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0293B85D-CC98-42F5-9FE4-E89E3128A157}" xr6:coauthVersionLast="47" xr6:coauthVersionMax="47" xr10:uidLastSave="{00000000-0000-0000-0000-000000000000}"/>
  <bookViews>
    <workbookView xWindow="28680" yWindow="-120" windowWidth="29040" windowHeight="15720" xr2:uid="{F8FD2C47-F732-433E-BC7C-F38ACA53D4BE}"/>
  </bookViews>
  <sheets>
    <sheet name="MODE_EMPLOI_DOCUMENT" sheetId="33" r:id="rId1"/>
    <sheet name="Saisissez.vos.Fiches.26.col " sheetId="31" r:id="rId2"/>
    <sheet name="Modes.d.emploi.Postit" sheetId="23" r:id="rId3"/>
    <sheet name="Modèles.a.dupliquer" sheetId="26" r:id="rId4"/>
    <sheet name="Identité" sheetId="25" r:id="rId5"/>
    <sheet name="ALLERGENES" sheetId="2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31" l="1"/>
  <c r="S1" i="31"/>
  <c r="T1" i="31"/>
  <c r="U1" i="31"/>
  <c r="V1" i="31"/>
  <c r="W1" i="31"/>
  <c r="X1" i="31"/>
  <c r="Y1" i="31"/>
  <c r="Z1" i="31"/>
  <c r="AA1" i="31"/>
  <c r="AB1" i="31"/>
  <c r="AC1" i="31"/>
  <c r="AD1" i="31"/>
  <c r="AE1" i="31"/>
  <c r="AF1" i="31"/>
  <c r="AG1" i="31"/>
  <c r="AH1" i="31"/>
  <c r="AI1" i="31"/>
  <c r="AJ1" i="31"/>
  <c r="AK1" i="31"/>
  <c r="AL1" i="31"/>
  <c r="AM1" i="31"/>
  <c r="AN1" i="31"/>
  <c r="AO1" i="31"/>
  <c r="AP1" i="31"/>
  <c r="AQ1" i="31"/>
  <c r="AR1" i="31"/>
  <c r="S2" i="31"/>
  <c r="T2" i="31"/>
  <c r="U2" i="31"/>
  <c r="V2" i="31"/>
  <c r="W2" i="31"/>
  <c r="X2" i="31"/>
  <c r="Y2" i="31"/>
  <c r="Z2" i="31"/>
  <c r="AA2" i="31"/>
  <c r="AB2" i="31"/>
  <c r="AC2" i="31"/>
  <c r="AD2" i="31"/>
  <c r="AE2" i="31"/>
  <c r="AF2" i="31"/>
  <c r="AG2" i="31"/>
  <c r="AH2" i="31"/>
  <c r="AI2" i="31"/>
  <c r="AJ2" i="31"/>
  <c r="AK2" i="31"/>
  <c r="AL2" i="31"/>
  <c r="AM2" i="31"/>
  <c r="AN2" i="31"/>
  <c r="AO2" i="31"/>
  <c r="AP2" i="31"/>
  <c r="AQ2" i="31"/>
  <c r="AR2" i="31"/>
  <c r="AR4" i="31"/>
  <c r="A17" i="31"/>
  <c r="T17" i="31"/>
  <c r="U17" i="31"/>
  <c r="V17" i="31"/>
  <c r="W17" i="31"/>
  <c r="X17" i="31"/>
  <c r="Y17" i="31"/>
  <c r="Z17" i="31"/>
  <c r="AA17" i="31"/>
  <c r="AB17" i="31"/>
  <c r="AC17" i="31"/>
  <c r="AD17" i="31"/>
  <c r="AE17" i="31"/>
  <c r="AF17" i="31"/>
  <c r="AG17" i="31"/>
  <c r="AH17" i="31"/>
  <c r="AI17" i="31"/>
  <c r="AJ17" i="31"/>
  <c r="AK17" i="31"/>
  <c r="AL17" i="31"/>
  <c r="AM17" i="31"/>
  <c r="AN17" i="31"/>
  <c r="AO17" i="31"/>
  <c r="AP17" i="31"/>
  <c r="AQ17" i="31"/>
  <c r="AR17" i="31"/>
  <c r="T18" i="31"/>
  <c r="U18" i="31"/>
  <c r="V18" i="31"/>
  <c r="W18" i="31"/>
  <c r="X18" i="31"/>
  <c r="Y18" i="31"/>
  <c r="Z18" i="31"/>
  <c r="AA18" i="31"/>
  <c r="AB18" i="31"/>
  <c r="AC18" i="31"/>
  <c r="AD18" i="31"/>
  <c r="AE18" i="31"/>
  <c r="AF18" i="31"/>
  <c r="AG18" i="31"/>
  <c r="AH18" i="31"/>
  <c r="AI18" i="31"/>
  <c r="AJ18" i="31"/>
  <c r="AK18" i="31"/>
  <c r="AL18" i="31"/>
  <c r="AM18" i="31"/>
  <c r="AN18" i="31"/>
  <c r="AO18" i="31"/>
  <c r="AO19" i="31" s="1"/>
  <c r="AP18" i="31"/>
  <c r="AQ18" i="31"/>
  <c r="AR18" i="31"/>
  <c r="AR20" i="31"/>
  <c r="J21" i="31"/>
  <c r="K21" i="31"/>
  <c r="L21" i="31"/>
  <c r="N21" i="31"/>
  <c r="O21" i="31"/>
  <c r="O22" i="31" s="1"/>
  <c r="P21" i="31"/>
  <c r="Q21" i="31"/>
  <c r="K22" i="31"/>
  <c r="AL23" i="31"/>
  <c r="AM23" i="31"/>
  <c r="AR23" i="31"/>
  <c r="AR89" i="31" s="1"/>
  <c r="J24" i="31"/>
  <c r="AL24" i="31"/>
  <c r="AM24" i="31"/>
  <c r="EN24" i="31"/>
  <c r="M25" i="31"/>
  <c r="AC25" i="31"/>
  <c r="AI72" i="31" s="1"/>
  <c r="EN25" i="31"/>
  <c r="J26" i="31" a="1"/>
  <c r="J26" i="31" s="1"/>
  <c r="M26" i="31"/>
  <c r="U26" i="31"/>
  <c r="U53" i="31" s="1"/>
  <c r="V26" i="31"/>
  <c r="V31" i="31" s="1"/>
  <c r="X26" i="31"/>
  <c r="T26" i="31" s="1"/>
  <c r="T75" i="31" s="1"/>
  <c r="AD26" i="31"/>
  <c r="W26" i="31" s="1"/>
  <c r="AN26" i="31"/>
  <c r="AU26" i="31"/>
  <c r="AV26" i="31"/>
  <c r="AW26" i="31"/>
  <c r="EN26" i="31"/>
  <c r="M27" i="31"/>
  <c r="EN27" i="31"/>
  <c r="AE28" i="31"/>
  <c r="AF28" i="31"/>
  <c r="EN28" i="31"/>
  <c r="BN29" i="31"/>
  <c r="EN29" i="31"/>
  <c r="Z30" i="31"/>
  <c r="AC30" i="31"/>
  <c r="AK30" i="31" s="1"/>
  <c r="AJ30" i="31"/>
  <c r="AL30" i="31"/>
  <c r="AN30" i="31"/>
  <c r="AO30" i="31"/>
  <c r="BN30" i="31"/>
  <c r="BO30" i="31" s="1"/>
  <c r="BP30" i="31" s="1"/>
  <c r="BQ30" i="31" s="1"/>
  <c r="BR30" i="31" s="1"/>
  <c r="BS30" i="31" s="1"/>
  <c r="BT30" i="31" s="1"/>
  <c r="EN30" i="31"/>
  <c r="K31" i="31"/>
  <c r="J20" i="31" s="1"/>
  <c r="AL13" i="31" s="1"/>
  <c r="O31" i="31"/>
  <c r="Z31" i="31"/>
  <c r="AC31" i="31"/>
  <c r="AJ31" i="31"/>
  <c r="AO31" i="31"/>
  <c r="BN31" i="31"/>
  <c r="EN31" i="31"/>
  <c r="O32" i="31"/>
  <c r="S32" i="31"/>
  <c r="Z32" i="31"/>
  <c r="AC32" i="31"/>
  <c r="AJ32" i="31"/>
  <c r="AO32" i="31"/>
  <c r="BN32" i="31"/>
  <c r="EN32" i="31"/>
  <c r="S33" i="31"/>
  <c r="Z33" i="31"/>
  <c r="AC33" i="31"/>
  <c r="AJ33" i="31"/>
  <c r="AO33" i="31"/>
  <c r="BN33" i="31"/>
  <c r="EN33" i="31"/>
  <c r="B34" i="31"/>
  <c r="E34" i="31" a="1"/>
  <c r="E34" i="31" s="1"/>
  <c r="J34" i="31"/>
  <c r="L34" i="31"/>
  <c r="S34" i="31"/>
  <c r="Z34" i="31"/>
  <c r="AC34" i="31"/>
  <c r="AJ34" i="31"/>
  <c r="AO34" i="31"/>
  <c r="BN34" i="31"/>
  <c r="EN34" i="31"/>
  <c r="B35" i="31"/>
  <c r="J35" i="31"/>
  <c r="L35" i="31"/>
  <c r="S35" i="31"/>
  <c r="Z35" i="31"/>
  <c r="AC35" i="31"/>
  <c r="AJ35" i="31"/>
  <c r="AO35" i="31"/>
  <c r="BN35" i="31"/>
  <c r="EN35" i="31"/>
  <c r="B36" i="31"/>
  <c r="D36" i="31" s="1"/>
  <c r="J36" i="31"/>
  <c r="L36" i="31"/>
  <c r="S36" i="31"/>
  <c r="Z36" i="31"/>
  <c r="AC36" i="31"/>
  <c r="AK36" i="31" s="1"/>
  <c r="AJ36" i="31"/>
  <c r="AL36" i="31"/>
  <c r="AN36" i="31"/>
  <c r="AO36" i="31"/>
  <c r="BN36" i="31"/>
  <c r="EN36" i="31"/>
  <c r="B37" i="31"/>
  <c r="C37" i="31" s="1"/>
  <c r="J37" i="31"/>
  <c r="L37" i="31"/>
  <c r="S37" i="31"/>
  <c r="Z37" i="31"/>
  <c r="AC37" i="31"/>
  <c r="AK37" i="31" s="1"/>
  <c r="AJ37" i="31"/>
  <c r="AL37" i="31"/>
  <c r="AN37" i="31"/>
  <c r="AO37" i="31"/>
  <c r="BN37" i="31"/>
  <c r="EN37" i="31"/>
  <c r="B38" i="31"/>
  <c r="J38" i="31"/>
  <c r="L38" i="31"/>
  <c r="S38" i="31"/>
  <c r="Z38" i="31"/>
  <c r="AC38" i="31"/>
  <c r="AK38" i="31" s="1"/>
  <c r="AJ38" i="31"/>
  <c r="AL38" i="31"/>
  <c r="AN38" i="31"/>
  <c r="AO38" i="31"/>
  <c r="BN38" i="31"/>
  <c r="BO38" i="31" s="1"/>
  <c r="BP38" i="31" s="1"/>
  <c r="BQ38" i="31" s="1"/>
  <c r="BR38" i="31" s="1"/>
  <c r="BS38" i="31" s="1"/>
  <c r="BT38" i="31" s="1"/>
  <c r="EN38" i="31"/>
  <c r="B39" i="31"/>
  <c r="C39" i="31" s="1"/>
  <c r="J39" i="31"/>
  <c r="L39" i="31"/>
  <c r="S39" i="31"/>
  <c r="Z39" i="31"/>
  <c r="AC39" i="31"/>
  <c r="AK39" i="31" s="1"/>
  <c r="AJ39" i="31"/>
  <c r="AL39" i="31"/>
  <c r="AN39" i="31"/>
  <c r="AO39" i="31"/>
  <c r="BN39" i="31"/>
  <c r="EN39" i="31"/>
  <c r="B40" i="31"/>
  <c r="J40" i="31"/>
  <c r="L40" i="31"/>
  <c r="S40" i="31"/>
  <c r="Z40" i="31"/>
  <c r="AC40" i="31"/>
  <c r="AK40" i="31" s="1"/>
  <c r="AJ40" i="31"/>
  <c r="AL40" i="31"/>
  <c r="AN40" i="31"/>
  <c r="AO40" i="31"/>
  <c r="BN40" i="31"/>
  <c r="EN40" i="31"/>
  <c r="B41" i="31"/>
  <c r="D41" i="31" s="1"/>
  <c r="J41" i="31"/>
  <c r="L41" i="31"/>
  <c r="S41" i="31"/>
  <c r="Z41" i="31"/>
  <c r="AC41" i="31"/>
  <c r="AK41" i="31" s="1"/>
  <c r="AJ41" i="31"/>
  <c r="AL41" i="31"/>
  <c r="AN41" i="31"/>
  <c r="AO41" i="31"/>
  <c r="BN41" i="31"/>
  <c r="BO41" i="31" s="1"/>
  <c r="BP41" i="31" s="1"/>
  <c r="BQ41" i="31" s="1"/>
  <c r="BR41" i="31" s="1"/>
  <c r="BS41" i="31" s="1"/>
  <c r="BT41" i="31" s="1"/>
  <c r="EN41" i="31"/>
  <c r="B42" i="31"/>
  <c r="J42" i="31"/>
  <c r="L42" i="31"/>
  <c r="S42" i="31"/>
  <c r="Z42" i="31"/>
  <c r="AC42" i="31"/>
  <c r="AK42" i="31" s="1"/>
  <c r="AJ42" i="31"/>
  <c r="AL42" i="31"/>
  <c r="AN42" i="31"/>
  <c r="AO42" i="31"/>
  <c r="BN42" i="31"/>
  <c r="BO42" i="31" s="1"/>
  <c r="BP42" i="31" s="1"/>
  <c r="BQ42" i="31" s="1"/>
  <c r="BR42" i="31" s="1"/>
  <c r="BS42" i="31" s="1"/>
  <c r="BT42" i="31" s="1"/>
  <c r="B43" i="31"/>
  <c r="J43" i="31"/>
  <c r="L43" i="31"/>
  <c r="S43" i="31"/>
  <c r="Z43" i="31"/>
  <c r="AC43" i="31"/>
  <c r="AK43" i="31" s="1"/>
  <c r="AJ43" i="31"/>
  <c r="AL43" i="31"/>
  <c r="AN43" i="31"/>
  <c r="AO43" i="31"/>
  <c r="AV43" i="31"/>
  <c r="AW43" i="31"/>
  <c r="AX43" i="31"/>
  <c r="AY43" i="31"/>
  <c r="AZ43" i="31"/>
  <c r="BA43" i="31"/>
  <c r="BB43" i="31"/>
  <c r="BC43" i="31"/>
  <c r="BD43" i="31"/>
  <c r="BE43" i="31"/>
  <c r="BF43" i="31"/>
  <c r="BG43" i="31"/>
  <c r="BH43" i="31"/>
  <c r="BI43" i="31"/>
  <c r="BJ43" i="31"/>
  <c r="BK43" i="31"/>
  <c r="BL43" i="31"/>
  <c r="BN43" i="31"/>
  <c r="BU43" i="31" s="1" a="1"/>
  <c r="BU43" i="31" s="1"/>
  <c r="EN43" i="31"/>
  <c r="B44" i="31"/>
  <c r="J44" i="31"/>
  <c r="L44" i="31"/>
  <c r="S44" i="31"/>
  <c r="Z44" i="31"/>
  <c r="AC44" i="31"/>
  <c r="AK44" i="31" s="1"/>
  <c r="AJ44" i="31"/>
  <c r="AL44" i="31"/>
  <c r="AN44" i="31"/>
  <c r="AO44" i="31"/>
  <c r="BN44" i="31"/>
  <c r="B45" i="31"/>
  <c r="J45" i="31"/>
  <c r="L45" i="31"/>
  <c r="S45" i="31"/>
  <c r="Z45" i="31"/>
  <c r="AC45" i="31"/>
  <c r="AK45" i="31" s="1"/>
  <c r="AJ45" i="31"/>
  <c r="AL45" i="31"/>
  <c r="AN45" i="31"/>
  <c r="AO45" i="31"/>
  <c r="BN45" i="31"/>
  <c r="BO45" i="31" s="1"/>
  <c r="BP45" i="31" s="1"/>
  <c r="BQ45" i="31" s="1"/>
  <c r="BR45" i="31" s="1"/>
  <c r="BS45" i="31" s="1"/>
  <c r="BT45" i="31" s="1"/>
  <c r="DT45" i="31" s="1" a="1"/>
  <c r="DT45" i="31" s="1"/>
  <c r="B46" i="31"/>
  <c r="C46" i="31" s="1"/>
  <c r="J46" i="31"/>
  <c r="L46" i="31"/>
  <c r="S46" i="31"/>
  <c r="Z46" i="31"/>
  <c r="AC46" i="31"/>
  <c r="AK46" i="31" s="1"/>
  <c r="AJ46" i="31"/>
  <c r="AL46" i="31"/>
  <c r="AN46" i="31"/>
  <c r="AO46" i="31"/>
  <c r="BN46" i="31"/>
  <c r="BO46" i="31" s="1"/>
  <c r="BP46" i="31" s="1"/>
  <c r="BQ46" i="31" s="1"/>
  <c r="BR46" i="31" s="1"/>
  <c r="BS46" i="31" s="1"/>
  <c r="BT46" i="31" s="1"/>
  <c r="DG46" i="31" s="1" a="1"/>
  <c r="DG46" i="31" s="1"/>
  <c r="B47" i="31"/>
  <c r="J47" i="31"/>
  <c r="L47" i="31"/>
  <c r="S47" i="31"/>
  <c r="Z47" i="31"/>
  <c r="AC47" i="31"/>
  <c r="AK47" i="31" s="1"/>
  <c r="AJ47" i="31"/>
  <c r="AL47" i="31"/>
  <c r="AN47" i="31"/>
  <c r="AO47" i="31"/>
  <c r="BN47" i="31"/>
  <c r="B48" i="31"/>
  <c r="D48" i="31" s="1"/>
  <c r="J48" i="31"/>
  <c r="L48" i="31"/>
  <c r="S48" i="31"/>
  <c r="Z48" i="31"/>
  <c r="AC48" i="31"/>
  <c r="AK48" i="31" s="1"/>
  <c r="AJ48" i="31"/>
  <c r="AL48" i="31"/>
  <c r="AN48" i="31"/>
  <c r="AO48" i="31"/>
  <c r="BN48" i="31"/>
  <c r="BO48" i="31" s="1"/>
  <c r="BP48" i="31" s="1"/>
  <c r="BQ48" i="31" s="1"/>
  <c r="BR48" i="31" s="1"/>
  <c r="BS48" i="31" s="1"/>
  <c r="BT48" i="31" s="1"/>
  <c r="B49" i="31"/>
  <c r="D49" i="31" s="1"/>
  <c r="J49" i="31"/>
  <c r="L49" i="31"/>
  <c r="S49" i="31"/>
  <c r="Z49" i="31"/>
  <c r="AC49" i="31"/>
  <c r="AK49" i="31" s="1"/>
  <c r="AJ49" i="31"/>
  <c r="AL49" i="31"/>
  <c r="AN49" i="31"/>
  <c r="AO49" i="31"/>
  <c r="BN49" i="31"/>
  <c r="BO49" i="31" s="1"/>
  <c r="BP49" i="31" s="1"/>
  <c r="BQ49" i="31" s="1"/>
  <c r="BR49" i="31" s="1"/>
  <c r="BS49" i="31" s="1"/>
  <c r="BT49" i="31" s="1"/>
  <c r="BU49" i="31" s="1" a="1"/>
  <c r="BU49" i="31" s="1"/>
  <c r="B50" i="31"/>
  <c r="D50" i="31" s="1"/>
  <c r="J50" i="31"/>
  <c r="L50" i="31"/>
  <c r="S50" i="31"/>
  <c r="Z50" i="31"/>
  <c r="AC50" i="31"/>
  <c r="AK50" i="31" s="1"/>
  <c r="AJ50" i="31"/>
  <c r="AL50" i="31"/>
  <c r="AN50" i="31"/>
  <c r="AO50" i="31"/>
  <c r="BN50" i="31"/>
  <c r="BO50" i="31" s="1"/>
  <c r="BP50" i="31" s="1"/>
  <c r="BQ50" i="31" s="1"/>
  <c r="BR50" i="31" s="1"/>
  <c r="BS50" i="31" s="1"/>
  <c r="BT50" i="31" s="1"/>
  <c r="CD50" i="31" s="1" a="1"/>
  <c r="CD50" i="31" s="1"/>
  <c r="B51" i="31"/>
  <c r="C51" i="31" s="1"/>
  <c r="J51" i="31"/>
  <c r="L51" i="31"/>
  <c r="S51" i="31"/>
  <c r="Z51" i="31"/>
  <c r="AC51" i="31"/>
  <c r="AK51" i="31" s="1"/>
  <c r="AJ51" i="31"/>
  <c r="AL51" i="31"/>
  <c r="AN51" i="31"/>
  <c r="AO51" i="31"/>
  <c r="BN51" i="31"/>
  <c r="B52" i="31"/>
  <c r="J52" i="31"/>
  <c r="L52" i="31"/>
  <c r="S52" i="31"/>
  <c r="Z52" i="31"/>
  <c r="AC52" i="31"/>
  <c r="AK52" i="31" s="1"/>
  <c r="AJ52" i="31"/>
  <c r="AL52" i="31"/>
  <c r="AN52" i="31"/>
  <c r="AO52" i="31"/>
  <c r="AV52" i="31"/>
  <c r="AW52" i="31"/>
  <c r="AX52" i="31"/>
  <c r="AY52" i="31"/>
  <c r="AZ52" i="31"/>
  <c r="BA52" i="31"/>
  <c r="BB52" i="31"/>
  <c r="BC52" i="31"/>
  <c r="BD52" i="31"/>
  <c r="BE52" i="31"/>
  <c r="BF52" i="31"/>
  <c r="BG52" i="31"/>
  <c r="BH52" i="31"/>
  <c r="BI52" i="31"/>
  <c r="BJ52" i="31"/>
  <c r="BK52" i="31"/>
  <c r="BL52" i="31"/>
  <c r="BN52" i="31"/>
  <c r="BV52" i="31" s="1" a="1"/>
  <c r="BV52" i="31" s="1"/>
  <c r="B53" i="31"/>
  <c r="C53" i="31" s="1"/>
  <c r="J53" i="31"/>
  <c r="L53" i="31"/>
  <c r="S53" i="31"/>
  <c r="Z53" i="31"/>
  <c r="AC53" i="31"/>
  <c r="AK53" i="31" s="1"/>
  <c r="AJ53" i="31"/>
  <c r="AL53" i="31"/>
  <c r="AN53" i="31"/>
  <c r="AO53" i="31"/>
  <c r="BN53" i="31"/>
  <c r="BO53" i="31" s="1"/>
  <c r="BP53" i="31" s="1"/>
  <c r="BQ53" i="31" s="1"/>
  <c r="BR53" i="31" s="1"/>
  <c r="BS53" i="31" s="1"/>
  <c r="BT53" i="31" s="1"/>
  <c r="B54" i="31"/>
  <c r="D54" i="31" s="1"/>
  <c r="J54" i="31"/>
  <c r="L54" i="31"/>
  <c r="S54" i="31"/>
  <c r="Z54" i="31"/>
  <c r="AC54" i="31"/>
  <c r="AK54" i="31" s="1"/>
  <c r="AJ54" i="31"/>
  <c r="AL54" i="31"/>
  <c r="AN54" i="31"/>
  <c r="AO54" i="31"/>
  <c r="BN54" i="31"/>
  <c r="BO54" i="31" s="1"/>
  <c r="BP54" i="31" s="1"/>
  <c r="BQ54" i="31" s="1"/>
  <c r="BR54" i="31" s="1"/>
  <c r="BS54" i="31" s="1"/>
  <c r="BT54" i="31" s="1"/>
  <c r="B55" i="31"/>
  <c r="C55" i="31" s="1"/>
  <c r="J55" i="31"/>
  <c r="L55" i="31"/>
  <c r="S55" i="31"/>
  <c r="Z55" i="31"/>
  <c r="AC55" i="31"/>
  <c r="AK55" i="31" s="1"/>
  <c r="AJ55" i="31"/>
  <c r="AL55" i="31"/>
  <c r="AN55" i="31"/>
  <c r="AO55" i="31"/>
  <c r="AV55" i="31"/>
  <c r="AW55" i="31"/>
  <c r="AX55" i="31"/>
  <c r="AY55" i="31"/>
  <c r="AZ55" i="31"/>
  <c r="BA55" i="31"/>
  <c r="BB55" i="31"/>
  <c r="BC55" i="31"/>
  <c r="BD55" i="31"/>
  <c r="BE55" i="31"/>
  <c r="BF55" i="31"/>
  <c r="BG55" i="31"/>
  <c r="BH55" i="31"/>
  <c r="BI55" i="31"/>
  <c r="BJ55" i="31"/>
  <c r="BK55" i="31"/>
  <c r="BL55" i="31"/>
  <c r="BN55" i="31"/>
  <c r="DP55" i="31" s="1"/>
  <c r="B56" i="31"/>
  <c r="J56" i="31"/>
  <c r="L56" i="31"/>
  <c r="S56" i="31"/>
  <c r="Z56" i="31"/>
  <c r="AC56" i="31"/>
  <c r="AK56" i="31" s="1"/>
  <c r="AJ56" i="31"/>
  <c r="AL56" i="31"/>
  <c r="AN56" i="31"/>
  <c r="AO56" i="31"/>
  <c r="BN56" i="31"/>
  <c r="B57" i="31"/>
  <c r="C57" i="31" s="1"/>
  <c r="J57" i="31"/>
  <c r="L57" i="31"/>
  <c r="S57" i="31"/>
  <c r="Z57" i="31"/>
  <c r="AC57" i="31"/>
  <c r="AK57" i="31" s="1"/>
  <c r="AJ57" i="31"/>
  <c r="AL57" i="31"/>
  <c r="AN57" i="31"/>
  <c r="AO57" i="31"/>
  <c r="BN57" i="31"/>
  <c r="B58" i="31"/>
  <c r="J58" i="31"/>
  <c r="L58" i="31"/>
  <c r="S58" i="31"/>
  <c r="Z58" i="31"/>
  <c r="AC58" i="31"/>
  <c r="AK58" i="31" s="1"/>
  <c r="AJ58" i="31"/>
  <c r="AL58" i="31"/>
  <c r="AN58" i="31"/>
  <c r="AO58" i="31"/>
  <c r="BN58" i="31"/>
  <c r="B59" i="31"/>
  <c r="D59" i="31" s="1"/>
  <c r="J59" i="31"/>
  <c r="L59" i="31"/>
  <c r="S59" i="31"/>
  <c r="Z59" i="31"/>
  <c r="AC59" i="31"/>
  <c r="AK59" i="31" s="1"/>
  <c r="AJ59" i="31"/>
  <c r="AL59" i="31"/>
  <c r="AN59" i="31"/>
  <c r="AO59" i="31"/>
  <c r="BN59" i="31"/>
  <c r="BO59" i="31" s="1"/>
  <c r="BP59" i="31" s="1"/>
  <c r="BQ59" i="31" s="1"/>
  <c r="BR59" i="31" s="1"/>
  <c r="BS59" i="31" s="1"/>
  <c r="BT59" i="31" s="1"/>
  <c r="B60" i="31"/>
  <c r="C60" i="31" s="1"/>
  <c r="J60" i="31"/>
  <c r="L60" i="31"/>
  <c r="S60" i="31"/>
  <c r="Z60" i="31"/>
  <c r="AC60" i="31"/>
  <c r="AK60" i="31" s="1"/>
  <c r="AJ60" i="31"/>
  <c r="AL60" i="31"/>
  <c r="AN60" i="31"/>
  <c r="AO60" i="31"/>
  <c r="BN60" i="31"/>
  <c r="B61" i="31"/>
  <c r="C61" i="31" s="1"/>
  <c r="J61" i="31"/>
  <c r="L61" i="31"/>
  <c r="S61" i="31"/>
  <c r="Z61" i="31"/>
  <c r="AC61" i="31"/>
  <c r="AK61" i="31" s="1"/>
  <c r="AJ61" i="31"/>
  <c r="AL61" i="31"/>
  <c r="AN61" i="31"/>
  <c r="AO61" i="31"/>
  <c r="AV61" i="31"/>
  <c r="AW61" i="31"/>
  <c r="AX61" i="31"/>
  <c r="AY61" i="31"/>
  <c r="AZ61" i="31"/>
  <c r="BA61" i="31"/>
  <c r="BB61" i="31"/>
  <c r="BC61" i="31"/>
  <c r="BD61" i="31"/>
  <c r="BE61" i="31"/>
  <c r="BF61" i="31"/>
  <c r="BG61" i="31"/>
  <c r="BH61" i="31"/>
  <c r="BI61" i="31"/>
  <c r="BJ61" i="31"/>
  <c r="BK61" i="31"/>
  <c r="BL61" i="31"/>
  <c r="BN61" i="31"/>
  <c r="BV61" i="31" s="1" a="1"/>
  <c r="BV61" i="31" s="1"/>
  <c r="B62" i="31"/>
  <c r="J62" i="31"/>
  <c r="L62" i="31"/>
  <c r="S62" i="31"/>
  <c r="Z62" i="31"/>
  <c r="AC62" i="31"/>
  <c r="AK62" i="31" s="1"/>
  <c r="AJ62" i="31"/>
  <c r="AL62" i="31"/>
  <c r="AN62" i="31"/>
  <c r="AO62" i="31"/>
  <c r="AV62" i="31"/>
  <c r="AW62" i="31"/>
  <c r="AX62" i="31"/>
  <c r="AY62" i="31"/>
  <c r="AZ62" i="31"/>
  <c r="BA62" i="31"/>
  <c r="BB62" i="31"/>
  <c r="BC62" i="31"/>
  <c r="BD62" i="31"/>
  <c r="BE62" i="31"/>
  <c r="BF62" i="31"/>
  <c r="BG62" i="31"/>
  <c r="BH62" i="31"/>
  <c r="BI62" i="31"/>
  <c r="BJ62" i="31"/>
  <c r="BK62" i="31"/>
  <c r="BL62" i="31"/>
  <c r="BN62" i="31"/>
  <c r="BO62" i="31" s="1"/>
  <c r="BP62" i="31" s="1"/>
  <c r="BQ62" i="31" s="1"/>
  <c r="BR62" i="31" s="1"/>
  <c r="BS62" i="31" s="1"/>
  <c r="BT62" i="31" s="1"/>
  <c r="B63" i="31"/>
  <c r="C63" i="31" s="1"/>
  <c r="J63" i="31"/>
  <c r="L63" i="31"/>
  <c r="S63" i="31"/>
  <c r="Z63" i="31"/>
  <c r="AC63" i="31"/>
  <c r="AK63" i="31" s="1"/>
  <c r="AJ63" i="31"/>
  <c r="AL63" i="31"/>
  <c r="AN63" i="31"/>
  <c r="AO63" i="31"/>
  <c r="AV63" i="31"/>
  <c r="AW63" i="31"/>
  <c r="AX63" i="31"/>
  <c r="AY63" i="31"/>
  <c r="AZ63" i="31"/>
  <c r="BA63" i="31"/>
  <c r="BB63" i="31"/>
  <c r="BC63" i="31"/>
  <c r="BD63" i="31"/>
  <c r="BE63" i="31"/>
  <c r="BF63" i="31"/>
  <c r="BG63" i="31"/>
  <c r="BH63" i="31"/>
  <c r="BI63" i="31"/>
  <c r="BJ63" i="31"/>
  <c r="BK63" i="31"/>
  <c r="BL63" i="31"/>
  <c r="BN63" i="31"/>
  <c r="DI63" i="31" s="1" a="1"/>
  <c r="DI63" i="31" s="1"/>
  <c r="B64" i="31"/>
  <c r="C64" i="31" s="1"/>
  <c r="J64" i="31"/>
  <c r="L64" i="31"/>
  <c r="S64" i="31"/>
  <c r="Z64" i="31"/>
  <c r="AC64" i="31"/>
  <c r="AK64" i="31" s="1"/>
  <c r="AJ64" i="31"/>
  <c r="AL64" i="31"/>
  <c r="AN64" i="31"/>
  <c r="AO64" i="31"/>
  <c r="AV64" i="31"/>
  <c r="AW64" i="31"/>
  <c r="AX64" i="31"/>
  <c r="AY64" i="31"/>
  <c r="AZ64" i="31"/>
  <c r="BA64" i="31"/>
  <c r="BB64" i="31"/>
  <c r="BC64" i="31"/>
  <c r="BD64" i="31"/>
  <c r="BE64" i="31"/>
  <c r="BF64" i="31"/>
  <c r="BG64" i="31"/>
  <c r="BH64" i="31"/>
  <c r="BI64" i="31"/>
  <c r="BJ64" i="31"/>
  <c r="BK64" i="31"/>
  <c r="BL64" i="31"/>
  <c r="BN64" i="31"/>
  <c r="CE64" i="31" s="1" a="1"/>
  <c r="CE64" i="31" s="1"/>
  <c r="B65" i="31"/>
  <c r="D65" i="31" s="1"/>
  <c r="J65" i="31"/>
  <c r="L65" i="31"/>
  <c r="S65" i="31"/>
  <c r="Z65" i="31"/>
  <c r="AC65" i="31"/>
  <c r="AK65" i="31" s="1"/>
  <c r="AJ65" i="31"/>
  <c r="AL65" i="31"/>
  <c r="AN65" i="31"/>
  <c r="AO65" i="31"/>
  <c r="AV65" i="31"/>
  <c r="AW65" i="31"/>
  <c r="AX65" i="31"/>
  <c r="AY65" i="31"/>
  <c r="AZ65" i="31"/>
  <c r="BA65" i="31"/>
  <c r="BB65" i="31"/>
  <c r="BC65" i="31"/>
  <c r="BD65" i="31"/>
  <c r="BE65" i="31"/>
  <c r="BF65" i="31"/>
  <c r="BG65" i="31"/>
  <c r="BH65" i="31"/>
  <c r="BI65" i="31"/>
  <c r="BJ65" i="31"/>
  <c r="BK65" i="31"/>
  <c r="BL65" i="31"/>
  <c r="BN65" i="31"/>
  <c r="BW65" i="31" s="1" a="1"/>
  <c r="BW65" i="31" s="1"/>
  <c r="B66" i="31"/>
  <c r="J66" i="31"/>
  <c r="L66" i="31"/>
  <c r="S66" i="31"/>
  <c r="Z66" i="31"/>
  <c r="AC66" i="31"/>
  <c r="AK66" i="31" s="1"/>
  <c r="AJ66" i="31"/>
  <c r="AL66" i="31"/>
  <c r="AN66" i="31"/>
  <c r="AO66" i="31"/>
  <c r="AV66" i="31"/>
  <c r="AW66" i="31"/>
  <c r="AX66" i="31"/>
  <c r="AY66" i="31"/>
  <c r="AZ66" i="31"/>
  <c r="BA66" i="31"/>
  <c r="BB66" i="31"/>
  <c r="BC66" i="31"/>
  <c r="BD66" i="31"/>
  <c r="BE66" i="31"/>
  <c r="BF66" i="31"/>
  <c r="BG66" i="31"/>
  <c r="BH66" i="31"/>
  <c r="BI66" i="31"/>
  <c r="BJ66" i="31"/>
  <c r="BK66" i="31"/>
  <c r="BL66" i="31"/>
  <c r="BN66" i="31"/>
  <c r="DK66" i="31" s="1" a="1"/>
  <c r="DK66" i="31" s="1"/>
  <c r="B67" i="31"/>
  <c r="C67" i="31" s="1"/>
  <c r="J67" i="31"/>
  <c r="L67" i="31"/>
  <c r="S67" i="31"/>
  <c r="Z67" i="31"/>
  <c r="AC67" i="31"/>
  <c r="AK67" i="31" s="1"/>
  <c r="AJ67" i="31"/>
  <c r="AL67" i="31"/>
  <c r="AN67" i="31"/>
  <c r="AO67" i="31"/>
  <c r="AV67" i="31"/>
  <c r="AW67" i="31"/>
  <c r="AX67" i="31"/>
  <c r="AY67" i="31"/>
  <c r="AZ67" i="31"/>
  <c r="BA67" i="31"/>
  <c r="BB67" i="31"/>
  <c r="BC67" i="31"/>
  <c r="BD67" i="31"/>
  <c r="BE67" i="31"/>
  <c r="BF67" i="31"/>
  <c r="BG67" i="31"/>
  <c r="BH67" i="31"/>
  <c r="BI67" i="31"/>
  <c r="BJ67" i="31"/>
  <c r="BK67" i="31"/>
  <c r="BL67" i="31"/>
  <c r="BN67" i="31"/>
  <c r="DQ67" i="31" s="1" a="1"/>
  <c r="DQ67" i="31" s="1"/>
  <c r="B68" i="31"/>
  <c r="J68" i="31"/>
  <c r="L68" i="31"/>
  <c r="S68" i="31"/>
  <c r="Z68" i="31"/>
  <c r="AC68" i="31"/>
  <c r="AK68" i="31" s="1"/>
  <c r="AJ68" i="31"/>
  <c r="AL68" i="31"/>
  <c r="AN68" i="31"/>
  <c r="AO68" i="31"/>
  <c r="AV68" i="31"/>
  <c r="AW68" i="31"/>
  <c r="AX68" i="31"/>
  <c r="AY68" i="31"/>
  <c r="AZ68" i="31"/>
  <c r="BA68" i="31"/>
  <c r="BB68" i="31"/>
  <c r="BC68" i="31"/>
  <c r="BD68" i="31"/>
  <c r="BE68" i="31"/>
  <c r="BF68" i="31"/>
  <c r="BG68" i="31"/>
  <c r="BH68" i="31"/>
  <c r="BI68" i="31"/>
  <c r="BJ68" i="31"/>
  <c r="BK68" i="31"/>
  <c r="BL68" i="31"/>
  <c r="BN68" i="31"/>
  <c r="BO68" i="31" s="1"/>
  <c r="BP68" i="31" s="1"/>
  <c r="BQ68" i="31" s="1"/>
  <c r="BR68" i="31" s="1"/>
  <c r="BS68" i="31" s="1"/>
  <c r="BT68" i="31" s="1"/>
  <c r="B69" i="31"/>
  <c r="J69" i="31"/>
  <c r="L69" i="31"/>
  <c r="S69" i="31"/>
  <c r="Z69" i="31"/>
  <c r="AC69" i="31"/>
  <c r="AK69" i="31" s="1"/>
  <c r="AJ69" i="31"/>
  <c r="AL69" i="31"/>
  <c r="AN69" i="31"/>
  <c r="AO69" i="31"/>
  <c r="AV69" i="31"/>
  <c r="AW69" i="31"/>
  <c r="AX69" i="31"/>
  <c r="AY69" i="31"/>
  <c r="AZ69" i="31"/>
  <c r="BA69" i="31"/>
  <c r="BB69" i="31"/>
  <c r="BC69" i="31"/>
  <c r="BD69" i="31"/>
  <c r="BE69" i="31"/>
  <c r="BF69" i="31"/>
  <c r="BG69" i="31"/>
  <c r="BH69" i="31"/>
  <c r="BI69" i="31"/>
  <c r="BJ69" i="31"/>
  <c r="BK69" i="31"/>
  <c r="BL69" i="31"/>
  <c r="BN69" i="31"/>
  <c r="BW69" i="31" s="1" a="1"/>
  <c r="BW69" i="31" s="1"/>
  <c r="B70" i="31"/>
  <c r="C70" i="31" s="1"/>
  <c r="J70" i="31"/>
  <c r="L70" i="31"/>
  <c r="S70" i="31"/>
  <c r="Z70" i="31"/>
  <c r="AC70" i="31"/>
  <c r="AK70" i="31" s="1"/>
  <c r="AJ70" i="31"/>
  <c r="AL70" i="31"/>
  <c r="AN70" i="31"/>
  <c r="AO70" i="31"/>
  <c r="AV70" i="31"/>
  <c r="AW70" i="31"/>
  <c r="AX70" i="31"/>
  <c r="AY70" i="31"/>
  <c r="AZ70" i="31"/>
  <c r="BA70" i="31"/>
  <c r="BB70" i="31"/>
  <c r="BC70" i="31"/>
  <c r="BD70" i="31"/>
  <c r="BE70" i="31"/>
  <c r="BF70" i="31"/>
  <c r="BG70" i="31"/>
  <c r="BH70" i="31"/>
  <c r="BI70" i="31"/>
  <c r="BJ70" i="31"/>
  <c r="BK70" i="31"/>
  <c r="BL70" i="31"/>
  <c r="BN70" i="31"/>
  <c r="CU70" i="31" s="1"/>
  <c r="B71" i="31"/>
  <c r="D71" i="31" s="1"/>
  <c r="J71" i="31"/>
  <c r="L71" i="31"/>
  <c r="S71" i="31"/>
  <c r="Z71" i="31"/>
  <c r="AC71" i="31"/>
  <c r="AK71" i="31" s="1"/>
  <c r="AJ71" i="31"/>
  <c r="AL71" i="31"/>
  <c r="AN71" i="31"/>
  <c r="AO71" i="31"/>
  <c r="AV71" i="31"/>
  <c r="AW71" i="31"/>
  <c r="AX71" i="31"/>
  <c r="AY71" i="31"/>
  <c r="AZ71" i="31"/>
  <c r="BA71" i="31"/>
  <c r="BB71" i="31"/>
  <c r="BC71" i="31"/>
  <c r="BD71" i="31"/>
  <c r="BE71" i="31"/>
  <c r="BF71" i="31"/>
  <c r="BG71" i="31"/>
  <c r="BH71" i="31"/>
  <c r="BI71" i="31"/>
  <c r="BJ71" i="31"/>
  <c r="BK71" i="31"/>
  <c r="BL71" i="31"/>
  <c r="BN71" i="31"/>
  <c r="DU71" i="31" s="1" a="1"/>
  <c r="DU71" i="31" s="1"/>
  <c r="B72" i="31"/>
  <c r="J72" i="31"/>
  <c r="L72" i="31"/>
  <c r="S72" i="31"/>
  <c r="Z72" i="31"/>
  <c r="AC72" i="31"/>
  <c r="AK72" i="31" s="1"/>
  <c r="AJ72" i="31"/>
  <c r="AL72" i="31"/>
  <c r="AN72" i="31"/>
  <c r="AO72" i="31"/>
  <c r="AV72" i="31"/>
  <c r="AW72" i="31"/>
  <c r="AX72" i="31"/>
  <c r="AY72" i="31"/>
  <c r="AZ72" i="31"/>
  <c r="BA72" i="31"/>
  <c r="BB72" i="31"/>
  <c r="BC72" i="31"/>
  <c r="BD72" i="31"/>
  <c r="BE72" i="31"/>
  <c r="BF72" i="31"/>
  <c r="BG72" i="31"/>
  <c r="BH72" i="31"/>
  <c r="BI72" i="31"/>
  <c r="BJ72" i="31"/>
  <c r="BK72" i="31"/>
  <c r="BL72" i="31"/>
  <c r="BN72" i="31"/>
  <c r="CO72" i="31" s="1" a="1"/>
  <c r="CO72" i="31" s="1"/>
  <c r="B73" i="31"/>
  <c r="J73" i="31"/>
  <c r="L73" i="31"/>
  <c r="Z73" i="31"/>
  <c r="AC73" i="31"/>
  <c r="AK73" i="31" s="1"/>
  <c r="AJ73" i="31"/>
  <c r="AL73" i="31"/>
  <c r="AN73" i="31"/>
  <c r="AO73" i="31"/>
  <c r="AV73" i="31"/>
  <c r="AW73" i="31"/>
  <c r="AX73" i="31"/>
  <c r="AY73" i="31"/>
  <c r="AZ73" i="31"/>
  <c r="BA73" i="31"/>
  <c r="BB73" i="31"/>
  <c r="BC73" i="31"/>
  <c r="BD73" i="31"/>
  <c r="BE73" i="31"/>
  <c r="BF73" i="31"/>
  <c r="BG73" i="31"/>
  <c r="BH73" i="31"/>
  <c r="BI73" i="31"/>
  <c r="BJ73" i="31"/>
  <c r="BK73" i="31"/>
  <c r="BL73" i="31"/>
  <c r="BN73" i="31"/>
  <c r="B74" i="31"/>
  <c r="D74" i="31" s="1"/>
  <c r="J74" i="31"/>
  <c r="L74" i="31"/>
  <c r="Z74" i="31"/>
  <c r="AC74" i="31"/>
  <c r="AK74" i="31" s="1"/>
  <c r="AJ74" i="31"/>
  <c r="AL74" i="31"/>
  <c r="AN74" i="31"/>
  <c r="AO74" i="31"/>
  <c r="AV74" i="31"/>
  <c r="AW74" i="31"/>
  <c r="AX74" i="31"/>
  <c r="AY74" i="31"/>
  <c r="AZ74" i="31"/>
  <c r="BA74" i="31"/>
  <c r="BB74" i="31"/>
  <c r="BC74" i="31"/>
  <c r="BD74" i="31"/>
  <c r="BE74" i="31"/>
  <c r="BF74" i="31"/>
  <c r="BG74" i="31"/>
  <c r="BH74" i="31"/>
  <c r="BI74" i="31"/>
  <c r="BJ74" i="31"/>
  <c r="BK74" i="31"/>
  <c r="BL74" i="31"/>
  <c r="BN74" i="31"/>
  <c r="CS74" i="31" s="1"/>
  <c r="B75" i="31"/>
  <c r="J75" i="31"/>
  <c r="L75" i="31"/>
  <c r="AJ75" i="31"/>
  <c r="AP75" i="31"/>
  <c r="AV75" i="31"/>
  <c r="AW75" i="31"/>
  <c r="AX75" i="31"/>
  <c r="AY75" i="31"/>
  <c r="AZ75" i="31"/>
  <c r="BA75" i="31"/>
  <c r="BB75" i="31"/>
  <c r="BC75" i="31"/>
  <c r="BD75" i="31"/>
  <c r="BE75" i="31"/>
  <c r="BF75" i="31"/>
  <c r="BG75" i="31"/>
  <c r="BH75" i="31"/>
  <c r="BI75" i="31"/>
  <c r="BJ75" i="31"/>
  <c r="BK75" i="31"/>
  <c r="BL75" i="31"/>
  <c r="BN75" i="31"/>
  <c r="CG75" i="31" s="1" a="1"/>
  <c r="CG75" i="31" s="1"/>
  <c r="B76" i="31"/>
  <c r="J76" i="31"/>
  <c r="L76" i="31"/>
  <c r="AG76" i="31" a="1"/>
  <c r="AG76" i="31" s="1"/>
  <c r="AH76" i="31" a="1"/>
  <c r="AH76" i="31" s="1"/>
  <c r="AV76" i="31"/>
  <c r="AW76" i="31"/>
  <c r="AX76" i="31"/>
  <c r="AY76" i="31"/>
  <c r="AZ76" i="31"/>
  <c r="BA76" i="31"/>
  <c r="BB76" i="31"/>
  <c r="BC76" i="31"/>
  <c r="BD76" i="31"/>
  <c r="BE76" i="31"/>
  <c r="BF76" i="31"/>
  <c r="BG76" i="31"/>
  <c r="BH76" i="31"/>
  <c r="BI76" i="31"/>
  <c r="BJ76" i="31"/>
  <c r="BK76" i="31"/>
  <c r="BL76" i="31"/>
  <c r="BN76" i="31"/>
  <c r="CC76" i="31" s="1" a="1"/>
  <c r="CC76" i="31" s="1"/>
  <c r="B77" i="31"/>
  <c r="C77" i="31" s="1"/>
  <c r="J77" i="31"/>
  <c r="L77" i="31"/>
  <c r="AG77" i="31" a="1"/>
  <c r="AG77" i="31" s="1"/>
  <c r="AH77" i="31" a="1"/>
  <c r="AH77" i="31" s="1"/>
  <c r="AV77" i="31"/>
  <c r="AW77" i="31"/>
  <c r="AX77" i="31"/>
  <c r="AY77" i="31"/>
  <c r="AZ77" i="31"/>
  <c r="BA77" i="31"/>
  <c r="BB77" i="31"/>
  <c r="BC77" i="31"/>
  <c r="BD77" i="31"/>
  <c r="BE77" i="31"/>
  <c r="BF77" i="31"/>
  <c r="BG77" i="31"/>
  <c r="BH77" i="31"/>
  <c r="BI77" i="31"/>
  <c r="BJ77" i="31"/>
  <c r="BK77" i="31"/>
  <c r="BL77" i="31"/>
  <c r="BN77" i="31"/>
  <c r="BV77" i="31" s="1" a="1"/>
  <c r="BV77" i="31" s="1"/>
  <c r="B78" i="31"/>
  <c r="D78" i="31" s="1"/>
  <c r="J78" i="31"/>
  <c r="L78" i="31"/>
  <c r="AG78" i="31" a="1"/>
  <c r="AG78" i="31" s="1"/>
  <c r="AH78" i="31" a="1"/>
  <c r="AH78" i="31" s="1"/>
  <c r="AR78" i="31"/>
  <c r="AV78" i="31"/>
  <c r="AW78" i="31"/>
  <c r="AX78" i="31"/>
  <c r="AY78" i="31"/>
  <c r="AZ78" i="31"/>
  <c r="BA78" i="31"/>
  <c r="BB78" i="31"/>
  <c r="BC78" i="31"/>
  <c r="BD78" i="31"/>
  <c r="BE78" i="31"/>
  <c r="BF78" i="31"/>
  <c r="BG78" i="31"/>
  <c r="BH78" i="31"/>
  <c r="BI78" i="31"/>
  <c r="BJ78" i="31"/>
  <c r="BK78" i="31"/>
  <c r="BL78" i="31"/>
  <c r="BN78" i="31"/>
  <c r="CN78" i="31" s="1" a="1"/>
  <c r="CN78" i="31" s="1"/>
  <c r="B79" i="31"/>
  <c r="J79" i="31"/>
  <c r="L79" i="31"/>
  <c r="AG79" i="31" a="1"/>
  <c r="AG79" i="31" s="1"/>
  <c r="AH79" i="31" a="1"/>
  <c r="AH79" i="31" s="1"/>
  <c r="AV79" i="31"/>
  <c r="AW79" i="31"/>
  <c r="AX79" i="31"/>
  <c r="AY79" i="31"/>
  <c r="AZ79" i="31"/>
  <c r="BA79" i="31"/>
  <c r="BB79" i="31"/>
  <c r="BC79" i="31"/>
  <c r="BD79" i="31"/>
  <c r="BE79" i="31"/>
  <c r="BF79" i="31"/>
  <c r="BG79" i="31"/>
  <c r="BH79" i="31"/>
  <c r="BI79" i="31"/>
  <c r="BJ79" i="31"/>
  <c r="BK79" i="31"/>
  <c r="BL79" i="31"/>
  <c r="BN79" i="31"/>
  <c r="BZ79" i="31" s="1" a="1"/>
  <c r="BZ79" i="31" s="1"/>
  <c r="B80" i="31"/>
  <c r="J80" i="31"/>
  <c r="L80" i="31"/>
  <c r="AG80" i="31" a="1"/>
  <c r="AG80" i="31" s="1"/>
  <c r="AH80" i="31" a="1"/>
  <c r="AH80" i="31" s="1"/>
  <c r="AV80" i="31"/>
  <c r="AW80" i="31"/>
  <c r="AX80" i="31"/>
  <c r="AY80" i="31"/>
  <c r="AZ80" i="31"/>
  <c r="BA80" i="31"/>
  <c r="BB80" i="31"/>
  <c r="BC80" i="31"/>
  <c r="BD80" i="31"/>
  <c r="BE80" i="31"/>
  <c r="BF80" i="31"/>
  <c r="BG80" i="31"/>
  <c r="BH80" i="31"/>
  <c r="BI80" i="31"/>
  <c r="BJ80" i="31"/>
  <c r="BK80" i="31"/>
  <c r="BL80" i="31"/>
  <c r="BN80" i="31"/>
  <c r="BW80" i="31" s="1" a="1"/>
  <c r="BW80" i="31" s="1"/>
  <c r="B81" i="31"/>
  <c r="D81" i="31" s="1"/>
  <c r="J81" i="31"/>
  <c r="L81" i="31"/>
  <c r="AG81" i="31" a="1"/>
  <c r="AG81" i="31" s="1"/>
  <c r="AH81" i="31" a="1"/>
  <c r="AH81" i="31" s="1"/>
  <c r="AV81" i="31"/>
  <c r="AW81" i="31"/>
  <c r="AX81" i="31"/>
  <c r="AY81" i="31"/>
  <c r="AZ81" i="31"/>
  <c r="BA81" i="31"/>
  <c r="BB81" i="31"/>
  <c r="BC81" i="31"/>
  <c r="BD81" i="31"/>
  <c r="BE81" i="31"/>
  <c r="BF81" i="31"/>
  <c r="BG81" i="31"/>
  <c r="BH81" i="31"/>
  <c r="BI81" i="31"/>
  <c r="BJ81" i="31"/>
  <c r="BK81" i="31"/>
  <c r="BL81" i="31"/>
  <c r="BN81" i="31"/>
  <c r="EA81" i="31" s="1" a="1"/>
  <c r="EA81" i="31" s="1"/>
  <c r="B82" i="31"/>
  <c r="J82" i="31"/>
  <c r="L82" i="31"/>
  <c r="AG82" i="31" a="1"/>
  <c r="AG82" i="31" s="1"/>
  <c r="AH82" i="31" a="1"/>
  <c r="AH82" i="31" s="1"/>
  <c r="AV82" i="31"/>
  <c r="AW82" i="31"/>
  <c r="AX82" i="31"/>
  <c r="AY82" i="31"/>
  <c r="AZ82" i="31"/>
  <c r="BA82" i="31"/>
  <c r="BB82" i="31"/>
  <c r="BC82" i="31"/>
  <c r="BD82" i="31"/>
  <c r="BE82" i="31"/>
  <c r="BF82" i="31"/>
  <c r="BG82" i="31"/>
  <c r="BH82" i="31"/>
  <c r="BI82" i="31"/>
  <c r="BJ82" i="31"/>
  <c r="BK82" i="31"/>
  <c r="BL82" i="31"/>
  <c r="BN82" i="31"/>
  <c r="CM82" i="31" s="1" a="1"/>
  <c r="CM82" i="31" s="1"/>
  <c r="B83" i="31"/>
  <c r="D83" i="31" s="1"/>
  <c r="J83" i="31"/>
  <c r="L83" i="31"/>
  <c r="AE83" i="31"/>
  <c r="AV83" i="31"/>
  <c r="AW83" i="31"/>
  <c r="AX83" i="31"/>
  <c r="AY83" i="31"/>
  <c r="AZ83" i="31"/>
  <c r="BA83" i="31"/>
  <c r="BB83" i="31"/>
  <c r="BC83" i="31"/>
  <c r="BD83" i="31"/>
  <c r="BE83" i="31"/>
  <c r="BF83" i="31"/>
  <c r="BG83" i="31"/>
  <c r="BH83" i="31"/>
  <c r="BI83" i="31"/>
  <c r="BJ83" i="31"/>
  <c r="BK83" i="31"/>
  <c r="BL83" i="31"/>
  <c r="BN83" i="31"/>
  <c r="CB83" i="31" s="1"/>
  <c r="B84" i="31"/>
  <c r="C84" i="31" s="1"/>
  <c r="J84" i="31"/>
  <c r="L84" i="31"/>
  <c r="AA84" i="31"/>
  <c r="AA86" i="31" s="1"/>
  <c r="AV84" i="31"/>
  <c r="AW84" i="31"/>
  <c r="AX84" i="31"/>
  <c r="AY84" i="31"/>
  <c r="AZ84" i="31"/>
  <c r="BA84" i="31"/>
  <c r="BB84" i="31"/>
  <c r="BC84" i="31"/>
  <c r="BD84" i="31"/>
  <c r="BE84" i="31"/>
  <c r="BF84" i="31"/>
  <c r="BG84" i="31"/>
  <c r="BH84" i="31"/>
  <c r="BI84" i="31"/>
  <c r="BJ84" i="31"/>
  <c r="BK84" i="31"/>
  <c r="BL84" i="31"/>
  <c r="BN84" i="31"/>
  <c r="EC84" i="31" s="1" a="1"/>
  <c r="EC84" i="31" s="1"/>
  <c r="B85" i="31"/>
  <c r="J85" i="31"/>
  <c r="L85" i="31"/>
  <c r="AV85" i="31"/>
  <c r="AW85" i="31"/>
  <c r="AX85" i="31"/>
  <c r="AY85" i="31"/>
  <c r="AZ85" i="31"/>
  <c r="BA85" i="31"/>
  <c r="BB85" i="31"/>
  <c r="BC85" i="31"/>
  <c r="BD85" i="31"/>
  <c r="BE85" i="31"/>
  <c r="BF85" i="31"/>
  <c r="BG85" i="31"/>
  <c r="BH85" i="31"/>
  <c r="BI85" i="31"/>
  <c r="BJ85" i="31"/>
  <c r="BK85" i="31"/>
  <c r="BL85" i="31"/>
  <c r="BN85" i="31"/>
  <c r="CX85" i="31" s="1" a="1"/>
  <c r="CX85" i="31" s="1"/>
  <c r="B86" i="31"/>
  <c r="C86" i="31" s="1"/>
  <c r="J86" i="31"/>
  <c r="L86" i="31"/>
  <c r="AV86" i="31"/>
  <c r="AW86" i="31"/>
  <c r="AX86" i="31"/>
  <c r="AY86" i="31"/>
  <c r="AZ86" i="31"/>
  <c r="BA86" i="31"/>
  <c r="BB86" i="31"/>
  <c r="BC86" i="31"/>
  <c r="BD86" i="31"/>
  <c r="BE86" i="31"/>
  <c r="BF86" i="31"/>
  <c r="BG86" i="31"/>
  <c r="BH86" i="31"/>
  <c r="BI86" i="31"/>
  <c r="BJ86" i="31"/>
  <c r="BK86" i="31"/>
  <c r="BL86" i="31"/>
  <c r="BN86" i="31"/>
  <c r="CL86" i="31" s="1" a="1"/>
  <c r="CL86" i="31" s="1"/>
  <c r="B87" i="31"/>
  <c r="J87" i="31"/>
  <c r="L87" i="31"/>
  <c r="AV87" i="31"/>
  <c r="AW87" i="31"/>
  <c r="AX87" i="31"/>
  <c r="AY87" i="31"/>
  <c r="AZ87" i="31"/>
  <c r="BA87" i="31"/>
  <c r="BB87" i="31"/>
  <c r="BC87" i="31"/>
  <c r="BD87" i="31"/>
  <c r="BE87" i="31"/>
  <c r="BF87" i="31"/>
  <c r="BG87" i="31"/>
  <c r="BH87" i="31"/>
  <c r="BI87" i="31"/>
  <c r="BJ87" i="31"/>
  <c r="BK87" i="31"/>
  <c r="BL87" i="31"/>
  <c r="BN87" i="31"/>
  <c r="BY87" i="31" s="1"/>
  <c r="B88" i="31"/>
  <c r="C88" i="31" s="1"/>
  <c r="J88" i="31"/>
  <c r="L88" i="31"/>
  <c r="AV88" i="31"/>
  <c r="AW88" i="31"/>
  <c r="AX88" i="31"/>
  <c r="AY88" i="31"/>
  <c r="AZ88" i="31"/>
  <c r="BA88" i="31"/>
  <c r="BB88" i="31"/>
  <c r="BC88" i="31"/>
  <c r="BD88" i="31"/>
  <c r="BE88" i="31"/>
  <c r="BF88" i="31"/>
  <c r="BG88" i="31"/>
  <c r="BH88" i="31"/>
  <c r="BI88" i="31"/>
  <c r="BJ88" i="31"/>
  <c r="BK88" i="31"/>
  <c r="BL88" i="31"/>
  <c r="BN88" i="31"/>
  <c r="BO88" i="31" s="1"/>
  <c r="BP88" i="31" s="1"/>
  <c r="BQ88" i="31" s="1"/>
  <c r="BR88" i="31" s="1"/>
  <c r="BS88" i="31" s="1"/>
  <c r="BT88" i="31" s="1"/>
  <c r="B89" i="31"/>
  <c r="C89" i="31" s="1"/>
  <c r="J89" i="31"/>
  <c r="L89" i="31"/>
  <c r="AB89" i="31" a="1"/>
  <c r="AB89" i="31" s="1"/>
  <c r="AC89" i="31" a="1"/>
  <c r="AC89" i="31" s="1"/>
  <c r="AP89" i="31"/>
  <c r="AQ89" i="31"/>
  <c r="B90" i="31"/>
  <c r="J90" i="31"/>
  <c r="L90" i="31"/>
  <c r="AA90" i="31"/>
  <c r="AB90" i="31" a="1"/>
  <c r="AB90" i="31" s="1"/>
  <c r="AC90" i="31" a="1"/>
  <c r="AC90" i="31" s="1"/>
  <c r="AD90" i="31"/>
  <c r="AN90" i="31"/>
  <c r="B91" i="31"/>
  <c r="J91" i="31"/>
  <c r="L91" i="31"/>
  <c r="AA91" i="31"/>
  <c r="AB91" i="31" a="1"/>
  <c r="AB91" i="31" s="1"/>
  <c r="AC91" i="31" a="1"/>
  <c r="AC91" i="31" s="1"/>
  <c r="AD91" i="31"/>
  <c r="AN91" i="31"/>
  <c r="B92" i="31"/>
  <c r="D92" i="31" s="1"/>
  <c r="J92" i="31"/>
  <c r="L92" i="31"/>
  <c r="AA92" i="31"/>
  <c r="AB92" i="31" a="1"/>
  <c r="AB92" i="31" s="1"/>
  <c r="AC92" i="31" a="1"/>
  <c r="AC92" i="31" s="1"/>
  <c r="AD92" i="31"/>
  <c r="AN92" i="31"/>
  <c r="B93" i="31"/>
  <c r="J93" i="31"/>
  <c r="L93" i="31"/>
  <c r="AA93" i="31"/>
  <c r="AB93" i="31" a="1"/>
  <c r="AB93" i="31" s="1"/>
  <c r="AC93" i="31" a="1"/>
  <c r="AC93" i="31" s="1"/>
  <c r="AD93" i="31"/>
  <c r="AN93" i="31"/>
  <c r="AO93" i="31"/>
  <c r="B94" i="31"/>
  <c r="J94" i="31"/>
  <c r="L94" i="31"/>
  <c r="AA94" i="31"/>
  <c r="AB94" i="31" a="1"/>
  <c r="AB94" i="31" s="1"/>
  <c r="AC94" i="31" a="1"/>
  <c r="AC94" i="31" s="1"/>
  <c r="B95" i="31"/>
  <c r="D95" i="31" s="1"/>
  <c r="J95" i="31"/>
  <c r="L95" i="31"/>
  <c r="AA95" i="31"/>
  <c r="AB95" i="31" a="1"/>
  <c r="AB95" i="31" s="1"/>
  <c r="AC95" i="31" a="1"/>
  <c r="AC95" i="31" s="1"/>
  <c r="B96" i="31"/>
  <c r="D96" i="31" s="1"/>
  <c r="J96" i="31"/>
  <c r="L96" i="31"/>
  <c r="AA96" i="31"/>
  <c r="AB96" i="31" a="1"/>
  <c r="AB96" i="31" s="1"/>
  <c r="AC96" i="31" a="1"/>
  <c r="AC96" i="31" s="1"/>
  <c r="AD96" i="31"/>
  <c r="B97" i="31"/>
  <c r="J97" i="31"/>
  <c r="L97" i="31"/>
  <c r="AA97" i="31"/>
  <c r="AB97" i="31" a="1"/>
  <c r="AB97" i="31" s="1"/>
  <c r="AC97" i="31" a="1"/>
  <c r="AC97" i="31" s="1"/>
  <c r="AD97" i="31"/>
  <c r="B98" i="31"/>
  <c r="C98" i="31" s="1"/>
  <c r="J98" i="31"/>
  <c r="L98" i="31"/>
  <c r="AA98" i="31"/>
  <c r="AB98" i="31" a="1"/>
  <c r="AB98" i="31" s="1"/>
  <c r="AC98" i="31" a="1"/>
  <c r="AC98" i="31" s="1"/>
  <c r="AD98" i="31"/>
  <c r="AR98" i="31"/>
  <c r="B99" i="31"/>
  <c r="J99" i="31"/>
  <c r="L99" i="31"/>
  <c r="AA99" i="31"/>
  <c r="AB99" i="31" a="1"/>
  <c r="AB99" i="31" s="1"/>
  <c r="AC99" i="31" a="1"/>
  <c r="AC99" i="31" s="1"/>
  <c r="AD99" i="31"/>
  <c r="B100" i="31"/>
  <c r="J100" i="31"/>
  <c r="L100" i="31"/>
  <c r="AA100" i="31"/>
  <c r="AB100" i="31" a="1"/>
  <c r="AB100" i="31" s="1"/>
  <c r="AC100" i="31" a="1"/>
  <c r="AC100" i="31" s="1"/>
  <c r="AD100" i="31"/>
  <c r="B101" i="31"/>
  <c r="D101" i="31" s="1"/>
  <c r="J101" i="31"/>
  <c r="L101" i="31"/>
  <c r="AA101" i="31"/>
  <c r="AB101" i="31" a="1"/>
  <c r="AB101" i="31" s="1"/>
  <c r="AC101" i="31" a="1"/>
  <c r="AC101" i="31" s="1"/>
  <c r="AD101" i="31"/>
  <c r="B102" i="31"/>
  <c r="D102" i="31" s="1"/>
  <c r="J102" i="31"/>
  <c r="L102" i="31"/>
  <c r="AA102" i="31"/>
  <c r="AB102" i="31" a="1"/>
  <c r="AB102" i="31" s="1"/>
  <c r="AC102" i="31" a="1"/>
  <c r="AC102" i="31" s="1"/>
  <c r="AD102" i="31"/>
  <c r="B103" i="31"/>
  <c r="D103" i="31" s="1"/>
  <c r="J103" i="31"/>
  <c r="L103" i="31"/>
  <c r="AA103" i="31"/>
  <c r="AB103" i="31" a="1"/>
  <c r="AB103" i="31" s="1"/>
  <c r="AC103" i="31" a="1"/>
  <c r="AC103" i="31" s="1"/>
  <c r="AD103" i="31"/>
  <c r="B104" i="31"/>
  <c r="J104" i="31"/>
  <c r="L104" i="31"/>
  <c r="AA104" i="31"/>
  <c r="AB104" i="31" a="1"/>
  <c r="AB104" i="31" s="1"/>
  <c r="AC104" i="31" a="1"/>
  <c r="AC104" i="31" s="1"/>
  <c r="AD104" i="31"/>
  <c r="B105" i="31"/>
  <c r="J105" i="31"/>
  <c r="L105" i="31"/>
  <c r="AA105" i="31"/>
  <c r="AB105" i="31" a="1"/>
  <c r="AB105" i="31" s="1"/>
  <c r="AC105" i="31" a="1"/>
  <c r="AC105" i="31" s="1"/>
  <c r="AD105" i="31"/>
  <c r="B106" i="31"/>
  <c r="C106" i="31" s="1"/>
  <c r="J106" i="31"/>
  <c r="L106" i="31"/>
  <c r="AA106" i="31"/>
  <c r="AB106" i="31" a="1"/>
  <c r="AB106" i="31" s="1"/>
  <c r="AC106" i="31" a="1"/>
  <c r="AC106" i="31" s="1"/>
  <c r="AD106" i="31"/>
  <c r="B107" i="31"/>
  <c r="J107" i="31"/>
  <c r="L107" i="31"/>
  <c r="AA107" i="31"/>
  <c r="AB107" i="31" a="1"/>
  <c r="AB107" i="31" s="1"/>
  <c r="AC107" i="31" a="1"/>
  <c r="AC107" i="31" s="1"/>
  <c r="AD107" i="31"/>
  <c r="B108" i="31"/>
  <c r="J108" i="31"/>
  <c r="L108" i="31"/>
  <c r="AA108" i="31"/>
  <c r="AB108" i="31" a="1"/>
  <c r="AB108" i="31" s="1"/>
  <c r="AC108" i="31" a="1"/>
  <c r="AC108" i="31" s="1"/>
  <c r="AD108" i="31"/>
  <c r="B109" i="31"/>
  <c r="J109" i="31"/>
  <c r="L109" i="31"/>
  <c r="AA109" i="31"/>
  <c r="AB109" i="31" a="1"/>
  <c r="AB109" i="31" s="1"/>
  <c r="AC109" i="31" a="1"/>
  <c r="AC109" i="31" s="1"/>
  <c r="AD109" i="31"/>
  <c r="B110" i="31"/>
  <c r="C110" i="31" s="1"/>
  <c r="J110" i="31"/>
  <c r="L110" i="31"/>
  <c r="AA110" i="31"/>
  <c r="AB110" i="31" a="1"/>
  <c r="AB110" i="31" s="1"/>
  <c r="AC110" i="31" a="1"/>
  <c r="AC110" i="31" s="1"/>
  <c r="AD110" i="31"/>
  <c r="B111" i="31"/>
  <c r="D111" i="31" s="1"/>
  <c r="J111" i="31"/>
  <c r="L111" i="31"/>
  <c r="AA111" i="31"/>
  <c r="AB111" i="31" a="1"/>
  <c r="AB111" i="31" s="1"/>
  <c r="AC111" i="31" a="1"/>
  <c r="AC111" i="31" s="1"/>
  <c r="AD111" i="31"/>
  <c r="B112" i="31"/>
  <c r="J112" i="31"/>
  <c r="L112" i="31"/>
  <c r="AA112" i="31"/>
  <c r="AB112" i="31" a="1"/>
  <c r="AB112" i="31" s="1"/>
  <c r="AC112" i="31" a="1"/>
  <c r="AC112" i="31" s="1"/>
  <c r="AD112" i="31"/>
  <c r="B113" i="31"/>
  <c r="J113" i="31"/>
  <c r="L113" i="31"/>
  <c r="AA113" i="31"/>
  <c r="AB113" i="31" a="1"/>
  <c r="AB113" i="31" s="1"/>
  <c r="AC113" i="31" a="1"/>
  <c r="AC113" i="31" s="1"/>
  <c r="AD113" i="31"/>
  <c r="B114" i="31"/>
  <c r="J114" i="31"/>
  <c r="L114" i="31"/>
  <c r="S114" i="31" a="1"/>
  <c r="S114" i="31" s="1"/>
  <c r="AA114" i="31"/>
  <c r="AB114" i="31" a="1"/>
  <c r="AB114" i="31" s="1"/>
  <c r="AC114" i="31" a="1"/>
  <c r="AC114" i="31" s="1"/>
  <c r="AD114" i="31"/>
  <c r="B115" i="31"/>
  <c r="J115" i="31"/>
  <c r="L115" i="31"/>
  <c r="S115" i="31" a="1"/>
  <c r="S115" i="31" s="1"/>
  <c r="AA115" i="31"/>
  <c r="AB115" i="31" a="1"/>
  <c r="AB115" i="31" s="1"/>
  <c r="AC115" i="31" a="1"/>
  <c r="AC115" i="31" s="1"/>
  <c r="AD115" i="31"/>
  <c r="B116" i="31"/>
  <c r="J116" i="31"/>
  <c r="L116" i="31"/>
  <c r="S116" i="31" a="1"/>
  <c r="S116" i="31" s="1"/>
  <c r="AA116" i="31"/>
  <c r="AB116" i="31" a="1"/>
  <c r="AB116" i="31" s="1"/>
  <c r="AC116" i="31" a="1"/>
  <c r="AC116" i="31" s="1"/>
  <c r="AD116" i="31"/>
  <c r="B117" i="31"/>
  <c r="C117" i="31" s="1"/>
  <c r="J117" i="31"/>
  <c r="L117" i="31"/>
  <c r="S117" i="31" a="1"/>
  <c r="S117" i="31" s="1"/>
  <c r="AA117" i="31"/>
  <c r="AB117" i="31" a="1"/>
  <c r="AB117" i="31" s="1"/>
  <c r="AC117" i="31" a="1"/>
  <c r="AC117" i="31" s="1"/>
  <c r="AD117" i="31"/>
  <c r="B118" i="31"/>
  <c r="J118" i="31"/>
  <c r="L118" i="31"/>
  <c r="S118" i="31" a="1"/>
  <c r="S118" i="31" s="1"/>
  <c r="AA118" i="31"/>
  <c r="AB118" i="31" a="1"/>
  <c r="AB118" i="31" s="1"/>
  <c r="AC118" i="31" a="1"/>
  <c r="AC118" i="31" s="1"/>
  <c r="AD118" i="31"/>
  <c r="B119" i="31"/>
  <c r="D119" i="31" s="1"/>
  <c r="J119" i="31"/>
  <c r="L119" i="31"/>
  <c r="S119" i="31" a="1"/>
  <c r="S119" i="31" s="1"/>
  <c r="AA119" i="31"/>
  <c r="AB119" i="31" a="1"/>
  <c r="AB119" i="31" s="1"/>
  <c r="AC119" i="31" a="1"/>
  <c r="AC119" i="31" s="1"/>
  <c r="AD119" i="31"/>
  <c r="B120" i="31"/>
  <c r="J120" i="31"/>
  <c r="L120" i="31"/>
  <c r="S120" i="31" a="1"/>
  <c r="S120" i="31" s="1"/>
  <c r="AA120" i="31"/>
  <c r="AB120" i="31" a="1"/>
  <c r="AB120" i="31" s="1"/>
  <c r="AC120" i="31" a="1"/>
  <c r="AC120" i="31" s="1"/>
  <c r="AD120" i="31"/>
  <c r="B121" i="31"/>
  <c r="C121" i="31" s="1"/>
  <c r="J121" i="31"/>
  <c r="L121" i="31"/>
  <c r="S121" i="31" a="1"/>
  <c r="S121" i="31" s="1"/>
  <c r="AA121" i="31"/>
  <c r="AB121" i="31" a="1"/>
  <c r="AB121" i="31" s="1"/>
  <c r="AC121" i="31" a="1"/>
  <c r="AC121" i="31" s="1"/>
  <c r="AD121" i="31"/>
  <c r="B122" i="31"/>
  <c r="J122" i="31"/>
  <c r="L122" i="31"/>
  <c r="S122" i="31" a="1"/>
  <c r="S122" i="31" s="1"/>
  <c r="AA122" i="31"/>
  <c r="AB122" i="31" a="1"/>
  <c r="AB122" i="31" s="1"/>
  <c r="AC122" i="31" a="1"/>
  <c r="AC122" i="31" s="1"/>
  <c r="AD122" i="31"/>
  <c r="B123" i="31"/>
  <c r="D123" i="31" s="1"/>
  <c r="J123" i="31"/>
  <c r="L123" i="31"/>
  <c r="S123" i="31" a="1"/>
  <c r="S123" i="31" s="1"/>
  <c r="AA123" i="31"/>
  <c r="AB123" i="31" a="1"/>
  <c r="AB123" i="31" s="1"/>
  <c r="AC123" i="31" a="1"/>
  <c r="AC123" i="31" s="1"/>
  <c r="AD123" i="31"/>
  <c r="B124" i="31"/>
  <c r="J124" i="31"/>
  <c r="L124" i="31"/>
  <c r="S124" i="31" a="1"/>
  <c r="S124" i="31" s="1"/>
  <c r="AA124" i="31"/>
  <c r="AB124" i="31" a="1"/>
  <c r="AB124" i="31" s="1"/>
  <c r="AC124" i="31" a="1"/>
  <c r="AC124" i="31" s="1"/>
  <c r="AD124" i="31"/>
  <c r="B125" i="31"/>
  <c r="C125" i="31" s="1"/>
  <c r="J125" i="31"/>
  <c r="L125" i="31"/>
  <c r="S125" i="31" a="1"/>
  <c r="S125" i="31" s="1"/>
  <c r="AA125" i="31"/>
  <c r="AB125" i="31" a="1"/>
  <c r="AB125" i="31" s="1"/>
  <c r="AC125" i="31" a="1"/>
  <c r="AC125" i="31" s="1"/>
  <c r="AD125" i="31"/>
  <c r="B126" i="31"/>
  <c r="D126" i="31" s="1"/>
  <c r="J126" i="31"/>
  <c r="L126" i="31"/>
  <c r="S126" i="31" a="1"/>
  <c r="S126" i="31" s="1"/>
  <c r="AA126" i="31"/>
  <c r="AB126" i="31" a="1"/>
  <c r="AB126" i="31" s="1"/>
  <c r="AC126" i="31" a="1"/>
  <c r="AC126" i="31" s="1"/>
  <c r="AD126" i="31"/>
  <c r="B127" i="31"/>
  <c r="J127" i="31"/>
  <c r="L127" i="31"/>
  <c r="S127" i="31" a="1"/>
  <c r="S127" i="31" s="1"/>
  <c r="AA127" i="31"/>
  <c r="AB127" i="31" a="1"/>
  <c r="AB127" i="31" s="1"/>
  <c r="AC127" i="31" a="1"/>
  <c r="AC127" i="31" s="1"/>
  <c r="AD127" i="31"/>
  <c r="B128" i="31"/>
  <c r="C128" i="31" s="1"/>
  <c r="J128" i="31"/>
  <c r="L128" i="31"/>
  <c r="S128" i="31" a="1"/>
  <c r="S128" i="31" s="1"/>
  <c r="AA128" i="31"/>
  <c r="AB128" i="31" a="1"/>
  <c r="AB128" i="31" s="1"/>
  <c r="AC128" i="31" a="1"/>
  <c r="AC128" i="31" s="1"/>
  <c r="AD128" i="31"/>
  <c r="B129" i="31"/>
  <c r="D129" i="31" s="1"/>
  <c r="J129" i="31"/>
  <c r="L129" i="31"/>
  <c r="AA129" i="31"/>
  <c r="AB129" i="31" a="1"/>
  <c r="AB129" i="31" s="1"/>
  <c r="AC129" i="31" a="1"/>
  <c r="AC129" i="31" s="1"/>
  <c r="AD129" i="31"/>
  <c r="B130" i="31"/>
  <c r="D130" i="31" s="1"/>
  <c r="J130" i="31"/>
  <c r="L130" i="31"/>
  <c r="AB130" i="31" a="1"/>
  <c r="AB130" i="31" s="1"/>
  <c r="B131" i="31"/>
  <c r="J131" i="31"/>
  <c r="L131" i="31"/>
  <c r="AB131" i="31" a="1"/>
  <c r="AB131" i="31" s="1"/>
  <c r="B132" i="31"/>
  <c r="D132" i="31" s="1"/>
  <c r="J132" i="31"/>
  <c r="L132" i="31"/>
  <c r="Y132" i="31"/>
  <c r="AI132" i="31"/>
  <c r="B133" i="31"/>
  <c r="J133" i="31"/>
  <c r="L133" i="31"/>
  <c r="B134" i="31"/>
  <c r="D134" i="31" s="1"/>
  <c r="J134" i="31"/>
  <c r="L134" i="31"/>
  <c r="B135" i="31"/>
  <c r="D135" i="31" s="1"/>
  <c r="J135" i="31"/>
  <c r="L135" i="31"/>
  <c r="B136" i="31"/>
  <c r="D136" i="31" s="1"/>
  <c r="J136" i="31"/>
  <c r="L136" i="31"/>
  <c r="B137" i="31"/>
  <c r="J137" i="31"/>
  <c r="L137" i="31"/>
  <c r="B138" i="31"/>
  <c r="D138" i="31" s="1"/>
  <c r="J138" i="31"/>
  <c r="L138" i="31"/>
  <c r="AD138" i="31"/>
  <c r="AD139" i="31" s="1"/>
  <c r="B139" i="31"/>
  <c r="C139" i="31" s="1"/>
  <c r="J139" i="31"/>
  <c r="L139" i="31"/>
  <c r="B140" i="31"/>
  <c r="J140" i="31"/>
  <c r="L140" i="31"/>
  <c r="AR140" i="31"/>
  <c r="B141" i="31"/>
  <c r="J141" i="31"/>
  <c r="L141" i="31"/>
  <c r="B142" i="31"/>
  <c r="D142" i="31" s="1"/>
  <c r="J142" i="31"/>
  <c r="L142" i="31"/>
  <c r="AD142" i="31"/>
  <c r="B143" i="31"/>
  <c r="J143" i="31"/>
  <c r="L143" i="31"/>
  <c r="B144" i="31"/>
  <c r="J144" i="31"/>
  <c r="L144" i="31"/>
  <c r="B145" i="31"/>
  <c r="J145" i="31"/>
  <c r="L145" i="31"/>
  <c r="AD145" i="31"/>
  <c r="B146" i="31"/>
  <c r="C146" i="31" s="1"/>
  <c r="J146" i="31"/>
  <c r="L146" i="31"/>
  <c r="B147" i="31"/>
  <c r="J147" i="31"/>
  <c r="L147" i="31"/>
  <c r="B148" i="31"/>
  <c r="D148" i="31" s="1"/>
  <c r="J148" i="31"/>
  <c r="L148" i="31"/>
  <c r="AD148" i="31"/>
  <c r="B149" i="31"/>
  <c r="C149" i="31" s="1"/>
  <c r="J149" i="31"/>
  <c r="L149" i="31"/>
  <c r="AD149" i="31"/>
  <c r="B150" i="31"/>
  <c r="J150" i="31"/>
  <c r="L150" i="31"/>
  <c r="AD150" i="31"/>
  <c r="B151" i="31"/>
  <c r="J151" i="31"/>
  <c r="L151" i="31"/>
  <c r="AD151" i="31"/>
  <c r="B152" i="31"/>
  <c r="J152" i="31"/>
  <c r="L152" i="31"/>
  <c r="AD152" i="31"/>
  <c r="B153" i="31"/>
  <c r="D153" i="31" s="1"/>
  <c r="J153" i="31"/>
  <c r="L153" i="31"/>
  <c r="AD153" i="31"/>
  <c r="B154" i="31"/>
  <c r="C154" i="31" s="1"/>
  <c r="J154" i="31"/>
  <c r="L154" i="31"/>
  <c r="AD154" i="31"/>
  <c r="B155" i="31"/>
  <c r="C155" i="31" s="1"/>
  <c r="J155" i="31"/>
  <c r="L155" i="31"/>
  <c r="AD155" i="31"/>
  <c r="B156" i="31"/>
  <c r="J156" i="31"/>
  <c r="L156" i="31"/>
  <c r="B157" i="31"/>
  <c r="J157" i="31"/>
  <c r="L157" i="31"/>
  <c r="B158" i="31"/>
  <c r="J158" i="31"/>
  <c r="L158" i="31"/>
  <c r="B159" i="31"/>
  <c r="D159" i="31" s="1"/>
  <c r="J159" i="31"/>
  <c r="L159" i="31"/>
  <c r="B160" i="31"/>
  <c r="J160" i="31"/>
  <c r="L160" i="31"/>
  <c r="AD160" i="31"/>
  <c r="AD161" i="31" s="1"/>
  <c r="B161" i="31"/>
  <c r="J161" i="31"/>
  <c r="L161" i="31"/>
  <c r="B162" i="31"/>
  <c r="J162" i="31"/>
  <c r="L162" i="31"/>
  <c r="AD162" i="31"/>
  <c r="AR162" i="31"/>
  <c r="B163" i="31"/>
  <c r="C163" i="31" s="1"/>
  <c r="J163" i="31"/>
  <c r="L163" i="31"/>
  <c r="AD163" i="31"/>
  <c r="B164" i="31"/>
  <c r="J164" i="31"/>
  <c r="L164" i="31"/>
  <c r="AD164" i="31"/>
  <c r="AR164" i="31"/>
  <c r="AN169" i="31" s="1"/>
  <c r="B165" i="31"/>
  <c r="D165" i="31" s="1"/>
  <c r="J165" i="31"/>
  <c r="L165" i="31"/>
  <c r="AD165" i="31"/>
  <c r="B166" i="31"/>
  <c r="C166" i="31" s="1"/>
  <c r="J166" i="31"/>
  <c r="L166" i="31"/>
  <c r="AD166" i="31"/>
  <c r="B167" i="31"/>
  <c r="C167" i="31" s="1"/>
  <c r="J167" i="31"/>
  <c r="L167" i="31"/>
  <c r="AD167" i="31"/>
  <c r="AO167" i="31"/>
  <c r="B168" i="31"/>
  <c r="J168" i="31"/>
  <c r="L168" i="31"/>
  <c r="AD168" i="31"/>
  <c r="AO168" i="31"/>
  <c r="B169" i="31"/>
  <c r="J169" i="31"/>
  <c r="L169" i="31"/>
  <c r="AD169" i="31"/>
  <c r="B170" i="31"/>
  <c r="D170" i="31" s="1"/>
  <c r="J170" i="31"/>
  <c r="L170" i="31"/>
  <c r="AD170" i="31"/>
  <c r="B171" i="31"/>
  <c r="J171" i="31"/>
  <c r="L171" i="31"/>
  <c r="AD171" i="31"/>
  <c r="AR171" i="31"/>
  <c r="AN173" i="31" s="1"/>
  <c r="B172" i="31"/>
  <c r="D172" i="31" s="1"/>
  <c r="J172" i="31"/>
  <c r="L172" i="31"/>
  <c r="AD172" i="31"/>
  <c r="AO172" i="31"/>
  <c r="B173" i="31"/>
  <c r="D173" i="31" s="1"/>
  <c r="J173" i="31"/>
  <c r="L173" i="31"/>
  <c r="AD173" i="31"/>
  <c r="B174" i="31"/>
  <c r="J174" i="31"/>
  <c r="L174" i="31"/>
  <c r="AD174" i="31"/>
  <c r="B175" i="31"/>
  <c r="D175" i="31" s="1"/>
  <c r="J175" i="31"/>
  <c r="L175" i="31"/>
  <c r="AD175" i="31"/>
  <c r="B176" i="31"/>
  <c r="D176" i="31" s="1"/>
  <c r="J176" i="31"/>
  <c r="L176" i="31"/>
  <c r="AD176" i="31"/>
  <c r="B177" i="31"/>
  <c r="J177" i="31"/>
  <c r="L177" i="31"/>
  <c r="AD177" i="31"/>
  <c r="B178" i="31"/>
  <c r="J178" i="31"/>
  <c r="L178" i="31"/>
  <c r="B179" i="31"/>
  <c r="J179" i="31"/>
  <c r="L179" i="31"/>
  <c r="B180" i="31"/>
  <c r="J180" i="31"/>
  <c r="L180" i="31"/>
  <c r="B181" i="31"/>
  <c r="J181" i="31"/>
  <c r="L181" i="31"/>
  <c r="AD181" i="31"/>
  <c r="B182" i="31"/>
  <c r="J182" i="31"/>
  <c r="L182" i="31"/>
  <c r="AD182" i="31"/>
  <c r="B183" i="31"/>
  <c r="C183" i="31" s="1"/>
  <c r="J183" i="31"/>
  <c r="L183" i="31"/>
  <c r="AD183" i="31"/>
  <c r="B184" i="31"/>
  <c r="D184" i="31" s="1"/>
  <c r="J184" i="31"/>
  <c r="L184" i="31"/>
  <c r="AD184" i="31"/>
  <c r="B185" i="31"/>
  <c r="C185" i="31" s="1"/>
  <c r="J185" i="31"/>
  <c r="L185" i="31"/>
  <c r="AD185" i="31"/>
  <c r="B186" i="31"/>
  <c r="C186" i="31" s="1"/>
  <c r="J186" i="31"/>
  <c r="L186" i="31"/>
  <c r="AD186" i="31"/>
  <c r="B187" i="31"/>
  <c r="C187" i="31" s="1"/>
  <c r="J187" i="31"/>
  <c r="L187" i="31"/>
  <c r="AD187" i="31"/>
  <c r="B188" i="31"/>
  <c r="J188" i="31"/>
  <c r="L188" i="31"/>
  <c r="AD188" i="31"/>
  <c r="B189" i="31"/>
  <c r="C189" i="31" s="1"/>
  <c r="J189" i="31"/>
  <c r="L189" i="31"/>
  <c r="AD189" i="31"/>
  <c r="B190" i="31"/>
  <c r="C190" i="31" s="1"/>
  <c r="J190" i="31"/>
  <c r="L190" i="31"/>
  <c r="AD190" i="31"/>
  <c r="B191" i="31"/>
  <c r="D191" i="31" s="1"/>
  <c r="J191" i="31"/>
  <c r="L191" i="31"/>
  <c r="AD191" i="31"/>
  <c r="B192" i="31"/>
  <c r="J192" i="31"/>
  <c r="L192" i="31"/>
  <c r="AD192" i="31"/>
  <c r="B193" i="31"/>
  <c r="J193" i="31"/>
  <c r="L193" i="31"/>
  <c r="AD193" i="31"/>
  <c r="B194" i="31"/>
  <c r="J194" i="31"/>
  <c r="L194" i="31"/>
  <c r="AD194" i="31"/>
  <c r="B195" i="31"/>
  <c r="J195" i="31"/>
  <c r="L195" i="31"/>
  <c r="AD195" i="31"/>
  <c r="B196" i="31"/>
  <c r="D196" i="31" s="1"/>
  <c r="J196" i="31"/>
  <c r="L196" i="31"/>
  <c r="AD196" i="31"/>
  <c r="B197" i="31"/>
  <c r="J197" i="31"/>
  <c r="L197" i="31"/>
  <c r="B198" i="31"/>
  <c r="D198" i="31" s="1"/>
  <c r="J198" i="31"/>
  <c r="L198" i="31"/>
  <c r="B199" i="31"/>
  <c r="J199" i="31"/>
  <c r="L199" i="31"/>
  <c r="B200" i="31"/>
  <c r="C200" i="31" s="1"/>
  <c r="J200" i="31"/>
  <c r="L200" i="31"/>
  <c r="B201" i="31"/>
  <c r="J201" i="31"/>
  <c r="L201" i="31"/>
  <c r="B202" i="31"/>
  <c r="J202" i="31"/>
  <c r="L202" i="31"/>
  <c r="AD202" i="31"/>
  <c r="B203" i="31"/>
  <c r="D203" i="31" s="1"/>
  <c r="J203" i="31"/>
  <c r="L203" i="31"/>
  <c r="AD203" i="31"/>
  <c r="B204" i="31"/>
  <c r="J204" i="31"/>
  <c r="L204" i="31"/>
  <c r="AD204" i="31"/>
  <c r="B205" i="31"/>
  <c r="D205" i="31" s="1"/>
  <c r="J205" i="31"/>
  <c r="L205" i="31"/>
  <c r="AD205" i="31"/>
  <c r="B206" i="31"/>
  <c r="J206" i="31"/>
  <c r="L206" i="31"/>
  <c r="AD206" i="31"/>
  <c r="B207" i="31"/>
  <c r="C207" i="31" s="1"/>
  <c r="J207" i="31"/>
  <c r="L207" i="31"/>
  <c r="AD207" i="31"/>
  <c r="B208" i="31"/>
  <c r="D208" i="31" s="1"/>
  <c r="J208" i="31"/>
  <c r="L208" i="31"/>
  <c r="AD208" i="31"/>
  <c r="B209" i="31"/>
  <c r="C209" i="31" s="1"/>
  <c r="J209" i="31"/>
  <c r="L209" i="31"/>
  <c r="AD209" i="31"/>
  <c r="B210" i="31"/>
  <c r="C210" i="31" s="1"/>
  <c r="J210" i="31"/>
  <c r="L210" i="31"/>
  <c r="AD210" i="31"/>
  <c r="B211" i="31"/>
  <c r="J211" i="31"/>
  <c r="L211" i="31"/>
  <c r="B212" i="31"/>
  <c r="J212" i="31"/>
  <c r="L212" i="31"/>
  <c r="B213" i="31"/>
  <c r="J213" i="31"/>
  <c r="L213" i="31"/>
  <c r="AD213" i="31"/>
  <c r="B214" i="31"/>
  <c r="J214" i="31"/>
  <c r="L214" i="31"/>
  <c r="AD214" i="31"/>
  <c r="B215" i="31"/>
  <c r="J215" i="31"/>
  <c r="L215" i="31"/>
  <c r="AD215" i="31"/>
  <c r="B216" i="31"/>
  <c r="C216" i="31" s="1"/>
  <c r="J216" i="31"/>
  <c r="L216" i="31"/>
  <c r="AD216" i="31"/>
  <c r="B217" i="31"/>
  <c r="J217" i="31"/>
  <c r="L217" i="31"/>
  <c r="AD217" i="31"/>
  <c r="B218" i="31"/>
  <c r="D218" i="31" s="1"/>
  <c r="J218" i="31"/>
  <c r="L218" i="31"/>
  <c r="AD218" i="31"/>
  <c r="B219" i="31"/>
  <c r="J219" i="31"/>
  <c r="L219" i="31"/>
  <c r="AD219" i="31"/>
  <c r="AD223" i="31"/>
  <c r="AD224" i="31"/>
  <c r="AD225" i="31"/>
  <c r="AD226" i="31"/>
  <c r="AD227" i="31"/>
  <c r="AD228" i="31"/>
  <c r="AD229" i="31"/>
  <c r="AD230" i="31"/>
  <c r="AO230" i="31"/>
  <c r="AD231" i="31"/>
  <c r="AO231" i="31"/>
  <c r="AD232" i="31"/>
  <c r="AD233" i="31"/>
  <c r="AD234" i="31"/>
  <c r="AD235" i="31"/>
  <c r="AD236" i="31"/>
  <c r="AD237" i="31"/>
  <c r="AD238" i="31"/>
  <c r="AD244" i="31"/>
  <c r="AD245" i="31"/>
  <c r="AD246" i="31"/>
  <c r="AD247" i="31"/>
  <c r="AD248" i="31"/>
  <c r="AN248" i="31"/>
  <c r="AD251" i="31"/>
  <c r="AD252" i="31"/>
  <c r="AD253" i="31"/>
  <c r="AD254" i="31"/>
  <c r="AD255" i="31"/>
  <c r="AD256" i="31"/>
  <c r="AD257" i="31"/>
  <c r="AD258" i="31"/>
  <c r="AD259" i="31"/>
  <c r="AD260" i="31"/>
  <c r="AD261" i="31"/>
  <c r="AD265" i="31"/>
  <c r="AD266" i="31"/>
  <c r="AD267" i="31"/>
  <c r="AO267" i="31"/>
  <c r="AD270" i="31"/>
  <c r="AD271" i="31"/>
  <c r="AD272" i="31"/>
  <c r="AD273" i="31"/>
  <c r="AD274" i="31"/>
  <c r="AD275" i="31"/>
  <c r="AD276" i="31"/>
  <c r="AD277" i="31"/>
  <c r="AD278" i="31"/>
  <c r="AD279" i="31"/>
  <c r="AD280" i="31"/>
  <c r="AD281" i="31"/>
  <c r="AD282" i="31"/>
  <c r="AD286" i="31"/>
  <c r="AD287" i="31"/>
  <c r="AQ287" i="31"/>
  <c r="AR287" i="31" s="1"/>
  <c r="AD288" i="31"/>
  <c r="AQ288" i="31"/>
  <c r="AR288" i="31" s="1"/>
  <c r="AD289" i="31"/>
  <c r="AQ289" i="31"/>
  <c r="AR289" i="31" s="1"/>
  <c r="AD290" i="31"/>
  <c r="AQ290" i="31"/>
  <c r="AR290" i="31" s="1"/>
  <c r="AD291" i="31"/>
  <c r="AD292" i="31"/>
  <c r="AD293" i="31"/>
  <c r="AD296" i="31"/>
  <c r="AD297" i="31"/>
  <c r="AD298" i="31"/>
  <c r="AD299" i="31"/>
  <c r="AD300" i="31"/>
  <c r="AD301" i="31"/>
  <c r="AD302" i="31"/>
  <c r="AD303" i="31"/>
  <c r="AD307" i="31"/>
  <c r="AD308" i="31"/>
  <c r="AD309" i="31"/>
  <c r="AD310" i="31"/>
  <c r="AD311" i="31"/>
  <c r="AD312" i="31"/>
  <c r="AD313" i="31"/>
  <c r="AD314" i="31"/>
  <c r="AD315" i="31"/>
  <c r="AD316" i="31"/>
  <c r="AD317" i="31"/>
  <c r="AD318" i="31"/>
  <c r="AD319" i="31"/>
  <c r="AD320" i="31"/>
  <c r="AD321" i="31"/>
  <c r="AD322" i="31"/>
  <c r="AD323" i="31"/>
  <c r="AD324" i="31"/>
  <c r="AD328" i="31"/>
  <c r="AD329" i="31"/>
  <c r="AD330" i="31"/>
  <c r="AD331" i="31"/>
  <c r="AD332" i="31"/>
  <c r="AD333" i="31"/>
  <c r="AD334" i="31"/>
  <c r="AD335" i="31"/>
  <c r="AD336" i="31"/>
  <c r="AD337" i="31"/>
  <c r="AD338" i="31"/>
  <c r="AD339" i="31"/>
  <c r="AP339" i="31"/>
  <c r="AD340" i="31"/>
  <c r="AD341" i="31"/>
  <c r="AD342" i="31"/>
  <c r="AD343" i="31"/>
  <c r="AD344" i="31"/>
  <c r="AD345" i="31"/>
  <c r="AD349" i="31"/>
  <c r="AD350" i="31"/>
  <c r="AQ350" i="31"/>
  <c r="AM352" i="31" s="1"/>
  <c r="AD351" i="31"/>
  <c r="AQ351" i="31"/>
  <c r="AM353" i="31" s="1"/>
  <c r="AD352" i="31"/>
  <c r="AD353" i="31"/>
  <c r="AD354" i="31"/>
  <c r="AD357" i="31"/>
  <c r="AD358" i="31"/>
  <c r="AD359" i="31"/>
  <c r="AD360" i="31"/>
  <c r="AD361" i="31"/>
  <c r="AD362" i="31"/>
  <c r="AD363" i="31"/>
  <c r="AD364" i="31"/>
  <c r="AD365" i="31"/>
  <c r="AD366" i="31"/>
  <c r="AD370" i="31"/>
  <c r="AD371" i="31"/>
  <c r="AQ371" i="31"/>
  <c r="AQ372" i="31" s="1"/>
  <c r="AD372" i="31"/>
  <c r="AD373" i="31"/>
  <c r="AD374" i="31"/>
  <c r="AD375" i="31"/>
  <c r="AQ375" i="31"/>
  <c r="AD376" i="31"/>
  <c r="AQ376" i="31"/>
  <c r="AD377" i="31"/>
  <c r="AD378" i="31"/>
  <c r="AD379" i="31"/>
  <c r="AD380" i="31"/>
  <c r="AQ380" i="31"/>
  <c r="AQ381" i="31" s="1"/>
  <c r="AD381" i="31"/>
  <c r="AD382" i="31"/>
  <c r="AD383" i="31"/>
  <c r="AQ383" i="31"/>
  <c r="AQ384" i="31" s="1"/>
  <c r="AD384" i="31"/>
  <c r="AD385" i="31"/>
  <c r="AQ392" i="31"/>
  <c r="AP392" i="31" s="1"/>
  <c r="AQ393" i="31"/>
  <c r="AP393" i="31" s="1"/>
  <c r="AQ394" i="31"/>
  <c r="AP394" i="31" s="1"/>
  <c r="AQ395" i="31"/>
  <c r="AP395" i="31" s="1"/>
  <c r="AQ396" i="31"/>
  <c r="AP396" i="31" s="1"/>
  <c r="AQ397" i="31"/>
  <c r="AP397" i="31" s="1"/>
  <c r="AQ398" i="31"/>
  <c r="AP398" i="31" s="1"/>
  <c r="AQ399" i="31"/>
  <c r="AP399" i="31" s="1"/>
  <c r="AQ400" i="31"/>
  <c r="AP400" i="31" s="1"/>
  <c r="AD403" i="31"/>
  <c r="AD404" i="31"/>
  <c r="AD405" i="31"/>
  <c r="AD406" i="31"/>
  <c r="AD407" i="31"/>
  <c r="AD408" i="31"/>
  <c r="AD412" i="31"/>
  <c r="AN412" i="31"/>
  <c r="AD413" i="31"/>
  <c r="AD414" i="31"/>
  <c r="AN414" i="31"/>
  <c r="AO414" i="31"/>
  <c r="AP414" i="31"/>
  <c r="AQ414" i="31"/>
  <c r="AR414" i="31"/>
  <c r="AD415" i="31"/>
  <c r="AN415" i="31"/>
  <c r="AD416" i="31"/>
  <c r="AD417" i="31"/>
  <c r="AN417" i="31"/>
  <c r="AO417" i="31"/>
  <c r="AP417" i="31"/>
  <c r="AQ417" i="31"/>
  <c r="AR417" i="31"/>
  <c r="AD418" i="31"/>
  <c r="AD419" i="31"/>
  <c r="AD422" i="31"/>
  <c r="AD423" i="31"/>
  <c r="AD424" i="31"/>
  <c r="AD425" i="31"/>
  <c r="AD426" i="31"/>
  <c r="AD427" i="31"/>
  <c r="AD428" i="31"/>
  <c r="AD429" i="31"/>
  <c r="AQ432" i="31"/>
  <c r="AD433" i="31"/>
  <c r="AD434" i="31"/>
  <c r="AQ434" i="31"/>
  <c r="AD435" i="31"/>
  <c r="AQ435" i="31"/>
  <c r="AD436" i="31"/>
  <c r="AD437" i="31"/>
  <c r="AQ437" i="31"/>
  <c r="AD438" i="31"/>
  <c r="AL438" i="31"/>
  <c r="AR435" i="31" s="1"/>
  <c r="AM438" i="31"/>
  <c r="AR437" i="31" s="1"/>
  <c r="AN438" i="31"/>
  <c r="AR439" i="31" s="1"/>
  <c r="AO438" i="31"/>
  <c r="AR441" i="31" s="1"/>
  <c r="AD439" i="31"/>
  <c r="AL439" i="31"/>
  <c r="AK443" i="31" s="1"/>
  <c r="AM439" i="31"/>
  <c r="AK444" i="31" s="1"/>
  <c r="AN439" i="31"/>
  <c r="AK445" i="31" s="1"/>
  <c r="AO439" i="31"/>
  <c r="AK446" i="31" s="1"/>
  <c r="AQ439" i="31"/>
  <c r="AD440" i="31"/>
  <c r="AM440" i="31"/>
  <c r="AD441" i="31"/>
  <c r="AN441" i="31"/>
  <c r="AQ441" i="31"/>
  <c r="AD442" i="31"/>
  <c r="AL442" i="31"/>
  <c r="AD443" i="31"/>
  <c r="AO443" i="31"/>
  <c r="AR436" i="31" s="1"/>
  <c r="AD444" i="31"/>
  <c r="AO444" i="31"/>
  <c r="AD445" i="31"/>
  <c r="AO445" i="31"/>
  <c r="AP445" i="31" s="1"/>
  <c r="AD446" i="31"/>
  <c r="AO446" i="31"/>
  <c r="AD447" i="31"/>
  <c r="AD448" i="31"/>
  <c r="EN2429" i="31"/>
  <c r="EN2430" i="31"/>
  <c r="EN2431" i="31"/>
  <c r="EN2432" i="31"/>
  <c r="EN2433" i="31"/>
  <c r="EN2434" i="31"/>
  <c r="EN2435" i="31"/>
  <c r="EN2436" i="31"/>
  <c r="EN2437" i="31"/>
  <c r="EN2438" i="31"/>
  <c r="EN2439" i="31"/>
  <c r="EN2440" i="31"/>
  <c r="W119" i="31" l="1"/>
  <c r="W92" i="31"/>
  <c r="W91" i="31"/>
  <c r="CY52" i="31"/>
  <c r="C49" i="31"/>
  <c r="CG86" i="31" a="1"/>
  <c r="CG86" i="31" s="1"/>
  <c r="C203" i="31"/>
  <c r="C95" i="31"/>
  <c r="BU72" i="31" a="1"/>
  <c r="BU72" i="31" s="1"/>
  <c r="D183" i="31"/>
  <c r="CN63" i="31" a="1"/>
  <c r="CN63" i="31" s="1"/>
  <c r="CA63" i="31" a="1"/>
  <c r="CA63" i="31" s="1"/>
  <c r="D70" i="31"/>
  <c r="DJ67" i="31"/>
  <c r="BX72" i="31" a="1"/>
  <c r="BX72" i="31" s="1"/>
  <c r="CZ67" i="31" a="1"/>
  <c r="CZ67" i="31" s="1"/>
  <c r="DS52" i="31"/>
  <c r="DW79" i="31" a="1"/>
  <c r="DW79" i="31" s="1"/>
  <c r="C130" i="31"/>
  <c r="CG79" i="31" a="1"/>
  <c r="CG79" i="31" s="1"/>
  <c r="CK86" i="31" a="1"/>
  <c r="CK86" i="31" s="1"/>
  <c r="BO81" i="31"/>
  <c r="BP81" i="31" s="1"/>
  <c r="BQ81" i="31" s="1"/>
  <c r="BR81" i="31" s="1"/>
  <c r="BS81" i="31" s="1"/>
  <c r="BT81" i="31" s="1"/>
  <c r="DV79" i="31"/>
  <c r="BZ42" i="31" a="1"/>
  <c r="BZ42" i="31" s="1"/>
  <c r="CF86" i="31"/>
  <c r="D89" i="31"/>
  <c r="BX63" i="31" a="1"/>
  <c r="BX63" i="31" s="1"/>
  <c r="C148" i="31"/>
  <c r="C103" i="31"/>
  <c r="BZ76" i="31" a="1"/>
  <c r="BZ76" i="31" s="1"/>
  <c r="DN74" i="31" a="1"/>
  <c r="DN74" i="31" s="1"/>
  <c r="CA87" i="31" a="1"/>
  <c r="CA87" i="31" s="1"/>
  <c r="DV87" i="31"/>
  <c r="D77" i="31"/>
  <c r="CB87" i="31"/>
  <c r="CR82" i="31" a="1"/>
  <c r="CR82" i="31" s="1"/>
  <c r="DH74" i="31" a="1"/>
  <c r="DH74" i="31" s="1"/>
  <c r="D149" i="31"/>
  <c r="CS52" i="31"/>
  <c r="CD79" i="31" a="1"/>
  <c r="CD79" i="31" s="1"/>
  <c r="DE74" i="31" a="1"/>
  <c r="DE74" i="31" s="1"/>
  <c r="CM52" i="31" a="1"/>
  <c r="CM52" i="31" s="1"/>
  <c r="D209" i="31"/>
  <c r="C71" i="31"/>
  <c r="CJ52" i="31" a="1"/>
  <c r="CJ52" i="31" s="1"/>
  <c r="D139" i="31"/>
  <c r="D117" i="31"/>
  <c r="C111" i="31"/>
  <c r="BO77" i="31"/>
  <c r="BP77" i="31" s="1"/>
  <c r="BQ77" i="31" s="1"/>
  <c r="BR77" i="31" s="1"/>
  <c r="BS77" i="31" s="1"/>
  <c r="BT77" i="31" s="1"/>
  <c r="CH52" i="31" a="1"/>
  <c r="CH52" i="31" s="1"/>
  <c r="BO85" i="31"/>
  <c r="BP85" i="31" s="1"/>
  <c r="BQ85" i="31" s="1"/>
  <c r="BR85" i="31" s="1"/>
  <c r="BS85" i="31" s="1"/>
  <c r="BT85" i="31" s="1"/>
  <c r="C102" i="31"/>
  <c r="C96" i="31"/>
  <c r="BX71" i="31" a="1"/>
  <c r="BX71" i="31" s="1"/>
  <c r="CF66" i="31"/>
  <c r="C159" i="31"/>
  <c r="DY78" i="31"/>
  <c r="CV78" i="31" a="1"/>
  <c r="CV78" i="31" s="1"/>
  <c r="DR77" i="31" a="1"/>
  <c r="DR77" i="31" s="1"/>
  <c r="V69" i="31"/>
  <c r="V95" i="31"/>
  <c r="DQ77" i="31" a="1"/>
  <c r="DQ77" i="31" s="1"/>
  <c r="CT77" i="31" a="1"/>
  <c r="CT77" i="31" s="1"/>
  <c r="BU77" i="31" a="1"/>
  <c r="BU77" i="31" s="1"/>
  <c r="DW86" i="31" a="1"/>
  <c r="DW86" i="31" s="1"/>
  <c r="AI45" i="31"/>
  <c r="CY86" i="31"/>
  <c r="V73" i="31"/>
  <c r="CX86" i="31" a="1"/>
  <c r="CX86" i="31" s="1"/>
  <c r="CT86" i="31" a="1"/>
  <c r="CT86" i="31" s="1"/>
  <c r="CI71" i="31" a="1"/>
  <c r="CI71" i="31" s="1"/>
  <c r="CK70" i="31" a="1"/>
  <c r="CK70" i="31" s="1"/>
  <c r="DY52" i="31"/>
  <c r="V67" i="31"/>
  <c r="V62" i="31"/>
  <c r="EA86" i="31" a="1"/>
  <c r="EA86" i="31" s="1"/>
  <c r="CA71" i="31" a="1"/>
  <c r="CA71" i="31" s="1"/>
  <c r="BU70" i="31" a="1"/>
  <c r="BU70" i="31" s="1"/>
  <c r="D57" i="31"/>
  <c r="DV52" i="31"/>
  <c r="DL38" i="31" a="1"/>
  <c r="DL38" i="31" s="1"/>
  <c r="CO38" i="31" a="1"/>
  <c r="CO38" i="31" s="1"/>
  <c r="V75" i="31"/>
  <c r="V70" i="31"/>
  <c r="D128" i="31"/>
  <c r="V114" i="31"/>
  <c r="DP77" i="31"/>
  <c r="DT71" i="31" a="1"/>
  <c r="DT71" i="31" s="1"/>
  <c r="V63" i="31"/>
  <c r="V104" i="31"/>
  <c r="V40" i="31"/>
  <c r="V35" i="31"/>
  <c r="C136" i="31"/>
  <c r="C132" i="31"/>
  <c r="C126" i="31"/>
  <c r="V122" i="31"/>
  <c r="V119" i="31"/>
  <c r="V108" i="31"/>
  <c r="CR77" i="31" a="1"/>
  <c r="CR77" i="31" s="1"/>
  <c r="BY76" i="31"/>
  <c r="V74" i="31"/>
  <c r="CH71" i="31" a="1"/>
  <c r="CH71" i="31" s="1"/>
  <c r="D67" i="31"/>
  <c r="C54" i="31"/>
  <c r="V52" i="31"/>
  <c r="V41" i="31"/>
  <c r="CZ38" i="31" a="1"/>
  <c r="CZ38" i="31" s="1"/>
  <c r="D216" i="31"/>
  <c r="C184" i="31"/>
  <c r="V129" i="31"/>
  <c r="D106" i="31"/>
  <c r="V91" i="31"/>
  <c r="CT82" i="31" a="1"/>
  <c r="CT82" i="31" s="1"/>
  <c r="CQ77" i="31" a="1"/>
  <c r="CQ77" i="31" s="1"/>
  <c r="DS74" i="31"/>
  <c r="BZ71" i="31" a="1"/>
  <c r="BZ71" i="31" s="1"/>
  <c r="BX70" i="31" a="1"/>
  <c r="BX70" i="31" s="1"/>
  <c r="CA68" i="31" a="1"/>
  <c r="CA68" i="31" s="1"/>
  <c r="DA67" i="31" a="1"/>
  <c r="DA67" i="31" s="1"/>
  <c r="DI66" i="31" a="1"/>
  <c r="DI66" i="31" s="1"/>
  <c r="V66" i="31"/>
  <c r="CE63" i="31" a="1"/>
  <c r="CE63" i="31" s="1"/>
  <c r="CX52" i="31" a="1"/>
  <c r="CX52" i="31" s="1"/>
  <c r="V42" i="31"/>
  <c r="CV38" i="31" a="1"/>
  <c r="CV38" i="31" s="1"/>
  <c r="V131" i="31"/>
  <c r="V89" i="31"/>
  <c r="DG66" i="31" a="1"/>
  <c r="DG66" i="31" s="1"/>
  <c r="D187" i="31"/>
  <c r="V120" i="31"/>
  <c r="C119" i="31"/>
  <c r="D98" i="31"/>
  <c r="V94" i="31"/>
  <c r="V87" i="31"/>
  <c r="V86" i="31"/>
  <c r="C81" i="31"/>
  <c r="DF66" i="31"/>
  <c r="BY63" i="31"/>
  <c r="V43" i="31"/>
  <c r="CN38" i="31" a="1"/>
  <c r="CN38" i="31" s="1"/>
  <c r="V115" i="31"/>
  <c r="V56" i="31"/>
  <c r="V44" i="31"/>
  <c r="C41" i="31"/>
  <c r="DD80" i="31" a="1"/>
  <c r="DD80" i="31" s="1"/>
  <c r="CC66" i="31" a="1"/>
  <c r="CC66" i="31" s="1"/>
  <c r="DR38" i="31" a="1"/>
  <c r="DR38" i="31" s="1"/>
  <c r="C134" i="31"/>
  <c r="V109" i="31"/>
  <c r="D86" i="31"/>
  <c r="D84" i="31"/>
  <c r="CR80" i="31" a="1"/>
  <c r="CR80" i="31" s="1"/>
  <c r="CC79" i="31" a="1"/>
  <c r="CC79" i="31" s="1"/>
  <c r="V78" i="31"/>
  <c r="DC74" i="31" a="1"/>
  <c r="DC74" i="31" s="1"/>
  <c r="BZ66" i="31" a="1"/>
  <c r="BZ66" i="31" s="1"/>
  <c r="DZ65" i="31" a="1"/>
  <c r="DZ65" i="31" s="1"/>
  <c r="D60" i="31"/>
  <c r="CG52" i="31" a="1"/>
  <c r="CG52" i="31" s="1"/>
  <c r="C198" i="31"/>
  <c r="D155" i="31"/>
  <c r="V130" i="31"/>
  <c r="V113" i="31"/>
  <c r="V92" i="31"/>
  <c r="CB79" i="31"/>
  <c r="BX66" i="31" a="1"/>
  <c r="BX66" i="31" s="1"/>
  <c r="BY65" i="31"/>
  <c r="V57" i="31"/>
  <c r="CF52" i="31"/>
  <c r="C48" i="31"/>
  <c r="CC41" i="31" a="1"/>
  <c r="CC41" i="31" s="1"/>
  <c r="D186" i="31"/>
  <c r="CO83" i="31" a="1"/>
  <c r="CO83" i="31" s="1"/>
  <c r="CN80" i="31" a="1"/>
  <c r="CN80" i="31" s="1"/>
  <c r="BW66" i="31" a="1"/>
  <c r="BW66" i="31" s="1"/>
  <c r="V45" i="31"/>
  <c r="CO42" i="31" a="1"/>
  <c r="CO42" i="31" s="1"/>
  <c r="V118" i="31"/>
  <c r="V97" i="31"/>
  <c r="BZ85" i="31" a="1"/>
  <c r="BZ85" i="31" s="1"/>
  <c r="CE83" i="31" a="1"/>
  <c r="CE83" i="31" s="1"/>
  <c r="CA80" i="31" a="1"/>
  <c r="CA80" i="31" s="1"/>
  <c r="C170" i="31"/>
  <c r="V88" i="31"/>
  <c r="BX85" i="31" a="1"/>
  <c r="BX85" i="31" s="1"/>
  <c r="BZ80" i="31" a="1"/>
  <c r="BZ80" i="31" s="1"/>
  <c r="DT77" i="31" a="1"/>
  <c r="DT77" i="31" s="1"/>
  <c r="CS78" i="31"/>
  <c r="CR78" i="31" a="1"/>
  <c r="CR78" i="31" s="1"/>
  <c r="U74" i="31"/>
  <c r="U55" i="31"/>
  <c r="U45" i="31"/>
  <c r="U122" i="31"/>
  <c r="U107" i="31"/>
  <c r="DO78" i="31" a="1"/>
  <c r="DO78" i="31" s="1"/>
  <c r="CK77" i="31" a="1"/>
  <c r="CK77" i="31" s="1"/>
  <c r="DU72" i="31" a="1"/>
  <c r="DU72" i="31" s="1"/>
  <c r="CF78" i="31"/>
  <c r="DU63" i="31" a="1"/>
  <c r="DU63" i="31" s="1"/>
  <c r="D189" i="31"/>
  <c r="DP81" i="31"/>
  <c r="U80" i="31"/>
  <c r="DF78" i="31"/>
  <c r="EE77" i="31"/>
  <c r="DD77" i="31" a="1"/>
  <c r="DD77" i="31" s="1"/>
  <c r="CE77" i="31" a="1"/>
  <c r="CE77" i="31" s="1"/>
  <c r="DH72" i="31" a="1"/>
  <c r="DH72" i="31" s="1"/>
  <c r="C65" i="31"/>
  <c r="DT63" i="31" a="1"/>
  <c r="DT63" i="31" s="1"/>
  <c r="U57" i="31"/>
  <c r="DV78" i="31"/>
  <c r="U113" i="31"/>
  <c r="U109" i="31"/>
  <c r="CQ78" i="31" a="1"/>
  <c r="CQ78" i="31" s="1"/>
  <c r="CL78" i="31" a="1"/>
  <c r="CL78" i="31" s="1"/>
  <c r="U78" i="31"/>
  <c r="DJ77" i="31"/>
  <c r="U119" i="31"/>
  <c r="U77" i="31"/>
  <c r="ED63" i="31" a="1"/>
  <c r="ED63" i="31" s="1"/>
  <c r="DO72" i="31" a="1"/>
  <c r="DO72" i="31" s="1"/>
  <c r="U61" i="31"/>
  <c r="C101" i="31"/>
  <c r="U83" i="31"/>
  <c r="DV80" i="31"/>
  <c r="DC78" i="31" a="1"/>
  <c r="DC78" i="31" s="1"/>
  <c r="CB78" i="31"/>
  <c r="EC77" i="31" a="1"/>
  <c r="EC77" i="31" s="1"/>
  <c r="BZ77" i="31" a="1"/>
  <c r="BZ77" i="31" s="1"/>
  <c r="CU72" i="31"/>
  <c r="DR63" i="31" a="1"/>
  <c r="DR63" i="31" s="1"/>
  <c r="CA52" i="31" a="1"/>
  <c r="CA52" i="31" s="1"/>
  <c r="ED38" i="31" a="1"/>
  <c r="ED38" i="31" s="1"/>
  <c r="U38" i="31"/>
  <c r="U34" i="31"/>
  <c r="DQ78" i="31" a="1"/>
  <c r="DQ78" i="31" s="1"/>
  <c r="CP78" i="31" a="1"/>
  <c r="CP78" i="31" s="1"/>
  <c r="DO77" i="31" a="1"/>
  <c r="DO77" i="31" s="1"/>
  <c r="CP77" i="31" a="1"/>
  <c r="CP77" i="31" s="1"/>
  <c r="DQ81" i="31" a="1"/>
  <c r="DQ81" i="31" s="1"/>
  <c r="DG78" i="31" a="1"/>
  <c r="DG78" i="31" s="1"/>
  <c r="CF77" i="31"/>
  <c r="D200" i="31"/>
  <c r="C196" i="31"/>
  <c r="D185" i="31"/>
  <c r="U108" i="31"/>
  <c r="DR84" i="31" a="1"/>
  <c r="DR84" i="31" s="1"/>
  <c r="CA81" i="31" a="1"/>
  <c r="CA81" i="31" s="1"/>
  <c r="DU80" i="31" a="1"/>
  <c r="DU80" i="31" s="1"/>
  <c r="EE78" i="31"/>
  <c r="DB78" i="31" a="1"/>
  <c r="DB78" i="31" s="1"/>
  <c r="CA78" i="31" a="1"/>
  <c r="CA78" i="31" s="1"/>
  <c r="DY77" i="31"/>
  <c r="CW77" i="31" a="1"/>
  <c r="CW77" i="31" s="1"/>
  <c r="BY77" i="31"/>
  <c r="DL76" i="31" a="1"/>
  <c r="DL76" i="31" s="1"/>
  <c r="CQ72" i="31" a="1"/>
  <c r="CQ72" i="31" s="1"/>
  <c r="DK63" i="31" a="1"/>
  <c r="DK63" i="31" s="1"/>
  <c r="DK46" i="31" a="1"/>
  <c r="DK46" i="31" s="1"/>
  <c r="DX38" i="31" a="1"/>
  <c r="DX38" i="31" s="1"/>
  <c r="D37" i="31"/>
  <c r="U91" i="31"/>
  <c r="DL78" i="31" a="1"/>
  <c r="DL78" i="31" s="1"/>
  <c r="CJ78" i="31" a="1"/>
  <c r="CJ78" i="31" s="1"/>
  <c r="DI77" i="31" a="1"/>
  <c r="DI77" i="31" s="1"/>
  <c r="DP72" i="31"/>
  <c r="U52" i="31"/>
  <c r="DK78" i="31" a="1"/>
  <c r="DK78" i="31" s="1"/>
  <c r="CG77" i="31" a="1"/>
  <c r="CG77" i="31" s="1"/>
  <c r="DE77" i="31" a="1"/>
  <c r="DE77" i="31" s="1"/>
  <c r="CC78" i="31" a="1"/>
  <c r="CC78" i="31" s="1"/>
  <c r="DC77" i="31" a="1"/>
  <c r="DC77" i="31" s="1"/>
  <c r="D166" i="31"/>
  <c r="D154" i="31"/>
  <c r="C142" i="31"/>
  <c r="U106" i="31"/>
  <c r="U95" i="31"/>
  <c r="C92" i="31"/>
  <c r="U87" i="31"/>
  <c r="DJ84" i="31"/>
  <c r="BZ81" i="31" a="1"/>
  <c r="BZ81" i="31" s="1"/>
  <c r="DT80" i="31" a="1"/>
  <c r="DT80" i="31" s="1"/>
  <c r="DY79" i="31"/>
  <c r="ED78" i="31" a="1"/>
  <c r="ED78" i="31" s="1"/>
  <c r="BZ78" i="31" a="1"/>
  <c r="BZ78" i="31" s="1"/>
  <c r="DX77" i="31" a="1"/>
  <c r="DX77" i="31" s="1"/>
  <c r="CV77" i="31" a="1"/>
  <c r="CV77" i="31" s="1"/>
  <c r="BX77" i="31" a="1"/>
  <c r="BX77" i="31" s="1"/>
  <c r="DF76" i="31"/>
  <c r="CP72" i="31" a="1"/>
  <c r="CP72" i="31" s="1"/>
  <c r="DJ63" i="31"/>
  <c r="U63" i="31"/>
  <c r="DT38" i="31" a="1"/>
  <c r="DT38" i="31" s="1"/>
  <c r="DU78" i="31" a="1"/>
  <c r="DU78" i="31" s="1"/>
  <c r="U73" i="31"/>
  <c r="U118" i="31"/>
  <c r="DS78" i="31"/>
  <c r="U51" i="31"/>
  <c r="DP78" i="31"/>
  <c r="CM78" i="31" a="1"/>
  <c r="CM78" i="31" s="1"/>
  <c r="DN77" i="31" a="1"/>
  <c r="DN77" i="31" s="1"/>
  <c r="CO77" i="31" a="1"/>
  <c r="CO77" i="31" s="1"/>
  <c r="U66" i="31"/>
  <c r="CJ77" i="31" a="1"/>
  <c r="CJ77" i="31" s="1"/>
  <c r="U131" i="31"/>
  <c r="CI78" i="31" a="1"/>
  <c r="CI78" i="31" s="1"/>
  <c r="DG77" i="31" a="1"/>
  <c r="DG77" i="31" s="1"/>
  <c r="U89" i="31"/>
  <c r="U37" i="31"/>
  <c r="U92" i="31"/>
  <c r="CG81" i="31" a="1"/>
  <c r="CG81" i="31" s="1"/>
  <c r="DY80" i="31"/>
  <c r="DD78" i="31" a="1"/>
  <c r="DD78" i="31" s="1"/>
  <c r="ED77" i="31" a="1"/>
  <c r="ED77" i="31" s="1"/>
  <c r="CA77" i="31" a="1"/>
  <c r="CA77" i="31" s="1"/>
  <c r="DB72" i="31" a="1"/>
  <c r="DB72" i="31" s="1"/>
  <c r="DS63" i="31"/>
  <c r="D146" i="31"/>
  <c r="BW81" i="31" a="1"/>
  <c r="BW81" i="31" s="1"/>
  <c r="DF80" i="31"/>
  <c r="DZ78" i="31" a="1"/>
  <c r="DZ78" i="31" s="1"/>
  <c r="CW78" i="31" a="1"/>
  <c r="CW78" i="31" s="1"/>
  <c r="BX78" i="31" a="1"/>
  <c r="BX78" i="31" s="1"/>
  <c r="DW77" i="31" a="1"/>
  <c r="DW77" i="31" s="1"/>
  <c r="CU77" i="31"/>
  <c r="U75" i="31"/>
  <c r="U67" i="31"/>
  <c r="DF62" i="31"/>
  <c r="BY62" i="31"/>
  <c r="CF62" i="31"/>
  <c r="DV62" i="31"/>
  <c r="DW62" i="31" a="1"/>
  <c r="DW62" i="31" s="1"/>
  <c r="EC62" i="31" a="1"/>
  <c r="EC62" i="31" s="1"/>
  <c r="CK62" i="31" a="1"/>
  <c r="CK62" i="31" s="1"/>
  <c r="DP62" i="31"/>
  <c r="DQ62" i="31" a="1"/>
  <c r="DQ62" i="31" s="1"/>
  <c r="CG62" i="31" a="1"/>
  <c r="CG62" i="31" s="1"/>
  <c r="CJ62" i="31" a="1"/>
  <c r="CJ62" i="31" s="1"/>
  <c r="CX62" i="31" a="1"/>
  <c r="CX62" i="31" s="1"/>
  <c r="DD62" i="31" a="1"/>
  <c r="DD62" i="31" s="1"/>
  <c r="DR62" i="31" a="1"/>
  <c r="DR62" i="31" s="1"/>
  <c r="CM88" i="31" a="1"/>
  <c r="CM88" i="31" s="1"/>
  <c r="DI88" i="31" a="1"/>
  <c r="DI88" i="31" s="1"/>
  <c r="DG88" i="31" a="1"/>
  <c r="DG88" i="31" s="1"/>
  <c r="DH88" i="31" a="1"/>
  <c r="DH88" i="31" s="1"/>
  <c r="CI88" i="31" a="1"/>
  <c r="CI88" i="31" s="1"/>
  <c r="BY88" i="31"/>
  <c r="CE88" i="31" a="1"/>
  <c r="CE88" i="31" s="1"/>
  <c r="DF88" i="31"/>
  <c r="C87" i="31"/>
  <c r="D87" i="31"/>
  <c r="C72" i="31"/>
  <c r="D72" i="31"/>
  <c r="D174" i="31"/>
  <c r="C174" i="31"/>
  <c r="O24" i="31"/>
  <c r="C193" i="31"/>
  <c r="D193" i="31"/>
  <c r="C218" i="31"/>
  <c r="EE84" i="31"/>
  <c r="DJ83" i="31"/>
  <c r="CM83" i="31" a="1"/>
  <c r="CM83" i="31" s="1"/>
  <c r="CN83" i="31" a="1"/>
  <c r="CN83" i="31" s="1"/>
  <c r="DS83" i="31"/>
  <c r="DT83" i="31" a="1"/>
  <c r="DT83" i="31" s="1"/>
  <c r="EB81" i="31" a="1"/>
  <c r="EB81" i="31" s="1"/>
  <c r="DX67" i="31" a="1"/>
  <c r="DX67" i="31" s="1"/>
  <c r="D53" i="31"/>
  <c r="CX76" i="31" a="1"/>
  <c r="CX76" i="31" s="1"/>
  <c r="CI76" i="31" a="1"/>
  <c r="CI76" i="31" s="1"/>
  <c r="CM76" i="31" a="1"/>
  <c r="CM76" i="31" s="1"/>
  <c r="CH76" i="31" a="1"/>
  <c r="CH76" i="31" s="1"/>
  <c r="CR76" i="31" a="1"/>
  <c r="CR76" i="31" s="1"/>
  <c r="DE76" i="31" a="1"/>
  <c r="DE76" i="31" s="1"/>
  <c r="DT76" i="31" a="1"/>
  <c r="DT76" i="31" s="1"/>
  <c r="DN76" i="31" a="1"/>
  <c r="DN76" i="31" s="1"/>
  <c r="DS76" i="31"/>
  <c r="EA76" i="31" a="1"/>
  <c r="EA76" i="31" s="1"/>
  <c r="C85" i="31"/>
  <c r="D85" i="31"/>
  <c r="D207" i="31"/>
  <c r="CQ79" i="31" a="1"/>
  <c r="CQ79" i="31" s="1"/>
  <c r="CA79" i="31" a="1"/>
  <c r="CA79" i="31" s="1"/>
  <c r="DI79" i="31" a="1"/>
  <c r="DI79" i="31" s="1"/>
  <c r="DD79" i="31" a="1"/>
  <c r="DD79" i="31" s="1"/>
  <c r="DF79" i="31"/>
  <c r="CT79" i="31" a="1"/>
  <c r="CT79" i="31" s="1"/>
  <c r="DH79" i="31" a="1"/>
  <c r="DH79" i="31" s="1"/>
  <c r="DT79" i="31" a="1"/>
  <c r="DT79" i="31" s="1"/>
  <c r="CH79" i="31" a="1"/>
  <c r="CH79" i="31" s="1"/>
  <c r="CR79" i="31" a="1"/>
  <c r="CR79" i="31" s="1"/>
  <c r="CU79" i="31"/>
  <c r="CV79" i="31" a="1"/>
  <c r="CV79" i="31" s="1"/>
  <c r="DC79" i="31" a="1"/>
  <c r="DC79" i="31" s="1"/>
  <c r="BX84" i="31" a="1"/>
  <c r="BX84" i="31" s="1"/>
  <c r="DV84" i="31"/>
  <c r="DW84" i="31" a="1"/>
  <c r="DW84" i="31" s="1"/>
  <c r="EB84" i="31" a="1"/>
  <c r="EB84" i="31" s="1"/>
  <c r="BO67" i="31"/>
  <c r="BP67" i="31" s="1"/>
  <c r="BQ67" i="31" s="1"/>
  <c r="BR67" i="31" s="1"/>
  <c r="BS67" i="31" s="1"/>
  <c r="BT67" i="31" s="1"/>
  <c r="BZ67" i="31" a="1"/>
  <c r="BZ67" i="31" s="1"/>
  <c r="DB67" i="31" a="1"/>
  <c r="DB67" i="31" s="1"/>
  <c r="CA67" i="31" a="1"/>
  <c r="CA67" i="31" s="1"/>
  <c r="DI67" i="31" a="1"/>
  <c r="DI67" i="31" s="1"/>
  <c r="CC67" i="31" a="1"/>
  <c r="CC67" i="31" s="1"/>
  <c r="DR67" i="31" a="1"/>
  <c r="DR67" i="31" s="1"/>
  <c r="DS67" i="31"/>
  <c r="CD67" i="31" a="1"/>
  <c r="CD67" i="31" s="1"/>
  <c r="DW67" i="31" a="1"/>
  <c r="DW67" i="31" s="1"/>
  <c r="CN67" i="31" a="1"/>
  <c r="CN67" i="31" s="1"/>
  <c r="CS67" i="31"/>
  <c r="CV67" i="31" a="1"/>
  <c r="CV67" i="31" s="1"/>
  <c r="CB67" i="31"/>
  <c r="EB67" i="31" a="1"/>
  <c r="EB67" i="31" s="1"/>
  <c r="CI67" i="31" a="1"/>
  <c r="CI67" i="31" s="1"/>
  <c r="EE67" i="31"/>
  <c r="CR67" i="31" a="1"/>
  <c r="CR67" i="31" s="1"/>
  <c r="CY67" i="31"/>
  <c r="C140" i="31"/>
  <c r="D140" i="31"/>
  <c r="D160" i="31"/>
  <c r="C160" i="31"/>
  <c r="BX81" i="31" a="1"/>
  <c r="BX81" i="31" s="1"/>
  <c r="EC81" i="31" a="1"/>
  <c r="EC81" i="31" s="1"/>
  <c r="CS81" i="31"/>
  <c r="ED81" i="31" a="1"/>
  <c r="ED81" i="31" s="1"/>
  <c r="CV81" i="31" a="1"/>
  <c r="CV81" i="31" s="1"/>
  <c r="CW81" i="31" a="1"/>
  <c r="CW81" i="31" s="1"/>
  <c r="CT81" i="31" a="1"/>
  <c r="CT81" i="31" s="1"/>
  <c r="DO81" i="31" a="1"/>
  <c r="DO81" i="31" s="1"/>
  <c r="CL81" i="31" a="1"/>
  <c r="CL81" i="31" s="1"/>
  <c r="CX81" i="31" a="1"/>
  <c r="CX81" i="31" s="1"/>
  <c r="CY81" i="31"/>
  <c r="DA81" i="31" a="1"/>
  <c r="DA81" i="31" s="1"/>
  <c r="DN81" i="31" a="1"/>
  <c r="DN81" i="31" s="1"/>
  <c r="D47" i="31"/>
  <c r="C47" i="31"/>
  <c r="DZ67" i="31" a="1"/>
  <c r="DZ67" i="31" s="1"/>
  <c r="BU65" i="31" a="1"/>
  <c r="BU65" i="31" s="1"/>
  <c r="CU65" i="31"/>
  <c r="CZ65" i="31" a="1"/>
  <c r="CZ65" i="31" s="1"/>
  <c r="CS65" i="31"/>
  <c r="CT65" i="31" a="1"/>
  <c r="CT65" i="31" s="1"/>
  <c r="DM65" i="31"/>
  <c r="CM65" i="31" a="1"/>
  <c r="CM65" i="31" s="1"/>
  <c r="CN65" i="31" a="1"/>
  <c r="CN65" i="31" s="1"/>
  <c r="DV65" i="31"/>
  <c r="BZ65" i="31" a="1"/>
  <c r="BZ65" i="31" s="1"/>
  <c r="CL65" i="31" a="1"/>
  <c r="CL65" i="31" s="1"/>
  <c r="DP65" i="31"/>
  <c r="DQ65" i="31" a="1"/>
  <c r="DQ65" i="31" s="1"/>
  <c r="DR65" i="31" a="1"/>
  <c r="DR65" i="31" s="1"/>
  <c r="DW65" i="31" a="1"/>
  <c r="DW65" i="31" s="1"/>
  <c r="T111" i="31"/>
  <c r="T126" i="31"/>
  <c r="D210" i="31"/>
  <c r="D108" i="31"/>
  <c r="C108" i="31"/>
  <c r="BV88" i="31" a="1"/>
  <c r="BV88" i="31" s="1"/>
  <c r="DY81" i="31"/>
  <c r="BZ69" i="31" a="1"/>
  <c r="BZ69" i="31" s="1"/>
  <c r="DS69" i="31"/>
  <c r="DT69" i="31" a="1"/>
  <c r="DT69" i="31" s="1"/>
  <c r="DF69" i="31"/>
  <c r="DG69" i="31" a="1"/>
  <c r="DG69" i="31" s="1"/>
  <c r="CA69" i="31" a="1"/>
  <c r="CA69" i="31" s="1"/>
  <c r="CZ69" i="31" a="1"/>
  <c r="CZ69" i="31" s="1"/>
  <c r="DY69" i="31"/>
  <c r="DL67" i="31" a="1"/>
  <c r="DL67" i="31" s="1"/>
  <c r="W83" i="31"/>
  <c r="W124" i="31"/>
  <c r="W106" i="31"/>
  <c r="C141" i="31"/>
  <c r="D141" i="31"/>
  <c r="W128" i="31"/>
  <c r="V123" i="31"/>
  <c r="V100" i="31"/>
  <c r="V76" i="31"/>
  <c r="V105" i="31"/>
  <c r="V93" i="31"/>
  <c r="V46" i="31"/>
  <c r="V117" i="31"/>
  <c r="V112" i="31"/>
  <c r="U105" i="31"/>
  <c r="V103" i="31"/>
  <c r="V98" i="31"/>
  <c r="U93" i="31"/>
  <c r="V85" i="31"/>
  <c r="CJ71" i="31" a="1"/>
  <c r="CJ71" i="31" s="1"/>
  <c r="DB71" i="31" a="1"/>
  <c r="DB71" i="31" s="1"/>
  <c r="DS71" i="31"/>
  <c r="V47" i="31"/>
  <c r="U46" i="31"/>
  <c r="D197" i="31"/>
  <c r="C197" i="31"/>
  <c r="U117" i="31"/>
  <c r="V110" i="31"/>
  <c r="U98" i="31"/>
  <c r="C201" i="31"/>
  <c r="D201" i="31"/>
  <c r="V121" i="31"/>
  <c r="U110" i="31"/>
  <c r="CM87" i="31" a="1"/>
  <c r="CM87" i="31" s="1"/>
  <c r="DW87" i="31" a="1"/>
  <c r="DW87" i="31" s="1"/>
  <c r="DZ87" i="31" a="1"/>
  <c r="DZ87" i="31" s="1"/>
  <c r="C219" i="31"/>
  <c r="D219" i="31"/>
  <c r="C93" i="31"/>
  <c r="D93" i="31"/>
  <c r="BX86" i="31" a="1"/>
  <c r="BX86" i="31" s="1"/>
  <c r="BU86" i="31" a="1"/>
  <c r="BU86" i="31" s="1"/>
  <c r="CA86" i="31" a="1"/>
  <c r="CA86" i="31" s="1"/>
  <c r="DQ86" i="31" a="1"/>
  <c r="DQ86" i="31" s="1"/>
  <c r="DR86" i="31" a="1"/>
  <c r="DR86" i="31" s="1"/>
  <c r="DV86" i="31"/>
  <c r="V80" i="31"/>
  <c r="CP74" i="31" a="1"/>
  <c r="CP74" i="31" s="1"/>
  <c r="CD74" i="31" a="1"/>
  <c r="CD74" i="31" s="1"/>
  <c r="CF74" i="31"/>
  <c r="BY74" i="31"/>
  <c r="BZ74" i="31" a="1"/>
  <c r="BZ74" i="31" s="1"/>
  <c r="CB74" i="31"/>
  <c r="V72" i="31"/>
  <c r="V59" i="31"/>
  <c r="V54" i="31"/>
  <c r="V37" i="31"/>
  <c r="V33" i="31"/>
  <c r="DU66" i="31" a="1"/>
  <c r="DU66" i="31" s="1"/>
  <c r="DR66" i="31" a="1"/>
  <c r="DR66" i="31" s="1"/>
  <c r="V49" i="31"/>
  <c r="V51" i="31"/>
  <c r="V58" i="31"/>
  <c r="V64" i="31"/>
  <c r="V68" i="31"/>
  <c r="V77" i="31"/>
  <c r="V83" i="31"/>
  <c r="V90" i="31"/>
  <c r="V107" i="31"/>
  <c r="V124" i="31"/>
  <c r="V50" i="31"/>
  <c r="V81" i="31"/>
  <c r="V84" i="31"/>
  <c r="V96" i="31"/>
  <c r="V99" i="31"/>
  <c r="V102" i="31"/>
  <c r="V127" i="31"/>
  <c r="V55" i="31"/>
  <c r="V61" i="31"/>
  <c r="V65" i="31"/>
  <c r="V79" i="31"/>
  <c r="V82" i="31"/>
  <c r="V101" i="31"/>
  <c r="V106" i="31"/>
  <c r="V125" i="31"/>
  <c r="V111" i="31"/>
  <c r="V116" i="31"/>
  <c r="V128" i="31"/>
  <c r="V39" i="31"/>
  <c r="V48" i="31"/>
  <c r="V60" i="31"/>
  <c r="V71" i="31"/>
  <c r="V30" i="31"/>
  <c r="U36" i="31"/>
  <c r="U50" i="31"/>
  <c r="U84" i="31"/>
  <c r="U96" i="31"/>
  <c r="U99" i="31"/>
  <c r="U102" i="31"/>
  <c r="U127" i="31"/>
  <c r="U69" i="31"/>
  <c r="U88" i="31"/>
  <c r="U112" i="31"/>
  <c r="U130" i="31"/>
  <c r="U128" i="31"/>
  <c r="U48" i="31"/>
  <c r="U60" i="31"/>
  <c r="U71" i="31"/>
  <c r="U54" i="31"/>
  <c r="U64" i="31"/>
  <c r="V21" i="31"/>
  <c r="CK73" i="31" a="1"/>
  <c r="CK73" i="31" s="1"/>
  <c r="CN73" i="31" a="1"/>
  <c r="CN73" i="31" s="1"/>
  <c r="CP73" i="31" a="1"/>
  <c r="CP73" i="31" s="1"/>
  <c r="CS73" i="31"/>
  <c r="V126" i="31"/>
  <c r="V53" i="31"/>
  <c r="CM77" i="31" a="1"/>
  <c r="CM77" i="31" s="1"/>
  <c r="DA77" i="31" a="1"/>
  <c r="DA77" i="31" s="1"/>
  <c r="DU77" i="31" a="1"/>
  <c r="DU77" i="31" s="1"/>
  <c r="CI77" i="31" a="1"/>
  <c r="CI77" i="31" s="1"/>
  <c r="DB77" i="31" a="1"/>
  <c r="DB77" i="31" s="1"/>
  <c r="DV77" i="31"/>
  <c r="CC72" i="31" a="1"/>
  <c r="CC72" i="31" s="1"/>
  <c r="CA72" i="31" a="1"/>
  <c r="CA72" i="31" s="1"/>
  <c r="CL72" i="31" a="1"/>
  <c r="CL72" i="31" s="1"/>
  <c r="C212" i="31"/>
  <c r="D212" i="31"/>
  <c r="DZ72" i="31" a="1"/>
  <c r="DZ72" i="31" s="1"/>
  <c r="DH77" i="31" a="1"/>
  <c r="DH77" i="31" s="1"/>
  <c r="CL77" i="31" a="1"/>
  <c r="CL77" i="31" s="1"/>
  <c r="DW72" i="31" a="1"/>
  <c r="DW72" i="31" s="1"/>
  <c r="BZ63" i="31" a="1"/>
  <c r="BZ63" i="31" s="1"/>
  <c r="CK63" i="31" a="1"/>
  <c r="CK63" i="31" s="1"/>
  <c r="CM63" i="31" a="1"/>
  <c r="CM63" i="31" s="1"/>
  <c r="DB52" i="31" a="1"/>
  <c r="DB52" i="31" s="1"/>
  <c r="DP52" i="31"/>
  <c r="DQ52" i="31" a="1"/>
  <c r="DQ52" i="31" s="1"/>
  <c r="AP9" i="31"/>
  <c r="DT78" i="31" a="1"/>
  <c r="DT78" i="31" s="1"/>
  <c r="C145" i="31"/>
  <c r="D145" i="31"/>
  <c r="CR64" i="31" a="1"/>
  <c r="CR64" i="31" s="1"/>
  <c r="C97" i="31"/>
  <c r="D97" i="31"/>
  <c r="CQ82" i="31" a="1"/>
  <c r="CQ82" i="31" s="1"/>
  <c r="CL73" i="31" a="1"/>
  <c r="CL73" i="31" s="1"/>
  <c r="CT68" i="31" a="1"/>
  <c r="CT68" i="31" s="1"/>
  <c r="CH68" i="31" a="1"/>
  <c r="CH68" i="31" s="1"/>
  <c r="CL68" i="31" a="1"/>
  <c r="CL68" i="31" s="1"/>
  <c r="CQ68" i="31" a="1"/>
  <c r="CQ68" i="31" s="1"/>
  <c r="CR68" i="31" a="1"/>
  <c r="CR68" i="31" s="1"/>
  <c r="DD68" i="31" a="1"/>
  <c r="DD68" i="31" s="1"/>
  <c r="DT68" i="31" a="1"/>
  <c r="DT68" i="31" s="1"/>
  <c r="DM64" i="31"/>
  <c r="CK64" i="31" a="1"/>
  <c r="CK64" i="31" s="1"/>
  <c r="C42" i="31"/>
  <c r="D42" i="31"/>
  <c r="D195" i="31"/>
  <c r="C195" i="31"/>
  <c r="D121" i="31"/>
  <c r="D91" i="31"/>
  <c r="C91" i="31"/>
  <c r="CD83" i="31" a="1"/>
  <c r="CD83" i="31" s="1"/>
  <c r="CP82" i="31" a="1"/>
  <c r="CP82" i="31" s="1"/>
  <c r="EA70" i="31" a="1"/>
  <c r="EA70" i="31" s="1"/>
  <c r="DL64" i="31" a="1"/>
  <c r="DL64" i="31" s="1"/>
  <c r="C173" i="31"/>
  <c r="D163" i="31"/>
  <c r="W115" i="31"/>
  <c r="W93" i="31"/>
  <c r="DU83" i="31" a="1"/>
  <c r="DU83" i="31" s="1"/>
  <c r="CC83" i="31" a="1"/>
  <c r="CC83" i="31" s="1"/>
  <c r="DX81" i="31" a="1"/>
  <c r="DX81" i="31" s="1"/>
  <c r="DG80" i="31" a="1"/>
  <c r="DG80" i="31" s="1"/>
  <c r="CB80" i="31"/>
  <c r="CC80" i="31" a="1"/>
  <c r="CC80" i="31" s="1"/>
  <c r="DH80" i="31" a="1"/>
  <c r="DH80" i="31" s="1"/>
  <c r="DI80" i="31" a="1"/>
  <c r="DI80" i="31" s="1"/>
  <c r="CD80" i="31" a="1"/>
  <c r="CD80" i="31" s="1"/>
  <c r="DJ80" i="31"/>
  <c r="CM80" i="31" a="1"/>
  <c r="CM80" i="31" s="1"/>
  <c r="DS80" i="31"/>
  <c r="CQ80" i="31" a="1"/>
  <c r="CQ80" i="31" s="1"/>
  <c r="DW80" i="31" a="1"/>
  <c r="DW80" i="31" s="1"/>
  <c r="BU71" i="31" a="1"/>
  <c r="BU71" i="31" s="1"/>
  <c r="CP71" i="31" a="1"/>
  <c r="CP71" i="31" s="1"/>
  <c r="DV71" i="31"/>
  <c r="CS71" i="31"/>
  <c r="DW71" i="31" a="1"/>
  <c r="DW71" i="31" s="1"/>
  <c r="CT71" i="31" a="1"/>
  <c r="CT71" i="31" s="1"/>
  <c r="DY71" i="31"/>
  <c r="CW71" i="31" a="1"/>
  <c r="CW71" i="31" s="1"/>
  <c r="BV71" i="31" a="1"/>
  <c r="BV71" i="31" s="1"/>
  <c r="DH71" i="31" a="1"/>
  <c r="DH71" i="31" s="1"/>
  <c r="DX70" i="31" a="1"/>
  <c r="DX70" i="31" s="1"/>
  <c r="DK64" i="31" a="1"/>
  <c r="DK64" i="31" s="1"/>
  <c r="CI64" i="31" a="1"/>
  <c r="CI64" i="31" s="1"/>
  <c r="DO63" i="31" a="1"/>
  <c r="DO63" i="31" s="1"/>
  <c r="DW41" i="31" a="1"/>
  <c r="DW41" i="31" s="1"/>
  <c r="D164" i="31"/>
  <c r="C164" i="31"/>
  <c r="CU82" i="31"/>
  <c r="CW82" i="31" a="1"/>
  <c r="CW82" i="31" s="1"/>
  <c r="DS82" i="31"/>
  <c r="DU82" i="31" a="1"/>
  <c r="DU82" i="31" s="1"/>
  <c r="DZ82" i="31" a="1"/>
  <c r="DZ82" i="31" s="1"/>
  <c r="DY82" i="31"/>
  <c r="CA82" i="31" a="1"/>
  <c r="CA82" i="31" s="1"/>
  <c r="DR83" i="31" a="1"/>
  <c r="DR83" i="31" s="1"/>
  <c r="DC70" i="31" a="1"/>
  <c r="DC70" i="31" s="1"/>
  <c r="DA64" i="31" a="1"/>
  <c r="DA64" i="31" s="1"/>
  <c r="BV63" i="31" a="1"/>
  <c r="BV63" i="31" s="1"/>
  <c r="CF63" i="31"/>
  <c r="CW63" i="31" a="1"/>
  <c r="CW63" i="31" s="1"/>
  <c r="CH63" i="31" a="1"/>
  <c r="CH63" i="31" s="1"/>
  <c r="CY63" i="31"/>
  <c r="DV63" i="31"/>
  <c r="DA63" i="31" a="1"/>
  <c r="DA63" i="31" s="1"/>
  <c r="DX63" i="31" a="1"/>
  <c r="DX63" i="31" s="1"/>
  <c r="CI63" i="31" a="1"/>
  <c r="CI63" i="31" s="1"/>
  <c r="DC63" i="31" a="1"/>
  <c r="DC63" i="31" s="1"/>
  <c r="DY63" i="31"/>
  <c r="DE63" i="31" a="1"/>
  <c r="DE63" i="31" s="1"/>
  <c r="EC63" i="31" a="1"/>
  <c r="EC63" i="31" s="1"/>
  <c r="CJ63" i="31" a="1"/>
  <c r="CJ63" i="31" s="1"/>
  <c r="DH63" i="31" a="1"/>
  <c r="DH63" i="31" s="1"/>
  <c r="BW63" i="31" a="1"/>
  <c r="BW63" i="31" s="1"/>
  <c r="CQ63" i="31" a="1"/>
  <c r="CQ63" i="31" s="1"/>
  <c r="DL63" i="31" a="1"/>
  <c r="DL63" i="31" s="1"/>
  <c r="W50" i="31"/>
  <c r="BZ64" i="31" a="1"/>
  <c r="BZ64" i="31" s="1"/>
  <c r="CA64" i="31" a="1"/>
  <c r="CA64" i="31" s="1"/>
  <c r="CN64" i="31" a="1"/>
  <c r="CN64" i="31" s="1"/>
  <c r="DC64" i="31" a="1"/>
  <c r="DC64" i="31" s="1"/>
  <c r="DV64" i="31"/>
  <c r="CO64" i="31" a="1"/>
  <c r="CO64" i="31" s="1"/>
  <c r="DW64" i="31" a="1"/>
  <c r="DW64" i="31" s="1"/>
  <c r="CB64" i="31"/>
  <c r="DD64" i="31" a="1"/>
  <c r="DD64" i="31" s="1"/>
  <c r="DX64" i="31" a="1"/>
  <c r="DX64" i="31" s="1"/>
  <c r="CC64" i="31" a="1"/>
  <c r="CC64" i="31" s="1"/>
  <c r="CP64" i="31" a="1"/>
  <c r="CP64" i="31" s="1"/>
  <c r="DG64" i="31" a="1"/>
  <c r="DG64" i="31" s="1"/>
  <c r="DY64" i="31"/>
  <c r="CD64" i="31" a="1"/>
  <c r="CD64" i="31" s="1"/>
  <c r="CQ64" i="31" a="1"/>
  <c r="CQ64" i="31" s="1"/>
  <c r="DZ64" i="31" a="1"/>
  <c r="DZ64" i="31" s="1"/>
  <c r="DH64" i="31" a="1"/>
  <c r="DH64" i="31" s="1"/>
  <c r="BO64" i="31"/>
  <c r="BP64" i="31" s="1"/>
  <c r="BQ64" i="31" s="1"/>
  <c r="BR64" i="31" s="1"/>
  <c r="BS64" i="31" s="1"/>
  <c r="BT64" i="31" s="1"/>
  <c r="CH64" i="31" a="1"/>
  <c r="CH64" i="31" s="1"/>
  <c r="CV64" i="31" a="1"/>
  <c r="CV64" i="31" s="1"/>
  <c r="DL83" i="31" a="1"/>
  <c r="DL83" i="31" s="1"/>
  <c r="DB81" i="31" a="1"/>
  <c r="DB81" i="31" s="1"/>
  <c r="CB81" i="31"/>
  <c r="CM81" i="31" a="1"/>
  <c r="CM81" i="31" s="1"/>
  <c r="DC81" i="31" a="1"/>
  <c r="DC81" i="31" s="1"/>
  <c r="DS81" i="31"/>
  <c r="CC81" i="31" a="1"/>
  <c r="CC81" i="31" s="1"/>
  <c r="CN81" i="31" a="1"/>
  <c r="CN81" i="31" s="1"/>
  <c r="DD81" i="31" a="1"/>
  <c r="DD81" i="31" s="1"/>
  <c r="DT81" i="31" a="1"/>
  <c r="DT81" i="31" s="1"/>
  <c r="CO81" i="31" a="1"/>
  <c r="CO81" i="31" s="1"/>
  <c r="DE81" i="31" a="1"/>
  <c r="DE81" i="31" s="1"/>
  <c r="DU81" i="31" a="1"/>
  <c r="DU81" i="31" s="1"/>
  <c r="CR81" i="31" a="1"/>
  <c r="CR81" i="31" s="1"/>
  <c r="CD81" i="31" a="1"/>
  <c r="CD81" i="31" s="1"/>
  <c r="CP81" i="31" a="1"/>
  <c r="CP81" i="31" s="1"/>
  <c r="DF81" i="31"/>
  <c r="DV81" i="31"/>
  <c r="CE81" i="31" a="1"/>
  <c r="CE81" i="31" s="1"/>
  <c r="CQ81" i="31" a="1"/>
  <c r="CQ81" i="31" s="1"/>
  <c r="DG81" i="31" a="1"/>
  <c r="DG81" i="31" s="1"/>
  <c r="DW81" i="31" a="1"/>
  <c r="DW81" i="31" s="1"/>
  <c r="CF81" i="31"/>
  <c r="DH81" i="31" a="1"/>
  <c r="DH81" i="31" s="1"/>
  <c r="BU81" i="31" a="1"/>
  <c r="BU81" i="31" s="1"/>
  <c r="CI81" i="31" a="1"/>
  <c r="CI81" i="31" s="1"/>
  <c r="CU81" i="31"/>
  <c r="DK81" i="31" a="1"/>
  <c r="DK81" i="31" s="1"/>
  <c r="DZ81" i="31" a="1"/>
  <c r="DZ81" i="31" s="1"/>
  <c r="CY70" i="31"/>
  <c r="EE64" i="31"/>
  <c r="CZ64" i="31" a="1"/>
  <c r="CZ64" i="31" s="1"/>
  <c r="BY64" i="31"/>
  <c r="BW43" i="31" a="1"/>
  <c r="BW43" i="31" s="1"/>
  <c r="DJ43" i="31"/>
  <c r="DP43" i="31"/>
  <c r="DV43" i="31"/>
  <c r="EE43" i="31"/>
  <c r="DN64" i="31" a="1"/>
  <c r="DN64" i="31" s="1"/>
  <c r="D190" i="31"/>
  <c r="D125" i="31"/>
  <c r="D122" i="31"/>
  <c r="C122" i="31"/>
  <c r="D115" i="31"/>
  <c r="C115" i="31"/>
  <c r="W108" i="31"/>
  <c r="CC84" i="31" a="1"/>
  <c r="CC84" i="31" s="1"/>
  <c r="DM81" i="31"/>
  <c r="DC80" i="31" a="1"/>
  <c r="DC80" i="31" s="1"/>
  <c r="DQ71" i="31" a="1"/>
  <c r="DQ71" i="31" s="1"/>
  <c r="CX70" i="31" a="1"/>
  <c r="CX70" i="31" s="1"/>
  <c r="DN65" i="31" a="1"/>
  <c r="DN65" i="31" s="1"/>
  <c r="ED64" i="31" a="1"/>
  <c r="ED64" i="31" s="1"/>
  <c r="CY64" i="31"/>
  <c r="BX64" i="31" a="1"/>
  <c r="BX64" i="31" s="1"/>
  <c r="CT63" i="31" a="1"/>
  <c r="CT63" i="31" s="1"/>
  <c r="BU55" i="31" a="1"/>
  <c r="BU55" i="31" s="1"/>
  <c r="BO55" i="31"/>
  <c r="BP55" i="31" s="1"/>
  <c r="BQ55" i="31" s="1"/>
  <c r="BR55" i="31" s="1"/>
  <c r="BS55" i="31" s="1"/>
  <c r="BT55" i="31" s="1"/>
  <c r="DO55" i="31" a="1"/>
  <c r="DO55" i="31" s="1"/>
  <c r="BO33" i="31"/>
  <c r="BP33" i="31" s="1"/>
  <c r="BQ33" i="31" s="1"/>
  <c r="BR33" i="31" s="1"/>
  <c r="BS33" i="31" s="1"/>
  <c r="BT33" i="31" s="1"/>
  <c r="CV33" i="31" s="1" a="1"/>
  <c r="CV33" i="31" s="1"/>
  <c r="U32" i="31"/>
  <c r="U41" i="31"/>
  <c r="U56" i="31"/>
  <c r="U59" i="31"/>
  <c r="U81" i="31"/>
  <c r="U126" i="31"/>
  <c r="U40" i="31"/>
  <c r="U58" i="31"/>
  <c r="U65" i="31"/>
  <c r="U86" i="31"/>
  <c r="U90" i="31"/>
  <c r="U101" i="31"/>
  <c r="U125" i="31"/>
  <c r="U25" i="31"/>
  <c r="U20" i="31" s="1"/>
  <c r="U35" i="31"/>
  <c r="U68" i="31"/>
  <c r="U104" i="31"/>
  <c r="U116" i="31"/>
  <c r="U121" i="31"/>
  <c r="U39" i="31"/>
  <c r="U70" i="31"/>
  <c r="U76" i="31"/>
  <c r="U82" i="31"/>
  <c r="U94" i="31"/>
  <c r="U129" i="31"/>
  <c r="U21" i="31"/>
  <c r="U42" i="31"/>
  <c r="U43" i="31"/>
  <c r="U79" i="31"/>
  <c r="U85" i="31"/>
  <c r="U97" i="31"/>
  <c r="U100" i="31"/>
  <c r="U115" i="31"/>
  <c r="U120" i="31"/>
  <c r="U124" i="31"/>
  <c r="U29" i="31"/>
  <c r="U31" i="31"/>
  <c r="U30" i="31"/>
  <c r="U33" i="31"/>
  <c r="U72" i="31"/>
  <c r="U103" i="31"/>
  <c r="U111" i="31"/>
  <c r="U114" i="31"/>
  <c r="U123" i="31"/>
  <c r="U44" i="31"/>
  <c r="U49" i="31"/>
  <c r="U62" i="31"/>
  <c r="D120" i="31"/>
  <c r="C120" i="31"/>
  <c r="DD70" i="31" a="1"/>
  <c r="DD70" i="31" s="1"/>
  <c r="CF64" i="31"/>
  <c r="W64" i="31"/>
  <c r="W69" i="31"/>
  <c r="W122" i="31"/>
  <c r="W32" i="31"/>
  <c r="W54" i="31"/>
  <c r="W130" i="31"/>
  <c r="W125" i="31"/>
  <c r="W116" i="31"/>
  <c r="W21" i="31"/>
  <c r="AR440" i="31"/>
  <c r="DL81" i="31" a="1"/>
  <c r="DL81" i="31" s="1"/>
  <c r="CK81" i="31" a="1"/>
  <c r="CK81" i="31" s="1"/>
  <c r="DB80" i="31" a="1"/>
  <c r="DB80" i="31" s="1"/>
  <c r="DJ71" i="31"/>
  <c r="CW70" i="31" a="1"/>
  <c r="CW70" i="31" s="1"/>
  <c r="BX65" i="31" a="1"/>
  <c r="BX65" i="31" s="1"/>
  <c r="CA65" i="31" a="1"/>
  <c r="CA65" i="31" s="1"/>
  <c r="DA65" i="31" a="1"/>
  <c r="DA65" i="31" s="1"/>
  <c r="EB65" i="31" a="1"/>
  <c r="EB65" i="31" s="1"/>
  <c r="CD65" i="31" a="1"/>
  <c r="CD65" i="31" s="1"/>
  <c r="DB65" i="31" a="1"/>
  <c r="DB65" i="31" s="1"/>
  <c r="EC65" i="31" a="1"/>
  <c r="EC65" i="31" s="1"/>
  <c r="CF65" i="31"/>
  <c r="DC65" i="31" a="1"/>
  <c r="DC65" i="31" s="1"/>
  <c r="CG65" i="31" a="1"/>
  <c r="CG65" i="31" s="1"/>
  <c r="DI65" i="31" a="1"/>
  <c r="DI65" i="31" s="1"/>
  <c r="ED65" i="31" a="1"/>
  <c r="ED65" i="31" s="1"/>
  <c r="CK65" i="31" a="1"/>
  <c r="CK65" i="31" s="1"/>
  <c r="DL65" i="31" a="1"/>
  <c r="DL65" i="31" s="1"/>
  <c r="EE65" i="31"/>
  <c r="CO65" i="31" a="1"/>
  <c r="CO65" i="31" s="1"/>
  <c r="DO65" i="31" a="1"/>
  <c r="DO65" i="31" s="1"/>
  <c r="EC64" i="31" a="1"/>
  <c r="EC64" i="31" s="1"/>
  <c r="CW64" i="31" a="1"/>
  <c r="CW64" i="31" s="1"/>
  <c r="CS63" i="31"/>
  <c r="T84" i="31"/>
  <c r="T125" i="31"/>
  <c r="T94" i="31"/>
  <c r="T79" i="31"/>
  <c r="T83" i="31"/>
  <c r="C156" i="31"/>
  <c r="D156" i="31"/>
  <c r="CM64" i="31" a="1"/>
  <c r="CM64" i="31" s="1"/>
  <c r="DO64" i="31" a="1"/>
  <c r="DO64" i="31" s="1"/>
  <c r="D211" i="31"/>
  <c r="C211" i="31"/>
  <c r="W111" i="31"/>
  <c r="BO84" i="31"/>
  <c r="BP84" i="31" s="1"/>
  <c r="BQ84" i="31" s="1"/>
  <c r="BR84" i="31" s="1"/>
  <c r="BS84" i="31" s="1"/>
  <c r="BT84" i="31" s="1"/>
  <c r="CI84" i="31" a="1"/>
  <c r="CI84" i="31" s="1"/>
  <c r="CP84" i="31" a="1"/>
  <c r="CP84" i="31" s="1"/>
  <c r="CR84" i="31" a="1"/>
  <c r="CR84" i="31" s="1"/>
  <c r="CQ84" i="31" a="1"/>
  <c r="CQ84" i="31" s="1"/>
  <c r="DS84" i="31"/>
  <c r="DJ81" i="31"/>
  <c r="CJ81" i="31" a="1"/>
  <c r="CJ81" i="31" s="1"/>
  <c r="CS80" i="31"/>
  <c r="DE71" i="31" a="1"/>
  <c r="DE71" i="31" s="1"/>
  <c r="DQ68" i="31" a="1"/>
  <c r="DQ68" i="31" s="1"/>
  <c r="BW64" i="31" a="1"/>
  <c r="BW64" i="31" s="1"/>
  <c r="D64" i="31"/>
  <c r="C59" i="31"/>
  <c r="DS64" i="31"/>
  <c r="C192" i="31"/>
  <c r="D192" i="31"/>
  <c r="CF70" i="31"/>
  <c r="CA70" i="31" a="1"/>
  <c r="CA70" i="31" s="1"/>
  <c r="DF70" i="31"/>
  <c r="CG70" i="31" a="1"/>
  <c r="CG70" i="31" s="1"/>
  <c r="DJ70" i="31"/>
  <c r="DP70" i="31"/>
  <c r="CH70" i="31" a="1"/>
  <c r="CH70" i="31" s="1"/>
  <c r="DR70" i="31" a="1"/>
  <c r="DR70" i="31" s="1"/>
  <c r="CJ70" i="31" a="1"/>
  <c r="CJ70" i="31" s="1"/>
  <c r="DS70" i="31"/>
  <c r="EB70" i="31" a="1"/>
  <c r="EB70" i="31" s="1"/>
  <c r="CT73" i="31" a="1"/>
  <c r="CT73" i="31" s="1"/>
  <c r="DN73" i="31" a="1"/>
  <c r="DN73" i="31" s="1"/>
  <c r="DP73" i="31"/>
  <c r="DQ73" i="31" a="1"/>
  <c r="DQ73" i="31" s="1"/>
  <c r="DR73" i="31" a="1"/>
  <c r="DR73" i="31" s="1"/>
  <c r="CI73" i="31" a="1"/>
  <c r="CI73" i="31" s="1"/>
  <c r="DT70" i="31" a="1"/>
  <c r="DT70" i="31" s="1"/>
  <c r="DJ64" i="31"/>
  <c r="CG64" i="31" a="1"/>
  <c r="CG64" i="31" s="1"/>
  <c r="BO83" i="31"/>
  <c r="BP83" i="31" s="1"/>
  <c r="BQ83" i="31" s="1"/>
  <c r="BR83" i="31" s="1"/>
  <c r="BS83" i="31" s="1"/>
  <c r="BT83" i="31" s="1"/>
  <c r="CU83" i="31"/>
  <c r="CW83" i="31" a="1"/>
  <c r="CW83" i="31" s="1"/>
  <c r="ED83" i="31" a="1"/>
  <c r="ED83" i="31" s="1"/>
  <c r="BY83" i="31"/>
  <c r="CX83" i="31" a="1"/>
  <c r="CX83" i="31" s="1"/>
  <c r="CA83" i="31" a="1"/>
  <c r="CA83" i="31" s="1"/>
  <c r="CZ83" i="31" a="1"/>
  <c r="CZ83" i="31" s="1"/>
  <c r="BZ83" i="31" a="1"/>
  <c r="BZ83" i="31" s="1"/>
  <c r="EE83" i="31"/>
  <c r="CY83" i="31"/>
  <c r="DK83" i="31" a="1"/>
  <c r="DK83" i="31" s="1"/>
  <c r="DB64" i="31" a="1"/>
  <c r="DB64" i="31" s="1"/>
  <c r="DI83" i="31" a="1"/>
  <c r="DI83" i="31" s="1"/>
  <c r="C82" i="31"/>
  <c r="D82" i="31"/>
  <c r="CP70" i="31" a="1"/>
  <c r="CP70" i="31" s="1"/>
  <c r="DP68" i="31"/>
  <c r="EA64" i="31" a="1"/>
  <c r="EA64" i="31" s="1"/>
  <c r="CU64" i="31"/>
  <c r="BV64" i="31" a="1"/>
  <c r="BV64" i="31" s="1"/>
  <c r="CR63" i="31" a="1"/>
  <c r="CR63" i="31" s="1"/>
  <c r="DR64" i="31" a="1"/>
  <c r="DR64" i="31" s="1"/>
  <c r="CE48" i="31" a="1"/>
  <c r="CE48" i="31" s="1"/>
  <c r="DW48" i="31" a="1"/>
  <c r="DW48" i="31" s="1"/>
  <c r="CL64" i="31" a="1"/>
  <c r="CL64" i="31" s="1"/>
  <c r="AR22" i="31" a="1"/>
  <c r="AR22" i="31" s="1"/>
  <c r="D88" i="31"/>
  <c r="CT83" i="31" a="1"/>
  <c r="CT83" i="31" s="1"/>
  <c r="EE81" i="31"/>
  <c r="DI81" i="31" a="1"/>
  <c r="DI81" i="31" s="1"/>
  <c r="CH81" i="31" a="1"/>
  <c r="CH81" i="31" s="1"/>
  <c r="CP80" i="31" a="1"/>
  <c r="CP80" i="31" s="1"/>
  <c r="C74" i="31"/>
  <c r="CX71" i="31" a="1"/>
  <c r="CX71" i="31" s="1"/>
  <c r="CL69" i="31" a="1"/>
  <c r="CL69" i="31" s="1"/>
  <c r="CE69" i="31" a="1"/>
  <c r="CE69" i="31" s="1"/>
  <c r="CF69" i="31"/>
  <c r="CO69" i="31" a="1"/>
  <c r="CO69" i="31" s="1"/>
  <c r="CP69" i="31" a="1"/>
  <c r="CP69" i="31" s="1"/>
  <c r="CX69" i="31" a="1"/>
  <c r="CX69" i="31" s="1"/>
  <c r="CY69" i="31"/>
  <c r="BO69" i="31"/>
  <c r="BP69" i="31" s="1"/>
  <c r="BQ69" i="31" s="1"/>
  <c r="BR69" i="31" s="1"/>
  <c r="BS69" i="31" s="1"/>
  <c r="BT69" i="31" s="1"/>
  <c r="DO69" i="31" a="1"/>
  <c r="DO69" i="31" s="1"/>
  <c r="DM68" i="31"/>
  <c r="CX65" i="31" a="1"/>
  <c r="CX65" i="31" s="1"/>
  <c r="DT64" i="31" a="1"/>
  <c r="DT64" i="31" s="1"/>
  <c r="CS64" i="31"/>
  <c r="BU64" i="31" a="1"/>
  <c r="BU64" i="31" s="1"/>
  <c r="EE63" i="31"/>
  <c r="BO57" i="31"/>
  <c r="BP57" i="31" s="1"/>
  <c r="BQ57" i="31" s="1"/>
  <c r="BR57" i="31" s="1"/>
  <c r="BS57" i="31" s="1"/>
  <c r="BT57" i="31" s="1"/>
  <c r="CD57" i="31" s="1" a="1"/>
  <c r="CD57" i="31" s="1"/>
  <c r="C50" i="31"/>
  <c r="D39" i="31"/>
  <c r="DE88" i="31" a="1"/>
  <c r="DE88" i="31" s="1"/>
  <c r="EC86" i="31" a="1"/>
  <c r="EC86" i="31" s="1"/>
  <c r="CJ86" i="31" a="1"/>
  <c r="CJ86" i="31" s="1"/>
  <c r="DA78" i="31" a="1"/>
  <c r="DA78" i="31" s="1"/>
  <c r="CD78" i="31" a="1"/>
  <c r="CD78" i="31" s="1"/>
  <c r="DS77" i="31"/>
  <c r="DF77" i="31"/>
  <c r="CS77" i="31"/>
  <c r="CH77" i="31" a="1"/>
  <c r="CH77" i="31" s="1"/>
  <c r="BW77" i="31" a="1"/>
  <c r="BW77" i="31" s="1"/>
  <c r="CH74" i="31" a="1"/>
  <c r="CH74" i="31" s="1"/>
  <c r="EB72" i="31" a="1"/>
  <c r="EB72" i="31" s="1"/>
  <c r="CN72" i="31" a="1"/>
  <c r="CN72" i="31" s="1"/>
  <c r="DE66" i="31" a="1"/>
  <c r="DE66" i="31" s="1"/>
  <c r="EB62" i="31" a="1"/>
  <c r="EB62" i="31" s="1"/>
  <c r="EB52" i="31" a="1"/>
  <c r="EB52" i="31" s="1"/>
  <c r="DN86" i="31" a="1"/>
  <c r="DN86" i="31" s="1"/>
  <c r="EB77" i="31" a="1"/>
  <c r="EB77" i="31" s="1"/>
  <c r="DM77" i="31"/>
  <c r="CZ77" i="31" a="1"/>
  <c r="CZ77" i="31" s="1"/>
  <c r="CD77" i="31" a="1"/>
  <c r="CD77" i="31" s="1"/>
  <c r="DL62" i="31" a="1"/>
  <c r="DL62" i="31" s="1"/>
  <c r="DG52" i="31" a="1"/>
  <c r="DG52" i="31" s="1"/>
  <c r="DI86" i="31" a="1"/>
  <c r="DI86" i="31" s="1"/>
  <c r="BU78" i="31" a="1"/>
  <c r="BU78" i="31" s="1"/>
  <c r="EA77" i="31" a="1"/>
  <c r="EA77" i="31" s="1"/>
  <c r="CY77" i="31"/>
  <c r="CN77" i="31" a="1"/>
  <c r="CN77" i="31" s="1"/>
  <c r="CC77" i="31" a="1"/>
  <c r="CC77" i="31" s="1"/>
  <c r="DR74" i="31" a="1"/>
  <c r="DR74" i="31" s="1"/>
  <c r="DK72" i="31" a="1"/>
  <c r="DK72" i="31" s="1"/>
  <c r="DJ62" i="31"/>
  <c r="DF52" i="31"/>
  <c r="CJ46" i="31" a="1"/>
  <c r="CJ46" i="31" s="1"/>
  <c r="DN45" i="31" a="1"/>
  <c r="DN45" i="31" s="1"/>
  <c r="DD86" i="31" a="1"/>
  <c r="DD86" i="31" s="1"/>
  <c r="DL77" i="31" a="1"/>
  <c r="DL77" i="31" s="1"/>
  <c r="CB77" i="31"/>
  <c r="DJ72" i="31"/>
  <c r="DG62" i="31" a="1"/>
  <c r="DG62" i="31" s="1"/>
  <c r="DE52" i="31" a="1"/>
  <c r="DE52" i="31" s="1"/>
  <c r="DM88" i="31"/>
  <c r="CZ86" i="31" a="1"/>
  <c r="CZ86" i="31" s="1"/>
  <c r="DH78" i="31" a="1"/>
  <c r="DH78" i="31" s="1"/>
  <c r="DZ77" i="31" a="1"/>
  <c r="DZ77" i="31" s="1"/>
  <c r="DK77" i="31" a="1"/>
  <c r="DK77" i="31" s="1"/>
  <c r="CX77" i="31" a="1"/>
  <c r="CX77" i="31" s="1"/>
  <c r="DO74" i="31" a="1"/>
  <c r="DO74" i="31" s="1"/>
  <c r="DI72" i="31" a="1"/>
  <c r="DI72" i="31" s="1"/>
  <c r="D124" i="31"/>
  <c r="C124" i="31"/>
  <c r="D151" i="31"/>
  <c r="C151" i="31"/>
  <c r="T112" i="31"/>
  <c r="C94" i="31"/>
  <c r="D94" i="31"/>
  <c r="T127" i="31"/>
  <c r="C105" i="31"/>
  <c r="D105" i="31"/>
  <c r="DU87" i="31" a="1"/>
  <c r="DU87" i="31" s="1"/>
  <c r="C109" i="31"/>
  <c r="D109" i="31"/>
  <c r="EC88" i="31" a="1"/>
  <c r="EC88" i="31" s="1"/>
  <c r="CU88" i="31"/>
  <c r="DG87" i="31" a="1"/>
  <c r="DG87" i="31" s="1"/>
  <c r="BW82" i="31" a="1"/>
  <c r="BW82" i="31" s="1"/>
  <c r="BZ82" i="31" a="1"/>
  <c r="BZ82" i="31" s="1"/>
  <c r="DT82" i="31" a="1"/>
  <c r="DT82" i="31" s="1"/>
  <c r="CB82" i="31"/>
  <c r="DL82" i="31" a="1"/>
  <c r="DL82" i="31" s="1"/>
  <c r="CC82" i="31" a="1"/>
  <c r="CC82" i="31" s="1"/>
  <c r="DC82" i="31" a="1"/>
  <c r="DC82" i="31" s="1"/>
  <c r="ED82" i="31" a="1"/>
  <c r="ED82" i="31" s="1"/>
  <c r="EE82" i="31"/>
  <c r="CD82" i="31" a="1"/>
  <c r="CD82" i="31" s="1"/>
  <c r="DE82" i="31" a="1"/>
  <c r="DE82" i="31" s="1"/>
  <c r="CI82" i="31" a="1"/>
  <c r="CI82" i="31" s="1"/>
  <c r="DI82" i="31" a="1"/>
  <c r="DI82" i="31" s="1"/>
  <c r="CL82" i="31" a="1"/>
  <c r="CL82" i="31" s="1"/>
  <c r="CM61" i="31" a="1"/>
  <c r="CM61" i="31" s="1"/>
  <c r="CO55" i="31" a="1"/>
  <c r="CO55" i="31" s="1"/>
  <c r="BW49" i="31" a="1"/>
  <c r="BW49" i="31" s="1"/>
  <c r="CK49" i="31" a="1"/>
  <c r="CK49" i="31" s="1"/>
  <c r="CZ49" i="31" a="1"/>
  <c r="CZ49" i="31" s="1"/>
  <c r="DH49" i="31" a="1"/>
  <c r="DH49" i="31" s="1"/>
  <c r="EB88" i="31" a="1"/>
  <c r="EB88" i="31" s="1"/>
  <c r="CR88" i="31" a="1"/>
  <c r="CR88" i="31" s="1"/>
  <c r="CQ87" i="31" a="1"/>
  <c r="CQ87" i="31" s="1"/>
  <c r="BO73" i="31"/>
  <c r="BP73" i="31" s="1"/>
  <c r="BQ73" i="31" s="1"/>
  <c r="BR73" i="31" s="1"/>
  <c r="BS73" i="31" s="1"/>
  <c r="BT73" i="31" s="1"/>
  <c r="BY73" i="31"/>
  <c r="BZ73" i="31" a="1"/>
  <c r="BZ73" i="31" s="1"/>
  <c r="CQ73" i="31" a="1"/>
  <c r="CQ73" i="31" s="1"/>
  <c r="DF73" i="31"/>
  <c r="DV73" i="31"/>
  <c r="DG73" i="31" a="1"/>
  <c r="DG73" i="31" s="1"/>
  <c r="DW73" i="31" a="1"/>
  <c r="DW73" i="31" s="1"/>
  <c r="CU73" i="31"/>
  <c r="DK73" i="31" a="1"/>
  <c r="DK73" i="31" s="1"/>
  <c r="EB73" i="31" a="1"/>
  <c r="EB73" i="31" s="1"/>
  <c r="CF73" i="31"/>
  <c r="CW73" i="31" a="1"/>
  <c r="CW73" i="31" s="1"/>
  <c r="ED73" i="31" a="1"/>
  <c r="ED73" i="31" s="1"/>
  <c r="BU73" i="31" a="1"/>
  <c r="BU73" i="31" s="1"/>
  <c r="DL73" i="31" a="1"/>
  <c r="DL73" i="31" s="1"/>
  <c r="CC73" i="31" a="1"/>
  <c r="CC73" i="31" s="1"/>
  <c r="CZ73" i="31" a="1"/>
  <c r="CZ73" i="31" s="1"/>
  <c r="DS73" i="31"/>
  <c r="BV73" i="31" a="1"/>
  <c r="BV73" i="31" s="1"/>
  <c r="CX73" i="31" a="1"/>
  <c r="CX73" i="31" s="1"/>
  <c r="DU73" i="31" a="1"/>
  <c r="DU73" i="31" s="1"/>
  <c r="CH73" i="31" a="1"/>
  <c r="CH73" i="31" s="1"/>
  <c r="BX73" i="31" a="1"/>
  <c r="BX73" i="31" s="1"/>
  <c r="DB73" i="31" a="1"/>
  <c r="DB73" i="31" s="1"/>
  <c r="DX73" i="31" a="1"/>
  <c r="DX73" i="31" s="1"/>
  <c r="CB73" i="31"/>
  <c r="EA73" i="31" a="1"/>
  <c r="EA73" i="31" s="1"/>
  <c r="CE73" i="31" a="1"/>
  <c r="CE73" i="31" s="1"/>
  <c r="DC73" i="31" a="1"/>
  <c r="DC73" i="31" s="1"/>
  <c r="DD73" i="31" a="1"/>
  <c r="DD73" i="31" s="1"/>
  <c r="EE73" i="31"/>
  <c r="BY55" i="31"/>
  <c r="DK61" i="31" a="1"/>
  <c r="DK61" i="31" s="1"/>
  <c r="DN55" i="31" a="1"/>
  <c r="DN55" i="31" s="1"/>
  <c r="T55" i="31"/>
  <c r="T29" i="31"/>
  <c r="T72" i="31"/>
  <c r="T44" i="31"/>
  <c r="T49" i="31"/>
  <c r="T52" i="31"/>
  <c r="T67" i="31"/>
  <c r="T32" i="31"/>
  <c r="T51" i="31"/>
  <c r="T24" i="31"/>
  <c r="T36" i="31"/>
  <c r="T37" i="31"/>
  <c r="T38" i="31"/>
  <c r="T39" i="31"/>
  <c r="T46" i="31"/>
  <c r="T42" i="31"/>
  <c r="T53" i="31"/>
  <c r="T31" i="31"/>
  <c r="T45" i="31"/>
  <c r="T48" i="31"/>
  <c r="T69" i="31"/>
  <c r="T80" i="31"/>
  <c r="T47" i="31"/>
  <c r="T30" i="31"/>
  <c r="T34" i="31"/>
  <c r="T33" i="31"/>
  <c r="T56" i="31"/>
  <c r="T70" i="31"/>
  <c r="T60" i="31"/>
  <c r="T61" i="31"/>
  <c r="T66" i="31"/>
  <c r="T96" i="31"/>
  <c r="T102" i="31"/>
  <c r="T110" i="31"/>
  <c r="T58" i="31"/>
  <c r="T59" i="31"/>
  <c r="T65" i="31"/>
  <c r="T87" i="31"/>
  <c r="T129" i="31"/>
  <c r="T21" i="31"/>
  <c r="T73" i="31"/>
  <c r="T89" i="31"/>
  <c r="T101" i="31"/>
  <c r="T113" i="31"/>
  <c r="T121" i="31"/>
  <c r="T50" i="31"/>
  <c r="T119" i="31"/>
  <c r="T120" i="31"/>
  <c r="T128" i="31"/>
  <c r="T85" i="31"/>
  <c r="T100" i="31"/>
  <c r="T105" i="31"/>
  <c r="T109" i="31"/>
  <c r="T82" i="31"/>
  <c r="T88" i="31"/>
  <c r="T108" i="31"/>
  <c r="T118" i="31"/>
  <c r="T131" i="31"/>
  <c r="T23" i="31"/>
  <c r="C214" i="31"/>
  <c r="D214" i="31"/>
  <c r="T98" i="31"/>
  <c r="AD88" i="31"/>
  <c r="DH61" i="31" a="1"/>
  <c r="DH61" i="31" s="1"/>
  <c r="CX55" i="31" a="1"/>
  <c r="CX55" i="31" s="1"/>
  <c r="T28" i="31"/>
  <c r="T22" i="31"/>
  <c r="T122" i="31"/>
  <c r="T103" i="31"/>
  <c r="CN30" i="31" a="1"/>
  <c r="CN30" i="31" s="1"/>
  <c r="DB30" i="31" a="1"/>
  <c r="DB30" i="31" s="1"/>
  <c r="DG30" i="31" a="1"/>
  <c r="DG30" i="31" s="1"/>
  <c r="T117" i="31"/>
  <c r="T106" i="31"/>
  <c r="DO87" i="31" a="1"/>
  <c r="DO87" i="31" s="1"/>
  <c r="CU61" i="31"/>
  <c r="C116" i="31"/>
  <c r="D116" i="31"/>
  <c r="C45" i="31"/>
  <c r="D45" i="31"/>
  <c r="T104" i="31"/>
  <c r="DX88" i="31" a="1"/>
  <c r="DX88" i="31" s="1"/>
  <c r="CQ88" i="31" a="1"/>
  <c r="CQ88" i="31" s="1"/>
  <c r="CN87" i="31" a="1"/>
  <c r="CN87" i="31" s="1"/>
  <c r="CK83" i="31" a="1"/>
  <c r="CK83" i="31" s="1"/>
  <c r="CV83" i="31" a="1"/>
  <c r="CV83" i="31" s="1"/>
  <c r="DG83" i="31" a="1"/>
  <c r="DG83" i="31" s="1"/>
  <c r="DQ83" i="31" a="1"/>
  <c r="DQ83" i="31" s="1"/>
  <c r="BU83" i="31" a="1"/>
  <c r="BU83" i="31" s="1"/>
  <c r="CP83" i="31" a="1"/>
  <c r="CP83" i="31" s="1"/>
  <c r="DB83" i="31" a="1"/>
  <c r="DB83" i="31" s="1"/>
  <c r="DX83" i="31" a="1"/>
  <c r="DX83" i="31" s="1"/>
  <c r="EB83" i="31" a="1"/>
  <c r="EB83" i="31" s="1"/>
  <c r="CF83" i="31"/>
  <c r="DM83" i="31"/>
  <c r="DY83" i="31"/>
  <c r="DE83" i="31" a="1"/>
  <c r="DE83" i="31" s="1"/>
  <c r="BV83" i="31" a="1"/>
  <c r="BV83" i="31" s="1"/>
  <c r="CG83" i="31" a="1"/>
  <c r="CG83" i="31" s="1"/>
  <c r="CQ83" i="31" a="1"/>
  <c r="CQ83" i="31" s="1"/>
  <c r="DC83" i="31" a="1"/>
  <c r="DC83" i="31" s="1"/>
  <c r="DN83" i="31" a="1"/>
  <c r="DN83" i="31" s="1"/>
  <c r="DZ83" i="31" a="1"/>
  <c r="DZ83" i="31" s="1"/>
  <c r="BW83" i="31" a="1"/>
  <c r="BW83" i="31" s="1"/>
  <c r="BX83" i="31" a="1"/>
  <c r="BX83" i="31" s="1"/>
  <c r="CH83" i="31" a="1"/>
  <c r="CH83" i="31" s="1"/>
  <c r="CR83" i="31" a="1"/>
  <c r="CR83" i="31" s="1"/>
  <c r="DD83" i="31" a="1"/>
  <c r="DD83" i="31" s="1"/>
  <c r="DO83" i="31" a="1"/>
  <c r="DO83" i="31" s="1"/>
  <c r="EA83" i="31" a="1"/>
  <c r="EA83" i="31" s="1"/>
  <c r="CI83" i="31" a="1"/>
  <c r="CI83" i="31" s="1"/>
  <c r="CS83" i="31"/>
  <c r="DP83" i="31"/>
  <c r="EC83" i="31" a="1"/>
  <c r="EC83" i="31" s="1"/>
  <c r="DO82" i="31" a="1"/>
  <c r="DO82" i="31" s="1"/>
  <c r="DS79" i="31"/>
  <c r="T78" i="31"/>
  <c r="CP75" i="31" a="1"/>
  <c r="CP75" i="31" s="1"/>
  <c r="CE75" i="31" a="1"/>
  <c r="CE75" i="31" s="1"/>
  <c r="CF75" i="31"/>
  <c r="CZ75" i="31" a="1"/>
  <c r="CZ75" i="31" s="1"/>
  <c r="DA75" i="31" a="1"/>
  <c r="DA75" i="31" s="1"/>
  <c r="CM75" i="31" a="1"/>
  <c r="CM75" i="31" s="1"/>
  <c r="DC75" i="31" a="1"/>
  <c r="DC75" i="31" s="1"/>
  <c r="DP75" i="31"/>
  <c r="DD75" i="31" a="1"/>
  <c r="DD75" i="31" s="1"/>
  <c r="DN75" i="31" a="1"/>
  <c r="DN75" i="31" s="1"/>
  <c r="DM73" i="31"/>
  <c r="T68" i="31"/>
  <c r="D167" i="31"/>
  <c r="C129" i="31"/>
  <c r="T124" i="31"/>
  <c r="C123" i="31"/>
  <c r="T107" i="31"/>
  <c r="T92" i="31"/>
  <c r="DH83" i="31" a="1"/>
  <c r="DH83" i="31" s="1"/>
  <c r="CL83" i="31" a="1"/>
  <c r="CL83" i="31" s="1"/>
  <c r="BX80" i="31" a="1"/>
  <c r="BX80" i="31" s="1"/>
  <c r="CL80" i="31" a="1"/>
  <c r="CL80" i="31" s="1"/>
  <c r="DA80" i="31" a="1"/>
  <c r="DA80" i="31" s="1"/>
  <c r="DP80" i="31"/>
  <c r="BO80" i="31"/>
  <c r="BP80" i="31" s="1"/>
  <c r="BQ80" i="31" s="1"/>
  <c r="BR80" i="31" s="1"/>
  <c r="BS80" i="31" s="1"/>
  <c r="BT80" i="31" s="1"/>
  <c r="CF80" i="31"/>
  <c r="CT80" i="31" a="1"/>
  <c r="CT80" i="31" s="1"/>
  <c r="DK80" i="31" a="1"/>
  <c r="DK80" i="31" s="1"/>
  <c r="DZ80" i="31" a="1"/>
  <c r="DZ80" i="31" s="1"/>
  <c r="BU80" i="31" a="1"/>
  <c r="BU80" i="31" s="1"/>
  <c r="CX80" i="31" a="1"/>
  <c r="CX80" i="31" s="1"/>
  <c r="CG80" i="31" a="1"/>
  <c r="CG80" i="31" s="1"/>
  <c r="CU80" i="31"/>
  <c r="EA80" i="31" a="1"/>
  <c r="EA80" i="31" s="1"/>
  <c r="DO80" i="31" a="1"/>
  <c r="DO80" i="31" s="1"/>
  <c r="CH80" i="31" a="1"/>
  <c r="CH80" i="31" s="1"/>
  <c r="CV80" i="31" a="1"/>
  <c r="CV80" i="31" s="1"/>
  <c r="DL80" i="31" a="1"/>
  <c r="DL80" i="31" s="1"/>
  <c r="EB80" i="31" a="1"/>
  <c r="EB80" i="31" s="1"/>
  <c r="CJ80" i="31" a="1"/>
  <c r="CJ80" i="31" s="1"/>
  <c r="CI80" i="31" a="1"/>
  <c r="CI80" i="31" s="1"/>
  <c r="CW80" i="31" a="1"/>
  <c r="CW80" i="31" s="1"/>
  <c r="DM80" i="31"/>
  <c r="ED80" i="31" a="1"/>
  <c r="ED80" i="31" s="1"/>
  <c r="DN80" i="31" a="1"/>
  <c r="DN80" i="31" s="1"/>
  <c r="EC80" i="31" a="1"/>
  <c r="EC80" i="31" s="1"/>
  <c r="CK80" i="31" a="1"/>
  <c r="CK80" i="31" s="1"/>
  <c r="CY80" i="31"/>
  <c r="DQ80" i="31" a="1"/>
  <c r="DQ80" i="31" s="1"/>
  <c r="EE80" i="31"/>
  <c r="DQ79" i="31" a="1"/>
  <c r="DQ79" i="31" s="1"/>
  <c r="DI73" i="31" a="1"/>
  <c r="DI73" i="31" s="1"/>
  <c r="T71" i="31"/>
  <c r="T62" i="31"/>
  <c r="D61" i="31"/>
  <c r="DX55" i="31" a="1"/>
  <c r="DX55" i="31" s="1"/>
  <c r="T54" i="31"/>
  <c r="BX45" i="31" a="1"/>
  <c r="BX45" i="31" s="1"/>
  <c r="DW45" i="31" a="1"/>
  <c r="DW45" i="31" s="1"/>
  <c r="CH45" i="31" a="1"/>
  <c r="CH45" i="31" s="1"/>
  <c r="EC45" i="31" a="1"/>
  <c r="EC45" i="31" s="1"/>
  <c r="CJ45" i="31" a="1"/>
  <c r="CJ45" i="31" s="1"/>
  <c r="CR45" i="31" a="1"/>
  <c r="CR45" i="31" s="1"/>
  <c r="CT45" i="31" a="1"/>
  <c r="CT45" i="31" s="1"/>
  <c r="CU45" i="31" s="1"/>
  <c r="BB45" i="31" s="1"/>
  <c r="CL45" i="31" a="1"/>
  <c r="CL45" i="31" s="1"/>
  <c r="CN45" i="31" a="1"/>
  <c r="CN45" i="31" s="1"/>
  <c r="DD45" i="31" a="1"/>
  <c r="DD45" i="31" s="1"/>
  <c r="DB45" i="31" a="1"/>
  <c r="DB45" i="31" s="1"/>
  <c r="BV45" i="31" a="1"/>
  <c r="BV45" i="31" s="1"/>
  <c r="BW45" i="31" a="1"/>
  <c r="BW45" i="31" s="1"/>
  <c r="CZ45" i="31" a="1"/>
  <c r="CZ45" i="31" s="1"/>
  <c r="DC45" i="31" a="1"/>
  <c r="DC45" i="31" s="1"/>
  <c r="DK45" i="31" a="1"/>
  <c r="DK45" i="31" s="1"/>
  <c r="DP61" i="31"/>
  <c r="BX61" i="31" a="1"/>
  <c r="BX61" i="31" s="1"/>
  <c r="CQ61" i="31" a="1"/>
  <c r="CQ61" i="31" s="1"/>
  <c r="DQ61" i="31" a="1"/>
  <c r="DQ61" i="31" s="1"/>
  <c r="BZ61" i="31" a="1"/>
  <c r="BZ61" i="31" s="1"/>
  <c r="CS61" i="31"/>
  <c r="DR61" i="31" a="1"/>
  <c r="DR61" i="31" s="1"/>
  <c r="CF61" i="31"/>
  <c r="CY61" i="31"/>
  <c r="DU61" i="31" a="1"/>
  <c r="DU61" i="31" s="1"/>
  <c r="CG61" i="31" a="1"/>
  <c r="CG61" i="31" s="1"/>
  <c r="DB61" i="31" a="1"/>
  <c r="DB61" i="31" s="1"/>
  <c r="DV61" i="31"/>
  <c r="BU61" i="31" a="1"/>
  <c r="BU61" i="31" s="1"/>
  <c r="CV61" i="31" a="1"/>
  <c r="CV61" i="31" s="1"/>
  <c r="CX61" i="31" a="1"/>
  <c r="CX61" i="31" s="1"/>
  <c r="ED61" i="31" a="1"/>
  <c r="ED61" i="31" s="1"/>
  <c r="CD61" i="31" a="1"/>
  <c r="CD61" i="31" s="1"/>
  <c r="DF61" i="31"/>
  <c r="CE61" i="31" a="1"/>
  <c r="CE61" i="31" s="1"/>
  <c r="DI61" i="31" a="1"/>
  <c r="DI61" i="31" s="1"/>
  <c r="DS61" i="31"/>
  <c r="EC61" i="31" a="1"/>
  <c r="EC61" i="31" s="1"/>
  <c r="CH61" i="31" a="1"/>
  <c r="CH61" i="31" s="1"/>
  <c r="DT61" i="31" a="1"/>
  <c r="DT61" i="31" s="1"/>
  <c r="CJ61" i="31" a="1"/>
  <c r="CJ61" i="31" s="1"/>
  <c r="DW61" i="31" a="1"/>
  <c r="DW61" i="31" s="1"/>
  <c r="CK61" i="31" a="1"/>
  <c r="CK61" i="31" s="1"/>
  <c r="DZ61" i="31" a="1"/>
  <c r="DZ61" i="31" s="1"/>
  <c r="CL61" i="31" a="1"/>
  <c r="CL61" i="31" s="1"/>
  <c r="EE61" i="31"/>
  <c r="C62" i="31"/>
  <c r="D62" i="31"/>
  <c r="BV55" i="31" a="1"/>
  <c r="BV55" i="31" s="1"/>
  <c r="CG55" i="31" a="1"/>
  <c r="CG55" i="31" s="1"/>
  <c r="CT55" i="31" a="1"/>
  <c r="CT55" i="31" s="1"/>
  <c r="DF55" i="31"/>
  <c r="DQ55" i="31" a="1"/>
  <c r="DQ55" i="31" s="1"/>
  <c r="EB55" i="31" a="1"/>
  <c r="EB55" i="31" s="1"/>
  <c r="CH55" i="31" a="1"/>
  <c r="CH55" i="31" s="1"/>
  <c r="DG55" i="31" a="1"/>
  <c r="DG55" i="31" s="1"/>
  <c r="BW55" i="31" a="1"/>
  <c r="BW55" i="31" s="1"/>
  <c r="CI55" i="31" a="1"/>
  <c r="CI55" i="31" s="1"/>
  <c r="CU55" i="31"/>
  <c r="DR55" i="31" a="1"/>
  <c r="DR55" i="31" s="1"/>
  <c r="EC55" i="31" a="1"/>
  <c r="EC55" i="31" s="1"/>
  <c r="BX55" i="31" a="1"/>
  <c r="BX55" i="31" s="1"/>
  <c r="CV55" i="31" a="1"/>
  <c r="CV55" i="31" s="1"/>
  <c r="DH55" i="31" a="1"/>
  <c r="DH55" i="31" s="1"/>
  <c r="DS55" i="31"/>
  <c r="CY55" i="31"/>
  <c r="DV55" i="31"/>
  <c r="CA55" i="31" a="1"/>
  <c r="CA55" i="31" s="1"/>
  <c r="CL55" i="31" a="1"/>
  <c r="CL55" i="31" s="1"/>
  <c r="CZ55" i="31" a="1"/>
  <c r="CZ55" i="31" s="1"/>
  <c r="DJ55" i="31"/>
  <c r="DW55" i="31" a="1"/>
  <c r="DW55" i="31" s="1"/>
  <c r="CB55" i="31"/>
  <c r="CR55" i="31" a="1"/>
  <c r="CR55" i="31" s="1"/>
  <c r="ED55" i="31" a="1"/>
  <c r="ED55" i="31" s="1"/>
  <c r="CC55" i="31" a="1"/>
  <c r="CC55" i="31" s="1"/>
  <c r="CS55" i="31"/>
  <c r="DM55" i="31"/>
  <c r="EE55" i="31"/>
  <c r="DA55" i="31" a="1"/>
  <c r="DA55" i="31" s="1"/>
  <c r="DB55" i="31" a="1"/>
  <c r="DB55" i="31" s="1"/>
  <c r="DT55" i="31" a="1"/>
  <c r="DT55" i="31" s="1"/>
  <c r="BZ55" i="31" a="1"/>
  <c r="BZ55" i="31" s="1"/>
  <c r="DC55" i="31" a="1"/>
  <c r="DC55" i="31" s="1"/>
  <c r="DY55" i="31"/>
  <c r="CJ55" i="31" a="1"/>
  <c r="CJ55" i="31" s="1"/>
  <c r="DZ55" i="31" a="1"/>
  <c r="DZ55" i="31" s="1"/>
  <c r="CD55" i="31" a="1"/>
  <c r="CD55" i="31" s="1"/>
  <c r="DD55" i="31" a="1"/>
  <c r="DD55" i="31" s="1"/>
  <c r="CE55" i="31" a="1"/>
  <c r="CE55" i="31" s="1"/>
  <c r="EA55" i="31" a="1"/>
  <c r="EA55" i="31" s="1"/>
  <c r="CF55" i="31"/>
  <c r="DE55" i="31" a="1"/>
  <c r="DE55" i="31" s="1"/>
  <c r="CK55" i="31" a="1"/>
  <c r="CK55" i="31" s="1"/>
  <c r="DI55" i="31" a="1"/>
  <c r="DI55" i="31" s="1"/>
  <c r="CM55" i="31" a="1"/>
  <c r="CM55" i="31" s="1"/>
  <c r="DK55" i="31" a="1"/>
  <c r="DK55" i="31" s="1"/>
  <c r="T74" i="31"/>
  <c r="DJ61" i="31"/>
  <c r="DL55" i="31" a="1"/>
  <c r="DL55" i="31" s="1"/>
  <c r="T116" i="31"/>
  <c r="DR85" i="31" a="1"/>
  <c r="DR85" i="31" s="1"/>
  <c r="CY85" i="31"/>
  <c r="DL85" i="31" a="1"/>
  <c r="DL85" i="31" s="1"/>
  <c r="EA85" i="31" a="1"/>
  <c r="EA85" i="31" s="1"/>
  <c r="DS85" i="31"/>
  <c r="EC85" i="31" a="1"/>
  <c r="EC85" i="31" s="1"/>
  <c r="T81" i="31"/>
  <c r="T40" i="31"/>
  <c r="T35" i="31"/>
  <c r="C158" i="31"/>
  <c r="D158" i="31"/>
  <c r="T99" i="31"/>
  <c r="T95" i="31"/>
  <c r="DQ87" i="31" a="1"/>
  <c r="DQ87" i="31" s="1"/>
  <c r="T76" i="31"/>
  <c r="T64" i="31"/>
  <c r="T63" i="31"/>
  <c r="DE61" i="31" a="1"/>
  <c r="DE61" i="31" s="1"/>
  <c r="CW55" i="31" a="1"/>
  <c r="CW55" i="31" s="1"/>
  <c r="BX42" i="31" a="1"/>
  <c r="BX42" i="31" s="1"/>
  <c r="EA42" i="31" a="1"/>
  <c r="EA42" i="31" s="1"/>
  <c r="CN42" i="31" a="1"/>
  <c r="CN42" i="31" s="1"/>
  <c r="CZ42" i="31" a="1"/>
  <c r="CZ42" i="31" s="1"/>
  <c r="DA42" i="31" a="1"/>
  <c r="DA42" i="31" s="1"/>
  <c r="DB42" i="31" a="1"/>
  <c r="DB42" i="31" s="1"/>
  <c r="DK42" i="31" a="1"/>
  <c r="DK42" i="31" s="1"/>
  <c r="DI42" i="31" a="1"/>
  <c r="DI42" i="31" s="1"/>
  <c r="T90" i="31"/>
  <c r="T86" i="31"/>
  <c r="T27" i="31"/>
  <c r="CN88" i="31" a="1"/>
  <c r="CN88" i="31" s="1"/>
  <c r="BZ88" i="31" a="1"/>
  <c r="BZ88" i="31" s="1"/>
  <c r="CV88" i="31" a="1"/>
  <c r="CV88" i="31" s="1"/>
  <c r="DP88" i="31"/>
  <c r="DQ88" i="31" a="1"/>
  <c r="DQ88" i="31" s="1"/>
  <c r="CA88" i="31" a="1"/>
  <c r="CA88" i="31" s="1"/>
  <c r="CW88" i="31" a="1"/>
  <c r="CW88" i="31" s="1"/>
  <c r="DR88" i="31" a="1"/>
  <c r="DR88" i="31" s="1"/>
  <c r="CD88" i="31" a="1"/>
  <c r="CD88" i="31" s="1"/>
  <c r="CY88" i="31"/>
  <c r="CZ88" i="31" a="1"/>
  <c r="CZ88" i="31" s="1"/>
  <c r="DS88" i="31"/>
  <c r="CG88" i="31" a="1"/>
  <c r="CG88" i="31" s="1"/>
  <c r="DA88" i="31" a="1"/>
  <c r="DA88" i="31" s="1"/>
  <c r="DW88" i="31" a="1"/>
  <c r="DW88" i="31" s="1"/>
  <c r="T123" i="31"/>
  <c r="T77" i="31"/>
  <c r="C73" i="31"/>
  <c r="D73" i="31"/>
  <c r="CP61" i="31" a="1"/>
  <c r="CP61" i="31" s="1"/>
  <c r="T57" i="31"/>
  <c r="CP55" i="31" a="1"/>
  <c r="CP55" i="31" s="1"/>
  <c r="T91" i="31"/>
  <c r="D177" i="31"/>
  <c r="C177" i="31"/>
  <c r="DP82" i="31"/>
  <c r="BO79" i="31"/>
  <c r="BP79" i="31" s="1"/>
  <c r="BQ79" i="31" s="1"/>
  <c r="BR79" i="31" s="1"/>
  <c r="BS79" i="31" s="1"/>
  <c r="BT79" i="31" s="1"/>
  <c r="CF79" i="31"/>
  <c r="CS79" i="31"/>
  <c r="DG79" i="31" a="1"/>
  <c r="DG79" i="31" s="1"/>
  <c r="DU79" i="31" a="1"/>
  <c r="DU79" i="31" s="1"/>
  <c r="CI79" i="31" a="1"/>
  <c r="CI79" i="31" s="1"/>
  <c r="CW79" i="31" a="1"/>
  <c r="CW79" i="31" s="1"/>
  <c r="DK79" i="31" a="1"/>
  <c r="DK79" i="31" s="1"/>
  <c r="DZ79" i="31" a="1"/>
  <c r="DZ79" i="31" s="1"/>
  <c r="DN79" i="31" a="1"/>
  <c r="DN79" i="31" s="1"/>
  <c r="CJ79" i="31" a="1"/>
  <c r="CJ79" i="31" s="1"/>
  <c r="CX79" i="31" a="1"/>
  <c r="CX79" i="31" s="1"/>
  <c r="EA79" i="31" a="1"/>
  <c r="EA79" i="31" s="1"/>
  <c r="CK79" i="31" a="1"/>
  <c r="CK79" i="31" s="1"/>
  <c r="DL79" i="31" a="1"/>
  <c r="DL79" i="31" s="1"/>
  <c r="EB79" i="31" a="1"/>
  <c r="EB79" i="31" s="1"/>
  <c r="BU79" i="31" a="1"/>
  <c r="BU79" i="31" s="1"/>
  <c r="CY79" i="31"/>
  <c r="EC79" i="31" a="1"/>
  <c r="EC79" i="31" s="1"/>
  <c r="CM79" i="31" a="1"/>
  <c r="CM79" i="31" s="1"/>
  <c r="BW79" i="31" a="1"/>
  <c r="BW79" i="31" s="1"/>
  <c r="CL79" i="31" a="1"/>
  <c r="CL79" i="31" s="1"/>
  <c r="DA79" i="31" a="1"/>
  <c r="DA79" i="31" s="1"/>
  <c r="DM79" i="31"/>
  <c r="ED79" i="31" a="1"/>
  <c r="ED79" i="31" s="1"/>
  <c r="BX79" i="31" a="1"/>
  <c r="BX79" i="31" s="1"/>
  <c r="CN79" i="31" a="1"/>
  <c r="CN79" i="31" s="1"/>
  <c r="DB79" i="31" a="1"/>
  <c r="DB79" i="31" s="1"/>
  <c r="DO79" i="31" a="1"/>
  <c r="DO79" i="31" s="1"/>
  <c r="EE79" i="31"/>
  <c r="BW61" i="31" a="1"/>
  <c r="BW61" i="31" s="1"/>
  <c r="D110" i="31"/>
  <c r="C100" i="31"/>
  <c r="D100" i="31"/>
  <c r="T97" i="31"/>
  <c r="T93" i="31"/>
  <c r="DT88" i="31" a="1"/>
  <c r="DT88" i="31" s="1"/>
  <c r="CJ88" i="31" a="1"/>
  <c r="CJ88" i="31" s="1"/>
  <c r="CS85" i="31"/>
  <c r="DW83" i="31" a="1"/>
  <c r="DW83" i="31" s="1"/>
  <c r="DF83" i="31"/>
  <c r="DN82" i="31" a="1"/>
  <c r="DN82" i="31" s="1"/>
  <c r="DP79" i="31"/>
  <c r="CP79" i="31" a="1"/>
  <c r="CP79" i="31" s="1"/>
  <c r="DH73" i="31" a="1"/>
  <c r="DH73" i="31" s="1"/>
  <c r="D55" i="31"/>
  <c r="T115" i="31"/>
  <c r="CR87" i="31" a="1"/>
  <c r="CR87" i="31" s="1"/>
  <c r="CX87" i="31" a="1"/>
  <c r="CX87" i="31" s="1"/>
  <c r="ED87" i="31" a="1"/>
  <c r="ED87" i="31" s="1"/>
  <c r="DA87" i="31" a="1"/>
  <c r="DA87" i="31" s="1"/>
  <c r="DC87" i="31" a="1"/>
  <c r="DC87" i="31" s="1"/>
  <c r="DF87" i="31"/>
  <c r="BV87" i="31" a="1"/>
  <c r="BV87" i="31" s="1"/>
  <c r="DL87" i="31" a="1"/>
  <c r="DL87" i="31" s="1"/>
  <c r="T41" i="31"/>
  <c r="DP87" i="31"/>
  <c r="DD61" i="31" a="1"/>
  <c r="DD61" i="31" s="1"/>
  <c r="CQ55" i="31" a="1"/>
  <c r="CQ55" i="31" s="1"/>
  <c r="T25" i="31"/>
  <c r="T20" i="31" s="1"/>
  <c r="CN55" i="31" a="1"/>
  <c r="CN55" i="31" s="1"/>
  <c r="D215" i="31"/>
  <c r="C215" i="31"/>
  <c r="C176" i="31"/>
  <c r="D137" i="31"/>
  <c r="C137" i="31"/>
  <c r="T130" i="31"/>
  <c r="T114" i="31"/>
  <c r="DN88" i="31" a="1"/>
  <c r="DN88" i="31" s="1"/>
  <c r="CK87" i="31" a="1"/>
  <c r="CK87" i="31" s="1"/>
  <c r="CJ85" i="31" a="1"/>
  <c r="CJ85" i="31" s="1"/>
  <c r="DV83" i="31"/>
  <c r="DA83" i="31" a="1"/>
  <c r="DA83" i="31" s="1"/>
  <c r="CJ83" i="31" a="1"/>
  <c r="CJ83" i="31" s="1"/>
  <c r="DB82" i="31" a="1"/>
  <c r="DB82" i="31" s="1"/>
  <c r="CO80" i="31" a="1"/>
  <c r="CO80" i="31" s="1"/>
  <c r="DJ79" i="31"/>
  <c r="CO79" i="31" a="1"/>
  <c r="CO79" i="31" s="1"/>
  <c r="BO66" i="31"/>
  <c r="BP66" i="31" s="1"/>
  <c r="BQ66" i="31" s="1"/>
  <c r="BR66" i="31" s="1"/>
  <c r="BS66" i="31" s="1"/>
  <c r="BT66" i="31" s="1"/>
  <c r="CP66" i="31" a="1"/>
  <c r="CP66" i="31" s="1"/>
  <c r="DO66" i="31" a="1"/>
  <c r="DO66" i="31" s="1"/>
  <c r="DP66" i="31"/>
  <c r="CT66" i="31" a="1"/>
  <c r="CT66" i="31" s="1"/>
  <c r="DQ66" i="31" a="1"/>
  <c r="DQ66" i="31" s="1"/>
  <c r="CY66" i="31"/>
  <c r="BY66" i="31"/>
  <c r="DC66" i="31" a="1"/>
  <c r="DC66" i="31" s="1"/>
  <c r="DV66" i="31"/>
  <c r="CL66" i="31" a="1"/>
  <c r="CL66" i="31" s="1"/>
  <c r="DY66" i="31"/>
  <c r="CV66" i="31" a="1"/>
  <c r="CV66" i="31" s="1"/>
  <c r="EB66" i="31" a="1"/>
  <c r="EB66" i="31" s="1"/>
  <c r="BV66" i="31" a="1"/>
  <c r="BV66" i="31" s="1"/>
  <c r="CG66" i="31" a="1"/>
  <c r="CG66" i="31" s="1"/>
  <c r="DX66" i="31" a="1"/>
  <c r="DX66" i="31" s="1"/>
  <c r="EE66" i="31"/>
  <c r="CI66" i="31" a="1"/>
  <c r="CI66" i="31" s="1"/>
  <c r="CK66" i="31" a="1"/>
  <c r="CK66" i="31" s="1"/>
  <c r="CW66" i="31" a="1"/>
  <c r="CW66" i="31" s="1"/>
  <c r="BO61" i="31"/>
  <c r="BP61" i="31" s="1"/>
  <c r="BQ61" i="31" s="1"/>
  <c r="BR61" i="31" s="1"/>
  <c r="BS61" i="31" s="1"/>
  <c r="BT61" i="31" s="1"/>
  <c r="DU55" i="31" a="1"/>
  <c r="DU55" i="31" s="1"/>
  <c r="BO44" i="31"/>
  <c r="BP44" i="31" s="1"/>
  <c r="BQ44" i="31" s="1"/>
  <c r="BR44" i="31" s="1"/>
  <c r="BS44" i="31" s="1"/>
  <c r="BT44" i="31" s="1"/>
  <c r="CN44" i="31" s="1" a="1"/>
  <c r="CN44" i="31" s="1"/>
  <c r="T43" i="31"/>
  <c r="DU46" i="31" a="1"/>
  <c r="DU46" i="31" s="1"/>
  <c r="CG46" i="31" a="1"/>
  <c r="CG46" i="31" s="1"/>
  <c r="CI46" i="31" a="1"/>
  <c r="CI46" i="31" s="1"/>
  <c r="DA46" i="31" a="1"/>
  <c r="DA46" i="31" s="1"/>
  <c r="DT86" i="31" a="1"/>
  <c r="DT86" i="31" s="1"/>
  <c r="CH86" i="31" a="1"/>
  <c r="CH86" i="31" s="1"/>
  <c r="DL84" i="31" a="1"/>
  <c r="DL84" i="31" s="1"/>
  <c r="BZ84" i="31" a="1"/>
  <c r="BZ84" i="31" s="1"/>
  <c r="C78" i="31"/>
  <c r="DB74" i="31" a="1"/>
  <c r="DB74" i="31" s="1"/>
  <c r="BO74" i="31"/>
  <c r="BP74" i="31" s="1"/>
  <c r="BQ74" i="31" s="1"/>
  <c r="BR74" i="31" s="1"/>
  <c r="BS74" i="31" s="1"/>
  <c r="BT74" i="31" s="1"/>
  <c r="DK71" i="31" a="1"/>
  <c r="DK71" i="31" s="1"/>
  <c r="CQ71" i="31" a="1"/>
  <c r="CQ71" i="31" s="1"/>
  <c r="BW71" i="31" a="1"/>
  <c r="BW71" i="31" s="1"/>
  <c r="DK67" i="31" a="1"/>
  <c r="DK67" i="31" s="1"/>
  <c r="CP67" i="31" a="1"/>
  <c r="CP67" i="31" s="1"/>
  <c r="BV62" i="31" a="1"/>
  <c r="BV62" i="31" s="1"/>
  <c r="CM62" i="31" a="1"/>
  <c r="CM62" i="31" s="1"/>
  <c r="CQ62" i="31" a="1"/>
  <c r="CQ62" i="31" s="1"/>
  <c r="DO62" i="31" a="1"/>
  <c r="DO62" i="31" s="1"/>
  <c r="BW62" i="31" a="1"/>
  <c r="BW62" i="31" s="1"/>
  <c r="CA62" i="31" a="1"/>
  <c r="CA62" i="31" s="1"/>
  <c r="CV62" i="31" a="1"/>
  <c r="CV62" i="31" s="1"/>
  <c r="CD62" i="31" a="1"/>
  <c r="CD62" i="31" s="1"/>
  <c r="CW62" i="31" a="1"/>
  <c r="CW62" i="31" s="1"/>
  <c r="DS62" i="31"/>
  <c r="CS62" i="31"/>
  <c r="DY62" i="31"/>
  <c r="CT62" i="31" a="1"/>
  <c r="CT62" i="31" s="1"/>
  <c r="DZ62" i="31" a="1"/>
  <c r="DZ62" i="31" s="1"/>
  <c r="BZ62" i="31" a="1"/>
  <c r="BZ62" i="31" s="1"/>
  <c r="DE62" i="31" a="1"/>
  <c r="DE62" i="31" s="1"/>
  <c r="D51" i="31"/>
  <c r="C138" i="31"/>
  <c r="DH84" i="31" a="1"/>
  <c r="DH84" i="31" s="1"/>
  <c r="C83" i="31"/>
  <c r="DI71" i="31" a="1"/>
  <c r="DI71" i="31" s="1"/>
  <c r="C68" i="31"/>
  <c r="D68" i="31"/>
  <c r="CO67" i="31" a="1"/>
  <c r="CO67" i="31" s="1"/>
  <c r="DQ50" i="31" a="1"/>
  <c r="DQ50" i="31" s="1"/>
  <c r="BW84" i="31" a="1"/>
  <c r="BW84" i="31" s="1"/>
  <c r="DE84" i="31" a="1"/>
  <c r="DE84" i="31" s="1"/>
  <c r="EC74" i="31" a="1"/>
  <c r="EC74" i="31" s="1"/>
  <c r="CR74" i="31" a="1"/>
  <c r="CR74" i="31" s="1"/>
  <c r="CD71" i="31" a="1"/>
  <c r="CD71" i="31" s="1"/>
  <c r="CN71" i="31" a="1"/>
  <c r="CN71" i="31" s="1"/>
  <c r="CB71" i="31"/>
  <c r="CY71" i="31"/>
  <c r="DL71" i="31" a="1"/>
  <c r="DL71" i="31" s="1"/>
  <c r="DX71" i="31" a="1"/>
  <c r="DX71" i="31" s="1"/>
  <c r="CC71" i="31" a="1"/>
  <c r="CC71" i="31" s="1"/>
  <c r="CO71" i="31" a="1"/>
  <c r="CO71" i="31" s="1"/>
  <c r="DA71" i="31" a="1"/>
  <c r="DA71" i="31" s="1"/>
  <c r="CF71" i="31"/>
  <c r="DD71" i="31" a="1"/>
  <c r="DD71" i="31" s="1"/>
  <c r="DO71" i="31" a="1"/>
  <c r="DO71" i="31" s="1"/>
  <c r="EC71" i="31" a="1"/>
  <c r="EC71" i="31" s="1"/>
  <c r="CG71" i="31" a="1"/>
  <c r="CG71" i="31" s="1"/>
  <c r="CR71" i="31" a="1"/>
  <c r="CR71" i="31" s="1"/>
  <c r="DP71" i="31"/>
  <c r="CU71" i="31"/>
  <c r="DM71" i="31"/>
  <c r="EE71" i="31"/>
  <c r="CE71" i="31" a="1"/>
  <c r="CE71" i="31" s="1"/>
  <c r="CV71" i="31" a="1"/>
  <c r="CV71" i="31" s="1"/>
  <c r="DN71" i="31" a="1"/>
  <c r="DN71" i="31" s="1"/>
  <c r="BO71" i="31"/>
  <c r="BP71" i="31" s="1"/>
  <c r="BQ71" i="31" s="1"/>
  <c r="BR71" i="31" s="1"/>
  <c r="BS71" i="31" s="1"/>
  <c r="BT71" i="31" s="1"/>
  <c r="CK71" i="31" a="1"/>
  <c r="CK71" i="31" s="1"/>
  <c r="DC71" i="31" a="1"/>
  <c r="DC71" i="31" s="1"/>
  <c r="CM50" i="31" a="1"/>
  <c r="CM50" i="31" s="1"/>
  <c r="C208" i="31"/>
  <c r="C191" i="31"/>
  <c r="DD84" i="31" a="1"/>
  <c r="DD84" i="31" s="1"/>
  <c r="EB74" i="31" a="1"/>
  <c r="EB74" i="31" s="1"/>
  <c r="ED71" i="31" a="1"/>
  <c r="ED71" i="31" s="1"/>
  <c r="CL71" i="31" a="1"/>
  <c r="CL71" i="31" s="1"/>
  <c r="ED62" i="31" a="1"/>
  <c r="ED62" i="31" s="1"/>
  <c r="CU62" i="31"/>
  <c r="BW74" i="31" a="1"/>
  <c r="BW74" i="31" s="1"/>
  <c r="CT74" i="31" a="1"/>
  <c r="CT74" i="31" s="1"/>
  <c r="DU74" i="31" a="1"/>
  <c r="DU74" i="31" s="1"/>
  <c r="BX74" i="31" a="1"/>
  <c r="BX74" i="31" s="1"/>
  <c r="CV74" i="31" a="1"/>
  <c r="CV74" i="31" s="1"/>
  <c r="DX74" i="31" a="1"/>
  <c r="DX74" i="31" s="1"/>
  <c r="CC74" i="31" a="1"/>
  <c r="CC74" i="31" s="1"/>
  <c r="DD74" i="31" a="1"/>
  <c r="DD74" i="31" s="1"/>
  <c r="EE74" i="31"/>
  <c r="CY84" i="31"/>
  <c r="DY74" i="31"/>
  <c r="CM74" i="31" a="1"/>
  <c r="CM74" i="31" s="1"/>
  <c r="EB71" i="31" a="1"/>
  <c r="EB71" i="31" s="1"/>
  <c r="DG71" i="31" a="1"/>
  <c r="DG71" i="31" s="1"/>
  <c r="BW67" i="31" a="1"/>
  <c r="BW67" i="31" s="1"/>
  <c r="CE67" i="31" a="1"/>
  <c r="CE67" i="31" s="1"/>
  <c r="DC67" i="31" a="1"/>
  <c r="DC67" i="31" s="1"/>
  <c r="DN67" i="31" a="1"/>
  <c r="DN67" i="31" s="1"/>
  <c r="CQ67" i="31" a="1"/>
  <c r="CQ67" i="31" s="1"/>
  <c r="DO67" i="31" a="1"/>
  <c r="DO67" i="31" s="1"/>
  <c r="EC67" i="31" a="1"/>
  <c r="EC67" i="31" s="1"/>
  <c r="BU67" i="31" a="1"/>
  <c r="BU67" i="31" s="1"/>
  <c r="CG67" i="31" a="1"/>
  <c r="CG67" i="31" s="1"/>
  <c r="DD67" i="31" a="1"/>
  <c r="DD67" i="31" s="1"/>
  <c r="DP67" i="31"/>
  <c r="ED67" i="31" a="1"/>
  <c r="ED67" i="31" s="1"/>
  <c r="BX67" i="31" a="1"/>
  <c r="BX67" i="31" s="1"/>
  <c r="CJ67" i="31" a="1"/>
  <c r="CJ67" i="31" s="1"/>
  <c r="CT67" i="31" a="1"/>
  <c r="CT67" i="31" s="1"/>
  <c r="DG67" i="31" a="1"/>
  <c r="DG67" i="31" s="1"/>
  <c r="DT67" i="31" a="1"/>
  <c r="DT67" i="31" s="1"/>
  <c r="BY67" i="31"/>
  <c r="CK67" i="31" a="1"/>
  <c r="CK67" i="31" s="1"/>
  <c r="CU67" i="31"/>
  <c r="DH67" i="31" a="1"/>
  <c r="DH67" i="31" s="1"/>
  <c r="DU67" i="31" a="1"/>
  <c r="DU67" i="31" s="1"/>
  <c r="CW67" i="31" a="1"/>
  <c r="CW67" i="31" s="1"/>
  <c r="CH67" i="31" a="1"/>
  <c r="CH67" i="31" s="1"/>
  <c r="CX67" i="31" a="1"/>
  <c r="CX67" i="31" s="1"/>
  <c r="DM67" i="31"/>
  <c r="BV67" i="31" a="1"/>
  <c r="BV67" i="31" s="1"/>
  <c r="CM67" i="31" a="1"/>
  <c r="CM67" i="31" s="1"/>
  <c r="DV67" i="31"/>
  <c r="BO56" i="31"/>
  <c r="BP56" i="31" s="1"/>
  <c r="BQ56" i="31" s="1"/>
  <c r="BR56" i="31" s="1"/>
  <c r="BS56" i="31" s="1"/>
  <c r="BT56" i="31" s="1"/>
  <c r="CV56" i="31" s="1" a="1"/>
  <c r="CV56" i="31" s="1"/>
  <c r="BO40" i="31"/>
  <c r="BP40" i="31" s="1"/>
  <c r="BQ40" i="31" s="1"/>
  <c r="BR40" i="31" s="1"/>
  <c r="BS40" i="31" s="1"/>
  <c r="BT40" i="31" s="1"/>
  <c r="CG40" i="31" s="1" a="1"/>
  <c r="CG40" i="31" s="1"/>
  <c r="CS86" i="31"/>
  <c r="DH86" i="31" a="1"/>
  <c r="DH86" i="31" s="1"/>
  <c r="CS84" i="31"/>
  <c r="AG83" i="31" a="1"/>
  <c r="AG83" i="31" s="1"/>
  <c r="AE23" i="31" s="1"/>
  <c r="BO78" i="31"/>
  <c r="BP78" i="31" s="1"/>
  <c r="BQ78" i="31" s="1"/>
  <c r="BR78" i="31" s="1"/>
  <c r="BS78" i="31" s="1"/>
  <c r="BT78" i="31" s="1"/>
  <c r="CG78" i="31" a="1"/>
  <c r="CG78" i="31" s="1"/>
  <c r="CT78" i="31" a="1"/>
  <c r="CT78" i="31" s="1"/>
  <c r="DI78" i="31" a="1"/>
  <c r="DI78" i="31" s="1"/>
  <c r="DW78" i="31" a="1"/>
  <c r="DW78" i="31" s="1"/>
  <c r="CH78" i="31" a="1"/>
  <c r="CH78" i="31" s="1"/>
  <c r="CU78" i="31"/>
  <c r="DJ78" i="31"/>
  <c r="BW78" i="31" a="1"/>
  <c r="BW78" i="31" s="1"/>
  <c r="CK78" i="31" a="1"/>
  <c r="CK78" i="31" s="1"/>
  <c r="CX78" i="31" a="1"/>
  <c r="CX78" i="31" s="1"/>
  <c r="DM78" i="31"/>
  <c r="EB78" i="31" a="1"/>
  <c r="EB78" i="31" s="1"/>
  <c r="CY78" i="31"/>
  <c r="DN78" i="31" a="1"/>
  <c r="DN78" i="31" s="1"/>
  <c r="EC78" i="31" a="1"/>
  <c r="EC78" i="31" s="1"/>
  <c r="CO78" i="31" a="1"/>
  <c r="CO78" i="31" s="1"/>
  <c r="EA78" i="31" a="1"/>
  <c r="EA78" i="31" s="1"/>
  <c r="DT74" i="31" a="1"/>
  <c r="DT74" i="31" s="1"/>
  <c r="CK74" i="31" a="1"/>
  <c r="CK74" i="31" s="1"/>
  <c r="EA71" i="31" a="1"/>
  <c r="EA71" i="31" s="1"/>
  <c r="DF71" i="31"/>
  <c r="EA67" i="31" a="1"/>
  <c r="EA67" i="31" s="1"/>
  <c r="DE67" i="31" a="1"/>
  <c r="DE67" i="31" s="1"/>
  <c r="CL67" i="31" a="1"/>
  <c r="CL67" i="31" s="1"/>
  <c r="CL62" i="31" a="1"/>
  <c r="CL62" i="31" s="1"/>
  <c r="BW52" i="31" a="1"/>
  <c r="BW52" i="31" s="1"/>
  <c r="DH52" i="31" a="1"/>
  <c r="DH52" i="31" s="1"/>
  <c r="BX52" i="31" a="1"/>
  <c r="BX52" i="31" s="1"/>
  <c r="CN52" i="31" a="1"/>
  <c r="CN52" i="31" s="1"/>
  <c r="DI52" i="31" a="1"/>
  <c r="DI52" i="31" s="1"/>
  <c r="EE52" i="31"/>
  <c r="BY52" i="31"/>
  <c r="CP52" i="31" a="1"/>
  <c r="CP52" i="31" s="1"/>
  <c r="DM52" i="31"/>
  <c r="BZ52" i="31" a="1"/>
  <c r="BZ52" i="31" s="1"/>
  <c r="CR52" i="31" a="1"/>
  <c r="CR52" i="31" s="1"/>
  <c r="DO52" i="31" a="1"/>
  <c r="DO52" i="31" s="1"/>
  <c r="CB52" i="31"/>
  <c r="CV52" i="31" a="1"/>
  <c r="CV52" i="31" s="1"/>
  <c r="CD52" i="31" a="1"/>
  <c r="CD52" i="31" s="1"/>
  <c r="CW52" i="31" a="1"/>
  <c r="CW52" i="31" s="1"/>
  <c r="DR52" i="31" a="1"/>
  <c r="DR52" i="31" s="1"/>
  <c r="CL52" i="31" a="1"/>
  <c r="CL52" i="31" s="1"/>
  <c r="DT52" i="31" a="1"/>
  <c r="DT52" i="31" s="1"/>
  <c r="DU52" i="31" a="1"/>
  <c r="DU52" i="31" s="1"/>
  <c r="CU52" i="31"/>
  <c r="DZ52" i="31" a="1"/>
  <c r="DZ52" i="31" s="1"/>
  <c r="BO52" i="31"/>
  <c r="BP52" i="31" s="1"/>
  <c r="BQ52" i="31" s="1"/>
  <c r="BR52" i="31" s="1"/>
  <c r="BS52" i="31" s="1"/>
  <c r="BT52" i="31" s="1"/>
  <c r="EC52" i="31" a="1"/>
  <c r="EC52" i="31" s="1"/>
  <c r="W47" i="31"/>
  <c r="W58" i="31"/>
  <c r="W74" i="31"/>
  <c r="W79" i="31"/>
  <c r="W51" i="31"/>
  <c r="CW72" i="31" a="1"/>
  <c r="CW72" i="31" s="1"/>
  <c r="DS72" i="31"/>
  <c r="BY72" i="31"/>
  <c r="CY72" i="31"/>
  <c r="DT72" i="31" a="1"/>
  <c r="DT72" i="31" s="1"/>
  <c r="BZ72" i="31" a="1"/>
  <c r="BZ72" i="31" s="1"/>
  <c r="CZ72" i="31" a="1"/>
  <c r="CZ72" i="31" s="1"/>
  <c r="CD72" i="31" a="1"/>
  <c r="CD72" i="31" s="1"/>
  <c r="DC72" i="31" a="1"/>
  <c r="DC72" i="31" s="1"/>
  <c r="CJ72" i="31" a="1"/>
  <c r="CJ72" i="31" s="1"/>
  <c r="DG72" i="31" a="1"/>
  <c r="DG72" i="31" s="1"/>
  <c r="EA72" i="31" a="1"/>
  <c r="EA72" i="31" s="1"/>
  <c r="BV70" i="31" a="1"/>
  <c r="BV70" i="31" s="1"/>
  <c r="CM70" i="31" a="1"/>
  <c r="CM70" i="31" s="1"/>
  <c r="DH70" i="31" a="1"/>
  <c r="DH70" i="31" s="1"/>
  <c r="EC70" i="31" a="1"/>
  <c r="EC70" i="31" s="1"/>
  <c r="BW70" i="31" a="1"/>
  <c r="BW70" i="31" s="1"/>
  <c r="CN70" i="31" a="1"/>
  <c r="CN70" i="31" s="1"/>
  <c r="DI70" i="31" a="1"/>
  <c r="DI70" i="31" s="1"/>
  <c r="ED70" i="31" a="1"/>
  <c r="ED70" i="31" s="1"/>
  <c r="CS70" i="31"/>
  <c r="DQ70" i="31" a="1"/>
  <c r="DQ70" i="31" s="1"/>
  <c r="CB70" i="31"/>
  <c r="CT70" i="31" a="1"/>
  <c r="CT70" i="31" s="1"/>
  <c r="CQ65" i="31" a="1"/>
  <c r="CQ65" i="31" s="1"/>
  <c r="DS65" i="31"/>
  <c r="CB65" i="31"/>
  <c r="DD65" i="31" a="1"/>
  <c r="DD65" i="31" s="1"/>
  <c r="DT65" i="31" a="1"/>
  <c r="DT65" i="31" s="1"/>
  <c r="CC65" i="31" a="1"/>
  <c r="CC65" i="31" s="1"/>
  <c r="CR65" i="31" a="1"/>
  <c r="CR65" i="31" s="1"/>
  <c r="DF65" i="31"/>
  <c r="DU65" i="31" a="1"/>
  <c r="DU65" i="31" s="1"/>
  <c r="BO65" i="31"/>
  <c r="BP65" i="31" s="1"/>
  <c r="BQ65" i="31" s="1"/>
  <c r="BR65" i="31" s="1"/>
  <c r="BS65" i="31" s="1"/>
  <c r="BT65" i="31" s="1"/>
  <c r="CI65" i="31" a="1"/>
  <c r="CI65" i="31" s="1"/>
  <c r="CV65" i="31" a="1"/>
  <c r="CV65" i="31" s="1"/>
  <c r="DJ65" i="31"/>
  <c r="CJ65" i="31" a="1"/>
  <c r="CJ65" i="31" s="1"/>
  <c r="CW65" i="31" a="1"/>
  <c r="CW65" i="31" s="1"/>
  <c r="DK65" i="31" a="1"/>
  <c r="DK65" i="31" s="1"/>
  <c r="DY65" i="31"/>
  <c r="DA72" i="31" a="1"/>
  <c r="DA72" i="31" s="1"/>
  <c r="DW70" i="31" a="1"/>
  <c r="DW70" i="31" s="1"/>
  <c r="CQ70" i="31" a="1"/>
  <c r="CQ70" i="31" s="1"/>
  <c r="DG65" i="31" a="1"/>
  <c r="DG65" i="31" s="1"/>
  <c r="BZ38" i="31" a="1"/>
  <c r="BZ38" i="31" s="1"/>
  <c r="CA38" i="31" a="1"/>
  <c r="CA38" i="31" s="1"/>
  <c r="CK38" i="31" a="1"/>
  <c r="CK38" i="31" s="1"/>
  <c r="CT38" i="31" a="1"/>
  <c r="CT38" i="31" s="1"/>
  <c r="CU38" i="31" s="1"/>
  <c r="BB38" i="31" s="1"/>
  <c r="CJ43" i="31" a="1"/>
  <c r="CJ43" i="31" s="1"/>
  <c r="AP8" i="31"/>
  <c r="DP76" i="31"/>
  <c r="DU64" i="31" a="1"/>
  <c r="DU64" i="31" s="1"/>
  <c r="DI64" i="31" a="1"/>
  <c r="DI64" i="31" s="1"/>
  <c r="CX64" i="31" a="1"/>
  <c r="CX64" i="31" s="1"/>
  <c r="CI42" i="31" a="1"/>
  <c r="CI42" i="31" s="1"/>
  <c r="DR42" i="31" a="1"/>
  <c r="DR42" i="31" s="1"/>
  <c r="DD76" i="31" a="1"/>
  <c r="DD76" i="31" s="1"/>
  <c r="DC68" i="31" a="1"/>
  <c r="DC68" i="31" s="1"/>
  <c r="DQ64" i="31" a="1"/>
  <c r="DQ64" i="31" s="1"/>
  <c r="DF64" i="31"/>
  <c r="D63" i="31"/>
  <c r="EB64" i="31" a="1"/>
  <c r="EB64" i="31" s="1"/>
  <c r="DP64" i="31"/>
  <c r="DE64" i="31" a="1"/>
  <c r="DE64" i="31" s="1"/>
  <c r="CT64" i="31" a="1"/>
  <c r="CT64" i="31" s="1"/>
  <c r="CJ64" i="31" a="1"/>
  <c r="CJ64" i="31" s="1"/>
  <c r="DO42" i="31" a="1"/>
  <c r="DO42" i="31" s="1"/>
  <c r="C143" i="31"/>
  <c r="D143" i="31"/>
  <c r="CJ53" i="31" a="1"/>
  <c r="CJ53" i="31" s="1"/>
  <c r="DL53" i="31" a="1"/>
  <c r="DL53" i="31" s="1"/>
  <c r="CV53" i="31" a="1"/>
  <c r="CV53" i="31" s="1"/>
  <c r="DE53" i="31" a="1"/>
  <c r="DE53" i="31" s="1"/>
  <c r="DO53" i="31" a="1"/>
  <c r="DO53" i="31" s="1"/>
  <c r="BW53" i="31" a="1"/>
  <c r="BW53" i="31" s="1"/>
  <c r="CR53" i="31" a="1"/>
  <c r="CR53" i="31" s="1"/>
  <c r="CI53" i="31" a="1"/>
  <c r="CI53" i="31" s="1"/>
  <c r="DD53" i="31" a="1"/>
  <c r="DD53" i="31" s="1"/>
  <c r="CL53" i="31" a="1"/>
  <c r="CL53" i="31" s="1"/>
  <c r="CW53" i="31" a="1"/>
  <c r="CW53" i="31" s="1"/>
  <c r="ED53" i="31" a="1"/>
  <c r="ED53" i="31" s="1"/>
  <c r="BV53" i="31" a="1"/>
  <c r="BV53" i="31" s="1"/>
  <c r="DX53" i="31" a="1"/>
  <c r="DX53" i="31" s="1"/>
  <c r="CK53" i="31" a="1"/>
  <c r="CK53" i="31" s="1"/>
  <c r="CX53" i="31" a="1"/>
  <c r="CX53" i="31" s="1"/>
  <c r="DK53" i="31" a="1"/>
  <c r="DK53" i="31" s="1"/>
  <c r="BU53" i="31" a="1"/>
  <c r="BU53" i="31" s="1"/>
  <c r="CM53" i="31" a="1"/>
  <c r="CM53" i="31" s="1"/>
  <c r="DB53" i="31" a="1"/>
  <c r="DB53" i="31" s="1"/>
  <c r="DT53" i="31" a="1"/>
  <c r="DT53" i="31" s="1"/>
  <c r="DC53" i="31" a="1"/>
  <c r="DC53" i="31" s="1"/>
  <c r="BX53" i="31" a="1"/>
  <c r="BX53" i="31" s="1"/>
  <c r="CN53" i="31" a="1"/>
  <c r="CN53" i="31" s="1"/>
  <c r="DU53" i="31" a="1"/>
  <c r="DU53" i="31" s="1"/>
  <c r="DZ53" i="31" a="1"/>
  <c r="DZ53" i="31" s="1"/>
  <c r="DG53" i="31" a="1"/>
  <c r="DG53" i="31" s="1"/>
  <c r="CQ53" i="31" a="1"/>
  <c r="CQ53" i="31" s="1"/>
  <c r="DN53" i="31" a="1"/>
  <c r="DN53" i="31" s="1"/>
  <c r="CT53" i="31" a="1"/>
  <c r="CT53" i="31" s="1"/>
  <c r="CU53" i="31" s="1"/>
  <c r="BB53" i="31" s="1"/>
  <c r="DQ53" i="31" a="1"/>
  <c r="DQ53" i="31" s="1"/>
  <c r="CE53" i="31" a="1"/>
  <c r="CE53" i="31" s="1"/>
  <c r="DI53" i="31" a="1"/>
  <c r="DI53" i="31" s="1"/>
  <c r="BZ53" i="31" a="1"/>
  <c r="BZ53" i="31" s="1"/>
  <c r="DA53" i="31" a="1"/>
  <c r="DA53" i="31" s="1"/>
  <c r="CA53" i="31" a="1"/>
  <c r="CA53" i="31" s="1"/>
  <c r="CC53" i="31" a="1"/>
  <c r="CC53" i="31" s="1"/>
  <c r="CG53" i="31" a="1"/>
  <c r="CG53" i="31" s="1"/>
  <c r="DW53" i="31" a="1"/>
  <c r="DW53" i="31" s="1"/>
  <c r="CO53" i="31" a="1"/>
  <c r="CO53" i="31" s="1"/>
  <c r="CZ53" i="31" a="1"/>
  <c r="CZ53" i="31" s="1"/>
  <c r="CD53" i="31" a="1"/>
  <c r="CD53" i="31" s="1"/>
  <c r="DR53" i="31" a="1"/>
  <c r="DR53" i="31" s="1"/>
  <c r="EB53" i="31" a="1"/>
  <c r="EB53" i="31" s="1"/>
  <c r="EC53" i="31" a="1"/>
  <c r="EC53" i="31" s="1"/>
  <c r="C161" i="31"/>
  <c r="D161" i="31"/>
  <c r="C179" i="31"/>
  <c r="D179" i="31"/>
  <c r="AR442" i="31"/>
  <c r="AP446" i="31"/>
  <c r="C52" i="31"/>
  <c r="D52" i="31"/>
  <c r="AR438" i="31"/>
  <c r="AP444" i="31"/>
  <c r="EB59" i="31" a="1"/>
  <c r="EB59" i="31" s="1"/>
  <c r="CI59" i="31" a="1"/>
  <c r="CI59" i="31" s="1"/>
  <c r="DH59" i="31" a="1"/>
  <c r="DH59" i="31" s="1"/>
  <c r="DL59" i="31" a="1"/>
  <c r="DL59" i="31" s="1"/>
  <c r="DQ59" i="31" a="1"/>
  <c r="DQ59" i="31" s="1"/>
  <c r="CR59" i="31" a="1"/>
  <c r="CR59" i="31" s="1"/>
  <c r="DT59" i="31" a="1"/>
  <c r="DT59" i="31" s="1"/>
  <c r="BU59" i="31" a="1"/>
  <c r="BU59" i="31" s="1"/>
  <c r="CQ59" i="31" a="1"/>
  <c r="CQ59" i="31" s="1"/>
  <c r="DD59" i="31" a="1"/>
  <c r="DD59" i="31" s="1"/>
  <c r="BW59" i="31" a="1"/>
  <c r="BW59" i="31" s="1"/>
  <c r="DE59" i="31" a="1"/>
  <c r="DE59" i="31" s="1"/>
  <c r="CA59" i="31" a="1"/>
  <c r="CA59" i="31" s="1"/>
  <c r="DZ59" i="31" a="1"/>
  <c r="DZ59" i="31" s="1"/>
  <c r="EA59" i="31" a="1"/>
  <c r="EA59" i="31" s="1"/>
  <c r="CC59" i="31" a="1"/>
  <c r="CC59" i="31" s="1"/>
  <c r="CH59" i="31" a="1"/>
  <c r="CH59" i="31" s="1"/>
  <c r="CO59" i="31" a="1"/>
  <c r="CO59" i="31" s="1"/>
  <c r="DC59" i="31" a="1"/>
  <c r="DC59" i="31" s="1"/>
  <c r="DR59" i="31" a="1"/>
  <c r="DR59" i="31" s="1"/>
  <c r="D58" i="31"/>
  <c r="C58" i="31"/>
  <c r="C171" i="31"/>
  <c r="D171" i="31"/>
  <c r="D107" i="31"/>
  <c r="C107" i="31"/>
  <c r="DO54" i="31" a="1"/>
  <c r="DO54" i="31" s="1"/>
  <c r="CP54" i="31" a="1"/>
  <c r="CP54" i="31" s="1"/>
  <c r="DB54" i="31" a="1"/>
  <c r="DB54" i="31" s="1"/>
  <c r="EC54" i="31" a="1"/>
  <c r="EC54" i="31" s="1"/>
  <c r="CC54" i="31" a="1"/>
  <c r="CC54" i="31" s="1"/>
  <c r="CE54" i="31" a="1"/>
  <c r="CE54" i="31" s="1"/>
  <c r="DI54" i="31" a="1"/>
  <c r="DI54" i="31" s="1"/>
  <c r="DZ54" i="31" a="1"/>
  <c r="DZ54" i="31" s="1"/>
  <c r="CV54" i="31" a="1"/>
  <c r="CV54" i="31" s="1"/>
  <c r="DL54" i="31" a="1"/>
  <c r="DL54" i="31" s="1"/>
  <c r="BW54" i="31" a="1"/>
  <c r="BW54" i="31" s="1"/>
  <c r="CQ54" i="31" a="1"/>
  <c r="CQ54" i="31" s="1"/>
  <c r="DR54" i="31" a="1"/>
  <c r="DR54" i="31" s="1"/>
  <c r="BX54" i="31" a="1"/>
  <c r="BX54" i="31" s="1"/>
  <c r="CW54" i="31" a="1"/>
  <c r="CW54" i="31" s="1"/>
  <c r="BZ54" i="31" a="1"/>
  <c r="BZ54" i="31" s="1"/>
  <c r="EA54" i="31" a="1"/>
  <c r="EA54" i="31" s="1"/>
  <c r="CA54" i="31" a="1"/>
  <c r="CA54" i="31" s="1"/>
  <c r="DA54" i="31" a="1"/>
  <c r="DA54" i="31" s="1"/>
  <c r="DH54" i="31" a="1"/>
  <c r="DH54" i="31" s="1"/>
  <c r="CK54" i="31" a="1"/>
  <c r="CK54" i="31" s="1"/>
  <c r="CM54" i="31" a="1"/>
  <c r="CM54" i="31" s="1"/>
  <c r="DU54" i="31" a="1"/>
  <c r="DU54" i="31" s="1"/>
  <c r="ED54" i="31" a="1"/>
  <c r="ED54" i="31" s="1"/>
  <c r="CJ54" i="31" a="1"/>
  <c r="CJ54" i="31" s="1"/>
  <c r="CN54" i="31" a="1"/>
  <c r="CN54" i="31" s="1"/>
  <c r="CZ54" i="31" a="1"/>
  <c r="CZ54" i="31" s="1"/>
  <c r="CO54" i="31" a="1"/>
  <c r="CO54" i="31" s="1"/>
  <c r="DE54" i="31" a="1"/>
  <c r="DE54" i="31" s="1"/>
  <c r="CG54" i="31" a="1"/>
  <c r="CG54" i="31" s="1"/>
  <c r="DK54" i="31" a="1"/>
  <c r="DK54" i="31" s="1"/>
  <c r="C202" i="31"/>
  <c r="D202" i="31"/>
  <c r="D90" i="31"/>
  <c r="C90" i="31"/>
  <c r="AI33" i="31"/>
  <c r="AK31" i="31"/>
  <c r="AI46" i="31"/>
  <c r="AI39" i="31"/>
  <c r="AI34" i="31"/>
  <c r="AI40" i="31"/>
  <c r="AI37" i="31"/>
  <c r="AI49" i="31"/>
  <c r="AI56" i="31"/>
  <c r="AK33" i="31"/>
  <c r="AI31" i="31"/>
  <c r="AI36" i="31"/>
  <c r="AI38" i="31"/>
  <c r="AI43" i="31"/>
  <c r="AI51" i="31"/>
  <c r="AI30" i="31"/>
  <c r="AI65" i="31"/>
  <c r="AI32" i="31"/>
  <c r="AI55" i="31"/>
  <c r="AI68" i="31"/>
  <c r="AI64" i="31"/>
  <c r="AI58" i="31"/>
  <c r="AI53" i="31"/>
  <c r="AI47" i="31"/>
  <c r="AI54" i="31"/>
  <c r="AI60" i="31"/>
  <c r="AI71" i="31"/>
  <c r="AI69" i="31"/>
  <c r="AI44" i="31"/>
  <c r="AI63" i="31"/>
  <c r="AI41" i="31"/>
  <c r="AI61" i="31"/>
  <c r="AI67" i="31"/>
  <c r="AI35" i="31"/>
  <c r="AI74" i="31"/>
  <c r="AI42" i="31"/>
  <c r="AI62" i="31"/>
  <c r="AI70" i="31"/>
  <c r="AI52" i="31"/>
  <c r="AI50" i="31"/>
  <c r="AK35" i="31"/>
  <c r="AI66" i="31"/>
  <c r="AI48" i="31"/>
  <c r="C206" i="31"/>
  <c r="D206" i="31"/>
  <c r="AI59" i="31"/>
  <c r="CA30" i="31" a="1"/>
  <c r="CA30" i="31" s="1"/>
  <c r="CK30" i="31" a="1"/>
  <c r="CK30" i="31" s="1"/>
  <c r="DE30" i="31" a="1"/>
  <c r="DE30" i="31" s="1"/>
  <c r="CD30" i="31" a="1"/>
  <c r="CD30" i="31" s="1"/>
  <c r="CE30" i="31" a="1"/>
  <c r="CE30" i="31" s="1"/>
  <c r="DO30" i="31" a="1"/>
  <c r="DO30" i="31" s="1"/>
  <c r="CC30" i="31" a="1"/>
  <c r="CC30" i="31" s="1"/>
  <c r="DC30" i="31" a="1"/>
  <c r="DC30" i="31" s="1"/>
  <c r="CQ30" i="31" a="1"/>
  <c r="CQ30" i="31" s="1"/>
  <c r="DD30" i="31" a="1"/>
  <c r="DD30" i="31" s="1"/>
  <c r="DT30" i="31" a="1"/>
  <c r="DT30" i="31" s="1"/>
  <c r="CX30" i="31" a="1"/>
  <c r="CX30" i="31" s="1"/>
  <c r="BV30" i="31" a="1"/>
  <c r="BV30" i="31" s="1"/>
  <c r="DU30" i="31" a="1"/>
  <c r="DU30" i="31" s="1"/>
  <c r="CG30" i="31" a="1"/>
  <c r="CG30" i="31" s="1"/>
  <c r="DR30" i="31" a="1"/>
  <c r="DR30" i="31" s="1"/>
  <c r="CZ30" i="31" a="1"/>
  <c r="CZ30" i="31" s="1"/>
  <c r="DX30" i="31" a="1"/>
  <c r="DX30" i="31" s="1"/>
  <c r="BZ30" i="31" a="1"/>
  <c r="BZ30" i="31" s="1"/>
  <c r="DA30" i="31" a="1"/>
  <c r="DA30" i="31" s="1"/>
  <c r="DI30" i="31" a="1"/>
  <c r="DI30" i="31" s="1"/>
  <c r="ED30" i="31" a="1"/>
  <c r="ED30" i="31" s="1"/>
  <c r="BU30" i="31" a="1"/>
  <c r="BU30" i="31" s="1"/>
  <c r="CT30" i="31" a="1"/>
  <c r="CT30" i="31" s="1"/>
  <c r="CU30" i="31" s="1"/>
  <c r="BB30" i="31" s="1"/>
  <c r="DZ30" i="31" a="1"/>
  <c r="DZ30" i="31" s="1"/>
  <c r="CW30" i="31" a="1"/>
  <c r="CW30" i="31" s="1"/>
  <c r="CI30" i="31" a="1"/>
  <c r="CI30" i="31" s="1"/>
  <c r="CR30" i="31" a="1"/>
  <c r="CR30" i="31" s="1"/>
  <c r="EC30" i="31" a="1"/>
  <c r="EC30" i="31" s="1"/>
  <c r="BW30" i="31" a="1"/>
  <c r="BW30" i="31" s="1"/>
  <c r="BX30" i="31" a="1"/>
  <c r="BX30" i="31" s="1"/>
  <c r="CO30" i="31" a="1"/>
  <c r="CO30" i="31" s="1"/>
  <c r="DK30" i="31" a="1"/>
  <c r="DK30" i="31" s="1"/>
  <c r="CJ30" i="31" a="1"/>
  <c r="CJ30" i="31" s="1"/>
  <c r="DL30" i="31" a="1"/>
  <c r="DL30" i="31" s="1"/>
  <c r="DW30" i="31" a="1"/>
  <c r="DW30" i="31" s="1"/>
  <c r="C168" i="31"/>
  <c r="D168" i="31"/>
  <c r="D127" i="31"/>
  <c r="C127" i="31"/>
  <c r="CC50" i="31" a="1"/>
  <c r="CC50" i="31" s="1"/>
  <c r="CN50" i="31" a="1"/>
  <c r="CN50" i="31" s="1"/>
  <c r="DL50" i="31" a="1"/>
  <c r="DL50" i="31" s="1"/>
  <c r="DX50" i="31" a="1"/>
  <c r="DX50" i="31" s="1"/>
  <c r="BU50" i="31" a="1"/>
  <c r="BU50" i="31" s="1"/>
  <c r="CQ50" i="31" a="1"/>
  <c r="CQ50" i="31" s="1"/>
  <c r="BZ50" i="31" a="1"/>
  <c r="BZ50" i="31" s="1"/>
  <c r="DC50" i="31" a="1"/>
  <c r="DC50" i="31" s="1"/>
  <c r="CO50" i="31" a="1"/>
  <c r="CO50" i="31" s="1"/>
  <c r="DR50" i="31" a="1"/>
  <c r="DR50" i="31" s="1"/>
  <c r="DW50" i="31" a="1"/>
  <c r="DW50" i="31" s="1"/>
  <c r="CV50" i="31" a="1"/>
  <c r="CV50" i="31" s="1"/>
  <c r="CE50" i="31" a="1"/>
  <c r="CE50" i="31" s="1"/>
  <c r="DN50" i="31" a="1"/>
  <c r="DN50" i="31" s="1"/>
  <c r="CW50" i="31" a="1"/>
  <c r="CW50" i="31" s="1"/>
  <c r="DO50" i="31" a="1"/>
  <c r="DO50" i="31" s="1"/>
  <c r="BX50" i="31" a="1"/>
  <c r="BX50" i="31" s="1"/>
  <c r="CX50" i="31" a="1"/>
  <c r="CX50" i="31" s="1"/>
  <c r="DU50" i="31" a="1"/>
  <c r="DU50" i="31" s="1"/>
  <c r="BW50" i="31" a="1"/>
  <c r="BW50" i="31" s="1"/>
  <c r="CZ50" i="31" a="1"/>
  <c r="CZ50" i="31" s="1"/>
  <c r="DZ50" i="31" a="1"/>
  <c r="DZ50" i="31" s="1"/>
  <c r="DA50" i="31" a="1"/>
  <c r="DA50" i="31" s="1"/>
  <c r="CI50" i="31" a="1"/>
  <c r="CI50" i="31" s="1"/>
  <c r="CK50" i="31" a="1"/>
  <c r="CK50" i="31" s="1"/>
  <c r="DI50" i="31" a="1"/>
  <c r="DI50" i="31" s="1"/>
  <c r="DG50" i="31" a="1"/>
  <c r="DG50" i="31" s="1"/>
  <c r="BV50" i="31" a="1"/>
  <c r="BV50" i="31" s="1"/>
  <c r="DH50" i="31" a="1"/>
  <c r="DH50" i="31" s="1"/>
  <c r="CH50" i="31" a="1"/>
  <c r="CH50" i="31" s="1"/>
  <c r="ED50" i="31" a="1"/>
  <c r="ED50" i="31" s="1"/>
  <c r="CL50" i="31" a="1"/>
  <c r="CL50" i="31" s="1"/>
  <c r="DE50" i="31" a="1"/>
  <c r="DE50" i="31" s="1"/>
  <c r="D162" i="31"/>
  <c r="C162" i="31"/>
  <c r="C172" i="31"/>
  <c r="D157" i="31"/>
  <c r="C157" i="31"/>
  <c r="C118" i="31"/>
  <c r="D118" i="31"/>
  <c r="D147" i="31"/>
  <c r="C147" i="31"/>
  <c r="D204" i="31"/>
  <c r="C204" i="31"/>
  <c r="D181" i="31"/>
  <c r="C181" i="31"/>
  <c r="C150" i="31"/>
  <c r="D150" i="31"/>
  <c r="D144" i="31"/>
  <c r="C144" i="31"/>
  <c r="C113" i="31"/>
  <c r="D113" i="31"/>
  <c r="AK32" i="31"/>
  <c r="C213" i="31"/>
  <c r="D213" i="31"/>
  <c r="C99" i="31"/>
  <c r="D99" i="31"/>
  <c r="C175" i="31"/>
  <c r="D152" i="31"/>
  <c r="C152" i="31"/>
  <c r="AI73" i="31"/>
  <c r="EB50" i="31" a="1"/>
  <c r="EB50" i="31" s="1"/>
  <c r="AI57" i="31"/>
  <c r="DC41" i="31" a="1"/>
  <c r="DC41" i="31" s="1"/>
  <c r="CE41" i="31" a="1"/>
  <c r="CE41" i="31" s="1"/>
  <c r="CR41" i="31" a="1"/>
  <c r="CR41" i="31" s="1"/>
  <c r="DI41" i="31" a="1"/>
  <c r="DI41" i="31" s="1"/>
  <c r="CW41" i="31" a="1"/>
  <c r="CW41" i="31" s="1"/>
  <c r="DL41" i="31" a="1"/>
  <c r="DL41" i="31" s="1"/>
  <c r="CV41" i="31" a="1"/>
  <c r="CV41" i="31" s="1"/>
  <c r="DO41" i="31" a="1"/>
  <c r="DO41" i="31" s="1"/>
  <c r="BZ48" i="31" a="1"/>
  <c r="BZ48" i="31" s="1"/>
  <c r="CI48" i="31" a="1"/>
  <c r="CI48" i="31" s="1"/>
  <c r="CQ48" i="31" a="1"/>
  <c r="CQ48" i="31" s="1"/>
  <c r="DI48" i="31" a="1"/>
  <c r="DI48" i="31" s="1"/>
  <c r="EB48" i="31" a="1"/>
  <c r="EB48" i="31" s="1"/>
  <c r="DA48" i="31" a="1"/>
  <c r="DA48" i="31" s="1"/>
  <c r="CC48" i="31" a="1"/>
  <c r="CC48" i="31" s="1"/>
  <c r="DQ48" i="31" a="1"/>
  <c r="DQ48" i="31" s="1"/>
  <c r="BU48" i="31" a="1"/>
  <c r="BU48" i="31" s="1"/>
  <c r="CO48" i="31" a="1"/>
  <c r="CO48" i="31" s="1"/>
  <c r="DU48" i="31" a="1"/>
  <c r="DU48" i="31" s="1"/>
  <c r="DD48" i="31" a="1"/>
  <c r="DD48" i="31" s="1"/>
  <c r="EC48" i="31" a="1"/>
  <c r="EC48" i="31" s="1"/>
  <c r="BV48" i="31" a="1"/>
  <c r="BV48" i="31" s="1"/>
  <c r="CH48" i="31" a="1"/>
  <c r="CH48" i="31" s="1"/>
  <c r="CW48" i="31" a="1"/>
  <c r="CW48" i="31" s="1"/>
  <c r="DH48" i="31" a="1"/>
  <c r="DH48" i="31" s="1"/>
  <c r="CK48" i="31" a="1"/>
  <c r="CK48" i="31" s="1"/>
  <c r="EA48" i="31" a="1"/>
  <c r="EA48" i="31" s="1"/>
  <c r="CL48" i="31" a="1"/>
  <c r="CL48" i="31" s="1"/>
  <c r="CZ48" i="31" a="1"/>
  <c r="CZ48" i="31" s="1"/>
  <c r="DN48" i="31" a="1"/>
  <c r="DN48" i="31" s="1"/>
  <c r="ED48" i="31" a="1"/>
  <c r="ED48" i="31" s="1"/>
  <c r="DT48" i="31" a="1"/>
  <c r="DT48" i="31" s="1"/>
  <c r="CA48" i="31" a="1"/>
  <c r="CA48" i="31" s="1"/>
  <c r="DZ48" i="31" a="1"/>
  <c r="DZ48" i="31" s="1"/>
  <c r="CR48" i="31" a="1"/>
  <c r="CR48" i="31" s="1"/>
  <c r="DK48" i="31" a="1"/>
  <c r="DK48" i="31" s="1"/>
  <c r="CT48" i="31" a="1"/>
  <c r="CT48" i="31" s="1"/>
  <c r="CU48" i="31" s="1"/>
  <c r="BB48" i="31" s="1"/>
  <c r="CV48" i="31" a="1"/>
  <c r="CV48" i="31" s="1"/>
  <c r="DR48" i="31" a="1"/>
  <c r="DR48" i="31" s="1"/>
  <c r="CD48" i="31" a="1"/>
  <c r="CD48" i="31" s="1"/>
  <c r="CX48" i="31" a="1"/>
  <c r="CX48" i="31" s="1"/>
  <c r="DL48" i="31" a="1"/>
  <c r="DL48" i="31" s="1"/>
  <c r="CM48" i="31" a="1"/>
  <c r="CM48" i="31" s="1"/>
  <c r="CP48" i="31" a="1"/>
  <c r="CP48" i="31" s="1"/>
  <c r="DC48" i="31" a="1"/>
  <c r="DC48" i="31" s="1"/>
  <c r="DG48" i="31" a="1"/>
  <c r="DG48" i="31" s="1"/>
  <c r="BX48" i="31" a="1"/>
  <c r="BX48" i="31" s="1"/>
  <c r="DO48" i="31" a="1"/>
  <c r="DO48" i="31" s="1"/>
  <c r="DX48" i="31" a="1"/>
  <c r="DX48" i="31" s="1"/>
  <c r="CJ48" i="31" a="1"/>
  <c r="CJ48" i="31" s="1"/>
  <c r="CN48" i="31" a="1"/>
  <c r="CN48" i="31" s="1"/>
  <c r="CG48" i="31" a="1"/>
  <c r="CG48" i="31" s="1"/>
  <c r="DB48" i="31" a="1"/>
  <c r="DB48" i="31" s="1"/>
  <c r="DE48" i="31" a="1"/>
  <c r="DE48" i="31" s="1"/>
  <c r="BO39" i="31"/>
  <c r="BP39" i="31" s="1"/>
  <c r="BQ39" i="31" s="1"/>
  <c r="BR39" i="31" s="1"/>
  <c r="BS39" i="31" s="1"/>
  <c r="BT39" i="31" s="1"/>
  <c r="CC39" i="31" s="1" a="1"/>
  <c r="CC39" i="31" s="1"/>
  <c r="C44" i="31"/>
  <c r="D44" i="31"/>
  <c r="C182" i="31"/>
  <c r="D182" i="31"/>
  <c r="EA50" i="31" a="1"/>
  <c r="EA50" i="31" s="1"/>
  <c r="BU85" i="31" a="1"/>
  <c r="BU85" i="31" s="1"/>
  <c r="CD85" i="31" a="1"/>
  <c r="CD85" i="31" s="1"/>
  <c r="CU85" i="31"/>
  <c r="DD85" i="31" a="1"/>
  <c r="DD85" i="31" s="1"/>
  <c r="DM85" i="31"/>
  <c r="DW85" i="31" a="1"/>
  <c r="DW85" i="31" s="1"/>
  <c r="CB85" i="31"/>
  <c r="CC85" i="31" a="1"/>
  <c r="CC85" i="31" s="1"/>
  <c r="CL85" i="31" a="1"/>
  <c r="CL85" i="31" s="1"/>
  <c r="CV85" i="31" a="1"/>
  <c r="CV85" i="31" s="1"/>
  <c r="DE85" i="31" a="1"/>
  <c r="DE85" i="31" s="1"/>
  <c r="DO85" i="31" a="1"/>
  <c r="DO85" i="31" s="1"/>
  <c r="DY85" i="31"/>
  <c r="CM85" i="31" a="1"/>
  <c r="CM85" i="31" s="1"/>
  <c r="DZ85" i="31" a="1"/>
  <c r="DZ85" i="31" s="1"/>
  <c r="CZ85" i="31" a="1"/>
  <c r="CZ85" i="31" s="1"/>
  <c r="DK85" i="31" a="1"/>
  <c r="DK85" i="31" s="1"/>
  <c r="BW85" i="31" a="1"/>
  <c r="BW85" i="31" s="1"/>
  <c r="CI85" i="31" a="1"/>
  <c r="CI85" i="31" s="1"/>
  <c r="CT85" i="31" a="1"/>
  <c r="CT85" i="31" s="1"/>
  <c r="DH85" i="31" a="1"/>
  <c r="DH85" i="31" s="1"/>
  <c r="CW85" i="31" a="1"/>
  <c r="CW85" i="31" s="1"/>
  <c r="DU85" i="31" a="1"/>
  <c r="DU85" i="31" s="1"/>
  <c r="DA85" i="31" a="1"/>
  <c r="DA85" i="31" s="1"/>
  <c r="DP85" i="31"/>
  <c r="BY85" i="31"/>
  <c r="CN85" i="31" a="1"/>
  <c r="CN85" i="31" s="1"/>
  <c r="DQ85" i="31" a="1"/>
  <c r="DQ85" i="31" s="1"/>
  <c r="ED85" i="31" a="1"/>
  <c r="ED85" i="31" s="1"/>
  <c r="CE85" i="31" a="1"/>
  <c r="CE85" i="31" s="1"/>
  <c r="CQ85" i="31" a="1"/>
  <c r="CQ85" i="31" s="1"/>
  <c r="DF85" i="31"/>
  <c r="DT85" i="31" a="1"/>
  <c r="DT85" i="31" s="1"/>
  <c r="CK85" i="31" a="1"/>
  <c r="CK85" i="31" s="1"/>
  <c r="DC85" i="31" a="1"/>
  <c r="DC85" i="31" s="1"/>
  <c r="DV85" i="31"/>
  <c r="BV85" i="31" a="1"/>
  <c r="BV85" i="31" s="1"/>
  <c r="CO85" i="31" a="1"/>
  <c r="CO85" i="31" s="1"/>
  <c r="DX85" i="31" a="1"/>
  <c r="DX85" i="31" s="1"/>
  <c r="EB85" i="31" a="1"/>
  <c r="EB85" i="31" s="1"/>
  <c r="CA85" i="31" a="1"/>
  <c r="CA85" i="31" s="1"/>
  <c r="CR85" i="31" a="1"/>
  <c r="CR85" i="31" s="1"/>
  <c r="DJ85" i="31"/>
  <c r="C180" i="31"/>
  <c r="D180" i="31"/>
  <c r="D178" i="31"/>
  <c r="C178" i="31"/>
  <c r="DN85" i="31" a="1"/>
  <c r="DN85" i="31" s="1"/>
  <c r="CP85" i="31" a="1"/>
  <c r="CP85" i="31" s="1"/>
  <c r="BV75" i="31" a="1"/>
  <c r="BV75" i="31" s="1"/>
  <c r="BY43" i="31"/>
  <c r="CZ43" i="31" a="1"/>
  <c r="CZ43" i="31" s="1"/>
  <c r="DR43" i="31" a="1"/>
  <c r="DR43" i="31" s="1"/>
  <c r="CK43" i="31" a="1"/>
  <c r="CK43" i="31" s="1"/>
  <c r="CT43" i="31" a="1"/>
  <c r="CT43" i="31" s="1"/>
  <c r="DM43" i="31"/>
  <c r="CB43" i="31"/>
  <c r="DD43" i="31" a="1"/>
  <c r="DD43" i="31" s="1"/>
  <c r="DN43" i="31" a="1"/>
  <c r="DN43" i="31" s="1"/>
  <c r="DX43" i="31" a="1"/>
  <c r="DX43" i="31" s="1"/>
  <c r="CC43" i="31" a="1"/>
  <c r="CC43" i="31" s="1"/>
  <c r="CL43" i="31" a="1"/>
  <c r="CL43" i="31" s="1"/>
  <c r="CU43" i="31"/>
  <c r="BO43" i="31"/>
  <c r="BP43" i="31" s="1"/>
  <c r="BQ43" i="31" s="1"/>
  <c r="BR43" i="31" s="1"/>
  <c r="BS43" i="31" s="1"/>
  <c r="BT43" i="31" s="1"/>
  <c r="CO43" i="31" a="1"/>
  <c r="CO43" i="31" s="1"/>
  <c r="DA43" i="31" a="1"/>
  <c r="DA43" i="31" s="1"/>
  <c r="DL43" i="31" a="1"/>
  <c r="DL43" i="31" s="1"/>
  <c r="DZ43" i="31" a="1"/>
  <c r="DZ43" i="31" s="1"/>
  <c r="BV43" i="31" a="1"/>
  <c r="BV43" i="31" s="1"/>
  <c r="CR43" i="31" a="1"/>
  <c r="CR43" i="31" s="1"/>
  <c r="DE43" i="31" a="1"/>
  <c r="DE43" i="31" s="1"/>
  <c r="DQ43" i="31" a="1"/>
  <c r="DQ43" i="31" s="1"/>
  <c r="EC43" i="31" a="1"/>
  <c r="EC43" i="31" s="1"/>
  <c r="CM43" i="31" a="1"/>
  <c r="CM43" i="31" s="1"/>
  <c r="CY43" i="31"/>
  <c r="EB43" i="31" a="1"/>
  <c r="EB43" i="31" s="1"/>
  <c r="BZ43" i="31" a="1"/>
  <c r="BZ43" i="31" s="1"/>
  <c r="DO43" i="31" a="1"/>
  <c r="DO43" i="31" s="1"/>
  <c r="CE43" i="31" a="1"/>
  <c r="CE43" i="31" s="1"/>
  <c r="CQ43" i="31" a="1"/>
  <c r="CQ43" i="31" s="1"/>
  <c r="DS43" i="31"/>
  <c r="CP43" i="31" a="1"/>
  <c r="CP43" i="31" s="1"/>
  <c r="DW43" i="31" a="1"/>
  <c r="DW43" i="31" s="1"/>
  <c r="CA43" i="31" a="1"/>
  <c r="CA43" i="31" s="1"/>
  <c r="DH43" i="31" a="1"/>
  <c r="DH43" i="31" s="1"/>
  <c r="DY43" i="31"/>
  <c r="CG43" i="31" a="1"/>
  <c r="CG43" i="31" s="1"/>
  <c r="CW43" i="31" a="1"/>
  <c r="CW43" i="31" s="1"/>
  <c r="CD43" i="31" a="1"/>
  <c r="CD43" i="31" s="1"/>
  <c r="CX43" i="31" a="1"/>
  <c r="CX43" i="31" s="1"/>
  <c r="DT43" i="31" a="1"/>
  <c r="DT43" i="31" s="1"/>
  <c r="BX43" i="31" a="1"/>
  <c r="BX43" i="31" s="1"/>
  <c r="DB43" i="31" a="1"/>
  <c r="DB43" i="31" s="1"/>
  <c r="EA43" i="31" a="1"/>
  <c r="EA43" i="31" s="1"/>
  <c r="CF43" i="31"/>
  <c r="CN43" i="31" a="1"/>
  <c r="CN43" i="31" s="1"/>
  <c r="DU43" i="31" a="1"/>
  <c r="DU43" i="31" s="1"/>
  <c r="CH43" i="31" a="1"/>
  <c r="CH43" i="31" s="1"/>
  <c r="DK43" i="31" a="1"/>
  <c r="DK43" i="31" s="1"/>
  <c r="CI43" i="31" a="1"/>
  <c r="CI43" i="31" s="1"/>
  <c r="CS43" i="31"/>
  <c r="CV43" i="31" a="1"/>
  <c r="CV43" i="31" s="1"/>
  <c r="DI43" i="31" a="1"/>
  <c r="DI43" i="31" s="1"/>
  <c r="CH87" i="31" a="1"/>
  <c r="CH87" i="31" s="1"/>
  <c r="CP87" i="31" a="1"/>
  <c r="CP87" i="31" s="1"/>
  <c r="CY87" i="31"/>
  <c r="DH87" i="31" a="1"/>
  <c r="DH87" i="31" s="1"/>
  <c r="EA87" i="31" a="1"/>
  <c r="EA87" i="31" s="1"/>
  <c r="CF87" i="31"/>
  <c r="CO87" i="31" a="1"/>
  <c r="CO87" i="31" s="1"/>
  <c r="BW87" i="31" a="1"/>
  <c r="BW87" i="31" s="1"/>
  <c r="CG87" i="31" a="1"/>
  <c r="CG87" i="31" s="1"/>
  <c r="CZ87" i="31" a="1"/>
  <c r="CZ87" i="31" s="1"/>
  <c r="DI87" i="31" a="1"/>
  <c r="DI87" i="31" s="1"/>
  <c r="DS87" i="31"/>
  <c r="EC87" i="31" a="1"/>
  <c r="EC87" i="31" s="1"/>
  <c r="DT87" i="31" a="1"/>
  <c r="DT87" i="31" s="1"/>
  <c r="BU87" i="31" a="1"/>
  <c r="BU87" i="31" s="1"/>
  <c r="DD87" i="31" a="1"/>
  <c r="DD87" i="31" s="1"/>
  <c r="EB87" i="31" a="1"/>
  <c r="EB87" i="31" s="1"/>
  <c r="BZ87" i="31" a="1"/>
  <c r="BZ87" i="31" s="1"/>
  <c r="CW87" i="31" a="1"/>
  <c r="CW87" i="31" s="1"/>
  <c r="DK87" i="31" a="1"/>
  <c r="DK87" i="31" s="1"/>
  <c r="CL87" i="31" a="1"/>
  <c r="CL87" i="31" s="1"/>
  <c r="DX87" i="31" a="1"/>
  <c r="DX87" i="31" s="1"/>
  <c r="CI87" i="31" a="1"/>
  <c r="CI87" i="31" s="1"/>
  <c r="CU87" i="31"/>
  <c r="DJ87" i="31"/>
  <c r="DY87" i="31"/>
  <c r="BX87" i="31" a="1"/>
  <c r="BX87" i="31" s="1"/>
  <c r="CC87" i="31" a="1"/>
  <c r="CC87" i="31" s="1"/>
  <c r="CS87" i="31"/>
  <c r="EE87" i="31"/>
  <c r="CT87" i="31" a="1"/>
  <c r="CT87" i="31" s="1"/>
  <c r="DM87" i="31"/>
  <c r="CD87" i="31" a="1"/>
  <c r="CD87" i="31" s="1"/>
  <c r="CV87" i="31" a="1"/>
  <c r="CV87" i="31" s="1"/>
  <c r="DN87" i="31" a="1"/>
  <c r="DN87" i="31" s="1"/>
  <c r="BO87" i="31"/>
  <c r="BP87" i="31" s="1"/>
  <c r="BQ87" i="31" s="1"/>
  <c r="BR87" i="31" s="1"/>
  <c r="BS87" i="31" s="1"/>
  <c r="BT87" i="31" s="1"/>
  <c r="CJ87" i="31" a="1"/>
  <c r="CJ87" i="31" s="1"/>
  <c r="DB87" i="31" a="1"/>
  <c r="DB87" i="31" s="1"/>
  <c r="DR87" i="31" a="1"/>
  <c r="DR87" i="31" s="1"/>
  <c r="CB76" i="31"/>
  <c r="C76" i="31"/>
  <c r="D76" i="31"/>
  <c r="DB75" i="31" a="1"/>
  <c r="DB75" i="31" s="1"/>
  <c r="BU75" i="31" a="1"/>
  <c r="BU75" i="31" s="1"/>
  <c r="CB68" i="31"/>
  <c r="CK68" i="31" a="1"/>
  <c r="CK68" i="31" s="1"/>
  <c r="CS68" i="31"/>
  <c r="DU68" i="31" a="1"/>
  <c r="DU68" i="31" s="1"/>
  <c r="ED68" i="31" a="1"/>
  <c r="ED68" i="31" s="1"/>
  <c r="BV68" i="31" a="1"/>
  <c r="BV68" i="31" s="1"/>
  <c r="CE68" i="31" a="1"/>
  <c r="CE68" i="31" s="1"/>
  <c r="DE68" i="31" a="1"/>
  <c r="DE68" i="31" s="1"/>
  <c r="DX68" i="31" a="1"/>
  <c r="DX68" i="31" s="1"/>
  <c r="CM68" i="31" a="1"/>
  <c r="CM68" i="31" s="1"/>
  <c r="DR68" i="31" a="1"/>
  <c r="DR68" i="31" s="1"/>
  <c r="CD68" i="31" a="1"/>
  <c r="CD68" i="31" s="1"/>
  <c r="CN68" i="31" a="1"/>
  <c r="CN68" i="31" s="1"/>
  <c r="CX68" i="31" a="1"/>
  <c r="CX68" i="31" s="1"/>
  <c r="DH68" i="31" a="1"/>
  <c r="DH68" i="31" s="1"/>
  <c r="EC68" i="31" a="1"/>
  <c r="EC68" i="31" s="1"/>
  <c r="BW68" i="31" a="1"/>
  <c r="BW68" i="31" s="1"/>
  <c r="DA68" i="31" a="1"/>
  <c r="DA68" i="31" s="1"/>
  <c r="DK68" i="31" a="1"/>
  <c r="DK68" i="31" s="1"/>
  <c r="DV68" i="31"/>
  <c r="CI68" i="31" a="1"/>
  <c r="CI68" i="31" s="1"/>
  <c r="DG68" i="31" a="1"/>
  <c r="DG68" i="31" s="1"/>
  <c r="CU68" i="31"/>
  <c r="BX68" i="31" a="1"/>
  <c r="BX68" i="31" s="1"/>
  <c r="CJ68" i="31" a="1"/>
  <c r="CJ68" i="31" s="1"/>
  <c r="CV68" i="31" a="1"/>
  <c r="CV68" i="31" s="1"/>
  <c r="DI68" i="31" a="1"/>
  <c r="DI68" i="31" s="1"/>
  <c r="DW68" i="31" a="1"/>
  <c r="DW68" i="31" s="1"/>
  <c r="CC68" i="31" a="1"/>
  <c r="CC68" i="31" s="1"/>
  <c r="DF68" i="31"/>
  <c r="DY68" i="31"/>
  <c r="DJ68" i="31"/>
  <c r="CW68" i="31" a="1"/>
  <c r="CW68" i="31" s="1"/>
  <c r="DN68" i="31" a="1"/>
  <c r="DN68" i="31" s="1"/>
  <c r="EE68" i="31"/>
  <c r="CF68" i="31"/>
  <c r="DO68" i="31" a="1"/>
  <c r="DO68" i="31" s="1"/>
  <c r="CG68" i="31" a="1"/>
  <c r="CG68" i="31" s="1"/>
  <c r="CY68" i="31"/>
  <c r="CO68" i="31" a="1"/>
  <c r="CO68" i="31" s="1"/>
  <c r="DL68" i="31" a="1"/>
  <c r="DL68" i="31" s="1"/>
  <c r="BU68" i="31" a="1"/>
  <c r="BU68" i="31" s="1"/>
  <c r="CZ68" i="31" a="1"/>
  <c r="CZ68" i="31" s="1"/>
  <c r="DS68" i="31"/>
  <c r="DZ68" i="31" a="1"/>
  <c r="DZ68" i="31" s="1"/>
  <c r="BY68" i="31"/>
  <c r="EA68" i="31" a="1"/>
  <c r="EA68" i="31" s="1"/>
  <c r="BZ68" i="31" a="1"/>
  <c r="BZ68" i="31" s="1"/>
  <c r="DB68" i="31" a="1"/>
  <c r="DB68" i="31" s="1"/>
  <c r="ED43" i="31" a="1"/>
  <c r="ED43" i="31" s="1"/>
  <c r="AK34" i="31"/>
  <c r="AC75" i="31"/>
  <c r="C114" i="31"/>
  <c r="D114" i="31"/>
  <c r="D80" i="31"/>
  <c r="C80" i="31"/>
  <c r="C199" i="31"/>
  <c r="D199" i="31"/>
  <c r="DI85" i="31" a="1"/>
  <c r="DI85" i="31" s="1"/>
  <c r="CH85" i="31" a="1"/>
  <c r="CH85" i="31" s="1"/>
  <c r="EA75" i="31" a="1"/>
  <c r="EA75" i="31" s="1"/>
  <c r="W22" i="31"/>
  <c r="W24" i="31"/>
  <c r="W27" i="31"/>
  <c r="W33" i="31"/>
  <c r="W35" i="31"/>
  <c r="W37" i="31"/>
  <c r="W29" i="31"/>
  <c r="W25" i="31"/>
  <c r="W20" i="31" s="1"/>
  <c r="W23" i="31"/>
  <c r="W28" i="31"/>
  <c r="W38" i="31"/>
  <c r="W30" i="31"/>
  <c r="W45" i="31"/>
  <c r="W43" i="31"/>
  <c r="W44" i="31"/>
  <c r="W53" i="31"/>
  <c r="W42" i="31"/>
  <c r="W52" i="31"/>
  <c r="W39" i="31"/>
  <c r="W55" i="31"/>
  <c r="W68" i="31"/>
  <c r="W76" i="31"/>
  <c r="W56" i="31"/>
  <c r="W40" i="31"/>
  <c r="W57" i="31"/>
  <c r="W59" i="31"/>
  <c r="W73" i="31"/>
  <c r="W77" i="31"/>
  <c r="W78" i="31"/>
  <c r="W66" i="31"/>
  <c r="W46" i="31"/>
  <c r="W70" i="31"/>
  <c r="W87" i="31"/>
  <c r="W36" i="31"/>
  <c r="W72" i="31"/>
  <c r="W86" i="31"/>
  <c r="W99" i="31"/>
  <c r="W107" i="31"/>
  <c r="W90" i="31"/>
  <c r="W96" i="31"/>
  <c r="W49" i="31"/>
  <c r="W82" i="31"/>
  <c r="W41" i="31"/>
  <c r="W123" i="31"/>
  <c r="W31" i="31"/>
  <c r="W62" i="31"/>
  <c r="W63" i="31"/>
  <c r="W71" i="31"/>
  <c r="W84" i="31"/>
  <c r="W102" i="31"/>
  <c r="W34" i="31"/>
  <c r="W120" i="31"/>
  <c r="W60" i="31"/>
  <c r="W97" i="31"/>
  <c r="W100" i="31"/>
  <c r="W65" i="31"/>
  <c r="W75" i="31"/>
  <c r="W81" i="31"/>
  <c r="W103" i="31"/>
  <c r="W131" i="31"/>
  <c r="W48" i="31"/>
  <c r="W85" i="31"/>
  <c r="W88" i="31"/>
  <c r="W101" i="31"/>
  <c r="W104" i="31"/>
  <c r="W117" i="31"/>
  <c r="W121" i="31"/>
  <c r="W127" i="31"/>
  <c r="W129" i="31"/>
  <c r="W113" i="31"/>
  <c r="W105" i="31"/>
  <c r="W109" i="31"/>
  <c r="W67" i="31"/>
  <c r="W126" i="31"/>
  <c r="W118" i="31"/>
  <c r="W95" i="31"/>
  <c r="W110" i="31"/>
  <c r="D194" i="31"/>
  <c r="C194" i="31"/>
  <c r="DZ75" i="31" a="1"/>
  <c r="DZ75" i="31" s="1"/>
  <c r="DG43" i="31" a="1"/>
  <c r="DG43" i="31" s="1"/>
  <c r="C205" i="31"/>
  <c r="C165" i="31"/>
  <c r="C135" i="31"/>
  <c r="D133" i="31"/>
  <c r="C133" i="31"/>
  <c r="W114" i="31"/>
  <c r="W94" i="31"/>
  <c r="EE85" i="31"/>
  <c r="DG85" i="31" a="1"/>
  <c r="DG85" i="31" s="1"/>
  <c r="CG85" i="31" a="1"/>
  <c r="CG85" i="31" s="1"/>
  <c r="DB84" i="31" a="1"/>
  <c r="DB84" i="31" s="1"/>
  <c r="DK84" i="31" a="1"/>
  <c r="DK84" i="31" s="1"/>
  <c r="BU84" i="31" a="1"/>
  <c r="BU84" i="31" s="1"/>
  <c r="CW84" i="31" a="1"/>
  <c r="CW84" i="31" s="1"/>
  <c r="DF84" i="31"/>
  <c r="DP84" i="31"/>
  <c r="CE84" i="31" a="1"/>
  <c r="CE84" i="31" s="1"/>
  <c r="CN84" i="31" a="1"/>
  <c r="CN84" i="31" s="1"/>
  <c r="DG84" i="31" a="1"/>
  <c r="DG84" i="31" s="1"/>
  <c r="DQ84" i="31" a="1"/>
  <c r="DQ84" i="31" s="1"/>
  <c r="EA84" i="31" a="1"/>
  <c r="EA84" i="31" s="1"/>
  <c r="BV84" i="31" a="1"/>
  <c r="BV84" i="31" s="1"/>
  <c r="CX84" i="31" a="1"/>
  <c r="CX84" i="31" s="1"/>
  <c r="BY84" i="31"/>
  <c r="CK84" i="31" a="1"/>
  <c r="CK84" i="31" s="1"/>
  <c r="CV84" i="31" a="1"/>
  <c r="CV84" i="31" s="1"/>
  <c r="DU84" i="31" a="1"/>
  <c r="DU84" i="31" s="1"/>
  <c r="CA84" i="31" a="1"/>
  <c r="CA84" i="31" s="1"/>
  <c r="CM84" i="31" a="1"/>
  <c r="CM84" i="31" s="1"/>
  <c r="DY84" i="31"/>
  <c r="CB84" i="31"/>
  <c r="CO84" i="31" a="1"/>
  <c r="CO84" i="31" s="1"/>
  <c r="DA84" i="31" a="1"/>
  <c r="DA84" i="31" s="1"/>
  <c r="DM84" i="31"/>
  <c r="DZ84" i="31" a="1"/>
  <c r="DZ84" i="31" s="1"/>
  <c r="CT84" i="31" a="1"/>
  <c r="CT84" i="31" s="1"/>
  <c r="DI84" i="31" a="1"/>
  <c r="DI84" i="31" s="1"/>
  <c r="CH84" i="31" a="1"/>
  <c r="CH84" i="31" s="1"/>
  <c r="DX84" i="31" a="1"/>
  <c r="DX84" i="31" s="1"/>
  <c r="CZ84" i="31" a="1"/>
  <c r="CZ84" i="31" s="1"/>
  <c r="ED84" i="31" a="1"/>
  <c r="ED84" i="31" s="1"/>
  <c r="CD84" i="31" a="1"/>
  <c r="CD84" i="31" s="1"/>
  <c r="CU84" i="31"/>
  <c r="DN84" i="31" a="1"/>
  <c r="DN84" i="31" s="1"/>
  <c r="CF84" i="31"/>
  <c r="DO84" i="31" a="1"/>
  <c r="DO84" i="31" s="1"/>
  <c r="CG84" i="31" a="1"/>
  <c r="CG84" i="31" s="1"/>
  <c r="CJ84" i="31" a="1"/>
  <c r="CJ84" i="31" s="1"/>
  <c r="DC84" i="31" a="1"/>
  <c r="DC84" i="31" s="1"/>
  <c r="DT84" i="31" a="1"/>
  <c r="DT84" i="31" s="1"/>
  <c r="CL84" i="31" a="1"/>
  <c r="CL84" i="31" s="1"/>
  <c r="DZ76" i="31" a="1"/>
  <c r="DZ76" i="31" s="1"/>
  <c r="CP68" i="31" a="1"/>
  <c r="CP68" i="31" s="1"/>
  <c r="DF43" i="31"/>
  <c r="C217" i="31"/>
  <c r="D217" i="31"/>
  <c r="C188" i="31"/>
  <c r="D188" i="31"/>
  <c r="CN75" i="31" a="1"/>
  <c r="CN75" i="31" s="1"/>
  <c r="CW75" i="31" a="1"/>
  <c r="CW75" i="31" s="1"/>
  <c r="DO75" i="31" a="1"/>
  <c r="DO75" i="31" s="1"/>
  <c r="BY75" i="31"/>
  <c r="CI75" i="31" a="1"/>
  <c r="CI75" i="31" s="1"/>
  <c r="DK75" i="31" a="1"/>
  <c r="DK75" i="31" s="1"/>
  <c r="DU75" i="31" a="1"/>
  <c r="DU75" i="31" s="1"/>
  <c r="BZ75" i="31" a="1"/>
  <c r="BZ75" i="31" s="1"/>
  <c r="CC75" i="31" a="1"/>
  <c r="CC75" i="31" s="1"/>
  <c r="CL75" i="31" a="1"/>
  <c r="CL75" i="31" s="1"/>
  <c r="CU75" i="31"/>
  <c r="DY75" i="31"/>
  <c r="BX75" i="31" a="1"/>
  <c r="BX75" i="31" s="1"/>
  <c r="CJ75" i="31" a="1"/>
  <c r="CJ75" i="31" s="1"/>
  <c r="CT75" i="31" a="1"/>
  <c r="CT75" i="31" s="1"/>
  <c r="DE75" i="31" a="1"/>
  <c r="DE75" i="31" s="1"/>
  <c r="DQ75" i="31" a="1"/>
  <c r="DQ75" i="31" s="1"/>
  <c r="EB75" i="31" a="1"/>
  <c r="EB75" i="31" s="1"/>
  <c r="DF75" i="31"/>
  <c r="CK75" i="31" a="1"/>
  <c r="CK75" i="31" s="1"/>
  <c r="CV75" i="31" a="1"/>
  <c r="CV75" i="31" s="1"/>
  <c r="DG75" i="31" a="1"/>
  <c r="DG75" i="31" s="1"/>
  <c r="DR75" i="31" a="1"/>
  <c r="DR75" i="31" s="1"/>
  <c r="EC75" i="31" a="1"/>
  <c r="EC75" i="31" s="1"/>
  <c r="CX75" i="31" a="1"/>
  <c r="CX75" i="31" s="1"/>
  <c r="DJ75" i="31"/>
  <c r="DX75" i="31" a="1"/>
  <c r="DX75" i="31" s="1"/>
  <c r="BW75" i="31" a="1"/>
  <c r="BW75" i="31" s="1"/>
  <c r="CY75" i="31"/>
  <c r="DL75" i="31" a="1"/>
  <c r="DL75" i="31" s="1"/>
  <c r="DV75" i="31"/>
  <c r="CD75" i="31" a="1"/>
  <c r="CD75" i="31" s="1"/>
  <c r="CQ75" i="31" a="1"/>
  <c r="CQ75" i="31" s="1"/>
  <c r="DH75" i="31" a="1"/>
  <c r="DH75" i="31" s="1"/>
  <c r="DW75" i="31" a="1"/>
  <c r="DW75" i="31" s="1"/>
  <c r="CB75" i="31"/>
  <c r="ED75" i="31" a="1"/>
  <c r="ED75" i="31" s="1"/>
  <c r="CS75" i="31"/>
  <c r="EE75" i="31"/>
  <c r="BO75" i="31"/>
  <c r="BP75" i="31" s="1"/>
  <c r="BQ75" i="31" s="1"/>
  <c r="BR75" i="31" s="1"/>
  <c r="BS75" i="31" s="1"/>
  <c r="BT75" i="31" s="1"/>
  <c r="CH75" i="31" a="1"/>
  <c r="CH75" i="31" s="1"/>
  <c r="DI75" i="31" a="1"/>
  <c r="DI75" i="31" s="1"/>
  <c r="CO75" i="31" a="1"/>
  <c r="CO75" i="31" s="1"/>
  <c r="DM75" i="31"/>
  <c r="CA75" i="31" a="1"/>
  <c r="CA75" i="31" s="1"/>
  <c r="DS75" i="31"/>
  <c r="DT75" i="31" a="1"/>
  <c r="DT75" i="31" s="1"/>
  <c r="W98" i="31"/>
  <c r="CN76" i="31" a="1"/>
  <c r="CN76" i="31" s="1"/>
  <c r="BU76" i="31" a="1"/>
  <c r="BU76" i="31" s="1"/>
  <c r="CW76" i="31" a="1"/>
  <c r="CW76" i="31" s="1"/>
  <c r="DO76" i="31" a="1"/>
  <c r="DO76" i="31" s="1"/>
  <c r="CQ76" i="31" a="1"/>
  <c r="CQ76" i="31" s="1"/>
  <c r="DI76" i="31" a="1"/>
  <c r="DI76" i="31" s="1"/>
  <c r="EB76" i="31" a="1"/>
  <c r="EB76" i="31" s="1"/>
  <c r="CE76" i="31" a="1"/>
  <c r="CE76" i="31" s="1"/>
  <c r="CZ76" i="31" a="1"/>
  <c r="CZ76" i="31" s="1"/>
  <c r="DJ76" i="31"/>
  <c r="DU76" i="31" a="1"/>
  <c r="DU76" i="31" s="1"/>
  <c r="EE76" i="31"/>
  <c r="CF76" i="31"/>
  <c r="CP76" i="31" a="1"/>
  <c r="CP76" i="31" s="1"/>
  <c r="DA76" i="31" a="1"/>
  <c r="DA76" i="31" s="1"/>
  <c r="DK76" i="31" a="1"/>
  <c r="DK76" i="31" s="1"/>
  <c r="CG76" i="31" a="1"/>
  <c r="CG76" i="31" s="1"/>
  <c r="DV76" i="31"/>
  <c r="BW76" i="31" a="1"/>
  <c r="BW76" i="31" s="1"/>
  <c r="CJ76" i="31" a="1"/>
  <c r="CJ76" i="31" s="1"/>
  <c r="CV76" i="31" a="1"/>
  <c r="CV76" i="31" s="1"/>
  <c r="DH76" i="31" a="1"/>
  <c r="DH76" i="31" s="1"/>
  <c r="DW76" i="31" a="1"/>
  <c r="DW76" i="31" s="1"/>
  <c r="BX76" i="31" a="1"/>
  <c r="BX76" i="31" s="1"/>
  <c r="CK76" i="31" a="1"/>
  <c r="CK76" i="31" s="1"/>
  <c r="DX76" i="31" a="1"/>
  <c r="DX76" i="31" s="1"/>
  <c r="BV76" i="31" a="1"/>
  <c r="BV76" i="31" s="1"/>
  <c r="CY76" i="31"/>
  <c r="EC76" i="31" a="1"/>
  <c r="EC76" i="31" s="1"/>
  <c r="CL76" i="31" a="1"/>
  <c r="CL76" i="31" s="1"/>
  <c r="DB76" i="31" a="1"/>
  <c r="DB76" i="31" s="1"/>
  <c r="CD76" i="31" a="1"/>
  <c r="CD76" i="31" s="1"/>
  <c r="CU76" i="31"/>
  <c r="DM76" i="31"/>
  <c r="ED76" i="31" a="1"/>
  <c r="ED76" i="31" s="1"/>
  <c r="DC76" i="31" a="1"/>
  <c r="DC76" i="31" s="1"/>
  <c r="DR76" i="31" a="1"/>
  <c r="DR76" i="31" s="1"/>
  <c r="BO76" i="31"/>
  <c r="BP76" i="31" s="1"/>
  <c r="BQ76" i="31" s="1"/>
  <c r="BR76" i="31" s="1"/>
  <c r="BS76" i="31" s="1"/>
  <c r="BT76" i="31" s="1"/>
  <c r="DG76" i="31" a="1"/>
  <c r="DG76" i="31" s="1"/>
  <c r="CO76" i="31" a="1"/>
  <c r="CO76" i="31" s="1"/>
  <c r="CA76" i="31" a="1"/>
  <c r="CA76" i="31" s="1"/>
  <c r="CT76" i="31" a="1"/>
  <c r="CT76" i="31" s="1"/>
  <c r="DQ76" i="31" a="1"/>
  <c r="DQ76" i="31" s="1"/>
  <c r="CR75" i="31" a="1"/>
  <c r="CR75" i="31" s="1"/>
  <c r="C56" i="31"/>
  <c r="D56" i="31"/>
  <c r="DR49" i="31" a="1"/>
  <c r="DR49" i="31" s="1"/>
  <c r="CA49" i="31" a="1"/>
  <c r="CA49" i="31" s="1"/>
  <c r="CO49" i="31" a="1"/>
  <c r="CO49" i="31" s="1"/>
  <c r="CG49" i="31" a="1"/>
  <c r="CG49" i="31" s="1"/>
  <c r="CX49" i="31" a="1"/>
  <c r="CX49" i="31" s="1"/>
  <c r="CH49" i="31" a="1"/>
  <c r="CH49" i="31" s="1"/>
  <c r="DQ49" i="31" a="1"/>
  <c r="DQ49" i="31" s="1"/>
  <c r="DW49" i="31" a="1"/>
  <c r="DW49" i="31" s="1"/>
  <c r="CD49" i="31" a="1"/>
  <c r="CD49" i="31" s="1"/>
  <c r="DA49" i="31" a="1"/>
  <c r="DA49" i="31" s="1"/>
  <c r="CJ49" i="31" a="1"/>
  <c r="CJ49" i="31" s="1"/>
  <c r="DD49" i="31" a="1"/>
  <c r="DD49" i="31" s="1"/>
  <c r="DZ49" i="31" a="1"/>
  <c r="DZ49" i="31" s="1"/>
  <c r="DK49" i="31" a="1"/>
  <c r="DK49" i="31" s="1"/>
  <c r="CM49" i="31" a="1"/>
  <c r="CM49" i="31" s="1"/>
  <c r="DL49" i="31" a="1"/>
  <c r="DL49" i="31" s="1"/>
  <c r="BZ49" i="31" a="1"/>
  <c r="BZ49" i="31" s="1"/>
  <c r="DI49" i="31" a="1"/>
  <c r="DI49" i="31" s="1"/>
  <c r="CQ49" i="31" a="1"/>
  <c r="CQ49" i="31" s="1"/>
  <c r="BX49" i="31" a="1"/>
  <c r="BX49" i="31" s="1"/>
  <c r="DT49" i="31" a="1"/>
  <c r="DT49" i="31" s="1"/>
  <c r="CC49" i="31" a="1"/>
  <c r="CC49" i="31" s="1"/>
  <c r="DU49" i="31" a="1"/>
  <c r="DU49" i="31" s="1"/>
  <c r="EC49" i="31" a="1"/>
  <c r="EC49" i="31" s="1"/>
  <c r="CR49" i="31" a="1"/>
  <c r="CR49" i="31" s="1"/>
  <c r="W112" i="31"/>
  <c r="W89" i="31"/>
  <c r="DE87" i="31" a="1"/>
  <c r="DE87" i="31" s="1"/>
  <c r="CE87" i="31" a="1"/>
  <c r="CE87" i="31" s="1"/>
  <c r="CN86" i="31" a="1"/>
  <c r="CN86" i="31" s="1"/>
  <c r="CW86" i="31" a="1"/>
  <c r="CW86" i="31" s="1"/>
  <c r="DO86" i="31" a="1"/>
  <c r="DO86" i="31" s="1"/>
  <c r="CQ86" i="31" a="1"/>
  <c r="CQ86" i="31" s="1"/>
  <c r="DA86" i="31" a="1"/>
  <c r="DA86" i="31" s="1"/>
  <c r="DJ86" i="31"/>
  <c r="ED86" i="31" a="1"/>
  <c r="ED86" i="31" s="1"/>
  <c r="BY86" i="31"/>
  <c r="CI86" i="31" a="1"/>
  <c r="CI86" i="31" s="1"/>
  <c r="DK86" i="31" a="1"/>
  <c r="DK86" i="31" s="1"/>
  <c r="DU86" i="31" a="1"/>
  <c r="DU86" i="31" s="1"/>
  <c r="BZ86" i="31" a="1"/>
  <c r="BZ86" i="31" s="1"/>
  <c r="CR86" i="31" a="1"/>
  <c r="CR86" i="31" s="1"/>
  <c r="DB86" i="31" a="1"/>
  <c r="DB86" i="31" s="1"/>
  <c r="EE86" i="31"/>
  <c r="CD86" i="31" a="1"/>
  <c r="CD86" i="31" s="1"/>
  <c r="CO86" i="31" a="1"/>
  <c r="CO86" i="31" s="1"/>
  <c r="DM86" i="31"/>
  <c r="DZ86" i="31" a="1"/>
  <c r="DZ86" i="31" s="1"/>
  <c r="BO86" i="31"/>
  <c r="BP86" i="31" s="1"/>
  <c r="BQ86" i="31" s="1"/>
  <c r="BR86" i="31" s="1"/>
  <c r="BS86" i="31" s="1"/>
  <c r="BT86" i="31" s="1"/>
  <c r="DC86" i="31" a="1"/>
  <c r="DC86" i="31" s="1"/>
  <c r="EB86" i="31" a="1"/>
  <c r="EB86" i="31" s="1"/>
  <c r="CP86" i="31" a="1"/>
  <c r="CP86" i="31" s="1"/>
  <c r="DP86" i="31"/>
  <c r="CB86" i="31"/>
  <c r="DE86" i="31" a="1"/>
  <c r="DE86" i="31" s="1"/>
  <c r="DS86" i="31"/>
  <c r="CU86" i="31"/>
  <c r="DX86" i="31" a="1"/>
  <c r="DX86" i="31" s="1"/>
  <c r="BV86" i="31" a="1"/>
  <c r="BV86" i="31" s="1"/>
  <c r="DF86" i="31"/>
  <c r="BW86" i="31" a="1"/>
  <c r="BW86" i="31" s="1"/>
  <c r="CM86" i="31" a="1"/>
  <c r="CM86" i="31" s="1"/>
  <c r="DG86" i="31" a="1"/>
  <c r="DG86" i="31" s="1"/>
  <c r="DY86" i="31"/>
  <c r="CC86" i="31" a="1"/>
  <c r="CC86" i="31" s="1"/>
  <c r="DL86" i="31" a="1"/>
  <c r="DL86" i="31" s="1"/>
  <c r="CE86" i="31" a="1"/>
  <c r="CE86" i="31" s="1"/>
  <c r="CV86" i="31" a="1"/>
  <c r="CV86" i="31" s="1"/>
  <c r="DB85" i="31" a="1"/>
  <c r="DB85" i="31" s="1"/>
  <c r="CF85" i="31"/>
  <c r="W80" i="31"/>
  <c r="DY76" i="31"/>
  <c r="CS76" i="31"/>
  <c r="EB68" i="31" a="1"/>
  <c r="EB68" i="31" s="1"/>
  <c r="W61" i="31"/>
  <c r="DC43" i="31" a="1"/>
  <c r="DC43" i="31" s="1"/>
  <c r="AD140" i="31"/>
  <c r="AD141" i="31" s="1"/>
  <c r="D131" i="31"/>
  <c r="C131" i="31"/>
  <c r="BX69" i="31" a="1"/>
  <c r="BX69" i="31" s="1"/>
  <c r="DQ69" i="31" a="1"/>
  <c r="DQ69" i="31" s="1"/>
  <c r="CQ69" i="31" a="1"/>
  <c r="CQ69" i="31" s="1"/>
  <c r="DA69" i="31" a="1"/>
  <c r="DA69" i="31" s="1"/>
  <c r="DJ69" i="31"/>
  <c r="ED69" i="31" a="1"/>
  <c r="ED69" i="31" s="1"/>
  <c r="BY69" i="31"/>
  <c r="CI69" i="31" a="1"/>
  <c r="CI69" i="31" s="1"/>
  <c r="DK69" i="31" a="1"/>
  <c r="DK69" i="31" s="1"/>
  <c r="DU69" i="31" a="1"/>
  <c r="DU69" i="31" s="1"/>
  <c r="CB69" i="31"/>
  <c r="DD69" i="31" a="1"/>
  <c r="DD69" i="31" s="1"/>
  <c r="DN69" i="31" a="1"/>
  <c r="DN69" i="31" s="1"/>
  <c r="DX69" i="31" a="1"/>
  <c r="DX69" i="31" s="1"/>
  <c r="CG69" i="31" a="1"/>
  <c r="CG69" i="31" s="1"/>
  <c r="DP69" i="31"/>
  <c r="BV69" i="31" a="1"/>
  <c r="BV69" i="31" s="1"/>
  <c r="CH69" i="31" a="1"/>
  <c r="CH69" i="31" s="1"/>
  <c r="CS69" i="31"/>
  <c r="DE69" i="31" a="1"/>
  <c r="DE69" i="31" s="1"/>
  <c r="EC69" i="31" a="1"/>
  <c r="EC69" i="31" s="1"/>
  <c r="CT69" i="31" a="1"/>
  <c r="CT69" i="31" s="1"/>
  <c r="DR69" i="31" a="1"/>
  <c r="DR69" i="31" s="1"/>
  <c r="CV69" i="31" a="1"/>
  <c r="CV69" i="31" s="1"/>
  <c r="DI69" i="31" a="1"/>
  <c r="DI69" i="31" s="1"/>
  <c r="CJ69" i="31" a="1"/>
  <c r="CJ69" i="31" s="1"/>
  <c r="CW69" i="31" a="1"/>
  <c r="CW69" i="31" s="1"/>
  <c r="DZ69" i="31" a="1"/>
  <c r="DZ69" i="31" s="1"/>
  <c r="CC69" i="31" a="1"/>
  <c r="CC69" i="31" s="1"/>
  <c r="EA69" i="31" a="1"/>
  <c r="EA69" i="31" s="1"/>
  <c r="CR69" i="31" a="1"/>
  <c r="CR69" i="31" s="1"/>
  <c r="CD69" i="31" a="1"/>
  <c r="CD69" i="31" s="1"/>
  <c r="CU69" i="31"/>
  <c r="DL69" i="31" a="1"/>
  <c r="DL69" i="31" s="1"/>
  <c r="EB69" i="31" a="1"/>
  <c r="EB69" i="31" s="1"/>
  <c r="DB69" i="31" a="1"/>
  <c r="DB69" i="31" s="1"/>
  <c r="DV69" i="31"/>
  <c r="CK69" i="31" a="1"/>
  <c r="CK69" i="31" s="1"/>
  <c r="DW69" i="31" a="1"/>
  <c r="DW69" i="31" s="1"/>
  <c r="BU69" i="31" a="1"/>
  <c r="BU69" i="31" s="1"/>
  <c r="CN69" i="31" a="1"/>
  <c r="CN69" i="31" s="1"/>
  <c r="DH69" i="31" a="1"/>
  <c r="DH69" i="31" s="1"/>
  <c r="D66" i="31"/>
  <c r="C66" i="31"/>
  <c r="C104" i="31"/>
  <c r="D104" i="31"/>
  <c r="DD82" i="31" a="1"/>
  <c r="DD82" i="31" s="1"/>
  <c r="DM69" i="31"/>
  <c r="CM69" i="31" a="1"/>
  <c r="CM69" i="31" s="1"/>
  <c r="BY82" i="31"/>
  <c r="CZ82" i="31" a="1"/>
  <c r="CZ82" i="31" s="1"/>
  <c r="DR82" i="31" a="1"/>
  <c r="DR82" i="31" s="1"/>
  <c r="CE82" i="31" a="1"/>
  <c r="CE82" i="31" s="1"/>
  <c r="CN82" i="31" a="1"/>
  <c r="CN82" i="31" s="1"/>
  <c r="DG82" i="31" a="1"/>
  <c r="DG82" i="31" s="1"/>
  <c r="DQ82" i="31" a="1"/>
  <c r="DQ82" i="31" s="1"/>
  <c r="EA82" i="31" a="1"/>
  <c r="EA82" i="31" s="1"/>
  <c r="BV82" i="31" a="1"/>
  <c r="BV82" i="31" s="1"/>
  <c r="CX82" i="31" a="1"/>
  <c r="CX82" i="31" s="1"/>
  <c r="EB82" i="31" a="1"/>
  <c r="EB82" i="31" s="1"/>
  <c r="CF82" i="31"/>
  <c r="CO82" i="31" a="1"/>
  <c r="CO82" i="31" s="1"/>
  <c r="DH82" i="31" a="1"/>
  <c r="DH82" i="31" s="1"/>
  <c r="CY82" i="31"/>
  <c r="DK82" i="31" a="1"/>
  <c r="DK82" i="31" s="1"/>
  <c r="DW82" i="31" a="1"/>
  <c r="DW82" i="31" s="1"/>
  <c r="BX82" i="31" a="1"/>
  <c r="BX82" i="31" s="1"/>
  <c r="CV82" i="31" a="1"/>
  <c r="CV82" i="31" s="1"/>
  <c r="DV82" i="31"/>
  <c r="CK82" i="31" a="1"/>
  <c r="CK82" i="31" s="1"/>
  <c r="DJ82" i="31"/>
  <c r="BO82" i="31"/>
  <c r="BP82" i="31" s="1"/>
  <c r="BQ82" i="31" s="1"/>
  <c r="BR82" i="31" s="1"/>
  <c r="BS82" i="31" s="1"/>
  <c r="BT82" i="31" s="1"/>
  <c r="CG82" i="31" a="1"/>
  <c r="CG82" i="31" s="1"/>
  <c r="CS82" i="31"/>
  <c r="DF82" i="31"/>
  <c r="DX82" i="31" a="1"/>
  <c r="DX82" i="31" s="1"/>
  <c r="BU82" i="31" a="1"/>
  <c r="BU82" i="31" s="1"/>
  <c r="CJ82" i="31" a="1"/>
  <c r="CJ82" i="31" s="1"/>
  <c r="DM82" i="31"/>
  <c r="EC82" i="31" a="1"/>
  <c r="EC82" i="31" s="1"/>
  <c r="DC69" i="31" a="1"/>
  <c r="DC69" i="31" s="1"/>
  <c r="BO58" i="31"/>
  <c r="BP58" i="31" s="1"/>
  <c r="BQ58" i="31" s="1"/>
  <c r="BR58" i="31" s="1"/>
  <c r="BS58" i="31" s="1"/>
  <c r="BT58" i="31" s="1"/>
  <c r="DL58" i="31" s="1" a="1"/>
  <c r="DL58" i="31" s="1"/>
  <c r="CK46" i="31" a="1"/>
  <c r="CK46" i="31" s="1"/>
  <c r="DI46" i="31" a="1"/>
  <c r="DI46" i="31" s="1"/>
  <c r="CR46" i="31" a="1"/>
  <c r="CR46" i="31" s="1"/>
  <c r="CW46" i="31" a="1"/>
  <c r="CW46" i="31" s="1"/>
  <c r="CP46" i="31" a="1"/>
  <c r="CP46" i="31" s="1"/>
  <c r="EA46" i="31" a="1"/>
  <c r="EA46" i="31" s="1"/>
  <c r="BU46" i="31" a="1"/>
  <c r="BU46" i="31" s="1"/>
  <c r="DD46" i="31" a="1"/>
  <c r="DD46" i="31" s="1"/>
  <c r="AP443" i="31"/>
  <c r="AO447" i="31"/>
  <c r="AL441" i="31" s="1"/>
  <c r="D169" i="31"/>
  <c r="C169" i="31"/>
  <c r="C112" i="31"/>
  <c r="D112" i="31"/>
  <c r="CB88" i="31"/>
  <c r="CK88" i="31" a="1"/>
  <c r="CK88" i="31" s="1"/>
  <c r="CS88" i="31"/>
  <c r="DU88" i="31" a="1"/>
  <c r="DU88" i="31" s="1"/>
  <c r="ED88" i="31" a="1"/>
  <c r="ED88" i="31" s="1"/>
  <c r="CC88" i="31" a="1"/>
  <c r="CC88" i="31" s="1"/>
  <c r="CT88" i="31" a="1"/>
  <c r="CT88" i="31" s="1"/>
  <c r="DC88" i="31" a="1"/>
  <c r="DC88" i="31" s="1"/>
  <c r="DL88" i="31" a="1"/>
  <c r="DL88" i="31" s="1"/>
  <c r="CL88" i="31" a="1"/>
  <c r="CL88" i="31" s="1"/>
  <c r="DV88" i="31"/>
  <c r="EE88" i="31"/>
  <c r="BW88" i="31" a="1"/>
  <c r="BW88" i="31" s="1"/>
  <c r="CH88" i="31" a="1"/>
  <c r="CH88" i="31" s="1"/>
  <c r="DD88" i="31" a="1"/>
  <c r="DD88" i="31" s="1"/>
  <c r="DO88" i="31" a="1"/>
  <c r="DO88" i="31" s="1"/>
  <c r="CP88" i="31" a="1"/>
  <c r="CP88" i="31" s="1"/>
  <c r="EA88" i="31" a="1"/>
  <c r="EA88" i="31" s="1"/>
  <c r="BU88" i="31" a="1"/>
  <c r="BU88" i="31" s="1"/>
  <c r="CF88" i="31"/>
  <c r="DB88" i="31" a="1"/>
  <c r="DB88" i="31" s="1"/>
  <c r="BX88" i="31" a="1"/>
  <c r="BX88" i="31" s="1"/>
  <c r="CX88" i="31" a="1"/>
  <c r="CX88" i="31" s="1"/>
  <c r="DJ88" i="31"/>
  <c r="DY88" i="31"/>
  <c r="DK88" i="31" a="1"/>
  <c r="DK88" i="31" s="1"/>
  <c r="DZ88" i="31" a="1"/>
  <c r="DZ88" i="31" s="1"/>
  <c r="CO88" i="31" a="1"/>
  <c r="CO88" i="31" s="1"/>
  <c r="DA82" i="31" a="1"/>
  <c r="DA82" i="31" s="1"/>
  <c r="CH82" i="31" a="1"/>
  <c r="CH82" i="31" s="1"/>
  <c r="D75" i="31"/>
  <c r="C75" i="31"/>
  <c r="EE69" i="31"/>
  <c r="D79" i="31"/>
  <c r="C79" i="31"/>
  <c r="CH41" i="31" a="1"/>
  <c r="CH41" i="31" s="1"/>
  <c r="CP41" i="31" a="1"/>
  <c r="CP41" i="31" s="1"/>
  <c r="DH41" i="31" a="1"/>
  <c r="DH41" i="31" s="1"/>
  <c r="EA41" i="31" a="1"/>
  <c r="EA41" i="31" s="1"/>
  <c r="DT41" i="31" a="1"/>
  <c r="DT41" i="31" s="1"/>
  <c r="CO41" i="31" a="1"/>
  <c r="CO41" i="31" s="1"/>
  <c r="CZ41" i="31" a="1"/>
  <c r="CZ41" i="31" s="1"/>
  <c r="DU41" i="31" a="1"/>
  <c r="DU41" i="31" s="1"/>
  <c r="BV41" i="31" a="1"/>
  <c r="BV41" i="31" s="1"/>
  <c r="DA41" i="31" a="1"/>
  <c r="DA41" i="31" s="1"/>
  <c r="DK41" i="31" a="1"/>
  <c r="DK41" i="31" s="1"/>
  <c r="CG41" i="31" a="1"/>
  <c r="CG41" i="31" s="1"/>
  <c r="CQ41" i="31" a="1"/>
  <c r="CQ41" i="31" s="1"/>
  <c r="BU41" i="31" a="1"/>
  <c r="BU41" i="31" s="1"/>
  <c r="BW41" i="31" a="1"/>
  <c r="BW41" i="31" s="1"/>
  <c r="CJ41" i="31" a="1"/>
  <c r="CJ41" i="31" s="1"/>
  <c r="DG41" i="31" a="1"/>
  <c r="DG41" i="31" s="1"/>
  <c r="CA41" i="31" a="1"/>
  <c r="CA41" i="31" s="1"/>
  <c r="CX41" i="31" a="1"/>
  <c r="CX41" i="31" s="1"/>
  <c r="BZ41" i="31" a="1"/>
  <c r="BZ41" i="31" s="1"/>
  <c r="DR41" i="31" a="1"/>
  <c r="DR41" i="31" s="1"/>
  <c r="CN41" i="31" a="1"/>
  <c r="CN41" i="31" s="1"/>
  <c r="DD41" i="31" a="1"/>
  <c r="DD41" i="31" s="1"/>
  <c r="CD41" i="31" a="1"/>
  <c r="CD41" i="31" s="1"/>
  <c r="DZ41" i="31" a="1"/>
  <c r="DZ41" i="31" s="1"/>
  <c r="ED41" i="31" a="1"/>
  <c r="ED41" i="31" s="1"/>
  <c r="CT41" i="31" a="1"/>
  <c r="CT41" i="31" s="1"/>
  <c r="CU41" i="31" s="1"/>
  <c r="BB41" i="31" s="1"/>
  <c r="DN41" i="31" a="1"/>
  <c r="DN41" i="31" s="1"/>
  <c r="DQ41" i="31" a="1"/>
  <c r="DQ41" i="31" s="1"/>
  <c r="CI41" i="31" a="1"/>
  <c r="CI41" i="31" s="1"/>
  <c r="EB41" i="31" a="1"/>
  <c r="EB41" i="31" s="1"/>
  <c r="DE41" i="31" a="1"/>
  <c r="DE41" i="31" s="1"/>
  <c r="CK41" i="31" a="1"/>
  <c r="CK41" i="31" s="1"/>
  <c r="EC41" i="31" a="1"/>
  <c r="EC41" i="31" s="1"/>
  <c r="BX41" i="31" a="1"/>
  <c r="BX41" i="31" s="1"/>
  <c r="DB41" i="31" a="1"/>
  <c r="DB41" i="31" s="1"/>
  <c r="CM41" i="31" a="1"/>
  <c r="CM41" i="31" s="1"/>
  <c r="DX41" i="31" a="1"/>
  <c r="DX41" i="31" s="1"/>
  <c r="BO32" i="31"/>
  <c r="BP32" i="31" s="1"/>
  <c r="BQ32" i="31" s="1"/>
  <c r="BR32" i="31" s="1"/>
  <c r="BS32" i="31" s="1"/>
  <c r="BT32" i="31" s="1"/>
  <c r="CE32" i="31" s="1" a="1"/>
  <c r="CE32" i="31" s="1"/>
  <c r="AM441" i="31"/>
  <c r="AL447" i="31" s="1"/>
  <c r="C153" i="31"/>
  <c r="DG59" i="31" a="1"/>
  <c r="DG59" i="31" s="1"/>
  <c r="CN59" i="31" a="1"/>
  <c r="CN59" i="31" s="1"/>
  <c r="D46" i="31"/>
  <c r="CL41" i="31" a="1"/>
  <c r="CL41" i="31" s="1"/>
  <c r="DB59" i="31" a="1"/>
  <c r="DB59" i="31" s="1"/>
  <c r="DK59" i="31" a="1"/>
  <c r="DK59" i="31" s="1"/>
  <c r="CM59" i="31" a="1"/>
  <c r="CM59" i="31" s="1"/>
  <c r="CV59" i="31" a="1"/>
  <c r="CV59" i="31" s="1"/>
  <c r="DN59" i="31" a="1"/>
  <c r="DN59" i="31" s="1"/>
  <c r="BV59" i="31" a="1"/>
  <c r="BV59" i="31" s="1"/>
  <c r="CZ59" i="31" a="1"/>
  <c r="CZ59" i="31" s="1"/>
  <c r="DU59" i="31" a="1"/>
  <c r="DU59" i="31" s="1"/>
  <c r="CG59" i="31" a="1"/>
  <c r="CG59" i="31" s="1"/>
  <c r="CP59" i="31" a="1"/>
  <c r="CP59" i="31" s="1"/>
  <c r="BX59" i="31" a="1"/>
  <c r="BX59" i="31" s="1"/>
  <c r="CK59" i="31" a="1"/>
  <c r="CK59" i="31" s="1"/>
  <c r="CW59" i="31" a="1"/>
  <c r="CW59" i="31" s="1"/>
  <c r="DW59" i="31" a="1"/>
  <c r="DW59" i="31" s="1"/>
  <c r="DI59" i="31" a="1"/>
  <c r="DI59" i="31" s="1"/>
  <c r="DX59" i="31" a="1"/>
  <c r="DX59" i="31" s="1"/>
  <c r="BZ59" i="31" a="1"/>
  <c r="BZ59" i="31" s="1"/>
  <c r="CL59" i="31" a="1"/>
  <c r="CL59" i="31" s="1"/>
  <c r="CX59" i="31" a="1"/>
  <c r="CX59" i="31" s="1"/>
  <c r="DO59" i="31" a="1"/>
  <c r="DO59" i="31" s="1"/>
  <c r="EC59" i="31" a="1"/>
  <c r="EC59" i="31" s="1"/>
  <c r="CJ59" i="31" a="1"/>
  <c r="CJ59" i="31" s="1"/>
  <c r="DA59" i="31" a="1"/>
  <c r="DA59" i="31" s="1"/>
  <c r="CT59" i="31" a="1"/>
  <c r="CT59" i="31" s="1"/>
  <c r="CU59" i="31" s="1"/>
  <c r="BB59" i="31" s="1"/>
  <c r="ED59" i="31" a="1"/>
  <c r="ED59" i="31" s="1"/>
  <c r="CD59" i="31" a="1"/>
  <c r="CD59" i="31" s="1"/>
  <c r="CE59" i="31" a="1"/>
  <c r="CE59" i="31" s="1"/>
  <c r="CM72" i="31" a="1"/>
  <c r="CM72" i="31" s="1"/>
  <c r="CV72" i="31" a="1"/>
  <c r="CV72" i="31" s="1"/>
  <c r="DN72" i="31" a="1"/>
  <c r="DN72" i="31" s="1"/>
  <c r="CK72" i="31" a="1"/>
  <c r="CK72" i="31" s="1"/>
  <c r="CT72" i="31" a="1"/>
  <c r="CT72" i="31" s="1"/>
  <c r="DM72" i="31"/>
  <c r="DX72" i="31" a="1"/>
  <c r="DX72" i="31" s="1"/>
  <c r="CB72" i="31"/>
  <c r="DD72" i="31" a="1"/>
  <c r="DD72" i="31" s="1"/>
  <c r="BV72" i="31" a="1"/>
  <c r="BV72" i="31" s="1"/>
  <c r="CX72" i="31" a="1"/>
  <c r="CX72" i="31" s="1"/>
  <c r="CH72" i="31" a="1"/>
  <c r="CH72" i="31" s="1"/>
  <c r="CR72" i="31" a="1"/>
  <c r="CR72" i="31" s="1"/>
  <c r="DE72" i="31" a="1"/>
  <c r="DE72" i="31" s="1"/>
  <c r="DQ72" i="31" a="1"/>
  <c r="DQ72" i="31" s="1"/>
  <c r="EC72" i="31" a="1"/>
  <c r="EC72" i="31" s="1"/>
  <c r="BW72" i="31" a="1"/>
  <c r="BW72" i="31" s="1"/>
  <c r="DR72" i="31" a="1"/>
  <c r="DR72" i="31" s="1"/>
  <c r="CI72" i="31" a="1"/>
  <c r="CI72" i="31" s="1"/>
  <c r="CS72" i="31"/>
  <c r="DF72" i="31"/>
  <c r="ED72" i="31" a="1"/>
  <c r="ED72" i="31" s="1"/>
  <c r="CE72" i="31" a="1"/>
  <c r="CE72" i="31" s="1"/>
  <c r="DV72" i="31"/>
  <c r="BO72" i="31"/>
  <c r="BP72" i="31" s="1"/>
  <c r="BQ72" i="31" s="1"/>
  <c r="BR72" i="31" s="1"/>
  <c r="BS72" i="31" s="1"/>
  <c r="BT72" i="31" s="1"/>
  <c r="CG72" i="31" a="1"/>
  <c r="CG72" i="31" s="1"/>
  <c r="DY72" i="31"/>
  <c r="CJ42" i="31" a="1"/>
  <c r="CJ42" i="31" s="1"/>
  <c r="DL42" i="31" a="1"/>
  <c r="DL42" i="31" s="1"/>
  <c r="DW42" i="31" a="1"/>
  <c r="DW42" i="31" s="1"/>
  <c r="BV42" i="31" a="1"/>
  <c r="BV42" i="31" s="1"/>
  <c r="DE42" i="31" a="1"/>
  <c r="DE42" i="31" s="1"/>
  <c r="DQ42" i="31" a="1"/>
  <c r="DQ42" i="31" s="1"/>
  <c r="CH42" i="31" a="1"/>
  <c r="CH42" i="31" s="1"/>
  <c r="CR42" i="31" a="1"/>
  <c r="CR42" i="31" s="1"/>
  <c r="EC42" i="31" a="1"/>
  <c r="EC42" i="31" s="1"/>
  <c r="CC42" i="31" a="1"/>
  <c r="CC42" i="31" s="1"/>
  <c r="CD42" i="31" a="1"/>
  <c r="CD42" i="31" s="1"/>
  <c r="CP42" i="31" a="1"/>
  <c r="CP42" i="31" s="1"/>
  <c r="DT42" i="31" a="1"/>
  <c r="DT42" i="31" s="1"/>
  <c r="CG42" i="31" a="1"/>
  <c r="CG42" i="31" s="1"/>
  <c r="DZ42" i="31" a="1"/>
  <c r="DZ42" i="31" s="1"/>
  <c r="CV42" i="31" a="1"/>
  <c r="CV42" i="31" s="1"/>
  <c r="ED42" i="31" a="1"/>
  <c r="ED42" i="31" s="1"/>
  <c r="CE42" i="31" a="1"/>
  <c r="CE42" i="31" s="1"/>
  <c r="CW42" i="31" a="1"/>
  <c r="CW42" i="31" s="1"/>
  <c r="DG42" i="31" a="1"/>
  <c r="DG42" i="31" s="1"/>
  <c r="CM42" i="31" a="1"/>
  <c r="CM42" i="31" s="1"/>
  <c r="EB42" i="31" a="1"/>
  <c r="EB42" i="31" s="1"/>
  <c r="DH42" i="31" a="1"/>
  <c r="DH42" i="31" s="1"/>
  <c r="BU42" i="31" a="1"/>
  <c r="BU42" i="31" s="1"/>
  <c r="CQ42" i="31" a="1"/>
  <c r="CQ42" i="31" s="1"/>
  <c r="DU42" i="31" a="1"/>
  <c r="DU42" i="31" s="1"/>
  <c r="BW42" i="31" a="1"/>
  <c r="BW42" i="31" s="1"/>
  <c r="CX42" i="31" a="1"/>
  <c r="CX42" i="31" s="1"/>
  <c r="C35" i="31"/>
  <c r="D35" i="31"/>
  <c r="CG74" i="31" a="1"/>
  <c r="CG74" i="31" s="1"/>
  <c r="CO74" i="31" a="1"/>
  <c r="CO74" i="31" s="1"/>
  <c r="CX74" i="31" a="1"/>
  <c r="CX74" i="31" s="1"/>
  <c r="DG74" i="31" a="1"/>
  <c r="DG74" i="31" s="1"/>
  <c r="DP74" i="31"/>
  <c r="DZ74" i="31" a="1"/>
  <c r="DZ74" i="31" s="1"/>
  <c r="BU74" i="31" a="1"/>
  <c r="BU74" i="31" s="1"/>
  <c r="CW74" i="31" a="1"/>
  <c r="CW74" i="31" s="1"/>
  <c r="DF74" i="31"/>
  <c r="DQ74" i="31" a="1"/>
  <c r="DQ74" i="31" s="1"/>
  <c r="EA74" i="31" a="1"/>
  <c r="EA74" i="31" s="1"/>
  <c r="CE74" i="31" a="1"/>
  <c r="CE74" i="31" s="1"/>
  <c r="CN74" i="31" a="1"/>
  <c r="CN74" i="31" s="1"/>
  <c r="CQ74" i="31" a="1"/>
  <c r="CQ74" i="31" s="1"/>
  <c r="DA74" i="31" a="1"/>
  <c r="DA74" i="31" s="1"/>
  <c r="DJ74" i="31"/>
  <c r="ED74" i="31" a="1"/>
  <c r="ED74" i="31" s="1"/>
  <c r="DI74" i="31" a="1"/>
  <c r="DI74" i="31" s="1"/>
  <c r="CA74" i="31" a="1"/>
  <c r="CA74" i="31" s="1"/>
  <c r="CL74" i="31" a="1"/>
  <c r="CL74" i="31" s="1"/>
  <c r="DV74" i="31"/>
  <c r="CY74" i="31"/>
  <c r="DK74" i="31" a="1"/>
  <c r="DK74" i="31" s="1"/>
  <c r="DW74" i="31" a="1"/>
  <c r="DW74" i="31" s="1"/>
  <c r="CI74" i="31" a="1"/>
  <c r="CI74" i="31" s="1"/>
  <c r="CU74" i="31"/>
  <c r="DL74" i="31" a="1"/>
  <c r="DL74" i="31" s="1"/>
  <c r="BV74" i="31" a="1"/>
  <c r="BV74" i="31" s="1"/>
  <c r="CJ74" i="31" a="1"/>
  <c r="CJ74" i="31" s="1"/>
  <c r="CZ74" i="31" a="1"/>
  <c r="CZ74" i="31" s="1"/>
  <c r="DM74" i="31"/>
  <c r="EE72" i="31"/>
  <c r="D69" i="31"/>
  <c r="C69" i="31"/>
  <c r="BO51" i="31"/>
  <c r="BP51" i="31" s="1"/>
  <c r="BQ51" i="31" s="1"/>
  <c r="BR51" i="31" s="1"/>
  <c r="BS51" i="31" s="1"/>
  <c r="BT51" i="31" s="1"/>
  <c r="CA51" i="31" s="1" a="1"/>
  <c r="CA51" i="31" s="1"/>
  <c r="BO31" i="31"/>
  <c r="BP31" i="31" s="1"/>
  <c r="BQ31" i="31" s="1"/>
  <c r="BR31" i="31" s="1"/>
  <c r="BS31" i="31" s="1"/>
  <c r="BT31" i="31" s="1"/>
  <c r="DK31" i="31" s="1" a="1"/>
  <c r="DK31" i="31" s="1"/>
  <c r="DL72" i="31" a="1"/>
  <c r="DL72" i="31" s="1"/>
  <c r="CF72" i="31"/>
  <c r="C43" i="31"/>
  <c r="D43" i="31"/>
  <c r="CH38" i="31" a="1"/>
  <c r="CH38" i="31" s="1"/>
  <c r="CC38" i="31" a="1"/>
  <c r="CC38" i="31" s="1"/>
  <c r="CL38" i="31" a="1"/>
  <c r="CL38" i="31" s="1"/>
  <c r="CD38" i="31" a="1"/>
  <c r="CD38" i="31" s="1"/>
  <c r="CW38" i="31" a="1"/>
  <c r="CW38" i="31" s="1"/>
  <c r="BU38" i="31" a="1"/>
  <c r="BU38" i="31" s="1"/>
  <c r="CE38" i="31" a="1"/>
  <c r="CE38" i="31" s="1"/>
  <c r="CX38" i="31" a="1"/>
  <c r="CX38" i="31" s="1"/>
  <c r="CM38" i="31" a="1"/>
  <c r="CM38" i="31" s="1"/>
  <c r="DI38" i="31" a="1"/>
  <c r="DI38" i="31" s="1"/>
  <c r="CG38" i="31" a="1"/>
  <c r="CG38" i="31" s="1"/>
  <c r="DC38" i="31" a="1"/>
  <c r="DC38" i="31" s="1"/>
  <c r="DO38" i="31" a="1"/>
  <c r="DO38" i="31" s="1"/>
  <c r="EB38" i="31" a="1"/>
  <c r="EB38" i="31" s="1"/>
  <c r="CR38" i="31" a="1"/>
  <c r="CR38" i="31" s="1"/>
  <c r="DD38" i="31" a="1"/>
  <c r="DD38" i="31" s="1"/>
  <c r="BV38" i="31" a="1"/>
  <c r="BV38" i="31" s="1"/>
  <c r="DQ38" i="31" a="1"/>
  <c r="DQ38" i="31" s="1"/>
  <c r="EC38" i="31" a="1"/>
  <c r="EC38" i="31" s="1"/>
  <c r="DU38" i="31" a="1"/>
  <c r="DU38" i="31" s="1"/>
  <c r="CQ38" i="31" a="1"/>
  <c r="CQ38" i="31" s="1"/>
  <c r="DG38" i="31" a="1"/>
  <c r="DG38" i="31" s="1"/>
  <c r="DK38" i="31" a="1"/>
  <c r="DK38" i="31" s="1"/>
  <c r="BX38" i="31" a="1"/>
  <c r="BX38" i="31" s="1"/>
  <c r="DZ38" i="31" a="1"/>
  <c r="DZ38" i="31" s="1"/>
  <c r="CP38" i="31" a="1"/>
  <c r="CP38" i="31" s="1"/>
  <c r="EA38" i="31" a="1"/>
  <c r="EA38" i="31" s="1"/>
  <c r="DN38" i="31" a="1"/>
  <c r="DN38" i="31" s="1"/>
  <c r="DW38" i="31" a="1"/>
  <c r="DW38" i="31" s="1"/>
  <c r="DA38" i="31" a="1"/>
  <c r="DA38" i="31" s="1"/>
  <c r="DH38" i="31" a="1"/>
  <c r="DH38" i="31" s="1"/>
  <c r="CI38" i="31" a="1"/>
  <c r="CI38" i="31" s="1"/>
  <c r="DE38" i="31" a="1"/>
  <c r="DE38" i="31" s="1"/>
  <c r="CJ38" i="31" a="1"/>
  <c r="CJ38" i="31" s="1"/>
  <c r="BW38" i="31" a="1"/>
  <c r="BW38" i="31" s="1"/>
  <c r="DB38" i="31" a="1"/>
  <c r="DB38" i="31" s="1"/>
  <c r="CL70" i="31" a="1"/>
  <c r="CL70" i="31" s="1"/>
  <c r="DV70" i="31"/>
  <c r="EE70" i="31"/>
  <c r="BY70" i="31"/>
  <c r="CI70" i="31" a="1"/>
  <c r="CI70" i="31" s="1"/>
  <c r="DK70" i="31" a="1"/>
  <c r="DK70" i="31" s="1"/>
  <c r="DU70" i="31" a="1"/>
  <c r="DU70" i="31" s="1"/>
  <c r="BZ70" i="31" a="1"/>
  <c r="BZ70" i="31" s="1"/>
  <c r="CR70" i="31" a="1"/>
  <c r="CR70" i="31" s="1"/>
  <c r="DB70" i="31" a="1"/>
  <c r="DB70" i="31" s="1"/>
  <c r="CC70" i="31" a="1"/>
  <c r="CC70" i="31" s="1"/>
  <c r="CV70" i="31" a="1"/>
  <c r="CV70" i="31" s="1"/>
  <c r="DE70" i="31" a="1"/>
  <c r="DE70" i="31" s="1"/>
  <c r="DO70" i="31" a="1"/>
  <c r="DO70" i="31" s="1"/>
  <c r="DY70" i="31"/>
  <c r="BO70" i="31"/>
  <c r="BP70" i="31" s="1"/>
  <c r="BQ70" i="31" s="1"/>
  <c r="BR70" i="31" s="1"/>
  <c r="BS70" i="31" s="1"/>
  <c r="BT70" i="31" s="1"/>
  <c r="CD70" i="31" a="1"/>
  <c r="CD70" i="31" s="1"/>
  <c r="CZ70" i="31" a="1"/>
  <c r="CZ70" i="31" s="1"/>
  <c r="DL70" i="31" a="1"/>
  <c r="DL70" i="31" s="1"/>
  <c r="CO70" i="31" a="1"/>
  <c r="CO70" i="31" s="1"/>
  <c r="DM70" i="31"/>
  <c r="DZ70" i="31" a="1"/>
  <c r="DZ70" i="31" s="1"/>
  <c r="CE70" i="31" a="1"/>
  <c r="CE70" i="31" s="1"/>
  <c r="DA70" i="31" a="1"/>
  <c r="DA70" i="31" s="1"/>
  <c r="DN70" i="31" a="1"/>
  <c r="DN70" i="31" s="1"/>
  <c r="CA66" i="31" a="1"/>
  <c r="CA66" i="31" s="1"/>
  <c r="CJ66" i="31" a="1"/>
  <c r="CJ66" i="31" s="1"/>
  <c r="CR66" i="31" a="1"/>
  <c r="CR66" i="31" s="1"/>
  <c r="DJ66" i="31"/>
  <c r="DT66" i="31" a="1"/>
  <c r="DT66" i="31" s="1"/>
  <c r="EC66" i="31" a="1"/>
  <c r="EC66" i="31" s="1"/>
  <c r="BU66" i="31" a="1"/>
  <c r="BU66" i="31" s="1"/>
  <c r="CD66" i="31" a="1"/>
  <c r="CD66" i="31" s="1"/>
  <c r="CU66" i="31"/>
  <c r="DD66" i="31" a="1"/>
  <c r="DD66" i="31" s="1"/>
  <c r="DM66" i="31"/>
  <c r="DW66" i="31" a="1"/>
  <c r="DW66" i="31" s="1"/>
  <c r="CN66" i="31" a="1"/>
  <c r="CN66" i="31" s="1"/>
  <c r="CX66" i="31" a="1"/>
  <c r="CX66" i="31" s="1"/>
  <c r="DH66" i="31" a="1"/>
  <c r="DH66" i="31" s="1"/>
  <c r="CE66" i="31" a="1"/>
  <c r="CE66" i="31" s="1"/>
  <c r="DS66" i="31"/>
  <c r="ED66" i="31" a="1"/>
  <c r="ED66" i="31" s="1"/>
  <c r="CH66" i="31" a="1"/>
  <c r="CH66" i="31" s="1"/>
  <c r="CQ66" i="31" a="1"/>
  <c r="CQ66" i="31" s="1"/>
  <c r="DB66" i="31" a="1"/>
  <c r="DB66" i="31" s="1"/>
  <c r="DL66" i="31" a="1"/>
  <c r="DL66" i="31" s="1"/>
  <c r="CM66" i="31" a="1"/>
  <c r="CM66" i="31" s="1"/>
  <c r="CZ66" i="31" a="1"/>
  <c r="CZ66" i="31" s="1"/>
  <c r="DZ66" i="31" a="1"/>
  <c r="DZ66" i="31" s="1"/>
  <c r="DN66" i="31" a="1"/>
  <c r="DN66" i="31" s="1"/>
  <c r="CB66" i="31"/>
  <c r="CO66" i="31" a="1"/>
  <c r="CO66" i="31" s="1"/>
  <c r="DA66" i="31" a="1"/>
  <c r="DA66" i="31" s="1"/>
  <c r="EA66" i="31" a="1"/>
  <c r="EA66" i="31" s="1"/>
  <c r="BO60" i="31"/>
  <c r="BP60" i="31" s="1"/>
  <c r="BQ60" i="31" s="1"/>
  <c r="BR60" i="31" s="1"/>
  <c r="BS60" i="31" s="1"/>
  <c r="BT60" i="31" s="1"/>
  <c r="DZ60" i="31" s="1" a="1"/>
  <c r="DZ60" i="31" s="1"/>
  <c r="DG70" i="31" a="1"/>
  <c r="DG70" i="31" s="1"/>
  <c r="CS66" i="31"/>
  <c r="CC61" i="31" a="1"/>
  <c r="CC61" i="31" s="1"/>
  <c r="CT61" i="31" a="1"/>
  <c r="CT61" i="31" s="1"/>
  <c r="DC61" i="31" a="1"/>
  <c r="DC61" i="31" s="1"/>
  <c r="DL61" i="31" a="1"/>
  <c r="DL61" i="31" s="1"/>
  <c r="CN61" i="31" a="1"/>
  <c r="CN61" i="31" s="1"/>
  <c r="CW61" i="31" a="1"/>
  <c r="CW61" i="31" s="1"/>
  <c r="DO61" i="31" a="1"/>
  <c r="DO61" i="31" s="1"/>
  <c r="CI61" i="31" a="1"/>
  <c r="CI61" i="31" s="1"/>
  <c r="CR61" i="31" a="1"/>
  <c r="CR61" i="31" s="1"/>
  <c r="DM61" i="31"/>
  <c r="DX61" i="31" a="1"/>
  <c r="DX61" i="31" s="1"/>
  <c r="BY61" i="31"/>
  <c r="DN61" i="31" a="1"/>
  <c r="DN61" i="31" s="1"/>
  <c r="DY61" i="31"/>
  <c r="CB61" i="31"/>
  <c r="DG61" i="31" a="1"/>
  <c r="DG61" i="31" s="1"/>
  <c r="EB61" i="31" a="1"/>
  <c r="EB61" i="31" s="1"/>
  <c r="CA61" i="31" a="1"/>
  <c r="CA61" i="31" s="1"/>
  <c r="CZ61" i="31" a="1"/>
  <c r="CZ61" i="31" s="1"/>
  <c r="EA61" i="31" a="1"/>
  <c r="EA61" i="31" s="1"/>
  <c r="CO61" i="31" a="1"/>
  <c r="CO61" i="31" s="1"/>
  <c r="DA61" i="31" a="1"/>
  <c r="DA61" i="31" s="1"/>
  <c r="BV46" i="31" a="1"/>
  <c r="BV46" i="31" s="1"/>
  <c r="CE46" i="31" a="1"/>
  <c r="CE46" i="31" s="1"/>
  <c r="DE46" i="31" a="1"/>
  <c r="DE46" i="31" s="1"/>
  <c r="DX46" i="31" a="1"/>
  <c r="DX46" i="31" s="1"/>
  <c r="CX46" i="31" a="1"/>
  <c r="CX46" i="31" s="1"/>
  <c r="CO46" i="31" a="1"/>
  <c r="CO46" i="31" s="1"/>
  <c r="DH46" i="31" a="1"/>
  <c r="DH46" i="31" s="1"/>
  <c r="DR46" i="31" a="1"/>
  <c r="DR46" i="31" s="1"/>
  <c r="EB46" i="31" a="1"/>
  <c r="EB46" i="31" s="1"/>
  <c r="BW46" i="31" a="1"/>
  <c r="BW46" i="31" s="1"/>
  <c r="CH46" i="31" a="1"/>
  <c r="CH46" i="31" s="1"/>
  <c r="BZ46" i="31" a="1"/>
  <c r="BZ46" i="31" s="1"/>
  <c r="DQ46" i="31" a="1"/>
  <c r="DQ46" i="31" s="1"/>
  <c r="EC46" i="31" a="1"/>
  <c r="EC46" i="31" s="1"/>
  <c r="CA46" i="31" a="1"/>
  <c r="CA46" i="31" s="1"/>
  <c r="CZ46" i="31" a="1"/>
  <c r="CZ46" i="31" s="1"/>
  <c r="CM46" i="31" a="1"/>
  <c r="CM46" i="31" s="1"/>
  <c r="DL46" i="31" a="1"/>
  <c r="DL46" i="31" s="1"/>
  <c r="DZ46" i="31" a="1"/>
  <c r="DZ46" i="31" s="1"/>
  <c r="CQ46" i="31" a="1"/>
  <c r="CQ46" i="31" s="1"/>
  <c r="ED46" i="31" a="1"/>
  <c r="ED46" i="31" s="1"/>
  <c r="BX46" i="31" a="1"/>
  <c r="BX46" i="31" s="1"/>
  <c r="CL46" i="31" a="1"/>
  <c r="CL46" i="31" s="1"/>
  <c r="DB46" i="31" a="1"/>
  <c r="DB46" i="31" s="1"/>
  <c r="CN46" i="31" a="1"/>
  <c r="CN46" i="31" s="1"/>
  <c r="DC46" i="31" a="1"/>
  <c r="DC46" i="31" s="1"/>
  <c r="DT46" i="31" a="1"/>
  <c r="DT46" i="31" s="1"/>
  <c r="DW46" i="31" a="1"/>
  <c r="DW46" i="31" s="1"/>
  <c r="CT46" i="31" a="1"/>
  <c r="CT46" i="31" s="1"/>
  <c r="CU46" i="31" s="1"/>
  <c r="BB46" i="31" s="1"/>
  <c r="CC46" i="31" a="1"/>
  <c r="CC46" i="31" s="1"/>
  <c r="DN46" i="31" a="1"/>
  <c r="DN46" i="31" s="1"/>
  <c r="CD46" i="31" a="1"/>
  <c r="CD46" i="31" s="1"/>
  <c r="CV46" i="31" a="1"/>
  <c r="CV46" i="31" s="1"/>
  <c r="DO46" i="31" a="1"/>
  <c r="DO46" i="31" s="1"/>
  <c r="BZ45" i="31" a="1"/>
  <c r="BZ45" i="31" s="1"/>
  <c r="CI45" i="31" a="1"/>
  <c r="CI45" i="31" s="1"/>
  <c r="CQ45" i="31" a="1"/>
  <c r="CQ45" i="31" s="1"/>
  <c r="DI45" i="31" a="1"/>
  <c r="DI45" i="31" s="1"/>
  <c r="EB45" i="31" a="1"/>
  <c r="EB45" i="31" s="1"/>
  <c r="CV45" i="31" a="1"/>
  <c r="CV45" i="31" s="1"/>
  <c r="DE45" i="31" a="1"/>
  <c r="DE45" i="31" s="1"/>
  <c r="DO45" i="31" a="1"/>
  <c r="DO45" i="31" s="1"/>
  <c r="CD45" i="31" a="1"/>
  <c r="CD45" i="31" s="1"/>
  <c r="CM45" i="31" a="1"/>
  <c r="CM45" i="31" s="1"/>
  <c r="DZ45" i="31" a="1"/>
  <c r="DZ45" i="31" s="1"/>
  <c r="BU45" i="31" a="1"/>
  <c r="BU45" i="31" s="1"/>
  <c r="CW45" i="31" a="1"/>
  <c r="CW45" i="31" s="1"/>
  <c r="CK45" i="31" a="1"/>
  <c r="CK45" i="31" s="1"/>
  <c r="DU45" i="31" a="1"/>
  <c r="DU45" i="31" s="1"/>
  <c r="DV45" i="31" s="1"/>
  <c r="BI45" i="31" s="1"/>
  <c r="CC45" i="31" a="1"/>
  <c r="CC45" i="31" s="1"/>
  <c r="CO45" i="31" a="1"/>
  <c r="CO45" i="31" s="1"/>
  <c r="DA45" i="31" a="1"/>
  <c r="DA45" i="31" s="1"/>
  <c r="DL45" i="31" a="1"/>
  <c r="DL45" i="31" s="1"/>
  <c r="DX45" i="31" a="1"/>
  <c r="DX45" i="31" s="1"/>
  <c r="CG45" i="31" a="1"/>
  <c r="CG45" i="31" s="1"/>
  <c r="DG45" i="31" a="1"/>
  <c r="DG45" i="31" s="1"/>
  <c r="EA45" i="31" a="1"/>
  <c r="EA45" i="31" s="1"/>
  <c r="CP45" i="31" a="1"/>
  <c r="CP45" i="31" s="1"/>
  <c r="CA45" i="31" a="1"/>
  <c r="CA45" i="31" s="1"/>
  <c r="DH45" i="31" a="1"/>
  <c r="DH45" i="31" s="1"/>
  <c r="ED45" i="31" a="1"/>
  <c r="ED45" i="31" s="1"/>
  <c r="DQ45" i="31" a="1"/>
  <c r="DQ45" i="31" s="1"/>
  <c r="CX45" i="31" a="1"/>
  <c r="CX45" i="31" s="1"/>
  <c r="CE45" i="31" a="1"/>
  <c r="CE45" i="31" s="1"/>
  <c r="DR45" i="31" a="1"/>
  <c r="DR45" i="31" s="1"/>
  <c r="BU63" i="31" a="1"/>
  <c r="BU63" i="31" s="1"/>
  <c r="CD63" i="31" a="1"/>
  <c r="CD63" i="31" s="1"/>
  <c r="CU63" i="31"/>
  <c r="DD63" i="31" a="1"/>
  <c r="DD63" i="31" s="1"/>
  <c r="DM63" i="31"/>
  <c r="DW63" i="31" a="1"/>
  <c r="DW63" i="31" s="1"/>
  <c r="CG63" i="31" a="1"/>
  <c r="CG63" i="31" s="1"/>
  <c r="CO63" i="31" a="1"/>
  <c r="CO63" i="31" s="1"/>
  <c r="CX63" i="31" a="1"/>
  <c r="CX63" i="31" s="1"/>
  <c r="DG63" i="31" a="1"/>
  <c r="DG63" i="31" s="1"/>
  <c r="DP63" i="31"/>
  <c r="DZ63" i="31" a="1"/>
  <c r="DZ63" i="31" s="1"/>
  <c r="BO63" i="31"/>
  <c r="BP63" i="31" s="1"/>
  <c r="BQ63" i="31" s="1"/>
  <c r="BR63" i="31" s="1"/>
  <c r="BS63" i="31" s="1"/>
  <c r="BT63" i="31" s="1"/>
  <c r="CV63" i="31" a="1"/>
  <c r="CV63" i="31" s="1"/>
  <c r="DQ63" i="31" a="1"/>
  <c r="DQ63" i="31" s="1"/>
  <c r="CB63" i="31"/>
  <c r="CL63" i="31" a="1"/>
  <c r="CL63" i="31" s="1"/>
  <c r="DF63" i="31"/>
  <c r="EB63" i="31" a="1"/>
  <c r="EB63" i="31" s="1"/>
  <c r="CZ63" i="31" a="1"/>
  <c r="CZ63" i="31" s="1"/>
  <c r="CH62" i="31" a="1"/>
  <c r="CH62" i="31" s="1"/>
  <c r="CP62" i="31" a="1"/>
  <c r="CP62" i="31" s="1"/>
  <c r="CY62" i="31"/>
  <c r="DH62" i="31" a="1"/>
  <c r="DH62" i="31" s="1"/>
  <c r="EA62" i="31" a="1"/>
  <c r="EA62" i="31" s="1"/>
  <c r="DB62" i="31" a="1"/>
  <c r="DB62" i="31" s="1"/>
  <c r="DK62" i="31" a="1"/>
  <c r="DK62" i="31" s="1"/>
  <c r="BU62" i="31" a="1"/>
  <c r="BU62" i="31" s="1"/>
  <c r="CE62" i="31" a="1"/>
  <c r="CE62" i="31" s="1"/>
  <c r="DI62" i="31" a="1"/>
  <c r="DI62" i="31" s="1"/>
  <c r="DT62" i="31" a="1"/>
  <c r="DT62" i="31" s="1"/>
  <c r="CO62" i="31" a="1"/>
  <c r="CO62" i="31" s="1"/>
  <c r="CZ62" i="31" a="1"/>
  <c r="CZ62" i="31" s="1"/>
  <c r="DU62" i="31" a="1"/>
  <c r="DU62" i="31" s="1"/>
  <c r="EE62" i="31"/>
  <c r="BX62" i="31" a="1"/>
  <c r="BX62" i="31" s="1"/>
  <c r="CI62" i="31" a="1"/>
  <c r="CI62" i="31" s="1"/>
  <c r="CR62" i="31" a="1"/>
  <c r="CR62" i="31" s="1"/>
  <c r="DC62" i="31" a="1"/>
  <c r="DC62" i="31" s="1"/>
  <c r="DM62" i="31"/>
  <c r="DX62" i="31" a="1"/>
  <c r="DX62" i="31" s="1"/>
  <c r="CH54" i="31" a="1"/>
  <c r="CH54" i="31" s="1"/>
  <c r="BV81" i="31" a="1"/>
  <c r="BV81" i="31" s="1"/>
  <c r="BY81" i="31"/>
  <c r="CZ81" i="31" a="1"/>
  <c r="CZ81" i="31" s="1"/>
  <c r="DR81" i="31" a="1"/>
  <c r="DR81" i="31" s="1"/>
  <c r="BV80" i="31" a="1"/>
  <c r="BV80" i="31" s="1"/>
  <c r="CE80" i="31" a="1"/>
  <c r="CE80" i="31" s="1"/>
  <c r="DE80" i="31" a="1"/>
  <c r="DE80" i="31" s="1"/>
  <c r="DX80" i="31" a="1"/>
  <c r="DX80" i="31" s="1"/>
  <c r="BY80" i="31"/>
  <c r="CZ80" i="31" a="1"/>
  <c r="CZ80" i="31" s="1"/>
  <c r="DR80" i="31" a="1"/>
  <c r="DR80" i="31" s="1"/>
  <c r="BV79" i="31" a="1"/>
  <c r="BV79" i="31" s="1"/>
  <c r="CE79" i="31" a="1"/>
  <c r="CE79" i="31" s="1"/>
  <c r="DE79" i="31" a="1"/>
  <c r="DE79" i="31" s="1"/>
  <c r="DX79" i="31" a="1"/>
  <c r="DX79" i="31" s="1"/>
  <c r="BY79" i="31"/>
  <c r="CZ79" i="31" a="1"/>
  <c r="CZ79" i="31" s="1"/>
  <c r="DR79" i="31" a="1"/>
  <c r="DR79" i="31" s="1"/>
  <c r="BV78" i="31" a="1"/>
  <c r="BV78" i="31" s="1"/>
  <c r="CE78" i="31" a="1"/>
  <c r="CE78" i="31" s="1"/>
  <c r="DE78" i="31" a="1"/>
  <c r="DE78" i="31" s="1"/>
  <c r="DX78" i="31" a="1"/>
  <c r="DX78" i="31" s="1"/>
  <c r="BY78" i="31"/>
  <c r="CZ78" i="31" a="1"/>
  <c r="CZ78" i="31" s="1"/>
  <c r="DR78" i="31" a="1"/>
  <c r="DR78" i="31" s="1"/>
  <c r="DA73" i="31" a="1"/>
  <c r="DA73" i="31" s="1"/>
  <c r="CO73" i="31" a="1"/>
  <c r="CO73" i="31" s="1"/>
  <c r="DB63" i="31" a="1"/>
  <c r="DB63" i="31" s="1"/>
  <c r="CP63" i="31" a="1"/>
  <c r="CP63" i="31" s="1"/>
  <c r="CN62" i="31" a="1"/>
  <c r="CN62" i="31" s="1"/>
  <c r="CC62" i="31" a="1"/>
  <c r="CC62" i="31" s="1"/>
  <c r="CA73" i="31" a="1"/>
  <c r="CA73" i="31" s="1"/>
  <c r="CJ73" i="31" a="1"/>
  <c r="CJ73" i="31" s="1"/>
  <c r="CR73" i="31" a="1"/>
  <c r="CR73" i="31" s="1"/>
  <c r="DJ73" i="31"/>
  <c r="DT73" i="31" a="1"/>
  <c r="DT73" i="31" s="1"/>
  <c r="EC73" i="31" a="1"/>
  <c r="EC73" i="31" s="1"/>
  <c r="CV73" i="31" a="1"/>
  <c r="CV73" i="31" s="1"/>
  <c r="DE73" i="31" a="1"/>
  <c r="DE73" i="31" s="1"/>
  <c r="DO73" i="31" a="1"/>
  <c r="DO73" i="31" s="1"/>
  <c r="DY73" i="31"/>
  <c r="CD73" i="31" a="1"/>
  <c r="CD73" i="31" s="1"/>
  <c r="CM73" i="31" a="1"/>
  <c r="CM73" i="31" s="1"/>
  <c r="DZ73" i="31" a="1"/>
  <c r="DZ73" i="31" s="1"/>
  <c r="BW73" i="31" a="1"/>
  <c r="BW73" i="31" s="1"/>
  <c r="CG73" i="31" a="1"/>
  <c r="CG73" i="31" s="1"/>
  <c r="CY73" i="31"/>
  <c r="EA63" i="31" a="1"/>
  <c r="EA63" i="31" s="1"/>
  <c r="DN63" i="31" a="1"/>
  <c r="DN63" i="31" s="1"/>
  <c r="CC63" i="31" a="1"/>
  <c r="CC63" i="31" s="1"/>
  <c r="DN62" i="31" a="1"/>
  <c r="DN62" i="31" s="1"/>
  <c r="DA62" i="31" a="1"/>
  <c r="DA62" i="31" s="1"/>
  <c r="CB62" i="31"/>
  <c r="BO47" i="31"/>
  <c r="BP47" i="31" s="1"/>
  <c r="BQ47" i="31" s="1"/>
  <c r="BR47" i="31" s="1"/>
  <c r="BS47" i="31" s="1"/>
  <c r="BT47" i="31" s="1"/>
  <c r="CA47" i="31" s="1" a="1"/>
  <c r="CA47" i="31" s="1"/>
  <c r="C40" i="31"/>
  <c r="D40" i="31"/>
  <c r="DZ71" i="31" a="1"/>
  <c r="DZ71" i="31" s="1"/>
  <c r="CM71" i="31" a="1"/>
  <c r="CM71" i="31" s="1"/>
  <c r="BV65" i="31" a="1"/>
  <c r="BV65" i="31" s="1"/>
  <c r="CE65" i="31" a="1"/>
  <c r="CE65" i="31" s="1"/>
  <c r="DE65" i="31" a="1"/>
  <c r="DE65" i="31" s="1"/>
  <c r="DX65" i="31" a="1"/>
  <c r="DX65" i="31" s="1"/>
  <c r="CH65" i="31" a="1"/>
  <c r="CH65" i="31" s="1"/>
  <c r="CP65" i="31" a="1"/>
  <c r="CP65" i="31" s="1"/>
  <c r="CY65" i="31"/>
  <c r="DH65" i="31" a="1"/>
  <c r="DH65" i="31" s="1"/>
  <c r="EA65" i="31" a="1"/>
  <c r="EA65" i="31" s="1"/>
  <c r="DT54" i="31" a="1"/>
  <c r="DT54" i="31" s="1"/>
  <c r="DG54" i="31" a="1"/>
  <c r="DG54" i="31" s="1"/>
  <c r="CT54" i="31" a="1"/>
  <c r="CT54" i="31" s="1"/>
  <c r="CU54" i="31" s="1"/>
  <c r="BB54" i="31" s="1"/>
  <c r="CC52" i="31" a="1"/>
  <c r="CC52" i="31" s="1"/>
  <c r="CT52" i="31" a="1"/>
  <c r="CT52" i="31" s="1"/>
  <c r="DC52" i="31" a="1"/>
  <c r="DC52" i="31" s="1"/>
  <c r="DL52" i="31" a="1"/>
  <c r="DL52" i="31" s="1"/>
  <c r="CQ52" i="31" a="1"/>
  <c r="CQ52" i="31" s="1"/>
  <c r="DA52" i="31" a="1"/>
  <c r="DA52" i="31" s="1"/>
  <c r="DJ52" i="31"/>
  <c r="ED52" i="31" a="1"/>
  <c r="ED52" i="31" s="1"/>
  <c r="CK52" i="31" a="1"/>
  <c r="CK52" i="31" s="1"/>
  <c r="DD52" i="31" a="1"/>
  <c r="DD52" i="31" s="1"/>
  <c r="DN52" i="31" a="1"/>
  <c r="DN52" i="31" s="1"/>
  <c r="DX52" i="31" a="1"/>
  <c r="DX52" i="31" s="1"/>
  <c r="CE52" i="31" a="1"/>
  <c r="CE52" i="31" s="1"/>
  <c r="CO52" i="31" a="1"/>
  <c r="CO52" i="31" s="1"/>
  <c r="CZ52" i="31" a="1"/>
  <c r="CZ52" i="31" s="1"/>
  <c r="DK52" i="31" a="1"/>
  <c r="DK52" i="31" s="1"/>
  <c r="DW52" i="31" a="1"/>
  <c r="DW52" i="31" s="1"/>
  <c r="BU52" i="31" a="1"/>
  <c r="BU52" i="31" s="1"/>
  <c r="CI52" i="31" a="1"/>
  <c r="CI52" i="31" s="1"/>
  <c r="EA52" i="31" a="1"/>
  <c r="EA52" i="31" s="1"/>
  <c r="BV49" i="31" a="1"/>
  <c r="BV49" i="31" s="1"/>
  <c r="CE49" i="31" a="1"/>
  <c r="CE49" i="31" s="1"/>
  <c r="DE49" i="31" a="1"/>
  <c r="DE49" i="31" s="1"/>
  <c r="DX49" i="31" a="1"/>
  <c r="DX49" i="31" s="1"/>
  <c r="CN49" i="31" a="1"/>
  <c r="CN49" i="31" s="1"/>
  <c r="CW49" i="31" a="1"/>
  <c r="CW49" i="31" s="1"/>
  <c r="DO49" i="31" a="1"/>
  <c r="DO49" i="31" s="1"/>
  <c r="DC49" i="31" a="1"/>
  <c r="DC49" i="31" s="1"/>
  <c r="CL49" i="31" a="1"/>
  <c r="CL49" i="31" s="1"/>
  <c r="CV49" i="31" a="1"/>
  <c r="CV49" i="31" s="1"/>
  <c r="DG49" i="31" a="1"/>
  <c r="DG49" i="31" s="1"/>
  <c r="EB49" i="31" a="1"/>
  <c r="EB49" i="31" s="1"/>
  <c r="CP49" i="31" a="1"/>
  <c r="CP49" i="31" s="1"/>
  <c r="DB49" i="31" a="1"/>
  <c r="DB49" i="31" s="1"/>
  <c r="DN49" i="31" a="1"/>
  <c r="DN49" i="31" s="1"/>
  <c r="EA49" i="31" a="1"/>
  <c r="EA49" i="31" s="1"/>
  <c r="CI49" i="31" a="1"/>
  <c r="CI49" i="31" s="1"/>
  <c r="CT49" i="31" a="1"/>
  <c r="CT49" i="31" s="1"/>
  <c r="CU49" i="31" s="1"/>
  <c r="BB49" i="31" s="1"/>
  <c r="ED49" i="31" a="1"/>
  <c r="ED49" i="31" s="1"/>
  <c r="BO35" i="31"/>
  <c r="BP35" i="31" s="1"/>
  <c r="BQ35" i="31" s="1"/>
  <c r="BR35" i="31" s="1"/>
  <c r="BS35" i="31" s="1"/>
  <c r="BT35" i="31" s="1"/>
  <c r="DX35" i="31" s="1" a="1"/>
  <c r="DX35" i="31" s="1"/>
  <c r="BY71" i="31"/>
  <c r="CZ71" i="31" a="1"/>
  <c r="CZ71" i="31" s="1"/>
  <c r="DR71" i="31" a="1"/>
  <c r="DR71" i="31" s="1"/>
  <c r="BU54" i="31" a="1"/>
  <c r="BU54" i="31" s="1"/>
  <c r="CD54" i="31" a="1"/>
  <c r="CD54" i="31" s="1"/>
  <c r="DD54" i="31" a="1"/>
  <c r="DD54" i="31" s="1"/>
  <c r="DW54" i="31" a="1"/>
  <c r="DW54" i="31" s="1"/>
  <c r="BV54" i="31" a="1"/>
  <c r="BV54" i="31" s="1"/>
  <c r="CX54" i="31" a="1"/>
  <c r="CX54" i="31" s="1"/>
  <c r="CI54" i="31" a="1"/>
  <c r="CI54" i="31" s="1"/>
  <c r="CR54" i="31" a="1"/>
  <c r="CR54" i="31" s="1"/>
  <c r="DX54" i="31" a="1"/>
  <c r="DX54" i="31" s="1"/>
  <c r="DC54" i="31" a="1"/>
  <c r="DC54" i="31" s="1"/>
  <c r="DN54" i="31" a="1"/>
  <c r="DN54" i="31" s="1"/>
  <c r="CL54" i="31" a="1"/>
  <c r="CL54" i="31" s="1"/>
  <c r="DQ54" i="31" a="1"/>
  <c r="DQ54" i="31" s="1"/>
  <c r="EB54" i="31" a="1"/>
  <c r="EB54" i="31" s="1"/>
  <c r="C34" i="31"/>
  <c r="D34" i="31"/>
  <c r="F34" i="31" s="1"/>
  <c r="DY67" i="31"/>
  <c r="DF67" i="31"/>
  <c r="CF67" i="31"/>
  <c r="CA50" i="31" a="1"/>
  <c r="CA50" i="31" s="1"/>
  <c r="CJ50" i="31" a="1"/>
  <c r="CJ50" i="31" s="1"/>
  <c r="CR50" i="31" a="1"/>
  <c r="CR50" i="31" s="1"/>
  <c r="DT50" i="31" a="1"/>
  <c r="DT50" i="31" s="1"/>
  <c r="EC50" i="31" a="1"/>
  <c r="EC50" i="31" s="1"/>
  <c r="DB50" i="31" a="1"/>
  <c r="DB50" i="31" s="1"/>
  <c r="DK50" i="31" a="1"/>
  <c r="DK50" i="31" s="1"/>
  <c r="CG50" i="31" a="1"/>
  <c r="CG50" i="31" s="1"/>
  <c r="CP50" i="31" a="1"/>
  <c r="CP50" i="31" s="1"/>
  <c r="CT50" i="31" a="1"/>
  <c r="CT50" i="31" s="1"/>
  <c r="CU50" i="31" s="1"/>
  <c r="BB50" i="31" s="1"/>
  <c r="DD50" i="31" a="1"/>
  <c r="DD50" i="31" s="1"/>
  <c r="D38" i="31"/>
  <c r="C38" i="31"/>
  <c r="CH53" i="31" a="1"/>
  <c r="CH53" i="31" s="1"/>
  <c r="CP53" i="31" a="1"/>
  <c r="CP53" i="31" s="1"/>
  <c r="DH53" i="31" a="1"/>
  <c r="DH53" i="31" s="1"/>
  <c r="EA53" i="31" a="1"/>
  <c r="EA53" i="31" s="1"/>
  <c r="C36" i="31"/>
  <c r="BO37" i="31"/>
  <c r="BP37" i="31" s="1"/>
  <c r="BQ37" i="31" s="1"/>
  <c r="BR37" i="31" s="1"/>
  <c r="BS37" i="31" s="1"/>
  <c r="BT37" i="31" s="1"/>
  <c r="CW37" i="31" s="1" a="1"/>
  <c r="CW37" i="31" s="1"/>
  <c r="BW48" i="31" a="1"/>
  <c r="BW48" i="31" s="1"/>
  <c r="DX42" i="31" a="1"/>
  <c r="DX42" i="31" s="1"/>
  <c r="DN42" i="31" a="1"/>
  <c r="DN42" i="31" s="1"/>
  <c r="DD42" i="31" a="1"/>
  <c r="DD42" i="31" s="1"/>
  <c r="CT42" i="31" a="1"/>
  <c r="CT42" i="31" s="1"/>
  <c r="CU42" i="31" s="1"/>
  <c r="BB42" i="31" s="1"/>
  <c r="CK42" i="31" a="1"/>
  <c r="CK42" i="31" s="1"/>
  <c r="V22" i="31"/>
  <c r="V24" i="31"/>
  <c r="V27" i="31"/>
  <c r="V25" i="31"/>
  <c r="V20" i="31" s="1"/>
  <c r="V23" i="31"/>
  <c r="V28" i="31"/>
  <c r="V32" i="31"/>
  <c r="V36" i="31"/>
  <c r="V38" i="31"/>
  <c r="V34" i="31"/>
  <c r="V29" i="31"/>
  <c r="DC42" i="31" a="1"/>
  <c r="DC42" i="31" s="1"/>
  <c r="CA42" i="31" a="1"/>
  <c r="CA42" i="31" s="1"/>
  <c r="CL42" i="31" a="1"/>
  <c r="CL42" i="31" s="1"/>
  <c r="BO34" i="31"/>
  <c r="BP34" i="31" s="1"/>
  <c r="BQ34" i="31" s="1"/>
  <c r="BR34" i="31" s="1"/>
  <c r="BS34" i="31" s="1"/>
  <c r="BT34" i="31" s="1"/>
  <c r="CO34" i="31" s="1" a="1"/>
  <c r="CO34" i="31" s="1"/>
  <c r="BO36" i="31"/>
  <c r="BP36" i="31" s="1"/>
  <c r="BQ36" i="31" s="1"/>
  <c r="BR36" i="31" s="1"/>
  <c r="BS36" i="31" s="1"/>
  <c r="BT36" i="31" s="1"/>
  <c r="CG36" i="31" s="1" a="1"/>
  <c r="CG36" i="31" s="1"/>
  <c r="U22" i="31"/>
  <c r="U24" i="31"/>
  <c r="U27" i="31"/>
  <c r="U23" i="31"/>
  <c r="U28" i="31"/>
  <c r="U47" i="31"/>
  <c r="J25" i="31"/>
  <c r="EB30" i="31" a="1"/>
  <c r="EB30" i="31" s="1"/>
  <c r="DQ30" i="31" a="1"/>
  <c r="DQ30" i="31" s="1"/>
  <c r="CL30" i="31" a="1"/>
  <c r="CL30" i="31" s="1"/>
  <c r="CM30" i="31" a="1"/>
  <c r="CM30" i="31" s="1"/>
  <c r="CV30" i="31" a="1"/>
  <c r="CV30" i="31" s="1"/>
  <c r="DN30" i="31" a="1"/>
  <c r="DN30" i="31" s="1"/>
  <c r="CH30" i="31" a="1"/>
  <c r="CH30" i="31" s="1"/>
  <c r="CP30" i="31" a="1"/>
  <c r="CP30" i="31" s="1"/>
  <c r="DH30" i="31" a="1"/>
  <c r="DH30" i="31" s="1"/>
  <c r="EA30" i="31" a="1"/>
  <c r="EA30" i="31" s="1"/>
  <c r="BO29" i="31"/>
  <c r="BP29" i="31" s="1"/>
  <c r="BQ29" i="31" s="1"/>
  <c r="BR29" i="31" s="1"/>
  <c r="BS29" i="31" s="1"/>
  <c r="BT29" i="31" s="1"/>
  <c r="DC29" i="31" s="1" a="1"/>
  <c r="DC29" i="31" s="1"/>
  <c r="DM38" i="31" l="1"/>
  <c r="BF38" i="31" s="1"/>
  <c r="CB42" i="31"/>
  <c r="AY42" i="31" s="1"/>
  <c r="DG33" i="31" a="1"/>
  <c r="DG33" i="31" s="1"/>
  <c r="CM40" i="31" a="1"/>
  <c r="CM40" i="31" s="1"/>
  <c r="BZ40" i="31" a="1"/>
  <c r="BZ40" i="31" s="1"/>
  <c r="DN40" i="31" a="1"/>
  <c r="DN40" i="31" s="1"/>
  <c r="DU40" i="31" a="1"/>
  <c r="DU40" i="31" s="1"/>
  <c r="DX40" i="31" a="1"/>
  <c r="DX40" i="31" s="1"/>
  <c r="CZ29" i="31" a="1"/>
  <c r="CZ29" i="31" s="1"/>
  <c r="DA33" i="31" a="1"/>
  <c r="DA33" i="31" s="1"/>
  <c r="DR29" i="31" a="1"/>
  <c r="DR29" i="31" s="1"/>
  <c r="CL33" i="31" a="1"/>
  <c r="CL33" i="31" s="1"/>
  <c r="DQ33" i="31" a="1"/>
  <c r="DQ33" i="31" s="1"/>
  <c r="DY48" i="31"/>
  <c r="BJ48" i="31" s="1"/>
  <c r="CO33" i="31" a="1"/>
  <c r="CO33" i="31" s="1"/>
  <c r="DD33" i="31" a="1"/>
  <c r="DD33" i="31" s="1"/>
  <c r="DO33" i="31" a="1"/>
  <c r="DO33" i="31" s="1"/>
  <c r="CK33" i="31" a="1"/>
  <c r="CK33" i="31" s="1"/>
  <c r="CR33" i="31" a="1"/>
  <c r="CR33" i="31" s="1"/>
  <c r="CE33" i="31" a="1"/>
  <c r="CE33" i="31" s="1"/>
  <c r="BU33" i="31" a="1"/>
  <c r="BU33" i="31" s="1"/>
  <c r="CI33" i="31" a="1"/>
  <c r="CI33" i="31" s="1"/>
  <c r="DX33" i="31" a="1"/>
  <c r="DX33" i="31" s="1"/>
  <c r="DP30" i="31"/>
  <c r="BG30" i="31" s="1"/>
  <c r="CT33" i="31" a="1"/>
  <c r="CT33" i="31" s="1"/>
  <c r="CU33" i="31" s="1"/>
  <c r="BB33" i="31" s="1"/>
  <c r="BZ33" i="31" a="1"/>
  <c r="BZ33" i="31" s="1"/>
  <c r="DW39" i="31" a="1"/>
  <c r="DW39" i="31" s="1"/>
  <c r="DM46" i="31"/>
  <c r="BF46" i="31" s="1"/>
  <c r="DV38" i="31"/>
  <c r="BI38" i="31" s="1"/>
  <c r="DS38" i="31"/>
  <c r="BH38" i="31" s="1"/>
  <c r="CM60" i="31" a="1"/>
  <c r="CM60" i="31" s="1"/>
  <c r="DT39" i="31" a="1"/>
  <c r="DT39" i="31" s="1"/>
  <c r="DL33" i="31" a="1"/>
  <c r="DL33" i="31" s="1"/>
  <c r="DW44" i="31" a="1"/>
  <c r="DW44" i="31" s="1"/>
  <c r="DA44" i="31" a="1"/>
  <c r="DA44" i="31" s="1"/>
  <c r="CC44" i="31" a="1"/>
  <c r="CC44" i="31" s="1"/>
  <c r="DW40" i="31" a="1"/>
  <c r="DW40" i="31" s="1"/>
  <c r="CC40" i="31" a="1"/>
  <c r="CC40" i="31" s="1"/>
  <c r="DD44" i="31" a="1"/>
  <c r="DD44" i="31" s="1"/>
  <c r="DY38" i="31"/>
  <c r="BJ38" i="31" s="1"/>
  <c r="CX40" i="31" a="1"/>
  <c r="CX40" i="31" s="1"/>
  <c r="CF48" i="31"/>
  <c r="AZ48" i="31" s="1"/>
  <c r="BW44" i="31" a="1"/>
  <c r="BW44" i="31" s="1"/>
  <c r="DT40" i="31" a="1"/>
  <c r="DT40" i="31" s="1"/>
  <c r="CT44" i="31" a="1"/>
  <c r="CT44" i="31" s="1"/>
  <c r="CU44" i="31" s="1"/>
  <c r="BB44" i="31" s="1"/>
  <c r="CA40" i="31" a="1"/>
  <c r="CA40" i="31" s="1"/>
  <c r="CB38" i="31"/>
  <c r="AY38" i="31" s="1"/>
  <c r="DP59" i="31"/>
  <c r="BG59" i="31" s="1"/>
  <c r="DS50" i="31"/>
  <c r="BH50" i="31" s="1"/>
  <c r="CC60" i="31" a="1"/>
  <c r="CC60" i="31" s="1"/>
  <c r="DI40" i="31" a="1"/>
  <c r="DI40" i="31" s="1"/>
  <c r="DC36" i="31" a="1"/>
  <c r="DC36" i="31" s="1"/>
  <c r="DA60" i="31" a="1"/>
  <c r="DA60" i="31" s="1"/>
  <c r="BU40" i="31" a="1"/>
  <c r="BU40" i="31" s="1"/>
  <c r="DX51" i="31" a="1"/>
  <c r="DX51" i="31" s="1"/>
  <c r="DT44" i="31" a="1"/>
  <c r="DT44" i="31" s="1"/>
  <c r="DE31" i="31" a="1"/>
  <c r="DE31" i="31" s="1"/>
  <c r="DS41" i="31"/>
  <c r="BH41" i="31" s="1"/>
  <c r="DL44" i="31" a="1"/>
  <c r="DL44" i="31" s="1"/>
  <c r="CW57" i="31" a="1"/>
  <c r="CW57" i="31" s="1"/>
  <c r="ED44" i="31" a="1"/>
  <c r="ED44" i="31" s="1"/>
  <c r="CA44" i="31" a="1"/>
  <c r="CA44" i="31" s="1"/>
  <c r="EA44" i="31" a="1"/>
  <c r="EA44" i="31" s="1"/>
  <c r="BX57" i="31" a="1"/>
  <c r="BX57" i="31" s="1"/>
  <c r="DY45" i="31"/>
  <c r="BJ45" i="31" s="1"/>
  <c r="BX44" i="31" a="1"/>
  <c r="BX44" i="31" s="1"/>
  <c r="CY30" i="31"/>
  <c r="BC30" i="31" s="1"/>
  <c r="CJ44" i="31" a="1"/>
  <c r="CJ44" i="31" s="1"/>
  <c r="CA31" i="31" a="1"/>
  <c r="CA31" i="31" s="1"/>
  <c r="DP41" i="31"/>
  <c r="BG41" i="31" s="1"/>
  <c r="DJ48" i="31"/>
  <c r="BE48" i="31" s="1"/>
  <c r="EB44" i="31" a="1"/>
  <c r="EB44" i="31" s="1"/>
  <c r="CT47" i="31" a="1"/>
  <c r="CT47" i="31" s="1"/>
  <c r="CU47" i="31" s="1"/>
  <c r="BB47" i="31" s="1"/>
  <c r="DZ31" i="31" a="1"/>
  <c r="DZ31" i="31" s="1"/>
  <c r="BV44" i="31" a="1"/>
  <c r="BV44" i="31" s="1"/>
  <c r="DO44" i="31" a="1"/>
  <c r="DO44" i="31" s="1"/>
  <c r="CO44" i="31" a="1"/>
  <c r="CO44" i="31" s="1"/>
  <c r="CT40" i="31" a="1"/>
  <c r="CT40" i="31" s="1"/>
  <c r="CU40" i="31" s="1"/>
  <c r="BB40" i="31" s="1"/>
  <c r="DE44" i="31" a="1"/>
  <c r="DE44" i="31" s="1"/>
  <c r="DH51" i="31" a="1"/>
  <c r="DH51" i="31" s="1"/>
  <c r="DN32" i="31" a="1"/>
  <c r="DN32" i="31" s="1"/>
  <c r="DI39" i="31" a="1"/>
  <c r="DI39" i="31" s="1"/>
  <c r="DY50" i="31"/>
  <c r="BJ50" i="31" s="1"/>
  <c r="DU44" i="31" a="1"/>
  <c r="DU44" i="31" s="1"/>
  <c r="DD40" i="31" a="1"/>
  <c r="DD40" i="31" s="1"/>
  <c r="CV44" i="31" a="1"/>
  <c r="CV44" i="31" s="1"/>
  <c r="CB46" i="31"/>
  <c r="AY46" i="31" s="1"/>
  <c r="CT51" i="31" a="1"/>
  <c r="CT51" i="31" s="1"/>
  <c r="CU51" i="31" s="1"/>
  <c r="BB51" i="31" s="1"/>
  <c r="CI44" i="31" a="1"/>
  <c r="CI44" i="31" s="1"/>
  <c r="DE33" i="31" a="1"/>
  <c r="DE33" i="31" s="1"/>
  <c r="DB44" i="31" a="1"/>
  <c r="DB44" i="31" s="1"/>
  <c r="CM44" i="31" a="1"/>
  <c r="CM44" i="31" s="1"/>
  <c r="DO40" i="31" a="1"/>
  <c r="DO40" i="31" s="1"/>
  <c r="CJ40" i="31" a="1"/>
  <c r="CJ40" i="31" s="1"/>
  <c r="CL44" i="31" a="1"/>
  <c r="CL44" i="31" s="1"/>
  <c r="DI44" i="31" a="1"/>
  <c r="DI44" i="31" s="1"/>
  <c r="AD143" i="31"/>
  <c r="CJ57" i="31" a="1"/>
  <c r="CJ57" i="31" s="1"/>
  <c r="CL37" i="31" a="1"/>
  <c r="CL37" i="31" s="1"/>
  <c r="CK37" i="31" a="1"/>
  <c r="CK37" i="31" s="1"/>
  <c r="BY54" i="31"/>
  <c r="AX54" i="31" s="1"/>
  <c r="DU32" i="31" a="1"/>
  <c r="DU32" i="31" s="1"/>
  <c r="CT31" i="31" a="1"/>
  <c r="CT31" i="31" s="1"/>
  <c r="CU31" i="31" s="1"/>
  <c r="BB31" i="31" s="1"/>
  <c r="DI51" i="31" a="1"/>
  <c r="DI51" i="31" s="1"/>
  <c r="CC51" i="31" a="1"/>
  <c r="CC51" i="31" s="1"/>
  <c r="CT56" i="31" a="1"/>
  <c r="CT56" i="31" s="1"/>
  <c r="CU56" i="31" s="1"/>
  <c r="BB56" i="31" s="1"/>
  <c r="DC51" i="31" a="1"/>
  <c r="DC51" i="31" s="1"/>
  <c r="CL56" i="31" a="1"/>
  <c r="CL56" i="31" s="1"/>
  <c r="CM57" i="31" a="1"/>
  <c r="CM57" i="31" s="1"/>
  <c r="CX57" i="31" a="1"/>
  <c r="CX57" i="31" s="1"/>
  <c r="CQ57" i="31" a="1"/>
  <c r="CQ57" i="31" s="1"/>
  <c r="DL57" i="31" a="1"/>
  <c r="DL57" i="31" s="1"/>
  <c r="CM32" i="31" a="1"/>
  <c r="CM32" i="31" s="1"/>
  <c r="DD31" i="31" a="1"/>
  <c r="DD31" i="31" s="1"/>
  <c r="DW51" i="31" a="1"/>
  <c r="DW51" i="31" s="1"/>
  <c r="CZ32" i="31" a="1"/>
  <c r="CZ32" i="31" s="1"/>
  <c r="CY38" i="31"/>
  <c r="BC38" i="31" s="1"/>
  <c r="CI32" i="31" a="1"/>
  <c r="CI32" i="31" s="1"/>
  <c r="DH57" i="31" a="1"/>
  <c r="DH57" i="31" s="1"/>
  <c r="CE57" i="31" a="1"/>
  <c r="CE57" i="31" s="1"/>
  <c r="CR57" i="31" a="1"/>
  <c r="CR57" i="31" s="1"/>
  <c r="CR31" i="31" a="1"/>
  <c r="CR31" i="31" s="1"/>
  <c r="DT51" i="31" a="1"/>
  <c r="DT51" i="31" s="1"/>
  <c r="DT32" i="31" a="1"/>
  <c r="DT32" i="31" s="1"/>
  <c r="DP42" i="31"/>
  <c r="BG42" i="31" s="1"/>
  <c r="DS54" i="31"/>
  <c r="BH54" i="31" s="1"/>
  <c r="CN51" i="31" a="1"/>
  <c r="CN51" i="31" s="1"/>
  <c r="BU32" i="31" a="1"/>
  <c r="BU32" i="31" s="1"/>
  <c r="ED57" i="31" a="1"/>
  <c r="ED57" i="31" s="1"/>
  <c r="DW57" i="31" a="1"/>
  <c r="DW57" i="31" s="1"/>
  <c r="BV57" i="31" a="1"/>
  <c r="BV57" i="31" s="1"/>
  <c r="DL32" i="31" a="1"/>
  <c r="DL32" i="31" s="1"/>
  <c r="CO32" i="31" a="1"/>
  <c r="CO32" i="31" s="1"/>
  <c r="CA36" i="31" a="1"/>
  <c r="CA36" i="31" s="1"/>
  <c r="CD37" i="31" a="1"/>
  <c r="CD37" i="31" s="1"/>
  <c r="BV56" i="31" a="1"/>
  <c r="BV56" i="31" s="1"/>
  <c r="DV50" i="31"/>
  <c r="BI50" i="31" s="1"/>
  <c r="DJ46" i="31"/>
  <c r="BE46" i="31" s="1"/>
  <c r="CJ51" i="31" a="1"/>
  <c r="CJ51" i="31" s="1"/>
  <c r="BW51" i="31" a="1"/>
  <c r="BW51" i="31" s="1"/>
  <c r="CC32" i="31" a="1"/>
  <c r="CC32" i="31" s="1"/>
  <c r="BX56" i="31" a="1"/>
  <c r="BX56" i="31" s="1"/>
  <c r="DQ39" i="31" a="1"/>
  <c r="DQ39" i="31" s="1"/>
  <c r="EC57" i="31" a="1"/>
  <c r="EC57" i="31" s="1"/>
  <c r="DK57" i="31" a="1"/>
  <c r="DK57" i="31" s="1"/>
  <c r="CI57" i="31" a="1"/>
  <c r="CI57" i="31" s="1"/>
  <c r="BU56" i="31" a="1"/>
  <c r="BU56" i="31" s="1"/>
  <c r="BU57" i="31" a="1"/>
  <c r="BU57" i="31" s="1"/>
  <c r="DT57" i="31" a="1"/>
  <c r="DT57" i="31" s="1"/>
  <c r="CV57" i="31" a="1"/>
  <c r="CV57" i="31" s="1"/>
  <c r="CC37" i="31" a="1"/>
  <c r="CC37" i="31" s="1"/>
  <c r="CF46" i="31"/>
  <c r="AZ46" i="31" s="1"/>
  <c r="CZ57" i="31" a="1"/>
  <c r="CZ57" i="31" s="1"/>
  <c r="CK57" i="31" a="1"/>
  <c r="CK57" i="31" s="1"/>
  <c r="DP46" i="31"/>
  <c r="BG46" i="31" s="1"/>
  <c r="CL57" i="31" a="1"/>
  <c r="CL57" i="31" s="1"/>
  <c r="DA31" i="31" a="1"/>
  <c r="DA31" i="31" s="1"/>
  <c r="DB51" i="31" a="1"/>
  <c r="DB51" i="31" s="1"/>
  <c r="DQ57" i="31" a="1"/>
  <c r="DQ57" i="31" s="1"/>
  <c r="DC57" i="31" a="1"/>
  <c r="DC57" i="31" s="1"/>
  <c r="CB54" i="31"/>
  <c r="AY54" i="31" s="1"/>
  <c r="DK37" i="31" a="1"/>
  <c r="DK37" i="31" s="1"/>
  <c r="DU56" i="31" a="1"/>
  <c r="DU56" i="31" s="1"/>
  <c r="CG57" i="31" a="1"/>
  <c r="CG57" i="31" s="1"/>
  <c r="BU51" i="31" a="1"/>
  <c r="BU51" i="31" s="1"/>
  <c r="DG51" i="31" a="1"/>
  <c r="DG51" i="31" s="1"/>
  <c r="DR56" i="31" a="1"/>
  <c r="DR56" i="31" s="1"/>
  <c r="CN57" i="31" a="1"/>
  <c r="CN57" i="31" s="1"/>
  <c r="CO57" i="31" a="1"/>
  <c r="CO57" i="31" s="1"/>
  <c r="EB57" i="31" a="1"/>
  <c r="EB57" i="31" s="1"/>
  <c r="DO32" i="31" a="1"/>
  <c r="DO32" i="31" s="1"/>
  <c r="CX32" i="31" a="1"/>
  <c r="CX32" i="31" s="1"/>
  <c r="CH56" i="31" a="1"/>
  <c r="CH56" i="31" s="1"/>
  <c r="CA57" i="31" a="1"/>
  <c r="CA57" i="31" s="1"/>
  <c r="DM45" i="31"/>
  <c r="BF45" i="31" s="1"/>
  <c r="CZ51" i="31" a="1"/>
  <c r="CZ51" i="31" s="1"/>
  <c r="DA32" i="31" a="1"/>
  <c r="DA32" i="31" s="1"/>
  <c r="EC40" i="31" a="1"/>
  <c r="EC40" i="31" s="1"/>
  <c r="CK44" i="31" a="1"/>
  <c r="CK44" i="31" s="1"/>
  <c r="EC56" i="31" a="1"/>
  <c r="EC56" i="31" s="1"/>
  <c r="DD57" i="31" a="1"/>
  <c r="DD57" i="31" s="1"/>
  <c r="BW57" i="31" a="1"/>
  <c r="BW57" i="31" s="1"/>
  <c r="BZ57" i="31" a="1"/>
  <c r="BZ57" i="31" s="1"/>
  <c r="DT56" i="31" a="1"/>
  <c r="DT56" i="31" s="1"/>
  <c r="CH57" i="31" a="1"/>
  <c r="CH57" i="31" s="1"/>
  <c r="CT37" i="31" a="1"/>
  <c r="CT37" i="31" s="1"/>
  <c r="CU37" i="31" s="1"/>
  <c r="BB37" i="31" s="1"/>
  <c r="DA57" i="31" a="1"/>
  <c r="DA57" i="31" s="1"/>
  <c r="CA32" i="31" a="1"/>
  <c r="CA32" i="31" s="1"/>
  <c r="DR57" i="31" a="1"/>
  <c r="DR57" i="31" s="1"/>
  <c r="DZ57" i="31" a="1"/>
  <c r="DZ57" i="31" s="1"/>
  <c r="CL31" i="31" a="1"/>
  <c r="CL31" i="31" s="1"/>
  <c r="BX51" i="31" a="1"/>
  <c r="BX51" i="31" s="1"/>
  <c r="DG57" i="31" a="1"/>
  <c r="DG57" i="31" s="1"/>
  <c r="EA57" i="31" a="1"/>
  <c r="EA57" i="31" s="1"/>
  <c r="DN57" i="31" a="1"/>
  <c r="DN57" i="31" s="1"/>
  <c r="CW32" i="31" a="1"/>
  <c r="CW32" i="31" s="1"/>
  <c r="DB57" i="31" a="1"/>
  <c r="DB57" i="31" s="1"/>
  <c r="CP57" i="31" a="1"/>
  <c r="CP57" i="31" s="1"/>
  <c r="DG32" i="31" a="1"/>
  <c r="DG32" i="31" s="1"/>
  <c r="CO51" i="31" a="1"/>
  <c r="CO51" i="31" s="1"/>
  <c r="DO57" i="31" a="1"/>
  <c r="DO57" i="31" s="1"/>
  <c r="DI57" i="31" a="1"/>
  <c r="DI57" i="31" s="1"/>
  <c r="DC37" i="31" a="1"/>
  <c r="DC37" i="31" s="1"/>
  <c r="CK51" i="31" a="1"/>
  <c r="CK51" i="31" s="1"/>
  <c r="CG51" i="31" a="1"/>
  <c r="CG51" i="31" s="1"/>
  <c r="EB37" i="31" a="1"/>
  <c r="EB37" i="31" s="1"/>
  <c r="DE34" i="31" a="1"/>
  <c r="DE34" i="31" s="1"/>
  <c r="CO37" i="31" a="1"/>
  <c r="CO37" i="31" s="1"/>
  <c r="CX44" i="31" a="1"/>
  <c r="CX44" i="31" s="1"/>
  <c r="DF45" i="31"/>
  <c r="BD45" i="31" s="1"/>
  <c r="DB31" i="31" a="1"/>
  <c r="DB31" i="31" s="1"/>
  <c r="BV51" i="31" a="1"/>
  <c r="BV51" i="31" s="1"/>
  <c r="CR32" i="31" a="1"/>
  <c r="CR32" i="31" s="1"/>
  <c r="CB41" i="31"/>
  <c r="AY41" i="31" s="1"/>
  <c r="CR40" i="31" a="1"/>
  <c r="CR40" i="31" s="1"/>
  <c r="DR44" i="31" a="1"/>
  <c r="DR44" i="31" s="1"/>
  <c r="DN56" i="31" a="1"/>
  <c r="DN56" i="31" s="1"/>
  <c r="CT57" i="31" a="1"/>
  <c r="CT57" i="31" s="1"/>
  <c r="CU57" i="31" s="1"/>
  <c r="BB57" i="31" s="1"/>
  <c r="DX57" i="31" a="1"/>
  <c r="DX57" i="31" s="1"/>
  <c r="DY53" i="31"/>
  <c r="BJ53" i="31" s="1"/>
  <c r="DI56" i="31" a="1"/>
  <c r="DI56" i="31" s="1"/>
  <c r="CZ56" i="31" a="1"/>
  <c r="CZ56" i="31" s="1"/>
  <c r="DI31" i="31" a="1"/>
  <c r="DI31" i="31" s="1"/>
  <c r="CM31" i="31" a="1"/>
  <c r="CM31" i="31" s="1"/>
  <c r="CJ33" i="31" a="1"/>
  <c r="CJ33" i="31" s="1"/>
  <c r="EB56" i="31" a="1"/>
  <c r="EB56" i="31" s="1"/>
  <c r="CK56" i="31" a="1"/>
  <c r="CK56" i="31" s="1"/>
  <c r="DW36" i="31" a="1"/>
  <c r="DW36" i="31" s="1"/>
  <c r="DN33" i="31" a="1"/>
  <c r="DN33" i="31" s="1"/>
  <c r="EC37" i="31" a="1"/>
  <c r="EC37" i="31" s="1"/>
  <c r="DW56" i="31" a="1"/>
  <c r="DW56" i="31" s="1"/>
  <c r="DP45" i="31"/>
  <c r="BG45" i="31" s="1"/>
  <c r="DU31" i="31" a="1"/>
  <c r="DU31" i="31" s="1"/>
  <c r="CX31" i="31" a="1"/>
  <c r="CX31" i="31" s="1"/>
  <c r="EB51" i="31" a="1"/>
  <c r="EB51" i="31" s="1"/>
  <c r="CX51" i="31" a="1"/>
  <c r="CX51" i="31" s="1"/>
  <c r="DZ32" i="31" a="1"/>
  <c r="DZ32" i="31" s="1"/>
  <c r="CR56" i="31" a="1"/>
  <c r="CR56" i="31" s="1"/>
  <c r="DT33" i="31" a="1"/>
  <c r="DT33" i="31" s="1"/>
  <c r="DZ56" i="31" a="1"/>
  <c r="DZ56" i="31" s="1"/>
  <c r="BW56" i="31" a="1"/>
  <c r="BW56" i="31" s="1"/>
  <c r="CH58" i="31" a="1"/>
  <c r="CH58" i="31" s="1"/>
  <c r="DC56" i="31" a="1"/>
  <c r="DC56" i="31" s="1"/>
  <c r="DC33" i="31" a="1"/>
  <c r="DC33" i="31" s="1"/>
  <c r="DO56" i="31" a="1"/>
  <c r="DO56" i="31" s="1"/>
  <c r="CQ31" i="31" a="1"/>
  <c r="CQ31" i="31" s="1"/>
  <c r="DG31" i="31" a="1"/>
  <c r="DG31" i="31" s="1"/>
  <c r="CP33" i="31" a="1"/>
  <c r="CP33" i="31" s="1"/>
  <c r="EA56" i="31" a="1"/>
  <c r="EA56" i="31" s="1"/>
  <c r="CN56" i="31" a="1"/>
  <c r="CN56" i="31" s="1"/>
  <c r="DM54" i="31"/>
  <c r="BF54" i="31" s="1"/>
  <c r="DM59" i="31"/>
  <c r="BF59" i="31" s="1"/>
  <c r="DJ53" i="31"/>
  <c r="BE53" i="31" s="1"/>
  <c r="CY53" i="31"/>
  <c r="BC53" i="31" s="1"/>
  <c r="DG40" i="31" a="1"/>
  <c r="DG40" i="31" s="1"/>
  <c r="DQ44" i="31" a="1"/>
  <c r="DQ44" i="31" s="1"/>
  <c r="DE57" i="31" a="1"/>
  <c r="DE57" i="31" s="1"/>
  <c r="CC57" i="31" a="1"/>
  <c r="CC57" i="31" s="1"/>
  <c r="CF57" i="31" s="1"/>
  <c r="AZ57" i="31" s="1"/>
  <c r="DU57" i="31" a="1"/>
  <c r="DU57" i="31" s="1"/>
  <c r="DB58" i="31" a="1"/>
  <c r="DB58" i="31" s="1"/>
  <c r="DD56" i="31" a="1"/>
  <c r="DD56" i="31" s="1"/>
  <c r="DY41" i="31"/>
  <c r="BJ41" i="31" s="1"/>
  <c r="EB33" i="31" a="1"/>
  <c r="EB33" i="31" s="1"/>
  <c r="DH56" i="31" a="1"/>
  <c r="DH56" i="31" s="1"/>
  <c r="DL56" i="31" a="1"/>
  <c r="DL56" i="31" s="1"/>
  <c r="DJ59" i="31"/>
  <c r="BE59" i="31" s="1"/>
  <c r="DC44" i="31" a="1"/>
  <c r="DC44" i="31" s="1"/>
  <c r="CN40" i="31" a="1"/>
  <c r="CN40" i="31" s="1"/>
  <c r="CG56" i="31" a="1"/>
  <c r="CG56" i="31" s="1"/>
  <c r="CN33" i="31" a="1"/>
  <c r="CN33" i="31" s="1"/>
  <c r="DO37" i="31" a="1"/>
  <c r="DO37" i="31" s="1"/>
  <c r="CD56" i="31" a="1"/>
  <c r="CD56" i="31" s="1"/>
  <c r="DP49" i="31"/>
  <c r="BG49" i="31" s="1"/>
  <c r="ED31" i="31" a="1"/>
  <c r="ED31" i="31" s="1"/>
  <c r="CE31" i="31" a="1"/>
  <c r="CE31" i="31" s="1"/>
  <c r="BY59" i="31"/>
  <c r="AX59" i="31" s="1"/>
  <c r="BU58" i="31" a="1"/>
  <c r="BU58" i="31" s="1"/>
  <c r="CD33" i="31" a="1"/>
  <c r="CD33" i="31" s="1"/>
  <c r="DK33" i="31" a="1"/>
  <c r="DK33" i="31" s="1"/>
  <c r="CQ56" i="31" a="1"/>
  <c r="CQ56" i="31" s="1"/>
  <c r="CJ56" i="31" a="1"/>
  <c r="CJ56" i="31" s="1"/>
  <c r="DM41" i="31"/>
  <c r="BF41" i="31" s="1"/>
  <c r="EE54" i="31"/>
  <c r="BK54" i="31" s="1"/>
  <c r="DF53" i="31"/>
  <c r="BD53" i="31" s="1"/>
  <c r="BX40" i="31" a="1"/>
  <c r="BX40" i="31" s="1"/>
  <c r="CP44" i="31" a="1"/>
  <c r="CP44" i="31" s="1"/>
  <c r="DG44" i="31" a="1"/>
  <c r="DG44" i="31" s="1"/>
  <c r="CD31" i="31" a="1"/>
  <c r="CD31" i="31" s="1"/>
  <c r="BV31" i="31" a="1"/>
  <c r="BV31" i="31" s="1"/>
  <c r="CH33" i="31" a="1"/>
  <c r="CH33" i="31" s="1"/>
  <c r="DN31" i="31" a="1"/>
  <c r="DN31" i="31" s="1"/>
  <c r="DQ31" i="31" a="1"/>
  <c r="DQ31" i="31" s="1"/>
  <c r="CQ33" i="31" a="1"/>
  <c r="CQ33" i="31" s="1"/>
  <c r="DB56" i="31" a="1"/>
  <c r="DB56" i="31" s="1"/>
  <c r="CG33" i="31" a="1"/>
  <c r="CG33" i="31" s="1"/>
  <c r="DA37" i="31" a="1"/>
  <c r="DA37" i="31" s="1"/>
  <c r="DF49" i="31"/>
  <c r="BD49" i="31" s="1"/>
  <c r="CH31" i="31" a="1"/>
  <c r="CH31" i="31" s="1"/>
  <c r="CW31" i="31" a="1"/>
  <c r="CW31" i="31" s="1"/>
  <c r="EC58" i="31" a="1"/>
  <c r="EC58" i="31" s="1"/>
  <c r="EC33" i="31" a="1"/>
  <c r="EC33" i="31" s="1"/>
  <c r="CA33" i="31" a="1"/>
  <c r="CA33" i="31" s="1"/>
  <c r="DG56" i="31" a="1"/>
  <c r="DG56" i="31" s="1"/>
  <c r="CZ33" i="31" a="1"/>
  <c r="CZ33" i="31" s="1"/>
  <c r="CN31" i="31" a="1"/>
  <c r="CN31" i="31" s="1"/>
  <c r="CM56" i="31" a="1"/>
  <c r="CM56" i="31" s="1"/>
  <c r="DW33" i="31" a="1"/>
  <c r="DW33" i="31" s="1"/>
  <c r="BW33" i="31" a="1"/>
  <c r="BW33" i="31" s="1"/>
  <c r="DB37" i="31" a="1"/>
  <c r="DB37" i="31" s="1"/>
  <c r="DX56" i="31" a="1"/>
  <c r="DX56" i="31" s="1"/>
  <c r="DM50" i="31"/>
  <c r="BF50" i="31" s="1"/>
  <c r="CW56" i="31" a="1"/>
  <c r="CW56" i="31" s="1"/>
  <c r="CB45" i="31"/>
  <c r="AY45" i="31" s="1"/>
  <c r="CO31" i="31" a="1"/>
  <c r="CO31" i="31" s="1"/>
  <c r="EC31" i="31" a="1"/>
  <c r="EC31" i="31" s="1"/>
  <c r="BU31" i="31" a="1"/>
  <c r="BU31" i="31" s="1"/>
  <c r="CE51" i="31" a="1"/>
  <c r="CE51" i="31" s="1"/>
  <c r="DV42" i="31"/>
  <c r="BI42" i="31" s="1"/>
  <c r="CY59" i="31"/>
  <c r="BC59" i="31" s="1"/>
  <c r="DZ58" i="31" a="1"/>
  <c r="DZ58" i="31" s="1"/>
  <c r="EA33" i="31" a="1"/>
  <c r="EA33" i="31" s="1"/>
  <c r="CM33" i="31" a="1"/>
  <c r="CM33" i="31" s="1"/>
  <c r="ED56" i="31" a="1"/>
  <c r="ED56" i="31" s="1"/>
  <c r="DJ41" i="31"/>
  <c r="BE41" i="31" s="1"/>
  <c r="DJ50" i="31"/>
  <c r="BE50" i="31" s="1"/>
  <c r="CF59" i="31"/>
  <c r="AZ59" i="31" s="1"/>
  <c r="BZ44" i="31" a="1"/>
  <c r="BZ44" i="31" s="1"/>
  <c r="DF42" i="31"/>
  <c r="BD42" i="31" s="1"/>
  <c r="CZ31" i="31" a="1"/>
  <c r="CZ31" i="31" s="1"/>
  <c r="DS42" i="31"/>
  <c r="BH42" i="31" s="1"/>
  <c r="CI56" i="31" a="1"/>
  <c r="CI56" i="31" s="1"/>
  <c r="DP54" i="31"/>
  <c r="BG54" i="31" s="1"/>
  <c r="DH33" i="31" a="1"/>
  <c r="DH33" i="31" s="1"/>
  <c r="CX33" i="31" a="1"/>
  <c r="CX33" i="31" s="1"/>
  <c r="BX31" i="31" a="1"/>
  <c r="BX31" i="31" s="1"/>
  <c r="CW33" i="31" a="1"/>
  <c r="CW33" i="31" s="1"/>
  <c r="ED33" i="31" a="1"/>
  <c r="ED33" i="31" s="1"/>
  <c r="DE56" i="31" a="1"/>
  <c r="DE56" i="31" s="1"/>
  <c r="EB31" i="31" a="1"/>
  <c r="EB31" i="31" s="1"/>
  <c r="CV31" i="31" a="1"/>
  <c r="CV31" i="31" s="1"/>
  <c r="DL31" i="31" a="1"/>
  <c r="DL31" i="31" s="1"/>
  <c r="DM31" i="31" s="1"/>
  <c r="BF31" i="31" s="1"/>
  <c r="CJ58" i="31" a="1"/>
  <c r="CJ58" i="31" s="1"/>
  <c r="CC33" i="31" a="1"/>
  <c r="CC33" i="31" s="1"/>
  <c r="BV33" i="31" a="1"/>
  <c r="BV33" i="31" s="1"/>
  <c r="DQ56" i="31" a="1"/>
  <c r="DQ56" i="31" s="1"/>
  <c r="DY30" i="31"/>
  <c r="BJ30" i="31" s="1"/>
  <c r="CO56" i="31" a="1"/>
  <c r="CO56" i="31" s="1"/>
  <c r="CA56" i="31" a="1"/>
  <c r="CA56" i="31" s="1"/>
  <c r="BX33" i="31" a="1"/>
  <c r="BX33" i="31" s="1"/>
  <c r="DR33" i="31" a="1"/>
  <c r="DR33" i="31" s="1"/>
  <c r="DU33" i="31" a="1"/>
  <c r="DU33" i="31" s="1"/>
  <c r="DI33" i="31" a="1"/>
  <c r="DI33" i="31" s="1"/>
  <c r="DD37" i="31" a="1"/>
  <c r="DD37" i="31" s="1"/>
  <c r="CE56" i="31" a="1"/>
  <c r="CE56" i="31" s="1"/>
  <c r="CJ31" i="31" a="1"/>
  <c r="CJ31" i="31" s="1"/>
  <c r="DC31" i="31" a="1"/>
  <c r="DC31" i="31" s="1"/>
  <c r="DL51" i="31" a="1"/>
  <c r="DL51" i="31" s="1"/>
  <c r="DC58" i="31" a="1"/>
  <c r="DC58" i="31" s="1"/>
  <c r="DZ33" i="31" a="1"/>
  <c r="DZ33" i="31" s="1"/>
  <c r="DB33" i="31" a="1"/>
  <c r="DB33" i="31" s="1"/>
  <c r="DA56" i="31" a="1"/>
  <c r="DA56" i="31" s="1"/>
  <c r="CB30" i="31"/>
  <c r="AY30" i="31" s="1"/>
  <c r="CC56" i="31" a="1"/>
  <c r="CC56" i="31" s="1"/>
  <c r="CS41" i="31"/>
  <c r="BA41" i="31" s="1"/>
  <c r="EE53" i="31"/>
  <c r="BK53" i="31" s="1"/>
  <c r="CI40" i="31" a="1"/>
  <c r="CI40" i="31" s="1"/>
  <c r="CQ32" i="31" a="1"/>
  <c r="CQ32" i="31" s="1"/>
  <c r="CK40" i="31" a="1"/>
  <c r="CK40" i="31" s="1"/>
  <c r="CB49" i="31"/>
  <c r="AY49" i="31" s="1"/>
  <c r="CC29" i="31" a="1"/>
  <c r="CC29" i="31" s="1"/>
  <c r="CD44" i="31" a="1"/>
  <c r="CD44" i="31" s="1"/>
  <c r="DM49" i="31"/>
  <c r="BF49" i="31" s="1"/>
  <c r="DP38" i="31"/>
  <c r="BG38" i="31" s="1"/>
  <c r="CS46" i="31"/>
  <c r="BA46" i="31" s="1"/>
  <c r="DL40" i="31" a="1"/>
  <c r="DL40" i="31" s="1"/>
  <c r="CO40" i="31" a="1"/>
  <c r="CO40" i="31" s="1"/>
  <c r="DR40" i="31" a="1"/>
  <c r="DR40" i="31" s="1"/>
  <c r="CF41" i="31"/>
  <c r="AZ41" i="31" s="1"/>
  <c r="DF30" i="31"/>
  <c r="BD30" i="31" s="1"/>
  <c r="EE45" i="31"/>
  <c r="BK45" i="31" s="1"/>
  <c r="DA40" i="31" a="1"/>
  <c r="DA40" i="31" s="1"/>
  <c r="DC32" i="31" a="1"/>
  <c r="DC32" i="31" s="1"/>
  <c r="CJ32" i="31" a="1"/>
  <c r="CJ32" i="31" s="1"/>
  <c r="EB32" i="31" a="1"/>
  <c r="EB32" i="31" s="1"/>
  <c r="DK40" i="31" a="1"/>
  <c r="DK40" i="31" s="1"/>
  <c r="CE44" i="31" a="1"/>
  <c r="CE44" i="31" s="1"/>
  <c r="DY49" i="31"/>
  <c r="BJ49" i="31" s="1"/>
  <c r="DY46" i="31"/>
  <c r="BJ46" i="31" s="1"/>
  <c r="DS46" i="31"/>
  <c r="BH46" i="31" s="1"/>
  <c r="DF38" i="31"/>
  <c r="BD38" i="31" s="1"/>
  <c r="DM42" i="31"/>
  <c r="BF42" i="31" s="1"/>
  <c r="DX32" i="31" a="1"/>
  <c r="DX32" i="31" s="1"/>
  <c r="DR32" i="31" a="1"/>
  <c r="DR32" i="31" s="1"/>
  <c r="DF41" i="31"/>
  <c r="BD41" i="31" s="1"/>
  <c r="AP447" i="31"/>
  <c r="CW40" i="31" a="1"/>
  <c r="CW40" i="31" s="1"/>
  <c r="CG58" i="31" a="1"/>
  <c r="CG58" i="31" s="1"/>
  <c r="DN44" i="31" a="1"/>
  <c r="DN44" i="31" s="1"/>
  <c r="DK56" i="31" a="1"/>
  <c r="DK56" i="31" s="1"/>
  <c r="BY41" i="31"/>
  <c r="AX41" i="31" s="1"/>
  <c r="CY46" i="31"/>
  <c r="BC46" i="31" s="1"/>
  <c r="CS59" i="31"/>
  <c r="BA59" i="31" s="1"/>
  <c r="EE41" i="31"/>
  <c r="BK41" i="31" s="1"/>
  <c r="DH40" i="31" a="1"/>
  <c r="DH40" i="31" s="1"/>
  <c r="DC40" i="31" a="1"/>
  <c r="DC40" i="31" s="1"/>
  <c r="DI32" i="31" a="1"/>
  <c r="DI32" i="31" s="1"/>
  <c r="DK32" i="31" a="1"/>
  <c r="DK32" i="31" s="1"/>
  <c r="CD40" i="31" a="1"/>
  <c r="CD40" i="31" s="1"/>
  <c r="DB32" i="31" a="1"/>
  <c r="DB32" i="31" s="1"/>
  <c r="BX32" i="31" a="1"/>
  <c r="BX32" i="31" s="1"/>
  <c r="CT29" i="31" a="1"/>
  <c r="CT29" i="31" s="1"/>
  <c r="CU29" i="31" s="1"/>
  <c r="BB29" i="31" s="1"/>
  <c r="DK44" i="31" a="1"/>
  <c r="DK44" i="31" s="1"/>
  <c r="DV46" i="31"/>
  <c r="BI46" i="31" s="1"/>
  <c r="CH40" i="31" a="1"/>
  <c r="CH40" i="31" s="1"/>
  <c r="EA40" i="31" a="1"/>
  <c r="EA40" i="31" s="1"/>
  <c r="CH44" i="31" a="1"/>
  <c r="CH44" i="31" s="1"/>
  <c r="BY50" i="31"/>
  <c r="AX50" i="31" s="1"/>
  <c r="EE38" i="31"/>
  <c r="BK38" i="31" s="1"/>
  <c r="CH32" i="31" a="1"/>
  <c r="CH32" i="31" s="1"/>
  <c r="CG32" i="31" a="1"/>
  <c r="CG32" i="31" s="1"/>
  <c r="DE32" i="31" a="1"/>
  <c r="DE32" i="31" s="1"/>
  <c r="DV48" i="31"/>
  <c r="BI48" i="31" s="1"/>
  <c r="DS48" i="31"/>
  <c r="BH48" i="31" s="1"/>
  <c r="BY45" i="31"/>
  <c r="AX45" i="31" s="1"/>
  <c r="DE40" i="31" a="1"/>
  <c r="DE40" i="31" s="1"/>
  <c r="BU44" i="31" a="1"/>
  <c r="BU44" i="31" s="1"/>
  <c r="DU37" i="31" a="1"/>
  <c r="DU37" i="31" s="1"/>
  <c r="CQ40" i="31" a="1"/>
  <c r="CQ40" i="31" s="1"/>
  <c r="DW32" i="31" a="1"/>
  <c r="DW32" i="31" s="1"/>
  <c r="DH32" i="31" a="1"/>
  <c r="DH32" i="31" s="1"/>
  <c r="DL29" i="31" a="1"/>
  <c r="DL29" i="31" s="1"/>
  <c r="CP37" i="31" a="1"/>
  <c r="CP37" i="31" s="1"/>
  <c r="BW37" i="31" a="1"/>
  <c r="BW37" i="31" s="1"/>
  <c r="DQ40" i="31" a="1"/>
  <c r="DQ40" i="31" s="1"/>
  <c r="CZ44" i="31" a="1"/>
  <c r="CZ44" i="31" s="1"/>
  <c r="CF49" i="31"/>
  <c r="AZ49" i="31" s="1"/>
  <c r="CF38" i="31"/>
  <c r="AZ38" i="31" s="1"/>
  <c r="DT31" i="31" a="1"/>
  <c r="DT31" i="31" s="1"/>
  <c r="CC31" i="31" a="1"/>
  <c r="CC31" i="31" s="1"/>
  <c r="CW51" i="31" a="1"/>
  <c r="CW51" i="31" s="1"/>
  <c r="DD32" i="31" a="1"/>
  <c r="DD32" i="31" s="1"/>
  <c r="BV32" i="31" a="1"/>
  <c r="BV32" i="31" s="1"/>
  <c r="CY41" i="31"/>
  <c r="BC41" i="31" s="1"/>
  <c r="DV41" i="31"/>
  <c r="BI41" i="31" s="1"/>
  <c r="DB40" i="31" a="1"/>
  <c r="DB40" i="31" s="1"/>
  <c r="CV40" i="31" a="1"/>
  <c r="CV40" i="31" s="1"/>
  <c r="BX58" i="31" a="1"/>
  <c r="BX58" i="31" s="1"/>
  <c r="CR44" i="31" a="1"/>
  <c r="CR44" i="31" s="1"/>
  <c r="CP56" i="31" a="1"/>
  <c r="CP56" i="31" s="1"/>
  <c r="BZ56" i="31" a="1"/>
  <c r="BZ56" i="31" s="1"/>
  <c r="CX56" i="31" a="1"/>
  <c r="CX56" i="31" s="1"/>
  <c r="CY50" i="31"/>
  <c r="BC50" i="31" s="1"/>
  <c r="DF46" i="31"/>
  <c r="BD46" i="31" s="1"/>
  <c r="DJ42" i="31"/>
  <c r="BE42" i="31" s="1"/>
  <c r="DW37" i="31" a="1"/>
  <c r="DW37" i="31" s="1"/>
  <c r="ED40" i="31" a="1"/>
  <c r="ED40" i="31" s="1"/>
  <c r="CQ44" i="31" a="1"/>
  <c r="CQ44" i="31" s="1"/>
  <c r="CQ37" i="31" a="1"/>
  <c r="CQ37" i="31" s="1"/>
  <c r="BW40" i="31" a="1"/>
  <c r="BW40" i="31" s="1"/>
  <c r="CG44" i="31" a="1"/>
  <c r="CG44" i="31" s="1"/>
  <c r="CL40" i="31" a="1"/>
  <c r="CL40" i="31" s="1"/>
  <c r="DA51" i="31" a="1"/>
  <c r="DA51" i="31" s="1"/>
  <c r="CL51" i="31" a="1"/>
  <c r="CL51" i="31" s="1"/>
  <c r="EE42" i="31"/>
  <c r="BK42" i="31" s="1"/>
  <c r="EC32" i="31" a="1"/>
  <c r="EC32" i="31" s="1"/>
  <c r="CP32" i="31" a="1"/>
  <c r="CP32" i="31" s="1"/>
  <c r="CN32" i="31" a="1"/>
  <c r="CN32" i="31" s="1"/>
  <c r="CZ40" i="31" a="1"/>
  <c r="CZ40" i="31" s="1"/>
  <c r="DW58" i="31" a="1"/>
  <c r="DW58" i="31" s="1"/>
  <c r="DX44" i="31" a="1"/>
  <c r="DX44" i="31" s="1"/>
  <c r="CB48" i="31"/>
  <c r="AY48" i="31" s="1"/>
  <c r="CY54" i="31"/>
  <c r="BC54" i="31" s="1"/>
  <c r="EE46" i="31"/>
  <c r="BK46" i="31" s="1"/>
  <c r="EB40" i="31" a="1"/>
  <c r="EB40" i="31" s="1"/>
  <c r="CT32" i="31" a="1"/>
  <c r="CT32" i="31" s="1"/>
  <c r="CU32" i="31" s="1"/>
  <c r="BB32" i="31" s="1"/>
  <c r="EE59" i="31"/>
  <c r="BK59" i="31" s="1"/>
  <c r="BV40" i="31" a="1"/>
  <c r="BV40" i="31" s="1"/>
  <c r="DX37" i="31" a="1"/>
  <c r="DX37" i="31" s="1"/>
  <c r="CZ37" i="31" a="1"/>
  <c r="CZ37" i="31" s="1"/>
  <c r="CE40" i="31" a="1"/>
  <c r="CE40" i="31" s="1"/>
  <c r="DF54" i="31"/>
  <c r="BD54" i="31" s="1"/>
  <c r="DK35" i="31" a="1"/>
  <c r="DK35" i="31" s="1"/>
  <c r="CW44" i="31" a="1"/>
  <c r="CW44" i="31" s="1"/>
  <c r="DJ30" i="31"/>
  <c r="BE30" i="31" s="1"/>
  <c r="DN37" i="31" a="1"/>
  <c r="DN37" i="31" s="1"/>
  <c r="DR37" i="31" a="1"/>
  <c r="DR37" i="31" s="1"/>
  <c r="DZ40" i="31" a="1"/>
  <c r="DZ40" i="31" s="1"/>
  <c r="CW35" i="31" a="1"/>
  <c r="CW35" i="31" s="1"/>
  <c r="DZ44" i="31" a="1"/>
  <c r="DZ44" i="31" s="1"/>
  <c r="CK31" i="31" a="1"/>
  <c r="CK31" i="31" s="1"/>
  <c r="CD51" i="31" a="1"/>
  <c r="CD51" i="31" s="1"/>
  <c r="CS42" i="31"/>
  <c r="BA42" i="31" s="1"/>
  <c r="CD32" i="31" a="1"/>
  <c r="CD32" i="31" s="1"/>
  <c r="BZ32" i="31" a="1"/>
  <c r="BZ32" i="31" s="1"/>
  <c r="CP40" i="31" a="1"/>
  <c r="CP40" i="31" s="1"/>
  <c r="DH44" i="31" a="1"/>
  <c r="DH44" i="31" s="1"/>
  <c r="EC44" i="31" a="1"/>
  <c r="EC44" i="31" s="1"/>
  <c r="BY38" i="31"/>
  <c r="AX38" i="31" s="1"/>
  <c r="CS49" i="31"/>
  <c r="BA49" i="31" s="1"/>
  <c r="DJ38" i="31"/>
  <c r="BE38" i="31" s="1"/>
  <c r="DW47" i="31" a="1"/>
  <c r="DW47" i="31" s="1"/>
  <c r="CL47" i="31" a="1"/>
  <c r="CL47" i="31" s="1"/>
  <c r="DD47" i="31" a="1"/>
  <c r="DD47" i="31" s="1"/>
  <c r="DX47" i="31" a="1"/>
  <c r="DX47" i="31" s="1"/>
  <c r="CO47" i="31" a="1"/>
  <c r="CO47" i="31" s="1"/>
  <c r="BW47" i="31" a="1"/>
  <c r="BW47" i="31" s="1"/>
  <c r="DQ47" i="31" a="1"/>
  <c r="DQ47" i="31" s="1"/>
  <c r="CN47" i="31" a="1"/>
  <c r="CN47" i="31" s="1"/>
  <c r="DR47" i="31" a="1"/>
  <c r="DR47" i="31" s="1"/>
  <c r="DZ47" i="31" a="1"/>
  <c r="DZ47" i="31" s="1"/>
  <c r="DL47" i="31" a="1"/>
  <c r="DL47" i="31" s="1"/>
  <c r="EA47" i="31" a="1"/>
  <c r="EA47" i="31" s="1"/>
  <c r="CG47" i="31" a="1"/>
  <c r="CG47" i="31" s="1"/>
  <c r="CX47" i="31" a="1"/>
  <c r="CX47" i="31" s="1"/>
  <c r="DA47" i="31" a="1"/>
  <c r="DA47" i="31" s="1"/>
  <c r="CW47" i="31" a="1"/>
  <c r="CW47" i="31" s="1"/>
  <c r="BZ47" i="31" a="1"/>
  <c r="BZ47" i="31" s="1"/>
  <c r="CB47" i="31" s="1"/>
  <c r="AY47" i="31" s="1"/>
  <c r="CV47" i="31" a="1"/>
  <c r="CV47" i="31" s="1"/>
  <c r="DB47" i="31" a="1"/>
  <c r="DB47" i="31" s="1"/>
  <c r="DT47" i="31" a="1"/>
  <c r="DT47" i="31" s="1"/>
  <c r="DU47" i="31" a="1"/>
  <c r="DU47" i="31" s="1"/>
  <c r="CK47" i="31" a="1"/>
  <c r="CK47" i="31" s="1"/>
  <c r="EB47" i="31" a="1"/>
  <c r="EB47" i="31" s="1"/>
  <c r="DI47" i="31" a="1"/>
  <c r="DI47" i="31" s="1"/>
  <c r="CE47" i="31" a="1"/>
  <c r="CE47" i="31" s="1"/>
  <c r="CQ47" i="31" a="1"/>
  <c r="CQ47" i="31" s="1"/>
  <c r="CH47" i="31" a="1"/>
  <c r="CH47" i="31" s="1"/>
  <c r="CI47" i="31" a="1"/>
  <c r="CI47" i="31" s="1"/>
  <c r="ED47" i="31" a="1"/>
  <c r="ED47" i="31" s="1"/>
  <c r="EC47" i="31" a="1"/>
  <c r="EC47" i="31" s="1"/>
  <c r="DC47" i="31" a="1"/>
  <c r="DC47" i="31" s="1"/>
  <c r="DN47" i="31" a="1"/>
  <c r="DN47" i="31" s="1"/>
  <c r="CZ47" i="31" a="1"/>
  <c r="CZ47" i="31" s="1"/>
  <c r="DE47" i="31" a="1"/>
  <c r="DE47" i="31" s="1"/>
  <c r="CP47" i="31" a="1"/>
  <c r="CP47" i="31" s="1"/>
  <c r="DO47" i="31" a="1"/>
  <c r="DO47" i="31" s="1"/>
  <c r="BX47" i="31" a="1"/>
  <c r="BX47" i="31" s="1"/>
  <c r="BV47" i="31" a="1"/>
  <c r="BV47" i="31" s="1"/>
  <c r="CJ47" i="31" a="1"/>
  <c r="CJ47" i="31" s="1"/>
  <c r="CC47" i="31" a="1"/>
  <c r="CC47" i="31" s="1"/>
  <c r="DK47" i="31" a="1"/>
  <c r="DK47" i="31" s="1"/>
  <c r="CR47" i="31" a="1"/>
  <c r="CR47" i="31" s="1"/>
  <c r="CM47" i="31" a="1"/>
  <c r="CM47" i="31" s="1"/>
  <c r="DG47" i="31" a="1"/>
  <c r="DG47" i="31" s="1"/>
  <c r="CD47" i="31" a="1"/>
  <c r="CD47" i="31" s="1"/>
  <c r="DH47" i="31" a="1"/>
  <c r="DH47" i="31" s="1"/>
  <c r="BU47" i="31" a="1"/>
  <c r="BU47" i="31" s="1"/>
  <c r="DY42" i="31"/>
  <c r="BJ42" i="31" s="1"/>
  <c r="BY49" i="31"/>
  <c r="AX49" i="31" s="1"/>
  <c r="CI35" i="31" a="1"/>
  <c r="CI35" i="31" s="1"/>
  <c r="DR35" i="31" a="1"/>
  <c r="DR35" i="31" s="1"/>
  <c r="DT35" i="31" a="1"/>
  <c r="DT35" i="31" s="1"/>
  <c r="CP35" i="31" a="1"/>
  <c r="CP35" i="31" s="1"/>
  <c r="DW35" i="31" a="1"/>
  <c r="DW35" i="31" s="1"/>
  <c r="DY35" i="31" s="1"/>
  <c r="BJ35" i="31" s="1"/>
  <c r="DA35" i="31" a="1"/>
  <c r="DA35" i="31" s="1"/>
  <c r="DE35" i="31" a="1"/>
  <c r="DE35" i="31" s="1"/>
  <c r="CZ35" i="31" a="1"/>
  <c r="CZ35" i="31" s="1"/>
  <c r="CT35" i="31" a="1"/>
  <c r="CT35" i="31" s="1"/>
  <c r="CU35" i="31" s="1"/>
  <c r="BB35" i="31" s="1"/>
  <c r="DZ35" i="31" a="1"/>
  <c r="DZ35" i="31" s="1"/>
  <c r="CA35" i="31" a="1"/>
  <c r="CA35" i="31" s="1"/>
  <c r="CL35" i="31" a="1"/>
  <c r="CL35" i="31" s="1"/>
  <c r="DO35" i="31" a="1"/>
  <c r="DO35" i="31" s="1"/>
  <c r="BZ35" i="31" a="1"/>
  <c r="BZ35" i="31" s="1"/>
  <c r="DI35" i="31" a="1"/>
  <c r="DI35" i="31" s="1"/>
  <c r="CG35" i="31" a="1"/>
  <c r="CG35" i="31" s="1"/>
  <c r="DL35" i="31" a="1"/>
  <c r="DL35" i="31" s="1"/>
  <c r="CQ35" i="31" a="1"/>
  <c r="CQ35" i="31" s="1"/>
  <c r="DD35" i="31" a="1"/>
  <c r="DD35" i="31" s="1"/>
  <c r="BX35" i="31" a="1"/>
  <c r="BX35" i="31" s="1"/>
  <c r="CO35" i="31" a="1"/>
  <c r="CO35" i="31" s="1"/>
  <c r="DC35" i="31" a="1"/>
  <c r="DC35" i="31" s="1"/>
  <c r="DU35" i="31" a="1"/>
  <c r="DU35" i="31" s="1"/>
  <c r="CD35" i="31" a="1"/>
  <c r="CD35" i="31" s="1"/>
  <c r="EB35" i="31" a="1"/>
  <c r="EB35" i="31" s="1"/>
  <c r="DG35" i="31" a="1"/>
  <c r="DG35" i="31" s="1"/>
  <c r="CR35" i="31" a="1"/>
  <c r="CR35" i="31" s="1"/>
  <c r="DN35" i="31" a="1"/>
  <c r="DN35" i="31" s="1"/>
  <c r="CJ35" i="31" a="1"/>
  <c r="CJ35" i="31" s="1"/>
  <c r="ED35" i="31" a="1"/>
  <c r="ED35" i="31" s="1"/>
  <c r="CN35" i="31" a="1"/>
  <c r="CN35" i="31" s="1"/>
  <c r="CV35" i="31" a="1"/>
  <c r="CV35" i="31" s="1"/>
  <c r="CH35" i="31" a="1"/>
  <c r="CH35" i="31" s="1"/>
  <c r="DB35" i="31" a="1"/>
  <c r="DB35" i="31" s="1"/>
  <c r="BU35" i="31" a="1"/>
  <c r="BU35" i="31" s="1"/>
  <c r="DQ35" i="31" a="1"/>
  <c r="DQ35" i="31" s="1"/>
  <c r="CE35" i="31" a="1"/>
  <c r="CE35" i="31" s="1"/>
  <c r="EC35" i="31" a="1"/>
  <c r="EC35" i="31" s="1"/>
  <c r="CC35" i="31" a="1"/>
  <c r="CC35" i="31" s="1"/>
  <c r="EA35" i="31" a="1"/>
  <c r="EA35" i="31" s="1"/>
  <c r="CM35" i="31" a="1"/>
  <c r="CM35" i="31" s="1"/>
  <c r="CX35" i="31" a="1"/>
  <c r="CX35" i="31" s="1"/>
  <c r="CK35" i="31" a="1"/>
  <c r="CK35" i="31" s="1"/>
  <c r="DH35" i="31" a="1"/>
  <c r="DH35" i="31" s="1"/>
  <c r="BW35" i="31" a="1"/>
  <c r="BW35" i="31" s="1"/>
  <c r="BV35" i="31" a="1"/>
  <c r="BV35" i="31" s="1"/>
  <c r="DY59" i="31"/>
  <c r="BJ59" i="31" s="1"/>
  <c r="AN31" i="31"/>
  <c r="AK75" i="31"/>
  <c r="AL31" i="31"/>
  <c r="AL34" i="31"/>
  <c r="AN34" i="31"/>
  <c r="EB39" i="31" a="1"/>
  <c r="EB39" i="31" s="1"/>
  <c r="CM39" i="31" a="1"/>
  <c r="CM39" i="31" s="1"/>
  <c r="ED34" i="31" a="1"/>
  <c r="ED34" i="31" s="1"/>
  <c r="CS50" i="31"/>
  <c r="BA50" i="31" s="1"/>
  <c r="DS49" i="31"/>
  <c r="BH49" i="31" s="1"/>
  <c r="BX39" i="31" a="1"/>
  <c r="BX39" i="31" s="1"/>
  <c r="CL39" i="31" a="1"/>
  <c r="CL39" i="31" s="1"/>
  <c r="CN39" i="31" a="1"/>
  <c r="CN39" i="31" s="1"/>
  <c r="CD36" i="31" a="1"/>
  <c r="CD36" i="31" s="1"/>
  <c r="CA34" i="31" a="1"/>
  <c r="CA34" i="31" s="1"/>
  <c r="EC60" i="31" a="1"/>
  <c r="EC60" i="31" s="1"/>
  <c r="DQ58" i="31" a="1"/>
  <c r="DQ58" i="31" s="1"/>
  <c r="CV58" i="31" a="1"/>
  <c r="CV58" i="31" s="1"/>
  <c r="DT58" i="31" a="1"/>
  <c r="DT58" i="31" s="1"/>
  <c r="CC58" i="31" a="1"/>
  <c r="CC58" i="31" s="1"/>
  <c r="CX58" i="31" a="1"/>
  <c r="CX58" i="31" s="1"/>
  <c r="DA58" i="31" a="1"/>
  <c r="DA58" i="31" s="1"/>
  <c r="DH58" i="31" a="1"/>
  <c r="DH58" i="31" s="1"/>
  <c r="BV58" i="31" a="1"/>
  <c r="BV58" i="31" s="1"/>
  <c r="DK58" i="31" a="1"/>
  <c r="DK58" i="31" s="1"/>
  <c r="DM58" i="31" s="1"/>
  <c r="BF58" i="31" s="1"/>
  <c r="CD58" i="31" a="1"/>
  <c r="CD58" i="31" s="1"/>
  <c r="CK58" i="31" a="1"/>
  <c r="CK58" i="31" s="1"/>
  <c r="DU58" i="31" a="1"/>
  <c r="DU58" i="31" s="1"/>
  <c r="CL58" i="31" a="1"/>
  <c r="CL58" i="31" s="1"/>
  <c r="DN58" i="31" a="1"/>
  <c r="DN58" i="31" s="1"/>
  <c r="DX58" i="31" a="1"/>
  <c r="DX58" i="31" s="1"/>
  <c r="CG39" i="31" a="1"/>
  <c r="CG39" i="31" s="1"/>
  <c r="DV59" i="31"/>
  <c r="BI59" i="31" s="1"/>
  <c r="BZ34" i="31" a="1"/>
  <c r="BZ34" i="31" s="1"/>
  <c r="DR60" i="31" a="1"/>
  <c r="DR60" i="31" s="1"/>
  <c r="DF59" i="31"/>
  <c r="BD59" i="31" s="1"/>
  <c r="BZ58" i="31" a="1"/>
  <c r="BZ58" i="31" s="1"/>
  <c r="CR58" i="31" a="1"/>
  <c r="CR58" i="31" s="1"/>
  <c r="EC39" i="31" a="1"/>
  <c r="EC39" i="31" s="1"/>
  <c r="CJ39" i="31" a="1"/>
  <c r="CJ39" i="31" s="1"/>
  <c r="BU39" i="31" a="1"/>
  <c r="BU39" i="31" s="1"/>
  <c r="EE48" i="31"/>
  <c r="BK48" i="31" s="1"/>
  <c r="BY30" i="31"/>
  <c r="AX30" i="31" s="1"/>
  <c r="CF30" i="31"/>
  <c r="AZ30" i="31" s="1"/>
  <c r="DP53" i="31"/>
  <c r="BG53" i="31" s="1"/>
  <c r="CN36" i="31" a="1"/>
  <c r="CN36" i="31" s="1"/>
  <c r="EA34" i="31" a="1"/>
  <c r="EA34" i="31" s="1"/>
  <c r="CF45" i="31"/>
  <c r="AZ45" i="31" s="1"/>
  <c r="CW60" i="31" a="1"/>
  <c r="CW60" i="31" s="1"/>
  <c r="CS38" i="31"/>
  <c r="BA38" i="31" s="1"/>
  <c r="CB59" i="31"/>
  <c r="AY59" i="31" s="1"/>
  <c r="CI58" i="31" a="1"/>
  <c r="CI58" i="31" s="1"/>
  <c r="DV49" i="31"/>
  <c r="BI49" i="31" s="1"/>
  <c r="DC39" i="31" a="1"/>
  <c r="DC39" i="31" s="1"/>
  <c r="DE39" i="31" a="1"/>
  <c r="DE39" i="31" s="1"/>
  <c r="CI39" i="31" a="1"/>
  <c r="CI39" i="31" s="1"/>
  <c r="CO39" i="31" a="1"/>
  <c r="CO39" i="31" s="1"/>
  <c r="BY48" i="31"/>
  <c r="AX48" i="31" s="1"/>
  <c r="DP50" i="31"/>
  <c r="BG50" i="31" s="1"/>
  <c r="BV39" i="31" a="1"/>
  <c r="BV39" i="31" s="1"/>
  <c r="DS59" i="31"/>
  <c r="BH59" i="31" s="1"/>
  <c r="DZ39" i="31" a="1"/>
  <c r="DZ39" i="31" s="1"/>
  <c r="EA60" i="31" a="1"/>
  <c r="EA60" i="31" s="1"/>
  <c r="CF54" i="31"/>
  <c r="AZ54" i="31" s="1"/>
  <c r="CT58" i="31" a="1"/>
  <c r="CT58" i="31" s="1"/>
  <c r="CU58" i="31" s="1"/>
  <c r="BB58" i="31" s="1"/>
  <c r="ED58" i="31" a="1"/>
  <c r="ED58" i="31" s="1"/>
  <c r="DR58" i="31" a="1"/>
  <c r="DR58" i="31" s="1"/>
  <c r="BW39" i="31" a="1"/>
  <c r="BW39" i="31" s="1"/>
  <c r="EA39" i="31" a="1"/>
  <c r="EA39" i="31" s="1"/>
  <c r="AL32" i="31"/>
  <c r="AN32" i="31"/>
  <c r="CZ58" i="31" a="1"/>
  <c r="CZ58" i="31" s="1"/>
  <c r="DR39" i="31" a="1"/>
  <c r="DR39" i="31" s="1"/>
  <c r="DH39" i="31" a="1"/>
  <c r="DH39" i="31" s="1"/>
  <c r="DW34" i="31" a="1"/>
  <c r="DW34" i="31" s="1"/>
  <c r="DG36" i="31" a="1"/>
  <c r="DG36" i="31" s="1"/>
  <c r="DZ34" i="31" a="1"/>
  <c r="DZ34" i="31" s="1"/>
  <c r="EE50" i="31"/>
  <c r="BK50" i="31" s="1"/>
  <c r="DJ45" i="31"/>
  <c r="BE45" i="31" s="1"/>
  <c r="DI58" i="31" a="1"/>
  <c r="DI58" i="31" s="1"/>
  <c r="CB53" i="31"/>
  <c r="AY53" i="31" s="1"/>
  <c r="DS30" i="31"/>
  <c r="BH30" i="31" s="1"/>
  <c r="CF42" i="31"/>
  <c r="AZ42" i="31" s="1"/>
  <c r="DG58" i="31" a="1"/>
  <c r="DG58" i="31" s="1"/>
  <c r="CN58" i="31" a="1"/>
  <c r="CN58" i="31" s="1"/>
  <c r="ED39" i="31" a="1"/>
  <c r="ED39" i="31" s="1"/>
  <c r="DX39" i="31" a="1"/>
  <c r="DX39" i="31" s="1"/>
  <c r="DY39" i="31" s="1"/>
  <c r="BJ39" i="31" s="1"/>
  <c r="CY48" i="31"/>
  <c r="BC48" i="31" s="1"/>
  <c r="DV30" i="31"/>
  <c r="BI30" i="31" s="1"/>
  <c r="AN35" i="31"/>
  <c r="AL35" i="31"/>
  <c r="DM53" i="31"/>
  <c r="BF53" i="31" s="1"/>
  <c r="AH30" i="31"/>
  <c r="AG33" i="31"/>
  <c r="AH33" i="31"/>
  <c r="Z25" i="31"/>
  <c r="AG31" i="31"/>
  <c r="AG32" i="31"/>
  <c r="AG44" i="31"/>
  <c r="AH34" i="31"/>
  <c r="AG39" i="31"/>
  <c r="AH40" i="31"/>
  <c r="AH37" i="31"/>
  <c r="AG41" i="31"/>
  <c r="AG46" i="31"/>
  <c r="AG54" i="31"/>
  <c r="AH31" i="31"/>
  <c r="AH36" i="31"/>
  <c r="AG37" i="31"/>
  <c r="AH45" i="31"/>
  <c r="AH47" i="31"/>
  <c r="AH32" i="31"/>
  <c r="AH42" i="31"/>
  <c r="AH51" i="31"/>
  <c r="AG30" i="31"/>
  <c r="AG53" i="31"/>
  <c r="AG40" i="31"/>
  <c r="AH46" i="31"/>
  <c r="AH53" i="31"/>
  <c r="AG63" i="31"/>
  <c r="AH72" i="31"/>
  <c r="AH59" i="31"/>
  <c r="AG66" i="31"/>
  <c r="AH43" i="31"/>
  <c r="AG51" i="31"/>
  <c r="AH58" i="31"/>
  <c r="AG74" i="31"/>
  <c r="AG47" i="31"/>
  <c r="AG62" i="31"/>
  <c r="AH74" i="31"/>
  <c r="AG42" i="31"/>
  <c r="AG45" i="31"/>
  <c r="AG49" i="31"/>
  <c r="AG60" i="31"/>
  <c r="AH68" i="31"/>
  <c r="AG72" i="31"/>
  <c r="AG43" i="31"/>
  <c r="AH54" i="31"/>
  <c r="AH60" i="31"/>
  <c r="AG69" i="31"/>
  <c r="AH71" i="31"/>
  <c r="AH69" i="31"/>
  <c r="AG50" i="31"/>
  <c r="AG65" i="31"/>
  <c r="AH44" i="31"/>
  <c r="AH55" i="31"/>
  <c r="AH63" i="31"/>
  <c r="AH64" i="31"/>
  <c r="AG67" i="31"/>
  <c r="AG73" i="31"/>
  <c r="AH67" i="31"/>
  <c r="AH73" i="31"/>
  <c r="AH35" i="31"/>
  <c r="AH49" i="31"/>
  <c r="AG57" i="31"/>
  <c r="AH57" i="31"/>
  <c r="AH52" i="31"/>
  <c r="AG68" i="31"/>
  <c r="AH70" i="31"/>
  <c r="AG70" i="31"/>
  <c r="AG52" i="31"/>
  <c r="AH41" i="31"/>
  <c r="AH66" i="31"/>
  <c r="AG48" i="31"/>
  <c r="AH50" i="31"/>
  <c r="AH48" i="31"/>
  <c r="AG58" i="31"/>
  <c r="AG35" i="31"/>
  <c r="AH62" i="31"/>
  <c r="AG71" i="31"/>
  <c r="AG61" i="31"/>
  <c r="AH39" i="31"/>
  <c r="AH61" i="31"/>
  <c r="AG64" i="31"/>
  <c r="AG34" i="31"/>
  <c r="AH65" i="31"/>
  <c r="AG56" i="31"/>
  <c r="AH56" i="31"/>
  <c r="AG38" i="31"/>
  <c r="AH38" i="31"/>
  <c r="AG55" i="31"/>
  <c r="AG36" i="31"/>
  <c r="AG59" i="31"/>
  <c r="DD39" i="31" a="1"/>
  <c r="DD39" i="31" s="1"/>
  <c r="DG39" i="31" a="1"/>
  <c r="DG39" i="31" s="1"/>
  <c r="DP48" i="31"/>
  <c r="BG48" i="31" s="1"/>
  <c r="CI60" i="31" a="1"/>
  <c r="CI60" i="31" s="1"/>
  <c r="CJ60" i="31" a="1"/>
  <c r="CJ60" i="31" s="1"/>
  <c r="CZ60" i="31" a="1"/>
  <c r="CZ60" i="31" s="1"/>
  <c r="DT60" i="31" a="1"/>
  <c r="DT60" i="31" s="1"/>
  <c r="DC60" i="31" a="1"/>
  <c r="DC60" i="31" s="1"/>
  <c r="CL60" i="31" a="1"/>
  <c r="CL60" i="31" s="1"/>
  <c r="BU60" i="31" a="1"/>
  <c r="BU60" i="31" s="1"/>
  <c r="DI60" i="31" a="1"/>
  <c r="DI60" i="31" s="1"/>
  <c r="CT60" i="31" a="1"/>
  <c r="CT60" i="31" s="1"/>
  <c r="CU60" i="31" s="1"/>
  <c r="BB60" i="31" s="1"/>
  <c r="CA60" i="31" a="1"/>
  <c r="CA60" i="31" s="1"/>
  <c r="DD60" i="31" a="1"/>
  <c r="DD60" i="31" s="1"/>
  <c r="DE60" i="31" a="1"/>
  <c r="DE60" i="31" s="1"/>
  <c r="CP60" i="31" a="1"/>
  <c r="CP60" i="31" s="1"/>
  <c r="DO60" i="31" a="1"/>
  <c r="DO60" i="31" s="1"/>
  <c r="CH60" i="31" a="1"/>
  <c r="CH60" i="31" s="1"/>
  <c r="CK60" i="31" a="1"/>
  <c r="CK60" i="31" s="1"/>
  <c r="CR60" i="31" a="1"/>
  <c r="CR60" i="31" s="1"/>
  <c r="EB60" i="31" a="1"/>
  <c r="EB60" i="31" s="1"/>
  <c r="DW60" i="31" a="1"/>
  <c r="DW60" i="31" s="1"/>
  <c r="CQ60" i="31" a="1"/>
  <c r="CQ60" i="31" s="1"/>
  <c r="CV60" i="31" a="1"/>
  <c r="CV60" i="31" s="1"/>
  <c r="BW60" i="31" a="1"/>
  <c r="BW60" i="31" s="1"/>
  <c r="DL60" i="31" a="1"/>
  <c r="DL60" i="31" s="1"/>
  <c r="DU60" i="31" a="1"/>
  <c r="DU60" i="31" s="1"/>
  <c r="BV60" i="31" a="1"/>
  <c r="BV60" i="31" s="1"/>
  <c r="BX60" i="31" a="1"/>
  <c r="BX60" i="31" s="1"/>
  <c r="DK60" i="31" a="1"/>
  <c r="DK60" i="31" s="1"/>
  <c r="BZ60" i="31" a="1"/>
  <c r="BZ60" i="31" s="1"/>
  <c r="DQ60" i="31" a="1"/>
  <c r="DQ60" i="31" s="1"/>
  <c r="ED60" i="31" a="1"/>
  <c r="ED60" i="31" s="1"/>
  <c r="CT39" i="31" a="1"/>
  <c r="CT39" i="31" s="1"/>
  <c r="CU39" i="31" s="1"/>
  <c r="BB39" i="31" s="1"/>
  <c r="DF48" i="31"/>
  <c r="BD48" i="31" s="1"/>
  <c r="CV39" i="31" a="1"/>
  <c r="CV39" i="31" s="1"/>
  <c r="CK39" i="31" a="1"/>
  <c r="CK39" i="31" s="1"/>
  <c r="DN39" i="31" a="1"/>
  <c r="DN39" i="31" s="1"/>
  <c r="CE39" i="31" a="1"/>
  <c r="CE39" i="31" s="1"/>
  <c r="BX34" i="31" a="1"/>
  <c r="BX34" i="31" s="1"/>
  <c r="DZ36" i="31" a="1"/>
  <c r="DZ36" i="31" s="1"/>
  <c r="DA34" i="31" a="1"/>
  <c r="DA34" i="31" s="1"/>
  <c r="DN60" i="31" a="1"/>
  <c r="DN60" i="31" s="1"/>
  <c r="DB60" i="31" a="1"/>
  <c r="DB60" i="31" s="1"/>
  <c r="DG60" i="31" a="1"/>
  <c r="DG60" i="31" s="1"/>
  <c r="DD58" i="31" a="1"/>
  <c r="DD58" i="31" s="1"/>
  <c r="CB50" i="31"/>
  <c r="AY50" i="31" s="1"/>
  <c r="DV53" i="31"/>
  <c r="BI53" i="31" s="1"/>
  <c r="EE49" i="31"/>
  <c r="BK49" i="31" s="1"/>
  <c r="DA36" i="31" a="1"/>
  <c r="DA36" i="31" s="1"/>
  <c r="CX36" i="31" a="1"/>
  <c r="CX36" i="31" s="1"/>
  <c r="DF50" i="31"/>
  <c r="BD50" i="31" s="1"/>
  <c r="CP36" i="31" a="1"/>
  <c r="CP36" i="31" s="1"/>
  <c r="CO36" i="31" a="1"/>
  <c r="CO36" i="31" s="1"/>
  <c r="DG34" i="31" a="1"/>
  <c r="DG34" i="31" s="1"/>
  <c r="CY45" i="31"/>
  <c r="BC45" i="31" s="1"/>
  <c r="CW39" i="31" a="1"/>
  <c r="CW39" i="31" s="1"/>
  <c r="DA39" i="31" a="1"/>
  <c r="DA39" i="31" s="1"/>
  <c r="CH39" i="31" a="1"/>
  <c r="CH39" i="31" s="1"/>
  <c r="AL33" i="31"/>
  <c r="AN33" i="31"/>
  <c r="BU36" i="31" a="1"/>
  <c r="BU36" i="31" s="1"/>
  <c r="CX34" i="31" a="1"/>
  <c r="CX34" i="31" s="1"/>
  <c r="CS45" i="31"/>
  <c r="BA45" i="31" s="1"/>
  <c r="DX60" i="31" a="1"/>
  <c r="DX60" i="31" s="1"/>
  <c r="CN29" i="31" a="1"/>
  <c r="CN29" i="31" s="1"/>
  <c r="CX29" i="31" a="1"/>
  <c r="CX29" i="31" s="1"/>
  <c r="DH29" i="31" a="1"/>
  <c r="DH29" i="31" s="1"/>
  <c r="CE29" i="31" a="1"/>
  <c r="CE29" i="31" s="1"/>
  <c r="DI29" i="31" a="1"/>
  <c r="DI29" i="31" s="1"/>
  <c r="DT29" i="31" a="1"/>
  <c r="DT29" i="31" s="1"/>
  <c r="ED29" i="31" a="1"/>
  <c r="ED29" i="31" s="1"/>
  <c r="BU29" i="31" a="1"/>
  <c r="BU29" i="31" s="1"/>
  <c r="CO29" i="31" a="1"/>
  <c r="CO29" i="31" s="1"/>
  <c r="DB29" i="31" a="1"/>
  <c r="DB29" i="31" s="1"/>
  <c r="EA29" i="31" a="1"/>
  <c r="EA29" i="31" s="1"/>
  <c r="CP29" i="31" a="1"/>
  <c r="CP29" i="31" s="1"/>
  <c r="DO29" i="31" a="1"/>
  <c r="DO29" i="31" s="1"/>
  <c r="EB29" i="31" a="1"/>
  <c r="EB29" i="31" s="1"/>
  <c r="DX29" i="31" a="1"/>
  <c r="DX29" i="31" s="1"/>
  <c r="CH29" i="31" a="1"/>
  <c r="CH29" i="31" s="1"/>
  <c r="CI29" i="31" a="1"/>
  <c r="CI29" i="31" s="1"/>
  <c r="CV29" i="31" a="1"/>
  <c r="CV29" i="31" s="1"/>
  <c r="DK29" i="31" a="1"/>
  <c r="DK29" i="31" s="1"/>
  <c r="CK29" i="31" a="1"/>
  <c r="CK29" i="31" s="1"/>
  <c r="BV29" i="31" a="1"/>
  <c r="BV29" i="31" s="1"/>
  <c r="CL29" i="31" a="1"/>
  <c r="CL29" i="31" s="1"/>
  <c r="DD29" i="31" a="1"/>
  <c r="DD29" i="31" s="1"/>
  <c r="DG29" i="31" a="1"/>
  <c r="DG29" i="31" s="1"/>
  <c r="DN29" i="31" a="1"/>
  <c r="DN29" i="31" s="1"/>
  <c r="BX29" i="31" a="1"/>
  <c r="BX29" i="31" s="1"/>
  <c r="BZ29" i="31" a="1"/>
  <c r="BZ29" i="31" s="1"/>
  <c r="CA29" i="31" a="1"/>
  <c r="CA29" i="31" s="1"/>
  <c r="DA29" i="31" a="1"/>
  <c r="DA29" i="31" s="1"/>
  <c r="DZ29" i="31" a="1"/>
  <c r="DZ29" i="31" s="1"/>
  <c r="CJ29" i="31" a="1"/>
  <c r="CJ29" i="31" s="1"/>
  <c r="CG29" i="31" a="1"/>
  <c r="CG29" i="31" s="1"/>
  <c r="DU29" i="31" a="1"/>
  <c r="DU29" i="31" s="1"/>
  <c r="DW29" i="31" a="1"/>
  <c r="DW29" i="31" s="1"/>
  <c r="CQ29" i="31" a="1"/>
  <c r="CQ29" i="31" s="1"/>
  <c r="CR29" i="31" a="1"/>
  <c r="CR29" i="31" s="1"/>
  <c r="CW29" i="31" a="1"/>
  <c r="CW29" i="31" s="1"/>
  <c r="DE29" i="31" a="1"/>
  <c r="DE29" i="31" s="1"/>
  <c r="DQ29" i="31" a="1"/>
  <c r="DQ29" i="31" s="1"/>
  <c r="EC29" i="31" a="1"/>
  <c r="EC29" i="31" s="1"/>
  <c r="BW29" i="31" a="1"/>
  <c r="BW29" i="31" s="1"/>
  <c r="CD29" i="31" a="1"/>
  <c r="CD29" i="31" s="1"/>
  <c r="CM29" i="31" a="1"/>
  <c r="CM29" i="31" s="1"/>
  <c r="CH37" i="31" a="1"/>
  <c r="CH37" i="31" s="1"/>
  <c r="EA37" i="31" a="1"/>
  <c r="EA37" i="31" s="1"/>
  <c r="CA37" i="31" a="1"/>
  <c r="CA37" i="31" s="1"/>
  <c r="CV37" i="31" a="1"/>
  <c r="CV37" i="31" s="1"/>
  <c r="DQ37" i="31" a="1"/>
  <c r="DQ37" i="31" s="1"/>
  <c r="CE37" i="31" a="1"/>
  <c r="CE37" i="31" s="1"/>
  <c r="CJ37" i="31" a="1"/>
  <c r="CJ37" i="31" s="1"/>
  <c r="DE37" i="31" a="1"/>
  <c r="DE37" i="31" s="1"/>
  <c r="CN37" i="31" a="1"/>
  <c r="CN37" i="31" s="1"/>
  <c r="DI37" i="31" a="1"/>
  <c r="DI37" i="31" s="1"/>
  <c r="DL37" i="31" a="1"/>
  <c r="DL37" i="31" s="1"/>
  <c r="CX37" i="31" a="1"/>
  <c r="CX37" i="31" s="1"/>
  <c r="BX37" i="31" a="1"/>
  <c r="BX37" i="31" s="1"/>
  <c r="ED37" i="31" a="1"/>
  <c r="ED37" i="31" s="1"/>
  <c r="BZ37" i="31" a="1"/>
  <c r="BZ37" i="31" s="1"/>
  <c r="CI37" i="31" a="1"/>
  <c r="CI37" i="31" s="1"/>
  <c r="DT37" i="31" a="1"/>
  <c r="DT37" i="31" s="1"/>
  <c r="DG37" i="31" a="1"/>
  <c r="DG37" i="31" s="1"/>
  <c r="CR37" i="31" a="1"/>
  <c r="CR37" i="31" s="1"/>
  <c r="CG37" i="31" a="1"/>
  <c r="CG37" i="31" s="1"/>
  <c r="CM37" i="31" a="1"/>
  <c r="CM37" i="31" s="1"/>
  <c r="DH37" i="31" a="1"/>
  <c r="DH37" i="31" s="1"/>
  <c r="BV37" i="31" a="1"/>
  <c r="BV37" i="31" s="1"/>
  <c r="DZ37" i="31" a="1"/>
  <c r="DZ37" i="31" s="1"/>
  <c r="BU37" i="31" a="1"/>
  <c r="BU37" i="31" s="1"/>
  <c r="DJ54" i="31"/>
  <c r="BE54" i="31" s="1"/>
  <c r="DH60" i="31" a="1"/>
  <c r="DH60" i="31" s="1"/>
  <c r="CP51" i="31" a="1"/>
  <c r="CP51" i="31" s="1"/>
  <c r="CQ51" i="31" a="1"/>
  <c r="CQ51" i="31" s="1"/>
  <c r="DO51" i="31" a="1"/>
  <c r="DO51" i="31" s="1"/>
  <c r="CR51" i="31" a="1"/>
  <c r="CR51" i="31" s="1"/>
  <c r="DQ51" i="31" a="1"/>
  <c r="DQ51" i="31" s="1"/>
  <c r="DR51" i="31" a="1"/>
  <c r="DR51" i="31" s="1"/>
  <c r="ED51" i="31" a="1"/>
  <c r="ED51" i="31" s="1"/>
  <c r="CM51" i="31" a="1"/>
  <c r="CM51" i="31" s="1"/>
  <c r="EC51" i="31" a="1"/>
  <c r="EC51" i="31" s="1"/>
  <c r="DD51" i="31" a="1"/>
  <c r="DD51" i="31" s="1"/>
  <c r="DE51" i="31" a="1"/>
  <c r="DE51" i="31" s="1"/>
  <c r="CV51" i="31" a="1"/>
  <c r="CV51" i="31" s="1"/>
  <c r="EA51" i="31" a="1"/>
  <c r="EA51" i="31" s="1"/>
  <c r="BZ51" i="31" a="1"/>
  <c r="BZ51" i="31" s="1"/>
  <c r="CB51" i="31" s="1"/>
  <c r="AY51" i="31" s="1"/>
  <c r="DK51" i="31" a="1"/>
  <c r="DK51" i="31" s="1"/>
  <c r="CH51" i="31" a="1"/>
  <c r="CH51" i="31" s="1"/>
  <c r="CI51" i="31" a="1"/>
  <c r="CI51" i="31" s="1"/>
  <c r="DZ51" i="31" a="1"/>
  <c r="DZ51" i="31" s="1"/>
  <c r="CV32" i="31" a="1"/>
  <c r="CV32" i="31" s="1"/>
  <c r="CL32" i="31" a="1"/>
  <c r="CL32" i="31" s="1"/>
  <c r="CK32" i="31" a="1"/>
  <c r="CK32" i="31" s="1"/>
  <c r="EA32" i="31" a="1"/>
  <c r="EA32" i="31" s="1"/>
  <c r="CO58" i="31" a="1"/>
  <c r="CO58" i="31" s="1"/>
  <c r="DE58" i="31" a="1"/>
  <c r="DE58" i="31" s="1"/>
  <c r="CR39" i="31" a="1"/>
  <c r="CR39" i="31" s="1"/>
  <c r="DO39" i="31" a="1"/>
  <c r="DO39" i="31" s="1"/>
  <c r="DB39" i="31" a="1"/>
  <c r="DB39" i="31" s="1"/>
  <c r="CS54" i="31"/>
  <c r="BA54" i="31" s="1"/>
  <c r="CT34" i="31" a="1"/>
  <c r="CT34" i="31" s="1"/>
  <c r="CU34" i="31" s="1"/>
  <c r="BB34" i="31" s="1"/>
  <c r="DI34" i="31" a="1"/>
  <c r="DI34" i="31" s="1"/>
  <c r="DX34" i="31" a="1"/>
  <c r="DX34" i="31" s="1"/>
  <c r="CH34" i="31" a="1"/>
  <c r="CH34" i="31" s="1"/>
  <c r="CV34" i="31" a="1"/>
  <c r="CV34" i="31" s="1"/>
  <c r="DK34" i="31" a="1"/>
  <c r="DK34" i="31" s="1"/>
  <c r="BU34" i="31" a="1"/>
  <c r="BU34" i="31" s="1"/>
  <c r="CI34" i="31" a="1"/>
  <c r="CI34" i="31" s="1"/>
  <c r="CW34" i="31" a="1"/>
  <c r="CW34" i="31" s="1"/>
  <c r="DH34" i="31" a="1"/>
  <c r="DH34" i="31" s="1"/>
  <c r="EB34" i="31" a="1"/>
  <c r="EB34" i="31" s="1"/>
  <c r="EC34" i="31" a="1"/>
  <c r="EC34" i="31" s="1"/>
  <c r="DO34" i="31" a="1"/>
  <c r="DO34" i="31" s="1"/>
  <c r="CC34" i="31" a="1"/>
  <c r="CC34" i="31" s="1"/>
  <c r="CD34" i="31" a="1"/>
  <c r="CD34" i="31" s="1"/>
  <c r="CZ34" i="31" a="1"/>
  <c r="CZ34" i="31" s="1"/>
  <c r="DT34" i="31" a="1"/>
  <c r="DT34" i="31" s="1"/>
  <c r="CJ34" i="31" a="1"/>
  <c r="CJ34" i="31" s="1"/>
  <c r="DL34" i="31" a="1"/>
  <c r="DL34" i="31" s="1"/>
  <c r="CM34" i="31" a="1"/>
  <c r="CM34" i="31" s="1"/>
  <c r="CR34" i="31" a="1"/>
  <c r="CR34" i="31" s="1"/>
  <c r="DU34" i="31" a="1"/>
  <c r="DU34" i="31" s="1"/>
  <c r="BV34" i="31" a="1"/>
  <c r="BV34" i="31" s="1"/>
  <c r="DC34" i="31" a="1"/>
  <c r="DC34" i="31" s="1"/>
  <c r="BW34" i="31" a="1"/>
  <c r="BW34" i="31" s="1"/>
  <c r="DD34" i="31" a="1"/>
  <c r="DD34" i="31" s="1"/>
  <c r="DB34" i="31" a="1"/>
  <c r="DB34" i="31" s="1"/>
  <c r="CN34" i="31" a="1"/>
  <c r="CN34" i="31" s="1"/>
  <c r="DR34" i="31" a="1"/>
  <c r="DR34" i="31" s="1"/>
  <c r="CE34" i="31" a="1"/>
  <c r="CE34" i="31" s="1"/>
  <c r="DN34" i="31" a="1"/>
  <c r="DN34" i="31" s="1"/>
  <c r="DQ34" i="31" a="1"/>
  <c r="DQ34" i="31" s="1"/>
  <c r="CP34" i="31" a="1"/>
  <c r="CP34" i="31" s="1"/>
  <c r="M34" i="31"/>
  <c r="H34" i="31" s="1"/>
  <c r="E35" i="31" s="1" a="1"/>
  <c r="E35" i="31" s="1"/>
  <c r="F35" i="31" s="1"/>
  <c r="DS45" i="31"/>
  <c r="BH45" i="31" s="1"/>
  <c r="DO36" i="31" a="1"/>
  <c r="DO36" i="31" s="1"/>
  <c r="EB36" i="31" a="1"/>
  <c r="EB36" i="31" s="1"/>
  <c r="BV36" i="31" a="1"/>
  <c r="BV36" i="31" s="1"/>
  <c r="BW36" i="31" a="1"/>
  <c r="BW36" i="31" s="1"/>
  <c r="CJ36" i="31" a="1"/>
  <c r="CJ36" i="31" s="1"/>
  <c r="BX36" i="31" a="1"/>
  <c r="BX36" i="31" s="1"/>
  <c r="CK36" i="31" a="1"/>
  <c r="CK36" i="31" s="1"/>
  <c r="CW36" i="31" a="1"/>
  <c r="CW36" i="31" s="1"/>
  <c r="DK36" i="31" a="1"/>
  <c r="DK36" i="31" s="1"/>
  <c r="DL36" i="31" a="1"/>
  <c r="DL36" i="31" s="1"/>
  <c r="CL36" i="31" a="1"/>
  <c r="CL36" i="31" s="1"/>
  <c r="DB36" i="31" a="1"/>
  <c r="DB36" i="31" s="1"/>
  <c r="DR36" i="31" a="1"/>
  <c r="DR36" i="31" s="1"/>
  <c r="CQ36" i="31" a="1"/>
  <c r="CQ36" i="31" s="1"/>
  <c r="DE36" i="31" a="1"/>
  <c r="DE36" i="31" s="1"/>
  <c r="CM36" i="31" a="1"/>
  <c r="CM36" i="31" s="1"/>
  <c r="BZ36" i="31" a="1"/>
  <c r="BZ36" i="31" s="1"/>
  <c r="DN36" i="31" a="1"/>
  <c r="DN36" i="31" s="1"/>
  <c r="DD36" i="31" a="1"/>
  <c r="DD36" i="31" s="1"/>
  <c r="ED36" i="31" a="1"/>
  <c r="ED36" i="31" s="1"/>
  <c r="DH36" i="31" a="1"/>
  <c r="DH36" i="31" s="1"/>
  <c r="DI36" i="31" a="1"/>
  <c r="DI36" i="31" s="1"/>
  <c r="CC36" i="31" a="1"/>
  <c r="CC36" i="31" s="1"/>
  <c r="DT36" i="31" a="1"/>
  <c r="DT36" i="31" s="1"/>
  <c r="CE36" i="31" a="1"/>
  <c r="CE36" i="31" s="1"/>
  <c r="CI36" i="31" a="1"/>
  <c r="CI36" i="31" s="1"/>
  <c r="DU36" i="31" a="1"/>
  <c r="DU36" i="31" s="1"/>
  <c r="DQ36" i="31" a="1"/>
  <c r="DQ36" i="31" s="1"/>
  <c r="CH36" i="31" a="1"/>
  <c r="CH36" i="31" s="1"/>
  <c r="CR36" i="31" a="1"/>
  <c r="CR36" i="31" s="1"/>
  <c r="CT36" i="31" a="1"/>
  <c r="CT36" i="31" s="1"/>
  <c r="CU36" i="31" s="1"/>
  <c r="BB36" i="31" s="1"/>
  <c r="EC36" i="31" a="1"/>
  <c r="EC36" i="31" s="1"/>
  <c r="CV36" i="31" a="1"/>
  <c r="CV36" i="31" s="1"/>
  <c r="DX36" i="31" a="1"/>
  <c r="DX36" i="31" s="1"/>
  <c r="EA36" i="31" a="1"/>
  <c r="EA36" i="31" s="1"/>
  <c r="CY42" i="31"/>
  <c r="BC42" i="31" s="1"/>
  <c r="DM30" i="31"/>
  <c r="BF30" i="31" s="1"/>
  <c r="CS53" i="31"/>
  <c r="BA53" i="31" s="1"/>
  <c r="CK34" i="31" a="1"/>
  <c r="CK34" i="31" s="1"/>
  <c r="CQ34" i="31" a="1"/>
  <c r="CQ34" i="31" s="1"/>
  <c r="CS30" i="31"/>
  <c r="BA30" i="31" s="1"/>
  <c r="CF53" i="31"/>
  <c r="AZ53" i="31" s="1"/>
  <c r="DJ49" i="31"/>
  <c r="BE49" i="31" s="1"/>
  <c r="CX60" i="31" a="1"/>
  <c r="CX60" i="31" s="1"/>
  <c r="BY46" i="31"/>
  <c r="AX46" i="31" s="1"/>
  <c r="EB58" i="31" a="1"/>
  <c r="EB58" i="31" s="1"/>
  <c r="CQ58" i="31" a="1"/>
  <c r="CQ58" i="31" s="1"/>
  <c r="BZ39" i="31" a="1"/>
  <c r="BZ39" i="31" s="1"/>
  <c r="CX39" i="31" a="1"/>
  <c r="CX39" i="31" s="1"/>
  <c r="CD39" i="31" a="1"/>
  <c r="CD39" i="31" s="1"/>
  <c r="CY49" i="31"/>
  <c r="BC49" i="31" s="1"/>
  <c r="CE60" i="31" a="1"/>
  <c r="CE60" i="31" s="1"/>
  <c r="CO60" i="31" a="1"/>
  <c r="CO60" i="31" s="1"/>
  <c r="CP58" i="31" a="1"/>
  <c r="CP58" i="31" s="1"/>
  <c r="CE58" i="31" a="1"/>
  <c r="CE58" i="31" s="1"/>
  <c r="DO58" i="31" a="1"/>
  <c r="DO58" i="31" s="1"/>
  <c r="DK39" i="31" a="1"/>
  <c r="DK39" i="31" s="1"/>
  <c r="DL39" i="31" a="1"/>
  <c r="DL39" i="31" s="1"/>
  <c r="CP39" i="31" a="1"/>
  <c r="CP39" i="31" s="1"/>
  <c r="CA39" i="31" a="1"/>
  <c r="CA39" i="31" s="1"/>
  <c r="DY54" i="31"/>
  <c r="BJ54" i="31" s="1"/>
  <c r="CN60" i="31" a="1"/>
  <c r="CN60" i="31" s="1"/>
  <c r="CG60" i="31" a="1"/>
  <c r="CG60" i="31" s="1"/>
  <c r="EA58" i="31" a="1"/>
  <c r="EA58" i="31" s="1"/>
  <c r="CW58" i="31" a="1"/>
  <c r="CW58" i="31" s="1"/>
  <c r="BY53" i="31"/>
  <c r="AX53" i="31" s="1"/>
  <c r="CZ36" i="31" a="1"/>
  <c r="CZ36" i="31" s="1"/>
  <c r="CL34" i="31" a="1"/>
  <c r="CL34" i="31" s="1"/>
  <c r="CG34" i="31" a="1"/>
  <c r="CG34" i="31" s="1"/>
  <c r="DV54" i="31"/>
  <c r="BI54" i="31" s="1"/>
  <c r="CD60" i="31" a="1"/>
  <c r="CD60" i="31" s="1"/>
  <c r="DR31" i="31" a="1"/>
  <c r="DR31" i="31" s="1"/>
  <c r="BW31" i="31" a="1"/>
  <c r="BW31" i="31" s="1"/>
  <c r="CP31" i="31" a="1"/>
  <c r="CP31" i="31" s="1"/>
  <c r="DO31" i="31" a="1"/>
  <c r="DO31" i="31" s="1"/>
  <c r="DW31" i="31" a="1"/>
  <c r="DW31" i="31" s="1"/>
  <c r="DX31" i="31" a="1"/>
  <c r="DX31" i="31" s="1"/>
  <c r="BZ31" i="31" a="1"/>
  <c r="BZ31" i="31" s="1"/>
  <c r="CI31" i="31" a="1"/>
  <c r="CI31" i="31" s="1"/>
  <c r="DH31" i="31" a="1"/>
  <c r="DH31" i="31" s="1"/>
  <c r="CG31" i="31" a="1"/>
  <c r="CG31" i="31" s="1"/>
  <c r="EA31" i="31" a="1"/>
  <c r="EA31" i="31" s="1"/>
  <c r="DU51" i="31" a="1"/>
  <c r="DU51" i="31" s="1"/>
  <c r="DN51" i="31" a="1"/>
  <c r="DN51" i="31" s="1"/>
  <c r="BY42" i="31"/>
  <c r="AX42" i="31" s="1"/>
  <c r="ED32" i="31" a="1"/>
  <c r="ED32" i="31" s="1"/>
  <c r="BW32" i="31" a="1"/>
  <c r="BW32" i="31" s="1"/>
  <c r="DQ32" i="31" a="1"/>
  <c r="DQ32" i="31" s="1"/>
  <c r="CM58" i="31" a="1"/>
  <c r="CM58" i="31" s="1"/>
  <c r="CA58" i="31" a="1"/>
  <c r="CA58" i="31" s="1"/>
  <c r="BW58" i="31" a="1"/>
  <c r="BW58" i="31" s="1"/>
  <c r="DU39" i="31" a="1"/>
  <c r="DU39" i="31" s="1"/>
  <c r="CZ39" i="31" a="1"/>
  <c r="CZ39" i="31" s="1"/>
  <c r="CQ39" i="31" a="1"/>
  <c r="CQ39" i="31" s="1"/>
  <c r="CS48" i="31"/>
  <c r="BA48" i="31" s="1"/>
  <c r="DM48" i="31"/>
  <c r="BF48" i="31" s="1"/>
  <c r="CF50" i="31"/>
  <c r="AZ50" i="31" s="1"/>
  <c r="EE30" i="31"/>
  <c r="BK30" i="31" s="1"/>
  <c r="DS53" i="31"/>
  <c r="BH53" i="31" s="1"/>
  <c r="DP40" i="31" l="1"/>
  <c r="BG40" i="31" s="1"/>
  <c r="DY57" i="31"/>
  <c r="BJ57" i="31" s="1"/>
  <c r="DS33" i="31"/>
  <c r="BH33" i="31" s="1"/>
  <c r="DV40" i="31"/>
  <c r="BI40" i="31" s="1"/>
  <c r="CF39" i="31"/>
  <c r="AZ39" i="31" s="1"/>
  <c r="DS56" i="31"/>
  <c r="BH56" i="31" s="1"/>
  <c r="DY33" i="31"/>
  <c r="BJ33" i="31" s="1"/>
  <c r="DY51" i="31"/>
  <c r="BJ51" i="31" s="1"/>
  <c r="DS29" i="31"/>
  <c r="BH29" i="31" s="1"/>
  <c r="DY40" i="31"/>
  <c r="BJ40" i="31" s="1"/>
  <c r="CB33" i="31"/>
  <c r="AY33" i="31" s="1"/>
  <c r="DV39" i="31"/>
  <c r="BI39" i="31" s="1"/>
  <c r="CB40" i="31"/>
  <c r="AY40" i="31" s="1"/>
  <c r="DM44" i="31"/>
  <c r="BF44" i="31" s="1"/>
  <c r="DY44" i="31"/>
  <c r="BJ44" i="31" s="1"/>
  <c r="DV44" i="31"/>
  <c r="BI44" i="31" s="1"/>
  <c r="DY56" i="31"/>
  <c r="BJ56" i="31" s="1"/>
  <c r="DP33" i="31"/>
  <c r="BG33" i="31" s="1"/>
  <c r="DM33" i="31"/>
  <c r="BF33" i="31" s="1"/>
  <c r="DP31" i="31"/>
  <c r="BG31" i="31" s="1"/>
  <c r="CB34" i="31"/>
  <c r="AY34" i="31" s="1"/>
  <c r="DP36" i="31"/>
  <c r="BG36" i="31" s="1"/>
  <c r="DJ31" i="31"/>
  <c r="BE31" i="31" s="1"/>
  <c r="DJ44" i="31"/>
  <c r="BE44" i="31" s="1"/>
  <c r="DJ51" i="31"/>
  <c r="BE51" i="31" s="1"/>
  <c r="DJ40" i="31"/>
  <c r="BE40" i="31" s="1"/>
  <c r="DS37" i="31"/>
  <c r="BH37" i="31" s="1"/>
  <c r="BY40" i="31"/>
  <c r="AX40" i="31" s="1"/>
  <c r="DJ33" i="31"/>
  <c r="BE33" i="31" s="1"/>
  <c r="CY33" i="31"/>
  <c r="BC33" i="31" s="1"/>
  <c r="DS39" i="31"/>
  <c r="BH39" i="31" s="1"/>
  <c r="CF51" i="31"/>
  <c r="AZ51" i="31" s="1"/>
  <c r="DV33" i="31"/>
  <c r="BI33" i="31" s="1"/>
  <c r="DM57" i="31"/>
  <c r="BF57" i="31" s="1"/>
  <c r="DM34" i="31"/>
  <c r="BF34" i="31" s="1"/>
  <c r="DJ29" i="31"/>
  <c r="BE29" i="31" s="1"/>
  <c r="CY57" i="31"/>
  <c r="BC57" i="31" s="1"/>
  <c r="CB32" i="31"/>
  <c r="AY32" i="31" s="1"/>
  <c r="CS57" i="31"/>
  <c r="BA57" i="31" s="1"/>
  <c r="BY56" i="31"/>
  <c r="AX56" i="31" s="1"/>
  <c r="DP44" i="31"/>
  <c r="BG44" i="31" s="1"/>
  <c r="DJ60" i="31"/>
  <c r="BE60" i="31" s="1"/>
  <c r="CF44" i="31"/>
  <c r="AZ44" i="31" s="1"/>
  <c r="CB57" i="31"/>
  <c r="AY57" i="31" s="1"/>
  <c r="DJ57" i="31"/>
  <c r="BE57" i="31" s="1"/>
  <c r="BY44" i="31"/>
  <c r="AX44" i="31" s="1"/>
  <c r="CY32" i="31"/>
  <c r="BC32" i="31" s="1"/>
  <c r="EE31" i="31"/>
  <c r="BK31" i="31" s="1"/>
  <c r="DS57" i="31"/>
  <c r="BH57" i="31" s="1"/>
  <c r="EE57" i="31"/>
  <c r="BK57" i="31" s="1"/>
  <c r="DY36" i="31"/>
  <c r="BJ36" i="31" s="1"/>
  <c r="CS31" i="31"/>
  <c r="BA31" i="31" s="1"/>
  <c r="DP37" i="31"/>
  <c r="BG37" i="31" s="1"/>
  <c r="DM32" i="31"/>
  <c r="BF32" i="31" s="1"/>
  <c r="BY51" i="31"/>
  <c r="AX51" i="31" s="1"/>
  <c r="CB36" i="31"/>
  <c r="AY36" i="31" s="1"/>
  <c r="DM37" i="31"/>
  <c r="BF37" i="31" s="1"/>
  <c r="DF33" i="31"/>
  <c r="BD33" i="31" s="1"/>
  <c r="BY33" i="31"/>
  <c r="AX33" i="31" s="1"/>
  <c r="DP32" i="31"/>
  <c r="BG32" i="31" s="1"/>
  <c r="CY44" i="31"/>
  <c r="BC44" i="31" s="1"/>
  <c r="EE33" i="31"/>
  <c r="BK33" i="31" s="1"/>
  <c r="CF33" i="31"/>
  <c r="AZ33" i="31" s="1"/>
  <c r="DV57" i="31"/>
  <c r="BI57" i="31" s="1"/>
  <c r="BY57" i="31"/>
  <c r="AX57" i="31" s="1"/>
  <c r="CS44" i="31"/>
  <c r="BA44" i="31" s="1"/>
  <c r="CB31" i="31"/>
  <c r="AY31" i="31" s="1"/>
  <c r="EE56" i="31"/>
  <c r="BK56" i="31" s="1"/>
  <c r="DF57" i="31"/>
  <c r="BD57" i="31" s="1"/>
  <c r="CB56" i="31"/>
  <c r="AY56" i="31" s="1"/>
  <c r="CB44" i="31"/>
  <c r="AY44" i="31" s="1"/>
  <c r="CS33" i="31"/>
  <c r="BA33" i="31" s="1"/>
  <c r="DM40" i="31"/>
  <c r="BF40" i="31" s="1"/>
  <c r="DV32" i="31"/>
  <c r="BI32" i="31" s="1"/>
  <c r="EE58" i="31"/>
  <c r="BK58" i="31" s="1"/>
  <c r="DF31" i="31"/>
  <c r="BD31" i="31" s="1"/>
  <c r="DM56" i="31"/>
  <c r="BF56" i="31" s="1"/>
  <c r="BY31" i="31"/>
  <c r="AX31" i="31" s="1"/>
  <c r="CF37" i="31"/>
  <c r="AZ37" i="31" s="1"/>
  <c r="DP56" i="31"/>
  <c r="BG56" i="31" s="1"/>
  <c r="DS31" i="31"/>
  <c r="BH31" i="31" s="1"/>
  <c r="DJ56" i="31"/>
  <c r="BE56" i="31" s="1"/>
  <c r="CY31" i="31"/>
  <c r="BC31" i="31" s="1"/>
  <c r="DP57" i="31"/>
  <c r="BG57" i="31" s="1"/>
  <c r="DV47" i="31"/>
  <c r="BI47" i="31" s="1"/>
  <c r="DV56" i="31"/>
  <c r="BI56" i="31" s="1"/>
  <c r="CF32" i="31"/>
  <c r="AZ32" i="31" s="1"/>
  <c r="CF31" i="31"/>
  <c r="AZ31" i="31" s="1"/>
  <c r="AD144" i="31"/>
  <c r="AD146" i="31" s="1"/>
  <c r="AD147" i="31" s="1"/>
  <c r="DV37" i="31"/>
  <c r="BI37" i="31" s="1"/>
  <c r="CB60" i="31"/>
  <c r="AY60" i="31" s="1"/>
  <c r="DV31" i="31"/>
  <c r="BI31" i="31" s="1"/>
  <c r="DS44" i="31"/>
  <c r="BH44" i="31" s="1"/>
  <c r="DV51" i="31"/>
  <c r="BI51" i="31" s="1"/>
  <c r="DM60" i="31"/>
  <c r="BF60" i="31" s="1"/>
  <c r="EE44" i="31"/>
  <c r="BK44" i="31" s="1"/>
  <c r="DF40" i="31"/>
  <c r="BD40" i="31" s="1"/>
  <c r="AW41" i="31"/>
  <c r="DF37" i="31"/>
  <c r="BD37" i="31" s="1"/>
  <c r="CF40" i="31"/>
  <c r="AZ40" i="31" s="1"/>
  <c r="DY37" i="31"/>
  <c r="BJ37" i="31" s="1"/>
  <c r="CY56" i="31"/>
  <c r="BC56" i="31" s="1"/>
  <c r="CS56" i="31"/>
  <c r="BA56" i="31" s="1"/>
  <c r="DS40" i="31"/>
  <c r="BH40" i="31" s="1"/>
  <c r="CY51" i="31"/>
  <c r="BC51" i="31" s="1"/>
  <c r="AW54" i="31"/>
  <c r="CF58" i="31"/>
  <c r="AZ58" i="31" s="1"/>
  <c r="EE60" i="31"/>
  <c r="BK60" i="31" s="1"/>
  <c r="AV45" i="31"/>
  <c r="DV58" i="31"/>
  <c r="BI58" i="31" s="1"/>
  <c r="DF32" i="31"/>
  <c r="BD32" i="31" s="1"/>
  <c r="BY32" i="31"/>
  <c r="AX32" i="31" s="1"/>
  <c r="EE39" i="31"/>
  <c r="BK39" i="31" s="1"/>
  <c r="DM35" i="31"/>
  <c r="BF35" i="31" s="1"/>
  <c r="CY47" i="31"/>
  <c r="BC47" i="31" s="1"/>
  <c r="CF56" i="31"/>
  <c r="AZ56" i="31" s="1"/>
  <c r="DM51" i="31"/>
  <c r="BF51" i="31" s="1"/>
  <c r="DF44" i="31"/>
  <c r="BD44" i="31" s="1"/>
  <c r="BL41" i="31"/>
  <c r="DS58" i="31"/>
  <c r="BH58" i="31" s="1"/>
  <c r="CY35" i="31"/>
  <c r="BC35" i="31" s="1"/>
  <c r="DJ32" i="31"/>
  <c r="BE32" i="31" s="1"/>
  <c r="CS40" i="31"/>
  <c r="BA40" i="31" s="1"/>
  <c r="DJ39" i="31"/>
  <c r="BE39" i="31" s="1"/>
  <c r="DY32" i="31"/>
  <c r="BJ32" i="31" s="1"/>
  <c r="DF56" i="31"/>
  <c r="BD56" i="31" s="1"/>
  <c r="DY58" i="31"/>
  <c r="BJ58" i="31" s="1"/>
  <c r="AW45" i="31"/>
  <c r="DJ36" i="31"/>
  <c r="BE36" i="31" s="1"/>
  <c r="DP60" i="31"/>
  <c r="BG60" i="31" s="1"/>
  <c r="DS51" i="31"/>
  <c r="BH51" i="31" s="1"/>
  <c r="CB37" i="31"/>
  <c r="AY37" i="31" s="1"/>
  <c r="DS32" i="31"/>
  <c r="BH32" i="31" s="1"/>
  <c r="EE36" i="31"/>
  <c r="BK36" i="31" s="1"/>
  <c r="DJ58" i="31"/>
  <c r="BE58" i="31" s="1"/>
  <c r="DJ47" i="31"/>
  <c r="BE47" i="31" s="1"/>
  <c r="AV41" i="31"/>
  <c r="CY40" i="31"/>
  <c r="BC40" i="31" s="1"/>
  <c r="CY34" i="31"/>
  <c r="BC34" i="31" s="1"/>
  <c r="DV29" i="31"/>
  <c r="BI29" i="31" s="1"/>
  <c r="DF29" i="31"/>
  <c r="BD29" i="31" s="1"/>
  <c r="CF60" i="31"/>
  <c r="AZ60" i="31" s="1"/>
  <c r="DM29" i="31"/>
  <c r="BF29" i="31" s="1"/>
  <c r="DF35" i="31"/>
  <c r="BD35" i="31" s="1"/>
  <c r="EE40" i="31"/>
  <c r="BK40" i="31" s="1"/>
  <c r="DS60" i="31"/>
  <c r="BH60" i="31" s="1"/>
  <c r="DP29" i="31"/>
  <c r="BG29" i="31" s="1"/>
  <c r="CS36" i="31"/>
  <c r="BA36" i="31" s="1"/>
  <c r="CS51" i="31"/>
  <c r="BA51" i="31" s="1"/>
  <c r="DS34" i="31"/>
  <c r="BH34" i="31" s="1"/>
  <c r="EE32" i="31"/>
  <c r="BK32" i="31" s="1"/>
  <c r="DP34" i="31"/>
  <c r="BG34" i="31" s="1"/>
  <c r="DY29" i="31"/>
  <c r="BJ29" i="31" s="1"/>
  <c r="BY58" i="31"/>
  <c r="AX58" i="31" s="1"/>
  <c r="CF29" i="31"/>
  <c r="AZ29" i="31" s="1"/>
  <c r="DY31" i="31"/>
  <c r="BJ31" i="31" s="1"/>
  <c r="AW50" i="31"/>
  <c r="EE51" i="31"/>
  <c r="BK51" i="31" s="1"/>
  <c r="AV59" i="31"/>
  <c r="BL50" i="31"/>
  <c r="CY58" i="31"/>
  <c r="BC58" i="31" s="1"/>
  <c r="CB29" i="31"/>
  <c r="AY29" i="31" s="1"/>
  <c r="CS32" i="31"/>
  <c r="BA32" i="31" s="1"/>
  <c r="DS35" i="31"/>
  <c r="BH35" i="31" s="1"/>
  <c r="M35" i="31"/>
  <c r="I35" i="31" s="1"/>
  <c r="CF47" i="31"/>
  <c r="AZ47" i="31" s="1"/>
  <c r="DP51" i="31"/>
  <c r="BG51" i="31" s="1"/>
  <c r="CS34" i="31"/>
  <c r="BA34" i="31" s="1"/>
  <c r="DM36" i="31"/>
  <c r="BF36" i="31" s="1"/>
  <c r="DP58" i="31"/>
  <c r="BG58" i="31" s="1"/>
  <c r="EE37" i="31"/>
  <c r="BK37" i="31" s="1"/>
  <c r="BL48" i="31"/>
  <c r="AV48" i="31"/>
  <c r="AW48" i="31"/>
  <c r="AV30" i="31"/>
  <c r="AW30" i="31"/>
  <c r="BL30" i="31"/>
  <c r="AN75" i="31"/>
  <c r="AQ90" i="31" s="1"/>
  <c r="G34" i="31"/>
  <c r="O34" i="31" s="1"/>
  <c r="BY37" i="31"/>
  <c r="AX37" i="31" s="1"/>
  <c r="DF36" i="31"/>
  <c r="BD36" i="31" s="1"/>
  <c r="BL38" i="31"/>
  <c r="AV38" i="31"/>
  <c r="AW38" i="31"/>
  <c r="DF51" i="31"/>
  <c r="BD51" i="31" s="1"/>
  <c r="CS29" i="31"/>
  <c r="BA29" i="31" s="1"/>
  <c r="DY60" i="31"/>
  <c r="BJ60" i="31" s="1"/>
  <c r="DF60" i="31"/>
  <c r="BD60" i="31" s="1"/>
  <c r="BY39" i="31"/>
  <c r="AX39" i="31" s="1"/>
  <c r="CB35" i="31"/>
  <c r="AY35" i="31" s="1"/>
  <c r="I34" i="31"/>
  <c r="DY34" i="31"/>
  <c r="BJ34" i="31" s="1"/>
  <c r="AV42" i="31"/>
  <c r="AW42" i="31"/>
  <c r="BL42" i="31"/>
  <c r="DM39" i="31"/>
  <c r="BF39" i="31" s="1"/>
  <c r="BY35" i="31"/>
  <c r="AX35" i="31" s="1"/>
  <c r="DV35" i="31"/>
  <c r="BI35" i="31" s="1"/>
  <c r="AV50" i="31"/>
  <c r="DS47" i="31"/>
  <c r="BH47" i="31" s="1"/>
  <c r="BY60" i="31"/>
  <c r="AX60" i="31" s="1"/>
  <c r="CF36" i="31"/>
  <c r="AZ36" i="31" s="1"/>
  <c r="CY29" i="31"/>
  <c r="BC29" i="31" s="1"/>
  <c r="AG75" i="31"/>
  <c r="CS37" i="31"/>
  <c r="BA37" i="31" s="1"/>
  <c r="CY37" i="31"/>
  <c r="BC37" i="31" s="1"/>
  <c r="CY39" i="31"/>
  <c r="BC39" i="31" s="1"/>
  <c r="AW59" i="31"/>
  <c r="DF47" i="31"/>
  <c r="BD47" i="31" s="1"/>
  <c r="DY47" i="31"/>
  <c r="BJ47" i="31" s="1"/>
  <c r="AW46" i="31"/>
  <c r="AV46" i="31"/>
  <c r="BL46" i="31"/>
  <c r="DF58" i="31"/>
  <c r="BD58" i="31" s="1"/>
  <c r="CF34" i="31"/>
  <c r="AZ34" i="31" s="1"/>
  <c r="CY60" i="31"/>
  <c r="BC60" i="31" s="1"/>
  <c r="AV53" i="31"/>
  <c r="AW53" i="31"/>
  <c r="BL53" i="31"/>
  <c r="DF39" i="31"/>
  <c r="BD39" i="31" s="1"/>
  <c r="EE29" i="31"/>
  <c r="BK29" i="31" s="1"/>
  <c r="DP35" i="31"/>
  <c r="BG35" i="31" s="1"/>
  <c r="BL59" i="31"/>
  <c r="DP47" i="31"/>
  <c r="BG47" i="31" s="1"/>
  <c r="DM47" i="31"/>
  <c r="BF47" i="31" s="1"/>
  <c r="CS39" i="31"/>
  <c r="BA39" i="31" s="1"/>
  <c r="DJ34" i="31"/>
  <c r="BE34" i="31" s="1"/>
  <c r="CS35" i="31"/>
  <c r="BA35" i="31" s="1"/>
  <c r="AW49" i="31"/>
  <c r="AV49" i="31"/>
  <c r="BL49" i="31"/>
  <c r="CB39" i="31"/>
  <c r="AY39" i="31" s="1"/>
  <c r="DJ37" i="31"/>
  <c r="BE37" i="31" s="1"/>
  <c r="BY36" i="31"/>
  <c r="AX36" i="31" s="1"/>
  <c r="CS58" i="31"/>
  <c r="BA58" i="31" s="1"/>
  <c r="AV54" i="31"/>
  <c r="BY47" i="31"/>
  <c r="AX47" i="31" s="1"/>
  <c r="CF35" i="31"/>
  <c r="AZ35" i="31" s="1"/>
  <c r="EE47" i="31"/>
  <c r="BK47" i="31" s="1"/>
  <c r="DS36" i="31"/>
  <c r="BH36" i="31" s="1"/>
  <c r="DV34" i="31"/>
  <c r="BI34" i="31" s="1"/>
  <c r="DF34" i="31"/>
  <c r="BD34" i="31" s="1"/>
  <c r="DP39" i="31"/>
  <c r="BG39" i="31" s="1"/>
  <c r="DV60" i="31"/>
  <c r="BI60" i="31" s="1"/>
  <c r="CS60" i="31"/>
  <c r="BA60" i="31" s="1"/>
  <c r="CY36" i="31"/>
  <c r="BC36" i="31" s="1"/>
  <c r="BL45" i="31"/>
  <c r="CB58" i="31"/>
  <c r="AY58" i="31" s="1"/>
  <c r="BL54" i="31"/>
  <c r="DJ35" i="31"/>
  <c r="BE35" i="31" s="1"/>
  <c r="EE35" i="31"/>
  <c r="BK35" i="31" s="1"/>
  <c r="EE34" i="31"/>
  <c r="BK34" i="31" s="1"/>
  <c r="BY29" i="31"/>
  <c r="AX29" i="31" s="1"/>
  <c r="DV36" i="31"/>
  <c r="BI36" i="31" s="1"/>
  <c r="BY34" i="31"/>
  <c r="AX34" i="31" s="1"/>
  <c r="CS47" i="31"/>
  <c r="BA47" i="31" s="1"/>
  <c r="AW44" i="31" l="1"/>
  <c r="BL33" i="31"/>
  <c r="AW57" i="31"/>
  <c r="AV56" i="31"/>
  <c r="AV33" i="31"/>
  <c r="AW33" i="31"/>
  <c r="AV51" i="31"/>
  <c r="BL32" i="31"/>
  <c r="AW51" i="31"/>
  <c r="AW31" i="31"/>
  <c r="AV40" i="31"/>
  <c r="BL44" i="31"/>
  <c r="AV57" i="31"/>
  <c r="AV32" i="31"/>
  <c r="BL56" i="31"/>
  <c r="BL57" i="31"/>
  <c r="AV44" i="31"/>
  <c r="AW56" i="31"/>
  <c r="AV31" i="31"/>
  <c r="BL31" i="31"/>
  <c r="AW32" i="31"/>
  <c r="BL51" i="31"/>
  <c r="AW58" i="31"/>
  <c r="AV58" i="31"/>
  <c r="BL40" i="31"/>
  <c r="AW40" i="31"/>
  <c r="BL60" i="31"/>
  <c r="AV60" i="31"/>
  <c r="AW60" i="31"/>
  <c r="AV47" i="31"/>
  <c r="BL47" i="31"/>
  <c r="AW47" i="31"/>
  <c r="H35" i="31"/>
  <c r="E36" i="31" s="1" a="1"/>
  <c r="E36" i="31" s="1"/>
  <c r="F36" i="31" s="1"/>
  <c r="AW36" i="31"/>
  <c r="AV36" i="31"/>
  <c r="BL36" i="31"/>
  <c r="BL37" i="31"/>
  <c r="AV37" i="31"/>
  <c r="AW37" i="31"/>
  <c r="N34" i="31"/>
  <c r="Q34" i="31"/>
  <c r="P34" i="31"/>
  <c r="BL58" i="31"/>
  <c r="AV39" i="31"/>
  <c r="AW39" i="31"/>
  <c r="BL39" i="31"/>
  <c r="AV34" i="31"/>
  <c r="BL34" i="31"/>
  <c r="AW34" i="31"/>
  <c r="BL35" i="31"/>
  <c r="AW35" i="31"/>
  <c r="AV35" i="31"/>
  <c r="G35" i="31"/>
  <c r="O35" i="31" s="1"/>
  <c r="AV29" i="31"/>
  <c r="BL29" i="31"/>
  <c r="AW29" i="31"/>
  <c r="N35" i="31" l="1"/>
  <c r="Q35" i="31"/>
  <c r="P35" i="31"/>
  <c r="M36" i="31"/>
  <c r="I36" i="31" s="1"/>
  <c r="H36" i="31" l="1"/>
  <c r="E37" i="31" s="1" a="1"/>
  <c r="E37" i="31" s="1"/>
  <c r="F37" i="31" s="1"/>
  <c r="M37" i="31" s="1"/>
  <c r="G37" i="31" s="1"/>
  <c r="O37" i="31" s="1"/>
  <c r="G36" i="31"/>
  <c r="O36" i="31" s="1"/>
  <c r="N37" i="31" l="1"/>
  <c r="P37" i="31"/>
  <c r="Q37" i="31"/>
  <c r="I37" i="31"/>
  <c r="H37" i="31"/>
  <c r="E38" i="31" s="1" a="1"/>
  <c r="E38" i="31" s="1"/>
  <c r="F38" i="31" s="1"/>
  <c r="N36" i="31"/>
  <c r="Q36" i="31"/>
  <c r="P36" i="31"/>
  <c r="M38" i="31" l="1"/>
  <c r="I38" i="31" s="1"/>
  <c r="H38" i="31" l="1"/>
  <c r="E39" i="31" s="1" a="1"/>
  <c r="E39" i="31" s="1"/>
  <c r="F39" i="31" s="1"/>
  <c r="G38" i="31"/>
  <c r="O38" i="31" s="1"/>
  <c r="P38" i="31" s="1"/>
  <c r="Q38" i="31" l="1"/>
  <c r="N38" i="31"/>
  <c r="M39" i="31"/>
  <c r="I39" i="31" s="1"/>
  <c r="H39" i="31" l="1"/>
  <c r="E40" i="31" s="1" a="1"/>
  <c r="E40" i="31" s="1"/>
  <c r="F40" i="31" s="1"/>
  <c r="M40" i="31" s="1"/>
  <c r="G40" i="31" s="1"/>
  <c r="O40" i="31" s="1"/>
  <c r="G39" i="31"/>
  <c r="O39" i="31" s="1"/>
  <c r="P39" i="31" l="1"/>
  <c r="N39" i="31"/>
  <c r="Q39" i="31"/>
  <c r="N40" i="31"/>
  <c r="P40" i="31"/>
  <c r="Q40" i="31"/>
  <c r="H40" i="31"/>
  <c r="E41" i="31" s="1" a="1"/>
  <c r="E41" i="31" s="1"/>
  <c r="F41" i="31" s="1"/>
  <c r="I40" i="31"/>
  <c r="M41" i="31" l="1"/>
  <c r="G41" i="31" s="1"/>
  <c r="O41" i="31" s="1"/>
  <c r="H41" i="31" l="1"/>
  <c r="E42" i="31" s="1" a="1"/>
  <c r="E42" i="31" s="1"/>
  <c r="F42" i="31" s="1"/>
  <c r="M42" i="31" s="1"/>
  <c r="H42" i="31" s="1"/>
  <c r="E43" i="31" s="1" a="1"/>
  <c r="E43" i="31" s="1"/>
  <c r="F43" i="31" s="1"/>
  <c r="P41" i="31"/>
  <c r="Q41" i="31"/>
  <c r="N41" i="31"/>
  <c r="I41" i="31"/>
  <c r="M43" i="31" l="1"/>
  <c r="G43" i="31" s="1"/>
  <c r="O43" i="31" s="1"/>
  <c r="I42" i="31"/>
  <c r="G42" i="31"/>
  <c r="O42" i="31" s="1"/>
  <c r="Q43" i="31" l="1"/>
  <c r="P43" i="31"/>
  <c r="N43" i="31"/>
  <c r="Q42" i="31"/>
  <c r="P42" i="31"/>
  <c r="N42" i="31"/>
  <c r="I43" i="31"/>
  <c r="H43" i="31"/>
  <c r="E44" i="31" s="1" a="1"/>
  <c r="E44" i="31" s="1"/>
  <c r="F44" i="31" s="1"/>
  <c r="M44" i="31" l="1"/>
  <c r="H44" i="31" s="1"/>
  <c r="E45" i="31" s="1" a="1"/>
  <c r="E45" i="31" s="1"/>
  <c r="F45" i="31" s="1"/>
  <c r="I44" i="31" l="1"/>
  <c r="G44" i="31"/>
  <c r="O44" i="31" s="1"/>
  <c r="P44" i="31" s="1"/>
  <c r="M45" i="31"/>
  <c r="G45" i="31" s="1"/>
  <c r="O45" i="31" s="1"/>
  <c r="N44" i="31" l="1"/>
  <c r="Q44" i="31"/>
  <c r="N45" i="31"/>
  <c r="P45" i="31"/>
  <c r="Q45" i="31"/>
  <c r="I45" i="31"/>
  <c r="H45" i="31"/>
  <c r="E46" i="31" s="1" a="1"/>
  <c r="E46" i="31" s="1"/>
  <c r="F46" i="31" s="1"/>
  <c r="M46" i="31" l="1"/>
  <c r="G46" i="31" s="1"/>
  <c r="O46" i="31" s="1"/>
  <c r="N46" i="31" l="1"/>
  <c r="P46" i="31"/>
  <c r="Q46" i="31"/>
  <c r="I46" i="31"/>
  <c r="H46" i="31"/>
  <c r="E47" i="31" s="1" a="1"/>
  <c r="E47" i="31" s="1"/>
  <c r="F47" i="31" s="1"/>
  <c r="M47" i="31" l="1"/>
  <c r="H47" i="31" s="1"/>
  <c r="E48" i="31" s="1" a="1"/>
  <c r="E48" i="31" s="1"/>
  <c r="F48" i="31" s="1"/>
  <c r="M48" i="31" l="1"/>
  <c r="G48" i="31" s="1"/>
  <c r="O48" i="31" s="1"/>
  <c r="I47" i="31"/>
  <c r="G47" i="31"/>
  <c r="O47" i="31" s="1"/>
  <c r="I48" i="31" l="1"/>
  <c r="H48" i="31"/>
  <c r="E49" i="31" s="1" a="1"/>
  <c r="E49" i="31" s="1"/>
  <c r="F49" i="31" s="1"/>
  <c r="M49" i="31" s="1"/>
  <c r="N47" i="31"/>
  <c r="P47" i="31"/>
  <c r="Q47" i="31"/>
  <c r="P48" i="31"/>
  <c r="N48" i="31"/>
  <c r="Q48" i="31"/>
  <c r="I49" i="31" l="1"/>
  <c r="G49" i="31"/>
  <c r="O49" i="31" s="1"/>
  <c r="Q49" i="31" s="1"/>
  <c r="H49" i="31"/>
  <c r="E50" i="31" s="1" a="1"/>
  <c r="E50" i="31" s="1"/>
  <c r="F50" i="31" s="1"/>
  <c r="M50" i="31" s="1"/>
  <c r="G50" i="31" s="1"/>
  <c r="O50" i="31" s="1"/>
  <c r="P49" i="31" l="1"/>
  <c r="N49" i="31"/>
  <c r="I50" i="31"/>
  <c r="N50" i="31"/>
  <c r="Q50" i="31"/>
  <c r="P50" i="31"/>
  <c r="H50" i="31"/>
  <c r="E51" i="31" s="1" a="1"/>
  <c r="E51" i="31" s="1"/>
  <c r="F51" i="31" s="1"/>
  <c r="M51" i="31" l="1"/>
  <c r="G51" i="31" s="1"/>
  <c r="O51" i="31" s="1"/>
  <c r="I51" i="31" l="1"/>
  <c r="H51" i="31"/>
  <c r="E52" i="31" s="1" a="1"/>
  <c r="E52" i="31" s="1"/>
  <c r="F52" i="31" s="1"/>
  <c r="M52" i="31" s="1"/>
  <c r="I52" i="31" s="1"/>
  <c r="N51" i="31"/>
  <c r="P51" i="31"/>
  <c r="Q51" i="31"/>
  <c r="G52" i="31" l="1"/>
  <c r="O52" i="31" s="1"/>
  <c r="Q52" i="31" s="1"/>
  <c r="H52" i="31"/>
  <c r="E53" i="31" s="1" a="1"/>
  <c r="E53" i="31" s="1"/>
  <c r="F53" i="31" s="1"/>
  <c r="P52" i="31" l="1"/>
  <c r="N52" i="31"/>
  <c r="M53" i="31"/>
  <c r="I53" i="31" s="1"/>
  <c r="G53" i="31" l="1"/>
  <c r="O53" i="31" s="1"/>
  <c r="H53" i="31"/>
  <c r="E54" i="31" s="1" a="1"/>
  <c r="E54" i="31" s="1"/>
  <c r="F54" i="31" s="1"/>
  <c r="M54" i="31" l="1"/>
  <c r="H54" i="31" s="1"/>
  <c r="E55" i="31" s="1" a="1"/>
  <c r="E55" i="31" s="1"/>
  <c r="F55" i="31" s="1"/>
  <c r="P53" i="31"/>
  <c r="Q53" i="31"/>
  <c r="N53" i="31"/>
  <c r="M55" i="31" l="1"/>
  <c r="G55" i="31" s="1"/>
  <c r="O55" i="31" s="1"/>
  <c r="I54" i="31"/>
  <c r="G54" i="31"/>
  <c r="O54" i="31" s="1"/>
  <c r="N55" i="31" l="1"/>
  <c r="P55" i="31"/>
  <c r="Q55" i="31"/>
  <c r="Q54" i="31"/>
  <c r="P54" i="31"/>
  <c r="N54" i="31"/>
  <c r="I55" i="31"/>
  <c r="H55" i="31"/>
  <c r="E56" i="31" s="1" a="1"/>
  <c r="E56" i="31" s="1"/>
  <c r="F56" i="31" s="1"/>
  <c r="M56" i="31" l="1"/>
  <c r="G56" i="31" s="1"/>
  <c r="O56" i="31" s="1"/>
  <c r="I56" i="31" l="1"/>
  <c r="P56" i="31"/>
  <c r="Q56" i="31"/>
  <c r="N56" i="31"/>
  <c r="H56" i="31"/>
  <c r="E57" i="31" s="1" a="1"/>
  <c r="E57" i="31" s="1"/>
  <c r="F57" i="31" s="1"/>
  <c r="M57" i="31" l="1"/>
  <c r="G57" i="31" s="1"/>
  <c r="O57" i="31" s="1"/>
  <c r="Q57" i="31" l="1"/>
  <c r="N57" i="31"/>
  <c r="P57" i="31"/>
  <c r="I57" i="31"/>
  <c r="H57" i="31"/>
  <c r="E58" i="31" s="1" a="1"/>
  <c r="E58" i="31" s="1"/>
  <c r="F58" i="31" s="1"/>
  <c r="M58" i="31" l="1"/>
  <c r="H58" i="31" s="1"/>
  <c r="E59" i="31" s="1" a="1"/>
  <c r="E59" i="31" s="1"/>
  <c r="F59" i="31" s="1"/>
  <c r="G58" i="31" l="1"/>
  <c r="O58" i="31" s="1"/>
  <c r="Q58" i="31" s="1"/>
  <c r="M59" i="31"/>
  <c r="I59" i="31" s="1"/>
  <c r="I58" i="31"/>
  <c r="P58" i="31" l="1"/>
  <c r="N58" i="31"/>
  <c r="G59" i="31"/>
  <c r="O59" i="31" s="1"/>
  <c r="H59" i="31"/>
  <c r="E60" i="31" s="1" a="1"/>
  <c r="E60" i="31" s="1"/>
  <c r="F60" i="31" s="1"/>
  <c r="M60" i="31" l="1"/>
  <c r="G60" i="31" s="1"/>
  <c r="O60" i="31" s="1"/>
  <c r="P59" i="31"/>
  <c r="Q59" i="31"/>
  <c r="N59" i="31"/>
  <c r="N60" i="31" l="1"/>
  <c r="P60" i="31"/>
  <c r="Q60" i="31"/>
  <c r="I60" i="31"/>
  <c r="H60" i="31"/>
  <c r="E61" i="31" s="1" a="1"/>
  <c r="E61" i="31" s="1"/>
  <c r="F61" i="31" s="1"/>
  <c r="M61" i="31" l="1"/>
  <c r="G61" i="31" s="1"/>
  <c r="O61" i="31" s="1"/>
  <c r="N61" i="31" l="1"/>
  <c r="P61" i="31"/>
  <c r="Q61" i="31"/>
  <c r="I61" i="31"/>
  <c r="H61" i="31"/>
  <c r="E62" i="31" s="1" a="1"/>
  <c r="E62" i="31" s="1"/>
  <c r="F62" i="31" s="1"/>
  <c r="M62" i="31" l="1"/>
  <c r="G62" i="31" s="1"/>
  <c r="O62" i="31" s="1"/>
  <c r="H62" i="31" l="1"/>
  <c r="E63" i="31" s="1" a="1"/>
  <c r="E63" i="31" s="1"/>
  <c r="F63" i="31" s="1"/>
  <c r="M63" i="31" s="1"/>
  <c r="H63" i="31" s="1"/>
  <c r="E64" i="31" s="1" a="1"/>
  <c r="E64" i="31" s="1"/>
  <c r="F64" i="31" s="1"/>
  <c r="I62" i="31"/>
  <c r="P62" i="31"/>
  <c r="N62" i="31"/>
  <c r="Q62" i="31"/>
  <c r="I63" i="31" l="1"/>
  <c r="G63" i="31"/>
  <c r="O63" i="31" s="1"/>
  <c r="N63" i="31" s="1"/>
  <c r="M64" i="31"/>
  <c r="G64" i="31" s="1"/>
  <c r="O64" i="31" s="1"/>
  <c r="Q63" i="31" l="1"/>
  <c r="P63" i="31"/>
  <c r="Q64" i="31"/>
  <c r="N64" i="31"/>
  <c r="P64" i="31"/>
  <c r="I64" i="31"/>
  <c r="H64" i="31"/>
  <c r="E65" i="31" s="1" a="1"/>
  <c r="E65" i="31" s="1"/>
  <c r="F65" i="31" s="1"/>
  <c r="M65" i="31" l="1"/>
  <c r="I65" i="31" s="1"/>
  <c r="H65" i="31" l="1"/>
  <c r="E66" i="31" s="1" a="1"/>
  <c r="E66" i="31" s="1"/>
  <c r="F66" i="31" s="1"/>
  <c r="G65" i="31"/>
  <c r="O65" i="31" s="1"/>
  <c r="P65" i="31" l="1"/>
  <c r="Q65" i="31"/>
  <c r="N65" i="31"/>
  <c r="M66" i="31"/>
  <c r="H66" i="31" s="1"/>
  <c r="E67" i="31" s="1" a="1"/>
  <c r="E67" i="31" s="1"/>
  <c r="F67" i="31" s="1"/>
  <c r="G66" i="31" l="1"/>
  <c r="O66" i="31" s="1"/>
  <c r="N66" i="31" s="1"/>
  <c r="I66" i="31"/>
  <c r="M67" i="31"/>
  <c r="I67" i="31" s="1"/>
  <c r="Q66" i="31" l="1"/>
  <c r="P66" i="31"/>
  <c r="G67" i="31"/>
  <c r="O67" i="31" s="1"/>
  <c r="P67" i="31" s="1"/>
  <c r="H67" i="31"/>
  <c r="E68" i="31" s="1" a="1"/>
  <c r="E68" i="31" s="1"/>
  <c r="F68" i="31" s="1"/>
  <c r="M68" i="31" s="1"/>
  <c r="H68" i="31" s="1"/>
  <c r="E69" i="31" s="1" a="1"/>
  <c r="E69" i="31" s="1"/>
  <c r="F69" i="31" s="1"/>
  <c r="N67" i="31" l="1"/>
  <c r="Q67" i="31"/>
  <c r="G68" i="31"/>
  <c r="O68" i="31" s="1"/>
  <c r="N68" i="31" s="1"/>
  <c r="I68" i="31"/>
  <c r="M69" i="31"/>
  <c r="G69" i="31" s="1"/>
  <c r="O69" i="31" s="1"/>
  <c r="Q68" i="31" l="1"/>
  <c r="P68" i="31"/>
  <c r="N69" i="31"/>
  <c r="P69" i="31"/>
  <c r="Q69" i="31"/>
  <c r="I69" i="31"/>
  <c r="H69" i="31"/>
  <c r="E70" i="31" s="1" a="1"/>
  <c r="E70" i="31" s="1"/>
  <c r="F70" i="31" s="1"/>
  <c r="M70" i="31" l="1"/>
  <c r="G70" i="31" s="1"/>
  <c r="O70" i="31" s="1"/>
  <c r="H70" i="31" l="1"/>
  <c r="E71" i="31" s="1" a="1"/>
  <c r="E71" i="31" s="1"/>
  <c r="F71" i="31" s="1"/>
  <c r="M71" i="31" s="1"/>
  <c r="H71" i="31" s="1"/>
  <c r="E72" i="31" s="1" a="1"/>
  <c r="E72" i="31" s="1"/>
  <c r="F72" i="31" s="1"/>
  <c r="P70" i="31"/>
  <c r="Q70" i="31"/>
  <c r="N70" i="31"/>
  <c r="I70" i="31"/>
  <c r="M72" i="31" l="1"/>
  <c r="I72" i="31" s="1"/>
  <c r="G71" i="31"/>
  <c r="O71" i="31" s="1"/>
  <c r="I71" i="31"/>
  <c r="Q71" i="31" l="1"/>
  <c r="N71" i="31"/>
  <c r="P71" i="31"/>
  <c r="H72" i="31"/>
  <c r="E73" i="31" s="1" a="1"/>
  <c r="E73" i="31" s="1"/>
  <c r="F73" i="31" s="1"/>
  <c r="G72" i="31"/>
  <c r="O72" i="31" s="1"/>
  <c r="N72" i="31" l="1"/>
  <c r="P72" i="31"/>
  <c r="Q72" i="31"/>
  <c r="M73" i="31"/>
  <c r="G73" i="31" s="1"/>
  <c r="O73" i="31" s="1"/>
  <c r="I73" i="31" l="1"/>
  <c r="H73" i="31"/>
  <c r="E74" i="31" s="1" a="1"/>
  <c r="E74" i="31" s="1"/>
  <c r="F74" i="31" s="1"/>
  <c r="M74" i="31" s="1"/>
  <c r="P73" i="31"/>
  <c r="Q73" i="31"/>
  <c r="N73" i="31"/>
  <c r="G74" i="31" l="1"/>
  <c r="O74" i="31" s="1"/>
  <c r="N74" i="31" s="1"/>
  <c r="H74" i="31"/>
  <c r="E75" i="31" s="1" a="1"/>
  <c r="E75" i="31" s="1"/>
  <c r="F75" i="31" s="1"/>
  <c r="M75" i="31" s="1"/>
  <c r="I75" i="31" s="1"/>
  <c r="I74" i="31"/>
  <c r="Q74" i="31" l="1"/>
  <c r="P74" i="31"/>
  <c r="H75" i="31"/>
  <c r="E76" i="31" s="1" a="1"/>
  <c r="E76" i="31" s="1"/>
  <c r="F76" i="31" s="1"/>
  <c r="G75" i="31"/>
  <c r="O75" i="31" s="1"/>
  <c r="P75" i="31" l="1"/>
  <c r="Q75" i="31"/>
  <c r="N75" i="31"/>
  <c r="M76" i="31"/>
  <c r="G76" i="31" s="1"/>
  <c r="O76" i="31" s="1"/>
  <c r="I76" i="31" l="1"/>
  <c r="H76" i="31"/>
  <c r="E77" i="31" s="1" a="1"/>
  <c r="E77" i="31" s="1"/>
  <c r="F77" i="31" s="1"/>
  <c r="M77" i="31" s="1"/>
  <c r="G77" i="31" s="1"/>
  <c r="O77" i="31" s="1"/>
  <c r="Q76" i="31"/>
  <c r="N76" i="31"/>
  <c r="P76" i="31"/>
  <c r="Q77" i="31" l="1"/>
  <c r="N77" i="31"/>
  <c r="P77" i="31"/>
  <c r="H77" i="31"/>
  <c r="E78" i="31" s="1" a="1"/>
  <c r="E78" i="31" s="1"/>
  <c r="F78" i="31" s="1"/>
  <c r="I77" i="31"/>
  <c r="M78" i="31" l="1"/>
  <c r="I78" i="31" s="1"/>
  <c r="G78" i="31" l="1"/>
  <c r="O78" i="31" s="1"/>
  <c r="H78" i="31"/>
  <c r="E79" i="31" s="1" a="1"/>
  <c r="E79" i="31" s="1"/>
  <c r="F79" i="31" s="1"/>
  <c r="M79" i="31" l="1"/>
  <c r="I79" i="31" s="1"/>
  <c r="P78" i="31"/>
  <c r="Q78" i="31"/>
  <c r="N78" i="31"/>
  <c r="G79" i="31" l="1"/>
  <c r="O79" i="31" s="1"/>
  <c r="H79" i="31"/>
  <c r="E80" i="31" s="1" a="1"/>
  <c r="E80" i="31" s="1"/>
  <c r="F80" i="31" s="1"/>
  <c r="M80" i="31" l="1"/>
  <c r="I80" i="31" s="1"/>
  <c r="P79" i="31"/>
  <c r="Q79" i="31"/>
  <c r="N79" i="31"/>
  <c r="G80" i="31" l="1"/>
  <c r="O80" i="31" s="1"/>
  <c r="H80" i="31"/>
  <c r="E81" i="31" s="1" a="1"/>
  <c r="E81" i="31" s="1"/>
  <c r="F81" i="31" s="1"/>
  <c r="M81" i="31" l="1"/>
  <c r="I81" i="31" s="1"/>
  <c r="Q80" i="31"/>
  <c r="P80" i="31"/>
  <c r="N80" i="31"/>
  <c r="G81" i="31" l="1"/>
  <c r="O81" i="31" s="1"/>
  <c r="H81" i="31"/>
  <c r="E82" i="31" s="1" a="1"/>
  <c r="E82" i="31" s="1"/>
  <c r="F82" i="31" s="1"/>
  <c r="M82" i="31" l="1"/>
  <c r="I82" i="31" s="1"/>
  <c r="Q81" i="31"/>
  <c r="N81" i="31"/>
  <c r="P81" i="31"/>
  <c r="H82" i="31" l="1"/>
  <c r="E83" i="31" s="1" a="1"/>
  <c r="E83" i="31" s="1"/>
  <c r="F83" i="31" s="1"/>
  <c r="G82" i="31"/>
  <c r="O82" i="31" s="1"/>
  <c r="Q82" i="31" l="1"/>
  <c r="N82" i="31"/>
  <c r="P82" i="31"/>
  <c r="M83" i="31"/>
  <c r="I83" i="31" s="1"/>
  <c r="H83" i="31" l="1"/>
  <c r="E84" i="31" s="1" a="1"/>
  <c r="E84" i="31" s="1"/>
  <c r="F84" i="31" s="1"/>
  <c r="M84" i="31" s="1"/>
  <c r="H84" i="31" s="1"/>
  <c r="E85" i="31" s="1" a="1"/>
  <c r="E85" i="31" s="1"/>
  <c r="F85" i="31" s="1"/>
  <c r="G83" i="31"/>
  <c r="O83" i="31" s="1"/>
  <c r="P83" i="31" s="1"/>
  <c r="Q83" i="31" l="1"/>
  <c r="N83" i="31"/>
  <c r="G84" i="31"/>
  <c r="O84" i="31" s="1"/>
  <c r="N84" i="31" s="1"/>
  <c r="M85" i="31"/>
  <c r="H85" i="31" s="1"/>
  <c r="E86" i="31" s="1" a="1"/>
  <c r="E86" i="31" s="1"/>
  <c r="F86" i="31" s="1"/>
  <c r="I84" i="31"/>
  <c r="Q84" i="31" l="1"/>
  <c r="P84" i="31"/>
  <c r="G85" i="31"/>
  <c r="O85" i="31" s="1"/>
  <c r="N85" i="31" s="1"/>
  <c r="M86" i="31"/>
  <c r="H86" i="31" s="1"/>
  <c r="E87" i="31" s="1" a="1"/>
  <c r="E87" i="31" s="1"/>
  <c r="F87" i="31" s="1"/>
  <c r="I85" i="31"/>
  <c r="Q85" i="31" l="1"/>
  <c r="P85" i="31"/>
  <c r="G86" i="31"/>
  <c r="O86" i="31" s="1"/>
  <c r="Q86" i="31" s="1"/>
  <c r="I86" i="31"/>
  <c r="M87" i="31"/>
  <c r="H87" i="31" s="1"/>
  <c r="E88" i="31" s="1" a="1"/>
  <c r="E88" i="31" s="1"/>
  <c r="F88" i="31" s="1"/>
  <c r="N86" i="31" l="1"/>
  <c r="P86" i="31"/>
  <c r="G87" i="31"/>
  <c r="O87" i="31" s="1"/>
  <c r="N87" i="31" s="1"/>
  <c r="I87" i="31"/>
  <c r="M88" i="31"/>
  <c r="G88" i="31" s="1"/>
  <c r="O88" i="31" s="1"/>
  <c r="Q87" i="31" l="1"/>
  <c r="P87" i="31"/>
  <c r="H88" i="31"/>
  <c r="E89" i="31" s="1" a="1"/>
  <c r="E89" i="31" s="1"/>
  <c r="F89" i="31" s="1"/>
  <c r="M89" i="31" s="1"/>
  <c r="H89" i="31" s="1"/>
  <c r="E90" i="31" s="1" a="1"/>
  <c r="E90" i="31" s="1"/>
  <c r="F90" i="31" s="1"/>
  <c r="I88" i="31"/>
  <c r="N88" i="31"/>
  <c r="P88" i="31"/>
  <c r="Q88" i="31"/>
  <c r="G89" i="31" l="1"/>
  <c r="O89" i="31" s="1"/>
  <c r="P89" i="31" s="1"/>
  <c r="I89" i="31"/>
  <c r="M90" i="31"/>
  <c r="I90" i="31" s="1"/>
  <c r="Q89" i="31" l="1"/>
  <c r="N89" i="31"/>
  <c r="H90" i="31"/>
  <c r="E91" i="31" s="1" a="1"/>
  <c r="E91" i="31" s="1"/>
  <c r="F91" i="31" s="1"/>
  <c r="G90" i="31"/>
  <c r="O90" i="31" s="1"/>
  <c r="Q90" i="31" l="1"/>
  <c r="P90" i="31"/>
  <c r="N90" i="31"/>
  <c r="M91" i="31"/>
  <c r="G91" i="31" s="1"/>
  <c r="O91" i="31" s="1"/>
  <c r="N91" i="31" l="1"/>
  <c r="Q91" i="31"/>
  <c r="P91" i="31"/>
  <c r="I91" i="31"/>
  <c r="H91" i="31"/>
  <c r="E92" i="31" s="1" a="1"/>
  <c r="E92" i="31" s="1"/>
  <c r="F92" i="31" s="1"/>
  <c r="M92" i="31" l="1"/>
  <c r="G92" i="31" s="1"/>
  <c r="O92" i="31" s="1"/>
  <c r="I92" i="31" l="1"/>
  <c r="H92" i="31"/>
  <c r="E93" i="31" s="1" a="1"/>
  <c r="E93" i="31" s="1"/>
  <c r="F93" i="31" s="1"/>
  <c r="M93" i="31" s="1"/>
  <c r="G93" i="31" s="1"/>
  <c r="O93" i="31" s="1"/>
  <c r="N92" i="31"/>
  <c r="P92" i="31"/>
  <c r="Q92" i="31"/>
  <c r="I93" i="31" l="1"/>
  <c r="H93" i="31"/>
  <c r="E94" i="31" s="1" a="1"/>
  <c r="E94" i="31" s="1"/>
  <c r="F94" i="31" s="1"/>
  <c r="M94" i="31" s="1"/>
  <c r="G94" i="31" s="1"/>
  <c r="O94" i="31" s="1"/>
  <c r="N93" i="31"/>
  <c r="P93" i="31"/>
  <c r="Q93" i="31"/>
  <c r="N94" i="31" l="1"/>
  <c r="P94" i="31"/>
  <c r="Q94" i="31"/>
  <c r="I94" i="31"/>
  <c r="H94" i="31"/>
  <c r="E95" i="31" s="1" a="1"/>
  <c r="E95" i="31" s="1"/>
  <c r="F95" i="31" s="1"/>
  <c r="M95" i="31" l="1"/>
  <c r="G95" i="31" s="1"/>
  <c r="O95" i="31" s="1"/>
  <c r="H95" i="31" l="1"/>
  <c r="E96" i="31" s="1" a="1"/>
  <c r="E96" i="31" s="1"/>
  <c r="F96" i="31" s="1"/>
  <c r="M96" i="31" s="1"/>
  <c r="G96" i="31" s="1"/>
  <c r="O96" i="31" s="1"/>
  <c r="I95" i="31"/>
  <c r="N95" i="31"/>
  <c r="P95" i="31"/>
  <c r="Q95" i="31"/>
  <c r="I96" i="31" l="1"/>
  <c r="N96" i="31"/>
  <c r="P96" i="31"/>
  <c r="Q96" i="31"/>
  <c r="H96" i="31"/>
  <c r="E97" i="31" s="1" a="1"/>
  <c r="E97" i="31" s="1"/>
  <c r="F97" i="31" s="1"/>
  <c r="M97" i="31" l="1"/>
  <c r="I97" i="31" s="1"/>
  <c r="G97" i="31" l="1"/>
  <c r="O97" i="31" s="1"/>
  <c r="H97" i="31"/>
  <c r="E98" i="31" s="1" a="1"/>
  <c r="E98" i="31" s="1"/>
  <c r="F98" i="31" s="1"/>
  <c r="M98" i="31" l="1"/>
  <c r="I98" i="31" s="1"/>
  <c r="P97" i="31"/>
  <c r="Q97" i="31"/>
  <c r="N97" i="31"/>
  <c r="H98" i="31" l="1"/>
  <c r="E99" i="31" s="1" a="1"/>
  <c r="E99" i="31" s="1"/>
  <c r="F99" i="31" s="1"/>
  <c r="G98" i="31"/>
  <c r="O98" i="31" s="1"/>
  <c r="P98" i="31" l="1"/>
  <c r="Q98" i="31"/>
  <c r="N98" i="31"/>
  <c r="M99" i="31"/>
  <c r="H99" i="31" s="1"/>
  <c r="E100" i="31" s="1" a="1"/>
  <c r="E100" i="31" s="1"/>
  <c r="F100" i="31" s="1"/>
  <c r="M100" i="31" l="1"/>
  <c r="G100" i="31" s="1"/>
  <c r="O100" i="31" s="1"/>
  <c r="G99" i="31"/>
  <c r="O99" i="31" s="1"/>
  <c r="I99" i="31"/>
  <c r="H100" i="31" l="1"/>
  <c r="E101" i="31" s="1" a="1"/>
  <c r="E101" i="31" s="1"/>
  <c r="F101" i="31" s="1"/>
  <c r="M101" i="31" s="1"/>
  <c r="I101" i="31" s="1"/>
  <c r="I100" i="31"/>
  <c r="Q99" i="31"/>
  <c r="P99" i="31"/>
  <c r="N99" i="31"/>
  <c r="N100" i="31"/>
  <c r="P100" i="31"/>
  <c r="Q100" i="31"/>
  <c r="H101" i="31" l="1"/>
  <c r="E102" i="31" s="1" a="1"/>
  <c r="E102" i="31" s="1"/>
  <c r="F102" i="31" s="1"/>
  <c r="G101" i="31"/>
  <c r="O101" i="31" s="1"/>
  <c r="M102" i="31" l="1"/>
  <c r="G102" i="31" s="1"/>
  <c r="O102" i="31" s="1"/>
  <c r="N102" i="31" s="1"/>
  <c r="Q101" i="31"/>
  <c r="N101" i="31"/>
  <c r="P101" i="31"/>
  <c r="H102" i="31" l="1"/>
  <c r="E103" i="31" s="1" a="1"/>
  <c r="E103" i="31" s="1"/>
  <c r="F103" i="31" s="1"/>
  <c r="M103" i="31" s="1"/>
  <c r="G103" i="31" s="1"/>
  <c r="O103" i="31" s="1"/>
  <c r="Q102" i="31"/>
  <c r="P102" i="31"/>
  <c r="I102" i="31"/>
  <c r="I103" i="31" l="1"/>
  <c r="H103" i="31"/>
  <c r="E104" i="31" s="1" a="1"/>
  <c r="E104" i="31" s="1"/>
  <c r="F104" i="31" s="1"/>
  <c r="M104" i="31" s="1"/>
  <c r="I104" i="31" s="1"/>
  <c r="N103" i="31"/>
  <c r="Q103" i="31"/>
  <c r="P103" i="31"/>
  <c r="H104" i="31" l="1"/>
  <c r="E105" i="31" s="1" a="1"/>
  <c r="E105" i="31" s="1"/>
  <c r="F105" i="31" s="1"/>
  <c r="G104" i="31"/>
  <c r="O104" i="31" s="1"/>
  <c r="P104" i="31" l="1"/>
  <c r="Q104" i="31"/>
  <c r="N104" i="31"/>
  <c r="M105" i="31"/>
  <c r="H105" i="31" s="1"/>
  <c r="E106" i="31" s="1" a="1"/>
  <c r="E106" i="31" s="1"/>
  <c r="F106" i="31" s="1"/>
  <c r="M106" i="31" l="1"/>
  <c r="H106" i="31" s="1"/>
  <c r="E107" i="31" s="1" a="1"/>
  <c r="E107" i="31" s="1"/>
  <c r="F107" i="31" s="1"/>
  <c r="G105" i="31"/>
  <c r="O105" i="31" s="1"/>
  <c r="I105" i="31"/>
  <c r="M107" i="31" l="1"/>
  <c r="G107" i="31" s="1"/>
  <c r="O107" i="31" s="1"/>
  <c r="P105" i="31"/>
  <c r="Q105" i="31"/>
  <c r="N105" i="31"/>
  <c r="I106" i="31"/>
  <c r="G106" i="31"/>
  <c r="O106" i="31" s="1"/>
  <c r="I107" i="31" l="1"/>
  <c r="H107" i="31"/>
  <c r="E108" i="31" s="1" a="1"/>
  <c r="E108" i="31" s="1"/>
  <c r="F108" i="31" s="1"/>
  <c r="M108" i="31" s="1"/>
  <c r="I108" i="31" s="1"/>
  <c r="P106" i="31"/>
  <c r="N106" i="31"/>
  <c r="Q106" i="31"/>
  <c r="P107" i="31"/>
  <c r="Q107" i="31"/>
  <c r="N107" i="31"/>
  <c r="G108" i="31" l="1"/>
  <c r="O108" i="31" s="1"/>
  <c r="H108" i="31"/>
  <c r="E109" i="31" s="1" a="1"/>
  <c r="E109" i="31" s="1"/>
  <c r="F109" i="31" s="1"/>
  <c r="M109" i="31" l="1"/>
  <c r="G109" i="31" s="1"/>
  <c r="O109" i="31" s="1"/>
  <c r="N108" i="31"/>
  <c r="P108" i="31"/>
  <c r="Q108" i="31"/>
  <c r="H109" i="31" l="1"/>
  <c r="E110" i="31" s="1" a="1"/>
  <c r="E110" i="31" s="1"/>
  <c r="F110" i="31" s="1"/>
  <c r="M110" i="31" s="1"/>
  <c r="G110" i="31" s="1"/>
  <c r="O110" i="31" s="1"/>
  <c r="Q109" i="31"/>
  <c r="P109" i="31"/>
  <c r="N109" i="31"/>
  <c r="I109" i="31"/>
  <c r="N110" i="31" l="1"/>
  <c r="P110" i="31"/>
  <c r="Q110" i="31"/>
  <c r="I110" i="31"/>
  <c r="H110" i="31"/>
  <c r="E111" i="31" s="1" a="1"/>
  <c r="E111" i="31" s="1"/>
  <c r="F111" i="31" s="1"/>
  <c r="M111" i="31" l="1"/>
  <c r="I111" i="31" s="1"/>
  <c r="G111" i="31" l="1"/>
  <c r="O111" i="31" s="1"/>
  <c r="N111" i="31" s="1"/>
  <c r="H111" i="31"/>
  <c r="E112" i="31" s="1" a="1"/>
  <c r="E112" i="31" s="1"/>
  <c r="F112" i="31" s="1"/>
  <c r="M112" i="31" s="1"/>
  <c r="I112" i="31" s="1"/>
  <c r="Q111" i="31" l="1"/>
  <c r="P111" i="31"/>
  <c r="H112" i="31"/>
  <c r="E113" i="31" s="1" a="1"/>
  <c r="E113" i="31" s="1"/>
  <c r="F113" i="31" s="1"/>
  <c r="M113" i="31" s="1"/>
  <c r="H113" i="31" s="1"/>
  <c r="E114" i="31" s="1" a="1"/>
  <c r="E114" i="31" s="1"/>
  <c r="F114" i="31" s="1"/>
  <c r="G112" i="31"/>
  <c r="O112" i="31" s="1"/>
  <c r="P112" i="31" s="1"/>
  <c r="Q112" i="31" l="1"/>
  <c r="N112" i="31"/>
  <c r="M114" i="31"/>
  <c r="H114" i="31" s="1"/>
  <c r="E115" i="31" s="1" a="1"/>
  <c r="E115" i="31" s="1"/>
  <c r="F115" i="31" s="1"/>
  <c r="G113" i="31"/>
  <c r="O113" i="31" s="1"/>
  <c r="I113" i="31"/>
  <c r="I114" i="31" l="1"/>
  <c r="M115" i="31"/>
  <c r="G115" i="31" s="1"/>
  <c r="O115" i="31" s="1"/>
  <c r="N113" i="31"/>
  <c r="P113" i="31"/>
  <c r="Q113" i="31"/>
  <c r="G114" i="31"/>
  <c r="O114" i="31" s="1"/>
  <c r="I115" i="31" l="1"/>
  <c r="H115" i="31"/>
  <c r="E116" i="31" s="1" a="1"/>
  <c r="E116" i="31" s="1"/>
  <c r="F116" i="31" s="1"/>
  <c r="M116" i="31" s="1"/>
  <c r="G116" i="31" s="1"/>
  <c r="O116" i="31" s="1"/>
  <c r="N115" i="31"/>
  <c r="P115" i="31"/>
  <c r="Q115" i="31"/>
  <c r="P114" i="31"/>
  <c r="Q114" i="31"/>
  <c r="N114" i="31"/>
  <c r="I116" i="31" l="1"/>
  <c r="N116" i="31"/>
  <c r="P116" i="31"/>
  <c r="Q116" i="31"/>
  <c r="H116" i="31"/>
  <c r="E117" i="31" s="1" a="1"/>
  <c r="E117" i="31" s="1"/>
  <c r="F117" i="31" s="1"/>
  <c r="M117" i="31" l="1"/>
  <c r="G117" i="31" s="1"/>
  <c r="O117" i="31" s="1"/>
  <c r="H117" i="31" l="1"/>
  <c r="E118" i="31" s="1" a="1"/>
  <c r="E118" i="31" s="1"/>
  <c r="F118" i="31" s="1"/>
  <c r="M118" i="31" s="1"/>
  <c r="P117" i="31"/>
  <c r="Q117" i="31"/>
  <c r="N117" i="31"/>
  <c r="I117" i="31"/>
  <c r="G118" i="31" l="1"/>
  <c r="O118" i="31" s="1"/>
  <c r="P118" i="31" s="1"/>
  <c r="H118" i="31"/>
  <c r="E119" i="31" s="1" a="1"/>
  <c r="E119" i="31" s="1"/>
  <c r="F119" i="31" s="1"/>
  <c r="M119" i="31" s="1"/>
  <c r="G119" i="31" s="1"/>
  <c r="O119" i="31" s="1"/>
  <c r="I118" i="31"/>
  <c r="N118" i="31" l="1"/>
  <c r="Q118" i="31"/>
  <c r="P119" i="31"/>
  <c r="N119" i="31"/>
  <c r="Q119" i="31"/>
  <c r="I119" i="31"/>
  <c r="H119" i="31"/>
  <c r="E120" i="31" s="1" a="1"/>
  <c r="E120" i="31" s="1"/>
  <c r="F120" i="31" s="1"/>
  <c r="M120" i="31" l="1"/>
  <c r="G120" i="31" s="1"/>
  <c r="O120" i="31" s="1"/>
  <c r="Q120" i="31" l="1"/>
  <c r="N120" i="31"/>
  <c r="P120" i="31"/>
  <c r="I120" i="31"/>
  <c r="H120" i="31"/>
  <c r="E121" i="31" s="1" a="1"/>
  <c r="E121" i="31" s="1"/>
  <c r="F121" i="31" s="1"/>
  <c r="M121" i="31" l="1"/>
  <c r="I121" i="31" s="1"/>
  <c r="H121" i="31" l="1"/>
  <c r="E122" i="31" s="1" a="1"/>
  <c r="E122" i="31" s="1"/>
  <c r="F122" i="31" s="1"/>
  <c r="M122" i="31" s="1"/>
  <c r="I122" i="31" s="1"/>
  <c r="G121" i="31"/>
  <c r="O121" i="31" s="1"/>
  <c r="Q121" i="31" s="1"/>
  <c r="P121" i="31" l="1"/>
  <c r="N121" i="31"/>
  <c r="H122" i="31"/>
  <c r="E123" i="31" s="1" a="1"/>
  <c r="E123" i="31" s="1"/>
  <c r="F123" i="31" s="1"/>
  <c r="M123" i="31" s="1"/>
  <c r="G123" i="31" s="1"/>
  <c r="O123" i="31" s="1"/>
  <c r="G122" i="31"/>
  <c r="O122" i="31" s="1"/>
  <c r="H123" i="31" l="1"/>
  <c r="E124" i="31" s="1" a="1"/>
  <c r="E124" i="31" s="1"/>
  <c r="F124" i="31" s="1"/>
  <c r="M124" i="31" s="1"/>
  <c r="H124" i="31" s="1"/>
  <c r="E125" i="31" s="1" a="1"/>
  <c r="E125" i="31" s="1"/>
  <c r="F125" i="31" s="1"/>
  <c r="Q123" i="31"/>
  <c r="N123" i="31"/>
  <c r="P123" i="31"/>
  <c r="I123" i="31"/>
  <c r="P122" i="31"/>
  <c r="Q122" i="31"/>
  <c r="N122" i="31"/>
  <c r="I124" i="31" l="1"/>
  <c r="M125" i="31"/>
  <c r="G125" i="31" s="1"/>
  <c r="O125" i="31" s="1"/>
  <c r="G124" i="31"/>
  <c r="O124" i="31" s="1"/>
  <c r="P125" i="31" l="1"/>
  <c r="N125" i="31"/>
  <c r="Q125" i="31"/>
  <c r="I125" i="31"/>
  <c r="H125" i="31"/>
  <c r="E126" i="31" s="1" a="1"/>
  <c r="E126" i="31" s="1"/>
  <c r="F126" i="31" s="1"/>
  <c r="N124" i="31"/>
  <c r="P124" i="31"/>
  <c r="Q124" i="31"/>
  <c r="M126" i="31" l="1"/>
  <c r="G126" i="31" s="1"/>
  <c r="O126" i="31" s="1"/>
  <c r="P126" i="31" l="1"/>
  <c r="N126" i="31"/>
  <c r="Q126" i="31"/>
  <c r="I126" i="31"/>
  <c r="H126" i="31"/>
  <c r="E127" i="31" s="1" a="1"/>
  <c r="E127" i="31" s="1"/>
  <c r="F127" i="31" s="1"/>
  <c r="M127" i="31" l="1"/>
  <c r="H127" i="31" s="1"/>
  <c r="E128" i="31" s="1" a="1"/>
  <c r="E128" i="31" s="1"/>
  <c r="F128" i="31" s="1"/>
  <c r="G127" i="31" l="1"/>
  <c r="O127" i="31" s="1"/>
  <c r="N127" i="31" s="1"/>
  <c r="I127" i="31"/>
  <c r="M128" i="31"/>
  <c r="G128" i="31" s="1"/>
  <c r="O128" i="31" s="1"/>
  <c r="Q127" i="31" l="1"/>
  <c r="P127" i="31"/>
  <c r="I128" i="31"/>
  <c r="H128" i="31"/>
  <c r="E129" i="31" s="1" a="1"/>
  <c r="E129" i="31" s="1"/>
  <c r="F129" i="31" s="1"/>
  <c r="M129" i="31" s="1"/>
  <c r="H129" i="31" s="1"/>
  <c r="E130" i="31" s="1" a="1"/>
  <c r="E130" i="31" s="1"/>
  <c r="F130" i="31" s="1"/>
  <c r="P128" i="31"/>
  <c r="Q128" i="31"/>
  <c r="N128" i="31"/>
  <c r="M130" i="31" l="1"/>
  <c r="I130" i="31" s="1"/>
  <c r="G129" i="31"/>
  <c r="O129" i="31" s="1"/>
  <c r="I129" i="31"/>
  <c r="G130" i="31" l="1"/>
  <c r="O130" i="31" s="1"/>
  <c r="P130" i="31" s="1"/>
  <c r="P129" i="31"/>
  <c r="N129" i="31"/>
  <c r="Q129" i="31"/>
  <c r="H130" i="31"/>
  <c r="E131" i="31" s="1" a="1"/>
  <c r="E131" i="31" s="1"/>
  <c r="F131" i="31" s="1"/>
  <c r="Q130" i="31" l="1"/>
  <c r="N130" i="31"/>
  <c r="M131" i="31"/>
  <c r="I131" i="31" s="1"/>
  <c r="H131" i="31" l="1"/>
  <c r="E132" i="31" s="1" a="1"/>
  <c r="E132" i="31" s="1"/>
  <c r="F132" i="31" s="1"/>
  <c r="M132" i="31" s="1"/>
  <c r="G132" i="31" s="1"/>
  <c r="O132" i="31" s="1"/>
  <c r="G131" i="31"/>
  <c r="O131" i="31" s="1"/>
  <c r="P131" i="31" s="1"/>
  <c r="N131" i="31" l="1"/>
  <c r="Q131" i="31"/>
  <c r="N132" i="31"/>
  <c r="P132" i="31"/>
  <c r="Q132" i="31"/>
  <c r="I132" i="31"/>
  <c r="H132" i="31"/>
  <c r="E133" i="31" s="1" a="1"/>
  <c r="E133" i="31" s="1"/>
  <c r="F133" i="31" s="1"/>
  <c r="M133" i="31" l="1"/>
  <c r="H133" i="31" s="1"/>
  <c r="E134" i="31" s="1" a="1"/>
  <c r="E134" i="31" s="1"/>
  <c r="F134" i="31" s="1"/>
  <c r="M134" i="31" l="1"/>
  <c r="G134" i="31" s="1"/>
  <c r="O134" i="31" s="1"/>
  <c r="I133" i="31"/>
  <c r="G133" i="31"/>
  <c r="O133" i="31" s="1"/>
  <c r="N134" i="31" l="1"/>
  <c r="P134" i="31"/>
  <c r="Q134" i="31"/>
  <c r="N133" i="31"/>
  <c r="P133" i="31"/>
  <c r="Q133" i="31"/>
  <c r="I134" i="31"/>
  <c r="H134" i="31"/>
  <c r="E135" i="31" s="1" a="1"/>
  <c r="E135" i="31" s="1"/>
  <c r="F135" i="31" s="1"/>
  <c r="M135" i="31" l="1"/>
  <c r="I135" i="31" s="1"/>
  <c r="G135" i="31" l="1"/>
  <c r="O135" i="31" s="1"/>
  <c r="H135" i="31"/>
  <c r="E136" i="31" s="1" a="1"/>
  <c r="E136" i="31" s="1"/>
  <c r="F136" i="31" s="1"/>
  <c r="M136" i="31" l="1"/>
  <c r="I136" i="31" s="1"/>
  <c r="P135" i="31"/>
  <c r="Q135" i="31"/>
  <c r="N135" i="31"/>
  <c r="H136" i="31" l="1"/>
  <c r="E137" i="31" s="1" a="1"/>
  <c r="E137" i="31" s="1"/>
  <c r="F137" i="31" s="1"/>
  <c r="M137" i="31" s="1"/>
  <c r="I137" i="31" s="1"/>
  <c r="G136" i="31"/>
  <c r="O136" i="31" s="1"/>
  <c r="Q136" i="31" s="1"/>
  <c r="P136" i="31" l="1"/>
  <c r="N136" i="31"/>
  <c r="H137" i="31"/>
  <c r="E138" i="31" s="1" a="1"/>
  <c r="E138" i="31" s="1"/>
  <c r="F138" i="31" s="1"/>
  <c r="G137" i="31"/>
  <c r="O137" i="31" s="1"/>
  <c r="N137" i="31" l="1"/>
  <c r="Q137" i="31"/>
  <c r="P137" i="31"/>
  <c r="M138" i="31"/>
  <c r="I138" i="31" s="1"/>
  <c r="H138" i="31" l="1"/>
  <c r="E139" i="31" s="1" a="1"/>
  <c r="E139" i="31" s="1"/>
  <c r="F139" i="31" s="1"/>
  <c r="G138" i="31"/>
  <c r="O138" i="31" s="1"/>
  <c r="P138" i="31" l="1"/>
  <c r="Q138" i="31"/>
  <c r="N138" i="31"/>
  <c r="M139" i="31"/>
  <c r="I139" i="31" s="1"/>
  <c r="H139" i="31" l="1"/>
  <c r="E140" i="31" s="1" a="1"/>
  <c r="E140" i="31" s="1"/>
  <c r="F140" i="31" s="1"/>
  <c r="M140" i="31" s="1"/>
  <c r="G140" i="31" s="1"/>
  <c r="O140" i="31" s="1"/>
  <c r="G139" i="31"/>
  <c r="O139" i="31" s="1"/>
  <c r="P139" i="31" s="1"/>
  <c r="N139" i="31" l="1"/>
  <c r="Q139" i="31"/>
  <c r="N140" i="31"/>
  <c r="Q140" i="31"/>
  <c r="P140" i="31"/>
  <c r="I140" i="31"/>
  <c r="H140" i="31"/>
  <c r="E141" i="31" s="1" a="1"/>
  <c r="E141" i="31" s="1"/>
  <c r="F141" i="31" s="1"/>
  <c r="M141" i="31" l="1"/>
  <c r="H141" i="31" s="1"/>
  <c r="E142" i="31" s="1" a="1"/>
  <c r="E142" i="31" s="1"/>
  <c r="F142" i="31" s="1"/>
  <c r="G141" i="31" l="1"/>
  <c r="O141" i="31" s="1"/>
  <c r="P141" i="31" s="1"/>
  <c r="I141" i="31"/>
  <c r="M142" i="31"/>
  <c r="H142" i="31" s="1"/>
  <c r="E143" i="31" s="1" a="1"/>
  <c r="E143" i="31" s="1"/>
  <c r="F143" i="31" s="1"/>
  <c r="Q141" i="31" l="1"/>
  <c r="N141" i="31"/>
  <c r="G142" i="31"/>
  <c r="O142" i="31" s="1"/>
  <c r="Q142" i="31" s="1"/>
  <c r="M143" i="31"/>
  <c r="I143" i="31" s="1"/>
  <c r="I142" i="31"/>
  <c r="P142" i="31" l="1"/>
  <c r="N142" i="31"/>
  <c r="H143" i="31"/>
  <c r="E144" i="31" s="1" a="1"/>
  <c r="E144" i="31" s="1"/>
  <c r="F144" i="31" s="1"/>
  <c r="G143" i="31"/>
  <c r="O143" i="31" s="1"/>
  <c r="N143" i="31" l="1"/>
  <c r="P143" i="31"/>
  <c r="Q143" i="31"/>
  <c r="M144" i="31"/>
  <c r="G144" i="31" s="1"/>
  <c r="O144" i="31" s="1"/>
  <c r="I144" i="31" l="1"/>
  <c r="H144" i="31"/>
  <c r="E145" i="31" s="1" a="1"/>
  <c r="E145" i="31" s="1"/>
  <c r="F145" i="31" s="1"/>
  <c r="M145" i="31" s="1"/>
  <c r="H145" i="31" s="1"/>
  <c r="E146" i="31" s="1" a="1"/>
  <c r="E146" i="31" s="1"/>
  <c r="F146" i="31" s="1"/>
  <c r="P144" i="31"/>
  <c r="Q144" i="31"/>
  <c r="N144" i="31"/>
  <c r="M146" i="31" l="1"/>
  <c r="G146" i="31" s="1"/>
  <c r="O146" i="31" s="1"/>
  <c r="G145" i="31"/>
  <c r="O145" i="31" s="1"/>
  <c r="I145" i="31"/>
  <c r="H146" i="31" l="1"/>
  <c r="E147" i="31" s="1" a="1"/>
  <c r="E147" i="31" s="1"/>
  <c r="F147" i="31" s="1"/>
  <c r="M147" i="31" s="1"/>
  <c r="I147" i="31" s="1"/>
  <c r="I146" i="31"/>
  <c r="P146" i="31"/>
  <c r="Q146" i="31"/>
  <c r="N146" i="31"/>
  <c r="Q145" i="31"/>
  <c r="P145" i="31"/>
  <c r="N145" i="31"/>
  <c r="G147" i="31" l="1"/>
  <c r="O147" i="31" s="1"/>
  <c r="P147" i="31" s="1"/>
  <c r="H147" i="31"/>
  <c r="E148" i="31" s="1" a="1"/>
  <c r="E148" i="31" s="1"/>
  <c r="F148" i="31" s="1"/>
  <c r="Q147" i="31" l="1"/>
  <c r="N147" i="31"/>
  <c r="M148" i="31"/>
  <c r="H148" i="31" s="1"/>
  <c r="E149" i="31" s="1" a="1"/>
  <c r="E149" i="31" s="1"/>
  <c r="F149" i="31" s="1"/>
  <c r="I148" i="31" l="1"/>
  <c r="M149" i="31"/>
  <c r="G149" i="31" s="1"/>
  <c r="O149" i="31" s="1"/>
  <c r="G148" i="31"/>
  <c r="O148" i="31" s="1"/>
  <c r="P149" i="31" l="1"/>
  <c r="N149" i="31"/>
  <c r="Q149" i="31"/>
  <c r="P148" i="31"/>
  <c r="Q148" i="31"/>
  <c r="N148" i="31"/>
  <c r="I149" i="31"/>
  <c r="H149" i="31"/>
  <c r="E150" i="31" s="1" a="1"/>
  <c r="E150" i="31" s="1"/>
  <c r="F150" i="31" s="1"/>
  <c r="M150" i="31" l="1"/>
  <c r="G150" i="31" s="1"/>
  <c r="O150" i="31" s="1"/>
  <c r="H150" i="31" l="1"/>
  <c r="E151" i="31" s="1" a="1"/>
  <c r="E151" i="31" s="1"/>
  <c r="F151" i="31" s="1"/>
  <c r="M151" i="31" s="1"/>
  <c r="H151" i="31" s="1"/>
  <c r="E152" i="31" s="1" a="1"/>
  <c r="E152" i="31" s="1"/>
  <c r="F152" i="31" s="1"/>
  <c r="I150" i="31"/>
  <c r="P150" i="31"/>
  <c r="Q150" i="31"/>
  <c r="N150" i="31"/>
  <c r="G151" i="31" l="1"/>
  <c r="O151" i="31" s="1"/>
  <c r="P151" i="31" s="1"/>
  <c r="I151" i="31"/>
  <c r="M152" i="31"/>
  <c r="G152" i="31" s="1"/>
  <c r="O152" i="31" s="1"/>
  <c r="N151" i="31" l="1"/>
  <c r="Q151" i="31"/>
  <c r="P152" i="31"/>
  <c r="N152" i="31"/>
  <c r="Q152" i="31"/>
  <c r="I152" i="31"/>
  <c r="H152" i="31"/>
  <c r="E153" i="31" s="1" a="1"/>
  <c r="E153" i="31" s="1"/>
  <c r="F153" i="31" s="1"/>
  <c r="M153" i="31" l="1"/>
  <c r="G153" i="31" s="1"/>
  <c r="O153" i="31" s="1"/>
  <c r="I153" i="31" l="1"/>
  <c r="P153" i="31"/>
  <c r="N153" i="31"/>
  <c r="Q153" i="31"/>
  <c r="H153" i="31"/>
  <c r="E154" i="31" s="1" a="1"/>
  <c r="E154" i="31" s="1"/>
  <c r="F154" i="31" s="1"/>
  <c r="M154" i="31" l="1"/>
  <c r="G154" i="31" s="1"/>
  <c r="O154" i="31" s="1"/>
  <c r="P154" i="31" l="1"/>
  <c r="N154" i="31"/>
  <c r="Q154" i="31"/>
  <c r="I154" i="31"/>
  <c r="H154" i="31"/>
  <c r="E155" i="31" s="1" a="1"/>
  <c r="E155" i="31" s="1"/>
  <c r="F155" i="31" s="1"/>
  <c r="M155" i="31" l="1"/>
  <c r="G155" i="31" s="1"/>
  <c r="O155" i="31" s="1"/>
  <c r="Q155" i="31" l="1"/>
  <c r="P155" i="31"/>
  <c r="N155" i="31"/>
  <c r="I155" i="31"/>
  <c r="H155" i="31"/>
  <c r="E156" i="31" s="1" a="1"/>
  <c r="E156" i="31" s="1"/>
  <c r="F156" i="31" s="1"/>
  <c r="M156" i="31" l="1"/>
  <c r="G156" i="31" s="1"/>
  <c r="O156" i="31" s="1"/>
  <c r="Q156" i="31" l="1"/>
  <c r="N156" i="31"/>
  <c r="P156" i="31"/>
  <c r="I156" i="31"/>
  <c r="H156" i="31"/>
  <c r="E157" i="31" s="1" a="1"/>
  <c r="E157" i="31" s="1"/>
  <c r="F157" i="31" s="1"/>
  <c r="M157" i="31" l="1"/>
  <c r="I157" i="31" s="1"/>
  <c r="H157" i="31" l="1"/>
  <c r="E158" i="31" s="1" a="1"/>
  <c r="E158" i="31" s="1"/>
  <c r="F158" i="31" s="1"/>
  <c r="M158" i="31" s="1"/>
  <c r="G158" i="31" s="1"/>
  <c r="O158" i="31" s="1"/>
  <c r="G157" i="31"/>
  <c r="O157" i="31" s="1"/>
  <c r="I158" i="31" l="1"/>
  <c r="H158" i="31"/>
  <c r="E159" i="31" s="1" a="1"/>
  <c r="E159" i="31" s="1"/>
  <c r="F159" i="31" s="1"/>
  <c r="M159" i="31" s="1"/>
  <c r="I159" i="31" s="1"/>
  <c r="Q157" i="31"/>
  <c r="P157" i="31"/>
  <c r="N157" i="31"/>
  <c r="Q158" i="31"/>
  <c r="P158" i="31"/>
  <c r="N158" i="31"/>
  <c r="H159" i="31" l="1"/>
  <c r="E160" i="31" s="1" a="1"/>
  <c r="E160" i="31" s="1"/>
  <c r="F160" i="31" s="1"/>
  <c r="G159" i="31"/>
  <c r="O159" i="31" s="1"/>
  <c r="Q159" i="31" l="1"/>
  <c r="N159" i="31"/>
  <c r="P159" i="31"/>
  <c r="M160" i="31"/>
  <c r="G160" i="31" s="1"/>
  <c r="O160" i="31" s="1"/>
  <c r="I160" i="31" l="1"/>
  <c r="H160" i="31"/>
  <c r="E161" i="31" s="1" a="1"/>
  <c r="E161" i="31" s="1"/>
  <c r="F161" i="31" s="1"/>
  <c r="M161" i="31" s="1"/>
  <c r="H161" i="31" s="1"/>
  <c r="E162" i="31" s="1" a="1"/>
  <c r="E162" i="31" s="1"/>
  <c r="F162" i="31" s="1"/>
  <c r="Q160" i="31"/>
  <c r="P160" i="31"/>
  <c r="N160" i="31"/>
  <c r="G161" i="31" l="1"/>
  <c r="O161" i="31" s="1"/>
  <c r="P161" i="31" s="1"/>
  <c r="M162" i="31"/>
  <c r="H162" i="31" s="1"/>
  <c r="E163" i="31" s="1" a="1"/>
  <c r="E163" i="31" s="1"/>
  <c r="F163" i="31" s="1"/>
  <c r="I161" i="31"/>
  <c r="N161" i="31" l="1"/>
  <c r="Q161" i="31"/>
  <c r="M163" i="31"/>
  <c r="H163" i="31" s="1"/>
  <c r="E164" i="31" s="1" a="1"/>
  <c r="E164" i="31" s="1"/>
  <c r="F164" i="31" s="1"/>
  <c r="I162" i="31"/>
  <c r="G162" i="31"/>
  <c r="O162" i="31" s="1"/>
  <c r="G163" i="31" l="1"/>
  <c r="O163" i="31" s="1"/>
  <c r="P163" i="31" s="1"/>
  <c r="I163" i="31"/>
  <c r="M164" i="31"/>
  <c r="H164" i="31" s="1"/>
  <c r="E165" i="31" s="1" a="1"/>
  <c r="E165" i="31" s="1"/>
  <c r="F165" i="31" s="1"/>
  <c r="P162" i="31"/>
  <c r="Q162" i="31"/>
  <c r="N162" i="31"/>
  <c r="Q163" i="31" l="1"/>
  <c r="N163" i="31"/>
  <c r="M165" i="31"/>
  <c r="I165" i="31" s="1"/>
  <c r="G164" i="31"/>
  <c r="O164" i="31" s="1"/>
  <c r="I164" i="31"/>
  <c r="H165" i="31" l="1"/>
  <c r="E166" i="31" s="1" a="1"/>
  <c r="E166" i="31" s="1"/>
  <c r="F166" i="31" s="1"/>
  <c r="M166" i="31" s="1"/>
  <c r="H166" i="31" s="1"/>
  <c r="E167" i="31" s="1" a="1"/>
  <c r="E167" i="31" s="1"/>
  <c r="F167" i="31" s="1"/>
  <c r="G165" i="31"/>
  <c r="O165" i="31" s="1"/>
  <c r="N165" i="31" s="1"/>
  <c r="N164" i="31"/>
  <c r="P164" i="31"/>
  <c r="Q164" i="31"/>
  <c r="P165" i="31" l="1"/>
  <c r="Q165" i="31"/>
  <c r="M167" i="31"/>
  <c r="G167" i="31" s="1"/>
  <c r="O167" i="31" s="1"/>
  <c r="I166" i="31"/>
  <c r="G166" i="31"/>
  <c r="O166" i="31" s="1"/>
  <c r="I167" i="31" l="1"/>
  <c r="H167" i="31"/>
  <c r="E168" i="31" s="1" a="1"/>
  <c r="E168" i="31" s="1"/>
  <c r="F168" i="31" s="1"/>
  <c r="M168" i="31" s="1"/>
  <c r="I168" i="31" s="1"/>
  <c r="N167" i="31"/>
  <c r="Q167" i="31"/>
  <c r="P167" i="31"/>
  <c r="N166" i="31"/>
  <c r="P166" i="31"/>
  <c r="Q166" i="31"/>
  <c r="H168" i="31" l="1"/>
  <c r="E169" i="31" s="1" a="1"/>
  <c r="E169" i="31" s="1"/>
  <c r="F169" i="31" s="1"/>
  <c r="G168" i="31"/>
  <c r="O168" i="31" s="1"/>
  <c r="N168" i="31" l="1"/>
  <c r="P168" i="31"/>
  <c r="Q168" i="31"/>
  <c r="M169" i="31"/>
  <c r="I169" i="31" s="1"/>
  <c r="G169" i="31" l="1"/>
  <c r="O169" i="31" s="1"/>
  <c r="P169" i="31" s="1"/>
  <c r="H169" i="31"/>
  <c r="E170" i="31" s="1" a="1"/>
  <c r="E170" i="31" s="1"/>
  <c r="F170" i="31" s="1"/>
  <c r="Q169" i="31" l="1"/>
  <c r="N169" i="31"/>
  <c r="M170" i="31"/>
  <c r="H170" i="31" s="1"/>
  <c r="E171" i="31" s="1" a="1"/>
  <c r="E171" i="31" s="1"/>
  <c r="F171" i="31" s="1"/>
  <c r="M171" i="31" l="1"/>
  <c r="G171" i="31" s="1"/>
  <c r="O171" i="31" s="1"/>
  <c r="G170" i="31"/>
  <c r="O170" i="31" s="1"/>
  <c r="I170" i="31"/>
  <c r="Q171" i="31" l="1"/>
  <c r="P171" i="31"/>
  <c r="N171" i="31"/>
  <c r="N170" i="31"/>
  <c r="P170" i="31"/>
  <c r="Q170" i="31"/>
  <c r="I171" i="31"/>
  <c r="H171" i="31"/>
  <c r="E172" i="31" s="1" a="1"/>
  <c r="E172" i="31" s="1"/>
  <c r="F172" i="31" s="1"/>
  <c r="M172" i="31" l="1"/>
  <c r="G172" i="31" s="1"/>
  <c r="O172" i="31" s="1"/>
  <c r="I172" i="31" l="1"/>
  <c r="P172" i="31"/>
  <c r="N172" i="31"/>
  <c r="Q172" i="31"/>
  <c r="H172" i="31"/>
  <c r="E173" i="31" s="1" a="1"/>
  <c r="E173" i="31" s="1"/>
  <c r="F173" i="31" s="1"/>
  <c r="M173" i="31" l="1"/>
  <c r="G173" i="31" s="1"/>
  <c r="O173" i="31" s="1"/>
  <c r="I173" i="31" l="1"/>
  <c r="H173" i="31"/>
  <c r="E174" i="31" s="1" a="1"/>
  <c r="E174" i="31" s="1"/>
  <c r="F174" i="31" s="1"/>
  <c r="M174" i="31" s="1"/>
  <c r="G174" i="31" s="1"/>
  <c r="O174" i="31" s="1"/>
  <c r="N173" i="31"/>
  <c r="P173" i="31"/>
  <c r="Q173" i="31"/>
  <c r="N174" i="31" l="1"/>
  <c r="P174" i="31"/>
  <c r="Q174" i="31"/>
  <c r="I174" i="31"/>
  <c r="H174" i="31"/>
  <c r="E175" i="31" s="1" a="1"/>
  <c r="E175" i="31" s="1"/>
  <c r="F175" i="31" s="1"/>
  <c r="M175" i="31" l="1"/>
  <c r="I175" i="31" s="1"/>
  <c r="G175" i="31" l="1"/>
  <c r="O175" i="31" s="1"/>
  <c r="H175" i="31"/>
  <c r="E176" i="31" s="1" a="1"/>
  <c r="E176" i="31" s="1"/>
  <c r="F176" i="31" s="1"/>
  <c r="M176" i="31" l="1"/>
  <c r="H176" i="31" s="1"/>
  <c r="E177" i="31" s="1" a="1"/>
  <c r="E177" i="31" s="1"/>
  <c r="F177" i="31" s="1"/>
  <c r="P175" i="31"/>
  <c r="N175" i="31"/>
  <c r="Q175" i="31"/>
  <c r="G176" i="31" l="1"/>
  <c r="O176" i="31" s="1"/>
  <c r="N176" i="31" s="1"/>
  <c r="I176" i="31"/>
  <c r="M177" i="31"/>
  <c r="G177" i="31" s="1"/>
  <c r="O177" i="31" s="1"/>
  <c r="P176" i="31" l="1"/>
  <c r="Q176" i="31"/>
  <c r="N177" i="31"/>
  <c r="P177" i="31"/>
  <c r="Q177" i="31"/>
  <c r="H177" i="31"/>
  <c r="E178" i="31" s="1" a="1"/>
  <c r="E178" i="31" s="1"/>
  <c r="F178" i="31" s="1"/>
  <c r="I177" i="31"/>
  <c r="M178" i="31" l="1"/>
  <c r="H178" i="31" s="1"/>
  <c r="E179" i="31" s="1" a="1"/>
  <c r="E179" i="31" s="1"/>
  <c r="F179" i="31" s="1"/>
  <c r="M179" i="31" l="1"/>
  <c r="H179" i="31" s="1"/>
  <c r="E180" i="31" s="1" a="1"/>
  <c r="E180" i="31" s="1"/>
  <c r="F180" i="31" s="1"/>
  <c r="G178" i="31"/>
  <c r="O178" i="31" s="1"/>
  <c r="I178" i="31"/>
  <c r="M180" i="31" l="1"/>
  <c r="G180" i="31" s="1"/>
  <c r="O180" i="31" s="1"/>
  <c r="P178" i="31"/>
  <c r="Q178" i="31"/>
  <c r="N178" i="31"/>
  <c r="I179" i="31"/>
  <c r="G179" i="31"/>
  <c r="O179" i="31" s="1"/>
  <c r="N180" i="31" l="1"/>
  <c r="P180" i="31"/>
  <c r="Q180" i="31"/>
  <c r="P179" i="31"/>
  <c r="Q179" i="31"/>
  <c r="N179" i="31"/>
  <c r="I180" i="31"/>
  <c r="H180" i="31"/>
  <c r="E181" i="31" s="1" a="1"/>
  <c r="E181" i="31" s="1"/>
  <c r="F181" i="31" s="1"/>
  <c r="M181" i="31" l="1"/>
  <c r="G181" i="31" s="1"/>
  <c r="O181" i="31" s="1"/>
  <c r="N181" i="31" l="1"/>
  <c r="Q181" i="31"/>
  <c r="P181" i="31"/>
  <c r="I181" i="31"/>
  <c r="H181" i="31"/>
  <c r="E182" i="31" s="1" a="1"/>
  <c r="E182" i="31" s="1"/>
  <c r="F182" i="31" s="1"/>
  <c r="M182" i="31" l="1"/>
  <c r="G182" i="31" s="1"/>
  <c r="O182" i="31" s="1"/>
  <c r="I182" i="31" l="1"/>
  <c r="Q182" i="31"/>
  <c r="N182" i="31"/>
  <c r="P182" i="31"/>
  <c r="H182" i="31"/>
  <c r="E183" i="31" s="1" a="1"/>
  <c r="E183" i="31" s="1"/>
  <c r="F183" i="31" s="1"/>
  <c r="M183" i="31" l="1"/>
  <c r="G183" i="31" s="1"/>
  <c r="O183" i="31" s="1"/>
  <c r="I183" i="31" l="1"/>
  <c r="N183" i="31"/>
  <c r="Q183" i="31"/>
  <c r="P183" i="31"/>
  <c r="H183" i="31"/>
  <c r="E184" i="31" s="1" a="1"/>
  <c r="E184" i="31" s="1"/>
  <c r="F184" i="31" s="1"/>
  <c r="M184" i="31" l="1"/>
  <c r="G184" i="31" s="1"/>
  <c r="O184" i="31" s="1"/>
  <c r="P184" i="31" l="1"/>
  <c r="Q184" i="31"/>
  <c r="N184" i="31"/>
  <c r="I184" i="31"/>
  <c r="H184" i="31"/>
  <c r="E185" i="31" s="1" a="1"/>
  <c r="E185" i="31" s="1"/>
  <c r="F185" i="31" s="1"/>
  <c r="M185" i="31" l="1"/>
  <c r="G185" i="31" s="1"/>
  <c r="O185" i="31" s="1"/>
  <c r="Q185" i="31" l="1"/>
  <c r="P185" i="31"/>
  <c r="N185" i="31"/>
  <c r="I185" i="31"/>
  <c r="H185" i="31"/>
  <c r="E186" i="31" s="1" a="1"/>
  <c r="E186" i="31" s="1"/>
  <c r="F186" i="31" s="1"/>
  <c r="M186" i="31" l="1"/>
  <c r="G186" i="31" s="1"/>
  <c r="O186" i="31" s="1"/>
  <c r="N186" i="31" l="1"/>
  <c r="P186" i="31"/>
  <c r="Q186" i="31"/>
  <c r="I186" i="31"/>
  <c r="H186" i="31"/>
  <c r="E187" i="31" s="1" a="1"/>
  <c r="E187" i="31" s="1"/>
  <c r="F187" i="31" s="1"/>
  <c r="M187" i="31" l="1"/>
  <c r="H187" i="31" s="1"/>
  <c r="E188" i="31" s="1" a="1"/>
  <c r="E188" i="31" s="1"/>
  <c r="F188" i="31" s="1"/>
  <c r="I187" i="31" l="1"/>
  <c r="M188" i="31"/>
  <c r="G188" i="31" s="1"/>
  <c r="O188" i="31" s="1"/>
  <c r="G187" i="31"/>
  <c r="O187" i="31" s="1"/>
  <c r="I188" i="31" l="1"/>
  <c r="H188" i="31"/>
  <c r="E189" i="31" s="1" a="1"/>
  <c r="E189" i="31" s="1"/>
  <c r="F189" i="31" s="1"/>
  <c r="M189" i="31" s="1"/>
  <c r="G189" i="31" s="1"/>
  <c r="O189" i="31" s="1"/>
  <c r="Q187" i="31"/>
  <c r="N187" i="31"/>
  <c r="P187" i="31"/>
  <c r="P188" i="31"/>
  <c r="N188" i="31"/>
  <c r="Q188" i="31"/>
  <c r="I189" i="31" l="1"/>
  <c r="H189" i="31"/>
  <c r="E190" i="31" s="1" a="1"/>
  <c r="E190" i="31" s="1"/>
  <c r="F190" i="31" s="1"/>
  <c r="M190" i="31" s="1"/>
  <c r="I190" i="31" s="1"/>
  <c r="Q189" i="31"/>
  <c r="N189" i="31"/>
  <c r="P189" i="31"/>
  <c r="H190" i="31" l="1"/>
  <c r="E191" i="31" s="1" a="1"/>
  <c r="E191" i="31" s="1"/>
  <c r="F191" i="31" s="1"/>
  <c r="G190" i="31"/>
  <c r="O190" i="31" s="1"/>
  <c r="N190" i="31" l="1"/>
  <c r="P190" i="31"/>
  <c r="Q190" i="31"/>
  <c r="M191" i="31"/>
  <c r="G191" i="31" s="1"/>
  <c r="O191" i="31" s="1"/>
  <c r="H191" i="31" l="1"/>
  <c r="E192" i="31" s="1" a="1"/>
  <c r="E192" i="31" s="1"/>
  <c r="F192" i="31" s="1"/>
  <c r="M192" i="31" s="1"/>
  <c r="G192" i="31" s="1"/>
  <c r="O192" i="31" s="1"/>
  <c r="I191" i="31"/>
  <c r="N191" i="31"/>
  <c r="P191" i="31"/>
  <c r="Q191" i="31"/>
  <c r="N192" i="31" l="1"/>
  <c r="P192" i="31"/>
  <c r="Q192" i="31"/>
  <c r="I192" i="31"/>
  <c r="H192" i="31"/>
  <c r="E193" i="31" s="1" a="1"/>
  <c r="E193" i="31" s="1"/>
  <c r="F193" i="31" s="1"/>
  <c r="M193" i="31" l="1"/>
  <c r="I193" i="31" s="1"/>
  <c r="G193" i="31" l="1"/>
  <c r="O193" i="31" s="1"/>
  <c r="Q193" i="31" s="1"/>
  <c r="H193" i="31"/>
  <c r="E194" i="31" s="1" a="1"/>
  <c r="E194" i="31" s="1"/>
  <c r="F194" i="31" s="1"/>
  <c r="N193" i="31" l="1"/>
  <c r="P193" i="31"/>
  <c r="M194" i="31"/>
  <c r="I194" i="31" s="1"/>
  <c r="G194" i="31" l="1"/>
  <c r="O194" i="31" s="1"/>
  <c r="H194" i="31"/>
  <c r="E195" i="31" s="1" a="1"/>
  <c r="E195" i="31" s="1"/>
  <c r="F195" i="31" s="1"/>
  <c r="M195" i="31" l="1"/>
  <c r="H195" i="31" s="1"/>
  <c r="E196" i="31" s="1" a="1"/>
  <c r="E196" i="31" s="1"/>
  <c r="F196" i="31" s="1"/>
  <c r="Q194" i="31"/>
  <c r="N194" i="31"/>
  <c r="P194" i="31"/>
  <c r="M196" i="31" l="1"/>
  <c r="G196" i="31" s="1"/>
  <c r="O196" i="31" s="1"/>
  <c r="I195" i="31"/>
  <c r="G195" i="31"/>
  <c r="O195" i="31" s="1"/>
  <c r="P196" i="31" l="1"/>
  <c r="Q196" i="31"/>
  <c r="N196" i="31"/>
  <c r="N195" i="31"/>
  <c r="P195" i="31"/>
  <c r="Q195" i="31"/>
  <c r="H196" i="31"/>
  <c r="E197" i="31" s="1" a="1"/>
  <c r="E197" i="31" s="1"/>
  <c r="F197" i="31" s="1"/>
  <c r="I196" i="31"/>
  <c r="M197" i="31" l="1"/>
  <c r="G197" i="31" s="1"/>
  <c r="O197" i="31" s="1"/>
  <c r="N197" i="31" l="1"/>
  <c r="Q197" i="31"/>
  <c r="P197" i="31"/>
  <c r="H197" i="31"/>
  <c r="E198" i="31" s="1" a="1"/>
  <c r="E198" i="31" s="1"/>
  <c r="F198" i="31" s="1"/>
  <c r="I197" i="31"/>
  <c r="M198" i="31" l="1"/>
  <c r="I198" i="31" s="1"/>
  <c r="H198" i="31" l="1"/>
  <c r="E199" i="31" s="1" a="1"/>
  <c r="E199" i="31" s="1"/>
  <c r="F199" i="31" s="1"/>
  <c r="M199" i="31" s="1"/>
  <c r="G199" i="31" s="1"/>
  <c r="O199" i="31" s="1"/>
  <c r="G198" i="31"/>
  <c r="O198" i="31" s="1"/>
  <c r="N198" i="31" s="1"/>
  <c r="H199" i="31" l="1"/>
  <c r="E200" i="31" s="1" a="1"/>
  <c r="E200" i="31" s="1"/>
  <c r="F200" i="31" s="1"/>
  <c r="M200" i="31" s="1"/>
  <c r="I200" i="31" s="1"/>
  <c r="Q198" i="31"/>
  <c r="P198" i="31"/>
  <c r="I199" i="31"/>
  <c r="Q199" i="31"/>
  <c r="P199" i="31"/>
  <c r="N199" i="31"/>
  <c r="G200" i="31" l="1"/>
  <c r="O200" i="31" s="1"/>
  <c r="H200" i="31"/>
  <c r="E201" i="31" s="1" a="1"/>
  <c r="E201" i="31" s="1"/>
  <c r="F201" i="31" s="1"/>
  <c r="M201" i="31" l="1"/>
  <c r="H201" i="31" s="1"/>
  <c r="E202" i="31" s="1" a="1"/>
  <c r="E202" i="31" s="1"/>
  <c r="F202" i="31" s="1"/>
  <c r="P200" i="31"/>
  <c r="N200" i="31"/>
  <c r="Q200" i="31"/>
  <c r="M202" i="31" l="1"/>
  <c r="I202" i="31" s="1"/>
  <c r="G201" i="31"/>
  <c r="O201" i="31" s="1"/>
  <c r="I201" i="31"/>
  <c r="P201" i="31" l="1"/>
  <c r="N201" i="31"/>
  <c r="Q201" i="31"/>
  <c r="G202" i="31"/>
  <c r="O202" i="31" s="1"/>
  <c r="H202" i="31"/>
  <c r="E203" i="31" s="1" a="1"/>
  <c r="E203" i="31" s="1"/>
  <c r="F203" i="31" s="1"/>
  <c r="M203" i="31" l="1"/>
  <c r="I203" i="31" s="1"/>
  <c r="N202" i="31"/>
  <c r="P202" i="31"/>
  <c r="Q202" i="31"/>
  <c r="H203" i="31" l="1"/>
  <c r="E204" i="31" s="1" a="1"/>
  <c r="E204" i="31" s="1"/>
  <c r="F204" i="31" s="1"/>
  <c r="M204" i="31" s="1"/>
  <c r="I204" i="31" s="1"/>
  <c r="G203" i="31"/>
  <c r="O203" i="31" s="1"/>
  <c r="P203" i="31" s="1"/>
  <c r="Q203" i="31" l="1"/>
  <c r="N203" i="31"/>
  <c r="H204" i="31"/>
  <c r="E205" i="31" s="1" a="1"/>
  <c r="E205" i="31" s="1"/>
  <c r="F205" i="31" s="1"/>
  <c r="G204" i="31"/>
  <c r="O204" i="31" s="1"/>
  <c r="Q204" i="31" l="1"/>
  <c r="N204" i="31"/>
  <c r="P204" i="31"/>
  <c r="M205" i="31"/>
  <c r="I205" i="31" s="1"/>
  <c r="H205" i="31" l="1"/>
  <c r="E206" i="31" s="1" a="1"/>
  <c r="E206" i="31" s="1"/>
  <c r="F206" i="31" s="1"/>
  <c r="M206" i="31" s="1"/>
  <c r="I206" i="31" s="1"/>
  <c r="G205" i="31"/>
  <c r="O205" i="31" s="1"/>
  <c r="N205" i="31" s="1"/>
  <c r="Q205" i="31" l="1"/>
  <c r="P205" i="31"/>
  <c r="H206" i="31"/>
  <c r="E207" i="31" s="1" a="1"/>
  <c r="E207" i="31" s="1"/>
  <c r="F207" i="31" s="1"/>
  <c r="G206" i="31"/>
  <c r="O206" i="31" s="1"/>
  <c r="N206" i="31" l="1"/>
  <c r="P206" i="31"/>
  <c r="Q206" i="31"/>
  <c r="M207" i="31"/>
  <c r="G207" i="31" s="1"/>
  <c r="O207" i="31" s="1"/>
  <c r="P207" i="31" l="1"/>
  <c r="Q207" i="31"/>
  <c r="N207" i="31"/>
  <c r="I207" i="31"/>
  <c r="H207" i="31"/>
  <c r="E208" i="31" s="1" a="1"/>
  <c r="E208" i="31" s="1"/>
  <c r="F208" i="31" s="1"/>
  <c r="M208" i="31" l="1"/>
  <c r="G208" i="31" s="1"/>
  <c r="O208" i="31" s="1"/>
  <c r="Q208" i="31" l="1"/>
  <c r="P208" i="31"/>
  <c r="N208" i="31"/>
  <c r="I208" i="31"/>
  <c r="H208" i="31"/>
  <c r="E209" i="31" s="1" a="1"/>
  <c r="E209" i="31" s="1"/>
  <c r="F209" i="31" s="1"/>
  <c r="M209" i="31" l="1"/>
  <c r="G209" i="31" s="1"/>
  <c r="O209" i="31" s="1"/>
  <c r="P209" i="31" l="1"/>
  <c r="Q209" i="31"/>
  <c r="N209" i="31"/>
  <c r="I209" i="31"/>
  <c r="H209" i="31"/>
  <c r="E210" i="31" s="1" a="1"/>
  <c r="E210" i="31" s="1"/>
  <c r="F210" i="31" s="1"/>
  <c r="M210" i="31" l="1"/>
  <c r="G210" i="31" s="1"/>
  <c r="O210" i="31" s="1"/>
  <c r="I210" i="31" l="1"/>
  <c r="P210" i="31"/>
  <c r="N210" i="31"/>
  <c r="Q210" i="31"/>
  <c r="H210" i="31"/>
  <c r="E211" i="31" s="1" a="1"/>
  <c r="E211" i="31" s="1"/>
  <c r="F211" i="31" s="1"/>
  <c r="M211" i="31" l="1"/>
  <c r="G211" i="31" s="1"/>
  <c r="O211" i="31" s="1"/>
  <c r="N211" i="31" l="1"/>
  <c r="Q211" i="31"/>
  <c r="P211" i="31"/>
  <c r="I211" i="31"/>
  <c r="H211" i="31"/>
  <c r="E212" i="31" s="1" a="1"/>
  <c r="E212" i="31" s="1"/>
  <c r="F212" i="31" s="1"/>
  <c r="M212" i="31" l="1"/>
  <c r="H212" i="31" s="1"/>
  <c r="E213" i="31" s="1" a="1"/>
  <c r="E213" i="31" s="1"/>
  <c r="F213" i="31" s="1"/>
  <c r="M213" i="31" l="1"/>
  <c r="I213" i="31" s="1"/>
  <c r="G212" i="31"/>
  <c r="O212" i="31" s="1"/>
  <c r="I212" i="31"/>
  <c r="H213" i="31" l="1"/>
  <c r="E214" i="31" s="1" a="1"/>
  <c r="E214" i="31" s="1"/>
  <c r="F214" i="31" s="1"/>
  <c r="M214" i="31" s="1"/>
  <c r="G214" i="31" s="1"/>
  <c r="O214" i="31" s="1"/>
  <c r="N212" i="31"/>
  <c r="P212" i="31"/>
  <c r="Q212" i="31"/>
  <c r="G213" i="31"/>
  <c r="O213" i="31" s="1"/>
  <c r="H214" i="31" l="1"/>
  <c r="E215" i="31" s="1" a="1"/>
  <c r="E215" i="31" s="1"/>
  <c r="F215" i="31" s="1"/>
  <c r="M215" i="31" s="1"/>
  <c r="I215" i="31" s="1"/>
  <c r="I214" i="31"/>
  <c r="N213" i="31"/>
  <c r="Q213" i="31"/>
  <c r="P213" i="31"/>
  <c r="P214" i="31"/>
  <c r="N214" i="31"/>
  <c r="Q214" i="31"/>
  <c r="H215" i="31" l="1"/>
  <c r="E216" i="31" s="1" a="1"/>
  <c r="E216" i="31" s="1"/>
  <c r="F216" i="31" s="1"/>
  <c r="M216" i="31" s="1"/>
  <c r="H216" i="31" s="1"/>
  <c r="E217" i="31" s="1" a="1"/>
  <c r="E217" i="31" s="1"/>
  <c r="F217" i="31" s="1"/>
  <c r="G215" i="31"/>
  <c r="O215" i="31" s="1"/>
  <c r="Q215" i="31" s="1"/>
  <c r="N215" i="31" l="1"/>
  <c r="P215" i="31"/>
  <c r="M217" i="31"/>
  <c r="I217" i="31" s="1"/>
  <c r="G216" i="31"/>
  <c r="O216" i="31" s="1"/>
  <c r="I216" i="31"/>
  <c r="N216" i="31" l="1"/>
  <c r="P216" i="31"/>
  <c r="Q216" i="31"/>
  <c r="H217" i="31"/>
  <c r="E218" i="31" s="1" a="1"/>
  <c r="E218" i="31" s="1"/>
  <c r="F218" i="31" s="1"/>
  <c r="G217" i="31"/>
  <c r="O217" i="31" s="1"/>
  <c r="P217" i="31" l="1"/>
  <c r="N217" i="31"/>
  <c r="Q217" i="31"/>
  <c r="M218" i="31"/>
  <c r="I218" i="31" s="1"/>
  <c r="G218" i="31" l="1"/>
  <c r="O218" i="31" s="1"/>
  <c r="H218" i="31"/>
  <c r="E219" i="31" s="1" a="1"/>
  <c r="E219" i="31" s="1"/>
  <c r="F219" i="31" s="1"/>
  <c r="M219" i="31" l="1"/>
  <c r="G219" i="31" s="1"/>
  <c r="O219" i="31" s="1"/>
  <c r="P218" i="31"/>
  <c r="Q218" i="31"/>
  <c r="N218" i="31"/>
  <c r="P219" i="31" l="1"/>
  <c r="Q219" i="31"/>
  <c r="N219" i="31"/>
  <c r="I219" i="31"/>
  <c r="H219" i="31"/>
  <c r="E220" i="31" s="1" a="1"/>
  <c r="E220" i="31" s="1"/>
  <c r="F220" i="31" s="1"/>
  <c r="M220" i="31" l="1"/>
  <c r="I220" i="31" s="1"/>
  <c r="H220" i="31" l="1"/>
  <c r="E221" i="31" s="1" a="1"/>
  <c r="E221" i="31" s="1"/>
  <c r="F221" i="31" s="1"/>
  <c r="G220" i="31"/>
  <c r="O220" i="31" s="1"/>
  <c r="N220" i="31" l="1"/>
  <c r="P220" i="31"/>
  <c r="Q220" i="31"/>
  <c r="M221" i="31"/>
  <c r="H221" i="31" s="1"/>
  <c r="E222" i="31" s="1" a="1"/>
  <c r="E222" i="31" s="1"/>
  <c r="F222" i="31" s="1"/>
  <c r="M222" i="31" l="1"/>
  <c r="G222" i="31" s="1"/>
  <c r="O222" i="31" s="1"/>
  <c r="G221" i="31"/>
  <c r="O221" i="31" s="1"/>
  <c r="I221" i="31"/>
  <c r="I222" i="31" l="1"/>
  <c r="Q222" i="31"/>
  <c r="N222" i="31"/>
  <c r="P222" i="31"/>
  <c r="Q221" i="31"/>
  <c r="P221" i="31"/>
  <c r="N221" i="31"/>
  <c r="H222" i="31"/>
  <c r="E223" i="31" s="1" a="1"/>
  <c r="E223" i="31" s="1"/>
  <c r="F223" i="31" s="1"/>
  <c r="M223" i="31" l="1"/>
  <c r="H223" i="31" s="1"/>
  <c r="E224" i="31" s="1" a="1"/>
  <c r="E224" i="31" s="1"/>
  <c r="F224" i="31" s="1"/>
  <c r="M224" i="31" l="1"/>
  <c r="I224" i="31" s="1"/>
  <c r="I223" i="31"/>
  <c r="G223" i="31"/>
  <c r="O223" i="31" s="1"/>
  <c r="H224" i="31" l="1"/>
  <c r="E225" i="31" s="1" a="1"/>
  <c r="E225" i="31" s="1"/>
  <c r="F225" i="31" s="1"/>
  <c r="M225" i="31" s="1"/>
  <c r="H225" i="31" s="1"/>
  <c r="E226" i="31" s="1" a="1"/>
  <c r="E226" i="31" s="1"/>
  <c r="F226" i="31" s="1"/>
  <c r="G224" i="31"/>
  <c r="O224" i="31" s="1"/>
  <c r="Q224" i="31" s="1"/>
  <c r="P223" i="31"/>
  <c r="N223" i="31"/>
  <c r="Q223" i="31"/>
  <c r="P224" i="31" l="1"/>
  <c r="N224" i="31"/>
  <c r="M226" i="31"/>
  <c r="H226" i="31" s="1"/>
  <c r="E227" i="31" s="1" a="1"/>
  <c r="E227" i="31" s="1"/>
  <c r="F227" i="31" s="1"/>
  <c r="I225" i="31"/>
  <c r="G225" i="31"/>
  <c r="O225" i="31" s="1"/>
  <c r="G226" i="31" l="1"/>
  <c r="O226" i="31" s="1"/>
  <c r="N226" i="31" s="1"/>
  <c r="I226" i="31"/>
  <c r="M227" i="31"/>
  <c r="H227" i="31" s="1"/>
  <c r="E228" i="31" s="1" a="1"/>
  <c r="E228" i="31" s="1"/>
  <c r="F228" i="31" s="1"/>
  <c r="Q225" i="31"/>
  <c r="N225" i="31"/>
  <c r="P225" i="31"/>
  <c r="Q226" i="31" l="1"/>
  <c r="P226" i="31"/>
  <c r="M228" i="31"/>
  <c r="I228" i="31" s="1"/>
  <c r="G227" i="31"/>
  <c r="O227" i="31" s="1"/>
  <c r="I227" i="31"/>
  <c r="H228" i="31" l="1"/>
  <c r="E229" i="31" s="1" a="1"/>
  <c r="E229" i="31" s="1"/>
  <c r="F229" i="31" s="1"/>
  <c r="M229" i="31" s="1"/>
  <c r="G229" i="31" s="1"/>
  <c r="O229" i="31" s="1"/>
  <c r="N227" i="31"/>
  <c r="P227" i="31"/>
  <c r="Q227" i="31"/>
  <c r="G228" i="31"/>
  <c r="O228" i="31" s="1"/>
  <c r="N229" i="31" l="1"/>
  <c r="P229" i="31"/>
  <c r="Q229" i="31"/>
  <c r="I229" i="31"/>
  <c r="H229" i="31"/>
  <c r="E230" i="31" s="1" a="1"/>
  <c r="E230" i="31" s="1"/>
  <c r="F230" i="31" s="1"/>
  <c r="N228" i="31"/>
  <c r="P228" i="31"/>
  <c r="Q228" i="31"/>
  <c r="M230" i="31" l="1"/>
  <c r="I230" i="31" s="1"/>
  <c r="H230" i="31" l="1"/>
  <c r="E231" i="31" s="1" a="1"/>
  <c r="E231" i="31" s="1"/>
  <c r="F231" i="31" s="1"/>
  <c r="M231" i="31" s="1"/>
  <c r="G230" i="31"/>
  <c r="O230" i="31" s="1"/>
  <c r="G231" i="31" l="1"/>
  <c r="O231" i="31" s="1"/>
  <c r="Q231" i="31" s="1"/>
  <c r="I231" i="31"/>
  <c r="H231" i="31"/>
  <c r="E232" i="31" s="1" a="1"/>
  <c r="E232" i="31" s="1"/>
  <c r="F232" i="31" s="1"/>
  <c r="M232" i="31" s="1"/>
  <c r="P230" i="31"/>
  <c r="Q230" i="31"/>
  <c r="N230" i="31"/>
  <c r="P231" i="31" l="1"/>
  <c r="N231" i="31"/>
  <c r="H232" i="31"/>
  <c r="E233" i="31" s="1" a="1"/>
  <c r="E233" i="31" s="1"/>
  <c r="F233" i="31" s="1"/>
  <c r="M233" i="31" s="1"/>
  <c r="I233" i="31" s="1"/>
  <c r="I232" i="31"/>
  <c r="G232" i="31"/>
  <c r="O232" i="31" s="1"/>
  <c r="Q232" i="31" s="1"/>
  <c r="P232" i="31" l="1"/>
  <c r="N232" i="31"/>
  <c r="G233" i="31"/>
  <c r="O233" i="31" s="1"/>
  <c r="Q233" i="31" s="1"/>
  <c r="H233" i="31"/>
  <c r="E234" i="31" s="1" a="1"/>
  <c r="E234" i="31" s="1"/>
  <c r="F234" i="31" s="1"/>
  <c r="M234" i="31" s="1"/>
  <c r="G234" i="31" s="1"/>
  <c r="O234" i="31" s="1"/>
  <c r="P233" i="31" l="1"/>
  <c r="N233" i="31"/>
  <c r="Q234" i="31"/>
  <c r="N234" i="31"/>
  <c r="P234" i="31"/>
  <c r="I234" i="31"/>
  <c r="H234" i="31"/>
  <c r="E235" i="31" s="1" a="1"/>
  <c r="E235" i="31" s="1"/>
  <c r="F235" i="31" s="1"/>
  <c r="M235" i="31" l="1"/>
  <c r="I235" i="31" s="1"/>
  <c r="G235" i="31" l="1"/>
  <c r="O235" i="31" s="1"/>
  <c r="H235" i="31"/>
  <c r="E236" i="31" s="1" a="1"/>
  <c r="E236" i="31" s="1"/>
  <c r="F236" i="31" s="1"/>
  <c r="M236" i="31" l="1"/>
  <c r="G236" i="31" s="1"/>
  <c r="O236" i="31" s="1"/>
  <c r="P235" i="31"/>
  <c r="Q235" i="31"/>
  <c r="N235" i="31"/>
  <c r="I236" i="31" l="1"/>
  <c r="H236" i="31"/>
  <c r="E237" i="31" s="1" a="1"/>
  <c r="E237" i="31" s="1"/>
  <c r="F237" i="31" s="1"/>
  <c r="M237" i="31" s="1"/>
  <c r="H237" i="31" s="1"/>
  <c r="E238" i="31" s="1" a="1"/>
  <c r="E238" i="31" s="1"/>
  <c r="F238" i="31" s="1"/>
  <c r="N236" i="31"/>
  <c r="P236" i="31"/>
  <c r="Q236" i="31"/>
  <c r="I237" i="31" l="1"/>
  <c r="M238" i="31"/>
  <c r="H238" i="31" s="1"/>
  <c r="E239" i="31" s="1" a="1"/>
  <c r="E239" i="31" s="1"/>
  <c r="F239" i="31" s="1"/>
  <c r="G237" i="31"/>
  <c r="O237" i="31" s="1"/>
  <c r="M239" i="31" l="1"/>
  <c r="G239" i="31" s="1"/>
  <c r="O239" i="31" s="1"/>
  <c r="Q237" i="31"/>
  <c r="P237" i="31"/>
  <c r="N237" i="31"/>
  <c r="I238" i="31"/>
  <c r="G238" i="31"/>
  <c r="O238" i="31" s="1"/>
  <c r="H239" i="31" l="1"/>
  <c r="E240" i="31" s="1" a="1"/>
  <c r="E240" i="31" s="1"/>
  <c r="F240" i="31" s="1"/>
  <c r="N239" i="31"/>
  <c r="P239" i="31"/>
  <c r="Q239" i="31"/>
  <c r="P238" i="31"/>
  <c r="Q238" i="31"/>
  <c r="N238" i="31"/>
  <c r="I239" i="31"/>
  <c r="M240" i="31" l="1"/>
  <c r="I240" i="31" s="1"/>
  <c r="H240" i="31" l="1"/>
  <c r="E241" i="31" s="1" a="1"/>
  <c r="E241" i="31" s="1"/>
  <c r="F241" i="31" s="1"/>
  <c r="M241" i="31" s="1"/>
  <c r="H241" i="31" s="1"/>
  <c r="E242" i="31" s="1" a="1"/>
  <c r="E242" i="31" s="1"/>
  <c r="F242" i="31" s="1"/>
  <c r="G240" i="31"/>
  <c r="O240" i="31" s="1"/>
  <c r="G241" i="31" l="1"/>
  <c r="O241" i="31" s="1"/>
  <c r="P241" i="31" s="1"/>
  <c r="Q240" i="31"/>
  <c r="N240" i="31"/>
  <c r="P240" i="31"/>
  <c r="M242" i="31"/>
  <c r="G242" i="31" s="1"/>
  <c r="O242" i="31" s="1"/>
  <c r="I241" i="31"/>
  <c r="Q241" i="31" l="1"/>
  <c r="N241" i="31"/>
  <c r="N242" i="31"/>
  <c r="P242" i="31"/>
  <c r="Q242" i="31"/>
  <c r="I242" i="31"/>
  <c r="H242" i="31"/>
  <c r="E243" i="31" s="1" a="1"/>
  <c r="E243" i="31" s="1"/>
  <c r="F243" i="31" s="1"/>
  <c r="M243" i="31" l="1"/>
  <c r="H243" i="31" s="1"/>
  <c r="E244" i="31" s="1" a="1"/>
  <c r="E244" i="31" s="1"/>
  <c r="F244" i="31" s="1"/>
  <c r="G243" i="31" l="1"/>
  <c r="O243" i="31" s="1"/>
  <c r="P243" i="31" s="1"/>
  <c r="I243" i="31"/>
  <c r="M244" i="31"/>
  <c r="H244" i="31" s="1"/>
  <c r="E245" i="31" s="1" a="1"/>
  <c r="E245" i="31" s="1"/>
  <c r="F245" i="31" s="1"/>
  <c r="Q243" i="31" l="1"/>
  <c r="N243" i="31"/>
  <c r="I244" i="31"/>
  <c r="M245" i="31"/>
  <c r="G245" i="31" s="1"/>
  <c r="O245" i="31" s="1"/>
  <c r="G244" i="31"/>
  <c r="O244" i="31" s="1"/>
  <c r="Q245" i="31" l="1"/>
  <c r="N245" i="31"/>
  <c r="P245" i="31"/>
  <c r="P244" i="31"/>
  <c r="N244" i="31"/>
  <c r="Q244" i="31"/>
  <c r="H245" i="31"/>
  <c r="E246" i="31" s="1" a="1"/>
  <c r="E246" i="31" s="1"/>
  <c r="F246" i="31" s="1"/>
  <c r="I245" i="31"/>
  <c r="M246" i="31" l="1"/>
  <c r="G246" i="31" s="1"/>
  <c r="O246" i="31" s="1"/>
  <c r="I246" i="31" l="1"/>
  <c r="H246" i="31"/>
  <c r="E247" i="31" s="1" a="1"/>
  <c r="E247" i="31" s="1"/>
  <c r="F247" i="31" s="1"/>
  <c r="M247" i="31" s="1"/>
  <c r="H247" i="31" s="1"/>
  <c r="E248" i="31" s="1" a="1"/>
  <c r="E248" i="31" s="1"/>
  <c r="F248" i="31" s="1"/>
  <c r="N246" i="31"/>
  <c r="Q246" i="31"/>
  <c r="P246" i="31"/>
  <c r="M248" i="31" l="1"/>
  <c r="I248" i="31" s="1"/>
  <c r="I247" i="31"/>
  <c r="G247" i="31"/>
  <c r="O247" i="31" s="1"/>
  <c r="Q247" i="31" l="1"/>
  <c r="P247" i="31"/>
  <c r="N247" i="31"/>
  <c r="H248" i="31"/>
  <c r="E249" i="31" s="1" a="1"/>
  <c r="E249" i="31" s="1"/>
  <c r="F249" i="31" s="1"/>
  <c r="G248" i="31"/>
  <c r="O248" i="31" s="1"/>
  <c r="P248" i="31" l="1"/>
  <c r="N248" i="31"/>
  <c r="Q248" i="31"/>
  <c r="M249" i="31"/>
  <c r="G249" i="31" s="1"/>
  <c r="O249" i="31" s="1"/>
  <c r="N249" i="31" l="1"/>
  <c r="P249" i="31"/>
  <c r="Q249" i="31"/>
  <c r="I249" i="31"/>
  <c r="H249" i="31"/>
  <c r="E250" i="31" s="1" a="1"/>
  <c r="E250" i="31" s="1"/>
  <c r="F250" i="31" s="1"/>
  <c r="M250" i="31" l="1"/>
  <c r="G250" i="31" s="1"/>
  <c r="O250" i="31" s="1"/>
  <c r="I250" i="31" l="1"/>
  <c r="H250" i="31"/>
  <c r="E251" i="31" s="1" a="1"/>
  <c r="E251" i="31" s="1"/>
  <c r="F251" i="31" s="1"/>
  <c r="M251" i="31" s="1"/>
  <c r="G251" i="31" s="1"/>
  <c r="O251" i="31" s="1"/>
  <c r="N250" i="31"/>
  <c r="Q250" i="31"/>
  <c r="P250" i="31"/>
  <c r="I251" i="31" l="1"/>
  <c r="H251" i="31"/>
  <c r="E252" i="31" s="1" a="1"/>
  <c r="E252" i="31" s="1"/>
  <c r="F252" i="31" s="1"/>
  <c r="M252" i="31" s="1"/>
  <c r="H252" i="31" s="1"/>
  <c r="E253" i="31" s="1" a="1"/>
  <c r="E253" i="31" s="1"/>
  <c r="F253" i="31" s="1"/>
  <c r="Q251" i="31"/>
  <c r="P251" i="31"/>
  <c r="N251" i="31"/>
  <c r="M253" i="31" l="1"/>
  <c r="G253" i="31" s="1"/>
  <c r="O253" i="31" s="1"/>
  <c r="I252" i="31"/>
  <c r="G252" i="31"/>
  <c r="O252" i="31" s="1"/>
  <c r="Q253" i="31" l="1"/>
  <c r="N253" i="31"/>
  <c r="P253" i="31"/>
  <c r="P252" i="31"/>
  <c r="Q252" i="31"/>
  <c r="N252" i="31"/>
  <c r="H253" i="31"/>
  <c r="E254" i="31" s="1" a="1"/>
  <c r="E254" i="31" s="1"/>
  <c r="F254" i="31" s="1"/>
  <c r="I253" i="31"/>
  <c r="M254" i="31" l="1"/>
  <c r="I254" i="31" s="1"/>
  <c r="H254" i="31" l="1"/>
  <c r="E255" i="31" s="1" a="1"/>
  <c r="E255" i="31" s="1"/>
  <c r="F255" i="31" s="1"/>
  <c r="M255" i="31" s="1"/>
  <c r="H255" i="31" s="1"/>
  <c r="E256" i="31" s="1" a="1"/>
  <c r="E256" i="31" s="1"/>
  <c r="F256" i="31" s="1"/>
  <c r="G254" i="31"/>
  <c r="O254" i="31" s="1"/>
  <c r="N254" i="31" s="1"/>
  <c r="P254" i="31" l="1"/>
  <c r="Q254" i="31"/>
  <c r="G255" i="31"/>
  <c r="O255" i="31" s="1"/>
  <c r="N255" i="31" s="1"/>
  <c r="I255" i="31"/>
  <c r="M256" i="31"/>
  <c r="H256" i="31" s="1"/>
  <c r="E257" i="31" s="1" a="1"/>
  <c r="E257" i="31" s="1"/>
  <c r="F257" i="31" s="1"/>
  <c r="Q255" i="31" l="1"/>
  <c r="P255" i="31"/>
  <c r="M257" i="31"/>
  <c r="G257" i="31" s="1"/>
  <c r="O257" i="31" s="1"/>
  <c r="G256" i="31"/>
  <c r="O256" i="31" s="1"/>
  <c r="I256" i="31"/>
  <c r="Q257" i="31" l="1"/>
  <c r="P257" i="31"/>
  <c r="N257" i="31"/>
  <c r="P256" i="31"/>
  <c r="N256" i="31"/>
  <c r="Q256" i="31"/>
  <c r="I257" i="31"/>
  <c r="H257" i="31"/>
  <c r="E258" i="31" s="1" a="1"/>
  <c r="E258" i="31" s="1"/>
  <c r="F258" i="31" s="1"/>
  <c r="M258" i="31" l="1"/>
  <c r="G258" i="31" s="1"/>
  <c r="O258" i="31" s="1"/>
  <c r="N258" i="31" l="1"/>
  <c r="P258" i="31"/>
  <c r="Q258" i="31"/>
  <c r="I258" i="31"/>
  <c r="H258" i="31"/>
  <c r="E259" i="31" s="1" a="1"/>
  <c r="E259" i="31" s="1"/>
  <c r="F259" i="31" s="1"/>
  <c r="M259" i="31" l="1"/>
  <c r="H259" i="31" s="1"/>
  <c r="E260" i="31" s="1" a="1"/>
  <c r="E260" i="31" s="1"/>
  <c r="F260" i="31" s="1"/>
  <c r="G259" i="31" l="1"/>
  <c r="O259" i="31" s="1"/>
  <c r="P259" i="31" s="1"/>
  <c r="I259" i="31"/>
  <c r="M260" i="31"/>
  <c r="G260" i="31" s="1"/>
  <c r="O260" i="31" s="1"/>
  <c r="Q259" i="31" l="1"/>
  <c r="N259" i="31"/>
  <c r="I260" i="31"/>
  <c r="H260" i="31"/>
  <c r="E261" i="31" s="1" a="1"/>
  <c r="E261" i="31" s="1"/>
  <c r="F261" i="31" s="1"/>
  <c r="M261" i="31" s="1"/>
  <c r="G261" i="31" s="1"/>
  <c r="O261" i="31" s="1"/>
  <c r="P260" i="31"/>
  <c r="N260" i="31"/>
  <c r="Q260" i="31"/>
  <c r="P261" i="31" l="1"/>
  <c r="Q261" i="31"/>
  <c r="N261" i="31"/>
  <c r="I261" i="31"/>
  <c r="H261" i="31"/>
  <c r="E262" i="31" s="1" a="1"/>
  <c r="E262" i="31" s="1"/>
  <c r="F262" i="31" s="1"/>
  <c r="M262" i="31" l="1"/>
  <c r="G262" i="31" s="1"/>
  <c r="O262" i="31" s="1"/>
  <c r="I262" i="31" l="1"/>
  <c r="N262" i="31"/>
  <c r="Q262" i="31"/>
  <c r="P262" i="31"/>
  <c r="H262" i="31"/>
  <c r="E263" i="31" s="1" a="1"/>
  <c r="E263" i="31" s="1"/>
  <c r="F263" i="31" s="1"/>
  <c r="M263" i="31" l="1"/>
  <c r="G263" i="31" s="1"/>
  <c r="O263" i="31" s="1"/>
  <c r="I263" i="31" l="1"/>
  <c r="H263" i="31"/>
  <c r="E264" i="31" s="1" a="1"/>
  <c r="E264" i="31" s="1"/>
  <c r="F264" i="31" s="1"/>
  <c r="M264" i="31" s="1"/>
  <c r="Q263" i="31"/>
  <c r="N263" i="31"/>
  <c r="P263" i="31"/>
  <c r="H264" i="31" l="1"/>
  <c r="E265" i="31" s="1" a="1"/>
  <c r="E265" i="31" s="1"/>
  <c r="F265" i="31" s="1"/>
  <c r="I264" i="31"/>
  <c r="G264" i="31"/>
  <c r="O264" i="31" s="1"/>
  <c r="Q264" i="31" s="1"/>
  <c r="N264" i="31" l="1"/>
  <c r="P264" i="31"/>
  <c r="M265" i="31"/>
  <c r="H265" i="31" s="1"/>
  <c r="E266" i="31" s="1" a="1"/>
  <c r="E266" i="31" s="1"/>
  <c r="F266" i="31" s="1"/>
  <c r="M266" i="31" s="1"/>
  <c r="I266" i="31" s="1"/>
  <c r="G265" i="31" l="1"/>
  <c r="O265" i="31" s="1"/>
  <c r="N265" i="31" s="1"/>
  <c r="I265" i="31"/>
  <c r="H266" i="31"/>
  <c r="E267" i="31" s="1" a="1"/>
  <c r="E267" i="31" s="1"/>
  <c r="F267" i="31" s="1"/>
  <c r="M267" i="31" s="1"/>
  <c r="H267" i="31" s="1"/>
  <c r="E268" i="31" s="1" a="1"/>
  <c r="E268" i="31" s="1"/>
  <c r="F268" i="31" s="1"/>
  <c r="G266" i="31"/>
  <c r="O266" i="31" s="1"/>
  <c r="Q266" i="31" s="1"/>
  <c r="P265" i="31" l="1"/>
  <c r="Q265" i="31"/>
  <c r="P266" i="31"/>
  <c r="N266" i="31"/>
  <c r="G267" i="31"/>
  <c r="O267" i="31" s="1"/>
  <c r="P267" i="31" s="1"/>
  <c r="I267" i="31"/>
  <c r="M268" i="31"/>
  <c r="G268" i="31" s="1"/>
  <c r="O268" i="31" s="1"/>
  <c r="N267" i="31" l="1"/>
  <c r="Q267" i="31"/>
  <c r="I268" i="31"/>
  <c r="H268" i="31"/>
  <c r="E269" i="31" s="1" a="1"/>
  <c r="E269" i="31" s="1"/>
  <c r="F269" i="31" s="1"/>
  <c r="P268" i="31"/>
  <c r="Q268" i="31"/>
  <c r="N268" i="31"/>
  <c r="M269" i="31" l="1"/>
  <c r="H269" i="31" s="1"/>
  <c r="E270" i="31" s="1" a="1"/>
  <c r="E270" i="31" s="1"/>
  <c r="F270" i="31" s="1"/>
  <c r="M270" i="31" s="1"/>
  <c r="G270" i="31" s="1"/>
  <c r="O270" i="31" s="1"/>
  <c r="G269" i="31" l="1"/>
  <c r="O269" i="31" s="1"/>
  <c r="I269" i="31"/>
  <c r="N270" i="31"/>
  <c r="P270" i="31"/>
  <c r="Q270" i="31"/>
  <c r="I270" i="31"/>
  <c r="H270" i="31"/>
  <c r="E271" i="31" s="1" a="1"/>
  <c r="E271" i="31" s="1"/>
  <c r="F271" i="31" s="1"/>
  <c r="N269" i="31" l="1"/>
  <c r="P269" i="31"/>
  <c r="Q269" i="31"/>
  <c r="M271" i="31"/>
  <c r="G271" i="31" s="1"/>
  <c r="O271" i="31" s="1"/>
  <c r="H271" i="31" l="1"/>
  <c r="E272" i="31" s="1" a="1"/>
  <c r="E272" i="31" s="1"/>
  <c r="F272" i="31" s="1"/>
  <c r="M272" i="31" s="1"/>
  <c r="G272" i="31" s="1"/>
  <c r="O272" i="31" s="1"/>
  <c r="N271" i="31"/>
  <c r="P271" i="31"/>
  <c r="Q271" i="31"/>
  <c r="I271" i="31"/>
  <c r="Q272" i="31" l="1"/>
  <c r="N272" i="31"/>
  <c r="P272" i="31"/>
  <c r="H272" i="31"/>
  <c r="E273" i="31" s="1" a="1"/>
  <c r="E273" i="31" s="1"/>
  <c r="F273" i="31" s="1"/>
  <c r="I272" i="31"/>
  <c r="M273" i="31" l="1"/>
  <c r="I273" i="31" s="1"/>
  <c r="G273" i="31" l="1"/>
  <c r="O273" i="31" s="1"/>
  <c r="N273" i="31" s="1"/>
  <c r="H273" i="31"/>
  <c r="E274" i="31" s="1" a="1"/>
  <c r="E274" i="31" s="1"/>
  <c r="F274" i="31" s="1"/>
  <c r="M274" i="31" s="1"/>
  <c r="P273" i="31" l="1"/>
  <c r="Q273" i="31"/>
  <c r="G274" i="31"/>
  <c r="O274" i="31" s="1"/>
  <c r="N274" i="31" s="1"/>
  <c r="H274" i="31"/>
  <c r="E275" i="31" s="1" a="1"/>
  <c r="E275" i="31" s="1"/>
  <c r="F275" i="31" s="1"/>
  <c r="M275" i="31" s="1"/>
  <c r="G275" i="31" s="1"/>
  <c r="O275" i="31" s="1"/>
  <c r="I274" i="31"/>
  <c r="Q274" i="31" l="1"/>
  <c r="P274" i="31"/>
  <c r="N275" i="31"/>
  <c r="P275" i="31"/>
  <c r="Q275" i="31"/>
  <c r="I275" i="31"/>
  <c r="H275" i="31"/>
  <c r="E276" i="31" s="1" a="1"/>
  <c r="E276" i="31" s="1"/>
  <c r="F276" i="31" s="1"/>
  <c r="M276" i="31" l="1"/>
  <c r="G276" i="31" s="1"/>
  <c r="O276" i="31" s="1"/>
  <c r="N276" i="31" l="1"/>
  <c r="P276" i="31"/>
  <c r="Q276" i="31"/>
  <c r="H276" i="31"/>
  <c r="E277" i="31" s="1" a="1"/>
  <c r="E277" i="31" s="1"/>
  <c r="F277" i="31" s="1"/>
  <c r="I276" i="31"/>
  <c r="M277" i="31" l="1"/>
  <c r="I277" i="31" s="1"/>
  <c r="H277" i="31" l="1"/>
  <c r="E278" i="31" s="1" a="1"/>
  <c r="E278" i="31" s="1"/>
  <c r="F278" i="31" s="1"/>
  <c r="M278" i="31" s="1"/>
  <c r="H278" i="31" s="1"/>
  <c r="E279" i="31" s="1" a="1"/>
  <c r="E279" i="31" s="1"/>
  <c r="F279" i="31" s="1"/>
  <c r="G277" i="31"/>
  <c r="O277" i="31" s="1"/>
  <c r="N277" i="31" s="1"/>
  <c r="Q277" i="31" l="1"/>
  <c r="P277" i="31"/>
  <c r="M279" i="31"/>
  <c r="G279" i="31" s="1"/>
  <c r="O279" i="31" s="1"/>
  <c r="G278" i="31"/>
  <c r="O278" i="31" s="1"/>
  <c r="I278" i="31"/>
  <c r="I279" i="31" l="1"/>
  <c r="H279" i="31"/>
  <c r="E280" i="31" s="1" a="1"/>
  <c r="E280" i="31" s="1"/>
  <c r="F280" i="31" s="1"/>
  <c r="M280" i="31" s="1"/>
  <c r="G280" i="31" s="1"/>
  <c r="O280" i="31" s="1"/>
  <c r="N278" i="31"/>
  <c r="P278" i="31"/>
  <c r="Q278" i="31"/>
  <c r="P279" i="31"/>
  <c r="N279" i="31"/>
  <c r="Q279" i="31"/>
  <c r="N280" i="31" l="1"/>
  <c r="Q280" i="31"/>
  <c r="P280" i="31"/>
  <c r="I280" i="31"/>
  <c r="H280" i="31"/>
  <c r="E281" i="31" s="1" a="1"/>
  <c r="E281" i="31" s="1"/>
  <c r="F281" i="31" s="1"/>
  <c r="M281" i="31" l="1"/>
  <c r="H281" i="31" s="1"/>
  <c r="E282" i="31" s="1" a="1"/>
  <c r="E282" i="31" s="1"/>
  <c r="F282" i="31" s="1"/>
  <c r="M282" i="31" l="1"/>
  <c r="H282" i="31" s="1"/>
  <c r="E283" i="31" s="1" a="1"/>
  <c r="E283" i="31" s="1"/>
  <c r="F283" i="31" s="1"/>
  <c r="I281" i="31"/>
  <c r="G281" i="31"/>
  <c r="O281" i="31" s="1"/>
  <c r="G282" i="31" l="1"/>
  <c r="O282" i="31" s="1"/>
  <c r="P282" i="31" s="1"/>
  <c r="I282" i="31"/>
  <c r="N281" i="31"/>
  <c r="P281" i="31"/>
  <c r="Q281" i="31"/>
  <c r="M283" i="31"/>
  <c r="G283" i="31" s="1"/>
  <c r="O283" i="31" s="1"/>
  <c r="Q282" i="31" l="1"/>
  <c r="N282" i="31"/>
  <c r="H283" i="31"/>
  <c r="E284" i="31" s="1" a="1"/>
  <c r="E284" i="31" s="1"/>
  <c r="F284" i="31" s="1"/>
  <c r="M284" i="31" s="1"/>
  <c r="H284" i="31" s="1"/>
  <c r="E285" i="31" s="1" a="1"/>
  <c r="E285" i="31" s="1"/>
  <c r="F285" i="31" s="1"/>
  <c r="I283" i="31"/>
  <c r="P283" i="31"/>
  <c r="Q283" i="31"/>
  <c r="N283" i="31"/>
  <c r="M285" i="31" l="1"/>
  <c r="G285" i="31" s="1"/>
  <c r="O285" i="31" s="1"/>
  <c r="G284" i="31"/>
  <c r="O284" i="31" s="1"/>
  <c r="I284" i="31"/>
  <c r="H285" i="31" l="1"/>
  <c r="E286" i="31" s="1" a="1"/>
  <c r="E286" i="31" s="1"/>
  <c r="F286" i="31" s="1"/>
  <c r="M286" i="31" s="1"/>
  <c r="H286" i="31" s="1"/>
  <c r="E287" i="31" s="1" a="1"/>
  <c r="E287" i="31" s="1"/>
  <c r="F287" i="31" s="1"/>
  <c r="I285" i="31"/>
  <c r="Q284" i="31"/>
  <c r="N284" i="31"/>
  <c r="P284" i="31"/>
  <c r="P285" i="31"/>
  <c r="Q285" i="31"/>
  <c r="N285" i="31"/>
  <c r="M287" i="31" l="1"/>
  <c r="G287" i="31" s="1"/>
  <c r="O287" i="31" s="1"/>
  <c r="G286" i="31"/>
  <c r="O286" i="31" s="1"/>
  <c r="I286" i="31"/>
  <c r="N287" i="31" l="1"/>
  <c r="P287" i="31"/>
  <c r="Q287" i="31"/>
  <c r="I287" i="31"/>
  <c r="H287" i="31"/>
  <c r="E288" i="31" s="1" a="1"/>
  <c r="E288" i="31" s="1"/>
  <c r="F288" i="31" s="1"/>
  <c r="P286" i="31"/>
  <c r="Q286" i="31"/>
  <c r="N286" i="31"/>
  <c r="M288" i="31" l="1"/>
  <c r="H288" i="31" s="1"/>
  <c r="E289" i="31" s="1" a="1"/>
  <c r="E289" i="31" s="1"/>
  <c r="F289" i="31" s="1"/>
  <c r="M289" i="31" l="1"/>
  <c r="H289" i="31" s="1"/>
  <c r="E290" i="31" s="1" a="1"/>
  <c r="E290" i="31" s="1"/>
  <c r="F290" i="31" s="1"/>
  <c r="I288" i="31"/>
  <c r="G288" i="31"/>
  <c r="O288" i="31" s="1"/>
  <c r="I289" i="31" l="1"/>
  <c r="G289" i="31"/>
  <c r="O289" i="31" s="1"/>
  <c r="N289" i="31" s="1"/>
  <c r="P288" i="31"/>
  <c r="Q288" i="31"/>
  <c r="N288" i="31"/>
  <c r="M290" i="31"/>
  <c r="G290" i="31" s="1"/>
  <c r="O290" i="31" s="1"/>
  <c r="P289" i="31" l="1"/>
  <c r="Q289" i="31"/>
  <c r="P290" i="31"/>
  <c r="N290" i="31"/>
  <c r="Q290" i="31"/>
  <c r="I290" i="31"/>
  <c r="H290" i="31"/>
  <c r="E291" i="31" s="1" a="1"/>
  <c r="E291" i="31" s="1"/>
  <c r="F291" i="31" s="1"/>
  <c r="M291" i="31" l="1"/>
  <c r="G291" i="31" s="1"/>
  <c r="O291" i="31" s="1"/>
  <c r="Q291" i="31" l="1"/>
  <c r="P291" i="31"/>
  <c r="N291" i="31"/>
  <c r="H291" i="31"/>
  <c r="E292" i="31" s="1" a="1"/>
  <c r="E292" i="31" s="1"/>
  <c r="F292" i="31" s="1"/>
  <c r="I291" i="31"/>
  <c r="M292" i="31" l="1"/>
  <c r="I292" i="31" s="1"/>
  <c r="H292" i="31" l="1"/>
  <c r="E293" i="31" s="1" a="1"/>
  <c r="E293" i="31" s="1"/>
  <c r="F293" i="31" s="1"/>
  <c r="M293" i="31" s="1"/>
  <c r="G293" i="31" s="1"/>
  <c r="O293" i="31" s="1"/>
  <c r="G292" i="31"/>
  <c r="O292" i="31" s="1"/>
  <c r="N292" i="31" s="1"/>
  <c r="Q292" i="31" l="1"/>
  <c r="P292" i="31"/>
  <c r="N293" i="31"/>
  <c r="P293" i="31"/>
  <c r="Q293" i="31"/>
  <c r="H293" i="31"/>
  <c r="E294" i="31" s="1" a="1"/>
  <c r="E294" i="31" s="1"/>
  <c r="F294" i="31" s="1"/>
  <c r="I293" i="31"/>
  <c r="M294" i="31" l="1"/>
  <c r="I294" i="31" s="1"/>
  <c r="H294" i="31" l="1"/>
  <c r="E295" i="31" s="1" a="1"/>
  <c r="E295" i="31" s="1"/>
  <c r="F295" i="31" s="1"/>
  <c r="M295" i="31" s="1"/>
  <c r="H295" i="31" s="1"/>
  <c r="E296" i="31" s="1" a="1"/>
  <c r="E296" i="31" s="1"/>
  <c r="F296" i="31" s="1"/>
  <c r="G294" i="31"/>
  <c r="O294" i="31" s="1"/>
  <c r="P294" i="31" s="1"/>
  <c r="Q294" i="31" l="1"/>
  <c r="N294" i="31"/>
  <c r="M296" i="31"/>
  <c r="I296" i="31" s="1"/>
  <c r="G295" i="31"/>
  <c r="O295" i="31" s="1"/>
  <c r="I295" i="31"/>
  <c r="H296" i="31" l="1"/>
  <c r="E297" i="31" s="1" a="1"/>
  <c r="E297" i="31" s="1"/>
  <c r="F297" i="31" s="1"/>
  <c r="M297" i="31" s="1"/>
  <c r="H297" i="31" s="1"/>
  <c r="E298" i="31" s="1" a="1"/>
  <c r="E298" i="31" s="1"/>
  <c r="F298" i="31" s="1"/>
  <c r="G296" i="31"/>
  <c r="O296" i="31" s="1"/>
  <c r="Q296" i="31" s="1"/>
  <c r="P295" i="31"/>
  <c r="Q295" i="31"/>
  <c r="N295" i="31"/>
  <c r="P296" i="31" l="1"/>
  <c r="N296" i="31"/>
  <c r="M298" i="31"/>
  <c r="H298" i="31" s="1"/>
  <c r="E299" i="31" s="1" a="1"/>
  <c r="E299" i="31" s="1"/>
  <c r="F299" i="31" s="1"/>
  <c r="G297" i="31"/>
  <c r="O297" i="31" s="1"/>
  <c r="I297" i="31"/>
  <c r="M299" i="31" l="1"/>
  <c r="H299" i="31" s="1"/>
  <c r="E300" i="31" s="1" a="1"/>
  <c r="E300" i="31" s="1"/>
  <c r="F300" i="31" s="1"/>
  <c r="G298" i="31"/>
  <c r="O298" i="31" s="1"/>
  <c r="N297" i="31"/>
  <c r="P297" i="31"/>
  <c r="Q297" i="31"/>
  <c r="I298" i="31"/>
  <c r="G299" i="31" l="1"/>
  <c r="O299" i="31" s="1"/>
  <c r="P299" i="31" s="1"/>
  <c r="M300" i="31"/>
  <c r="I300" i="31" s="1"/>
  <c r="P298" i="31"/>
  <c r="Q298" i="31"/>
  <c r="N298" i="31"/>
  <c r="I299" i="31"/>
  <c r="Q299" i="31" l="1"/>
  <c r="N299" i="31"/>
  <c r="H300" i="31"/>
  <c r="E301" i="31" s="1" a="1"/>
  <c r="E301" i="31" s="1"/>
  <c r="F301" i="31" s="1"/>
  <c r="M301" i="31" s="1"/>
  <c r="H301" i="31" s="1"/>
  <c r="E302" i="31" s="1" a="1"/>
  <c r="E302" i="31" s="1"/>
  <c r="F302" i="31" s="1"/>
  <c r="G300" i="31"/>
  <c r="O300" i="31" s="1"/>
  <c r="N300" i="31" s="1"/>
  <c r="Q300" i="31" l="1"/>
  <c r="P300" i="31"/>
  <c r="M302" i="31"/>
  <c r="G302" i="31" s="1"/>
  <c r="O302" i="31" s="1"/>
  <c r="G301" i="31"/>
  <c r="O301" i="31" s="1"/>
  <c r="I301" i="31"/>
  <c r="P302" i="31" l="1"/>
  <c r="N302" i="31"/>
  <c r="Q302" i="31"/>
  <c r="H302" i="31"/>
  <c r="E303" i="31" s="1" a="1"/>
  <c r="E303" i="31" s="1"/>
  <c r="F303" i="31" s="1"/>
  <c r="I302" i="31"/>
  <c r="N301" i="31"/>
  <c r="P301" i="31"/>
  <c r="Q301" i="31"/>
  <c r="M303" i="31" l="1"/>
  <c r="I303" i="31" s="1"/>
  <c r="G303" i="31" l="1"/>
  <c r="O303" i="31" s="1"/>
  <c r="H303" i="31"/>
  <c r="E304" i="31" s="1" a="1"/>
  <c r="E304" i="31" s="1"/>
  <c r="F304" i="31" s="1"/>
  <c r="M304" i="31" l="1"/>
  <c r="G304" i="31" s="1"/>
  <c r="O304" i="31" s="1"/>
  <c r="P303" i="31"/>
  <c r="Q303" i="31"/>
  <c r="N303" i="31"/>
  <c r="I304" i="31" l="1"/>
  <c r="H304" i="31"/>
  <c r="E305" i="31" s="1" a="1"/>
  <c r="E305" i="31" s="1"/>
  <c r="F305" i="31" s="1"/>
  <c r="Q304" i="31"/>
  <c r="P304" i="31"/>
  <c r="N304" i="31"/>
  <c r="M305" i="31" l="1"/>
  <c r="I305" i="31" s="1"/>
  <c r="H305" i="31" l="1"/>
  <c r="E306" i="31" s="1" a="1"/>
  <c r="E306" i="31" s="1"/>
  <c r="F306" i="31" s="1"/>
  <c r="M306" i="31" s="1"/>
  <c r="H306" i="31" s="1"/>
  <c r="E307" i="31" s="1" a="1"/>
  <c r="E307" i="31" s="1"/>
  <c r="F307" i="31" s="1"/>
  <c r="M307" i="31" s="1"/>
  <c r="G305" i="31"/>
  <c r="O305" i="31" s="1"/>
  <c r="G306" i="31" l="1"/>
  <c r="O306" i="31" s="1"/>
  <c r="Q306" i="31" s="1"/>
  <c r="G307" i="31"/>
  <c r="O307" i="31" s="1"/>
  <c r="N307" i="31" s="1"/>
  <c r="I307" i="31"/>
  <c r="H307" i="31"/>
  <c r="E308" i="31" s="1" a="1"/>
  <c r="E308" i="31" s="1"/>
  <c r="F308" i="31" s="1"/>
  <c r="M308" i="31" s="1"/>
  <c r="I308" i="31" s="1"/>
  <c r="I306" i="31"/>
  <c r="P305" i="31"/>
  <c r="Q305" i="31"/>
  <c r="N305" i="31"/>
  <c r="P307" i="31" l="1"/>
  <c r="P306" i="31"/>
  <c r="N306" i="31"/>
  <c r="Q307" i="31"/>
  <c r="G308" i="31"/>
  <c r="O308" i="31" s="1"/>
  <c r="H308" i="31"/>
  <c r="E309" i="31" s="1" a="1"/>
  <c r="E309" i="31" s="1"/>
  <c r="F309" i="31" s="1"/>
  <c r="M309" i="31" l="1"/>
  <c r="G309" i="31" s="1"/>
  <c r="O309" i="31" s="1"/>
  <c r="P308" i="31"/>
  <c r="Q308" i="31"/>
  <c r="N308" i="31"/>
  <c r="N309" i="31" l="1"/>
  <c r="Q309" i="31"/>
  <c r="P309" i="31"/>
  <c r="I309" i="31"/>
  <c r="H309" i="31"/>
  <c r="E310" i="31" s="1" a="1"/>
  <c r="E310" i="31" s="1"/>
  <c r="F310" i="31" s="1"/>
  <c r="M310" i="31" l="1"/>
  <c r="H310" i="31" s="1"/>
  <c r="E311" i="31" s="1" a="1"/>
  <c r="E311" i="31" s="1"/>
  <c r="F311" i="31" s="1"/>
  <c r="M311" i="31" l="1"/>
  <c r="G311" i="31" s="1"/>
  <c r="O311" i="31" s="1"/>
  <c r="G310" i="31"/>
  <c r="O310" i="31" s="1"/>
  <c r="I310" i="31"/>
  <c r="P311" i="31" l="1"/>
  <c r="N311" i="31"/>
  <c r="Q311" i="31"/>
  <c r="H311" i="31"/>
  <c r="E312" i="31" s="1" a="1"/>
  <c r="E312" i="31" s="1"/>
  <c r="F312" i="31" s="1"/>
  <c r="P310" i="31"/>
  <c r="N310" i="31"/>
  <c r="Q310" i="31"/>
  <c r="I311" i="31"/>
  <c r="M312" i="31" l="1"/>
  <c r="G312" i="31" s="1"/>
  <c r="O312" i="31" s="1"/>
  <c r="P312" i="31" l="1"/>
  <c r="Q312" i="31"/>
  <c r="N312" i="31"/>
  <c r="I312" i="31"/>
  <c r="H312" i="31"/>
  <c r="E313" i="31" s="1" a="1"/>
  <c r="E313" i="31" s="1"/>
  <c r="F313" i="31" s="1"/>
  <c r="M313" i="31" l="1"/>
  <c r="G313" i="31" s="1"/>
  <c r="O313" i="31" s="1"/>
  <c r="N313" i="31" l="1"/>
  <c r="Q313" i="31"/>
  <c r="P313" i="31"/>
  <c r="I313" i="31"/>
  <c r="H313" i="31"/>
  <c r="E314" i="31" s="1" a="1"/>
  <c r="E314" i="31" s="1"/>
  <c r="F314" i="31" s="1"/>
  <c r="M314" i="31" l="1"/>
  <c r="G314" i="31" s="1"/>
  <c r="O314" i="31" s="1"/>
  <c r="N314" i="31" l="1"/>
  <c r="P314" i="31"/>
  <c r="Q314" i="31"/>
  <c r="H314" i="31"/>
  <c r="E315" i="31" s="1" a="1"/>
  <c r="E315" i="31" s="1"/>
  <c r="F315" i="31" s="1"/>
  <c r="I314" i="31"/>
  <c r="M315" i="31" l="1"/>
  <c r="G315" i="31" s="1"/>
  <c r="O315" i="31" s="1"/>
  <c r="N315" i="31" l="1"/>
  <c r="Q315" i="31"/>
  <c r="P315" i="31"/>
  <c r="H315" i="31"/>
  <c r="E316" i="31" s="1" a="1"/>
  <c r="E316" i="31" s="1"/>
  <c r="F316" i="31" s="1"/>
  <c r="I315" i="31"/>
  <c r="M316" i="31" l="1"/>
  <c r="G316" i="31" s="1"/>
  <c r="O316" i="31" s="1"/>
  <c r="P316" i="31" l="1"/>
  <c r="Q316" i="31"/>
  <c r="N316" i="31"/>
  <c r="I316" i="31"/>
  <c r="H316" i="31"/>
  <c r="E317" i="31" s="1" a="1"/>
  <c r="E317" i="31" s="1"/>
  <c r="F317" i="31" s="1"/>
  <c r="M317" i="31" l="1"/>
  <c r="G317" i="31" s="1"/>
  <c r="O317" i="31" s="1"/>
  <c r="N317" i="31" l="1"/>
  <c r="Q317" i="31"/>
  <c r="P317" i="31"/>
  <c r="I317" i="31"/>
  <c r="H317" i="31"/>
  <c r="E318" i="31" s="1" a="1"/>
  <c r="E318" i="31" s="1"/>
  <c r="F318" i="31" s="1"/>
  <c r="M318" i="31" l="1"/>
  <c r="G318" i="31" s="1"/>
  <c r="O318" i="31" s="1"/>
  <c r="Q318" i="31" l="1"/>
  <c r="N318" i="31"/>
  <c r="P318" i="31"/>
  <c r="I318" i="31"/>
  <c r="H318" i="31"/>
  <c r="E319" i="31" s="1" a="1"/>
  <c r="E319" i="31" s="1"/>
  <c r="F319" i="31" s="1"/>
  <c r="M319" i="31" l="1"/>
  <c r="I319" i="31" s="1"/>
  <c r="H319" i="31" l="1"/>
  <c r="E320" i="31" s="1" a="1"/>
  <c r="E320" i="31" s="1"/>
  <c r="F320" i="31" s="1"/>
  <c r="G319" i="31"/>
  <c r="O319" i="31" s="1"/>
  <c r="N319" i="31" l="1"/>
  <c r="Q319" i="31"/>
  <c r="P319" i="31"/>
  <c r="M320" i="31"/>
  <c r="G320" i="31" s="1"/>
  <c r="O320" i="31" s="1"/>
  <c r="I320" i="31" l="1"/>
  <c r="N320" i="31"/>
  <c r="P320" i="31"/>
  <c r="Q320" i="31"/>
  <c r="H320" i="31"/>
  <c r="E321" i="31" s="1" a="1"/>
  <c r="E321" i="31" s="1"/>
  <c r="F321" i="31" s="1"/>
  <c r="M321" i="31" l="1"/>
  <c r="G321" i="31" s="1"/>
  <c r="O321" i="31" s="1"/>
  <c r="N321" i="31" l="1"/>
  <c r="P321" i="31"/>
  <c r="Q321" i="31"/>
  <c r="H321" i="31"/>
  <c r="E322" i="31" s="1" a="1"/>
  <c r="E322" i="31" s="1"/>
  <c r="F322" i="31" s="1"/>
  <c r="I321" i="31"/>
  <c r="M322" i="31" l="1"/>
  <c r="G322" i="31" s="1"/>
  <c r="O322" i="31" s="1"/>
  <c r="Q322" i="31" l="1"/>
  <c r="P322" i="31"/>
  <c r="N322" i="31"/>
  <c r="I322" i="31"/>
  <c r="H322" i="31"/>
  <c r="E323" i="31" s="1" a="1"/>
  <c r="E323" i="31" s="1"/>
  <c r="F323" i="31" s="1"/>
  <c r="M323" i="31" l="1"/>
  <c r="H323" i="31" s="1"/>
  <c r="E324" i="31" s="1" a="1"/>
  <c r="E324" i="31" s="1"/>
  <c r="F324" i="31" s="1"/>
  <c r="M324" i="31" l="1"/>
  <c r="G324" i="31" s="1"/>
  <c r="O324" i="31" s="1"/>
  <c r="G323" i="31"/>
  <c r="O323" i="31" s="1"/>
  <c r="I323" i="31"/>
  <c r="N324" i="31" l="1"/>
  <c r="P324" i="31"/>
  <c r="Q324" i="31"/>
  <c r="Q323" i="31"/>
  <c r="N323" i="31"/>
  <c r="P323" i="31"/>
  <c r="I324" i="31"/>
  <c r="H324" i="31"/>
  <c r="E325" i="31" s="1" a="1"/>
  <c r="E325" i="31" s="1"/>
  <c r="F325" i="31" s="1"/>
  <c r="M325" i="31" l="1"/>
  <c r="G325" i="31" s="1"/>
  <c r="O325" i="31" s="1"/>
  <c r="I325" i="31" l="1"/>
  <c r="H325" i="31"/>
  <c r="E326" i="31" s="1" a="1"/>
  <c r="E326" i="31" s="1"/>
  <c r="F326" i="31" s="1"/>
  <c r="M326" i="31" s="1"/>
  <c r="G326" i="31" s="1"/>
  <c r="O326" i="31" s="1"/>
  <c r="N325" i="31"/>
  <c r="P325" i="31"/>
  <c r="Q325" i="31"/>
  <c r="P326" i="31" l="1"/>
  <c r="Q326" i="31"/>
  <c r="N326" i="31"/>
  <c r="H326" i="31"/>
  <c r="E327" i="31" s="1" a="1"/>
  <c r="E327" i="31" s="1"/>
  <c r="F327" i="31" s="1"/>
  <c r="I326" i="31"/>
  <c r="M327" i="31" l="1"/>
  <c r="I327" i="31" s="1"/>
  <c r="G327" i="31" l="1"/>
  <c r="O327" i="31" s="1"/>
  <c r="Q327" i="31" s="1"/>
  <c r="H327" i="31"/>
  <c r="E328" i="31" s="1" a="1"/>
  <c r="E328" i="31" s="1"/>
  <c r="F328" i="31" s="1"/>
  <c r="M328" i="31" s="1"/>
  <c r="G328" i="31" s="1"/>
  <c r="O328" i="31" s="1"/>
  <c r="P327" i="31" l="1"/>
  <c r="N327" i="31"/>
  <c r="H328" i="31"/>
  <c r="E329" i="31" s="1" a="1"/>
  <c r="E329" i="31" s="1"/>
  <c r="F329" i="31" s="1"/>
  <c r="M329" i="31" s="1"/>
  <c r="I329" i="31" s="1"/>
  <c r="I328" i="31"/>
  <c r="N328" i="31"/>
  <c r="P328" i="31"/>
  <c r="Q328" i="31"/>
  <c r="G329" i="31" l="1"/>
  <c r="O329" i="31" s="1"/>
  <c r="Q329" i="31" s="1"/>
  <c r="H329" i="31"/>
  <c r="E330" i="31" s="1" a="1"/>
  <c r="E330" i="31" s="1"/>
  <c r="F330" i="31" s="1"/>
  <c r="N329" i="31" l="1"/>
  <c r="P329" i="31"/>
  <c r="M330" i="31"/>
  <c r="I330" i="31" s="1"/>
  <c r="H330" i="31" l="1"/>
  <c r="E331" i="31" s="1" a="1"/>
  <c r="E331" i="31" s="1"/>
  <c r="F331" i="31" s="1"/>
  <c r="M331" i="31" s="1"/>
  <c r="G331" i="31" s="1"/>
  <c r="O331" i="31" s="1"/>
  <c r="G330" i="31"/>
  <c r="O330" i="31" s="1"/>
  <c r="Q331" i="31" l="1"/>
  <c r="N331" i="31"/>
  <c r="P331" i="31"/>
  <c r="Q330" i="31"/>
  <c r="N330" i="31"/>
  <c r="P330" i="31"/>
  <c r="H331" i="31"/>
  <c r="E332" i="31" s="1" a="1"/>
  <c r="E332" i="31" s="1"/>
  <c r="F332" i="31" s="1"/>
  <c r="I331" i="31"/>
  <c r="M332" i="31" l="1"/>
  <c r="H332" i="31" s="1"/>
  <c r="E333" i="31" s="1" a="1"/>
  <c r="E333" i="31" s="1"/>
  <c r="F333" i="31" s="1"/>
  <c r="G332" i="31" l="1"/>
  <c r="O332" i="31" s="1"/>
  <c r="N332" i="31" s="1"/>
  <c r="I332" i="31"/>
  <c r="M333" i="31"/>
  <c r="I333" i="31" s="1"/>
  <c r="P332" i="31" l="1"/>
  <c r="Q332" i="31"/>
  <c r="H333" i="31"/>
  <c r="E334" i="31" s="1" a="1"/>
  <c r="E334" i="31" s="1"/>
  <c r="F334" i="31" s="1"/>
  <c r="G333" i="31"/>
  <c r="O333" i="31" s="1"/>
  <c r="Q333" i="31" l="1"/>
  <c r="P333" i="31"/>
  <c r="N333" i="31"/>
  <c r="M334" i="31"/>
  <c r="G334" i="31" s="1"/>
  <c r="O334" i="31" s="1"/>
  <c r="I334" i="31" l="1"/>
  <c r="Q334" i="31"/>
  <c r="P334" i="31"/>
  <c r="N334" i="31"/>
  <c r="H334" i="31"/>
  <c r="E335" i="31" s="1" a="1"/>
  <c r="E335" i="31" s="1"/>
  <c r="F335" i="31" s="1"/>
  <c r="M335" i="31" l="1"/>
  <c r="G335" i="31" s="1"/>
  <c r="O335" i="31" s="1"/>
  <c r="P335" i="31" l="1"/>
  <c r="Q335" i="31"/>
  <c r="N335" i="31"/>
  <c r="H335" i="31"/>
  <c r="E336" i="31" s="1" a="1"/>
  <c r="E336" i="31" s="1"/>
  <c r="F336" i="31" s="1"/>
  <c r="I335" i="31"/>
  <c r="M336" i="31" l="1"/>
  <c r="H336" i="31" s="1"/>
  <c r="E337" i="31" s="1" a="1"/>
  <c r="E337" i="31" s="1"/>
  <c r="F337" i="31" s="1"/>
  <c r="G336" i="31" l="1"/>
  <c r="O336" i="31" s="1"/>
  <c r="Q336" i="31" s="1"/>
  <c r="I336" i="31"/>
  <c r="M337" i="31"/>
  <c r="H337" i="31" s="1"/>
  <c r="E338" i="31" s="1" a="1"/>
  <c r="E338" i="31" s="1"/>
  <c r="F338" i="31" s="1"/>
  <c r="N336" i="31" l="1"/>
  <c r="P336" i="31"/>
  <c r="I337" i="31"/>
  <c r="G337" i="31"/>
  <c r="O337" i="31" s="1"/>
  <c r="Q337" i="31" s="1"/>
  <c r="M338" i="31"/>
  <c r="H338" i="31" s="1"/>
  <c r="E339" i="31" s="1" a="1"/>
  <c r="E339" i="31" s="1"/>
  <c r="F339" i="31" s="1"/>
  <c r="P337" i="31" l="1"/>
  <c r="N337" i="31"/>
  <c r="M339" i="31"/>
  <c r="G339" i="31" s="1"/>
  <c r="O339" i="31" s="1"/>
  <c r="G338" i="31"/>
  <c r="O338" i="31" s="1"/>
  <c r="I338" i="31"/>
  <c r="Q339" i="31" l="1"/>
  <c r="P339" i="31"/>
  <c r="N339" i="31"/>
  <c r="H339" i="31"/>
  <c r="E340" i="31" s="1" a="1"/>
  <c r="E340" i="31" s="1"/>
  <c r="F340" i="31" s="1"/>
  <c r="Q338" i="31"/>
  <c r="N338" i="31"/>
  <c r="P338" i="31"/>
  <c r="I339" i="31"/>
  <c r="M340" i="31" l="1"/>
  <c r="I340" i="31" s="1"/>
  <c r="H340" i="31" l="1"/>
  <c r="E341" i="31" s="1" a="1"/>
  <c r="E341" i="31" s="1"/>
  <c r="F341" i="31" s="1"/>
  <c r="M341" i="31" s="1"/>
  <c r="I341" i="31" s="1"/>
  <c r="G340" i="31"/>
  <c r="O340" i="31" s="1"/>
  <c r="Q340" i="31" s="1"/>
  <c r="N340" i="31" l="1"/>
  <c r="P340" i="31"/>
  <c r="G341" i="31"/>
  <c r="O341" i="31" s="1"/>
  <c r="H341" i="31"/>
  <c r="E342" i="31" s="1" a="1"/>
  <c r="E342" i="31" s="1"/>
  <c r="F342" i="31" s="1"/>
  <c r="M342" i="31" l="1"/>
  <c r="H342" i="31" s="1"/>
  <c r="E343" i="31" s="1" a="1"/>
  <c r="E343" i="31" s="1"/>
  <c r="F343" i="31" s="1"/>
  <c r="P341" i="31"/>
  <c r="Q341" i="31"/>
  <c r="N341" i="31"/>
  <c r="M343" i="31" l="1"/>
  <c r="G343" i="31" s="1"/>
  <c r="O343" i="31" s="1"/>
  <c r="I342" i="31"/>
  <c r="G342" i="31"/>
  <c r="O342" i="31" s="1"/>
  <c r="Q343" i="31" l="1"/>
  <c r="P343" i="31"/>
  <c r="N343" i="31"/>
  <c r="H343" i="31"/>
  <c r="E344" i="31" s="1" a="1"/>
  <c r="E344" i="31" s="1"/>
  <c r="F344" i="31" s="1"/>
  <c r="P342" i="31"/>
  <c r="N342" i="31"/>
  <c r="Q342" i="31"/>
  <c r="I343" i="31"/>
  <c r="M344" i="31" l="1"/>
  <c r="I344" i="31" s="1"/>
  <c r="H344" i="31" l="1"/>
  <c r="E345" i="31" s="1" a="1"/>
  <c r="E345" i="31" s="1"/>
  <c r="F345" i="31" s="1"/>
  <c r="M345" i="31" s="1"/>
  <c r="G345" i="31" s="1"/>
  <c r="O345" i="31" s="1"/>
  <c r="G344" i="31"/>
  <c r="O344" i="31" s="1"/>
  <c r="P344" i="31" s="1"/>
  <c r="Q344" i="31" l="1"/>
  <c r="N344" i="31"/>
  <c r="P345" i="31"/>
  <c r="Q345" i="31"/>
  <c r="N345" i="31"/>
  <c r="H345" i="31"/>
  <c r="E346" i="31" s="1" a="1"/>
  <c r="E346" i="31" s="1"/>
  <c r="F346" i="31" s="1"/>
  <c r="I345" i="31"/>
  <c r="M346" i="31" l="1"/>
  <c r="G346" i="31" s="1"/>
  <c r="O346" i="31" s="1"/>
  <c r="H346" i="31" l="1"/>
  <c r="E347" i="31" s="1" a="1"/>
  <c r="E347" i="31" s="1"/>
  <c r="F347" i="31" s="1"/>
  <c r="M347" i="31" s="1"/>
  <c r="G347" i="31" s="1"/>
  <c r="O347" i="31" s="1"/>
  <c r="I346" i="31"/>
  <c r="Q346" i="31"/>
  <c r="N346" i="31"/>
  <c r="P346" i="31"/>
  <c r="I347" i="31" l="1"/>
  <c r="H347" i="31"/>
  <c r="E348" i="31" s="1" a="1"/>
  <c r="E348" i="31" s="1"/>
  <c r="F348" i="31" s="1"/>
  <c r="M348" i="31" s="1"/>
  <c r="H348" i="31" s="1"/>
  <c r="E349" i="31" s="1" a="1"/>
  <c r="E349" i="31" s="1"/>
  <c r="F349" i="31" s="1"/>
  <c r="P347" i="31"/>
  <c r="Q347" i="31"/>
  <c r="N347" i="31"/>
  <c r="I348" i="31" l="1"/>
  <c r="G348" i="31"/>
  <c r="O348" i="31" s="1"/>
  <c r="N348" i="31" s="1"/>
  <c r="M349" i="31"/>
  <c r="G349" i="31" s="1"/>
  <c r="O349" i="31" s="1"/>
  <c r="P348" i="31" l="1"/>
  <c r="Q348" i="31"/>
  <c r="I349" i="31"/>
  <c r="N349" i="31"/>
  <c r="Q349" i="31"/>
  <c r="P349" i="31"/>
  <c r="H349" i="31"/>
  <c r="E350" i="31" s="1" a="1"/>
  <c r="E350" i="31" s="1"/>
  <c r="F350" i="31" s="1"/>
  <c r="M350" i="31" l="1"/>
  <c r="G350" i="31" s="1"/>
  <c r="O350" i="31" s="1"/>
  <c r="N350" i="31" l="1"/>
  <c r="P350" i="31"/>
  <c r="Q350" i="31"/>
  <c r="I350" i="31"/>
  <c r="H350" i="31"/>
  <c r="E351" i="31" s="1" a="1"/>
  <c r="E351" i="31" s="1"/>
  <c r="F351" i="31" s="1"/>
  <c r="M351" i="31" l="1"/>
  <c r="G351" i="31" s="1"/>
  <c r="O351" i="31" s="1"/>
  <c r="N351" i="31" l="1"/>
  <c r="P351" i="31"/>
  <c r="Q351" i="31"/>
  <c r="I351" i="31"/>
  <c r="H351" i="31"/>
  <c r="E352" i="31" s="1" a="1"/>
  <c r="E352" i="31" s="1"/>
  <c r="F352" i="31" s="1"/>
  <c r="M352" i="31" l="1"/>
  <c r="G352" i="31" s="1"/>
  <c r="O352" i="31" s="1"/>
  <c r="I352" i="31" l="1"/>
  <c r="H352" i="31"/>
  <c r="E353" i="31" s="1" a="1"/>
  <c r="E353" i="31" s="1"/>
  <c r="F353" i="31" s="1"/>
  <c r="M353" i="31" s="1"/>
  <c r="I353" i="31" s="1"/>
  <c r="N352" i="31"/>
  <c r="P352" i="31"/>
  <c r="Q352" i="31"/>
  <c r="H353" i="31" l="1"/>
  <c r="E354" i="31" s="1" a="1"/>
  <c r="E354" i="31" s="1"/>
  <c r="F354" i="31" s="1"/>
  <c r="M354" i="31" s="1"/>
  <c r="I354" i="31" s="1"/>
  <c r="G353" i="31"/>
  <c r="O353" i="31" s="1"/>
  <c r="P353" i="31" s="1"/>
  <c r="N353" i="31" l="1"/>
  <c r="Q353" i="31"/>
  <c r="G354" i="31"/>
  <c r="O354" i="31" s="1"/>
  <c r="Q354" i="31" s="1"/>
  <c r="H354" i="31"/>
  <c r="E355" i="31" s="1" a="1"/>
  <c r="E355" i="31" s="1"/>
  <c r="F355" i="31" s="1"/>
  <c r="M355" i="31" s="1"/>
  <c r="G355" i="31" s="1"/>
  <c r="O355" i="31" s="1"/>
  <c r="P354" i="31" l="1"/>
  <c r="N354" i="31"/>
  <c r="H355" i="31"/>
  <c r="E356" i="31" s="1" a="1"/>
  <c r="E356" i="31" s="1"/>
  <c r="F356" i="31" s="1"/>
  <c r="M356" i="31" s="1"/>
  <c r="I356" i="31" s="1"/>
  <c r="Q355" i="31"/>
  <c r="N355" i="31"/>
  <c r="P355" i="31"/>
  <c r="I355" i="31"/>
  <c r="H356" i="31" l="1"/>
  <c r="E357" i="31" s="1" a="1"/>
  <c r="E357" i="31" s="1"/>
  <c r="F357" i="31" s="1"/>
  <c r="G356" i="31"/>
  <c r="O356" i="31" s="1"/>
  <c r="N356" i="31" l="1"/>
  <c r="P356" i="31"/>
  <c r="Q356" i="31"/>
  <c r="M357" i="31"/>
  <c r="G357" i="31" s="1"/>
  <c r="O357" i="31" s="1"/>
  <c r="Q357" i="31" l="1"/>
  <c r="N357" i="31"/>
  <c r="P357" i="31"/>
  <c r="I357" i="31"/>
  <c r="H357" i="31"/>
  <c r="E358" i="31" s="1" a="1"/>
  <c r="E358" i="31" s="1"/>
  <c r="F358" i="31" s="1"/>
  <c r="M358" i="31" l="1"/>
  <c r="G358" i="31" s="1"/>
  <c r="O358" i="31" s="1"/>
  <c r="N358" i="31" l="1"/>
  <c r="P358" i="31"/>
  <c r="Q358" i="31"/>
  <c r="I358" i="31"/>
  <c r="H358" i="31"/>
  <c r="E359" i="31" s="1" a="1"/>
  <c r="E359" i="31" s="1"/>
  <c r="F359" i="31" s="1"/>
  <c r="M359" i="31" l="1"/>
  <c r="G359" i="31" s="1"/>
  <c r="O359" i="31" s="1"/>
  <c r="H359" i="31" l="1"/>
  <c r="E360" i="31" s="1" a="1"/>
  <c r="E360" i="31" s="1"/>
  <c r="F360" i="31" s="1"/>
  <c r="M360" i="31" s="1"/>
  <c r="H360" i="31" s="1"/>
  <c r="E361" i="31" s="1" a="1"/>
  <c r="E361" i="31" s="1"/>
  <c r="F361" i="31" s="1"/>
  <c r="I359" i="31"/>
  <c r="N359" i="31"/>
  <c r="Q359" i="31"/>
  <c r="P359" i="31"/>
  <c r="G360" i="31" l="1"/>
  <c r="O360" i="31" s="1"/>
  <c r="N360" i="31" s="1"/>
  <c r="I360" i="31"/>
  <c r="M361" i="31"/>
  <c r="H361" i="31" s="1"/>
  <c r="E362" i="31" s="1" a="1"/>
  <c r="E362" i="31" s="1"/>
  <c r="F362" i="31" s="1"/>
  <c r="P360" i="31" l="1"/>
  <c r="Q360" i="31"/>
  <c r="G361" i="31"/>
  <c r="O361" i="31" s="1"/>
  <c r="N361" i="31" s="1"/>
  <c r="I361" i="31"/>
  <c r="M362" i="31"/>
  <c r="H362" i="31" s="1"/>
  <c r="E363" i="31" s="1" a="1"/>
  <c r="E363" i="31" s="1"/>
  <c r="F363" i="31" s="1"/>
  <c r="P361" i="31" l="1"/>
  <c r="Q361" i="31"/>
  <c r="G362" i="31"/>
  <c r="O362" i="31" s="1"/>
  <c r="P362" i="31" s="1"/>
  <c r="I362" i="31"/>
  <c r="M363" i="31"/>
  <c r="G363" i="31" s="1"/>
  <c r="O363" i="31" s="1"/>
  <c r="N362" i="31" l="1"/>
  <c r="Q362" i="31"/>
  <c r="N363" i="31"/>
  <c r="Q363" i="31"/>
  <c r="P363" i="31"/>
  <c r="I363" i="31"/>
  <c r="H363" i="31"/>
  <c r="E364" i="31" s="1" a="1"/>
  <c r="E364" i="31" s="1"/>
  <c r="F364" i="31" s="1"/>
  <c r="M364" i="31" l="1"/>
  <c r="H364" i="31" s="1"/>
  <c r="E365" i="31" s="1" a="1"/>
  <c r="E365" i="31" s="1"/>
  <c r="F365" i="31" s="1"/>
  <c r="G364" i="31" l="1"/>
  <c r="O364" i="31" s="1"/>
  <c r="N364" i="31" s="1"/>
  <c r="I364" i="31"/>
  <c r="M365" i="31"/>
  <c r="G365" i="31" s="1"/>
  <c r="O365" i="31" s="1"/>
  <c r="Q364" i="31" l="1"/>
  <c r="P364" i="31"/>
  <c r="I365" i="31"/>
  <c r="H365" i="31"/>
  <c r="E366" i="31" s="1" a="1"/>
  <c r="E366" i="31" s="1"/>
  <c r="F366" i="31" s="1"/>
  <c r="M366" i="31" s="1"/>
  <c r="H366" i="31" s="1"/>
  <c r="E367" i="31" s="1" a="1"/>
  <c r="E367" i="31" s="1"/>
  <c r="F367" i="31" s="1"/>
  <c r="Q365" i="31"/>
  <c r="N365" i="31"/>
  <c r="P365" i="31"/>
  <c r="I366" i="31" l="1"/>
  <c r="G366" i="31"/>
  <c r="O366" i="31" s="1"/>
  <c r="N366" i="31" s="1"/>
  <c r="M367" i="31"/>
  <c r="G367" i="31" s="1"/>
  <c r="O367" i="31" s="1"/>
  <c r="Q366" i="31" l="1"/>
  <c r="P366" i="31"/>
  <c r="I367" i="31"/>
  <c r="Q367" i="31"/>
  <c r="N367" i="31"/>
  <c r="P367" i="31"/>
  <c r="H367" i="31"/>
  <c r="E368" i="31" s="1" a="1"/>
  <c r="E368" i="31" s="1"/>
  <c r="F368" i="31" s="1"/>
  <c r="M368" i="31" l="1"/>
  <c r="G368" i="31" s="1"/>
  <c r="O368" i="31" s="1"/>
  <c r="I368" i="31" l="1"/>
  <c r="H368" i="31"/>
  <c r="E369" i="31" s="1" a="1"/>
  <c r="E369" i="31" s="1"/>
  <c r="F369" i="31" s="1"/>
  <c r="M369" i="31" s="1"/>
  <c r="H369" i="31" s="1"/>
  <c r="E370" i="31" s="1" a="1"/>
  <c r="E370" i="31" s="1"/>
  <c r="F370" i="31" s="1"/>
  <c r="N368" i="31"/>
  <c r="Q368" i="31"/>
  <c r="P368" i="31"/>
  <c r="M370" i="31" l="1"/>
  <c r="H370" i="31" s="1"/>
  <c r="E371" i="31" s="1" a="1"/>
  <c r="E371" i="31" s="1"/>
  <c r="F371" i="31" s="1"/>
  <c r="G369" i="31"/>
  <c r="O369" i="31" s="1"/>
  <c r="I369" i="31"/>
  <c r="I370" i="31" l="1"/>
  <c r="M371" i="31"/>
  <c r="I371" i="31" s="1"/>
  <c r="G370" i="31"/>
  <c r="O370" i="31" s="1"/>
  <c r="Q369" i="31"/>
  <c r="N369" i="31"/>
  <c r="P369" i="31"/>
  <c r="H371" i="31" l="1"/>
  <c r="E372" i="31" s="1" a="1"/>
  <c r="E372" i="31" s="1"/>
  <c r="F372" i="31" s="1"/>
  <c r="M372" i="31" s="1"/>
  <c r="I372" i="31" s="1"/>
  <c r="G371" i="31"/>
  <c r="O371" i="31" s="1"/>
  <c r="Q371" i="31" s="1"/>
  <c r="Q370" i="31"/>
  <c r="P370" i="31"/>
  <c r="N370" i="31"/>
  <c r="P371" i="31" l="1"/>
  <c r="N371" i="31"/>
  <c r="H372" i="31"/>
  <c r="E373" i="31" s="1" a="1"/>
  <c r="E373" i="31" s="1"/>
  <c r="F373" i="31" s="1"/>
  <c r="M373" i="31" s="1"/>
  <c r="G372" i="31"/>
  <c r="O372" i="31" s="1"/>
  <c r="G373" i="31" l="1"/>
  <c r="O373" i="31" s="1"/>
  <c r="N373" i="31" s="1"/>
  <c r="I373" i="31"/>
  <c r="H373" i="31"/>
  <c r="E374" i="31" s="1" a="1"/>
  <c r="E374" i="31" s="1"/>
  <c r="F374" i="31" s="1"/>
  <c r="M374" i="31" s="1"/>
  <c r="H374" i="31" s="1"/>
  <c r="E375" i="31" s="1" a="1"/>
  <c r="E375" i="31" s="1"/>
  <c r="F375" i="31" s="1"/>
  <c r="P372" i="31"/>
  <c r="Q372" i="31"/>
  <c r="N372" i="31"/>
  <c r="P373" i="31" l="1"/>
  <c r="Q373" i="31"/>
  <c r="G374" i="31"/>
  <c r="O374" i="31" s="1"/>
  <c r="N374" i="31" s="1"/>
  <c r="M375" i="31"/>
  <c r="G375" i="31" s="1"/>
  <c r="O375" i="31" s="1"/>
  <c r="I374" i="31"/>
  <c r="P374" i="31" l="1"/>
  <c r="Q374" i="31"/>
  <c r="I375" i="31"/>
  <c r="Q375" i="31"/>
  <c r="N375" i="31"/>
  <c r="P375" i="31"/>
  <c r="H375" i="31"/>
  <c r="E376" i="31" s="1" a="1"/>
  <c r="E376" i="31" s="1"/>
  <c r="F376" i="31" s="1"/>
  <c r="M376" i="31" l="1"/>
  <c r="G376" i="31" s="1"/>
  <c r="O376" i="31" s="1"/>
  <c r="I376" i="31" l="1"/>
  <c r="H376" i="31"/>
  <c r="E377" i="31" s="1" a="1"/>
  <c r="E377" i="31" s="1"/>
  <c r="F377" i="31" s="1"/>
  <c r="M377" i="31" s="1"/>
  <c r="I377" i="31" s="1"/>
  <c r="N376" i="31"/>
  <c r="Q376" i="31"/>
  <c r="P376" i="31"/>
  <c r="G377" i="31" l="1"/>
  <c r="O377" i="31" s="1"/>
  <c r="H377" i="31"/>
  <c r="E378" i="31" s="1" a="1"/>
  <c r="E378" i="31" s="1"/>
  <c r="F378" i="31" s="1"/>
  <c r="M378" i="31" l="1"/>
  <c r="I378" i="31" s="1"/>
  <c r="P377" i="31"/>
  <c r="Q377" i="31"/>
  <c r="N377" i="31"/>
  <c r="H378" i="31" l="1"/>
  <c r="E379" i="31" s="1" a="1"/>
  <c r="E379" i="31" s="1"/>
  <c r="F379" i="31" s="1"/>
  <c r="M379" i="31" s="1"/>
  <c r="G379" i="31" s="1"/>
  <c r="O379" i="31" s="1"/>
  <c r="G378" i="31"/>
  <c r="O378" i="31" s="1"/>
  <c r="N378" i="31" s="1"/>
  <c r="P378" i="31" l="1"/>
  <c r="Q378" i="31"/>
  <c r="N379" i="31"/>
  <c r="Q379" i="31"/>
  <c r="P379" i="31"/>
  <c r="H379" i="31"/>
  <c r="E380" i="31" s="1" a="1"/>
  <c r="E380" i="31" s="1"/>
  <c r="F380" i="31" s="1"/>
  <c r="I379" i="31"/>
  <c r="M380" i="31" l="1"/>
  <c r="I380" i="31" s="1"/>
  <c r="H380" i="31" l="1"/>
  <c r="E381" i="31" s="1" a="1"/>
  <c r="E381" i="31" s="1"/>
  <c r="F381" i="31" s="1"/>
  <c r="M381" i="31" s="1"/>
  <c r="G381" i="31" s="1"/>
  <c r="O381" i="31" s="1"/>
  <c r="G380" i="31"/>
  <c r="O380" i="31" s="1"/>
  <c r="N380" i="31" s="1"/>
  <c r="P380" i="31" l="1"/>
  <c r="Q380" i="31"/>
  <c r="P381" i="31"/>
  <c r="Q381" i="31"/>
  <c r="N381" i="31"/>
  <c r="I381" i="31"/>
  <c r="H381" i="31"/>
  <c r="E382" i="31" s="1" a="1"/>
  <c r="E382" i="31" s="1"/>
  <c r="F382" i="31" s="1"/>
  <c r="M382" i="31" l="1"/>
  <c r="H382" i="31" s="1"/>
  <c r="E383" i="31" s="1" a="1"/>
  <c r="E383" i="31" s="1"/>
  <c r="F383" i="31" s="1"/>
  <c r="I382" i="31" l="1"/>
  <c r="G382" i="31"/>
  <c r="O382" i="31" s="1"/>
  <c r="P382" i="31" s="1"/>
  <c r="M383" i="31"/>
  <c r="H383" i="31" s="1"/>
  <c r="E384" i="31" s="1" a="1"/>
  <c r="E384" i="31" s="1"/>
  <c r="F384" i="31" s="1"/>
  <c r="N382" i="31" l="1"/>
  <c r="Q382" i="31"/>
  <c r="M384" i="31"/>
  <c r="G384" i="31" s="1"/>
  <c r="O384" i="31" s="1"/>
  <c r="G383" i="31"/>
  <c r="O383" i="31" s="1"/>
  <c r="I383" i="31"/>
  <c r="P384" i="31" l="1"/>
  <c r="Q384" i="31"/>
  <c r="N384" i="31"/>
  <c r="Q383" i="31"/>
  <c r="N383" i="31"/>
  <c r="P383" i="31"/>
  <c r="I384" i="31"/>
  <c r="H384" i="31"/>
  <c r="E385" i="31" s="1" a="1"/>
  <c r="E385" i="31" s="1"/>
  <c r="F385" i="31" s="1"/>
  <c r="M385" i="31" l="1"/>
  <c r="I385" i="31" s="1"/>
  <c r="G385" i="31" l="1"/>
  <c r="O385" i="31" s="1"/>
  <c r="H385" i="31"/>
  <c r="E386" i="31" s="1" a="1"/>
  <c r="E386" i="31" s="1"/>
  <c r="F386" i="31" s="1"/>
  <c r="M386" i="31" l="1"/>
  <c r="H386" i="31" s="1"/>
  <c r="E387" i="31" s="1" a="1"/>
  <c r="E387" i="31" s="1"/>
  <c r="F387" i="31" s="1"/>
  <c r="P385" i="31"/>
  <c r="N385" i="31"/>
  <c r="Q385" i="31"/>
  <c r="M387" i="31" l="1"/>
  <c r="H387" i="31" s="1"/>
  <c r="E388" i="31" s="1" a="1"/>
  <c r="E388" i="31" s="1"/>
  <c r="F388" i="31" s="1"/>
  <c r="I386" i="31"/>
  <c r="G386" i="31"/>
  <c r="O386" i="31" s="1"/>
  <c r="M388" i="31" l="1"/>
  <c r="G388" i="31" s="1"/>
  <c r="O388" i="31" s="1"/>
  <c r="P386" i="31"/>
  <c r="Q386" i="31"/>
  <c r="N386" i="31"/>
  <c r="G387" i="31"/>
  <c r="O387" i="31" s="1"/>
  <c r="I387" i="31"/>
  <c r="I388" i="31" l="1"/>
  <c r="N388" i="31"/>
  <c r="P388" i="31"/>
  <c r="Q388" i="31"/>
  <c r="P387" i="31"/>
  <c r="N387" i="31"/>
  <c r="Q387" i="31"/>
  <c r="H388" i="31"/>
  <c r="E389" i="31" s="1" a="1"/>
  <c r="E389" i="31" s="1"/>
  <c r="F389" i="31" s="1"/>
  <c r="M389" i="31" l="1"/>
  <c r="I389" i="31" s="1"/>
  <c r="H389" i="31" l="1"/>
  <c r="E390" i="31" s="1" a="1"/>
  <c r="E390" i="31" s="1"/>
  <c r="F390" i="31" s="1"/>
  <c r="G389" i="31"/>
  <c r="O389" i="31" s="1"/>
  <c r="P389" i="31" l="1"/>
  <c r="N389" i="31"/>
  <c r="Q389" i="31"/>
  <c r="M390" i="31"/>
  <c r="I390" i="31" s="1"/>
  <c r="G390" i="31" l="1"/>
  <c r="O390" i="31" s="1"/>
  <c r="N390" i="31" s="1"/>
  <c r="H390" i="31"/>
  <c r="E391" i="31" s="1" a="1"/>
  <c r="E391" i="31" s="1"/>
  <c r="F391" i="31" s="1"/>
  <c r="M391" i="31" s="1"/>
  <c r="G391" i="31" s="1"/>
  <c r="O391" i="31" s="1"/>
  <c r="Q390" i="31" l="1"/>
  <c r="P390" i="31"/>
  <c r="N391" i="31"/>
  <c r="Q391" i="31"/>
  <c r="P391" i="31"/>
  <c r="I391" i="31"/>
  <c r="H391" i="31"/>
  <c r="E392" i="31" s="1" a="1"/>
  <c r="E392" i="31" s="1"/>
  <c r="F392" i="31" s="1"/>
  <c r="M392" i="31" l="1"/>
  <c r="G392" i="31" s="1"/>
  <c r="O392" i="31" s="1"/>
  <c r="N392" i="31" l="1"/>
  <c r="Q392" i="31"/>
  <c r="P392" i="31"/>
  <c r="I392" i="31"/>
  <c r="H392" i="31"/>
  <c r="E393" i="31" s="1" a="1"/>
  <c r="E393" i="31" s="1"/>
  <c r="F393" i="31" s="1"/>
  <c r="M393" i="31" l="1"/>
  <c r="G393" i="31" s="1"/>
  <c r="O393" i="31" s="1"/>
  <c r="Q393" i="31" l="1"/>
  <c r="N393" i="31"/>
  <c r="P393" i="31"/>
  <c r="H393" i="31"/>
  <c r="E394" i="31" s="1" a="1"/>
  <c r="E394" i="31" s="1"/>
  <c r="F394" i="31" s="1"/>
  <c r="I393" i="31"/>
  <c r="M394" i="31" l="1"/>
  <c r="G394" i="31" s="1"/>
  <c r="O394" i="31" s="1"/>
  <c r="H394" i="31" l="1"/>
  <c r="E395" i="31" s="1" a="1"/>
  <c r="E395" i="31" s="1"/>
  <c r="F395" i="31" s="1"/>
  <c r="M395" i="31" s="1"/>
  <c r="G395" i="31" s="1"/>
  <c r="O395" i="31" s="1"/>
  <c r="N394" i="31"/>
  <c r="Q394" i="31"/>
  <c r="P394" i="31"/>
  <c r="I394" i="31"/>
  <c r="N395" i="31" l="1"/>
  <c r="P395" i="31"/>
  <c r="Q395" i="31"/>
  <c r="H395" i="31"/>
  <c r="E396" i="31" s="1" a="1"/>
  <c r="E396" i="31" s="1"/>
  <c r="F396" i="31" s="1"/>
  <c r="I395" i="31"/>
  <c r="M396" i="31" l="1"/>
  <c r="G396" i="31" s="1"/>
  <c r="O396" i="31" s="1"/>
  <c r="I396" i="31" l="1"/>
  <c r="N396" i="31"/>
  <c r="P396" i="31"/>
  <c r="Q396" i="31"/>
  <c r="H396" i="31"/>
  <c r="E397" i="31" s="1" a="1"/>
  <c r="E397" i="31" s="1"/>
  <c r="F397" i="31" s="1"/>
  <c r="M397" i="31" l="1"/>
  <c r="H397" i="31" s="1"/>
  <c r="E398" i="31" s="1" a="1"/>
  <c r="E398" i="31" s="1"/>
  <c r="F398" i="31" s="1"/>
  <c r="I397" i="31" l="1"/>
  <c r="G397" i="31"/>
  <c r="O397" i="31" s="1"/>
  <c r="N397" i="31" s="1"/>
  <c r="M398" i="31"/>
  <c r="H398" i="31" s="1"/>
  <c r="E399" i="31" s="1" a="1"/>
  <c r="E399" i="31" s="1"/>
  <c r="F399" i="31" s="1"/>
  <c r="Q397" i="31" l="1"/>
  <c r="P397" i="31"/>
  <c r="M399" i="31"/>
  <c r="H399" i="31" s="1"/>
  <c r="E400" i="31" s="1" a="1"/>
  <c r="E400" i="31" s="1"/>
  <c r="F400" i="31" s="1"/>
  <c r="G398" i="31"/>
  <c r="O398" i="31" s="1"/>
  <c r="I398" i="31"/>
  <c r="M400" i="31" l="1"/>
  <c r="G400" i="31" s="1"/>
  <c r="O400" i="31" s="1"/>
  <c r="P398" i="31"/>
  <c r="Q398" i="31"/>
  <c r="N398" i="31"/>
  <c r="I399" i="31"/>
  <c r="G399" i="31"/>
  <c r="O399" i="31" s="1"/>
  <c r="P400" i="31" l="1"/>
  <c r="N400" i="31"/>
  <c r="Q400" i="31"/>
  <c r="P399" i="31"/>
  <c r="Q399" i="31"/>
  <c r="N399" i="31"/>
  <c r="H400" i="31"/>
  <c r="E401" i="31" s="1" a="1"/>
  <c r="E401" i="31" s="1"/>
  <c r="F401" i="31" s="1"/>
  <c r="I400" i="31"/>
  <c r="M401" i="31" l="1"/>
  <c r="G401" i="31" s="1"/>
  <c r="O401" i="31" s="1"/>
  <c r="P401" i="31" l="1"/>
  <c r="Q401" i="31"/>
  <c r="N401" i="31"/>
  <c r="I401" i="31"/>
  <c r="H401" i="31"/>
  <c r="E402" i="31" s="1" a="1"/>
  <c r="E402" i="31" s="1"/>
  <c r="F402" i="31" s="1"/>
  <c r="M402" i="31" l="1"/>
  <c r="I402" i="31" s="1"/>
  <c r="H402" i="31" l="1"/>
  <c r="E403" i="31" s="1" a="1"/>
  <c r="E403" i="31" s="1"/>
  <c r="F403" i="31" s="1"/>
  <c r="M403" i="31" s="1"/>
  <c r="H403" i="31" s="1"/>
  <c r="E404" i="31" s="1" a="1"/>
  <c r="E404" i="31" s="1"/>
  <c r="F404" i="31" s="1"/>
  <c r="G402" i="31"/>
  <c r="O402" i="31" s="1"/>
  <c r="N402" i="31" s="1"/>
  <c r="Q402" i="31" l="1"/>
  <c r="P402" i="31"/>
  <c r="I403" i="31"/>
  <c r="G403" i="31"/>
  <c r="O403" i="31" s="1"/>
  <c r="P403" i="31" s="1"/>
  <c r="M404" i="31"/>
  <c r="H404" i="31" s="1"/>
  <c r="E405" i="31" s="1" a="1"/>
  <c r="E405" i="31" s="1"/>
  <c r="F405" i="31" s="1"/>
  <c r="Q403" i="31" l="1"/>
  <c r="N403" i="31"/>
  <c r="M405" i="31"/>
  <c r="I405" i="31" s="1"/>
  <c r="I404" i="31"/>
  <c r="G404" i="31"/>
  <c r="O404" i="31" s="1"/>
  <c r="N404" i="31" l="1"/>
  <c r="P404" i="31"/>
  <c r="Q404" i="31"/>
  <c r="H405" i="31"/>
  <c r="E406" i="31" s="1" a="1"/>
  <c r="E406" i="31" s="1"/>
  <c r="F406" i="31" s="1"/>
  <c r="G405" i="31"/>
  <c r="O405" i="31" s="1"/>
  <c r="P405" i="31" l="1"/>
  <c r="N405" i="31"/>
  <c r="Q405" i="31"/>
  <c r="M406" i="31"/>
  <c r="H406" i="31" s="1"/>
  <c r="E407" i="31" s="1" a="1"/>
  <c r="E407" i="31" s="1"/>
  <c r="F407" i="31" s="1"/>
  <c r="M407" i="31" l="1"/>
  <c r="H407" i="31" s="1"/>
  <c r="E408" i="31" s="1" a="1"/>
  <c r="E408" i="31" s="1"/>
  <c r="F408" i="31" s="1"/>
  <c r="I406" i="31"/>
  <c r="G406" i="31"/>
  <c r="O406" i="31" s="1"/>
  <c r="M408" i="31" l="1"/>
  <c r="G408" i="31" s="1"/>
  <c r="O408" i="31" s="1"/>
  <c r="P406" i="31"/>
  <c r="Q406" i="31"/>
  <c r="N406" i="31"/>
  <c r="G407" i="31"/>
  <c r="O407" i="31" s="1"/>
  <c r="I407" i="31"/>
  <c r="N408" i="31" l="1"/>
  <c r="P408" i="31"/>
  <c r="Q408" i="31"/>
  <c r="H408" i="31"/>
  <c r="E409" i="31" s="1" a="1"/>
  <c r="E409" i="31" s="1"/>
  <c r="F409" i="31" s="1"/>
  <c r="N407" i="31"/>
  <c r="P407" i="31"/>
  <c r="Q407" i="31"/>
  <c r="I408" i="31"/>
  <c r="M409" i="31" l="1"/>
  <c r="I409" i="31" s="1"/>
  <c r="H409" i="31" l="1"/>
  <c r="E410" i="31" s="1" a="1"/>
  <c r="E410" i="31" s="1"/>
  <c r="F410" i="31" s="1"/>
  <c r="G409" i="31"/>
  <c r="O409" i="31" s="1"/>
  <c r="N409" i="31" l="1"/>
  <c r="P409" i="31"/>
  <c r="Q409" i="31"/>
  <c r="M410" i="31"/>
  <c r="I410" i="31" s="1"/>
  <c r="G410" i="31" l="1"/>
  <c r="O410" i="31" s="1"/>
  <c r="Q410" i="31" s="1"/>
  <c r="H410" i="31"/>
  <c r="E411" i="31" s="1" a="1"/>
  <c r="E411" i="31" s="1"/>
  <c r="F411" i="31" s="1"/>
  <c r="P410" i="31" l="1"/>
  <c r="N410" i="31"/>
  <c r="M411" i="31"/>
  <c r="I411" i="31" s="1"/>
  <c r="H411" i="31" l="1"/>
  <c r="E412" i="31" s="1" a="1"/>
  <c r="E412" i="31" s="1"/>
  <c r="F412" i="31" s="1"/>
  <c r="M412" i="31" s="1"/>
  <c r="H412" i="31" s="1"/>
  <c r="E413" i="31" s="1" a="1"/>
  <c r="E413" i="31" s="1"/>
  <c r="F413" i="31" s="1"/>
  <c r="G411" i="31"/>
  <c r="O411" i="31" s="1"/>
  <c r="N411" i="31" s="1"/>
  <c r="Q411" i="31" l="1"/>
  <c r="P411" i="31"/>
  <c r="M413" i="31"/>
  <c r="H413" i="31" s="1"/>
  <c r="E414" i="31" s="1" a="1"/>
  <c r="E414" i="31" s="1"/>
  <c r="F414" i="31" s="1"/>
  <c r="I412" i="31"/>
  <c r="G412" i="31"/>
  <c r="O412" i="31" s="1"/>
  <c r="G413" i="31" l="1"/>
  <c r="O413" i="31" s="1"/>
  <c r="N413" i="31" s="1"/>
  <c r="I413" i="31"/>
  <c r="M414" i="31"/>
  <c r="I414" i="31" s="1"/>
  <c r="P412" i="31"/>
  <c r="N412" i="31"/>
  <c r="Q412" i="31"/>
  <c r="Q413" i="31" l="1"/>
  <c r="P413" i="31"/>
  <c r="H414" i="31"/>
  <c r="E415" i="31" s="1" a="1"/>
  <c r="E415" i="31" s="1"/>
  <c r="F415" i="31" s="1"/>
  <c r="M415" i="31" s="1"/>
  <c r="H415" i="31" s="1"/>
  <c r="E416" i="31" s="1" a="1"/>
  <c r="E416" i="31" s="1"/>
  <c r="F416" i="31" s="1"/>
  <c r="G414" i="31"/>
  <c r="O414" i="31" s="1"/>
  <c r="M416" i="31" l="1"/>
  <c r="G416" i="31" s="1"/>
  <c r="O416" i="31" s="1"/>
  <c r="P414" i="31"/>
  <c r="N414" i="31"/>
  <c r="Q414" i="31"/>
  <c r="I415" i="31"/>
  <c r="G415" i="31"/>
  <c r="O415" i="31" s="1"/>
  <c r="Q416" i="31" l="1"/>
  <c r="P416" i="31"/>
  <c r="N416" i="31"/>
  <c r="Q415" i="31"/>
  <c r="N415" i="31"/>
  <c r="P415" i="31"/>
  <c r="H416" i="31"/>
  <c r="E417" i="31" s="1" a="1"/>
  <c r="E417" i="31" s="1"/>
  <c r="F417" i="31" s="1"/>
  <c r="I416" i="31"/>
  <c r="M417" i="31" l="1"/>
  <c r="G417" i="31" s="1"/>
  <c r="O417" i="31" s="1"/>
  <c r="Q417" i="31" l="1"/>
  <c r="N417" i="31"/>
  <c r="P417" i="31"/>
  <c r="I417" i="31"/>
  <c r="H417" i="31"/>
  <c r="E418" i="31" s="1" a="1"/>
  <c r="E418" i="31" s="1"/>
  <c r="F418" i="31" s="1"/>
  <c r="M418" i="31" l="1"/>
  <c r="G418" i="31" s="1"/>
  <c r="O418" i="31" s="1"/>
  <c r="H418" i="31" l="1"/>
  <c r="E419" i="31" s="1" a="1"/>
  <c r="E419" i="31" s="1"/>
  <c r="F419" i="31" s="1"/>
  <c r="M419" i="31" s="1"/>
  <c r="H419" i="31" s="1"/>
  <c r="E420" i="31" s="1" a="1"/>
  <c r="E420" i="31" s="1"/>
  <c r="F420" i="31" s="1"/>
  <c r="Q418" i="31"/>
  <c r="N418" i="31"/>
  <c r="P418" i="31"/>
  <c r="I418" i="31"/>
  <c r="M420" i="31" l="1"/>
  <c r="H420" i="31" s="1"/>
  <c r="E421" i="31" s="1" a="1"/>
  <c r="E421" i="31" s="1"/>
  <c r="F421" i="31" s="1"/>
  <c r="G419" i="31"/>
  <c r="O419" i="31" s="1"/>
  <c r="I419" i="31"/>
  <c r="G420" i="31" l="1"/>
  <c r="O420" i="31" s="1"/>
  <c r="N420" i="31" s="1"/>
  <c r="I420" i="31"/>
  <c r="M421" i="31"/>
  <c r="G421" i="31" s="1"/>
  <c r="O421" i="31" s="1"/>
  <c r="N419" i="31"/>
  <c r="Q419" i="31"/>
  <c r="P419" i="31"/>
  <c r="Q420" i="31" l="1"/>
  <c r="P420" i="31"/>
  <c r="N421" i="31"/>
  <c r="P421" i="31"/>
  <c r="Q421" i="31"/>
  <c r="I421" i="31"/>
  <c r="H421" i="31"/>
  <c r="E422" i="31" s="1" a="1"/>
  <c r="E422" i="31" s="1"/>
  <c r="F422" i="31" s="1"/>
  <c r="M422" i="31" l="1"/>
  <c r="I422" i="31" s="1"/>
  <c r="H422" i="31" l="1"/>
  <c r="E423" i="31" s="1" a="1"/>
  <c r="E423" i="31" s="1"/>
  <c r="F423" i="31" s="1"/>
  <c r="M423" i="31" s="1"/>
  <c r="I423" i="31" s="1"/>
  <c r="G422" i="31"/>
  <c r="O422" i="31" s="1"/>
  <c r="N422" i="31" s="1"/>
  <c r="Q422" i="31" l="1"/>
  <c r="P422" i="31"/>
  <c r="H423" i="31"/>
  <c r="E424" i="31" s="1" a="1"/>
  <c r="E424" i="31" s="1"/>
  <c r="F424" i="31" s="1"/>
  <c r="G423" i="31"/>
  <c r="O423" i="31" s="1"/>
  <c r="N423" i="31" s="1"/>
  <c r="P423" i="31" l="1"/>
  <c r="Q423" i="31"/>
  <c r="M424" i="31"/>
  <c r="H424" i="31" s="1"/>
  <c r="E425" i="31" s="1" a="1"/>
  <c r="E425" i="31" s="1"/>
  <c r="F425" i="31" s="1"/>
  <c r="M425" i="31" s="1"/>
  <c r="G425" i="31" l="1"/>
  <c r="O425" i="31" s="1"/>
  <c r="N425" i="31" s="1"/>
  <c r="I424" i="31"/>
  <c r="I425" i="31"/>
  <c r="H425" i="31"/>
  <c r="E426" i="31" s="1" a="1"/>
  <c r="E426" i="31" s="1"/>
  <c r="F426" i="31" s="1"/>
  <c r="G424" i="31"/>
  <c r="O424" i="31" s="1"/>
  <c r="P425" i="31" l="1"/>
  <c r="Q425" i="31"/>
  <c r="M426" i="31"/>
  <c r="I426" i="31" s="1"/>
  <c r="Q424" i="31"/>
  <c r="N424" i="31"/>
  <c r="P424" i="31"/>
  <c r="H426" i="31" l="1"/>
  <c r="E427" i="31" s="1" a="1"/>
  <c r="E427" i="31" s="1"/>
  <c r="F427" i="31" s="1"/>
  <c r="M427" i="31" s="1"/>
  <c r="H427" i="31" s="1"/>
  <c r="E428" i="31" s="1" a="1"/>
  <c r="E428" i="31" s="1"/>
  <c r="F428" i="31" s="1"/>
  <c r="G426" i="31"/>
  <c r="O426" i="31" s="1"/>
  <c r="G427" i="31" l="1"/>
  <c r="O427" i="31" s="1"/>
  <c r="P427" i="31" s="1"/>
  <c r="I427" i="31"/>
  <c r="P426" i="31"/>
  <c r="N426" i="31"/>
  <c r="Q426" i="31"/>
  <c r="M428" i="31"/>
  <c r="G428" i="31" s="1"/>
  <c r="O428" i="31" s="1"/>
  <c r="N427" i="31" l="1"/>
  <c r="Q427" i="31"/>
  <c r="Q428" i="31"/>
  <c r="P428" i="31"/>
  <c r="N428" i="31"/>
  <c r="I428" i="31"/>
  <c r="H428" i="31"/>
  <c r="E429" i="31" s="1" a="1"/>
  <c r="E429" i="31" s="1"/>
  <c r="F429" i="31" s="1"/>
  <c r="M429" i="31" l="1"/>
  <c r="G429" i="31" s="1"/>
  <c r="O429" i="31" s="1"/>
  <c r="H429" i="31" l="1"/>
  <c r="E430" i="31" s="1" a="1"/>
  <c r="E430" i="31" s="1"/>
  <c r="F430" i="31" s="1"/>
  <c r="M430" i="31" s="1"/>
  <c r="G430" i="31" s="1"/>
  <c r="O430" i="31" s="1"/>
  <c r="N429" i="31"/>
  <c r="P429" i="31"/>
  <c r="Q429" i="31"/>
  <c r="I429" i="31"/>
  <c r="N430" i="31" l="1"/>
  <c r="Q430" i="31"/>
  <c r="P430" i="31"/>
  <c r="H430" i="31"/>
  <c r="E431" i="31" s="1" a="1"/>
  <c r="E431" i="31" s="1"/>
  <c r="F431" i="31" s="1"/>
  <c r="I430" i="31"/>
  <c r="M431" i="31" l="1"/>
  <c r="I431" i="31" s="1"/>
  <c r="H431" i="31" l="1"/>
  <c r="E432" i="31" s="1" a="1"/>
  <c r="E432" i="31" s="1"/>
  <c r="F432" i="31" s="1"/>
  <c r="M432" i="31" s="1"/>
  <c r="G432" i="31" s="1"/>
  <c r="O432" i="31" s="1"/>
  <c r="G431" i="31"/>
  <c r="O431" i="31" s="1"/>
  <c r="N431" i="31" s="1"/>
  <c r="Q431" i="31" l="1"/>
  <c r="P431" i="31"/>
  <c r="P432" i="31"/>
  <c r="N432" i="31"/>
  <c r="Q432" i="31"/>
  <c r="H432" i="31"/>
  <c r="E433" i="31" s="1" a="1"/>
  <c r="E433" i="31" s="1"/>
  <c r="F433" i="31" s="1"/>
  <c r="I432" i="31"/>
  <c r="M433" i="31" l="1"/>
  <c r="G433" i="31" s="1"/>
  <c r="O433" i="31" s="1"/>
  <c r="I433" i="31" l="1"/>
  <c r="Q433" i="31"/>
  <c r="P433" i="31"/>
  <c r="N433" i="31"/>
  <c r="H433" i="31"/>
  <c r="E434" i="31" s="1" a="1"/>
  <c r="E434" i="31" s="1"/>
  <c r="F434" i="31" s="1"/>
  <c r="M434" i="31" l="1"/>
  <c r="H434" i="31" s="1"/>
  <c r="E435" i="31" s="1" a="1"/>
  <c r="E435" i="31" s="1"/>
  <c r="F435" i="31" s="1"/>
  <c r="M435" i="31" l="1"/>
  <c r="H435" i="31" s="1"/>
  <c r="E436" i="31" s="1" a="1"/>
  <c r="E436" i="31" s="1"/>
  <c r="F436" i="31" s="1"/>
  <c r="G434" i="31"/>
  <c r="O434" i="31" s="1"/>
  <c r="I434" i="31"/>
  <c r="M436" i="31" l="1"/>
  <c r="G436" i="31" s="1"/>
  <c r="O436" i="31" s="1"/>
  <c r="G435" i="31"/>
  <c r="O435" i="31" s="1"/>
  <c r="N434" i="31"/>
  <c r="P434" i="31"/>
  <c r="Q434" i="31"/>
  <c r="I435" i="31"/>
  <c r="P436" i="31" l="1"/>
  <c r="Q436" i="31"/>
  <c r="N436" i="31"/>
  <c r="I436" i="31"/>
  <c r="N435" i="31"/>
  <c r="P435" i="31"/>
  <c r="Q435" i="31"/>
  <c r="H436" i="31"/>
  <c r="E437" i="31" s="1" a="1"/>
  <c r="E437" i="31" s="1"/>
  <c r="F437" i="31" s="1"/>
  <c r="M437" i="31" l="1"/>
  <c r="G437" i="31" s="1"/>
  <c r="O437" i="31" s="1"/>
  <c r="N437" i="31" l="1"/>
  <c r="P437" i="31"/>
  <c r="Q437" i="31"/>
  <c r="I437" i="31"/>
  <c r="H437" i="31"/>
  <c r="E438" i="31" s="1" a="1"/>
  <c r="E438" i="31" s="1"/>
  <c r="F438" i="31" s="1"/>
  <c r="M438" i="31" l="1"/>
  <c r="H438" i="31" s="1"/>
  <c r="E439" i="31" s="1" a="1"/>
  <c r="E439" i="31" s="1"/>
  <c r="F439" i="31" s="1"/>
  <c r="I438" i="31" l="1"/>
  <c r="G438" i="31"/>
  <c r="O438" i="31" s="1"/>
  <c r="N438" i="31" s="1"/>
  <c r="M439" i="31"/>
  <c r="G439" i="31" s="1"/>
  <c r="O439" i="31" s="1"/>
  <c r="Q438" i="31" l="1"/>
  <c r="P438" i="31"/>
  <c r="I439" i="31"/>
  <c r="H439" i="31"/>
  <c r="E440" i="31" s="1" a="1"/>
  <c r="E440" i="31" s="1"/>
  <c r="F440" i="31" s="1"/>
  <c r="M440" i="31" s="1"/>
  <c r="G440" i="31" s="1"/>
  <c r="O440" i="31" s="1"/>
  <c r="P439" i="31"/>
  <c r="N439" i="31"/>
  <c r="Q439" i="31"/>
  <c r="I440" i="31" l="1"/>
  <c r="H440" i="31"/>
  <c r="E441" i="31" s="1" a="1"/>
  <c r="E441" i="31" s="1"/>
  <c r="F441" i="31" s="1"/>
  <c r="M441" i="31" s="1"/>
  <c r="G441" i="31" s="1"/>
  <c r="O441" i="31" s="1"/>
  <c r="P440" i="31"/>
  <c r="Q440" i="31"/>
  <c r="N440" i="31"/>
  <c r="N441" i="31" l="1"/>
  <c r="Q441" i="31"/>
  <c r="P441" i="31"/>
  <c r="H441" i="31"/>
  <c r="E442" i="31" s="1" a="1"/>
  <c r="E442" i="31" s="1"/>
  <c r="F442" i="31" s="1"/>
  <c r="I441" i="31"/>
  <c r="M442" i="31" l="1"/>
  <c r="G442" i="31" s="1"/>
  <c r="O442" i="31" s="1"/>
  <c r="I442" i="31" l="1"/>
  <c r="H442" i="31"/>
  <c r="E443" i="31" s="1" a="1"/>
  <c r="E443" i="31" s="1"/>
  <c r="F443" i="31" s="1"/>
  <c r="M443" i="31" s="1"/>
  <c r="I443" i="31" s="1"/>
  <c r="P442" i="31"/>
  <c r="Q442" i="31"/>
  <c r="N442" i="31"/>
  <c r="H443" i="31" l="1"/>
  <c r="E444" i="31" s="1" a="1"/>
  <c r="E444" i="31" s="1"/>
  <c r="F444" i="31" s="1"/>
  <c r="G443" i="31"/>
  <c r="O443" i="31" s="1"/>
  <c r="Q443" i="31" l="1"/>
  <c r="N443" i="31"/>
  <c r="P443" i="31"/>
  <c r="M444" i="31"/>
  <c r="I444" i="31" s="1"/>
  <c r="G444" i="31" l="1"/>
  <c r="O444" i="31" s="1"/>
  <c r="H444" i="31"/>
  <c r="E445" i="31" s="1" a="1"/>
  <c r="E445" i="31" s="1"/>
  <c r="F445" i="31" s="1"/>
  <c r="M445" i="31" l="1"/>
  <c r="G445" i="31" s="1"/>
  <c r="O445" i="31" s="1"/>
  <c r="N444" i="31"/>
  <c r="Q444" i="31"/>
  <c r="P444" i="31"/>
  <c r="P445" i="31" l="1"/>
  <c r="Q445" i="31"/>
  <c r="N445" i="31"/>
  <c r="H445" i="31"/>
  <c r="E446" i="31" s="1" a="1"/>
  <c r="E446" i="31" s="1"/>
  <c r="F446" i="31" s="1"/>
  <c r="I445" i="31"/>
  <c r="M446" i="31" l="1"/>
  <c r="G446" i="31" s="1"/>
  <c r="O446" i="31" s="1"/>
  <c r="I446" i="31" l="1"/>
  <c r="H446" i="31"/>
  <c r="E447" i="31" s="1" a="1"/>
  <c r="E447" i="31" s="1"/>
  <c r="F447" i="31" s="1"/>
  <c r="M447" i="31" s="1"/>
  <c r="G447" i="31" s="1"/>
  <c r="O447" i="31" s="1"/>
  <c r="N446" i="31"/>
  <c r="P446" i="31"/>
  <c r="Q446" i="31"/>
  <c r="P447" i="31" l="1"/>
  <c r="Q447" i="31"/>
  <c r="N447" i="31"/>
  <c r="H447" i="31"/>
  <c r="E448" i="31" s="1" a="1"/>
  <c r="E448" i="31" s="1"/>
  <c r="F448" i="31" s="1"/>
  <c r="I447" i="31"/>
  <c r="M448" i="31" l="1"/>
  <c r="G448" i="31" s="1"/>
  <c r="O448" i="31" s="1"/>
  <c r="Q448" i="31" l="1"/>
  <c r="P448" i="31"/>
  <c r="N448" i="31"/>
  <c r="I448" i="31"/>
  <c r="H448" i="31"/>
  <c r="E449" i="31" s="1" a="1"/>
  <c r="E449" i="31" s="1"/>
  <c r="F449" i="31" s="1"/>
  <c r="M449" i="31" l="1"/>
  <c r="G449" i="31" s="1"/>
  <c r="O449" i="31" s="1"/>
  <c r="N449" i="31" l="1"/>
  <c r="P449" i="31"/>
  <c r="Q449" i="31"/>
  <c r="H449" i="31"/>
  <c r="E450" i="31" s="1" a="1"/>
  <c r="E450" i="31" s="1"/>
  <c r="F450" i="31" s="1"/>
  <c r="I449" i="31"/>
  <c r="M450" i="31" l="1"/>
  <c r="G450" i="31" s="1"/>
  <c r="O450" i="31" s="1"/>
  <c r="P450" i="31" l="1"/>
  <c r="Q450" i="31"/>
  <c r="N450" i="31"/>
  <c r="I450" i="31"/>
  <c r="H450" i="31"/>
  <c r="E451" i="31" s="1" a="1"/>
  <c r="E451" i="31" s="1"/>
  <c r="F451" i="31" s="1"/>
  <c r="M451" i="31" l="1"/>
  <c r="H451" i="31" s="1"/>
  <c r="E452" i="31" s="1" a="1"/>
  <c r="E452" i="31" s="1"/>
  <c r="F452" i="31" s="1"/>
  <c r="M452" i="31" l="1"/>
  <c r="H452" i="31" s="1"/>
  <c r="E453" i="31" s="1" a="1"/>
  <c r="E453" i="31" s="1"/>
  <c r="F453" i="31" s="1"/>
  <c r="G451" i="31"/>
  <c r="O451" i="31" s="1"/>
  <c r="I451" i="31"/>
  <c r="I452" i="31" l="1"/>
  <c r="G452" i="31"/>
  <c r="O452" i="31" s="1"/>
  <c r="Q452" i="31" s="1"/>
  <c r="N451" i="31"/>
  <c r="Q451" i="31"/>
  <c r="P451" i="31"/>
  <c r="M453" i="31"/>
  <c r="H453" i="31" s="1"/>
  <c r="E454" i="31" s="1" a="1"/>
  <c r="E454" i="31" s="1"/>
  <c r="F454" i="31" s="1"/>
  <c r="N452" i="31" l="1"/>
  <c r="P452" i="31"/>
  <c r="G453" i="31"/>
  <c r="O453" i="31" s="1"/>
  <c r="Q453" i="31" s="1"/>
  <c r="M454" i="31"/>
  <c r="I454" i="31" s="1"/>
  <c r="I453" i="31"/>
  <c r="P453" i="31" l="1"/>
  <c r="N453" i="31"/>
  <c r="H454" i="31"/>
  <c r="E455" i="31" s="1" a="1"/>
  <c r="E455" i="31" s="1"/>
  <c r="F455" i="31" s="1"/>
  <c r="M455" i="31" s="1"/>
  <c r="I455" i="31" s="1"/>
  <c r="G454" i="31"/>
  <c r="O454" i="31" s="1"/>
  <c r="N454" i="31" s="1"/>
  <c r="Q454" i="31" l="1"/>
  <c r="P454" i="31"/>
  <c r="H455" i="31"/>
  <c r="E456" i="31" s="1" a="1"/>
  <c r="E456" i="31" s="1"/>
  <c r="F456" i="31" s="1"/>
  <c r="M456" i="31" s="1"/>
  <c r="G456" i="31" s="1"/>
  <c r="O456" i="31" s="1"/>
  <c r="G455" i="31"/>
  <c r="O455" i="31" s="1"/>
  <c r="Q456" i="31" l="1"/>
  <c r="P456" i="31"/>
  <c r="N456" i="31"/>
  <c r="N455" i="31"/>
  <c r="P455" i="31"/>
  <c r="Q455" i="31"/>
  <c r="I456" i="31"/>
  <c r="H456" i="31"/>
  <c r="E457" i="31" s="1" a="1"/>
  <c r="E457" i="31" s="1"/>
  <c r="F457" i="31" s="1"/>
  <c r="M457" i="31" l="1"/>
  <c r="I457" i="31" s="1"/>
  <c r="H457" i="31" l="1"/>
  <c r="E458" i="31" s="1" a="1"/>
  <c r="E458" i="31" s="1"/>
  <c r="F458" i="31" s="1"/>
  <c r="M458" i="31" s="1"/>
  <c r="H458" i="31" s="1"/>
  <c r="E459" i="31" s="1" a="1"/>
  <c r="E459" i="31" s="1"/>
  <c r="F459" i="31" s="1"/>
  <c r="G457" i="31"/>
  <c r="O457" i="31" s="1"/>
  <c r="N457" i="31" s="1"/>
  <c r="Q457" i="31" l="1"/>
  <c r="P457" i="31"/>
  <c r="G458" i="31"/>
  <c r="O458" i="31" s="1"/>
  <c r="N458" i="31" s="1"/>
  <c r="M459" i="31"/>
  <c r="G459" i="31" s="1"/>
  <c r="O459" i="31" s="1"/>
  <c r="I458" i="31"/>
  <c r="Q458" i="31" l="1"/>
  <c r="P458" i="31"/>
  <c r="P459" i="31"/>
  <c r="Q459" i="31"/>
  <c r="N459" i="31"/>
  <c r="I459" i="31"/>
  <c r="H459" i="31"/>
  <c r="E460" i="31" s="1" a="1"/>
  <c r="E460" i="31" s="1"/>
  <c r="F460" i="31" s="1"/>
  <c r="M460" i="31" l="1"/>
  <c r="I460" i="31" s="1"/>
  <c r="H460" i="31" l="1"/>
  <c r="E461" i="31" s="1" a="1"/>
  <c r="E461" i="31" s="1"/>
  <c r="F461" i="31" s="1"/>
  <c r="G460" i="31"/>
  <c r="O460" i="31" s="1"/>
  <c r="N460" i="31" l="1"/>
  <c r="P460" i="31"/>
  <c r="Q460" i="31"/>
  <c r="M461" i="31"/>
  <c r="G461" i="31" s="1"/>
  <c r="O461" i="31" s="1"/>
  <c r="H461" i="31" l="1"/>
  <c r="E462" i="31" s="1" a="1"/>
  <c r="E462" i="31" s="1"/>
  <c r="F462" i="31" s="1"/>
  <c r="M462" i="31" s="1"/>
  <c r="G462" i="31" s="1"/>
  <c r="O462" i="31" s="1"/>
  <c r="I461" i="31"/>
  <c r="N461" i="31"/>
  <c r="P461" i="31"/>
  <c r="Q461" i="31"/>
  <c r="P462" i="31" l="1"/>
  <c r="Q462" i="31"/>
  <c r="N462" i="31"/>
  <c r="I462" i="31"/>
  <c r="H462" i="31"/>
  <c r="E463" i="31" s="1" a="1"/>
  <c r="E463" i="31" s="1"/>
  <c r="F463" i="31" s="1"/>
  <c r="M463" i="31" l="1"/>
  <c r="G463" i="31" s="1"/>
  <c r="O463" i="31" s="1"/>
  <c r="Q463" i="31" l="1"/>
  <c r="N463" i="31"/>
  <c r="P463" i="31"/>
  <c r="I463" i="31"/>
  <c r="H463" i="31"/>
  <c r="E464" i="31" s="1" a="1"/>
  <c r="E464" i="31" s="1"/>
  <c r="F464" i="31" s="1"/>
  <c r="M464" i="31" l="1"/>
  <c r="G464" i="31" s="1"/>
  <c r="O464" i="31" s="1"/>
  <c r="P464" i="31" l="1"/>
  <c r="N464" i="31"/>
  <c r="Q464" i="31"/>
  <c r="H464" i="31"/>
  <c r="E465" i="31" s="1" a="1"/>
  <c r="E465" i="31" s="1"/>
  <c r="F465" i="31" s="1"/>
  <c r="I464" i="31"/>
  <c r="M465" i="31" l="1"/>
  <c r="G465" i="31" s="1"/>
  <c r="O465" i="31" s="1"/>
  <c r="N465" i="31" l="1"/>
  <c r="P465" i="31"/>
  <c r="Q465" i="31"/>
  <c r="I465" i="31"/>
  <c r="H465" i="31"/>
  <c r="E466" i="31" s="1" a="1"/>
  <c r="E466" i="31" s="1"/>
  <c r="F466" i="31" s="1"/>
  <c r="M466" i="31" l="1"/>
  <c r="H466" i="31" s="1"/>
  <c r="E467" i="31" s="1" a="1"/>
  <c r="E467" i="31" s="1"/>
  <c r="F467" i="31" s="1"/>
  <c r="I466" i="31" l="1"/>
  <c r="M467" i="31"/>
  <c r="G467" i="31" s="1"/>
  <c r="O467" i="31" s="1"/>
  <c r="G466" i="31"/>
  <c r="O466" i="31" s="1"/>
  <c r="I467" i="31" l="1"/>
  <c r="H467" i="31"/>
  <c r="E468" i="31" s="1" a="1"/>
  <c r="E468" i="31" s="1"/>
  <c r="F468" i="31" s="1"/>
  <c r="M468" i="31" s="1"/>
  <c r="H468" i="31" s="1"/>
  <c r="E469" i="31" s="1" a="1"/>
  <c r="E469" i="31" s="1"/>
  <c r="F469" i="31" s="1"/>
  <c r="P466" i="31"/>
  <c r="Q466" i="31"/>
  <c r="N466" i="31"/>
  <c r="Q467" i="31"/>
  <c r="N467" i="31"/>
  <c r="P467" i="31"/>
  <c r="G468" i="31" l="1"/>
  <c r="O468" i="31" s="1"/>
  <c r="P468" i="31" s="1"/>
  <c r="M469" i="31"/>
  <c r="I469" i="31" s="1"/>
  <c r="I468" i="31"/>
  <c r="Q468" i="31" l="1"/>
  <c r="N468" i="31"/>
  <c r="H469" i="31"/>
  <c r="E470" i="31" s="1" a="1"/>
  <c r="E470" i="31" s="1"/>
  <c r="F470" i="31" s="1"/>
  <c r="G469" i="31"/>
  <c r="O469" i="31" s="1"/>
  <c r="Q469" i="31" l="1"/>
  <c r="P469" i="31"/>
  <c r="N469" i="31"/>
  <c r="M470" i="31"/>
  <c r="I470" i="31" s="1"/>
  <c r="H470" i="31" l="1"/>
  <c r="E471" i="31" s="1" a="1"/>
  <c r="E471" i="31" s="1"/>
  <c r="F471" i="31" s="1"/>
  <c r="G470" i="31"/>
  <c r="O470" i="31" s="1"/>
  <c r="Q470" i="31" s="1"/>
  <c r="N470" i="31" l="1"/>
  <c r="P470" i="31"/>
  <c r="M471" i="31"/>
  <c r="I471" i="31" s="1"/>
  <c r="H471" i="31" l="1"/>
  <c r="E472" i="31" s="1" a="1"/>
  <c r="E472" i="31" s="1"/>
  <c r="F472" i="31" s="1"/>
  <c r="M472" i="31" s="1"/>
  <c r="G472" i="31" s="1"/>
  <c r="O472" i="31" s="1"/>
  <c r="Q472" i="31" s="1"/>
  <c r="G471" i="31"/>
  <c r="O471" i="31" s="1"/>
  <c r="N472" i="31" l="1"/>
  <c r="P472" i="31"/>
  <c r="I472" i="31"/>
  <c r="H472" i="31"/>
  <c r="E473" i="31" s="1" a="1"/>
  <c r="E473" i="31" s="1"/>
  <c r="F473" i="31" s="1"/>
  <c r="M473" i="31" s="1"/>
  <c r="G473" i="31" s="1"/>
  <c r="O473" i="31" s="1"/>
  <c r="Q473" i="31" s="1"/>
  <c r="N471" i="31"/>
  <c r="P471" i="31"/>
  <c r="Q471" i="31"/>
  <c r="H473" i="31" l="1"/>
  <c r="E474" i="31" s="1" a="1"/>
  <c r="E474" i="31" s="1"/>
  <c r="F474" i="31" s="1"/>
  <c r="M474" i="31" s="1"/>
  <c r="H474" i="31" s="1"/>
  <c r="E475" i="31" s="1" a="1"/>
  <c r="E475" i="31" s="1"/>
  <c r="F475" i="31" s="1"/>
  <c r="I473" i="31"/>
  <c r="P473" i="31"/>
  <c r="N473" i="31"/>
  <c r="M475" i="31" l="1"/>
  <c r="G475" i="31" s="1"/>
  <c r="O475" i="31" s="1"/>
  <c r="I474" i="31"/>
  <c r="G474" i="31"/>
  <c r="O474" i="31" s="1"/>
  <c r="P475" i="31" l="1"/>
  <c r="N475" i="31"/>
  <c r="Q475" i="31"/>
  <c r="N474" i="31"/>
  <c r="P474" i="31"/>
  <c r="Q474" i="31"/>
  <c r="I475" i="31"/>
  <c r="H475" i="31"/>
  <c r="E476" i="31" s="1" a="1"/>
  <c r="E476" i="31" s="1"/>
  <c r="F476" i="31" s="1"/>
  <c r="M476" i="31" l="1"/>
  <c r="I476" i="31" s="1"/>
  <c r="G476" i="31" l="1"/>
  <c r="O476" i="31" s="1"/>
  <c r="H476" i="31"/>
  <c r="E477" i="31" s="1" a="1"/>
  <c r="E477" i="31" s="1"/>
  <c r="F477" i="31" s="1"/>
  <c r="M477" i="31" l="1"/>
  <c r="G477" i="31" s="1"/>
  <c r="O477" i="31" s="1"/>
  <c r="Q476" i="31"/>
  <c r="N476" i="31"/>
  <c r="P476" i="31"/>
  <c r="H477" i="31" l="1"/>
  <c r="E478" i="31" s="1" a="1"/>
  <c r="E478" i="31" s="1"/>
  <c r="F478" i="31" s="1"/>
  <c r="M478" i="31" s="1"/>
  <c r="G478" i="31" s="1"/>
  <c r="O478" i="31" s="1"/>
  <c r="N477" i="31"/>
  <c r="P477" i="31"/>
  <c r="Q477" i="31"/>
  <c r="I477" i="31"/>
  <c r="P478" i="31" l="1"/>
  <c r="N478" i="31"/>
  <c r="Q478" i="31"/>
  <c r="I478" i="31"/>
  <c r="H478" i="31"/>
  <c r="E479" i="31" s="1" a="1"/>
  <c r="E479" i="31" s="1"/>
  <c r="F479" i="31" s="1"/>
  <c r="M479" i="31" l="1"/>
  <c r="G479" i="31" s="1"/>
  <c r="O479" i="31" s="1"/>
  <c r="Q479" i="31" l="1"/>
  <c r="N479" i="31"/>
  <c r="P479" i="31"/>
  <c r="I479" i="31"/>
  <c r="H479" i="31"/>
  <c r="E480" i="31" s="1" a="1"/>
  <c r="E480" i="31" s="1"/>
  <c r="F480" i="31" s="1"/>
  <c r="M480" i="31" l="1"/>
  <c r="H480" i="31" s="1"/>
  <c r="E481" i="31" s="1" a="1"/>
  <c r="E481" i="31" s="1"/>
  <c r="F481" i="31" s="1"/>
  <c r="M481" i="31" l="1"/>
  <c r="I481" i="31" s="1"/>
  <c r="I480" i="31"/>
  <c r="G480" i="31"/>
  <c r="O480" i="31" s="1"/>
  <c r="H481" i="31" l="1"/>
  <c r="E482" i="31" s="1" a="1"/>
  <c r="E482" i="31" s="1"/>
  <c r="F482" i="31" s="1"/>
  <c r="M482" i="31" s="1"/>
  <c r="H482" i="31" s="1"/>
  <c r="E483" i="31" s="1" a="1"/>
  <c r="E483" i="31" s="1"/>
  <c r="F483" i="31" s="1"/>
  <c r="G481" i="31"/>
  <c r="O481" i="31" s="1"/>
  <c r="N481" i="31" s="1"/>
  <c r="P480" i="31"/>
  <c r="N480" i="31"/>
  <c r="Q480" i="31"/>
  <c r="P481" i="31" l="1"/>
  <c r="Q481" i="31"/>
  <c r="M483" i="31"/>
  <c r="I483" i="31" s="1"/>
  <c r="G482" i="31"/>
  <c r="O482" i="31" s="1"/>
  <c r="I482" i="31"/>
  <c r="G483" i="31" l="1"/>
  <c r="O483" i="31" s="1"/>
  <c r="Q483" i="31" s="1"/>
  <c r="H483" i="31"/>
  <c r="E484" i="31" s="1" a="1"/>
  <c r="E484" i="31" s="1"/>
  <c r="F484" i="31" s="1"/>
  <c r="M484" i="31" s="1"/>
  <c r="G484" i="31" s="1"/>
  <c r="O484" i="31" s="1"/>
  <c r="P482" i="31"/>
  <c r="Q482" i="31"/>
  <c r="N482" i="31"/>
  <c r="N483" i="31" l="1"/>
  <c r="P483" i="31"/>
  <c r="H484" i="31"/>
  <c r="E485" i="31" s="1" a="1"/>
  <c r="E485" i="31" s="1"/>
  <c r="F485" i="31" s="1"/>
  <c r="M485" i="31" s="1"/>
  <c r="I485" i="31" s="1"/>
  <c r="I484" i="31"/>
  <c r="N484" i="31"/>
  <c r="P484" i="31"/>
  <c r="Q484" i="31"/>
  <c r="H485" i="31" l="1"/>
  <c r="E486" i="31" s="1" a="1"/>
  <c r="E486" i="31" s="1"/>
  <c r="F486" i="31" s="1"/>
  <c r="G485" i="31"/>
  <c r="O485" i="31" s="1"/>
  <c r="Q485" i="31" l="1"/>
  <c r="N485" i="31"/>
  <c r="P485" i="31"/>
  <c r="M486" i="31"/>
  <c r="H486" i="31" s="1"/>
  <c r="E487" i="31" s="1" a="1"/>
  <c r="E487" i="31" s="1"/>
  <c r="F487" i="31" s="1"/>
  <c r="G486" i="31" l="1"/>
  <c r="O486" i="31" s="1"/>
  <c r="P486" i="31" s="1"/>
  <c r="I486" i="31"/>
  <c r="M487" i="31"/>
  <c r="I487" i="31" s="1"/>
  <c r="Q486" i="31" l="1"/>
  <c r="N486" i="31"/>
  <c r="G487" i="31"/>
  <c r="O487" i="31" s="1"/>
  <c r="N487" i="31" s="1"/>
  <c r="H487" i="31"/>
  <c r="E488" i="31" s="1" a="1"/>
  <c r="E488" i="31" s="1"/>
  <c r="F488" i="31" s="1"/>
  <c r="Q487" i="31" l="1"/>
  <c r="P487" i="31"/>
  <c r="M488" i="31"/>
  <c r="G488" i="31" s="1"/>
  <c r="O488" i="31" s="1"/>
  <c r="H488" i="31" l="1"/>
  <c r="E489" i="31" s="1" a="1"/>
  <c r="E489" i="31" s="1"/>
  <c r="F489" i="31" s="1"/>
  <c r="M489" i="31" s="1"/>
  <c r="G489" i="31" s="1"/>
  <c r="O489" i="31" s="1"/>
  <c r="I488" i="31"/>
  <c r="Q488" i="31"/>
  <c r="P488" i="31"/>
  <c r="N488" i="31"/>
  <c r="I489" i="31" l="1"/>
  <c r="H489" i="31"/>
  <c r="E490" i="31" s="1" a="1"/>
  <c r="E490" i="31" s="1"/>
  <c r="F490" i="31" s="1"/>
  <c r="M490" i="31" s="1"/>
  <c r="H490" i="31" s="1"/>
  <c r="E491" i="31" s="1" a="1"/>
  <c r="E491" i="31" s="1"/>
  <c r="F491" i="31" s="1"/>
  <c r="N489" i="31"/>
  <c r="Q489" i="31"/>
  <c r="P489" i="31"/>
  <c r="M491" i="31" l="1"/>
  <c r="G491" i="31" s="1"/>
  <c r="O491" i="31" s="1"/>
  <c r="G490" i="31"/>
  <c r="O490" i="31" s="1"/>
  <c r="I490" i="31"/>
  <c r="I491" i="31" l="1"/>
  <c r="H491" i="31"/>
  <c r="E492" i="31" s="1" a="1"/>
  <c r="E492" i="31" s="1"/>
  <c r="F492" i="31" s="1"/>
  <c r="M492" i="31" s="1"/>
  <c r="H492" i="31" s="1"/>
  <c r="E493" i="31" s="1" a="1"/>
  <c r="E493" i="31" s="1"/>
  <c r="F493" i="31" s="1"/>
  <c r="P491" i="31"/>
  <c r="N491" i="31"/>
  <c r="Q491" i="31"/>
  <c r="N490" i="31"/>
  <c r="Q490" i="31"/>
  <c r="P490" i="31"/>
  <c r="M493" i="31" l="1"/>
  <c r="G493" i="31" s="1"/>
  <c r="O493" i="31" s="1"/>
  <c r="I492" i="31"/>
  <c r="G492" i="31"/>
  <c r="O492" i="31" s="1"/>
  <c r="I493" i="31" l="1"/>
  <c r="H493" i="31"/>
  <c r="E494" i="31" s="1" a="1"/>
  <c r="E494" i="31" s="1"/>
  <c r="F494" i="31" s="1"/>
  <c r="M494" i="31" s="1"/>
  <c r="I494" i="31" s="1"/>
  <c r="N493" i="31"/>
  <c r="Q493" i="31"/>
  <c r="P493" i="31"/>
  <c r="P492" i="31"/>
  <c r="N492" i="31"/>
  <c r="Q492" i="31"/>
  <c r="H494" i="31" l="1"/>
  <c r="E495" i="31" s="1" a="1"/>
  <c r="E495" i="31" s="1"/>
  <c r="F495" i="31" s="1"/>
  <c r="G494" i="31"/>
  <c r="O494" i="31" s="1"/>
  <c r="P494" i="31" l="1"/>
  <c r="N494" i="31"/>
  <c r="Q494" i="31"/>
  <c r="M495" i="31"/>
  <c r="G495" i="31" s="1"/>
  <c r="O495" i="31" s="1"/>
  <c r="P495" i="31" l="1"/>
  <c r="Q495" i="31"/>
  <c r="N495" i="31"/>
  <c r="H495" i="31"/>
  <c r="E496" i="31" s="1" a="1"/>
  <c r="E496" i="31" s="1"/>
  <c r="F496" i="31" s="1"/>
  <c r="I495" i="31"/>
  <c r="M496" i="31" l="1"/>
  <c r="H496" i="31" s="1"/>
  <c r="E497" i="31" s="1" a="1"/>
  <c r="E497" i="31" s="1"/>
  <c r="F497" i="31" s="1"/>
  <c r="G496" i="31" l="1"/>
  <c r="O496" i="31" s="1"/>
  <c r="P496" i="31" s="1"/>
  <c r="I496" i="31"/>
  <c r="M497" i="31"/>
  <c r="H497" i="31" s="1"/>
  <c r="E498" i="31" s="1" a="1"/>
  <c r="E498" i="31" s="1"/>
  <c r="F498" i="31" s="1"/>
  <c r="N496" i="31" l="1"/>
  <c r="Q496" i="31"/>
  <c r="M498" i="31"/>
  <c r="G498" i="31" s="1"/>
  <c r="O498" i="31" s="1"/>
  <c r="G497" i="31"/>
  <c r="O497" i="31" s="1"/>
  <c r="I497" i="31"/>
  <c r="Q498" i="31" l="1"/>
  <c r="P498" i="31"/>
  <c r="N498" i="31"/>
  <c r="N497" i="31"/>
  <c r="Q497" i="31"/>
  <c r="P497" i="31"/>
  <c r="I498" i="31"/>
  <c r="H498" i="31"/>
  <c r="E499" i="31" s="1" a="1"/>
  <c r="E499" i="31" s="1"/>
  <c r="F499" i="31" s="1"/>
  <c r="M499" i="31" l="1"/>
  <c r="I499" i="31" s="1"/>
  <c r="H499" i="31" l="1"/>
  <c r="E500" i="31" s="1" a="1"/>
  <c r="E500" i="31" s="1"/>
  <c r="F500" i="31" s="1"/>
  <c r="G499" i="31"/>
  <c r="O499" i="31" s="1"/>
  <c r="N499" i="31" l="1"/>
  <c r="Q499" i="31"/>
  <c r="P499" i="31"/>
  <c r="M500" i="31"/>
  <c r="I500" i="31" s="1"/>
  <c r="G500" i="31" l="1"/>
  <c r="O500" i="31" s="1"/>
  <c r="N500" i="31" s="1"/>
  <c r="H500" i="31"/>
  <c r="E501" i="31" s="1" a="1"/>
  <c r="E501" i="31" s="1"/>
  <c r="F501" i="31" s="1"/>
  <c r="M501" i="31" s="1"/>
  <c r="G501" i="31" s="1"/>
  <c r="O501" i="31" s="1"/>
  <c r="Q500" i="31" l="1"/>
  <c r="P500" i="31"/>
  <c r="I501" i="31"/>
  <c r="N501" i="31"/>
  <c r="Q501" i="31"/>
  <c r="P501" i="31"/>
  <c r="H501" i="31"/>
  <c r="E502" i="31" s="1" a="1"/>
  <c r="E502" i="31" s="1"/>
  <c r="F502" i="31" s="1"/>
  <c r="M502" i="31" l="1"/>
  <c r="H502" i="31" s="1"/>
  <c r="E503" i="31" s="1" a="1"/>
  <c r="E503" i="31" s="1"/>
  <c r="F503" i="31" s="1"/>
  <c r="G502" i="31" l="1"/>
  <c r="O502" i="31" s="1"/>
  <c r="N502" i="31" s="1"/>
  <c r="I502" i="31"/>
  <c r="M503" i="31"/>
  <c r="I503" i="31" s="1"/>
  <c r="Q502" i="31" l="1"/>
  <c r="P502" i="31"/>
  <c r="G503" i="31"/>
  <c r="O503" i="31" s="1"/>
  <c r="N503" i="31" s="1"/>
  <c r="H503" i="31"/>
  <c r="E504" i="31" s="1" a="1"/>
  <c r="E504" i="31" s="1"/>
  <c r="F504" i="31" s="1"/>
  <c r="P503" i="31" l="1"/>
  <c r="Q503" i="31"/>
  <c r="M504" i="31"/>
  <c r="G504" i="31" s="1"/>
  <c r="O504" i="31" s="1"/>
  <c r="Q504" i="31" l="1"/>
  <c r="N504" i="31"/>
  <c r="P504" i="31"/>
  <c r="I504" i="31"/>
  <c r="H504" i="31"/>
  <c r="E505" i="31" s="1" a="1"/>
  <c r="E505" i="31" s="1"/>
  <c r="F505" i="31" s="1"/>
  <c r="M505" i="31" l="1"/>
  <c r="G505" i="31" s="1"/>
  <c r="O505" i="31" s="1"/>
  <c r="I505" i="31" l="1"/>
  <c r="H505" i="31"/>
  <c r="E506" i="31" s="1" a="1"/>
  <c r="E506" i="31" s="1"/>
  <c r="F506" i="31" s="1"/>
  <c r="M506" i="31" s="1"/>
  <c r="H506" i="31" s="1"/>
  <c r="E507" i="31" s="1" a="1"/>
  <c r="E507" i="31" s="1"/>
  <c r="F507" i="31" s="1"/>
  <c r="N505" i="31"/>
  <c r="Q505" i="31"/>
  <c r="P505" i="31"/>
  <c r="M507" i="31" l="1"/>
  <c r="G507" i="31" s="1"/>
  <c r="O507" i="31" s="1"/>
  <c r="I506" i="31"/>
  <c r="G506" i="31"/>
  <c r="O506" i="31" s="1"/>
  <c r="P507" i="31" l="1"/>
  <c r="N507" i="31"/>
  <c r="Q507" i="31"/>
  <c r="N506" i="31"/>
  <c r="P506" i="31"/>
  <c r="Q506" i="31"/>
  <c r="I507" i="31"/>
  <c r="H507" i="31"/>
  <c r="E508" i="31" s="1" a="1"/>
  <c r="E508" i="31" s="1"/>
  <c r="F508" i="31" s="1"/>
  <c r="M508" i="31" l="1"/>
  <c r="G508" i="31" s="1"/>
  <c r="O508" i="31" s="1"/>
  <c r="N508" i="31" l="1"/>
  <c r="P508" i="31"/>
  <c r="Q508" i="31"/>
  <c r="H508" i="31"/>
  <c r="E509" i="31" s="1" a="1"/>
  <c r="E509" i="31" s="1"/>
  <c r="F509" i="31" s="1"/>
  <c r="I508" i="31"/>
  <c r="M509" i="31" l="1"/>
  <c r="G509" i="31" s="1"/>
  <c r="O509" i="31" s="1"/>
  <c r="H509" i="31" l="1"/>
  <c r="E510" i="31" s="1" a="1"/>
  <c r="E510" i="31" s="1"/>
  <c r="F510" i="31" s="1"/>
  <c r="M510" i="31" s="1"/>
  <c r="G510" i="31" s="1"/>
  <c r="O510" i="31" s="1"/>
  <c r="P509" i="31"/>
  <c r="N509" i="31"/>
  <c r="Q509" i="31"/>
  <c r="I509" i="31"/>
  <c r="P510" i="31" l="1"/>
  <c r="Q510" i="31"/>
  <c r="N510" i="31"/>
  <c r="I510" i="31"/>
  <c r="H510" i="31"/>
  <c r="E511" i="31" s="1" a="1"/>
  <c r="E511" i="31" s="1"/>
  <c r="F511" i="31" s="1"/>
  <c r="M511" i="31" l="1"/>
  <c r="H511" i="31" s="1"/>
  <c r="E512" i="31" s="1" a="1"/>
  <c r="E512" i="31" s="1"/>
  <c r="F512" i="31" s="1"/>
  <c r="M512" i="31" l="1"/>
  <c r="G512" i="31" s="1"/>
  <c r="O512" i="31" s="1"/>
  <c r="I511" i="31"/>
  <c r="G511" i="31"/>
  <c r="O511" i="31" s="1"/>
  <c r="Q512" i="31" l="1"/>
  <c r="N512" i="31"/>
  <c r="P512" i="31"/>
  <c r="P511" i="31"/>
  <c r="Q511" i="31"/>
  <c r="N511" i="31"/>
  <c r="I512" i="31"/>
  <c r="H512" i="31"/>
  <c r="E513" i="31" s="1" a="1"/>
  <c r="E513" i="31" s="1"/>
  <c r="F513" i="31" s="1"/>
  <c r="M513" i="31" l="1"/>
  <c r="H513" i="31" s="1"/>
  <c r="E514" i="31" s="1" a="1"/>
  <c r="E514" i="31" s="1"/>
  <c r="F514" i="31" s="1"/>
  <c r="M514" i="31" l="1"/>
  <c r="I514" i="31" s="1"/>
  <c r="I513" i="31"/>
  <c r="G513" i="31"/>
  <c r="O513" i="31" s="1"/>
  <c r="H514" i="31" l="1"/>
  <c r="E515" i="31" s="1" a="1"/>
  <c r="E515" i="31" s="1"/>
  <c r="F515" i="31" s="1"/>
  <c r="M515" i="31" s="1"/>
  <c r="I515" i="31" s="1"/>
  <c r="N513" i="31"/>
  <c r="P513" i="31"/>
  <c r="Q513" i="31"/>
  <c r="G514" i="31"/>
  <c r="O514" i="31" s="1"/>
  <c r="Q514" i="31" l="1"/>
  <c r="P514" i="31"/>
  <c r="N514" i="31"/>
  <c r="H515" i="31"/>
  <c r="E516" i="31" s="1" a="1"/>
  <c r="E516" i="31" s="1"/>
  <c r="F516" i="31" s="1"/>
  <c r="G515" i="31"/>
  <c r="O515" i="31" s="1"/>
  <c r="Q515" i="31" l="1"/>
  <c r="N515" i="31"/>
  <c r="P515" i="31"/>
  <c r="M516" i="31"/>
  <c r="H516" i="31" s="1"/>
  <c r="E517" i="31" s="1" a="1"/>
  <c r="E517" i="31" s="1"/>
  <c r="F517" i="31" s="1"/>
  <c r="G516" i="31" l="1"/>
  <c r="O516" i="31" s="1"/>
  <c r="N516" i="31" s="1"/>
  <c r="I516" i="31"/>
  <c r="M517" i="31"/>
  <c r="H517" i="31" s="1"/>
  <c r="E518" i="31" s="1" a="1"/>
  <c r="E518" i="31" s="1"/>
  <c r="F518" i="31" s="1"/>
  <c r="P516" i="31" l="1"/>
  <c r="Q516" i="31"/>
  <c r="I517" i="31"/>
  <c r="G517" i="31"/>
  <c r="O517" i="31" s="1"/>
  <c r="N517" i="31" s="1"/>
  <c r="M518" i="31"/>
  <c r="H518" i="31" s="1"/>
  <c r="E519" i="31" s="1" a="1"/>
  <c r="E519" i="31" s="1"/>
  <c r="F519" i="31" s="1"/>
  <c r="Q517" i="31" l="1"/>
  <c r="P517" i="31"/>
  <c r="M519" i="31"/>
  <c r="I519" i="31" s="1"/>
  <c r="G518" i="31"/>
  <c r="O518" i="31" s="1"/>
  <c r="I518" i="31"/>
  <c r="H519" i="31" l="1"/>
  <c r="E520" i="31" s="1" a="1"/>
  <c r="E520" i="31" s="1"/>
  <c r="F520" i="31" s="1"/>
  <c r="M520" i="31" s="1"/>
  <c r="I520" i="31" s="1"/>
  <c r="Q518" i="31"/>
  <c r="P518" i="31"/>
  <c r="N518" i="31"/>
  <c r="G519" i="31"/>
  <c r="O519" i="31" s="1"/>
  <c r="N519" i="31" l="1"/>
  <c r="P519" i="31"/>
  <c r="Q519" i="31"/>
  <c r="H520" i="31"/>
  <c r="E521" i="31" s="1" a="1"/>
  <c r="E521" i="31" s="1"/>
  <c r="F521" i="31" s="1"/>
  <c r="G520" i="31"/>
  <c r="O520" i="31" s="1"/>
  <c r="Q520" i="31" l="1"/>
  <c r="N520" i="31"/>
  <c r="P520" i="31"/>
  <c r="M521" i="31"/>
  <c r="G521" i="31" s="1"/>
  <c r="O521" i="31" s="1"/>
  <c r="P521" i="31" l="1"/>
  <c r="Q521" i="31"/>
  <c r="N521" i="31"/>
  <c r="I521" i="31"/>
  <c r="H521" i="31"/>
  <c r="E522" i="31" s="1" a="1"/>
  <c r="E522" i="31" s="1"/>
  <c r="F522" i="31" s="1"/>
  <c r="M522" i="31" l="1"/>
  <c r="H522" i="31" s="1"/>
  <c r="E523" i="31" s="1" a="1"/>
  <c r="E523" i="31" s="1"/>
  <c r="F523" i="31" s="1"/>
  <c r="I522" i="31" l="1"/>
  <c r="G522" i="31"/>
  <c r="O522" i="31" s="1"/>
  <c r="N522" i="31" s="1"/>
  <c r="M523" i="31"/>
  <c r="I523" i="31" s="1"/>
  <c r="Q522" i="31" l="1"/>
  <c r="P522" i="31"/>
  <c r="H523" i="31"/>
  <c r="E524" i="31" s="1" a="1"/>
  <c r="E524" i="31" s="1"/>
  <c r="F524" i="31" s="1"/>
  <c r="M524" i="31" s="1"/>
  <c r="G524" i="31" s="1"/>
  <c r="O524" i="31" s="1"/>
  <c r="G523" i="31"/>
  <c r="O523" i="31" s="1"/>
  <c r="P523" i="31" s="1"/>
  <c r="Q523" i="31" l="1"/>
  <c r="N523" i="31"/>
  <c r="N524" i="31"/>
  <c r="P524" i="31"/>
  <c r="Q524" i="31"/>
  <c r="I524" i="31"/>
  <c r="H524" i="31"/>
  <c r="E525" i="31" s="1" a="1"/>
  <c r="E525" i="31" s="1"/>
  <c r="F525" i="31" s="1"/>
  <c r="M525" i="31" l="1"/>
  <c r="G525" i="31" s="1"/>
  <c r="O525" i="31" s="1"/>
  <c r="P525" i="31" l="1"/>
  <c r="N525" i="31"/>
  <c r="Q525" i="31"/>
  <c r="I525" i="31"/>
  <c r="H525" i="31"/>
  <c r="E526" i="31" s="1" a="1"/>
  <c r="E526" i="31" s="1"/>
  <c r="F526" i="31" s="1"/>
  <c r="M526" i="31" l="1"/>
  <c r="G526" i="31" s="1"/>
  <c r="O526" i="31" s="1"/>
  <c r="H526" i="31" l="1"/>
  <c r="E527" i="31" s="1" a="1"/>
  <c r="E527" i="31" s="1"/>
  <c r="F527" i="31" s="1"/>
  <c r="M527" i="31" s="1"/>
  <c r="H527" i="31" s="1"/>
  <c r="E528" i="31" s="1" a="1"/>
  <c r="E528" i="31" s="1"/>
  <c r="F528" i="31" s="1"/>
  <c r="Q526" i="31"/>
  <c r="N526" i="31"/>
  <c r="P526" i="31"/>
  <c r="I526" i="31"/>
  <c r="M528" i="31" l="1"/>
  <c r="I528" i="31" s="1"/>
  <c r="I527" i="31"/>
  <c r="G527" i="31"/>
  <c r="O527" i="31" s="1"/>
  <c r="P527" i="31" l="1"/>
  <c r="N527" i="31"/>
  <c r="Q527" i="31"/>
  <c r="H528" i="31"/>
  <c r="E529" i="31" s="1" a="1"/>
  <c r="E529" i="31" s="1"/>
  <c r="F529" i="31" s="1"/>
  <c r="G528" i="31"/>
  <c r="O528" i="31" s="1"/>
  <c r="M529" i="31" l="1"/>
  <c r="G529" i="31" s="1"/>
  <c r="O529" i="31" s="1"/>
  <c r="Q528" i="31"/>
  <c r="N528" i="31"/>
  <c r="P528" i="31"/>
  <c r="I529" i="31" l="1"/>
  <c r="H529" i="31"/>
  <c r="E530" i="31" s="1" a="1"/>
  <c r="E530" i="31" s="1"/>
  <c r="F530" i="31" s="1"/>
  <c r="M530" i="31" s="1"/>
  <c r="H530" i="31" s="1"/>
  <c r="E531" i="31" s="1" a="1"/>
  <c r="E531" i="31" s="1"/>
  <c r="F531" i="31" s="1"/>
  <c r="N529" i="31"/>
  <c r="Q529" i="31"/>
  <c r="P529" i="31"/>
  <c r="M531" i="31" l="1"/>
  <c r="H531" i="31" s="1"/>
  <c r="E532" i="31" s="1" a="1"/>
  <c r="E532" i="31" s="1"/>
  <c r="F532" i="31" s="1"/>
  <c r="G530" i="31"/>
  <c r="O530" i="31" s="1"/>
  <c r="I530" i="31"/>
  <c r="G531" i="31" l="1"/>
  <c r="O531" i="31" s="1"/>
  <c r="I531" i="31"/>
  <c r="M532" i="31"/>
  <c r="I532" i="31" s="1"/>
  <c r="P530" i="31"/>
  <c r="N530" i="31"/>
  <c r="Q530" i="31"/>
  <c r="P531" i="31"/>
  <c r="Q531" i="31"/>
  <c r="N531" i="31"/>
  <c r="H532" i="31" l="1"/>
  <c r="E533" i="31" s="1" a="1"/>
  <c r="E533" i="31" s="1"/>
  <c r="F533" i="31" s="1"/>
  <c r="M533" i="31" s="1"/>
  <c r="G533" i="31" s="1"/>
  <c r="O533" i="31" s="1"/>
  <c r="G532" i="31"/>
  <c r="O532" i="31" s="1"/>
  <c r="N532" i="31" s="1"/>
  <c r="Q532" i="31" l="1"/>
  <c r="P532" i="31"/>
  <c r="I533" i="31"/>
  <c r="H533" i="31"/>
  <c r="E534" i="31" s="1" a="1"/>
  <c r="E534" i="31" s="1"/>
  <c r="F534" i="31" s="1"/>
  <c r="M534" i="31" s="1"/>
  <c r="G534" i="31" s="1"/>
  <c r="O534" i="31" s="1"/>
  <c r="Q533" i="31"/>
  <c r="P533" i="31"/>
  <c r="N533" i="31"/>
  <c r="N534" i="31" l="1"/>
  <c r="Q534" i="31"/>
  <c r="P534" i="31"/>
  <c r="I534" i="31"/>
  <c r="H534" i="31"/>
  <c r="E535" i="31" s="1" a="1"/>
  <c r="E535" i="31" s="1"/>
  <c r="F535" i="31" s="1"/>
  <c r="M535" i="31" l="1"/>
  <c r="I535" i="31" s="1"/>
  <c r="G535" i="31" l="1"/>
  <c r="O535" i="31" s="1"/>
  <c r="N535" i="31" s="1"/>
  <c r="H535" i="31"/>
  <c r="E536" i="31" s="1" a="1"/>
  <c r="E536" i="31" s="1"/>
  <c r="F536" i="31" s="1"/>
  <c r="M536" i="31" s="1"/>
  <c r="G536" i="31" s="1"/>
  <c r="O536" i="31" s="1"/>
  <c r="Q535" i="31" l="1"/>
  <c r="P535" i="31"/>
  <c r="Q536" i="31"/>
  <c r="N536" i="31"/>
  <c r="P536" i="31"/>
  <c r="I536" i="31"/>
  <c r="H536" i="31"/>
  <c r="E537" i="31" s="1" a="1"/>
  <c r="E537" i="31" s="1"/>
  <c r="F537" i="31" s="1"/>
  <c r="M537" i="31" l="1"/>
  <c r="G537" i="31" s="1"/>
  <c r="O537" i="31" s="1"/>
  <c r="P537" i="31" l="1"/>
  <c r="Q537" i="31"/>
  <c r="N537" i="31"/>
  <c r="I537" i="31"/>
  <c r="H537" i="31"/>
  <c r="E538" i="31" s="1" a="1"/>
  <c r="E538" i="31" s="1"/>
  <c r="F538" i="31" s="1"/>
  <c r="M538" i="31" l="1"/>
  <c r="H538" i="31" s="1"/>
  <c r="E539" i="31" s="1" a="1"/>
  <c r="E539" i="31" s="1"/>
  <c r="F539" i="31" s="1"/>
  <c r="G538" i="31" l="1"/>
  <c r="O538" i="31" s="1"/>
  <c r="N538" i="31" s="1"/>
  <c r="I538" i="31"/>
  <c r="M539" i="31"/>
  <c r="G539" i="31" s="1"/>
  <c r="O539" i="31" s="1"/>
  <c r="Q538" i="31" l="1"/>
  <c r="P538" i="31"/>
  <c r="H539" i="31"/>
  <c r="E540" i="31" s="1" a="1"/>
  <c r="E540" i="31" s="1"/>
  <c r="F540" i="31" s="1"/>
  <c r="M540" i="31" s="1"/>
  <c r="G540" i="31" s="1"/>
  <c r="O540" i="31" s="1"/>
  <c r="I539" i="31"/>
  <c r="P539" i="31"/>
  <c r="N539" i="31"/>
  <c r="Q539" i="31"/>
  <c r="P540" i="31" l="1"/>
  <c r="N540" i="31"/>
  <c r="Q540" i="31"/>
  <c r="I540" i="31"/>
  <c r="H540" i="31"/>
  <c r="E541" i="31" s="1" a="1"/>
  <c r="E541" i="31" s="1"/>
  <c r="F541" i="31" s="1"/>
  <c r="M541" i="31" l="1"/>
  <c r="G541" i="31" s="1"/>
  <c r="O541" i="31" s="1"/>
  <c r="N541" i="31" l="1"/>
  <c r="P541" i="31"/>
  <c r="Q541" i="31"/>
  <c r="H541" i="31"/>
  <c r="E542" i="31" s="1" a="1"/>
  <c r="E542" i="31" s="1"/>
  <c r="F542" i="31" s="1"/>
  <c r="I541" i="31"/>
  <c r="M542" i="31" l="1"/>
  <c r="H542" i="31" s="1"/>
  <c r="E543" i="31" s="1" a="1"/>
  <c r="E543" i="31" s="1"/>
  <c r="F543" i="31" s="1"/>
  <c r="M543" i="31" l="1"/>
  <c r="G543" i="31" s="1"/>
  <c r="O543" i="31" s="1"/>
  <c r="I542" i="31"/>
  <c r="G542" i="31"/>
  <c r="O542" i="31" s="1"/>
  <c r="I543" i="31" l="1"/>
  <c r="Q543" i="31"/>
  <c r="N543" i="31"/>
  <c r="P543" i="31"/>
  <c r="Q542" i="31"/>
  <c r="N542" i="31"/>
  <c r="P542" i="31"/>
  <c r="H543" i="31"/>
  <c r="E544" i="31" s="1" a="1"/>
  <c r="E544" i="31" s="1"/>
  <c r="F544" i="31" s="1"/>
  <c r="M544" i="31" l="1"/>
  <c r="I544" i="31" s="1"/>
  <c r="G544" i="31" l="1"/>
  <c r="O544" i="31" s="1"/>
  <c r="H544" i="31"/>
  <c r="E545" i="31" s="1" a="1"/>
  <c r="E545" i="31" s="1"/>
  <c r="F545" i="31" s="1"/>
  <c r="M545" i="31" l="1"/>
  <c r="I545" i="31" s="1"/>
  <c r="Q544" i="31"/>
  <c r="P544" i="31"/>
  <c r="N544" i="31"/>
  <c r="H545" i="31" l="1"/>
  <c r="E546" i="31" s="1" a="1"/>
  <c r="E546" i="31" s="1"/>
  <c r="F546" i="31" s="1"/>
  <c r="M546" i="31" s="1"/>
  <c r="H546" i="31" s="1"/>
  <c r="E547" i="31" s="1" a="1"/>
  <c r="E547" i="31" s="1"/>
  <c r="F547" i="31" s="1"/>
  <c r="G545" i="31"/>
  <c r="O545" i="31" s="1"/>
  <c r="I546" i="31" l="1"/>
  <c r="M547" i="31"/>
  <c r="H547" i="31" s="1"/>
  <c r="E548" i="31" s="1" a="1"/>
  <c r="E548" i="31" s="1"/>
  <c r="F548" i="31" s="1"/>
  <c r="G546" i="31"/>
  <c r="O546" i="31" s="1"/>
  <c r="N545" i="31"/>
  <c r="P545" i="31"/>
  <c r="Q545" i="31"/>
  <c r="I547" i="31" l="1"/>
  <c r="G547" i="31"/>
  <c r="O547" i="31" s="1"/>
  <c r="N547" i="31" s="1"/>
  <c r="N546" i="31"/>
  <c r="P546" i="31"/>
  <c r="Q546" i="31"/>
  <c r="M548" i="31"/>
  <c r="H548" i="31" s="1"/>
  <c r="E549" i="31" s="1" a="1"/>
  <c r="E549" i="31" s="1"/>
  <c r="F549" i="31" s="1"/>
  <c r="P547" i="31" l="1"/>
  <c r="Q547" i="31"/>
  <c r="G548" i="31"/>
  <c r="O548" i="31" s="1"/>
  <c r="N548" i="31" s="1"/>
  <c r="I548" i="31"/>
  <c r="M549" i="31"/>
  <c r="H549" i="31" s="1"/>
  <c r="E550" i="31" s="1" a="1"/>
  <c r="E550" i="31" s="1"/>
  <c r="F550" i="31" s="1"/>
  <c r="Q548" i="31" l="1"/>
  <c r="P548" i="31"/>
  <c r="M550" i="31"/>
  <c r="G550" i="31" s="1"/>
  <c r="O550" i="31" s="1"/>
  <c r="G549" i="31"/>
  <c r="O549" i="31" s="1"/>
  <c r="I549" i="31"/>
  <c r="N550" i="31" l="1"/>
  <c r="Q550" i="31"/>
  <c r="P550" i="31"/>
  <c r="N549" i="31"/>
  <c r="Q549" i="31"/>
  <c r="P549" i="31"/>
  <c r="I550" i="31"/>
  <c r="H550" i="31"/>
  <c r="E551" i="31" s="1" a="1"/>
  <c r="E551" i="31" s="1"/>
  <c r="F551" i="31" s="1"/>
  <c r="M551" i="31" l="1"/>
  <c r="I551" i="31" s="1"/>
  <c r="G551" i="31" l="1"/>
  <c r="O551" i="31" s="1"/>
  <c r="N551" i="31" s="1"/>
  <c r="H551" i="31"/>
  <c r="E552" i="31" s="1" a="1"/>
  <c r="E552" i="31" s="1"/>
  <c r="F552" i="31" s="1"/>
  <c r="P551" i="31" l="1"/>
  <c r="Q551" i="31"/>
  <c r="M552" i="31"/>
  <c r="H552" i="31" s="1"/>
  <c r="E553" i="31" s="1" a="1"/>
  <c r="E553" i="31" s="1"/>
  <c r="F553" i="31" s="1"/>
  <c r="M553" i="31" l="1"/>
  <c r="G553" i="31" s="1"/>
  <c r="O553" i="31" s="1"/>
  <c r="G552" i="31"/>
  <c r="O552" i="31" s="1"/>
  <c r="I552" i="31"/>
  <c r="H553" i="31" l="1"/>
  <c r="E554" i="31" s="1" a="1"/>
  <c r="E554" i="31" s="1"/>
  <c r="F554" i="31" s="1"/>
  <c r="M554" i="31" s="1"/>
  <c r="I554" i="31" s="1"/>
  <c r="I553" i="31"/>
  <c r="P553" i="31"/>
  <c r="Q553" i="31"/>
  <c r="N553" i="31"/>
  <c r="Q552" i="31"/>
  <c r="N552" i="31"/>
  <c r="P552" i="31"/>
  <c r="G554" i="31" l="1"/>
  <c r="O554" i="31" s="1"/>
  <c r="P554" i="31" s="1"/>
  <c r="H554" i="31"/>
  <c r="E555" i="31" s="1" a="1"/>
  <c r="E555" i="31" s="1"/>
  <c r="F555" i="31" s="1"/>
  <c r="Q554" i="31" l="1"/>
  <c r="N554" i="31"/>
  <c r="M555" i="31"/>
  <c r="G555" i="31" s="1"/>
  <c r="O555" i="31" s="1"/>
  <c r="P555" i="31" l="1"/>
  <c r="N555" i="31"/>
  <c r="Q555" i="31"/>
  <c r="I555" i="31"/>
  <c r="H555" i="31"/>
  <c r="E556" i="31" s="1" a="1"/>
  <c r="E556" i="31" s="1"/>
  <c r="F556" i="31" s="1"/>
  <c r="M556" i="31" l="1"/>
  <c r="H556" i="31" s="1"/>
  <c r="E557" i="31" s="1" a="1"/>
  <c r="E557" i="31" s="1"/>
  <c r="F557" i="31" s="1"/>
  <c r="M557" i="31" l="1"/>
  <c r="G557" i="31" s="1"/>
  <c r="O557" i="31" s="1"/>
  <c r="I556" i="31"/>
  <c r="G556" i="31"/>
  <c r="O556" i="31" s="1"/>
  <c r="Q557" i="31" l="1"/>
  <c r="N557" i="31"/>
  <c r="P557" i="31"/>
  <c r="P556" i="31"/>
  <c r="N556" i="31"/>
  <c r="Q556" i="31"/>
  <c r="I557" i="31"/>
  <c r="H557" i="31"/>
  <c r="E558" i="31" s="1" a="1"/>
  <c r="E558" i="31" s="1"/>
  <c r="F558" i="31" s="1"/>
  <c r="M558" i="31" l="1"/>
  <c r="H558" i="31" s="1"/>
  <c r="E559" i="31" s="1" a="1"/>
  <c r="E559" i="31" s="1"/>
  <c r="F559" i="31" s="1"/>
  <c r="M559" i="31" l="1"/>
  <c r="I559" i="31" s="1"/>
  <c r="I558" i="31"/>
  <c r="G558" i="31"/>
  <c r="O558" i="31" s="1"/>
  <c r="H559" i="31" l="1"/>
  <c r="E560" i="31" s="1" a="1"/>
  <c r="E560" i="31" s="1"/>
  <c r="F560" i="31" s="1"/>
  <c r="M560" i="31" s="1"/>
  <c r="G560" i="31" s="1"/>
  <c r="O560" i="31" s="1"/>
  <c r="G559" i="31"/>
  <c r="O559" i="31" s="1"/>
  <c r="Q559" i="31" s="1"/>
  <c r="P558" i="31"/>
  <c r="Q558" i="31"/>
  <c r="N558" i="31"/>
  <c r="P559" i="31" l="1"/>
  <c r="N559" i="31"/>
  <c r="P560" i="31"/>
  <c r="Q560" i="31"/>
  <c r="N560" i="31"/>
  <c r="H560" i="31"/>
  <c r="E561" i="31" s="1" a="1"/>
  <c r="E561" i="31" s="1"/>
  <c r="F561" i="31" s="1"/>
  <c r="I560" i="31"/>
  <c r="M561" i="31" l="1"/>
  <c r="I561" i="31" s="1"/>
  <c r="H561" i="31" l="1"/>
  <c r="E562" i="31" s="1" a="1"/>
  <c r="E562" i="31" s="1"/>
  <c r="F562" i="31" s="1"/>
  <c r="M562" i="31" s="1"/>
  <c r="G561" i="31"/>
  <c r="O561" i="31" s="1"/>
  <c r="G562" i="31" l="1"/>
  <c r="O562" i="31" s="1"/>
  <c r="N562" i="31" s="1"/>
  <c r="H562" i="31"/>
  <c r="E563" i="31" s="1" a="1"/>
  <c r="E563" i="31" s="1"/>
  <c r="F563" i="31" s="1"/>
  <c r="M563" i="31" s="1"/>
  <c r="H563" i="31" s="1"/>
  <c r="E564" i="31" s="1" a="1"/>
  <c r="E564" i="31" s="1"/>
  <c r="F564" i="31" s="1"/>
  <c r="I562" i="31"/>
  <c r="N561" i="31"/>
  <c r="P561" i="31"/>
  <c r="Q561" i="31"/>
  <c r="Q562" i="31" l="1"/>
  <c r="P562" i="31"/>
  <c r="I563" i="31"/>
  <c r="M564" i="31"/>
  <c r="H564" i="31" s="1"/>
  <c r="E565" i="31" s="1" a="1"/>
  <c r="E565" i="31" s="1"/>
  <c r="F565" i="31" s="1"/>
  <c r="G563" i="31"/>
  <c r="O563" i="31" s="1"/>
  <c r="G564" i="31" l="1"/>
  <c r="O564" i="31" s="1"/>
  <c r="I564" i="31"/>
  <c r="N563" i="31"/>
  <c r="P563" i="31"/>
  <c r="Q563" i="31"/>
  <c r="M565" i="31"/>
  <c r="H565" i="31" s="1"/>
  <c r="E566" i="31" s="1" a="1"/>
  <c r="E566" i="31" s="1"/>
  <c r="F566" i="31" s="1"/>
  <c r="N564" i="31"/>
  <c r="P564" i="31"/>
  <c r="Q564" i="31"/>
  <c r="M566" i="31" l="1"/>
  <c r="G566" i="31" s="1"/>
  <c r="O566" i="31" s="1"/>
  <c r="I565" i="31"/>
  <c r="G565" i="31"/>
  <c r="O565" i="31" s="1"/>
  <c r="P566" i="31" l="1"/>
  <c r="Q566" i="31"/>
  <c r="N566" i="31"/>
  <c r="N565" i="31"/>
  <c r="P565" i="31"/>
  <c r="Q565" i="31"/>
  <c r="I566" i="31"/>
  <c r="H566" i="31"/>
  <c r="E567" i="31" s="1" a="1"/>
  <c r="E567" i="31" s="1"/>
  <c r="F567" i="31" s="1"/>
  <c r="M567" i="31" l="1"/>
  <c r="I567" i="31" s="1"/>
  <c r="H567" i="31" l="1"/>
  <c r="E568" i="31" s="1" a="1"/>
  <c r="E568" i="31" s="1"/>
  <c r="F568" i="31" s="1"/>
  <c r="G567" i="31"/>
  <c r="O567" i="31" s="1"/>
  <c r="N567" i="31" l="1"/>
  <c r="P567" i="31"/>
  <c r="Q567" i="31"/>
  <c r="M568" i="31"/>
  <c r="G568" i="31" s="1"/>
  <c r="O568" i="31" s="1"/>
  <c r="I568" i="31" l="1"/>
  <c r="H568" i="31"/>
  <c r="E569" i="31" s="1" a="1"/>
  <c r="E569" i="31" s="1"/>
  <c r="F569" i="31" s="1"/>
  <c r="M569" i="31" s="1"/>
  <c r="G569" i="31" s="1"/>
  <c r="O569" i="31" s="1"/>
  <c r="Q568" i="31"/>
  <c r="P568" i="31"/>
  <c r="N568" i="31"/>
  <c r="P569" i="31" l="1"/>
  <c r="N569" i="31"/>
  <c r="Q569" i="31"/>
  <c r="H569" i="31"/>
  <c r="E570" i="31" s="1" a="1"/>
  <c r="E570" i="31" s="1"/>
  <c r="F570" i="31" s="1"/>
  <c r="I569" i="31"/>
  <c r="M570" i="31" l="1"/>
  <c r="H570" i="31" s="1"/>
  <c r="E571" i="31" s="1" a="1"/>
  <c r="E571" i="31" s="1"/>
  <c r="F571" i="31" s="1"/>
  <c r="M571" i="31" l="1"/>
  <c r="I571" i="31" s="1"/>
  <c r="I570" i="31"/>
  <c r="G570" i="31"/>
  <c r="O570" i="31" s="1"/>
  <c r="P570" i="31" l="1"/>
  <c r="N570" i="31"/>
  <c r="Q570" i="31"/>
  <c r="H571" i="31"/>
  <c r="E572" i="31" s="1" a="1"/>
  <c r="E572" i="31" s="1"/>
  <c r="F572" i="31" s="1"/>
  <c r="G571" i="31"/>
  <c r="O571" i="31" s="1"/>
  <c r="P571" i="31" l="1"/>
  <c r="Q571" i="31"/>
  <c r="N571" i="31"/>
  <c r="M572" i="31"/>
  <c r="G572" i="31" s="1"/>
  <c r="O572" i="31" s="1"/>
  <c r="P572" i="31" l="1"/>
  <c r="Q572" i="31"/>
  <c r="N572" i="31"/>
  <c r="H572" i="31"/>
  <c r="E573" i="31" s="1" a="1"/>
  <c r="E573" i="31" s="1"/>
  <c r="F573" i="31" s="1"/>
  <c r="I572" i="31"/>
  <c r="M573" i="31" l="1"/>
  <c r="G573" i="31" s="1"/>
  <c r="O573" i="31" s="1"/>
  <c r="Q573" i="31" l="1"/>
  <c r="N573" i="31"/>
  <c r="P573" i="31"/>
  <c r="H573" i="31"/>
  <c r="E574" i="31" s="1" a="1"/>
  <c r="E574" i="31" s="1"/>
  <c r="F574" i="31" s="1"/>
  <c r="I573" i="31"/>
  <c r="M574" i="31" l="1"/>
  <c r="G574" i="31" s="1"/>
  <c r="O574" i="31" s="1"/>
  <c r="H574" i="31" l="1"/>
  <c r="E575" i="31" s="1" a="1"/>
  <c r="E575" i="31" s="1"/>
  <c r="F575" i="31" s="1"/>
  <c r="M575" i="31" s="1"/>
  <c r="I575" i="31" s="1"/>
  <c r="P574" i="31"/>
  <c r="N574" i="31"/>
  <c r="Q574" i="31"/>
  <c r="I574" i="31"/>
  <c r="H575" i="31" l="1"/>
  <c r="E576" i="31" s="1" a="1"/>
  <c r="E576" i="31" s="1"/>
  <c r="F576" i="31" s="1"/>
  <c r="M576" i="31" s="1"/>
  <c r="G575" i="31"/>
  <c r="O575" i="31" s="1"/>
  <c r="I576" i="31" l="1"/>
  <c r="H576" i="31"/>
  <c r="E577" i="31" s="1" a="1"/>
  <c r="E577" i="31" s="1"/>
  <c r="F577" i="31" s="1"/>
  <c r="M577" i="31" s="1"/>
  <c r="I577" i="31" s="1"/>
  <c r="G576" i="31"/>
  <c r="O576" i="31" s="1"/>
  <c r="P576" i="31" s="1"/>
  <c r="P575" i="31"/>
  <c r="N575" i="31"/>
  <c r="Q575" i="31"/>
  <c r="N576" i="31" l="1"/>
  <c r="Q576" i="31"/>
  <c r="H577" i="31"/>
  <c r="E578" i="31" s="1" a="1"/>
  <c r="E578" i="31" s="1"/>
  <c r="F578" i="31" s="1"/>
  <c r="M578" i="31" s="1"/>
  <c r="G577" i="31"/>
  <c r="O577" i="31" s="1"/>
  <c r="H578" i="31" l="1"/>
  <c r="E579" i="31" s="1" a="1"/>
  <c r="E579" i="31" s="1"/>
  <c r="F579" i="31" s="1"/>
  <c r="M579" i="31" s="1"/>
  <c r="H579" i="31" s="1"/>
  <c r="E580" i="31" s="1" a="1"/>
  <c r="E580" i="31" s="1"/>
  <c r="F580" i="31" s="1"/>
  <c r="G578" i="31"/>
  <c r="O578" i="31" s="1"/>
  <c r="N578" i="31" s="1"/>
  <c r="I578" i="31"/>
  <c r="N577" i="31"/>
  <c r="P577" i="31"/>
  <c r="Q577" i="31"/>
  <c r="Q578" i="31" l="1"/>
  <c r="P578" i="31"/>
  <c r="M580" i="31"/>
  <c r="H580" i="31" s="1"/>
  <c r="E581" i="31" s="1" a="1"/>
  <c r="E581" i="31" s="1"/>
  <c r="F581" i="31" s="1"/>
  <c r="G579" i="31"/>
  <c r="O579" i="31" s="1"/>
  <c r="I579" i="31"/>
  <c r="G580" i="31" l="1"/>
  <c r="O580" i="31" s="1"/>
  <c r="P580" i="31" s="1"/>
  <c r="I580" i="31"/>
  <c r="N579" i="31"/>
  <c r="P579" i="31"/>
  <c r="Q579" i="31"/>
  <c r="M581" i="31"/>
  <c r="G581" i="31" s="1"/>
  <c r="O581" i="31" s="1"/>
  <c r="Q580" i="31" l="1"/>
  <c r="N580" i="31"/>
  <c r="N581" i="31"/>
  <c r="Q581" i="31"/>
  <c r="P581" i="31"/>
  <c r="H581" i="31"/>
  <c r="E582" i="31" s="1" a="1"/>
  <c r="E582" i="31" s="1"/>
  <c r="F582" i="31" s="1"/>
  <c r="I581" i="31"/>
  <c r="M582" i="31" l="1"/>
  <c r="G582" i="31" s="1"/>
  <c r="O582" i="31" s="1"/>
  <c r="P582" i="31" l="1"/>
  <c r="Q582" i="31"/>
  <c r="N582" i="31"/>
  <c r="I582" i="31"/>
  <c r="H582" i="31"/>
  <c r="E583" i="31" s="1" a="1"/>
  <c r="E583" i="31" s="1"/>
  <c r="F583" i="31" s="1"/>
  <c r="M583" i="31" l="1"/>
  <c r="I583" i="31" s="1"/>
  <c r="H583" i="31" l="1"/>
  <c r="E584" i="31" s="1" a="1"/>
  <c r="E584" i="31" s="1"/>
  <c r="F584" i="31" s="1"/>
  <c r="G583" i="31"/>
  <c r="O583" i="31" s="1"/>
  <c r="Q583" i="31" l="1"/>
  <c r="N583" i="31"/>
  <c r="P583" i="31"/>
  <c r="M584" i="31"/>
  <c r="H584" i="31" s="1"/>
  <c r="E585" i="31" s="1" a="1"/>
  <c r="E585" i="31" s="1"/>
  <c r="F585" i="31" s="1"/>
  <c r="I584" i="31" l="1"/>
  <c r="M585" i="31"/>
  <c r="G585" i="31" s="1"/>
  <c r="O585" i="31" s="1"/>
  <c r="G584" i="31"/>
  <c r="O584" i="31" s="1"/>
  <c r="I585" i="31" l="1"/>
  <c r="P585" i="31"/>
  <c r="N585" i="31"/>
  <c r="Q585" i="31"/>
  <c r="Q584" i="31"/>
  <c r="P584" i="31"/>
  <c r="N584" i="31"/>
  <c r="H585" i="31"/>
  <c r="E586" i="31" s="1" a="1"/>
  <c r="E586" i="31" s="1"/>
  <c r="F586" i="31" s="1"/>
  <c r="M586" i="31" l="1"/>
  <c r="H586" i="31" s="1"/>
  <c r="E587" i="31" s="1" a="1"/>
  <c r="E587" i="31" s="1"/>
  <c r="F587" i="31" s="1"/>
  <c r="M587" i="31" l="1"/>
  <c r="H587" i="31" s="1"/>
  <c r="E588" i="31" s="1" a="1"/>
  <c r="E588" i="31" s="1"/>
  <c r="F588" i="31" s="1"/>
  <c r="I586" i="31"/>
  <c r="G586" i="31"/>
  <c r="O586" i="31" s="1"/>
  <c r="M588" i="31" l="1"/>
  <c r="I588" i="31" s="1"/>
  <c r="N586" i="31"/>
  <c r="P586" i="31"/>
  <c r="Q586" i="31"/>
  <c r="G587" i="31"/>
  <c r="O587" i="31" s="1"/>
  <c r="I587" i="31"/>
  <c r="H588" i="31" l="1"/>
  <c r="E589" i="31" s="1" a="1"/>
  <c r="E589" i="31" s="1"/>
  <c r="F589" i="31" s="1"/>
  <c r="M589" i="31" s="1"/>
  <c r="I589" i="31" s="1"/>
  <c r="G588" i="31"/>
  <c r="O588" i="31" s="1"/>
  <c r="Q588" i="31" s="1"/>
  <c r="P587" i="31"/>
  <c r="Q587" i="31"/>
  <c r="N587" i="31"/>
  <c r="P588" i="31" l="1"/>
  <c r="N588" i="31"/>
  <c r="G589" i="31"/>
  <c r="O589" i="31" s="1"/>
  <c r="H589" i="31"/>
  <c r="E590" i="31" s="1" a="1"/>
  <c r="E590" i="31" s="1"/>
  <c r="F590" i="31" s="1"/>
  <c r="M590" i="31" l="1"/>
  <c r="I590" i="31" s="1"/>
  <c r="Q589" i="31"/>
  <c r="N589" i="31"/>
  <c r="P589" i="31"/>
  <c r="H590" i="31" l="1"/>
  <c r="E591" i="31" s="1" a="1"/>
  <c r="E591" i="31" s="1"/>
  <c r="F591" i="31" s="1"/>
  <c r="G590" i="31"/>
  <c r="O590" i="31" s="1"/>
  <c r="N590" i="31" l="1"/>
  <c r="Q590" i="31"/>
  <c r="P590" i="31"/>
  <c r="M591" i="31"/>
  <c r="G591" i="31" s="1"/>
  <c r="O591" i="31" s="1"/>
  <c r="N591" i="31" l="1"/>
  <c r="P591" i="31"/>
  <c r="Q591" i="31"/>
  <c r="H591" i="31"/>
  <c r="E592" i="31" s="1" a="1"/>
  <c r="E592" i="31" s="1"/>
  <c r="F592" i="31" s="1"/>
  <c r="I591" i="31"/>
  <c r="M592" i="31" l="1"/>
  <c r="H592" i="31" s="1"/>
  <c r="E593" i="31" s="1" a="1"/>
  <c r="E593" i="31" s="1"/>
  <c r="F593" i="31" s="1"/>
  <c r="G592" i="31" l="1"/>
  <c r="O592" i="31" s="1"/>
  <c r="P592" i="31" s="1"/>
  <c r="I592" i="31"/>
  <c r="M593" i="31"/>
  <c r="H593" i="31" s="1"/>
  <c r="E594" i="31" s="1" a="1"/>
  <c r="E594" i="31" s="1"/>
  <c r="F594" i="31" s="1"/>
  <c r="N592" i="31" l="1"/>
  <c r="Q592" i="31"/>
  <c r="I593" i="31"/>
  <c r="G593" i="31"/>
  <c r="O593" i="31" s="1"/>
  <c r="N593" i="31" s="1"/>
  <c r="M594" i="31"/>
  <c r="G594" i="31" s="1"/>
  <c r="O594" i="31" s="1"/>
  <c r="Q593" i="31" l="1"/>
  <c r="P593" i="31"/>
  <c r="I594" i="31"/>
  <c r="H594" i="31"/>
  <c r="E595" i="31" s="1" a="1"/>
  <c r="E595" i="31" s="1"/>
  <c r="F595" i="31" s="1"/>
  <c r="M595" i="31" s="1"/>
  <c r="G595" i="31" s="1"/>
  <c r="O595" i="31" s="1"/>
  <c r="N594" i="31"/>
  <c r="P594" i="31"/>
  <c r="Q594" i="31"/>
  <c r="N595" i="31" l="1"/>
  <c r="Q595" i="31"/>
  <c r="P595" i="31"/>
  <c r="H595" i="31"/>
  <c r="E596" i="31" s="1" a="1"/>
  <c r="E596" i="31" s="1"/>
  <c r="F596" i="31" s="1"/>
  <c r="I595" i="31"/>
  <c r="M596" i="31" l="1"/>
  <c r="G596" i="31" s="1"/>
  <c r="O596" i="31" s="1"/>
  <c r="I596" i="31" l="1"/>
  <c r="H596" i="31"/>
  <c r="E597" i="31" s="1" a="1"/>
  <c r="E597" i="31" s="1"/>
  <c r="F597" i="31" s="1"/>
  <c r="M597" i="31" s="1"/>
  <c r="H597" i="31" s="1"/>
  <c r="E598" i="31" s="1" a="1"/>
  <c r="E598" i="31" s="1"/>
  <c r="F598" i="31" s="1"/>
  <c r="N596" i="31"/>
  <c r="P596" i="31"/>
  <c r="Q596" i="31"/>
  <c r="M598" i="31" l="1"/>
  <c r="G598" i="31" s="1"/>
  <c r="O598" i="31" s="1"/>
  <c r="G597" i="31"/>
  <c r="O597" i="31" s="1"/>
  <c r="I597" i="31"/>
  <c r="P598" i="31" l="1"/>
  <c r="N598" i="31"/>
  <c r="Q598" i="31"/>
  <c r="N597" i="31"/>
  <c r="Q597" i="31"/>
  <c r="P597" i="31"/>
  <c r="I598" i="31"/>
  <c r="H598" i="31"/>
  <c r="E599" i="31" s="1" a="1"/>
  <c r="E599" i="31" s="1"/>
  <c r="F599" i="31" s="1"/>
  <c r="M599" i="31" l="1"/>
  <c r="I599" i="31" s="1"/>
  <c r="G599" i="31" l="1"/>
  <c r="O599" i="31" s="1"/>
  <c r="P599" i="31" s="1"/>
  <c r="H599" i="31"/>
  <c r="E600" i="31" s="1" a="1"/>
  <c r="E600" i="31" s="1"/>
  <c r="F600" i="31" s="1"/>
  <c r="N599" i="31" l="1"/>
  <c r="Q599" i="31"/>
  <c r="M600" i="31"/>
  <c r="G600" i="31" s="1"/>
  <c r="O600" i="31" s="1"/>
  <c r="I600" i="31" l="1"/>
  <c r="H600" i="31"/>
  <c r="E601" i="31" s="1" a="1"/>
  <c r="E601" i="31" s="1"/>
  <c r="F601" i="31" s="1"/>
  <c r="M601" i="31" s="1"/>
  <c r="H601" i="31" s="1"/>
  <c r="E602" i="31" s="1" a="1"/>
  <c r="E602" i="31" s="1"/>
  <c r="F602" i="31" s="1"/>
  <c r="Q600" i="31"/>
  <c r="N600" i="31"/>
  <c r="P600" i="31"/>
  <c r="I601" i="31" l="1"/>
  <c r="G601" i="31"/>
  <c r="O601" i="31" s="1"/>
  <c r="P601" i="31" s="1"/>
  <c r="M602" i="31"/>
  <c r="H602" i="31" s="1"/>
  <c r="E603" i="31" s="1" a="1"/>
  <c r="E603" i="31" s="1"/>
  <c r="F603" i="31" s="1"/>
  <c r="Q601" i="31" l="1"/>
  <c r="N601" i="31"/>
  <c r="M603" i="31"/>
  <c r="H603" i="31" s="1"/>
  <c r="E604" i="31" s="1" a="1"/>
  <c r="E604" i="31" s="1"/>
  <c r="F604" i="31" s="1"/>
  <c r="I602" i="31"/>
  <c r="G602" i="31"/>
  <c r="O602" i="31" s="1"/>
  <c r="G603" i="31" l="1"/>
  <c r="O603" i="31" s="1"/>
  <c r="P603" i="31" s="1"/>
  <c r="M604" i="31"/>
  <c r="I604" i="31" s="1"/>
  <c r="Q602" i="31"/>
  <c r="N602" i="31"/>
  <c r="P602" i="31"/>
  <c r="I603" i="31"/>
  <c r="N603" i="31" l="1"/>
  <c r="Q603" i="31"/>
  <c r="G604" i="31"/>
  <c r="O604" i="31" s="1"/>
  <c r="H604" i="31"/>
  <c r="E605" i="31" s="1" a="1"/>
  <c r="E605" i="31" s="1"/>
  <c r="F605" i="31" s="1"/>
  <c r="M605" i="31" l="1"/>
  <c r="G605" i="31" s="1"/>
  <c r="O605" i="31" s="1"/>
  <c r="Q604" i="31"/>
  <c r="N604" i="31"/>
  <c r="P604" i="31"/>
  <c r="P605" i="31" l="1"/>
  <c r="N605" i="31"/>
  <c r="Q605" i="31"/>
  <c r="I605" i="31"/>
  <c r="H605" i="31"/>
  <c r="E606" i="31" s="1" a="1"/>
  <c r="E606" i="31" s="1"/>
  <c r="F606" i="31" s="1"/>
  <c r="M606" i="31" l="1"/>
  <c r="I606" i="31" s="1"/>
  <c r="H606" i="31" l="1"/>
  <c r="E607" i="31" s="1" a="1"/>
  <c r="E607" i="31" s="1"/>
  <c r="F607" i="31" s="1"/>
  <c r="G606" i="31"/>
  <c r="O606" i="31" s="1"/>
  <c r="P606" i="31" l="1"/>
  <c r="Q606" i="31"/>
  <c r="N606" i="31"/>
  <c r="M607" i="31"/>
  <c r="G607" i="31" s="1"/>
  <c r="O607" i="31" s="1"/>
  <c r="I607" i="31" l="1"/>
  <c r="H607" i="31"/>
  <c r="E608" i="31" s="1" a="1"/>
  <c r="E608" i="31" s="1"/>
  <c r="F608" i="31" s="1"/>
  <c r="M608" i="31" s="1"/>
  <c r="G608" i="31" s="1"/>
  <c r="O608" i="31" s="1"/>
  <c r="N607" i="31"/>
  <c r="P607" i="31"/>
  <c r="Q607" i="31"/>
  <c r="P608" i="31" l="1"/>
  <c r="N608" i="31"/>
  <c r="Q608" i="31"/>
  <c r="H608" i="31"/>
  <c r="E609" i="31" s="1" a="1"/>
  <c r="E609" i="31" s="1"/>
  <c r="F609" i="31" s="1"/>
  <c r="I608" i="31"/>
  <c r="M609" i="31" l="1"/>
  <c r="H609" i="31" s="1"/>
  <c r="E610" i="31" s="1" a="1"/>
  <c r="E610" i="31" s="1"/>
  <c r="F610" i="31" s="1"/>
  <c r="G609" i="31" l="1"/>
  <c r="O609" i="31" s="1"/>
  <c r="Q609" i="31" s="1"/>
  <c r="I609" i="31"/>
  <c r="M610" i="31"/>
  <c r="I610" i="31" s="1"/>
  <c r="P609" i="31" l="1"/>
  <c r="N609" i="31"/>
  <c r="H610" i="31"/>
  <c r="E611" i="31" s="1" a="1"/>
  <c r="E611" i="31" s="1"/>
  <c r="F611" i="31" s="1"/>
  <c r="G610" i="31"/>
  <c r="O610" i="31" s="1"/>
  <c r="N610" i="31" l="1"/>
  <c r="P610" i="31"/>
  <c r="Q610" i="31"/>
  <c r="M611" i="31"/>
  <c r="H611" i="31" s="1"/>
  <c r="E612" i="31" s="1" a="1"/>
  <c r="E612" i="31" s="1"/>
  <c r="F612" i="31" s="1"/>
  <c r="M612" i="31" l="1"/>
  <c r="G612" i="31" s="1"/>
  <c r="O612" i="31" s="1"/>
  <c r="I611" i="31"/>
  <c r="G611" i="31"/>
  <c r="O611" i="31" s="1"/>
  <c r="I612" i="31" l="1"/>
  <c r="H612" i="31"/>
  <c r="E613" i="31" s="1" a="1"/>
  <c r="E613" i="31" s="1"/>
  <c r="F613" i="31" s="1"/>
  <c r="M613" i="31" s="1"/>
  <c r="H613" i="31" s="1"/>
  <c r="E614" i="31" s="1" a="1"/>
  <c r="E614" i="31" s="1"/>
  <c r="F614" i="31" s="1"/>
  <c r="P611" i="31"/>
  <c r="Q611" i="31"/>
  <c r="N611" i="31"/>
  <c r="N612" i="31"/>
  <c r="P612" i="31"/>
  <c r="Q612" i="31"/>
  <c r="M614" i="31" l="1"/>
  <c r="G614" i="31" s="1"/>
  <c r="O614" i="31" s="1"/>
  <c r="G613" i="31"/>
  <c r="O613" i="31" s="1"/>
  <c r="I613" i="31"/>
  <c r="P614" i="31" l="1"/>
  <c r="Q614" i="31"/>
  <c r="N614" i="31"/>
  <c r="Q613" i="31"/>
  <c r="N613" i="31"/>
  <c r="P613" i="31"/>
  <c r="I614" i="31"/>
  <c r="H614" i="31"/>
  <c r="E615" i="31" s="1" a="1"/>
  <c r="E615" i="31" s="1"/>
  <c r="F615" i="31" s="1"/>
  <c r="M615" i="31" l="1"/>
  <c r="I615" i="31" s="1"/>
  <c r="G615" i="31" l="1"/>
  <c r="O615" i="31" s="1"/>
  <c r="H615" i="31"/>
  <c r="E616" i="31" s="1" a="1"/>
  <c r="E616" i="31" s="1"/>
  <c r="F616" i="31" s="1"/>
  <c r="M616" i="31" l="1"/>
  <c r="I616" i="31" s="1"/>
  <c r="P615" i="31"/>
  <c r="Q615" i="31"/>
  <c r="N615" i="31"/>
  <c r="H616" i="31" l="1"/>
  <c r="E617" i="31" s="1" a="1"/>
  <c r="E617" i="31" s="1"/>
  <c r="F617" i="31" s="1"/>
  <c r="M617" i="31" s="1"/>
  <c r="H617" i="31" s="1"/>
  <c r="E618" i="31" s="1" a="1"/>
  <c r="E618" i="31" s="1"/>
  <c r="F618" i="31" s="1"/>
  <c r="G616" i="31"/>
  <c r="O616" i="31" s="1"/>
  <c r="M618" i="31" l="1"/>
  <c r="H618" i="31" s="1"/>
  <c r="E619" i="31" s="1" a="1"/>
  <c r="E619" i="31" s="1"/>
  <c r="F619" i="31" s="1"/>
  <c r="Q616" i="31"/>
  <c r="P616" i="31"/>
  <c r="N616" i="31"/>
  <c r="G617" i="31"/>
  <c r="O617" i="31" s="1"/>
  <c r="I617" i="31"/>
  <c r="G618" i="31" l="1"/>
  <c r="O618" i="31" s="1"/>
  <c r="Q618" i="31" s="1"/>
  <c r="M619" i="31"/>
  <c r="H619" i="31" s="1"/>
  <c r="E620" i="31" s="1" a="1"/>
  <c r="E620" i="31" s="1"/>
  <c r="F620" i="31" s="1"/>
  <c r="N617" i="31"/>
  <c r="P617" i="31"/>
  <c r="Q617" i="31"/>
  <c r="I618" i="31"/>
  <c r="P618" i="31" l="1"/>
  <c r="N618" i="31"/>
  <c r="M620" i="31"/>
  <c r="I620" i="31" s="1"/>
  <c r="G619" i="31"/>
  <c r="O619" i="31" s="1"/>
  <c r="I619" i="31"/>
  <c r="P619" i="31" l="1"/>
  <c r="N619" i="31"/>
  <c r="Q619" i="31"/>
  <c r="H620" i="31"/>
  <c r="E621" i="31" s="1" a="1"/>
  <c r="E621" i="31" s="1"/>
  <c r="F621" i="31" s="1"/>
  <c r="G620" i="31"/>
  <c r="O620" i="31" s="1"/>
  <c r="M621" i="31" l="1"/>
  <c r="G621" i="31" s="1"/>
  <c r="O621" i="31" s="1"/>
  <c r="P620" i="31"/>
  <c r="Q620" i="31"/>
  <c r="N620" i="31"/>
  <c r="P621" i="31" l="1"/>
  <c r="N621" i="31"/>
  <c r="Q621" i="31"/>
  <c r="I621" i="31"/>
  <c r="H621" i="31"/>
  <c r="E622" i="31" s="1" a="1"/>
  <c r="E622" i="31" s="1"/>
  <c r="F622" i="31" s="1"/>
  <c r="M622" i="31" l="1"/>
  <c r="G622" i="31" s="1"/>
  <c r="O622" i="31" s="1"/>
  <c r="Q622" i="31" l="1"/>
  <c r="N622" i="31"/>
  <c r="P622" i="31"/>
  <c r="I622" i="31"/>
  <c r="H622" i="31"/>
  <c r="E623" i="31" s="1" a="1"/>
  <c r="E623" i="31" s="1"/>
  <c r="F623" i="31" s="1"/>
  <c r="M623" i="31" l="1"/>
  <c r="I623" i="31" s="1"/>
  <c r="H623" i="31" l="1"/>
  <c r="E624" i="31" s="1" a="1"/>
  <c r="E624" i="31" s="1"/>
  <c r="F624" i="31" s="1"/>
  <c r="M624" i="31" s="1"/>
  <c r="G624" i="31" s="1"/>
  <c r="O624" i="31" s="1"/>
  <c r="G623" i="31"/>
  <c r="O623" i="31" s="1"/>
  <c r="N623" i="31" s="1"/>
  <c r="Q623" i="31" l="1"/>
  <c r="P623" i="31"/>
  <c r="N624" i="31"/>
  <c r="P624" i="31"/>
  <c r="Q624" i="31"/>
  <c r="H624" i="31"/>
  <c r="E625" i="31" s="1" a="1"/>
  <c r="E625" i="31" s="1"/>
  <c r="F625" i="31" s="1"/>
  <c r="I624" i="31"/>
  <c r="M625" i="31" l="1"/>
  <c r="H625" i="31" s="1"/>
  <c r="E626" i="31" s="1" a="1"/>
  <c r="E626" i="31" s="1"/>
  <c r="F626" i="31" s="1"/>
  <c r="M626" i="31" l="1"/>
  <c r="I626" i="31" s="1"/>
  <c r="I625" i="31"/>
  <c r="G625" i="31"/>
  <c r="O625" i="31" s="1"/>
  <c r="G626" i="31" l="1"/>
  <c r="O626" i="31" s="1"/>
  <c r="N626" i="31" s="1"/>
  <c r="H626" i="31"/>
  <c r="E627" i="31" s="1" a="1"/>
  <c r="E627" i="31" s="1"/>
  <c r="F627" i="31" s="1"/>
  <c r="M627" i="31" s="1"/>
  <c r="H627" i="31" s="1"/>
  <c r="E628" i="31" s="1" a="1"/>
  <c r="E628" i="31" s="1"/>
  <c r="F628" i="31" s="1"/>
  <c r="N625" i="31"/>
  <c r="Q625" i="31"/>
  <c r="P625" i="31"/>
  <c r="Q626" i="31"/>
  <c r="P626" i="31" l="1"/>
  <c r="G627" i="31"/>
  <c r="O627" i="31" s="1"/>
  <c r="Q627" i="31" s="1"/>
  <c r="M628" i="31"/>
  <c r="G628" i="31" s="1"/>
  <c r="O628" i="31" s="1"/>
  <c r="I627" i="31"/>
  <c r="N627" i="31" l="1"/>
  <c r="P627" i="31"/>
  <c r="I628" i="31"/>
  <c r="H628" i="31"/>
  <c r="E629" i="31" s="1" a="1"/>
  <c r="E629" i="31" s="1"/>
  <c r="F629" i="31" s="1"/>
  <c r="M629" i="31" s="1"/>
  <c r="G629" i="31" s="1"/>
  <c r="O629" i="31" s="1"/>
  <c r="Q628" i="31"/>
  <c r="P628" i="31"/>
  <c r="N628" i="31"/>
  <c r="Q629" i="31" l="1"/>
  <c r="N629" i="31"/>
  <c r="P629" i="31"/>
  <c r="I629" i="31"/>
  <c r="H629" i="31"/>
  <c r="E630" i="31" s="1" a="1"/>
  <c r="E630" i="31" s="1"/>
  <c r="F630" i="31" s="1"/>
  <c r="M630" i="31" l="1"/>
  <c r="H630" i="31" s="1"/>
  <c r="E631" i="31" s="1" a="1"/>
  <c r="E631" i="31" s="1"/>
  <c r="F631" i="31" s="1"/>
  <c r="I630" i="31" l="1"/>
  <c r="G630" i="31"/>
  <c r="O630" i="31" s="1"/>
  <c r="P630" i="31" s="1"/>
  <c r="M631" i="31"/>
  <c r="I631" i="31" s="1"/>
  <c r="N630" i="31" l="1"/>
  <c r="Q630" i="31"/>
  <c r="H631" i="31"/>
  <c r="E632" i="31" s="1" a="1"/>
  <c r="E632" i="31" s="1"/>
  <c r="F632" i="31" s="1"/>
  <c r="G631" i="31"/>
  <c r="O631" i="31" s="1"/>
  <c r="P631" i="31" l="1"/>
  <c r="Q631" i="31"/>
  <c r="N631" i="31"/>
  <c r="M632" i="31"/>
  <c r="H632" i="31" s="1"/>
  <c r="E633" i="31" s="1" a="1"/>
  <c r="E633" i="31" s="1"/>
  <c r="F633" i="31" s="1"/>
  <c r="M633" i="31" l="1"/>
  <c r="H633" i="31" s="1"/>
  <c r="E634" i="31" s="1" a="1"/>
  <c r="E634" i="31" s="1"/>
  <c r="F634" i="31" s="1"/>
  <c r="G632" i="31"/>
  <c r="O632" i="31" s="1"/>
  <c r="I632" i="31"/>
  <c r="I633" i="31" l="1"/>
  <c r="G633" i="31"/>
  <c r="O633" i="31" s="1"/>
  <c r="Q633" i="31" s="1"/>
  <c r="M634" i="31"/>
  <c r="H634" i="31" s="1"/>
  <c r="E635" i="31" s="1" a="1"/>
  <c r="E635" i="31" s="1"/>
  <c r="F635" i="31" s="1"/>
  <c r="Q632" i="31"/>
  <c r="P632" i="31"/>
  <c r="N632" i="31"/>
  <c r="P633" i="31" l="1"/>
  <c r="N633" i="31"/>
  <c r="G634" i="31"/>
  <c r="O634" i="31" s="1"/>
  <c r="N634" i="31" s="1"/>
  <c r="M635" i="31"/>
  <c r="I635" i="31" s="1"/>
  <c r="I634" i="31"/>
  <c r="P634" i="31" l="1"/>
  <c r="Q634" i="31"/>
  <c r="H635" i="31"/>
  <c r="E636" i="31" s="1" a="1"/>
  <c r="E636" i="31" s="1"/>
  <c r="F636" i="31" s="1"/>
  <c r="G635" i="31"/>
  <c r="O635" i="31" s="1"/>
  <c r="P635" i="31" l="1"/>
  <c r="N635" i="31"/>
  <c r="Q635" i="31"/>
  <c r="M636" i="31"/>
  <c r="G636" i="31" s="1"/>
  <c r="O636" i="31" s="1"/>
  <c r="I636" i="31" l="1"/>
  <c r="H636" i="31"/>
  <c r="E637" i="31" s="1" a="1"/>
  <c r="E637" i="31" s="1"/>
  <c r="F637" i="31" s="1"/>
  <c r="M637" i="31" s="1"/>
  <c r="G637" i="31" s="1"/>
  <c r="O637" i="31" s="1"/>
  <c r="N636" i="31"/>
  <c r="P636" i="31"/>
  <c r="Q636" i="31"/>
  <c r="H637" i="31" l="1"/>
  <c r="E638" i="31" s="1" a="1"/>
  <c r="E638" i="31" s="1"/>
  <c r="F638" i="31" s="1"/>
  <c r="M638" i="31" s="1"/>
  <c r="I638" i="31" s="1"/>
  <c r="I637" i="31"/>
  <c r="P637" i="31"/>
  <c r="N637" i="31"/>
  <c r="Q637" i="31"/>
  <c r="H638" i="31" l="1"/>
  <c r="E639" i="31" s="1" a="1"/>
  <c r="E639" i="31" s="1"/>
  <c r="F639" i="31" s="1"/>
  <c r="M639" i="31" s="1"/>
  <c r="G638" i="31"/>
  <c r="O638" i="31" s="1"/>
  <c r="Q638" i="31" s="1"/>
  <c r="P638" i="31" l="1"/>
  <c r="N638" i="31"/>
  <c r="G639" i="31"/>
  <c r="O639" i="31" s="1"/>
  <c r="N639" i="31" s="1"/>
  <c r="I639" i="31"/>
  <c r="H639" i="31"/>
  <c r="E640" i="31" s="1" a="1"/>
  <c r="E640" i="31" s="1"/>
  <c r="F640" i="31" s="1"/>
  <c r="M640" i="31" s="1"/>
  <c r="G640" i="31" s="1"/>
  <c r="O640" i="31" s="1"/>
  <c r="Q639" i="31" l="1"/>
  <c r="P639" i="31"/>
  <c r="N640" i="31"/>
  <c r="P640" i="31"/>
  <c r="Q640" i="31"/>
  <c r="I640" i="31"/>
  <c r="H640" i="31"/>
  <c r="E641" i="31" s="1" a="1"/>
  <c r="E641" i="31" s="1"/>
  <c r="F641" i="31" s="1"/>
  <c r="M641" i="31" l="1"/>
  <c r="G641" i="31" s="1"/>
  <c r="O641" i="31" s="1"/>
  <c r="N641" i="31" l="1"/>
  <c r="P641" i="31"/>
  <c r="Q641" i="31"/>
  <c r="I641" i="31"/>
  <c r="H641" i="31"/>
  <c r="E642" i="31" s="1" a="1"/>
  <c r="E642" i="31" s="1"/>
  <c r="F642" i="31" s="1"/>
  <c r="M642" i="31" l="1"/>
  <c r="I642" i="31" s="1"/>
  <c r="H642" i="31" l="1"/>
  <c r="E643" i="31" s="1" a="1"/>
  <c r="E643" i="31" s="1"/>
  <c r="F643" i="31" s="1"/>
  <c r="M643" i="31" s="1"/>
  <c r="I643" i="31" s="1"/>
  <c r="G642" i="31"/>
  <c r="O642" i="31" s="1"/>
  <c r="H643" i="31" l="1"/>
  <c r="E644" i="31" s="1" a="1"/>
  <c r="E644" i="31" s="1"/>
  <c r="F644" i="31" s="1"/>
  <c r="G643" i="31"/>
  <c r="O643" i="31" s="1"/>
  <c r="P642" i="31"/>
  <c r="Q642" i="31"/>
  <c r="N642" i="31"/>
  <c r="N643" i="31" l="1"/>
  <c r="Q643" i="31"/>
  <c r="P643" i="31"/>
  <c r="M644" i="31"/>
  <c r="G644" i="31" s="1"/>
  <c r="O644" i="31" s="1"/>
  <c r="I644" i="31" l="1"/>
  <c r="H644" i="31"/>
  <c r="E645" i="31" s="1" a="1"/>
  <c r="E645" i="31" s="1"/>
  <c r="F645" i="31" s="1"/>
  <c r="M645" i="31" s="1"/>
  <c r="G645" i="31" s="1"/>
  <c r="O645" i="31" s="1"/>
  <c r="P644" i="31"/>
  <c r="Q644" i="31"/>
  <c r="N644" i="31"/>
  <c r="Q645" i="31" l="1"/>
  <c r="N645" i="31"/>
  <c r="P645" i="31"/>
  <c r="H645" i="31"/>
  <c r="E646" i="31" s="1" a="1"/>
  <c r="E646" i="31" s="1"/>
  <c r="F646" i="31" s="1"/>
  <c r="I645" i="31"/>
  <c r="M646" i="31" l="1"/>
  <c r="H646" i="31" s="1"/>
  <c r="E647" i="31" s="1" a="1"/>
  <c r="E647" i="31" s="1"/>
  <c r="F647" i="31" s="1"/>
  <c r="M647" i="31" l="1"/>
  <c r="I647" i="31" s="1"/>
  <c r="I646" i="31"/>
  <c r="G646" i="31"/>
  <c r="O646" i="31" s="1"/>
  <c r="P646" i="31" l="1"/>
  <c r="N646" i="31"/>
  <c r="Q646" i="31"/>
  <c r="G647" i="31"/>
  <c r="O647" i="31" s="1"/>
  <c r="H647" i="31"/>
  <c r="E648" i="31" s="1" a="1"/>
  <c r="E648" i="31" s="1"/>
  <c r="F648" i="31" s="1"/>
  <c r="M648" i="31" l="1"/>
  <c r="H648" i="31" s="1"/>
  <c r="E649" i="31" s="1" a="1"/>
  <c r="E649" i="31" s="1"/>
  <c r="F649" i="31" s="1"/>
  <c r="Q647" i="31"/>
  <c r="P647" i="31"/>
  <c r="N647" i="31"/>
  <c r="M649" i="31" l="1"/>
  <c r="I649" i="31" s="1"/>
  <c r="G648" i="31"/>
  <c r="O648" i="31" s="1"/>
  <c r="I648" i="31"/>
  <c r="Q648" i="31" l="1"/>
  <c r="P648" i="31"/>
  <c r="N648" i="31"/>
  <c r="H649" i="31"/>
  <c r="E650" i="31" s="1" a="1"/>
  <c r="E650" i="31" s="1"/>
  <c r="F650" i="31" s="1"/>
  <c r="G649" i="31"/>
  <c r="O649" i="31" s="1"/>
  <c r="Q649" i="31" l="1"/>
  <c r="N649" i="31"/>
  <c r="P649" i="31"/>
  <c r="M650" i="31"/>
  <c r="G650" i="31" s="1"/>
  <c r="O650" i="31" s="1"/>
  <c r="I650" i="31" l="1"/>
  <c r="N650" i="31"/>
  <c r="Q650" i="31"/>
  <c r="P650" i="31"/>
  <c r="H650" i="31"/>
  <c r="E651" i="31" s="1" a="1"/>
  <c r="E651" i="31" s="1"/>
  <c r="F651" i="31" s="1"/>
  <c r="M651" i="31" l="1"/>
  <c r="I651" i="31" s="1"/>
  <c r="G651" i="31" l="1"/>
  <c r="O651" i="31" s="1"/>
  <c r="H651" i="31"/>
  <c r="E652" i="31" s="1" a="1"/>
  <c r="E652" i="31" s="1"/>
  <c r="F652" i="31" s="1"/>
  <c r="M652" i="31" l="1"/>
  <c r="H652" i="31" s="1"/>
  <c r="E653" i="31" s="1" a="1"/>
  <c r="E653" i="31" s="1"/>
  <c r="F653" i="31" s="1"/>
  <c r="P651" i="31"/>
  <c r="Q651" i="31"/>
  <c r="N651" i="31"/>
  <c r="I652" i="31" l="1"/>
  <c r="G652" i="31"/>
  <c r="O652" i="31" s="1"/>
  <c r="N652" i="31" s="1"/>
  <c r="M653" i="31"/>
  <c r="G653" i="31" s="1"/>
  <c r="O653" i="31" s="1"/>
  <c r="Q652" i="31" l="1"/>
  <c r="P652" i="31"/>
  <c r="N653" i="31"/>
  <c r="P653" i="31"/>
  <c r="Q653" i="31"/>
  <c r="I653" i="31"/>
  <c r="H653" i="31"/>
  <c r="E654" i="31" s="1" a="1"/>
  <c r="E654" i="31" s="1"/>
  <c r="F654" i="31" s="1"/>
  <c r="M654" i="31" l="1"/>
  <c r="G654" i="31" s="1"/>
  <c r="O654" i="31" s="1"/>
  <c r="I654" i="31" l="1"/>
  <c r="H654" i="31"/>
  <c r="E655" i="31" s="1" a="1"/>
  <c r="E655" i="31" s="1"/>
  <c r="F655" i="31" s="1"/>
  <c r="M655" i="31" s="1"/>
  <c r="G655" i="31" s="1"/>
  <c r="O655" i="31" s="1"/>
  <c r="Q654" i="31"/>
  <c r="P654" i="31"/>
  <c r="N654" i="31"/>
  <c r="I655" i="31" l="1"/>
  <c r="N655" i="31"/>
  <c r="P655" i="31"/>
  <c r="Q655" i="31"/>
  <c r="H655" i="31"/>
  <c r="E656" i="31" s="1" a="1"/>
  <c r="E656" i="31" s="1"/>
  <c r="F656" i="31" s="1"/>
  <c r="M656" i="31" l="1"/>
  <c r="G656" i="31" s="1"/>
  <c r="O656" i="31" s="1"/>
  <c r="N656" i="31" l="1"/>
  <c r="P656" i="31"/>
  <c r="Q656" i="31"/>
  <c r="H656" i="31"/>
  <c r="E657" i="31" s="1" a="1"/>
  <c r="E657" i="31" s="1"/>
  <c r="F657" i="31" s="1"/>
  <c r="I656" i="31"/>
  <c r="M657" i="31" l="1"/>
  <c r="G657" i="31" s="1"/>
  <c r="O657" i="31" s="1"/>
  <c r="N657" i="31" l="1"/>
  <c r="P657" i="31"/>
  <c r="Q657" i="31"/>
  <c r="I657" i="31"/>
  <c r="H657" i="31"/>
  <c r="E658" i="31" s="1" a="1"/>
  <c r="E658" i="31" s="1"/>
  <c r="F658" i="31" s="1"/>
  <c r="M658" i="31" l="1"/>
  <c r="H658" i="31" s="1"/>
  <c r="E659" i="31" s="1" a="1"/>
  <c r="E659" i="31" s="1"/>
  <c r="F659" i="31" s="1"/>
  <c r="M659" i="31" l="1"/>
  <c r="G659" i="31" s="1"/>
  <c r="O659" i="31" s="1"/>
  <c r="G658" i="31"/>
  <c r="O658" i="31" s="1"/>
  <c r="I658" i="31"/>
  <c r="P659" i="31" l="1"/>
  <c r="Q659" i="31"/>
  <c r="N659" i="31"/>
  <c r="N658" i="31"/>
  <c r="Q658" i="31"/>
  <c r="P658" i="31"/>
  <c r="I659" i="31"/>
  <c r="H659" i="31"/>
  <c r="E660" i="31" s="1" a="1"/>
  <c r="E660" i="31" s="1"/>
  <c r="F660" i="31" s="1"/>
  <c r="M660" i="31" l="1"/>
  <c r="G660" i="31" s="1"/>
  <c r="O660" i="31" s="1"/>
  <c r="I660" i="31" l="1"/>
  <c r="H660" i="31"/>
  <c r="E661" i="31" s="1" a="1"/>
  <c r="E661" i="31" s="1"/>
  <c r="F661" i="31" s="1"/>
  <c r="M661" i="31" s="1"/>
  <c r="H661" i="31" s="1"/>
  <c r="E662" i="31" s="1" a="1"/>
  <c r="E662" i="31" s="1"/>
  <c r="F662" i="31" s="1"/>
  <c r="P660" i="31"/>
  <c r="Q660" i="31"/>
  <c r="N660" i="31"/>
  <c r="M662" i="31" l="1"/>
  <c r="H662" i="31" s="1"/>
  <c r="E663" i="31" s="1" a="1"/>
  <c r="E663" i="31" s="1"/>
  <c r="F663" i="31" s="1"/>
  <c r="G661" i="31"/>
  <c r="O661" i="31" s="1"/>
  <c r="I661" i="31"/>
  <c r="M663" i="31" l="1"/>
  <c r="I663" i="31" s="1"/>
  <c r="G662" i="31"/>
  <c r="O662" i="31" s="1"/>
  <c r="P661" i="31"/>
  <c r="Q661" i="31"/>
  <c r="N661" i="31"/>
  <c r="I662" i="31"/>
  <c r="N662" i="31" l="1"/>
  <c r="P662" i="31"/>
  <c r="Q662" i="31"/>
  <c r="G663" i="31"/>
  <c r="O663" i="31" s="1"/>
  <c r="H663" i="31"/>
  <c r="E664" i="31" s="1" a="1"/>
  <c r="E664" i="31" s="1"/>
  <c r="F664" i="31" s="1"/>
  <c r="M664" i="31" l="1"/>
  <c r="H664" i="31" s="1"/>
  <c r="E665" i="31" s="1" a="1"/>
  <c r="E665" i="31" s="1"/>
  <c r="F665" i="31" s="1"/>
  <c r="Q663" i="31"/>
  <c r="P663" i="31"/>
  <c r="N663" i="31"/>
  <c r="M665" i="31" l="1"/>
  <c r="I665" i="31" s="1"/>
  <c r="I664" i="31"/>
  <c r="G664" i="31"/>
  <c r="O664" i="31" s="1"/>
  <c r="G665" i="31" l="1"/>
  <c r="O665" i="31" s="1"/>
  <c r="N665" i="31" s="1"/>
  <c r="Q664" i="31"/>
  <c r="P664" i="31"/>
  <c r="N664" i="31"/>
  <c r="H665" i="31"/>
  <c r="E666" i="31" s="1" a="1"/>
  <c r="E666" i="31" s="1"/>
  <c r="F666" i="31" s="1"/>
  <c r="Q665" i="31" l="1"/>
  <c r="P665" i="31"/>
  <c r="M666" i="31"/>
  <c r="H666" i="31" s="1"/>
  <c r="E667" i="31" s="1" a="1"/>
  <c r="E667" i="31" s="1"/>
  <c r="F667" i="31" s="1"/>
  <c r="G666" i="31" l="1"/>
  <c r="O666" i="31" s="1"/>
  <c r="Q666" i="31" s="1"/>
  <c r="I666" i="31"/>
  <c r="M667" i="31"/>
  <c r="G667" i="31" s="1"/>
  <c r="O667" i="31" s="1"/>
  <c r="P666" i="31" l="1"/>
  <c r="N666" i="31"/>
  <c r="P667" i="31"/>
  <c r="Q667" i="31"/>
  <c r="N667" i="31"/>
  <c r="I667" i="31"/>
  <c r="H667" i="31"/>
  <c r="E668" i="31" s="1" a="1"/>
  <c r="E668" i="31" s="1"/>
  <c r="F668" i="31" s="1"/>
  <c r="M668" i="31" l="1"/>
  <c r="H668" i="31" s="1"/>
  <c r="E669" i="31" s="1" a="1"/>
  <c r="E669" i="31" s="1"/>
  <c r="F669" i="31" s="1"/>
  <c r="I668" i="31" l="1"/>
  <c r="G668" i="31"/>
  <c r="O668" i="31" s="1"/>
  <c r="N668" i="31" s="1"/>
  <c r="M669" i="31"/>
  <c r="G669" i="31" s="1"/>
  <c r="O669" i="31" s="1"/>
  <c r="Q668" i="31" l="1"/>
  <c r="P668" i="31"/>
  <c r="N669" i="31"/>
  <c r="P669" i="31"/>
  <c r="Q669" i="31"/>
  <c r="H669" i="31"/>
  <c r="E670" i="31" s="1" a="1"/>
  <c r="E670" i="31" s="1"/>
  <c r="F670" i="31" s="1"/>
  <c r="I669" i="31"/>
  <c r="M670" i="31" l="1"/>
  <c r="G670" i="31" s="1"/>
  <c r="O670" i="31" s="1"/>
  <c r="P670" i="31" l="1"/>
  <c r="Q670" i="31"/>
  <c r="N670" i="31"/>
  <c r="I670" i="31"/>
  <c r="H670" i="31"/>
  <c r="E671" i="31" s="1" a="1"/>
  <c r="E671" i="31" s="1"/>
  <c r="F671" i="31" s="1"/>
  <c r="M671" i="31" l="1"/>
  <c r="I671" i="31" s="1"/>
  <c r="H671" i="31" l="1"/>
  <c r="E672" i="31" s="1" a="1"/>
  <c r="E672" i="31" s="1"/>
  <c r="F672" i="31" s="1"/>
  <c r="M672" i="31" s="1"/>
  <c r="G672" i="31" s="1"/>
  <c r="O672" i="31" s="1"/>
  <c r="G671" i="31"/>
  <c r="O671" i="31" s="1"/>
  <c r="N671" i="31" s="1"/>
  <c r="Q671" i="31" l="1"/>
  <c r="P671" i="31"/>
  <c r="I672" i="31"/>
  <c r="H672" i="31"/>
  <c r="E673" i="31" s="1" a="1"/>
  <c r="E673" i="31" s="1"/>
  <c r="F673" i="31" s="1"/>
  <c r="M673" i="31" s="1"/>
  <c r="G673" i="31" s="1"/>
  <c r="O673" i="31" s="1"/>
  <c r="N672" i="31"/>
  <c r="P672" i="31"/>
  <c r="Q672" i="31"/>
  <c r="I673" i="31" l="1"/>
  <c r="N673" i="31"/>
  <c r="P673" i="31"/>
  <c r="Q673" i="31"/>
  <c r="H673" i="31"/>
  <c r="E674" i="31" s="1" a="1"/>
  <c r="E674" i="31" s="1"/>
  <c r="F674" i="31" s="1"/>
  <c r="M674" i="31" l="1"/>
  <c r="G674" i="31" s="1"/>
  <c r="O674" i="31" s="1"/>
  <c r="N674" i="31" l="1"/>
  <c r="P674" i="31"/>
  <c r="Q674" i="31"/>
  <c r="H674" i="31"/>
  <c r="E675" i="31" s="1" a="1"/>
  <c r="E675" i="31" s="1"/>
  <c r="F675" i="31" s="1"/>
  <c r="I674" i="31"/>
  <c r="M675" i="31" l="1"/>
  <c r="G675" i="31" s="1"/>
  <c r="O675" i="31" s="1"/>
  <c r="P675" i="31" l="1"/>
  <c r="Q675" i="31"/>
  <c r="N675" i="31"/>
  <c r="I675" i="31"/>
  <c r="H675" i="31"/>
  <c r="E676" i="31" s="1" a="1"/>
  <c r="E676" i="31" s="1"/>
  <c r="F676" i="31" s="1"/>
  <c r="M676" i="31" l="1"/>
  <c r="G676" i="31" s="1"/>
  <c r="O676" i="31" s="1"/>
  <c r="I676" i="31" l="1"/>
  <c r="H676" i="31"/>
  <c r="E677" i="31" s="1" a="1"/>
  <c r="E677" i="31" s="1"/>
  <c r="F677" i="31" s="1"/>
  <c r="M677" i="31" s="1"/>
  <c r="H677" i="31" s="1"/>
  <c r="E678" i="31" s="1" a="1"/>
  <c r="E678" i="31" s="1"/>
  <c r="F678" i="31" s="1"/>
  <c r="P676" i="31"/>
  <c r="Q676" i="31"/>
  <c r="N676" i="31"/>
  <c r="G677" i="31" l="1"/>
  <c r="O677" i="31" s="1"/>
  <c r="Q677" i="31" s="1"/>
  <c r="M678" i="31"/>
  <c r="H678" i="31" s="1"/>
  <c r="E679" i="31" s="1" a="1"/>
  <c r="E679" i="31" s="1"/>
  <c r="F679" i="31" s="1"/>
  <c r="P677" i="31"/>
  <c r="N677" i="31"/>
  <c r="I677" i="31"/>
  <c r="I678" i="31" l="1"/>
  <c r="G678" i="31"/>
  <c r="O678" i="31" s="1"/>
  <c r="Q678" i="31" s="1"/>
  <c r="M679" i="31"/>
  <c r="I679" i="31" s="1"/>
  <c r="P678" i="31" l="1"/>
  <c r="N678" i="31"/>
  <c r="G679" i="31"/>
  <c r="O679" i="31" s="1"/>
  <c r="H679" i="31"/>
  <c r="E680" i="31" s="1" a="1"/>
  <c r="E680" i="31" s="1"/>
  <c r="F680" i="31" s="1"/>
  <c r="M680" i="31" l="1"/>
  <c r="I680" i="31" s="1"/>
  <c r="P679" i="31"/>
  <c r="N679" i="31"/>
  <c r="Q679" i="31"/>
  <c r="G680" i="31" l="1"/>
  <c r="O680" i="31" s="1"/>
  <c r="H680" i="31"/>
  <c r="E681" i="31" s="1" a="1"/>
  <c r="E681" i="31" s="1"/>
  <c r="F681" i="31" s="1"/>
  <c r="M681" i="31" l="1"/>
  <c r="I681" i="31" s="1"/>
  <c r="Q680" i="31"/>
  <c r="N680" i="31"/>
  <c r="P680" i="31"/>
  <c r="H681" i="31" l="1"/>
  <c r="E682" i="31" s="1" a="1"/>
  <c r="E682" i="31" s="1"/>
  <c r="F682" i="31" s="1"/>
  <c r="M682" i="31" s="1"/>
  <c r="H682" i="31" s="1"/>
  <c r="E683" i="31" s="1" a="1"/>
  <c r="E683" i="31" s="1"/>
  <c r="F683" i="31" s="1"/>
  <c r="G681" i="31"/>
  <c r="O681" i="31" s="1"/>
  <c r="N681" i="31" s="1"/>
  <c r="Q681" i="31" l="1"/>
  <c r="P681" i="31"/>
  <c r="G682" i="31"/>
  <c r="O682" i="31" s="1"/>
  <c r="N682" i="31" s="1"/>
  <c r="M683" i="31"/>
  <c r="G683" i="31" s="1"/>
  <c r="O683" i="31" s="1"/>
  <c r="I682" i="31"/>
  <c r="Q682" i="31" l="1"/>
  <c r="P682" i="31"/>
  <c r="H683" i="31"/>
  <c r="E684" i="31" s="1" a="1"/>
  <c r="E684" i="31" s="1"/>
  <c r="F684" i="31" s="1"/>
  <c r="M684" i="31" s="1"/>
  <c r="G684" i="31" s="1"/>
  <c r="O684" i="31" s="1"/>
  <c r="I683" i="31"/>
  <c r="P683" i="31"/>
  <c r="Q683" i="31"/>
  <c r="N683" i="31"/>
  <c r="I684" i="31" l="1"/>
  <c r="H684" i="31"/>
  <c r="E685" i="31" s="1" a="1"/>
  <c r="E685" i="31" s="1"/>
  <c r="F685" i="31" s="1"/>
  <c r="M685" i="31" s="1"/>
  <c r="G685" i="31" s="1"/>
  <c r="O685" i="31" s="1"/>
  <c r="Q684" i="31"/>
  <c r="N684" i="31"/>
  <c r="P684" i="31"/>
  <c r="H685" i="31" l="1"/>
  <c r="E686" i="31" s="1" a="1"/>
  <c r="E686" i="31" s="1"/>
  <c r="F686" i="31" s="1"/>
  <c r="N685" i="31"/>
  <c r="Q685" i="31"/>
  <c r="P685" i="31"/>
  <c r="I685" i="31"/>
  <c r="M686" i="31" l="1"/>
  <c r="H686" i="31" s="1"/>
  <c r="E687" i="31" s="1" a="1"/>
  <c r="E687" i="31" s="1"/>
  <c r="F687" i="31" s="1"/>
  <c r="M687" i="31" s="1"/>
  <c r="I687" i="31" s="1"/>
  <c r="I686" i="31" l="1"/>
  <c r="G686" i="31"/>
  <c r="O686" i="31" s="1"/>
  <c r="H687" i="31"/>
  <c r="E688" i="31" s="1" a="1"/>
  <c r="E688" i="31" s="1"/>
  <c r="F688" i="31" s="1"/>
  <c r="G687" i="31"/>
  <c r="O687" i="31" s="1"/>
  <c r="N686" i="31" l="1"/>
  <c r="P686" i="31"/>
  <c r="Q686" i="31"/>
  <c r="N687" i="31"/>
  <c r="P687" i="31"/>
  <c r="Q687" i="31"/>
  <c r="M688" i="31"/>
  <c r="G688" i="31" s="1"/>
  <c r="O688" i="31" s="1"/>
  <c r="N688" i="31" l="1"/>
  <c r="P688" i="31"/>
  <c r="Q688" i="31"/>
  <c r="I688" i="31"/>
  <c r="H688" i="31"/>
  <c r="E689" i="31" s="1" a="1"/>
  <c r="E689" i="31" s="1"/>
  <c r="F689" i="31" s="1"/>
  <c r="M689" i="31" l="1"/>
  <c r="I689" i="31" s="1"/>
  <c r="H689" i="31" l="1"/>
  <c r="E690" i="31" s="1" a="1"/>
  <c r="E690" i="31" s="1"/>
  <c r="F690" i="31" s="1"/>
  <c r="M690" i="31" s="1"/>
  <c r="G690" i="31" s="1"/>
  <c r="O690" i="31" s="1"/>
  <c r="G689" i="31"/>
  <c r="O689" i="31" s="1"/>
  <c r="Q690" i="31" l="1"/>
  <c r="N690" i="31"/>
  <c r="P690" i="31"/>
  <c r="N689" i="31"/>
  <c r="P689" i="31"/>
  <c r="Q689" i="31"/>
  <c r="I690" i="31"/>
  <c r="H690" i="31"/>
  <c r="E691" i="31" s="1" a="1"/>
  <c r="E691" i="31" s="1"/>
  <c r="F691" i="31" s="1"/>
  <c r="M691" i="31" l="1"/>
  <c r="H691" i="31" s="1"/>
  <c r="E692" i="31" s="1" a="1"/>
  <c r="E692" i="31" s="1"/>
  <c r="F692" i="31" s="1"/>
  <c r="M692" i="31" l="1"/>
  <c r="G692" i="31" s="1"/>
  <c r="O692" i="31" s="1"/>
  <c r="G691" i="31"/>
  <c r="O691" i="31" s="1"/>
  <c r="I691" i="31"/>
  <c r="I692" i="31" l="1"/>
  <c r="H692" i="31"/>
  <c r="E693" i="31" s="1" a="1"/>
  <c r="E693" i="31" s="1"/>
  <c r="F693" i="31" s="1"/>
  <c r="M693" i="31" s="1"/>
  <c r="I693" i="31" s="1"/>
  <c r="P691" i="31"/>
  <c r="N691" i="31"/>
  <c r="Q691" i="31"/>
  <c r="Q692" i="31"/>
  <c r="N692" i="31"/>
  <c r="P692" i="31"/>
  <c r="H693" i="31" l="1"/>
  <c r="E694" i="31" s="1" a="1"/>
  <c r="E694" i="31" s="1"/>
  <c r="F694" i="31" s="1"/>
  <c r="G693" i="31"/>
  <c r="O693" i="31" s="1"/>
  <c r="P693" i="31" l="1"/>
  <c r="Q693" i="31"/>
  <c r="N693" i="31"/>
  <c r="M694" i="31"/>
  <c r="I694" i="31" s="1"/>
  <c r="H694" i="31" l="1"/>
  <c r="E695" i="31" s="1" a="1"/>
  <c r="E695" i="31" s="1"/>
  <c r="F695" i="31" s="1"/>
  <c r="M695" i="31" s="1"/>
  <c r="I695" i="31" s="1"/>
  <c r="G694" i="31"/>
  <c r="O694" i="31" s="1"/>
  <c r="Q694" i="31" s="1"/>
  <c r="N694" i="31" l="1"/>
  <c r="P694" i="31"/>
  <c r="G695" i="31"/>
  <c r="O695" i="31" s="1"/>
  <c r="N695" i="31" s="1"/>
  <c r="H695" i="31"/>
  <c r="E696" i="31" s="1" a="1"/>
  <c r="E696" i="31" s="1"/>
  <c r="F696" i="31" s="1"/>
  <c r="Q695" i="31" l="1"/>
  <c r="P695" i="31"/>
  <c r="M696" i="31"/>
  <c r="I696" i="31" s="1"/>
  <c r="H696" i="31" l="1"/>
  <c r="E697" i="31" s="1" a="1"/>
  <c r="E697" i="31" s="1"/>
  <c r="F697" i="31" s="1"/>
  <c r="G696" i="31"/>
  <c r="O696" i="31" s="1"/>
  <c r="Q696" i="31" l="1"/>
  <c r="N696" i="31"/>
  <c r="P696" i="31"/>
  <c r="M697" i="31"/>
  <c r="H697" i="31" s="1"/>
  <c r="E698" i="31" s="1" a="1"/>
  <c r="E698" i="31" s="1"/>
  <c r="F698" i="31" s="1"/>
  <c r="G697" i="31" l="1"/>
  <c r="O697" i="31" s="1"/>
  <c r="Q697" i="31" s="1"/>
  <c r="I697" i="31"/>
  <c r="M698" i="31"/>
  <c r="H698" i="31" s="1"/>
  <c r="E699" i="31" s="1" a="1"/>
  <c r="E699" i="31" s="1"/>
  <c r="F699" i="31" s="1"/>
  <c r="N697" i="31" l="1"/>
  <c r="P697" i="31"/>
  <c r="M699" i="31"/>
  <c r="G699" i="31" s="1"/>
  <c r="O699" i="31" s="1"/>
  <c r="G698" i="31"/>
  <c r="O698" i="31" s="1"/>
  <c r="I698" i="31"/>
  <c r="I699" i="31" l="1"/>
  <c r="H699" i="31"/>
  <c r="E700" i="31" s="1" a="1"/>
  <c r="E700" i="31" s="1"/>
  <c r="F700" i="31" s="1"/>
  <c r="M700" i="31" s="1"/>
  <c r="H700" i="31" s="1"/>
  <c r="E701" i="31" s="1" a="1"/>
  <c r="E701" i="31" s="1"/>
  <c r="F701" i="31" s="1"/>
  <c r="N698" i="31"/>
  <c r="P698" i="31"/>
  <c r="Q698" i="31"/>
  <c r="P699" i="31"/>
  <c r="Q699" i="31"/>
  <c r="N699" i="31"/>
  <c r="I700" i="31" l="1"/>
  <c r="M701" i="31"/>
  <c r="G701" i="31" s="1"/>
  <c r="O701" i="31" s="1"/>
  <c r="G700" i="31"/>
  <c r="O700" i="31" s="1"/>
  <c r="N701" i="31" l="1"/>
  <c r="Q701" i="31"/>
  <c r="P701" i="31"/>
  <c r="N700" i="31"/>
  <c r="Q700" i="31"/>
  <c r="P700" i="31"/>
  <c r="H701" i="31"/>
  <c r="E702" i="31" s="1" a="1"/>
  <c r="E702" i="31" s="1"/>
  <c r="F702" i="31" s="1"/>
  <c r="I701" i="31"/>
  <c r="M702" i="31" l="1"/>
  <c r="G702" i="31" s="1"/>
  <c r="O702" i="31" s="1"/>
  <c r="N702" i="31" l="1"/>
  <c r="P702" i="31"/>
  <c r="Q702" i="31"/>
  <c r="I702" i="31"/>
  <c r="H702" i="31"/>
  <c r="E703" i="31" s="1" a="1"/>
  <c r="E703" i="31" s="1"/>
  <c r="F703" i="31" s="1"/>
  <c r="M703" i="31" l="1"/>
  <c r="H703" i="31" s="1"/>
  <c r="E704" i="31" s="1" a="1"/>
  <c r="E704" i="31" s="1"/>
  <c r="F704" i="31" s="1"/>
  <c r="M704" i="31" l="1"/>
  <c r="G704" i="31" s="1"/>
  <c r="O704" i="31" s="1"/>
  <c r="I703" i="31"/>
  <c r="G703" i="31"/>
  <c r="O703" i="31" s="1"/>
  <c r="I704" i="31" l="1"/>
  <c r="H704" i="31"/>
  <c r="E705" i="31" s="1" a="1"/>
  <c r="E705" i="31" s="1"/>
  <c r="F705" i="31" s="1"/>
  <c r="M705" i="31" s="1"/>
  <c r="G705" i="31" s="1"/>
  <c r="O705" i="31" s="1"/>
  <c r="N704" i="31"/>
  <c r="P704" i="31"/>
  <c r="Q704" i="31"/>
  <c r="N703" i="31"/>
  <c r="P703" i="31"/>
  <c r="Q703" i="31"/>
  <c r="N705" i="31" l="1"/>
  <c r="P705" i="31"/>
  <c r="Q705" i="31"/>
  <c r="I705" i="31"/>
  <c r="H705" i="31"/>
  <c r="E706" i="31" s="1" a="1"/>
  <c r="E706" i="31" s="1"/>
  <c r="F706" i="31" s="1"/>
  <c r="M706" i="31" l="1"/>
  <c r="G706" i="31" s="1"/>
  <c r="O706" i="31" s="1"/>
  <c r="P706" i="31" l="1"/>
  <c r="Q706" i="31"/>
  <c r="N706" i="31"/>
  <c r="I706" i="31"/>
  <c r="H706" i="31"/>
  <c r="E707" i="31" s="1" a="1"/>
  <c r="E707" i="31" s="1"/>
  <c r="F707" i="31" s="1"/>
  <c r="M707" i="31" l="1"/>
  <c r="H707" i="31" s="1"/>
  <c r="E708" i="31" s="1" a="1"/>
  <c r="E708" i="31" s="1"/>
  <c r="F708" i="31" s="1"/>
  <c r="M708" i="31" l="1"/>
  <c r="H708" i="31" s="1"/>
  <c r="E709" i="31" s="1" a="1"/>
  <c r="E709" i="31" s="1"/>
  <c r="F709" i="31" s="1"/>
  <c r="I707" i="31"/>
  <c r="G707" i="31"/>
  <c r="O707" i="31" s="1"/>
  <c r="G708" i="31" l="1"/>
  <c r="O708" i="31" s="1"/>
  <c r="Q708" i="31" s="1"/>
  <c r="I708" i="31"/>
  <c r="N707" i="31"/>
  <c r="P707" i="31"/>
  <c r="Q707" i="31"/>
  <c r="M709" i="31"/>
  <c r="I709" i="31" s="1"/>
  <c r="N708" i="31" l="1"/>
  <c r="P708" i="31"/>
  <c r="G709" i="31"/>
  <c r="O709" i="31" s="1"/>
  <c r="H709" i="31"/>
  <c r="E710" i="31" s="1" a="1"/>
  <c r="E710" i="31" s="1"/>
  <c r="F710" i="31" s="1"/>
  <c r="M710" i="31" l="1"/>
  <c r="I710" i="31" s="1"/>
  <c r="Q709" i="31"/>
  <c r="P709" i="31"/>
  <c r="N709" i="31"/>
  <c r="H710" i="31" l="1"/>
  <c r="E711" i="31" s="1" a="1"/>
  <c r="E711" i="31" s="1"/>
  <c r="F711" i="31" s="1"/>
  <c r="M711" i="31" s="1"/>
  <c r="I711" i="31" s="1"/>
  <c r="G710" i="31"/>
  <c r="O710" i="31" s="1"/>
  <c r="P710" i="31" s="1"/>
  <c r="N710" i="31" l="1"/>
  <c r="Q710" i="31"/>
  <c r="H711" i="31"/>
  <c r="E712" i="31" s="1" a="1"/>
  <c r="E712" i="31" s="1"/>
  <c r="F712" i="31" s="1"/>
  <c r="M712" i="31" s="1"/>
  <c r="G712" i="31" s="1"/>
  <c r="O712" i="31" s="1"/>
  <c r="G711" i="31"/>
  <c r="O711" i="31" s="1"/>
  <c r="N711" i="31" s="1"/>
  <c r="Q711" i="31" l="1"/>
  <c r="P711" i="31"/>
  <c r="H712" i="31"/>
  <c r="E713" i="31" s="1" a="1"/>
  <c r="E713" i="31" s="1"/>
  <c r="F713" i="31" s="1"/>
  <c r="M713" i="31" s="1"/>
  <c r="Q712" i="31"/>
  <c r="P712" i="31"/>
  <c r="N712" i="31"/>
  <c r="I712" i="31"/>
  <c r="G713" i="31" l="1"/>
  <c r="O713" i="31" s="1"/>
  <c r="N713" i="31" s="1"/>
  <c r="I713" i="31"/>
  <c r="H713" i="31"/>
  <c r="E714" i="31" s="1" a="1"/>
  <c r="E714" i="31" s="1"/>
  <c r="F714" i="31" s="1"/>
  <c r="M714" i="31" s="1"/>
  <c r="H714" i="31" s="1"/>
  <c r="E715" i="31" s="1" a="1"/>
  <c r="E715" i="31" s="1"/>
  <c r="F715" i="31" s="1"/>
  <c r="Q713" i="31" l="1"/>
  <c r="P713" i="31"/>
  <c r="M715" i="31"/>
  <c r="G715" i="31" s="1"/>
  <c r="O715" i="31" s="1"/>
  <c r="I714" i="31"/>
  <c r="G714" i="31"/>
  <c r="O714" i="31" s="1"/>
  <c r="P715" i="31" l="1"/>
  <c r="N715" i="31"/>
  <c r="Q715" i="31"/>
  <c r="N714" i="31"/>
  <c r="P714" i="31"/>
  <c r="Q714" i="31"/>
  <c r="H715" i="31"/>
  <c r="E716" i="31" s="1" a="1"/>
  <c r="E716" i="31" s="1"/>
  <c r="F716" i="31" s="1"/>
  <c r="I715" i="31"/>
  <c r="M716" i="31" l="1"/>
  <c r="G716" i="31" s="1"/>
  <c r="O716" i="31" s="1"/>
  <c r="I716" i="31" l="1"/>
  <c r="H716" i="31"/>
  <c r="E717" i="31" s="1" a="1"/>
  <c r="E717" i="31" s="1"/>
  <c r="F717" i="31" s="1"/>
  <c r="M717" i="31" s="1"/>
  <c r="G717" i="31" s="1"/>
  <c r="O717" i="31" s="1"/>
  <c r="N716" i="31"/>
  <c r="Q716" i="31"/>
  <c r="P716" i="31"/>
  <c r="I717" i="31" l="1"/>
  <c r="H717" i="31"/>
  <c r="E718" i="31" s="1" a="1"/>
  <c r="E718" i="31" s="1"/>
  <c r="F718" i="31" s="1"/>
  <c r="M718" i="31" s="1"/>
  <c r="G718" i="31" s="1"/>
  <c r="O718" i="31" s="1"/>
  <c r="N717" i="31"/>
  <c r="P717" i="31"/>
  <c r="Q717" i="31"/>
  <c r="I718" i="31" l="1"/>
  <c r="H718" i="31"/>
  <c r="E719" i="31" s="1" a="1"/>
  <c r="E719" i="31" s="1"/>
  <c r="F719" i="31" s="1"/>
  <c r="M719" i="31" s="1"/>
  <c r="I719" i="31" s="1"/>
  <c r="N718" i="31"/>
  <c r="P718" i="31"/>
  <c r="Q718" i="31"/>
  <c r="H719" i="31" l="1"/>
  <c r="E720" i="31" s="1" a="1"/>
  <c r="E720" i="31" s="1"/>
  <c r="F720" i="31" s="1"/>
  <c r="G719" i="31"/>
  <c r="O719" i="31" s="1"/>
  <c r="P719" i="31" l="1"/>
  <c r="N719" i="31"/>
  <c r="Q719" i="31"/>
  <c r="M720" i="31"/>
  <c r="I720" i="31" s="1"/>
  <c r="H720" i="31" l="1"/>
  <c r="E721" i="31" s="1" a="1"/>
  <c r="E721" i="31" s="1"/>
  <c r="F721" i="31" s="1"/>
  <c r="G720" i="31"/>
  <c r="O720" i="31" s="1"/>
  <c r="P720" i="31" s="1"/>
  <c r="Q720" i="31" l="1"/>
  <c r="N720" i="31"/>
  <c r="M721" i="31"/>
  <c r="I721" i="31" s="1"/>
  <c r="G721" i="31" l="1"/>
  <c r="O721" i="31" s="1"/>
  <c r="N721" i="31" s="1"/>
  <c r="H721" i="31"/>
  <c r="E722" i="31" s="1" a="1"/>
  <c r="E722" i="31" s="1"/>
  <c r="F722" i="31" s="1"/>
  <c r="M722" i="31" s="1"/>
  <c r="H722" i="31" s="1"/>
  <c r="E723" i="31" s="1" a="1"/>
  <c r="E723" i="31" s="1"/>
  <c r="F723" i="31" s="1"/>
  <c r="M723" i="31" s="1"/>
  <c r="G723" i="31" s="1"/>
  <c r="O723" i="31" s="1"/>
  <c r="P721" i="31" l="1"/>
  <c r="Q721" i="31"/>
  <c r="G722" i="31"/>
  <c r="O722" i="31" s="1"/>
  <c r="P722" i="31" s="1"/>
  <c r="I722" i="31"/>
  <c r="Q723" i="31"/>
  <c r="P723" i="31"/>
  <c r="N723" i="31"/>
  <c r="I723" i="31"/>
  <c r="H723" i="31"/>
  <c r="E724" i="31" s="1" a="1"/>
  <c r="E724" i="31" s="1"/>
  <c r="F724" i="31" s="1"/>
  <c r="Q722" i="31" l="1"/>
  <c r="N722" i="31"/>
  <c r="M724" i="31"/>
  <c r="H724" i="31" s="1"/>
  <c r="E725" i="31" s="1" a="1"/>
  <c r="E725" i="31" s="1"/>
  <c r="F725" i="31" s="1"/>
  <c r="G724" i="31" l="1"/>
  <c r="O724" i="31" s="1"/>
  <c r="Q724" i="31" s="1"/>
  <c r="I724" i="31"/>
  <c r="M725" i="31"/>
  <c r="I725" i="31" s="1"/>
  <c r="P724" i="31" l="1"/>
  <c r="N724" i="31"/>
  <c r="G725" i="31"/>
  <c r="O725" i="31" s="1"/>
  <c r="Q725" i="31" s="1"/>
  <c r="H725" i="31"/>
  <c r="E726" i="31" s="1" a="1"/>
  <c r="E726" i="31" s="1"/>
  <c r="F726" i="31" s="1"/>
  <c r="N725" i="31" l="1"/>
  <c r="P725" i="31"/>
  <c r="M726" i="31"/>
  <c r="I726" i="31" s="1"/>
  <c r="G726" i="31" l="1"/>
  <c r="O726" i="31" s="1"/>
  <c r="N726" i="31" s="1"/>
  <c r="H726" i="31"/>
  <c r="E727" i="31" s="1" a="1"/>
  <c r="E727" i="31" s="1"/>
  <c r="F727" i="31" s="1"/>
  <c r="Q726" i="31" l="1"/>
  <c r="P726" i="31"/>
  <c r="M727" i="31"/>
  <c r="I727" i="31" s="1"/>
  <c r="H727" i="31" l="1"/>
  <c r="E728" i="31" s="1" a="1"/>
  <c r="E728" i="31" s="1"/>
  <c r="F728" i="31" s="1"/>
  <c r="M728" i="31" s="1"/>
  <c r="G728" i="31" s="1"/>
  <c r="O728" i="31" s="1"/>
  <c r="G727" i="31"/>
  <c r="O727" i="31" s="1"/>
  <c r="N727" i="31" s="1"/>
  <c r="P727" i="31" l="1"/>
  <c r="Q727" i="31"/>
  <c r="I728" i="31"/>
  <c r="H728" i="31"/>
  <c r="E729" i="31" s="1" a="1"/>
  <c r="E729" i="31" s="1"/>
  <c r="F729" i="31" s="1"/>
  <c r="M729" i="31" s="1"/>
  <c r="H729" i="31" s="1"/>
  <c r="E730" i="31" s="1" a="1"/>
  <c r="E730" i="31" s="1"/>
  <c r="F730" i="31" s="1"/>
  <c r="Q728" i="31"/>
  <c r="N728" i="31"/>
  <c r="P728" i="31"/>
  <c r="M730" i="31" l="1"/>
  <c r="H730" i="31" s="1"/>
  <c r="E731" i="31" s="1" a="1"/>
  <c r="E731" i="31" s="1"/>
  <c r="F731" i="31" s="1"/>
  <c r="I729" i="31"/>
  <c r="G729" i="31"/>
  <c r="O729" i="31" s="1"/>
  <c r="M731" i="31" l="1"/>
  <c r="G731" i="31" s="1"/>
  <c r="O731" i="31" s="1"/>
  <c r="G730" i="31"/>
  <c r="O730" i="31" s="1"/>
  <c r="I730" i="31"/>
  <c r="Q729" i="31"/>
  <c r="N729" i="31"/>
  <c r="P729" i="31"/>
  <c r="P731" i="31" l="1"/>
  <c r="N731" i="31"/>
  <c r="Q731" i="31"/>
  <c r="N730" i="31"/>
  <c r="P730" i="31"/>
  <c r="Q730" i="31"/>
  <c r="I731" i="31"/>
  <c r="H731" i="31"/>
  <c r="E732" i="31" s="1" a="1"/>
  <c r="E732" i="31" s="1"/>
  <c r="F732" i="31" s="1"/>
  <c r="M732" i="31" l="1"/>
  <c r="G732" i="31" s="1"/>
  <c r="O732" i="31" s="1"/>
  <c r="I732" i="31" l="1"/>
  <c r="H732" i="31"/>
  <c r="E733" i="31" s="1" a="1"/>
  <c r="E733" i="31" s="1"/>
  <c r="F733" i="31" s="1"/>
  <c r="M733" i="31" s="1"/>
  <c r="G733" i="31" s="1"/>
  <c r="O733" i="31" s="1"/>
  <c r="P732" i="31"/>
  <c r="Q732" i="31"/>
  <c r="N732" i="31"/>
  <c r="H733" i="31" l="1"/>
  <c r="E734" i="31" s="1" a="1"/>
  <c r="E734" i="31" s="1"/>
  <c r="F734" i="31" s="1"/>
  <c r="M734" i="31" s="1"/>
  <c r="N733" i="31"/>
  <c r="P733" i="31"/>
  <c r="Q733" i="31"/>
  <c r="I733" i="31"/>
  <c r="I734" i="31" l="1"/>
  <c r="H734" i="31"/>
  <c r="E735" i="31" s="1" a="1"/>
  <c r="E735" i="31" s="1"/>
  <c r="F735" i="31" s="1"/>
  <c r="M735" i="31" s="1"/>
  <c r="G735" i="31" s="1"/>
  <c r="O735" i="31" s="1"/>
  <c r="G734" i="31"/>
  <c r="O734" i="31" s="1"/>
  <c r="P734" i="31" s="1"/>
  <c r="Q734" i="31" l="1"/>
  <c r="N734" i="31"/>
  <c r="N735" i="31"/>
  <c r="Q735" i="31"/>
  <c r="P735" i="31"/>
  <c r="H735" i="31"/>
  <c r="E736" i="31" s="1" a="1"/>
  <c r="E736" i="31" s="1"/>
  <c r="F736" i="31" s="1"/>
  <c r="I735" i="31"/>
  <c r="M736" i="31" l="1"/>
  <c r="H736" i="31" s="1"/>
  <c r="E737" i="31" s="1" a="1"/>
  <c r="E737" i="31" s="1"/>
  <c r="F737" i="31" s="1"/>
  <c r="M737" i="31" l="1"/>
  <c r="G737" i="31" s="1"/>
  <c r="O737" i="31" s="1"/>
  <c r="G736" i="31"/>
  <c r="O736" i="31" s="1"/>
  <c r="I736" i="31"/>
  <c r="N737" i="31" l="1"/>
  <c r="Q737" i="31"/>
  <c r="P737" i="31"/>
  <c r="P736" i="31"/>
  <c r="Q736" i="31"/>
  <c r="N736" i="31"/>
  <c r="I737" i="31"/>
  <c r="H737" i="31"/>
  <c r="E738" i="31" s="1" a="1"/>
  <c r="E738" i="31" s="1"/>
  <c r="F738" i="31" s="1"/>
  <c r="M738" i="31" l="1"/>
  <c r="H738" i="31" s="1"/>
  <c r="E739" i="31" s="1" a="1"/>
  <c r="E739" i="31" s="1"/>
  <c r="F739" i="31" s="1"/>
  <c r="M739" i="31" l="1"/>
  <c r="I739" i="31" s="1"/>
  <c r="G738" i="31"/>
  <c r="O738" i="31" s="1"/>
  <c r="I738" i="31"/>
  <c r="P738" i="31" l="1"/>
  <c r="N738" i="31"/>
  <c r="Q738" i="31"/>
  <c r="G739" i="31"/>
  <c r="O739" i="31" s="1"/>
  <c r="H739" i="31"/>
  <c r="E740" i="31" s="1" a="1"/>
  <c r="E740" i="31" s="1"/>
  <c r="F740" i="31" s="1"/>
  <c r="M740" i="31" l="1"/>
  <c r="G740" i="31" s="1"/>
  <c r="O740" i="31" s="1"/>
  <c r="Q739" i="31"/>
  <c r="N739" i="31"/>
  <c r="P739" i="31"/>
  <c r="I740" i="31" l="1"/>
  <c r="H740" i="31"/>
  <c r="E741" i="31" s="1" a="1"/>
  <c r="E741" i="31" s="1"/>
  <c r="F741" i="31" s="1"/>
  <c r="M741" i="31" s="1"/>
  <c r="I741" i="31" s="1"/>
  <c r="N740" i="31"/>
  <c r="Q740" i="31"/>
  <c r="P740" i="31"/>
  <c r="H741" i="31" l="1"/>
  <c r="E742" i="31" s="1" a="1"/>
  <c r="E742" i="31" s="1"/>
  <c r="F742" i="31" s="1"/>
  <c r="M742" i="31" s="1"/>
  <c r="G741" i="31"/>
  <c r="O741" i="31" s="1"/>
  <c r="H742" i="31" l="1"/>
  <c r="E743" i="31" s="1" a="1"/>
  <c r="E743" i="31" s="1"/>
  <c r="F743" i="31" s="1"/>
  <c r="M743" i="31" s="1"/>
  <c r="I743" i="31" s="1"/>
  <c r="I742" i="31"/>
  <c r="G742" i="31"/>
  <c r="O742" i="31" s="1"/>
  <c r="N742" i="31" s="1"/>
  <c r="P741" i="31"/>
  <c r="N741" i="31"/>
  <c r="Q741" i="31"/>
  <c r="Q742" i="31" l="1"/>
  <c r="P742" i="31"/>
  <c r="G743" i="31"/>
  <c r="O743" i="31" s="1"/>
  <c r="H743" i="31"/>
  <c r="E744" i="31" s="1" a="1"/>
  <c r="E744" i="31" s="1"/>
  <c r="F744" i="31" s="1"/>
  <c r="M744" i="31" l="1"/>
  <c r="H744" i="31" s="1"/>
  <c r="E745" i="31" s="1" a="1"/>
  <c r="E745" i="31" s="1"/>
  <c r="F745" i="31" s="1"/>
  <c r="N743" i="31"/>
  <c r="P743" i="31"/>
  <c r="Q743" i="31"/>
  <c r="G744" i="31" l="1"/>
  <c r="O744" i="31" s="1"/>
  <c r="Q744" i="31" s="1"/>
  <c r="I744" i="31"/>
  <c r="M745" i="31"/>
  <c r="G745" i="31" s="1"/>
  <c r="O745" i="31" s="1"/>
  <c r="P744" i="31" l="1"/>
  <c r="N744" i="31"/>
  <c r="I745" i="31"/>
  <c r="N745" i="31"/>
  <c r="Q745" i="31"/>
  <c r="P745" i="31"/>
  <c r="H745" i="31"/>
  <c r="E746" i="31" s="1" a="1"/>
  <c r="E746" i="31" s="1"/>
  <c r="F746" i="31" s="1"/>
  <c r="M746" i="31" l="1"/>
  <c r="H746" i="31" s="1"/>
  <c r="E747" i="31" s="1" a="1"/>
  <c r="E747" i="31" s="1"/>
  <c r="F747" i="31" s="1"/>
  <c r="I746" i="31" l="1"/>
  <c r="M747" i="31"/>
  <c r="H747" i="31" s="1"/>
  <c r="E748" i="31" s="1" a="1"/>
  <c r="E748" i="31" s="1"/>
  <c r="F748" i="31" s="1"/>
  <c r="G746" i="31"/>
  <c r="O746" i="31" s="1"/>
  <c r="G747" i="31" l="1"/>
  <c r="O747" i="31" s="1"/>
  <c r="P747" i="31" s="1"/>
  <c r="M748" i="31"/>
  <c r="G748" i="31" s="1"/>
  <c r="O748" i="31" s="1"/>
  <c r="N746" i="31"/>
  <c r="P746" i="31"/>
  <c r="Q746" i="31"/>
  <c r="I747" i="31"/>
  <c r="Q747" i="31" l="1"/>
  <c r="N747" i="31"/>
  <c r="I748" i="31"/>
  <c r="P748" i="31"/>
  <c r="Q748" i="31"/>
  <c r="N748" i="31"/>
  <c r="H748" i="31"/>
  <c r="E749" i="31" s="1" a="1"/>
  <c r="E749" i="31" s="1"/>
  <c r="F749" i="31" s="1"/>
  <c r="M749" i="31" l="1"/>
  <c r="G749" i="31" s="1"/>
  <c r="O749" i="31" s="1"/>
  <c r="I749" i="31" l="1"/>
  <c r="H749" i="31"/>
  <c r="E750" i="31" s="1" a="1"/>
  <c r="E750" i="31" s="1"/>
  <c r="F750" i="31" s="1"/>
  <c r="M750" i="31" s="1"/>
  <c r="G750" i="31" s="1"/>
  <c r="O750" i="31" s="1"/>
  <c r="N749" i="31"/>
  <c r="P749" i="31"/>
  <c r="Q749" i="31"/>
  <c r="H750" i="31" l="1"/>
  <c r="E751" i="31" s="1" a="1"/>
  <c r="E751" i="31" s="1"/>
  <c r="F751" i="31" s="1"/>
  <c r="M751" i="31" s="1"/>
  <c r="G751" i="31" s="1"/>
  <c r="O751" i="31" s="1"/>
  <c r="I750" i="31"/>
  <c r="P750" i="31"/>
  <c r="N750" i="31"/>
  <c r="Q750" i="31"/>
  <c r="I751" i="31" l="1"/>
  <c r="H751" i="31"/>
  <c r="E752" i="31" s="1" a="1"/>
  <c r="E752" i="31" s="1"/>
  <c r="F752" i="31" s="1"/>
  <c r="M752" i="31" s="1"/>
  <c r="H752" i="31" s="1"/>
  <c r="E753" i="31" s="1" a="1"/>
  <c r="E753" i="31" s="1"/>
  <c r="F753" i="31" s="1"/>
  <c r="P751" i="31"/>
  <c r="N751" i="31"/>
  <c r="Q751" i="31"/>
  <c r="G752" i="31" l="1"/>
  <c r="O752" i="31" s="1"/>
  <c r="P752" i="31" s="1"/>
  <c r="M753" i="31"/>
  <c r="H753" i="31" s="1"/>
  <c r="E754" i="31" s="1" a="1"/>
  <c r="E754" i="31" s="1"/>
  <c r="F754" i="31" s="1"/>
  <c r="I752" i="31"/>
  <c r="Q752" i="31" l="1"/>
  <c r="N752" i="31"/>
  <c r="M754" i="31"/>
  <c r="G754" i="31" s="1"/>
  <c r="O754" i="31" s="1"/>
  <c r="I753" i="31"/>
  <c r="G753" i="31"/>
  <c r="O753" i="31" s="1"/>
  <c r="H754" i="31" l="1"/>
  <c r="E755" i="31" s="1" a="1"/>
  <c r="E755" i="31" s="1"/>
  <c r="F755" i="31" s="1"/>
  <c r="M755" i="31" s="1"/>
  <c r="G755" i="31" s="1"/>
  <c r="O755" i="31" s="1"/>
  <c r="Q754" i="31"/>
  <c r="N754" i="31"/>
  <c r="P754" i="31"/>
  <c r="N753" i="31"/>
  <c r="Q753" i="31"/>
  <c r="P753" i="31"/>
  <c r="I754" i="31"/>
  <c r="H755" i="31" l="1"/>
  <c r="E756" i="31" s="1" a="1"/>
  <c r="E756" i="31" s="1"/>
  <c r="F756" i="31" s="1"/>
  <c r="M756" i="31" s="1"/>
  <c r="Q755" i="31"/>
  <c r="N755" i="31"/>
  <c r="P755" i="31"/>
  <c r="I755" i="31"/>
  <c r="H756" i="31" l="1"/>
  <c r="E757" i="31" s="1" a="1"/>
  <c r="E757" i="31" s="1"/>
  <c r="F757" i="31" s="1"/>
  <c r="M757" i="31" s="1"/>
  <c r="H757" i="31" s="1"/>
  <c r="E758" i="31" s="1" a="1"/>
  <c r="E758" i="31" s="1"/>
  <c r="F758" i="31" s="1"/>
  <c r="G756" i="31"/>
  <c r="O756" i="31" s="1"/>
  <c r="N756" i="31" s="1"/>
  <c r="I756" i="31"/>
  <c r="P756" i="31" l="1"/>
  <c r="Q756" i="31"/>
  <c r="G757" i="31"/>
  <c r="O757" i="31" s="1"/>
  <c r="N757" i="31" s="1"/>
  <c r="M758" i="31"/>
  <c r="H758" i="31" s="1"/>
  <c r="E759" i="31" s="1" a="1"/>
  <c r="E759" i="31" s="1"/>
  <c r="F759" i="31" s="1"/>
  <c r="I757" i="31"/>
  <c r="Q757" i="31" l="1"/>
  <c r="P757" i="31"/>
  <c r="I758" i="31"/>
  <c r="G758" i="31"/>
  <c r="O758" i="31" s="1"/>
  <c r="P758" i="31" s="1"/>
  <c r="M759" i="31"/>
  <c r="I759" i="31" s="1"/>
  <c r="N758" i="31" l="1"/>
  <c r="Q758" i="31"/>
  <c r="H759" i="31"/>
  <c r="E760" i="31" s="1" a="1"/>
  <c r="E760" i="31" s="1"/>
  <c r="F760" i="31" s="1"/>
  <c r="G759" i="31"/>
  <c r="O759" i="31" s="1"/>
  <c r="N759" i="31" l="1"/>
  <c r="P759" i="31"/>
  <c r="Q759" i="31"/>
  <c r="M760" i="31"/>
  <c r="I760" i="31" s="1"/>
  <c r="H760" i="31" l="1"/>
  <c r="E761" i="31" s="1" a="1"/>
  <c r="E761" i="31" s="1"/>
  <c r="F761" i="31" s="1"/>
  <c r="M761" i="31" s="1"/>
  <c r="G761" i="31" s="1"/>
  <c r="O761" i="31" s="1"/>
  <c r="G760" i="31"/>
  <c r="O760" i="31" s="1"/>
  <c r="Q760" i="31" s="1"/>
  <c r="N760" i="31" l="1"/>
  <c r="P760" i="31"/>
  <c r="N761" i="31"/>
  <c r="Q761" i="31"/>
  <c r="P761" i="31"/>
  <c r="I761" i="31"/>
  <c r="H761" i="31"/>
  <c r="E762" i="31" s="1" a="1"/>
  <c r="E762" i="31" s="1"/>
  <c r="F762" i="31" s="1"/>
  <c r="M762" i="31" l="1"/>
  <c r="H762" i="31" s="1"/>
  <c r="E763" i="31" s="1" a="1"/>
  <c r="E763" i="31" s="1"/>
  <c r="F763" i="31" s="1"/>
  <c r="M763" i="31" l="1"/>
  <c r="G763" i="31" s="1"/>
  <c r="O763" i="31" s="1"/>
  <c r="G762" i="31"/>
  <c r="O762" i="31" s="1"/>
  <c r="I762" i="31"/>
  <c r="P763" i="31" l="1"/>
  <c r="N763" i="31"/>
  <c r="Q763" i="31"/>
  <c r="N762" i="31"/>
  <c r="P762" i="31"/>
  <c r="Q762" i="31"/>
  <c r="I763" i="31"/>
  <c r="H763" i="31"/>
  <c r="E764" i="31" s="1" a="1"/>
  <c r="E764" i="31" s="1"/>
  <c r="F764" i="31" s="1"/>
  <c r="M764" i="31" l="1"/>
  <c r="G764" i="31" s="1"/>
  <c r="O764" i="31" s="1"/>
  <c r="H764" i="31" l="1"/>
  <c r="E765" i="31" s="1" a="1"/>
  <c r="E765" i="31" s="1"/>
  <c r="F765" i="31" s="1"/>
  <c r="M765" i="31" s="1"/>
  <c r="G765" i="31" s="1"/>
  <c r="O765" i="31" s="1"/>
  <c r="P764" i="31"/>
  <c r="Q764" i="31"/>
  <c r="N764" i="31"/>
  <c r="I764" i="31"/>
  <c r="P765" i="31" l="1"/>
  <c r="N765" i="31"/>
  <c r="Q765" i="31"/>
  <c r="H765" i="31"/>
  <c r="E766" i="31" s="1" a="1"/>
  <c r="E766" i="31" s="1"/>
  <c r="F766" i="31" s="1"/>
  <c r="I765" i="31"/>
  <c r="M766" i="31" l="1"/>
  <c r="G766" i="31" s="1"/>
  <c r="O766" i="31" s="1"/>
  <c r="I766" i="31" l="1"/>
  <c r="H766" i="31"/>
  <c r="E767" i="31" s="1" a="1"/>
  <c r="E767" i="31" s="1"/>
  <c r="F767" i="31" s="1"/>
  <c r="M767" i="31" s="1"/>
  <c r="H767" i="31" s="1"/>
  <c r="E768" i="31" s="1" a="1"/>
  <c r="E768" i="31" s="1"/>
  <c r="F768" i="31" s="1"/>
  <c r="N766" i="31"/>
  <c r="P766" i="31"/>
  <c r="Q766" i="31"/>
  <c r="I767" i="31" l="1"/>
  <c r="G767" i="31"/>
  <c r="O767" i="31" s="1"/>
  <c r="P767" i="31" s="1"/>
  <c r="M768" i="31"/>
  <c r="H768" i="31" s="1"/>
  <c r="E769" i="31" s="1" a="1"/>
  <c r="E769" i="31" s="1"/>
  <c r="F769" i="31" s="1"/>
  <c r="Q767" i="31" l="1"/>
  <c r="N767" i="31"/>
  <c r="M769" i="31"/>
  <c r="H769" i="31" s="1"/>
  <c r="E770" i="31" s="1" a="1"/>
  <c r="E770" i="31" s="1"/>
  <c r="F770" i="31" s="1"/>
  <c r="G768" i="31"/>
  <c r="O768" i="31" s="1"/>
  <c r="I768" i="31"/>
  <c r="M770" i="31" l="1"/>
  <c r="I770" i="31" s="1"/>
  <c r="Q768" i="31"/>
  <c r="N768" i="31"/>
  <c r="P768" i="31"/>
  <c r="I769" i="31"/>
  <c r="G769" i="31"/>
  <c r="O769" i="31" s="1"/>
  <c r="G770" i="31" l="1"/>
  <c r="O770" i="31" s="1"/>
  <c r="N769" i="31"/>
  <c r="Q769" i="31"/>
  <c r="P769" i="31"/>
  <c r="H770" i="31"/>
  <c r="E771" i="31" s="1" a="1"/>
  <c r="E771" i="31" s="1"/>
  <c r="F771" i="31" s="1"/>
  <c r="M771" i="31" l="1"/>
  <c r="G771" i="31" s="1"/>
  <c r="O771" i="31" s="1"/>
  <c r="Q770" i="31"/>
  <c r="N770" i="31"/>
  <c r="P770" i="31"/>
  <c r="P771" i="31" l="1"/>
  <c r="Q771" i="31"/>
  <c r="N771" i="31"/>
  <c r="H771" i="31"/>
  <c r="E772" i="31" s="1" a="1"/>
  <c r="E772" i="31" s="1"/>
  <c r="F772" i="31" s="1"/>
  <c r="I771" i="31"/>
  <c r="M772" i="31" l="1"/>
  <c r="I772" i="31" s="1"/>
  <c r="G772" i="31" l="1"/>
  <c r="O772" i="31" s="1"/>
  <c r="N772" i="31" s="1"/>
  <c r="H772" i="31"/>
  <c r="E773" i="31" s="1" a="1"/>
  <c r="E773" i="31" s="1"/>
  <c r="F773" i="31" s="1"/>
  <c r="M773" i="31" s="1"/>
  <c r="G773" i="31" s="1"/>
  <c r="O773" i="31" s="1"/>
  <c r="Q772" i="31" l="1"/>
  <c r="P772" i="31"/>
  <c r="I773" i="31"/>
  <c r="H773" i="31"/>
  <c r="E774" i="31" s="1" a="1"/>
  <c r="E774" i="31" s="1"/>
  <c r="F774" i="31" s="1"/>
  <c r="M774" i="31" s="1"/>
  <c r="H774" i="31" s="1"/>
  <c r="E775" i="31" s="1" a="1"/>
  <c r="E775" i="31" s="1"/>
  <c r="F775" i="31" s="1"/>
  <c r="N773" i="31"/>
  <c r="P773" i="31"/>
  <c r="Q773" i="31"/>
  <c r="M775" i="31" l="1"/>
  <c r="I775" i="31" s="1"/>
  <c r="I774" i="31"/>
  <c r="G774" i="31"/>
  <c r="O774" i="31" s="1"/>
  <c r="G775" i="31" l="1"/>
  <c r="O775" i="31" s="1"/>
  <c r="N775" i="31" s="1"/>
  <c r="N774" i="31"/>
  <c r="P774" i="31"/>
  <c r="Q774" i="31"/>
  <c r="H775" i="31"/>
  <c r="E776" i="31" s="1" a="1"/>
  <c r="E776" i="31" s="1"/>
  <c r="F776" i="31" s="1"/>
  <c r="P775" i="31" l="1"/>
  <c r="Q775" i="31"/>
  <c r="M776" i="31"/>
  <c r="G776" i="31" s="1"/>
  <c r="O776" i="31" s="1"/>
  <c r="Q776" i="31" l="1"/>
  <c r="N776" i="31"/>
  <c r="P776" i="31"/>
  <c r="I776" i="31"/>
  <c r="H776" i="31"/>
  <c r="E777" i="31" s="1" a="1"/>
  <c r="E777" i="31" s="1"/>
  <c r="F777" i="31" s="1"/>
  <c r="M777" i="31" l="1"/>
  <c r="G777" i="31" s="1"/>
  <c r="O777" i="31" s="1"/>
  <c r="P777" i="31" l="1"/>
  <c r="N777" i="31"/>
  <c r="Q777" i="31"/>
  <c r="I777" i="31"/>
  <c r="H777" i="31"/>
  <c r="E778" i="31" s="1" a="1"/>
  <c r="E778" i="31" s="1"/>
  <c r="F778" i="31" s="1"/>
  <c r="M778" i="31" l="1"/>
  <c r="H778" i="31" s="1"/>
  <c r="E779" i="31" s="1" a="1"/>
  <c r="E779" i="31" s="1"/>
  <c r="F779" i="31" s="1"/>
  <c r="G778" i="31" l="1"/>
  <c r="O778" i="31" s="1"/>
  <c r="N778" i="31" s="1"/>
  <c r="M779" i="31"/>
  <c r="G779" i="31" s="1"/>
  <c r="O779" i="31" s="1"/>
  <c r="I778" i="31"/>
  <c r="Q778" i="31" l="1"/>
  <c r="P778" i="31"/>
  <c r="I779" i="31"/>
  <c r="H779" i="31"/>
  <c r="E780" i="31" s="1" a="1"/>
  <c r="E780" i="31" s="1"/>
  <c r="F780" i="31" s="1"/>
  <c r="M780" i="31" s="1"/>
  <c r="G780" i="31" s="1"/>
  <c r="O780" i="31" s="1"/>
  <c r="P779" i="31"/>
  <c r="N779" i="31"/>
  <c r="Q779" i="31"/>
  <c r="I780" i="31" l="1"/>
  <c r="H780" i="31"/>
  <c r="E781" i="31" s="1" a="1"/>
  <c r="E781" i="31" s="1"/>
  <c r="F781" i="31" s="1"/>
  <c r="M781" i="31" s="1"/>
  <c r="G781" i="31" s="1"/>
  <c r="O781" i="31" s="1"/>
  <c r="P780" i="31"/>
  <c r="N780" i="31"/>
  <c r="Q780" i="31"/>
  <c r="P781" i="31" l="1"/>
  <c r="N781" i="31"/>
  <c r="Q781" i="31"/>
  <c r="I781" i="31"/>
  <c r="H781" i="31"/>
  <c r="E782" i="31" s="1" a="1"/>
  <c r="E782" i="31" s="1"/>
  <c r="F782" i="31" s="1"/>
  <c r="M782" i="31" l="1"/>
  <c r="I782" i="31" s="1"/>
  <c r="G782" i="31" l="1"/>
  <c r="O782" i="31" s="1"/>
  <c r="Q782" i="31" s="1"/>
  <c r="H782" i="31"/>
  <c r="E783" i="31" s="1" a="1"/>
  <c r="E783" i="31" s="1"/>
  <c r="F783" i="31" s="1"/>
  <c r="M783" i="31" s="1"/>
  <c r="H783" i="31" s="1"/>
  <c r="E784" i="31" s="1" a="1"/>
  <c r="E784" i="31" s="1"/>
  <c r="F784" i="31" s="1"/>
  <c r="N782" i="31" l="1"/>
  <c r="P782" i="31"/>
  <c r="M784" i="31"/>
  <c r="I784" i="31" s="1"/>
  <c r="I783" i="31"/>
  <c r="G783" i="31"/>
  <c r="O783" i="31" s="1"/>
  <c r="N783" i="31" l="1"/>
  <c r="Q783" i="31"/>
  <c r="P783" i="31"/>
  <c r="H784" i="31"/>
  <c r="E785" i="31" s="1" a="1"/>
  <c r="E785" i="31" s="1"/>
  <c r="F785" i="31" s="1"/>
  <c r="G784" i="31"/>
  <c r="O784" i="31" s="1"/>
  <c r="Q784" i="31" l="1"/>
  <c r="N784" i="31"/>
  <c r="P784" i="31"/>
  <c r="M785" i="31"/>
  <c r="I785" i="31" s="1"/>
  <c r="H785" i="31" l="1"/>
  <c r="E786" i="31" s="1" a="1"/>
  <c r="E786" i="31" s="1"/>
  <c r="F786" i="31" s="1"/>
  <c r="G785" i="31"/>
  <c r="O785" i="31" s="1"/>
  <c r="N785" i="31" l="1"/>
  <c r="P785" i="31"/>
  <c r="Q785" i="31"/>
  <c r="M786" i="31"/>
  <c r="I786" i="31" s="1"/>
  <c r="H786" i="31" l="1"/>
  <c r="E787" i="31" s="1" a="1"/>
  <c r="E787" i="31" s="1"/>
  <c r="F787" i="31" s="1"/>
  <c r="G786" i="31"/>
  <c r="O786" i="31" s="1"/>
  <c r="N786" i="31" s="1"/>
  <c r="Q786" i="31" l="1"/>
  <c r="P786" i="31"/>
  <c r="M787" i="31"/>
  <c r="G787" i="31" s="1"/>
  <c r="O787" i="31" s="1"/>
  <c r="I787" i="31" l="1"/>
  <c r="P787" i="31"/>
  <c r="N787" i="31"/>
  <c r="Q787" i="31"/>
  <c r="H787" i="31"/>
  <c r="E788" i="31" s="1" a="1"/>
  <c r="E788" i="31" s="1"/>
  <c r="F788" i="31" s="1"/>
  <c r="M788" i="31" l="1"/>
  <c r="G788" i="31" s="1"/>
  <c r="O788" i="31" s="1"/>
  <c r="I788" i="31" l="1"/>
  <c r="H788" i="31"/>
  <c r="E789" i="31" s="1" a="1"/>
  <c r="E789" i="31" s="1"/>
  <c r="F789" i="31" s="1"/>
  <c r="M789" i="31" s="1"/>
  <c r="I789" i="31" s="1"/>
  <c r="N788" i="31"/>
  <c r="P788" i="31"/>
  <c r="Q788" i="31"/>
  <c r="G789" i="31" l="1"/>
  <c r="O789" i="31" s="1"/>
  <c r="P789" i="31" s="1"/>
  <c r="H789" i="31"/>
  <c r="E790" i="31" s="1" a="1"/>
  <c r="E790" i="31" s="1"/>
  <c r="F790" i="31" s="1"/>
  <c r="M790" i="31" s="1"/>
  <c r="G790" i="31" s="1"/>
  <c r="O790" i="31" s="1"/>
  <c r="Q789" i="31" l="1"/>
  <c r="N789" i="31"/>
  <c r="N790" i="31"/>
  <c r="Q790" i="31"/>
  <c r="P790" i="31"/>
  <c r="H790" i="31"/>
  <c r="E791" i="31" s="1" a="1"/>
  <c r="E791" i="31" s="1"/>
  <c r="F791" i="31" s="1"/>
  <c r="I790" i="31"/>
  <c r="M791" i="31" l="1"/>
  <c r="I791" i="31" s="1"/>
  <c r="G791" i="31" l="1"/>
  <c r="O791" i="31" s="1"/>
  <c r="N791" i="31" s="1"/>
  <c r="H791" i="31"/>
  <c r="E792" i="31" s="1" a="1"/>
  <c r="E792" i="31" s="1"/>
  <c r="F792" i="31" s="1"/>
  <c r="M792" i="31" s="1"/>
  <c r="H792" i="31" s="1"/>
  <c r="E793" i="31" s="1" a="1"/>
  <c r="E793" i="31" s="1"/>
  <c r="F793" i="31" s="1"/>
  <c r="M793" i="31" s="1"/>
  <c r="G793" i="31" s="1"/>
  <c r="O793" i="31" s="1"/>
  <c r="Q791" i="31" l="1"/>
  <c r="P791" i="31"/>
  <c r="H793" i="31"/>
  <c r="E794" i="31" s="1" a="1"/>
  <c r="E794" i="31" s="1"/>
  <c r="F794" i="31" s="1"/>
  <c r="M794" i="31" s="1"/>
  <c r="H794" i="31" s="1"/>
  <c r="E795" i="31" s="1" a="1"/>
  <c r="E795" i="31" s="1"/>
  <c r="F795" i="31" s="1"/>
  <c r="G792" i="31"/>
  <c r="O792" i="31" s="1"/>
  <c r="P792" i="31" s="1"/>
  <c r="I792" i="31"/>
  <c r="I793" i="31"/>
  <c r="P793" i="31"/>
  <c r="N793" i="31"/>
  <c r="Q793" i="31"/>
  <c r="Q792" i="31"/>
  <c r="N792" i="31"/>
  <c r="M795" i="31" l="1"/>
  <c r="G795" i="31" s="1"/>
  <c r="O795" i="31" s="1"/>
  <c r="I794" i="31"/>
  <c r="G794" i="31"/>
  <c r="O794" i="31" s="1"/>
  <c r="I795" i="31" l="1"/>
  <c r="H795" i="31"/>
  <c r="E796" i="31" s="1" a="1"/>
  <c r="E796" i="31" s="1"/>
  <c r="F796" i="31" s="1"/>
  <c r="M796" i="31" s="1"/>
  <c r="H796" i="31" s="1"/>
  <c r="E797" i="31" s="1" a="1"/>
  <c r="E797" i="31" s="1"/>
  <c r="F797" i="31" s="1"/>
  <c r="P795" i="31"/>
  <c r="Q795" i="31"/>
  <c r="N795" i="31"/>
  <c r="Q794" i="31"/>
  <c r="N794" i="31"/>
  <c r="P794" i="31"/>
  <c r="M797" i="31" l="1"/>
  <c r="G797" i="31" s="1"/>
  <c r="O797" i="31" s="1"/>
  <c r="I796" i="31"/>
  <c r="G796" i="31"/>
  <c r="O796" i="31" s="1"/>
  <c r="P797" i="31" l="1"/>
  <c r="Q797" i="31"/>
  <c r="N797" i="31"/>
  <c r="P796" i="31"/>
  <c r="N796" i="31"/>
  <c r="Q796" i="31"/>
  <c r="I797" i="31"/>
  <c r="H797" i="31"/>
  <c r="E798" i="31" s="1" a="1"/>
  <c r="E798" i="31" s="1"/>
  <c r="F798" i="31" s="1"/>
  <c r="M798" i="31" l="1"/>
  <c r="H798" i="31" s="1"/>
  <c r="E799" i="31" s="1" a="1"/>
  <c r="E799" i="31" s="1"/>
  <c r="F799" i="31" s="1"/>
  <c r="G798" i="31" l="1"/>
  <c r="O798" i="31" s="1"/>
  <c r="Q798" i="31" s="1"/>
  <c r="M799" i="31"/>
  <c r="I799" i="31" s="1"/>
  <c r="I798" i="31"/>
  <c r="P798" i="31" l="1"/>
  <c r="N798" i="31"/>
  <c r="H799" i="31"/>
  <c r="E800" i="31" s="1" a="1"/>
  <c r="E800" i="31" s="1"/>
  <c r="F800" i="31" s="1"/>
  <c r="G799" i="31"/>
  <c r="O799" i="31" s="1"/>
  <c r="Q799" i="31" l="1"/>
  <c r="P799" i="31"/>
  <c r="N799" i="31"/>
  <c r="M800" i="31"/>
  <c r="I800" i="31" s="1"/>
  <c r="H800" i="31" l="1"/>
  <c r="E801" i="31" s="1" a="1"/>
  <c r="E801" i="31" s="1"/>
  <c r="F801" i="31" s="1"/>
  <c r="G800" i="31"/>
  <c r="O800" i="31" s="1"/>
  <c r="Q800" i="31" l="1"/>
  <c r="N800" i="31"/>
  <c r="P800" i="31"/>
  <c r="M801" i="31"/>
  <c r="I801" i="31" s="1"/>
  <c r="H801" i="31" l="1"/>
  <c r="E802" i="31" s="1" a="1"/>
  <c r="E802" i="31" s="1"/>
  <c r="F802" i="31" s="1"/>
  <c r="G801" i="31"/>
  <c r="O801" i="31" s="1"/>
  <c r="N801" i="31" l="1"/>
  <c r="Q801" i="31"/>
  <c r="P801" i="31"/>
  <c r="M802" i="31"/>
  <c r="I802" i="31" s="1"/>
  <c r="G802" i="31" l="1"/>
  <c r="O802" i="31" s="1"/>
  <c r="N802" i="31" s="1"/>
  <c r="H802" i="31"/>
  <c r="E803" i="31" s="1" a="1"/>
  <c r="E803" i="31" s="1"/>
  <c r="F803" i="31" s="1"/>
  <c r="Q802" i="31" l="1"/>
  <c r="P802" i="31"/>
  <c r="M803" i="31"/>
  <c r="G803" i="31" s="1"/>
  <c r="O803" i="31" s="1"/>
  <c r="I803" i="31" l="1"/>
  <c r="H803" i="31"/>
  <c r="E804" i="31" s="1" a="1"/>
  <c r="E804" i="31" s="1"/>
  <c r="F804" i="31" s="1"/>
  <c r="M804" i="31" s="1"/>
  <c r="H804" i="31" s="1"/>
  <c r="E805" i="31" s="1" a="1"/>
  <c r="E805" i="31" s="1"/>
  <c r="F805" i="31" s="1"/>
  <c r="P803" i="31"/>
  <c r="Q803" i="31"/>
  <c r="N803" i="31"/>
  <c r="I804" i="31" l="1"/>
  <c r="G804" i="31"/>
  <c r="O804" i="31" s="1"/>
  <c r="P804" i="31" s="1"/>
  <c r="M805" i="31"/>
  <c r="H805" i="31" s="1"/>
  <c r="E806" i="31" s="1" a="1"/>
  <c r="E806" i="31" s="1"/>
  <c r="F806" i="31" s="1"/>
  <c r="Q804" i="31" l="1"/>
  <c r="N804" i="31"/>
  <c r="G805" i="31"/>
  <c r="O805" i="31" s="1"/>
  <c r="N805" i="31" s="1"/>
  <c r="I805" i="31"/>
  <c r="M806" i="31"/>
  <c r="G806" i="31" s="1"/>
  <c r="O806" i="31" s="1"/>
  <c r="P805" i="31" l="1"/>
  <c r="Q805" i="31"/>
  <c r="H806" i="31"/>
  <c r="E807" i="31" s="1" a="1"/>
  <c r="E807" i="31" s="1"/>
  <c r="F807" i="31" s="1"/>
  <c r="M807" i="31" s="1"/>
  <c r="G807" i="31" s="1"/>
  <c r="O807" i="31" s="1"/>
  <c r="I806" i="31"/>
  <c r="Q806" i="31"/>
  <c r="P806" i="31"/>
  <c r="N806" i="31"/>
  <c r="P807" i="31" l="1"/>
  <c r="N807" i="31"/>
  <c r="Q807" i="31"/>
  <c r="H807" i="31"/>
  <c r="E808" i="31" s="1" a="1"/>
  <c r="E808" i="31" s="1"/>
  <c r="F808" i="31" s="1"/>
  <c r="I807" i="31"/>
  <c r="M808" i="31" l="1"/>
  <c r="G808" i="31" s="1"/>
  <c r="O808" i="31" s="1"/>
  <c r="P808" i="31" l="1"/>
  <c r="Q808" i="31"/>
  <c r="N808" i="31"/>
  <c r="H808" i="31"/>
  <c r="E809" i="31" s="1" a="1"/>
  <c r="E809" i="31" s="1"/>
  <c r="F809" i="31" s="1"/>
  <c r="I808" i="31"/>
  <c r="M809" i="31" l="1"/>
  <c r="I809" i="31" s="1"/>
  <c r="H809" i="31" l="1"/>
  <c r="E810" i="31" s="1" a="1"/>
  <c r="E810" i="31" s="1"/>
  <c r="F810" i="31" s="1"/>
  <c r="M810" i="31" s="1"/>
  <c r="I810" i="31" s="1"/>
  <c r="G809" i="31"/>
  <c r="O809" i="31" s="1"/>
  <c r="N809" i="31" s="1"/>
  <c r="P809" i="31" l="1"/>
  <c r="Q809" i="31"/>
  <c r="H810" i="31"/>
  <c r="E811" i="31" s="1" a="1"/>
  <c r="E811" i="31" s="1"/>
  <c r="F811" i="31" s="1"/>
  <c r="M811" i="31" s="1"/>
  <c r="G811" i="31" s="1"/>
  <c r="O811" i="31" s="1"/>
  <c r="G810" i="31"/>
  <c r="O810" i="31" s="1"/>
  <c r="Q810" i="31" s="1"/>
  <c r="P810" i="31" l="1"/>
  <c r="N810" i="31"/>
  <c r="I811" i="31"/>
  <c r="Q811" i="31"/>
  <c r="N811" i="31"/>
  <c r="P811" i="31"/>
  <c r="H811" i="31"/>
  <c r="E812" i="31" s="1" a="1"/>
  <c r="E812" i="31" s="1"/>
  <c r="F812" i="31" s="1"/>
  <c r="M812" i="31" l="1"/>
  <c r="H812" i="31" s="1"/>
  <c r="E813" i="31" s="1" a="1"/>
  <c r="E813" i="31" s="1"/>
  <c r="F813" i="31" s="1"/>
  <c r="M813" i="31" l="1"/>
  <c r="H813" i="31" s="1"/>
  <c r="E814" i="31" s="1" a="1"/>
  <c r="E814" i="31" s="1"/>
  <c r="F814" i="31" s="1"/>
  <c r="G812" i="31"/>
  <c r="O812" i="31" s="1"/>
  <c r="I812" i="31"/>
  <c r="I813" i="31" l="1"/>
  <c r="M814" i="31"/>
  <c r="I814" i="31" s="1"/>
  <c r="P812" i="31"/>
  <c r="Q812" i="31"/>
  <c r="N812" i="31"/>
  <c r="G813" i="31"/>
  <c r="O813" i="31" s="1"/>
  <c r="P813" i="31" l="1"/>
  <c r="Q813" i="31"/>
  <c r="N813" i="31"/>
  <c r="G814" i="31"/>
  <c r="O814" i="31" s="1"/>
  <c r="H814" i="31"/>
  <c r="E815" i="31" s="1" a="1"/>
  <c r="E815" i="31" s="1"/>
  <c r="F815" i="31" s="1"/>
  <c r="M815" i="31" l="1"/>
  <c r="G815" i="31" s="1"/>
  <c r="O815" i="31" s="1"/>
  <c r="P814" i="31"/>
  <c r="Q814" i="31"/>
  <c r="N814" i="31"/>
  <c r="I815" i="31" l="1"/>
  <c r="H815" i="31"/>
  <c r="E816" i="31" s="1" a="1"/>
  <c r="E816" i="31" s="1"/>
  <c r="F816" i="31" s="1"/>
  <c r="M816" i="31" s="1"/>
  <c r="G816" i="31" s="1"/>
  <c r="O816" i="31" s="1"/>
  <c r="N815" i="31"/>
  <c r="P815" i="31"/>
  <c r="Q815" i="31"/>
  <c r="Q816" i="31" l="1"/>
  <c r="N816" i="31"/>
  <c r="P816" i="31"/>
  <c r="H816" i="31"/>
  <c r="E817" i="31" s="1" a="1"/>
  <c r="E817" i="31" s="1"/>
  <c r="F817" i="31" s="1"/>
  <c r="I816" i="31"/>
  <c r="M817" i="31" l="1"/>
  <c r="G817" i="31" s="1"/>
  <c r="O817" i="31" s="1"/>
  <c r="P817" i="31" l="1"/>
  <c r="N817" i="31"/>
  <c r="Q817" i="31"/>
  <c r="I817" i="31"/>
  <c r="H817" i="31"/>
  <c r="E818" i="31" s="1" a="1"/>
  <c r="E818" i="31" s="1"/>
  <c r="F818" i="31" s="1"/>
  <c r="M818" i="31" l="1"/>
  <c r="G818" i="31" s="1"/>
  <c r="O818" i="31" s="1"/>
  <c r="P818" i="31" l="1"/>
  <c r="Q818" i="31"/>
  <c r="N818" i="31"/>
  <c r="I818" i="31"/>
  <c r="H818" i="31"/>
  <c r="E819" i="31" s="1" a="1"/>
  <c r="E819" i="31" s="1"/>
  <c r="F819" i="31" s="1"/>
  <c r="M819" i="31" l="1"/>
  <c r="I819" i="31" s="1"/>
  <c r="H819" i="31" l="1"/>
  <c r="E820" i="31" s="1" a="1"/>
  <c r="E820" i="31" s="1"/>
  <c r="F820" i="31" s="1"/>
  <c r="G819" i="31"/>
  <c r="O819" i="31" s="1"/>
  <c r="N819" i="31" l="1"/>
  <c r="P819" i="31"/>
  <c r="Q819" i="31"/>
  <c r="M820" i="31"/>
  <c r="I820" i="31" s="1"/>
  <c r="G820" i="31" l="1"/>
  <c r="O820" i="31" s="1"/>
  <c r="N820" i="31" s="1"/>
  <c r="H820" i="31"/>
  <c r="E821" i="31" s="1" a="1"/>
  <c r="E821" i="31" s="1"/>
  <c r="F821" i="31" s="1"/>
  <c r="M821" i="31" s="1"/>
  <c r="H821" i="31" s="1"/>
  <c r="E822" i="31" s="1" a="1"/>
  <c r="E822" i="31" s="1"/>
  <c r="F822" i="31" s="1"/>
  <c r="Q820" i="31" l="1"/>
  <c r="P820" i="31"/>
  <c r="M822" i="31"/>
  <c r="G822" i="31" s="1"/>
  <c r="O822" i="31" s="1"/>
  <c r="G821" i="31"/>
  <c r="O821" i="31" s="1"/>
  <c r="I821" i="31"/>
  <c r="I822" i="31" l="1"/>
  <c r="H822" i="31"/>
  <c r="E823" i="31" s="1" a="1"/>
  <c r="E823" i="31" s="1"/>
  <c r="F823" i="31" s="1"/>
  <c r="M823" i="31" s="1"/>
  <c r="G823" i="31" s="1"/>
  <c r="O823" i="31" s="1"/>
  <c r="P821" i="31"/>
  <c r="N821" i="31"/>
  <c r="Q821" i="31"/>
  <c r="P822" i="31"/>
  <c r="N822" i="31"/>
  <c r="Q822" i="31"/>
  <c r="I823" i="31" l="1"/>
  <c r="P823" i="31"/>
  <c r="Q823" i="31"/>
  <c r="N823" i="31"/>
  <c r="H823" i="31"/>
  <c r="E824" i="31" s="1" a="1"/>
  <c r="E824" i="31" s="1"/>
  <c r="F824" i="31" s="1"/>
  <c r="M824" i="31" l="1"/>
  <c r="I824" i="31" s="1"/>
  <c r="H824" i="31" l="1"/>
  <c r="E825" i="31" s="1" a="1"/>
  <c r="E825" i="31" s="1"/>
  <c r="F825" i="31" s="1"/>
  <c r="G824" i="31"/>
  <c r="O824" i="31" s="1"/>
  <c r="P824" i="31" l="1"/>
  <c r="Q824" i="31"/>
  <c r="N824" i="31"/>
  <c r="M825" i="31"/>
  <c r="I825" i="31" s="1"/>
  <c r="H825" i="31" l="1"/>
  <c r="E826" i="31" s="1" a="1"/>
  <c r="E826" i="31" s="1"/>
  <c r="F826" i="31" s="1"/>
  <c r="G825" i="31"/>
  <c r="O825" i="31" s="1"/>
  <c r="N825" i="31" l="1"/>
  <c r="Q825" i="31"/>
  <c r="P825" i="31"/>
  <c r="M826" i="31"/>
  <c r="I826" i="31" s="1"/>
  <c r="H826" i="31" l="1"/>
  <c r="E827" i="31" s="1" a="1"/>
  <c r="E827" i="31" s="1"/>
  <c r="F827" i="31" s="1"/>
  <c r="G826" i="31"/>
  <c r="O826" i="31" s="1"/>
  <c r="Q826" i="31" l="1"/>
  <c r="N826" i="31"/>
  <c r="P826" i="31"/>
  <c r="M827" i="31"/>
  <c r="G827" i="31" s="1"/>
  <c r="O827" i="31" s="1"/>
  <c r="Q827" i="31" l="1"/>
  <c r="N827" i="31"/>
  <c r="P827" i="31"/>
  <c r="H827" i="31"/>
  <c r="E828" i="31" s="1" a="1"/>
  <c r="E828" i="31" s="1"/>
  <c r="F828" i="31" s="1"/>
  <c r="I827" i="31"/>
  <c r="M828" i="31" l="1"/>
  <c r="H828" i="31" s="1"/>
  <c r="E829" i="31" s="1" a="1"/>
  <c r="E829" i="31" s="1"/>
  <c r="F829" i="31" s="1"/>
  <c r="M829" i="31" l="1"/>
  <c r="H829" i="31" s="1"/>
  <c r="E830" i="31" s="1" a="1"/>
  <c r="E830" i="31" s="1"/>
  <c r="F830" i="31" s="1"/>
  <c r="I828" i="31"/>
  <c r="G828" i="31"/>
  <c r="O828" i="31" s="1"/>
  <c r="M830" i="31" l="1"/>
  <c r="I830" i="31" s="1"/>
  <c r="P828" i="31"/>
  <c r="Q828" i="31"/>
  <c r="N828" i="31"/>
  <c r="G829" i="31"/>
  <c r="O829" i="31" s="1"/>
  <c r="I829" i="31"/>
  <c r="P829" i="31" l="1"/>
  <c r="N829" i="31"/>
  <c r="Q829" i="31"/>
  <c r="H830" i="31"/>
  <c r="E831" i="31" s="1" a="1"/>
  <c r="E831" i="31" s="1"/>
  <c r="F831" i="31" s="1"/>
  <c r="G830" i="31"/>
  <c r="O830" i="31" s="1"/>
  <c r="P830" i="31" l="1"/>
  <c r="Q830" i="31"/>
  <c r="N830" i="31"/>
  <c r="M831" i="31"/>
  <c r="G831" i="31" s="1"/>
  <c r="O831" i="31" s="1"/>
  <c r="I831" i="31" l="1"/>
  <c r="N831" i="31"/>
  <c r="Q831" i="31"/>
  <c r="P831" i="31"/>
  <c r="H831" i="31"/>
  <c r="E832" i="31" s="1" a="1"/>
  <c r="E832" i="31" s="1"/>
  <c r="F832" i="31" s="1"/>
  <c r="M832" i="31" l="1"/>
  <c r="G832" i="31" s="1"/>
  <c r="O832" i="31" s="1"/>
  <c r="H832" i="31" l="1"/>
  <c r="E833" i="31" s="1" a="1"/>
  <c r="E833" i="31" s="1"/>
  <c r="F833" i="31" s="1"/>
  <c r="M833" i="31" s="1"/>
  <c r="G833" i="31" s="1"/>
  <c r="O833" i="31" s="1"/>
  <c r="I832" i="31"/>
  <c r="P832" i="31"/>
  <c r="N832" i="31"/>
  <c r="Q832" i="31"/>
  <c r="P833" i="31" l="1"/>
  <c r="Q833" i="31"/>
  <c r="N833" i="31"/>
  <c r="I833" i="31"/>
  <c r="H833" i="31"/>
  <c r="E834" i="31" s="1" a="1"/>
  <c r="E834" i="31" s="1"/>
  <c r="F834" i="31" s="1"/>
  <c r="M834" i="31" l="1"/>
  <c r="I834" i="31" s="1"/>
  <c r="H834" i="31" l="1"/>
  <c r="E835" i="31" s="1" a="1"/>
  <c r="E835" i="31" s="1"/>
  <c r="F835" i="31" s="1"/>
  <c r="G834" i="31"/>
  <c r="O834" i="31" s="1"/>
  <c r="P834" i="31" l="1"/>
  <c r="Q834" i="31"/>
  <c r="N834" i="31"/>
  <c r="M835" i="31"/>
  <c r="I835" i="31" s="1"/>
  <c r="H835" i="31" l="1"/>
  <c r="E836" i="31" s="1" a="1"/>
  <c r="E836" i="31" s="1"/>
  <c r="F836" i="31" s="1"/>
  <c r="G835" i="31"/>
  <c r="O835" i="31" s="1"/>
  <c r="N835" i="31" l="1"/>
  <c r="P835" i="31"/>
  <c r="Q835" i="31"/>
  <c r="M836" i="31"/>
  <c r="G836" i="31" s="1"/>
  <c r="O836" i="31" s="1"/>
  <c r="N836" i="31" l="1"/>
  <c r="P836" i="31"/>
  <c r="Q836" i="31"/>
  <c r="I836" i="31"/>
  <c r="H836" i="31"/>
  <c r="E837" i="31" s="1" a="1"/>
  <c r="E837" i="31" s="1"/>
  <c r="F837" i="31" s="1"/>
  <c r="M837" i="31" l="1"/>
  <c r="G837" i="31" s="1"/>
  <c r="O837" i="31" s="1"/>
  <c r="H837" i="31" l="1"/>
  <c r="E838" i="31" s="1" a="1"/>
  <c r="E838" i="31" s="1"/>
  <c r="F838" i="31" s="1"/>
  <c r="M838" i="31" s="1"/>
  <c r="G838" i="31" s="1"/>
  <c r="O838" i="31" s="1"/>
  <c r="N837" i="31"/>
  <c r="P837" i="31"/>
  <c r="Q837" i="31"/>
  <c r="I837" i="31"/>
  <c r="I838" i="31" l="1"/>
  <c r="H838" i="31"/>
  <c r="E839" i="31" s="1" a="1"/>
  <c r="E839" i="31" s="1"/>
  <c r="F839" i="31" s="1"/>
  <c r="M839" i="31" s="1"/>
  <c r="H839" i="31" s="1"/>
  <c r="E840" i="31" s="1" a="1"/>
  <c r="E840" i="31" s="1"/>
  <c r="F840" i="31" s="1"/>
  <c r="P838" i="31"/>
  <c r="Q838" i="31"/>
  <c r="N838" i="31"/>
  <c r="I839" i="31" l="1"/>
  <c r="G839" i="31"/>
  <c r="O839" i="31" s="1"/>
  <c r="Q839" i="31" s="1"/>
  <c r="M840" i="31"/>
  <c r="I840" i="31" s="1"/>
  <c r="P839" i="31" l="1"/>
  <c r="N839" i="31"/>
  <c r="H840" i="31"/>
  <c r="E841" i="31" s="1" a="1"/>
  <c r="E841" i="31" s="1"/>
  <c r="F841" i="31" s="1"/>
  <c r="M841" i="31" s="1"/>
  <c r="I841" i="31" s="1"/>
  <c r="G840" i="31"/>
  <c r="O840" i="31" s="1"/>
  <c r="N840" i="31" s="1"/>
  <c r="P840" i="31" l="1"/>
  <c r="Q840" i="31"/>
  <c r="H841" i="31"/>
  <c r="E842" i="31" s="1" a="1"/>
  <c r="E842" i="31" s="1"/>
  <c r="F842" i="31" s="1"/>
  <c r="M842" i="31" s="1"/>
  <c r="I842" i="31" s="1"/>
  <c r="G841" i="31"/>
  <c r="O841" i="31" s="1"/>
  <c r="N841" i="31" s="1"/>
  <c r="Q841" i="31" l="1"/>
  <c r="P841" i="31"/>
  <c r="G842" i="31"/>
  <c r="O842" i="31" s="1"/>
  <c r="H842" i="31"/>
  <c r="E843" i="31" s="1" a="1"/>
  <c r="E843" i="31" s="1"/>
  <c r="F843" i="31" s="1"/>
  <c r="M843" i="31" l="1"/>
  <c r="I843" i="31" s="1"/>
  <c r="Q842" i="31"/>
  <c r="N842" i="31"/>
  <c r="P842" i="31"/>
  <c r="H843" i="31" l="1"/>
  <c r="E844" i="31" s="1" a="1"/>
  <c r="E844" i="31" s="1"/>
  <c r="F844" i="31" s="1"/>
  <c r="G843" i="31"/>
  <c r="O843" i="31" s="1"/>
  <c r="Q843" i="31" l="1"/>
  <c r="P843" i="31"/>
  <c r="N843" i="31"/>
  <c r="M844" i="31"/>
  <c r="H844" i="31" s="1"/>
  <c r="E845" i="31" s="1" a="1"/>
  <c r="E845" i="31" s="1"/>
  <c r="F845" i="31" s="1"/>
  <c r="M845" i="31" l="1"/>
  <c r="H845" i="31" s="1"/>
  <c r="E846" i="31" s="1" a="1"/>
  <c r="E846" i="31" s="1"/>
  <c r="F846" i="31" s="1"/>
  <c r="G844" i="31"/>
  <c r="O844" i="31" s="1"/>
  <c r="I844" i="31"/>
  <c r="G845" i="31" l="1"/>
  <c r="O845" i="31" s="1"/>
  <c r="P845" i="31" s="1"/>
  <c r="M846" i="31"/>
  <c r="H846" i="31" s="1"/>
  <c r="E847" i="31" s="1" a="1"/>
  <c r="E847" i="31" s="1"/>
  <c r="F847" i="31" s="1"/>
  <c r="N844" i="31"/>
  <c r="P844" i="31"/>
  <c r="Q844" i="31"/>
  <c r="I845" i="31"/>
  <c r="N845" i="31" l="1"/>
  <c r="Q845" i="31"/>
  <c r="M847" i="31"/>
  <c r="G847" i="31" s="1"/>
  <c r="O847" i="31" s="1"/>
  <c r="G846" i="31"/>
  <c r="O846" i="31" s="1"/>
  <c r="I846" i="31"/>
  <c r="H847" i="31" l="1"/>
  <c r="E848" i="31" s="1" a="1"/>
  <c r="E848" i="31" s="1"/>
  <c r="F848" i="31" s="1"/>
  <c r="M848" i="31" s="1"/>
  <c r="H848" i="31" s="1"/>
  <c r="E849" i="31" s="1" a="1"/>
  <c r="E849" i="31" s="1"/>
  <c r="F849" i="31" s="1"/>
  <c r="N847" i="31"/>
  <c r="P847" i="31"/>
  <c r="Q847" i="31"/>
  <c r="P846" i="31"/>
  <c r="Q846" i="31"/>
  <c r="N846" i="31"/>
  <c r="I847" i="31"/>
  <c r="M849" i="31" l="1"/>
  <c r="H849" i="31" s="1"/>
  <c r="E850" i="31" s="1" a="1"/>
  <c r="E850" i="31" s="1"/>
  <c r="F850" i="31" s="1"/>
  <c r="I848" i="31"/>
  <c r="G848" i="31"/>
  <c r="O848" i="31" s="1"/>
  <c r="M850" i="31" l="1"/>
  <c r="I850" i="31" s="1"/>
  <c r="P848" i="31"/>
  <c r="Q848" i="31"/>
  <c r="N848" i="31"/>
  <c r="G849" i="31"/>
  <c r="O849" i="31" s="1"/>
  <c r="I849" i="31"/>
  <c r="G850" i="31" l="1"/>
  <c r="O850" i="31" s="1"/>
  <c r="N850" i="31" s="1"/>
  <c r="H850" i="31"/>
  <c r="E851" i="31" s="1" a="1"/>
  <c r="E851" i="31" s="1"/>
  <c r="F851" i="31" s="1"/>
  <c r="M851" i="31" s="1"/>
  <c r="G851" i="31" s="1"/>
  <c r="O851" i="31" s="1"/>
  <c r="N849" i="31"/>
  <c r="Q849" i="31"/>
  <c r="P849" i="31"/>
  <c r="Q850" i="31" l="1"/>
  <c r="P850" i="31"/>
  <c r="N851" i="31"/>
  <c r="Q851" i="31"/>
  <c r="P851" i="31"/>
  <c r="I851" i="31"/>
  <c r="H851" i="31"/>
  <c r="E852" i="31" s="1" a="1"/>
  <c r="E852" i="31" s="1"/>
  <c r="F852" i="31" s="1"/>
  <c r="M852" i="31" l="1"/>
  <c r="G852" i="31" s="1"/>
  <c r="O852" i="31" s="1"/>
  <c r="H852" i="31" l="1"/>
  <c r="E853" i="31" s="1" a="1"/>
  <c r="E853" i="31" s="1"/>
  <c r="F853" i="31" s="1"/>
  <c r="M853" i="31" s="1"/>
  <c r="G853" i="31" s="1"/>
  <c r="O853" i="31" s="1"/>
  <c r="N852" i="31"/>
  <c r="P852" i="31"/>
  <c r="Q852" i="31"/>
  <c r="I852" i="31"/>
  <c r="I853" i="31" l="1"/>
  <c r="P853" i="31"/>
  <c r="N853" i="31"/>
  <c r="Q853" i="31"/>
  <c r="H853" i="31"/>
  <c r="E854" i="31" s="1" a="1"/>
  <c r="E854" i="31" s="1"/>
  <c r="F854" i="31" s="1"/>
  <c r="M854" i="31" l="1"/>
  <c r="H854" i="31" s="1"/>
  <c r="E855" i="31" s="1" a="1"/>
  <c r="E855" i="31" s="1"/>
  <c r="F855" i="31" s="1"/>
  <c r="I854" i="31" l="1"/>
  <c r="G854" i="31"/>
  <c r="O854" i="31" s="1"/>
  <c r="N854" i="31" s="1"/>
  <c r="M855" i="31"/>
  <c r="H855" i="31" s="1"/>
  <c r="E856" i="31" s="1" a="1"/>
  <c r="E856" i="31" s="1"/>
  <c r="F856" i="31" s="1"/>
  <c r="P854" i="31" l="1"/>
  <c r="Q854" i="31"/>
  <c r="G855" i="31"/>
  <c r="O855" i="31" s="1"/>
  <c r="P855" i="31" s="1"/>
  <c r="I855" i="31"/>
  <c r="M856" i="31"/>
  <c r="G856" i="31" s="1"/>
  <c r="O856" i="31" s="1"/>
  <c r="N855" i="31" l="1"/>
  <c r="Q855" i="31"/>
  <c r="N856" i="31"/>
  <c r="Q856" i="31"/>
  <c r="P856" i="31"/>
  <c r="I856" i="31"/>
  <c r="H856" i="31"/>
  <c r="E857" i="31" s="1" a="1"/>
  <c r="E857" i="31" s="1"/>
  <c r="F857" i="31" s="1"/>
  <c r="M857" i="31" l="1"/>
  <c r="I857" i="31" s="1"/>
  <c r="H857" i="31" l="1"/>
  <c r="E858" i="31" s="1" a="1"/>
  <c r="E858" i="31" s="1"/>
  <c r="F858" i="31" s="1"/>
  <c r="G857" i="31"/>
  <c r="O857" i="31" s="1"/>
  <c r="Q857" i="31" l="1"/>
  <c r="N857" i="31"/>
  <c r="P857" i="31"/>
  <c r="M858" i="31"/>
  <c r="I858" i="31" s="1"/>
  <c r="H858" i="31" l="1"/>
  <c r="E859" i="31" s="1" a="1"/>
  <c r="E859" i="31" s="1"/>
  <c r="F859" i="31" s="1"/>
  <c r="M859" i="31" s="1"/>
  <c r="H859" i="31" s="1"/>
  <c r="E860" i="31" s="1" a="1"/>
  <c r="E860" i="31" s="1"/>
  <c r="F860" i="31" s="1"/>
  <c r="G858" i="31"/>
  <c r="O858" i="31" s="1"/>
  <c r="M860" i="31" l="1"/>
  <c r="H860" i="31" s="1"/>
  <c r="E861" i="31" s="1" a="1"/>
  <c r="E861" i="31" s="1"/>
  <c r="F861" i="31" s="1"/>
  <c r="Q858" i="31"/>
  <c r="P858" i="31"/>
  <c r="N858" i="31"/>
  <c r="I859" i="31"/>
  <c r="G859" i="31"/>
  <c r="O859" i="31" s="1"/>
  <c r="M861" i="31" l="1"/>
  <c r="H861" i="31" s="1"/>
  <c r="E862" i="31" s="1" a="1"/>
  <c r="E862" i="31" s="1"/>
  <c r="F862" i="31" s="1"/>
  <c r="G860" i="31"/>
  <c r="O860" i="31" s="1"/>
  <c r="I860" i="31"/>
  <c r="Q859" i="31"/>
  <c r="P859" i="31"/>
  <c r="N859" i="31"/>
  <c r="G861" i="31" l="1"/>
  <c r="O861" i="31" s="1"/>
  <c r="P861" i="31" s="1"/>
  <c r="M862" i="31"/>
  <c r="I862" i="31" s="1"/>
  <c r="I861" i="31"/>
  <c r="P860" i="31"/>
  <c r="N860" i="31"/>
  <c r="Q860" i="31"/>
  <c r="N861" i="31" l="1"/>
  <c r="Q861" i="31"/>
  <c r="H862" i="31"/>
  <c r="E863" i="31" s="1" a="1"/>
  <c r="E863" i="31" s="1"/>
  <c r="F863" i="31" s="1"/>
  <c r="G862" i="31"/>
  <c r="O862" i="31" s="1"/>
  <c r="P862" i="31" l="1"/>
  <c r="N862" i="31"/>
  <c r="Q862" i="31"/>
  <c r="M863" i="31"/>
  <c r="G863" i="31" s="1"/>
  <c r="O863" i="31" s="1"/>
  <c r="P863" i="31" l="1"/>
  <c r="Q863" i="31"/>
  <c r="N863" i="31"/>
  <c r="I863" i="31"/>
  <c r="H863" i="31"/>
  <c r="E864" i="31" s="1" a="1"/>
  <c r="E864" i="31" s="1"/>
  <c r="F864" i="31" s="1"/>
  <c r="M864" i="31" l="1"/>
  <c r="G864" i="31" s="1"/>
  <c r="O864" i="31" s="1"/>
  <c r="P864" i="31" l="1"/>
  <c r="Q864" i="31"/>
  <c r="N864" i="31"/>
  <c r="H864" i="31"/>
  <c r="E865" i="31" s="1" a="1"/>
  <c r="E865" i="31" s="1"/>
  <c r="F865" i="31" s="1"/>
  <c r="I864" i="31"/>
  <c r="M865" i="31" l="1"/>
  <c r="H865" i="31" s="1"/>
  <c r="E866" i="31" s="1" a="1"/>
  <c r="E866" i="31" s="1"/>
  <c r="F866" i="31" s="1"/>
  <c r="M866" i="31" l="1"/>
  <c r="G866" i="31" s="1"/>
  <c r="O866" i="31" s="1"/>
  <c r="I865" i="31"/>
  <c r="G865" i="31"/>
  <c r="O865" i="31" s="1"/>
  <c r="I866" i="31" l="1"/>
  <c r="H866" i="31"/>
  <c r="E867" i="31" s="1" a="1"/>
  <c r="E867" i="31" s="1"/>
  <c r="F867" i="31" s="1"/>
  <c r="M867" i="31" s="1"/>
  <c r="H867" i="31" s="1"/>
  <c r="E868" i="31" s="1" a="1"/>
  <c r="E868" i="31" s="1"/>
  <c r="F868" i="31" s="1"/>
  <c r="P865" i="31"/>
  <c r="N865" i="31"/>
  <c r="Q865" i="31"/>
  <c r="P866" i="31"/>
  <c r="N866" i="31"/>
  <c r="Q866" i="31"/>
  <c r="M868" i="31" l="1"/>
  <c r="G868" i="31" s="1"/>
  <c r="O868" i="31" s="1"/>
  <c r="I867" i="31"/>
  <c r="G867" i="31"/>
  <c r="O867" i="31" s="1"/>
  <c r="N868" i="31" l="1"/>
  <c r="P868" i="31"/>
  <c r="Q868" i="31"/>
  <c r="N867" i="31"/>
  <c r="Q867" i="31"/>
  <c r="P867" i="31"/>
  <c r="I868" i="31"/>
  <c r="H868" i="31"/>
  <c r="E869" i="31" s="1" a="1"/>
  <c r="E869" i="31" s="1"/>
  <c r="F869" i="31" s="1"/>
  <c r="M869" i="31" l="1"/>
  <c r="H869" i="31" s="1"/>
  <c r="E870" i="31" s="1" a="1"/>
  <c r="E870" i="31" s="1"/>
  <c r="F870" i="31" s="1"/>
  <c r="M870" i="31" l="1"/>
  <c r="H870" i="31" s="1"/>
  <c r="E871" i="31" s="1" a="1"/>
  <c r="E871" i="31" s="1"/>
  <c r="F871" i="31" s="1"/>
  <c r="I869" i="31"/>
  <c r="G869" i="31"/>
  <c r="O869" i="31" s="1"/>
  <c r="G870" i="31" l="1"/>
  <c r="O870" i="31" s="1"/>
  <c r="N870" i="31" s="1"/>
  <c r="I870" i="31"/>
  <c r="N869" i="31"/>
  <c r="P869" i="31"/>
  <c r="Q869" i="31"/>
  <c r="M871" i="31"/>
  <c r="I871" i="31" s="1"/>
  <c r="P870" i="31" l="1"/>
  <c r="Q870" i="31"/>
  <c r="G871" i="31"/>
  <c r="O871" i="31" s="1"/>
  <c r="Q871" i="31" s="1"/>
  <c r="H871" i="31"/>
  <c r="E872" i="31" s="1" a="1"/>
  <c r="E872" i="31" s="1"/>
  <c r="F872" i="31" s="1"/>
  <c r="P871" i="31" l="1"/>
  <c r="N871" i="31"/>
  <c r="M872" i="31"/>
  <c r="G872" i="31" s="1"/>
  <c r="O872" i="31" s="1"/>
  <c r="N872" i="31" l="1"/>
  <c r="Q872" i="31"/>
  <c r="P872" i="31"/>
  <c r="H872" i="31"/>
  <c r="E873" i="31" s="1" a="1"/>
  <c r="E873" i="31" s="1"/>
  <c r="F873" i="31" s="1"/>
  <c r="I872" i="31"/>
  <c r="M873" i="31" l="1"/>
  <c r="I873" i="31" s="1"/>
  <c r="G873" i="31" l="1"/>
  <c r="O873" i="31" s="1"/>
  <c r="H873" i="31"/>
  <c r="E874" i="31" s="1" a="1"/>
  <c r="E874" i="31" s="1"/>
  <c r="F874" i="31" s="1"/>
  <c r="M874" i="31" l="1"/>
  <c r="I874" i="31" s="1"/>
  <c r="P873" i="31"/>
  <c r="N873" i="31"/>
  <c r="Q873" i="31"/>
  <c r="G874" i="31" l="1"/>
  <c r="O874" i="31" s="1"/>
  <c r="H874" i="31"/>
  <c r="E875" i="31" s="1" a="1"/>
  <c r="E875" i="31" s="1"/>
  <c r="F875" i="31" s="1"/>
  <c r="M875" i="31" l="1"/>
  <c r="H875" i="31" s="1"/>
  <c r="E876" i="31" s="1" a="1"/>
  <c r="E876" i="31" s="1"/>
  <c r="F876" i="31" s="1"/>
  <c r="Q874" i="31"/>
  <c r="N874" i="31"/>
  <c r="P874" i="31"/>
  <c r="M876" i="31" l="1"/>
  <c r="H876" i="31" s="1"/>
  <c r="E877" i="31" s="1" a="1"/>
  <c r="E877" i="31" s="1"/>
  <c r="F877" i="31" s="1"/>
  <c r="I875" i="31"/>
  <c r="G875" i="31"/>
  <c r="O875" i="31" s="1"/>
  <c r="M877" i="31" l="1"/>
  <c r="H877" i="31" s="1"/>
  <c r="E878" i="31" s="1" a="1"/>
  <c r="E878" i="31" s="1"/>
  <c r="F878" i="31" s="1"/>
  <c r="Q875" i="31"/>
  <c r="P875" i="31"/>
  <c r="N875" i="31"/>
  <c r="G876" i="31"/>
  <c r="O876" i="31" s="1"/>
  <c r="I876" i="31"/>
  <c r="M878" i="31" l="1"/>
  <c r="G878" i="31" s="1"/>
  <c r="O878" i="31" s="1"/>
  <c r="I877" i="31"/>
  <c r="N876" i="31"/>
  <c r="Q876" i="31"/>
  <c r="P876" i="31"/>
  <c r="G877" i="31"/>
  <c r="O877" i="31" s="1"/>
  <c r="P878" i="31" l="1"/>
  <c r="N878" i="31"/>
  <c r="Q878" i="31"/>
  <c r="P877" i="31"/>
  <c r="N877" i="31"/>
  <c r="Q877" i="31"/>
  <c r="I878" i="31"/>
  <c r="H878" i="31"/>
  <c r="E879" i="31" s="1" a="1"/>
  <c r="E879" i="31" s="1"/>
  <c r="F879" i="31" s="1"/>
  <c r="M879" i="31" l="1"/>
  <c r="G879" i="31" s="1"/>
  <c r="O879" i="31" s="1"/>
  <c r="P879" i="31" l="1"/>
  <c r="Q879" i="31"/>
  <c r="N879" i="31"/>
  <c r="I879" i="31"/>
  <c r="H879" i="31"/>
  <c r="E880" i="31" s="1" a="1"/>
  <c r="E880" i="31" s="1"/>
  <c r="F880" i="31" s="1"/>
  <c r="M880" i="31" l="1"/>
  <c r="G880" i="31" s="1"/>
  <c r="O880" i="31" s="1"/>
  <c r="N880" i="31" l="1"/>
  <c r="Q880" i="31"/>
  <c r="P880" i="31"/>
  <c r="H880" i="31"/>
  <c r="E881" i="31" s="1" a="1"/>
  <c r="E881" i="31" s="1"/>
  <c r="F881" i="31" s="1"/>
  <c r="I880" i="31"/>
  <c r="M881" i="31" l="1"/>
  <c r="G881" i="31" s="1"/>
  <c r="O881" i="31" s="1"/>
  <c r="Q881" i="31" l="1"/>
  <c r="N881" i="31"/>
  <c r="P881" i="31"/>
  <c r="I881" i="31"/>
  <c r="H881" i="31"/>
  <c r="E882" i="31" s="1" a="1"/>
  <c r="E882" i="31" s="1"/>
  <c r="F882" i="31" s="1"/>
  <c r="M882" i="31" l="1"/>
  <c r="I882" i="31" s="1"/>
  <c r="H882" i="31" l="1"/>
  <c r="E883" i="31" s="1" a="1"/>
  <c r="E883" i="31" s="1"/>
  <c r="F883" i="31" s="1"/>
  <c r="G882" i="31"/>
  <c r="O882" i="31" s="1"/>
  <c r="N882" i="31" l="1"/>
  <c r="P882" i="31"/>
  <c r="Q882" i="31"/>
  <c r="M883" i="31"/>
  <c r="G883" i="31" s="1"/>
  <c r="O883" i="31" s="1"/>
  <c r="N883" i="31" l="1"/>
  <c r="P883" i="31"/>
  <c r="Q883" i="31"/>
  <c r="H883" i="31"/>
  <c r="E884" i="31" s="1" a="1"/>
  <c r="E884" i="31" s="1"/>
  <c r="F884" i="31" s="1"/>
  <c r="I883" i="31"/>
  <c r="M884" i="31" l="1"/>
  <c r="G884" i="31" s="1"/>
  <c r="O884" i="31" s="1"/>
  <c r="H884" i="31" l="1"/>
  <c r="E885" i="31" s="1" a="1"/>
  <c r="E885" i="31" s="1"/>
  <c r="F885" i="31" s="1"/>
  <c r="M885" i="31" s="1"/>
  <c r="H885" i="31" s="1"/>
  <c r="E886" i="31" s="1" a="1"/>
  <c r="E886" i="31" s="1"/>
  <c r="F886" i="31" s="1"/>
  <c r="N884" i="31"/>
  <c r="P884" i="31"/>
  <c r="Q884" i="31"/>
  <c r="I884" i="31"/>
  <c r="G885" i="31" l="1"/>
  <c r="O885" i="31" s="1"/>
  <c r="P885" i="31" s="1"/>
  <c r="M886" i="31"/>
  <c r="I886" i="31" s="1"/>
  <c r="I885" i="31"/>
  <c r="N885" i="31" l="1"/>
  <c r="Q885" i="31"/>
  <c r="H886" i="31"/>
  <c r="E887" i="31" s="1" a="1"/>
  <c r="E887" i="31" s="1"/>
  <c r="F887" i="31" s="1"/>
  <c r="M887" i="31" s="1"/>
  <c r="G886" i="31"/>
  <c r="O886" i="31" s="1"/>
  <c r="Q886" i="31" s="1"/>
  <c r="P886" i="31" l="1"/>
  <c r="N886" i="31"/>
  <c r="G887" i="31"/>
  <c r="O887" i="31" s="1"/>
  <c r="N887" i="31" s="1"/>
  <c r="I887" i="31"/>
  <c r="H887" i="31"/>
  <c r="E888" i="31" s="1" a="1"/>
  <c r="E888" i="31" s="1"/>
  <c r="F888" i="31" s="1"/>
  <c r="M888" i="31" s="1"/>
  <c r="I888" i="31" s="1"/>
  <c r="Q887" i="31" l="1"/>
  <c r="P887" i="31"/>
  <c r="H888" i="31"/>
  <c r="E889" i="31" s="1" a="1"/>
  <c r="E889" i="31" s="1"/>
  <c r="F889" i="31" s="1"/>
  <c r="G888" i="31"/>
  <c r="O888" i="31" s="1"/>
  <c r="N888" i="31" l="1"/>
  <c r="P888" i="31"/>
  <c r="Q888" i="31"/>
  <c r="M889" i="31"/>
  <c r="G889" i="31" s="1"/>
  <c r="O889" i="31" s="1"/>
  <c r="N889" i="31" l="1"/>
  <c r="P889" i="31"/>
  <c r="Q889" i="31"/>
  <c r="H889" i="31"/>
  <c r="E890" i="31" s="1" a="1"/>
  <c r="E890" i="31" s="1"/>
  <c r="F890" i="31" s="1"/>
  <c r="I889" i="31"/>
  <c r="M890" i="31" l="1"/>
  <c r="I890" i="31" s="1"/>
  <c r="H890" i="31" l="1"/>
  <c r="E891" i="31" s="1" a="1"/>
  <c r="E891" i="31" s="1"/>
  <c r="F891" i="31" s="1"/>
  <c r="G890" i="31"/>
  <c r="O890" i="31" s="1"/>
  <c r="Q890" i="31" l="1"/>
  <c r="N890" i="31"/>
  <c r="P890" i="31"/>
  <c r="M891" i="31"/>
  <c r="H891" i="31" s="1"/>
  <c r="E892" i="31" s="1" a="1"/>
  <c r="E892" i="31" s="1"/>
  <c r="F892" i="31" s="1"/>
  <c r="M892" i="31" l="1"/>
  <c r="H892" i="31" s="1"/>
  <c r="E893" i="31" s="1" a="1"/>
  <c r="E893" i="31" s="1"/>
  <c r="F893" i="31" s="1"/>
  <c r="G891" i="31"/>
  <c r="O891" i="31" s="1"/>
  <c r="I891" i="31"/>
  <c r="G892" i="31" l="1"/>
  <c r="O892" i="31" s="1"/>
  <c r="N892" i="31" s="1"/>
  <c r="M893" i="31"/>
  <c r="H893" i="31" s="1"/>
  <c r="E894" i="31" s="1" a="1"/>
  <c r="E894" i="31" s="1"/>
  <c r="F894" i="31" s="1"/>
  <c r="Q891" i="31"/>
  <c r="N891" i="31"/>
  <c r="P891" i="31"/>
  <c r="I892" i="31"/>
  <c r="Q892" i="31" l="1"/>
  <c r="P892" i="31"/>
  <c r="M894" i="31"/>
  <c r="G894" i="31" s="1"/>
  <c r="O894" i="31" s="1"/>
  <c r="I893" i="31"/>
  <c r="G893" i="31"/>
  <c r="O893" i="31" s="1"/>
  <c r="P894" i="31" l="1"/>
  <c r="N894" i="31"/>
  <c r="Q894" i="31"/>
  <c r="P893" i="31"/>
  <c r="N893" i="31"/>
  <c r="Q893" i="31"/>
  <c r="I894" i="31"/>
  <c r="H894" i="31"/>
  <c r="E895" i="31" s="1" a="1"/>
  <c r="E895" i="31" s="1"/>
  <c r="F895" i="31" s="1"/>
  <c r="M895" i="31" l="1"/>
  <c r="G895" i="31" s="1"/>
  <c r="O895" i="31" s="1"/>
  <c r="Q895" i="31" l="1"/>
  <c r="N895" i="31"/>
  <c r="P895" i="31"/>
  <c r="I895" i="31"/>
  <c r="H895" i="31"/>
  <c r="E896" i="31" s="1" a="1"/>
  <c r="E896" i="31" s="1"/>
  <c r="F896" i="31" s="1"/>
  <c r="M896" i="31" l="1"/>
  <c r="G896" i="31" s="1"/>
  <c r="O896" i="31" s="1"/>
  <c r="N896" i="31" l="1"/>
  <c r="P896" i="31"/>
  <c r="Q896" i="31"/>
  <c r="I896" i="31"/>
  <c r="H896" i="31"/>
  <c r="E897" i="31" s="1" a="1"/>
  <c r="E897" i="31" s="1"/>
  <c r="F897" i="31" s="1"/>
  <c r="M897" i="31" l="1"/>
  <c r="I897" i="31" s="1"/>
  <c r="H897" i="31" l="1"/>
  <c r="E898" i="31" s="1" a="1"/>
  <c r="E898" i="31" s="1"/>
  <c r="F898" i="31" s="1"/>
  <c r="M898" i="31" s="1"/>
  <c r="G898" i="31" s="1"/>
  <c r="O898" i="31" s="1"/>
  <c r="G897" i="31"/>
  <c r="O897" i="31" s="1"/>
  <c r="N897" i="31" s="1"/>
  <c r="Q897" i="31" l="1"/>
  <c r="P897" i="31"/>
  <c r="I898" i="31"/>
  <c r="H898" i="31"/>
  <c r="E899" i="31" s="1" a="1"/>
  <c r="E899" i="31" s="1"/>
  <c r="F899" i="31" s="1"/>
  <c r="M899" i="31" s="1"/>
  <c r="G899" i="31" s="1"/>
  <c r="O899" i="31" s="1"/>
  <c r="N898" i="31"/>
  <c r="P898" i="31"/>
  <c r="Q898" i="31"/>
  <c r="I899" i="31" l="1"/>
  <c r="N899" i="31"/>
  <c r="P899" i="31"/>
  <c r="Q899" i="31"/>
  <c r="H899" i="31"/>
  <c r="E900" i="31" s="1" a="1"/>
  <c r="E900" i="31" s="1"/>
  <c r="F900" i="31" s="1"/>
  <c r="M900" i="31" l="1"/>
  <c r="G900" i="31" s="1"/>
  <c r="O900" i="31" s="1"/>
  <c r="I900" i="31" l="1"/>
  <c r="N900" i="31"/>
  <c r="Q900" i="31"/>
  <c r="P900" i="31"/>
  <c r="H900" i="31"/>
  <c r="E901" i="31" s="1" a="1"/>
  <c r="E901" i="31" s="1"/>
  <c r="F901" i="31" s="1"/>
  <c r="M901" i="31" l="1"/>
  <c r="G901" i="31" s="1"/>
  <c r="O901" i="31" s="1"/>
  <c r="I901" i="31" l="1"/>
  <c r="H901" i="31"/>
  <c r="E902" i="31" s="1" a="1"/>
  <c r="E902" i="31" s="1"/>
  <c r="F902" i="31" s="1"/>
  <c r="M902" i="31" s="1"/>
  <c r="H902" i="31" s="1"/>
  <c r="E903" i="31" s="1" a="1"/>
  <c r="E903" i="31" s="1"/>
  <c r="F903" i="31" s="1"/>
  <c r="Q901" i="31"/>
  <c r="N901" i="31"/>
  <c r="P901" i="31"/>
  <c r="I902" i="31" l="1"/>
  <c r="M903" i="31"/>
  <c r="H903" i="31" s="1"/>
  <c r="E904" i="31" s="1" a="1"/>
  <c r="E904" i="31" s="1"/>
  <c r="F904" i="31" s="1"/>
  <c r="G902" i="31"/>
  <c r="O902" i="31" s="1"/>
  <c r="G903" i="31" l="1"/>
  <c r="O903" i="31" s="1"/>
  <c r="N903" i="31" s="1"/>
  <c r="I903" i="31"/>
  <c r="M904" i="31"/>
  <c r="G904" i="31" s="1"/>
  <c r="O904" i="31" s="1"/>
  <c r="N902" i="31"/>
  <c r="Q902" i="31"/>
  <c r="P902" i="31"/>
  <c r="Q903" i="31" l="1"/>
  <c r="P903" i="31"/>
  <c r="P904" i="31"/>
  <c r="Q904" i="31"/>
  <c r="N904" i="31"/>
  <c r="I904" i="31"/>
  <c r="H904" i="31"/>
  <c r="E905" i="31" s="1" a="1"/>
  <c r="E905" i="31" s="1"/>
  <c r="F905" i="31" s="1"/>
  <c r="M905" i="31" l="1"/>
  <c r="I905" i="31" s="1"/>
  <c r="H905" i="31" l="1"/>
  <c r="E906" i="31" s="1" a="1"/>
  <c r="E906" i="31" s="1"/>
  <c r="F906" i="31" s="1"/>
  <c r="G905" i="31"/>
  <c r="O905" i="31" s="1"/>
  <c r="Q905" i="31" l="1"/>
  <c r="P905" i="31"/>
  <c r="N905" i="31"/>
  <c r="M906" i="31"/>
  <c r="I906" i="31" s="1"/>
  <c r="G906" i="31" l="1"/>
  <c r="O906" i="31" s="1"/>
  <c r="P906" i="31" s="1"/>
  <c r="H906" i="31"/>
  <c r="E907" i="31" s="1" a="1"/>
  <c r="E907" i="31" s="1"/>
  <c r="F907" i="31" s="1"/>
  <c r="N906" i="31" l="1"/>
  <c r="Q906" i="31"/>
  <c r="M907" i="31"/>
  <c r="G907" i="31" s="1"/>
  <c r="O907" i="31" s="1"/>
  <c r="P907" i="31" l="1"/>
  <c r="Q907" i="31"/>
  <c r="N907" i="31"/>
  <c r="H907" i="31"/>
  <c r="E908" i="31" s="1" a="1"/>
  <c r="E908" i="31" s="1"/>
  <c r="F908" i="31" s="1"/>
  <c r="M908" i="31" s="1"/>
  <c r="H908" i="31" s="1"/>
  <c r="E909" i="31" s="1" a="1"/>
  <c r="E909" i="31" s="1"/>
  <c r="F909" i="31" s="1"/>
  <c r="M909" i="31" s="1"/>
  <c r="H909" i="31" s="1"/>
  <c r="E910" i="31" s="1" a="1"/>
  <c r="E910" i="31" s="1"/>
  <c r="F910" i="31" s="1"/>
  <c r="I907" i="31"/>
  <c r="G908" i="31" l="1"/>
  <c r="O908" i="31" s="1"/>
  <c r="N908" i="31" s="1"/>
  <c r="I908" i="31"/>
  <c r="M910" i="31"/>
  <c r="G910" i="31" s="1"/>
  <c r="O910" i="31" s="1"/>
  <c r="I909" i="31"/>
  <c r="G909" i="31"/>
  <c r="O909" i="31" s="1"/>
  <c r="P908" i="31" l="1"/>
  <c r="Q908" i="31"/>
  <c r="P910" i="31"/>
  <c r="Q910" i="31"/>
  <c r="N910" i="31"/>
  <c r="P909" i="31"/>
  <c r="Q909" i="31"/>
  <c r="N909" i="31"/>
  <c r="H910" i="31"/>
  <c r="E911" i="31" s="1" a="1"/>
  <c r="E911" i="31" s="1"/>
  <c r="F911" i="31" s="1"/>
  <c r="I910" i="31"/>
  <c r="M911" i="31" l="1"/>
  <c r="G911" i="31" s="1"/>
  <c r="O911" i="31" s="1"/>
  <c r="Q911" i="31" l="1"/>
  <c r="P911" i="31"/>
  <c r="N911" i="31"/>
  <c r="I911" i="31"/>
  <c r="H911" i="31"/>
  <c r="E912" i="31" s="1" a="1"/>
  <c r="E912" i="31" s="1"/>
  <c r="F912" i="31" s="1"/>
  <c r="M912" i="31" l="1"/>
  <c r="G912" i="31" s="1"/>
  <c r="O912" i="31" s="1"/>
  <c r="I912" i="31" l="1"/>
  <c r="H912" i="31"/>
  <c r="E913" i="31" s="1" a="1"/>
  <c r="E913" i="31" s="1"/>
  <c r="F913" i="31" s="1"/>
  <c r="M913" i="31" s="1"/>
  <c r="I913" i="31" s="1"/>
  <c r="Q912" i="31"/>
  <c r="N912" i="31"/>
  <c r="P912" i="31"/>
  <c r="H913" i="31" l="1"/>
  <c r="E914" i="31" s="1" a="1"/>
  <c r="E914" i="31" s="1"/>
  <c r="F914" i="31" s="1"/>
  <c r="M914" i="31" s="1"/>
  <c r="G914" i="31" s="1"/>
  <c r="O914" i="31" s="1"/>
  <c r="G913" i="31"/>
  <c r="O913" i="31" s="1"/>
  <c r="P913" i="31" s="1"/>
  <c r="N913" i="31" l="1"/>
  <c r="Q913" i="31"/>
  <c r="P914" i="31"/>
  <c r="Q914" i="31"/>
  <c r="N914" i="31"/>
  <c r="I914" i="31"/>
  <c r="H914" i="31"/>
  <c r="E915" i="31" s="1" a="1"/>
  <c r="E915" i="31" s="1"/>
  <c r="F915" i="31" s="1"/>
  <c r="M915" i="31" l="1"/>
  <c r="G915" i="31" s="1"/>
  <c r="O915" i="31" s="1"/>
  <c r="N915" i="31" l="1"/>
  <c r="P915" i="31"/>
  <c r="Q915" i="31"/>
  <c r="I915" i="31"/>
  <c r="H915" i="31"/>
  <c r="E916" i="31" s="1" a="1"/>
  <c r="E916" i="31" s="1"/>
  <c r="F916" i="31" s="1"/>
  <c r="M916" i="31" l="1"/>
  <c r="G916" i="31" s="1"/>
  <c r="O916" i="31" s="1"/>
  <c r="I916" i="31" l="1"/>
  <c r="H916" i="31"/>
  <c r="E917" i="31" s="1" a="1"/>
  <c r="E917" i="31" s="1"/>
  <c r="F917" i="31" s="1"/>
  <c r="M917" i="31" s="1"/>
  <c r="G917" i="31" s="1"/>
  <c r="O917" i="31" s="1"/>
  <c r="N916" i="31"/>
  <c r="Q916" i="31"/>
  <c r="P916" i="31"/>
  <c r="I917" i="31" l="1"/>
  <c r="H917" i="31"/>
  <c r="E918" i="31" s="1" a="1"/>
  <c r="E918" i="31" s="1"/>
  <c r="F918" i="31" s="1"/>
  <c r="M918" i="31" s="1"/>
  <c r="G918" i="31" s="1"/>
  <c r="O918" i="31" s="1"/>
  <c r="N917" i="31"/>
  <c r="P917" i="31"/>
  <c r="Q917" i="31"/>
  <c r="P918" i="31" l="1"/>
  <c r="Q918" i="31"/>
  <c r="N918" i="31"/>
  <c r="I918" i="31"/>
  <c r="H918" i="31"/>
  <c r="E919" i="31" s="1" a="1"/>
  <c r="E919" i="31" s="1"/>
  <c r="F919" i="31" s="1"/>
  <c r="M919" i="31" l="1"/>
  <c r="H919" i="31" s="1"/>
  <c r="E920" i="31" s="1" a="1"/>
  <c r="E920" i="31" s="1"/>
  <c r="F920" i="31" s="1"/>
  <c r="G919" i="31" l="1"/>
  <c r="O919" i="31" s="1"/>
  <c r="P919" i="31" s="1"/>
  <c r="I919" i="31"/>
  <c r="M920" i="31"/>
  <c r="G920" i="31" s="1"/>
  <c r="O920" i="31" s="1"/>
  <c r="Q919" i="31" l="1"/>
  <c r="N919" i="31"/>
  <c r="N920" i="31"/>
  <c r="P920" i="31"/>
  <c r="Q920" i="31"/>
  <c r="H920" i="31"/>
  <c r="E921" i="31" s="1" a="1"/>
  <c r="E921" i="31" s="1"/>
  <c r="F921" i="31" s="1"/>
  <c r="I920" i="31"/>
  <c r="M921" i="31" l="1"/>
  <c r="G921" i="31" s="1"/>
  <c r="O921" i="31" s="1"/>
  <c r="P921" i="31" l="1"/>
  <c r="N921" i="31"/>
  <c r="Q921" i="31"/>
  <c r="I921" i="31"/>
  <c r="H921" i="31"/>
  <c r="E922" i="31" s="1" a="1"/>
  <c r="E922" i="31" s="1"/>
  <c r="F922" i="31" s="1"/>
  <c r="M922" i="31" l="1"/>
  <c r="I922" i="31" s="1"/>
  <c r="H922" i="31" l="1"/>
  <c r="E923" i="31" s="1" a="1"/>
  <c r="E923" i="31" s="1"/>
  <c r="F923" i="31" s="1"/>
  <c r="G922" i="31"/>
  <c r="O922" i="31" s="1"/>
  <c r="P922" i="31" l="1"/>
  <c r="Q922" i="31"/>
  <c r="N922" i="31"/>
  <c r="M923" i="31"/>
  <c r="G923" i="31" s="1"/>
  <c r="O923" i="31" s="1"/>
  <c r="Q923" i="31" l="1"/>
  <c r="N923" i="31"/>
  <c r="P923" i="31"/>
  <c r="H923" i="31"/>
  <c r="E924" i="31" s="1" a="1"/>
  <c r="E924" i="31" s="1"/>
  <c r="F924" i="31" s="1"/>
  <c r="I923" i="31"/>
  <c r="M924" i="31" l="1"/>
  <c r="H924" i="31" s="1"/>
  <c r="E925" i="31" s="1" a="1"/>
  <c r="E925" i="31" s="1"/>
  <c r="F925" i="31" s="1"/>
  <c r="G924" i="31" l="1"/>
  <c r="O924" i="31" s="1"/>
  <c r="Q924" i="31" s="1"/>
  <c r="M925" i="31"/>
  <c r="H925" i="31" s="1"/>
  <c r="E926" i="31" s="1" a="1"/>
  <c r="E926" i="31" s="1"/>
  <c r="F926" i="31" s="1"/>
  <c r="I924" i="31"/>
  <c r="N924" i="31" l="1"/>
  <c r="P924" i="31"/>
  <c r="M926" i="31"/>
  <c r="I926" i="31" s="1"/>
  <c r="I925" i="31"/>
  <c r="G925" i="31"/>
  <c r="O925" i="31" s="1"/>
  <c r="Q925" i="31" l="1"/>
  <c r="P925" i="31"/>
  <c r="N925" i="31"/>
  <c r="G926" i="31"/>
  <c r="O926" i="31" s="1"/>
  <c r="H926" i="31"/>
  <c r="E927" i="31" s="1" a="1"/>
  <c r="E927" i="31" s="1"/>
  <c r="F927" i="31" s="1"/>
  <c r="M927" i="31" l="1"/>
  <c r="I927" i="31" s="1"/>
  <c r="P926" i="31"/>
  <c r="N926" i="31"/>
  <c r="Q926" i="31"/>
  <c r="G927" i="31" l="1"/>
  <c r="O927" i="31" s="1"/>
  <c r="N927" i="31" s="1"/>
  <c r="H927" i="31"/>
  <c r="E928" i="31" s="1" a="1"/>
  <c r="E928" i="31" s="1"/>
  <c r="F928" i="31" s="1"/>
  <c r="M928" i="31" s="1"/>
  <c r="G928" i="31" s="1"/>
  <c r="O928" i="31" s="1"/>
  <c r="Q927" i="31" l="1"/>
  <c r="P927" i="31"/>
  <c r="N928" i="31"/>
  <c r="Q928" i="31"/>
  <c r="P928" i="31"/>
  <c r="I928" i="31"/>
  <c r="H928" i="31"/>
  <c r="E929" i="31" s="1" a="1"/>
  <c r="E929" i="31" s="1"/>
  <c r="F929" i="31" s="1"/>
  <c r="M929" i="31" l="1"/>
  <c r="G929" i="31" s="1"/>
  <c r="O929" i="31" s="1"/>
  <c r="I929" i="31" l="1"/>
  <c r="H929" i="31"/>
  <c r="E930" i="31" s="1" a="1"/>
  <c r="E930" i="31" s="1"/>
  <c r="F930" i="31" s="1"/>
  <c r="M930" i="31" s="1"/>
  <c r="H930" i="31" s="1"/>
  <c r="E931" i="31" s="1" a="1"/>
  <c r="E931" i="31" s="1"/>
  <c r="F931" i="31" s="1"/>
  <c r="N929" i="31"/>
  <c r="P929" i="31"/>
  <c r="Q929" i="31"/>
  <c r="M931" i="31" l="1"/>
  <c r="G931" i="31" s="1"/>
  <c r="O931" i="31" s="1"/>
  <c r="I930" i="31"/>
  <c r="G930" i="31"/>
  <c r="O930" i="31" s="1"/>
  <c r="I931" i="31" l="1"/>
  <c r="H931" i="31"/>
  <c r="E932" i="31" s="1" a="1"/>
  <c r="E932" i="31" s="1"/>
  <c r="F932" i="31" s="1"/>
  <c r="M932" i="31" s="1"/>
  <c r="G932" i="31" s="1"/>
  <c r="O932" i="31" s="1"/>
  <c r="N930" i="31"/>
  <c r="Q930" i="31"/>
  <c r="P930" i="31"/>
  <c r="P931" i="31"/>
  <c r="Q931" i="31"/>
  <c r="N931" i="31"/>
  <c r="N932" i="31" l="1"/>
  <c r="Q932" i="31"/>
  <c r="P932" i="31"/>
  <c r="I932" i="31"/>
  <c r="H932" i="31"/>
  <c r="E933" i="31" s="1" a="1"/>
  <c r="E933" i="31" s="1"/>
  <c r="F933" i="31" s="1"/>
  <c r="M933" i="31" l="1"/>
  <c r="H933" i="31" s="1"/>
  <c r="E934" i="31" s="1" a="1"/>
  <c r="E934" i="31" s="1"/>
  <c r="F934" i="31" s="1"/>
  <c r="G933" i="31" l="1"/>
  <c r="O933" i="31" s="1"/>
  <c r="N933" i="31" s="1"/>
  <c r="I933" i="31"/>
  <c r="M934" i="31"/>
  <c r="G934" i="31" s="1"/>
  <c r="O934" i="31" s="1"/>
  <c r="Q933" i="31" l="1"/>
  <c r="P933" i="31"/>
  <c r="P934" i="31"/>
  <c r="N934" i="31"/>
  <c r="Q934" i="31"/>
  <c r="H934" i="31"/>
  <c r="E935" i="31" s="1" a="1"/>
  <c r="E935" i="31" s="1"/>
  <c r="F935" i="31" s="1"/>
  <c r="I934" i="31"/>
  <c r="M935" i="31" l="1"/>
  <c r="G935" i="31" s="1"/>
  <c r="O935" i="31" s="1"/>
  <c r="I935" i="31" l="1"/>
  <c r="H935" i="31"/>
  <c r="E936" i="31" s="1" a="1"/>
  <c r="E936" i="31" s="1"/>
  <c r="F936" i="31" s="1"/>
  <c r="M936" i="31" s="1"/>
  <c r="H936" i="31" s="1"/>
  <c r="E937" i="31" s="1" a="1"/>
  <c r="E937" i="31" s="1"/>
  <c r="F937" i="31" s="1"/>
  <c r="P935" i="31"/>
  <c r="N935" i="31"/>
  <c r="Q935" i="31"/>
  <c r="I936" i="31" l="1"/>
  <c r="M937" i="31"/>
  <c r="H937" i="31" s="1"/>
  <c r="E938" i="31" s="1" a="1"/>
  <c r="E938" i="31" s="1"/>
  <c r="F938" i="31" s="1"/>
  <c r="G936" i="31"/>
  <c r="O936" i="31" s="1"/>
  <c r="I937" i="31" l="1"/>
  <c r="G937" i="31"/>
  <c r="O937" i="31" s="1"/>
  <c r="P937" i="31" s="1"/>
  <c r="M938" i="31"/>
  <c r="I938" i="31" s="1"/>
  <c r="P936" i="31"/>
  <c r="N936" i="31"/>
  <c r="Q936" i="31"/>
  <c r="Q937" i="31" l="1"/>
  <c r="N937" i="31"/>
  <c r="H938" i="31"/>
  <c r="E939" i="31" s="1" a="1"/>
  <c r="E939" i="31" s="1"/>
  <c r="F939" i="31" s="1"/>
  <c r="G938" i="31"/>
  <c r="O938" i="31" s="1"/>
  <c r="Q938" i="31" l="1"/>
  <c r="N938" i="31"/>
  <c r="P938" i="31"/>
  <c r="M939" i="31"/>
  <c r="H939" i="31" s="1"/>
  <c r="E940" i="31" s="1" a="1"/>
  <c r="E940" i="31" s="1"/>
  <c r="F940" i="31" s="1"/>
  <c r="G939" i="31" l="1"/>
  <c r="O939" i="31" s="1"/>
  <c r="Q939" i="31" s="1"/>
  <c r="M940" i="31"/>
  <c r="I940" i="31" s="1"/>
  <c r="I939" i="31"/>
  <c r="N939" i="31" l="1"/>
  <c r="P939" i="31"/>
  <c r="H940" i="31"/>
  <c r="E941" i="31" s="1" a="1"/>
  <c r="E941" i="31" s="1"/>
  <c r="F941" i="31" s="1"/>
  <c r="M941" i="31" s="1"/>
  <c r="I941" i="31" s="1"/>
  <c r="G940" i="31"/>
  <c r="O940" i="31" s="1"/>
  <c r="N940" i="31" s="1"/>
  <c r="Q940" i="31" l="1"/>
  <c r="P940" i="31"/>
  <c r="H941" i="31"/>
  <c r="E942" i="31" s="1" a="1"/>
  <c r="E942" i="31" s="1"/>
  <c r="F942" i="31" s="1"/>
  <c r="G941" i="31"/>
  <c r="O941" i="31" s="1"/>
  <c r="Q941" i="31" l="1"/>
  <c r="P941" i="31"/>
  <c r="N941" i="31"/>
  <c r="M942" i="31"/>
  <c r="H942" i="31" s="1"/>
  <c r="E943" i="31" s="1" a="1"/>
  <c r="E943" i="31" s="1"/>
  <c r="F943" i="31" s="1"/>
  <c r="M943" i="31" l="1"/>
  <c r="I943" i="31" s="1"/>
  <c r="G942" i="31"/>
  <c r="O942" i="31" s="1"/>
  <c r="I942" i="31"/>
  <c r="G943" i="31" l="1"/>
  <c r="O943" i="31" s="1"/>
  <c r="H943" i="31"/>
  <c r="E944" i="31" s="1" a="1"/>
  <c r="E944" i="31" s="1"/>
  <c r="F944" i="31" s="1"/>
  <c r="M944" i="31" s="1"/>
  <c r="G944" i="31" s="1"/>
  <c r="O944" i="31" s="1"/>
  <c r="P942" i="31"/>
  <c r="Q942" i="31"/>
  <c r="N942" i="31"/>
  <c r="N943" i="31"/>
  <c r="P943" i="31"/>
  <c r="Q943" i="31"/>
  <c r="N944" i="31" l="1"/>
  <c r="P944" i="31"/>
  <c r="Q944" i="31"/>
  <c r="I944" i="31"/>
  <c r="H944" i="31"/>
  <c r="E945" i="31" s="1" a="1"/>
  <c r="E945" i="31" s="1"/>
  <c r="F945" i="31" s="1"/>
  <c r="M945" i="31" l="1"/>
  <c r="I945" i="31" s="1"/>
  <c r="H945" i="31" l="1"/>
  <c r="E946" i="31" s="1" a="1"/>
  <c r="E946" i="31" s="1"/>
  <c r="F946" i="31" s="1"/>
  <c r="M946" i="31" s="1"/>
  <c r="G946" i="31" s="1"/>
  <c r="O946" i="31" s="1"/>
  <c r="G945" i="31"/>
  <c r="O945" i="31" s="1"/>
  <c r="N945" i="31" s="1"/>
  <c r="P945" i="31" l="1"/>
  <c r="Q945" i="31"/>
  <c r="N946" i="31"/>
  <c r="P946" i="31"/>
  <c r="Q946" i="31"/>
  <c r="I946" i="31"/>
  <c r="H946" i="31"/>
  <c r="E947" i="31" s="1" a="1"/>
  <c r="E947" i="31" s="1"/>
  <c r="F947" i="31" s="1"/>
  <c r="M947" i="31" l="1"/>
  <c r="H947" i="31" s="1"/>
  <c r="E948" i="31" s="1" a="1"/>
  <c r="E948" i="31" s="1"/>
  <c r="F948" i="31" s="1"/>
  <c r="G947" i="31" l="1"/>
  <c r="O947" i="31" s="1"/>
  <c r="Q947" i="31" s="1"/>
  <c r="M948" i="31"/>
  <c r="G948" i="31" s="1"/>
  <c r="O948" i="31" s="1"/>
  <c r="I947" i="31"/>
  <c r="P947" i="31" l="1"/>
  <c r="N947" i="31"/>
  <c r="N948" i="31"/>
  <c r="Q948" i="31"/>
  <c r="P948" i="31"/>
  <c r="I948" i="31"/>
  <c r="H948" i="31"/>
  <c r="E949" i="31" s="1" a="1"/>
  <c r="E949" i="31" s="1"/>
  <c r="F949" i="31" s="1"/>
  <c r="M949" i="31" l="1"/>
  <c r="G949" i="31" s="1"/>
  <c r="O949" i="31" s="1"/>
  <c r="I949" i="31" l="1"/>
  <c r="N949" i="31"/>
  <c r="Q949" i="31"/>
  <c r="P949" i="31"/>
  <c r="H949" i="31"/>
  <c r="E950" i="31" s="1" a="1"/>
  <c r="E950" i="31" s="1"/>
  <c r="F950" i="31" s="1"/>
  <c r="M950" i="31" l="1"/>
  <c r="G950" i="31" s="1"/>
  <c r="O950" i="31" s="1"/>
  <c r="I950" i="31" l="1"/>
  <c r="H950" i="31"/>
  <c r="E951" i="31" s="1" a="1"/>
  <c r="E951" i="31" s="1"/>
  <c r="F951" i="31" s="1"/>
  <c r="M951" i="31" s="1"/>
  <c r="G951" i="31" s="1"/>
  <c r="O951" i="31" s="1"/>
  <c r="P950" i="31"/>
  <c r="N950" i="31"/>
  <c r="Q950" i="31"/>
  <c r="N951" i="31" l="1"/>
  <c r="Q951" i="31"/>
  <c r="P951" i="31"/>
  <c r="H951" i="31"/>
  <c r="E952" i="31" s="1" a="1"/>
  <c r="E952" i="31" s="1"/>
  <c r="F952" i="31" s="1"/>
  <c r="I951" i="31"/>
  <c r="M952" i="31" l="1"/>
  <c r="G952" i="31" s="1"/>
  <c r="O952" i="31" s="1"/>
  <c r="P952" i="31" l="1"/>
  <c r="Q952" i="31"/>
  <c r="N952" i="31"/>
  <c r="I952" i="31"/>
  <c r="H952" i="31"/>
  <c r="E953" i="31" s="1" a="1"/>
  <c r="E953" i="31" s="1"/>
  <c r="F953" i="31" s="1"/>
  <c r="M953" i="31" l="1"/>
  <c r="G953" i="31" s="1"/>
  <c r="O953" i="31" s="1"/>
  <c r="P953" i="31" l="1"/>
  <c r="Q953" i="31"/>
  <c r="N953" i="31"/>
  <c r="I953" i="31"/>
  <c r="H953" i="31"/>
  <c r="E954" i="31" s="1" a="1"/>
  <c r="E954" i="31" s="1"/>
  <c r="F954" i="31" s="1"/>
  <c r="M954" i="31" l="1"/>
  <c r="I954" i="31" s="1"/>
  <c r="G954" i="31" l="1"/>
  <c r="O954" i="31" s="1"/>
  <c r="H954" i="31"/>
  <c r="E955" i="31" s="1" a="1"/>
  <c r="E955" i="31" s="1"/>
  <c r="F955" i="31" s="1"/>
  <c r="M955" i="31" l="1"/>
  <c r="H955" i="31" s="1"/>
  <c r="E956" i="31" s="1" a="1"/>
  <c r="E956" i="31" s="1"/>
  <c r="F956" i="31" s="1"/>
  <c r="Q954" i="31"/>
  <c r="P954" i="31"/>
  <c r="N954" i="31"/>
  <c r="M956" i="31" l="1"/>
  <c r="G956" i="31" s="1"/>
  <c r="O956" i="31" s="1"/>
  <c r="I955" i="31"/>
  <c r="G955" i="31"/>
  <c r="O955" i="31" s="1"/>
  <c r="I956" i="31" l="1"/>
  <c r="H956" i="31"/>
  <c r="E957" i="31" s="1" a="1"/>
  <c r="E957" i="31" s="1"/>
  <c r="F957" i="31" s="1"/>
  <c r="M957" i="31" s="1"/>
  <c r="H957" i="31" s="1"/>
  <c r="E958" i="31" s="1" a="1"/>
  <c r="E958" i="31" s="1"/>
  <c r="F958" i="31" s="1"/>
  <c r="Q955" i="31"/>
  <c r="P955" i="31"/>
  <c r="N955" i="31"/>
  <c r="Q956" i="31"/>
  <c r="P956" i="31"/>
  <c r="N956" i="31"/>
  <c r="M958" i="31" l="1"/>
  <c r="I958" i="31" s="1"/>
  <c r="I957" i="31"/>
  <c r="G957" i="31"/>
  <c r="O957" i="31" s="1"/>
  <c r="H958" i="31" l="1"/>
  <c r="E959" i="31" s="1" a="1"/>
  <c r="E959" i="31" s="1"/>
  <c r="F959" i="31" s="1"/>
  <c r="M959" i="31" s="1"/>
  <c r="H959" i="31" s="1"/>
  <c r="E960" i="31" s="1" a="1"/>
  <c r="E960" i="31" s="1"/>
  <c r="F960" i="31" s="1"/>
  <c r="G958" i="31"/>
  <c r="O958" i="31" s="1"/>
  <c r="P958" i="31" s="1"/>
  <c r="P957" i="31"/>
  <c r="N957" i="31"/>
  <c r="Q957" i="31"/>
  <c r="N958" i="31" l="1"/>
  <c r="Q958" i="31"/>
  <c r="M960" i="31"/>
  <c r="G960" i="31" s="1"/>
  <c r="O960" i="31" s="1"/>
  <c r="I959" i="31"/>
  <c r="G959" i="31"/>
  <c r="O959" i="31" s="1"/>
  <c r="N960" i="31" l="1"/>
  <c r="P960" i="31"/>
  <c r="Q960" i="31"/>
  <c r="N959" i="31"/>
  <c r="P959" i="31"/>
  <c r="Q959" i="31"/>
  <c r="I960" i="31"/>
  <c r="H960" i="31"/>
  <c r="E961" i="31" s="1" a="1"/>
  <c r="E961" i="31" s="1"/>
  <c r="F961" i="31" s="1"/>
  <c r="M961" i="31" l="1"/>
  <c r="H961" i="31" s="1"/>
  <c r="E962" i="31" s="1" a="1"/>
  <c r="E962" i="31" s="1"/>
  <c r="F962" i="31" s="1"/>
  <c r="G961" i="31" l="1"/>
  <c r="O961" i="31" s="1"/>
  <c r="N961" i="31" s="1"/>
  <c r="I961" i="31"/>
  <c r="M962" i="31"/>
  <c r="G962" i="31" s="1"/>
  <c r="O962" i="31" s="1"/>
  <c r="Q961" i="31" l="1"/>
  <c r="P961" i="31"/>
  <c r="N962" i="31"/>
  <c r="P962" i="31"/>
  <c r="Q962" i="31"/>
  <c r="H962" i="31"/>
  <c r="E963" i="31" s="1" a="1"/>
  <c r="E963" i="31" s="1"/>
  <c r="F963" i="31" s="1"/>
  <c r="I962" i="31"/>
  <c r="M963" i="31" l="1"/>
  <c r="G963" i="31" s="1"/>
  <c r="O963" i="31" s="1"/>
  <c r="H963" i="31" l="1"/>
  <c r="E964" i="31" s="1" a="1"/>
  <c r="E964" i="31" s="1"/>
  <c r="F964" i="31" s="1"/>
  <c r="M964" i="31" s="1"/>
  <c r="I964" i="31" s="1"/>
  <c r="N963" i="31"/>
  <c r="P963" i="31"/>
  <c r="Q963" i="31"/>
  <c r="I963" i="31"/>
  <c r="G964" i="31" l="1"/>
  <c r="O964" i="31" s="1"/>
  <c r="H964" i="31"/>
  <c r="E965" i="31" s="1" a="1"/>
  <c r="E965" i="31" s="1"/>
  <c r="F965" i="31" s="1"/>
  <c r="M965" i="31" s="1"/>
  <c r="G965" i="31" s="1"/>
  <c r="O965" i="31" s="1"/>
  <c r="N964" i="31"/>
  <c r="P964" i="31"/>
  <c r="Q964" i="31"/>
  <c r="P965" i="31" l="1"/>
  <c r="N965" i="31"/>
  <c r="Q965" i="31"/>
  <c r="I965" i="31"/>
  <c r="H965" i="31"/>
  <c r="E966" i="31" s="1" a="1"/>
  <c r="E966" i="31" s="1"/>
  <c r="F966" i="31" s="1"/>
  <c r="M966" i="31" l="1"/>
  <c r="G966" i="31" s="1"/>
  <c r="O966" i="31" s="1"/>
  <c r="I966" i="31" l="1"/>
  <c r="P966" i="31"/>
  <c r="N966" i="31"/>
  <c r="Q966" i="31"/>
  <c r="H966" i="31"/>
  <c r="E967" i="31" s="1" a="1"/>
  <c r="E967" i="31" s="1"/>
  <c r="F967" i="31" s="1"/>
  <c r="M967" i="31" l="1"/>
  <c r="G967" i="31" s="1"/>
  <c r="O967" i="31" s="1"/>
  <c r="I967" i="31" l="1"/>
  <c r="H967" i="31"/>
  <c r="E968" i="31" s="1" a="1"/>
  <c r="E968" i="31" s="1"/>
  <c r="F968" i="31" s="1"/>
  <c r="M968" i="31" s="1"/>
  <c r="I968" i="31" s="1"/>
  <c r="P967" i="31"/>
  <c r="Q967" i="31"/>
  <c r="N967" i="31"/>
  <c r="H968" i="31" l="1"/>
  <c r="E969" i="31" s="1" a="1"/>
  <c r="E969" i="31" s="1"/>
  <c r="F969" i="31" s="1"/>
  <c r="G968" i="31"/>
  <c r="O968" i="31" s="1"/>
  <c r="N968" i="31" l="1"/>
  <c r="P968" i="31"/>
  <c r="Q968" i="31"/>
  <c r="M969" i="31"/>
  <c r="H969" i="31" s="1"/>
  <c r="E970" i="31" s="1" a="1"/>
  <c r="E970" i="31" s="1"/>
  <c r="F970" i="31" s="1"/>
  <c r="I969" i="31" l="1"/>
  <c r="M970" i="31"/>
  <c r="I970" i="31" s="1"/>
  <c r="G969" i="31"/>
  <c r="O969" i="31" s="1"/>
  <c r="H970" i="31" l="1"/>
  <c r="E971" i="31" s="1" a="1"/>
  <c r="E971" i="31" s="1"/>
  <c r="F971" i="31" s="1"/>
  <c r="M971" i="31" s="1"/>
  <c r="I971" i="31" s="1"/>
  <c r="Q969" i="31"/>
  <c r="N969" i="31"/>
  <c r="P969" i="31"/>
  <c r="G970" i="31"/>
  <c r="O970" i="31" s="1"/>
  <c r="G971" i="31" l="1"/>
  <c r="O971" i="31" s="1"/>
  <c r="Q970" i="31"/>
  <c r="N970" i="31"/>
  <c r="P970" i="31"/>
  <c r="H971" i="31"/>
  <c r="E972" i="31" s="1" a="1"/>
  <c r="E972" i="31" s="1"/>
  <c r="F972" i="31" s="1"/>
  <c r="M972" i="31" l="1"/>
  <c r="I972" i="31" s="1"/>
  <c r="Q971" i="31"/>
  <c r="N971" i="31"/>
  <c r="P971" i="31"/>
  <c r="H972" i="31" l="1"/>
  <c r="E973" i="31" s="1" a="1"/>
  <c r="E973" i="31" s="1"/>
  <c r="F973" i="31" s="1"/>
  <c r="M973" i="31" s="1"/>
  <c r="H973" i="31" s="1"/>
  <c r="E974" i="31" s="1" a="1"/>
  <c r="E974" i="31" s="1"/>
  <c r="F974" i="31" s="1"/>
  <c r="G972" i="31"/>
  <c r="O972" i="31" s="1"/>
  <c r="N972" i="31" s="1"/>
  <c r="I973" i="31" l="1"/>
  <c r="P972" i="31"/>
  <c r="Q972" i="31"/>
  <c r="G973" i="31"/>
  <c r="O973" i="31" s="1"/>
  <c r="Q973" i="31" s="1"/>
  <c r="M974" i="31"/>
  <c r="G974" i="31" s="1"/>
  <c r="O974" i="31" s="1"/>
  <c r="P973" i="31" l="1"/>
  <c r="N973" i="31"/>
  <c r="H974" i="31"/>
  <c r="E975" i="31" s="1" a="1"/>
  <c r="E975" i="31" s="1"/>
  <c r="F975" i="31" s="1"/>
  <c r="M975" i="31" s="1"/>
  <c r="H975" i="31" s="1"/>
  <c r="E976" i="31" s="1" a="1"/>
  <c r="E976" i="31" s="1"/>
  <c r="F976" i="31" s="1"/>
  <c r="I974" i="31"/>
  <c r="P974" i="31"/>
  <c r="Q974" i="31"/>
  <c r="N974" i="31"/>
  <c r="M976" i="31" l="1"/>
  <c r="G976" i="31" s="1"/>
  <c r="O976" i="31" s="1"/>
  <c r="G975" i="31"/>
  <c r="O975" i="31" s="1"/>
  <c r="I975" i="31"/>
  <c r="P976" i="31" l="1"/>
  <c r="N976" i="31"/>
  <c r="Q976" i="31"/>
  <c r="N975" i="31"/>
  <c r="P975" i="31"/>
  <c r="Q975" i="31"/>
  <c r="I976" i="31"/>
  <c r="H976" i="31"/>
  <c r="E977" i="31" s="1" a="1"/>
  <c r="E977" i="31" s="1"/>
  <c r="F977" i="31" s="1"/>
  <c r="M977" i="31" l="1"/>
  <c r="H977" i="31" s="1"/>
  <c r="E978" i="31" s="1" a="1"/>
  <c r="E978" i="31" s="1"/>
  <c r="F978" i="31" s="1"/>
  <c r="G977" i="31" l="1"/>
  <c r="O977" i="31" s="1"/>
  <c r="M978" i="31"/>
  <c r="G978" i="31" s="1"/>
  <c r="O978" i="31" s="1"/>
  <c r="I977" i="31"/>
  <c r="N977" i="31"/>
  <c r="P977" i="31"/>
  <c r="Q977" i="31"/>
  <c r="I978" i="31" l="1"/>
  <c r="H978" i="31"/>
  <c r="E979" i="31" s="1" a="1"/>
  <c r="E979" i="31" s="1"/>
  <c r="F979" i="31" s="1"/>
  <c r="M979" i="31" s="1"/>
  <c r="G979" i="31" s="1"/>
  <c r="O979" i="31" s="1"/>
  <c r="N978" i="31"/>
  <c r="P978" i="31"/>
  <c r="Q978" i="31"/>
  <c r="P979" i="31" l="1"/>
  <c r="Q979" i="31"/>
  <c r="N979" i="31"/>
  <c r="I979" i="31"/>
  <c r="H979" i="31"/>
  <c r="E980" i="31" s="1" a="1"/>
  <c r="E980" i="31" s="1"/>
  <c r="F980" i="31" s="1"/>
  <c r="M980" i="31" l="1"/>
  <c r="G980" i="31" s="1"/>
  <c r="O980" i="31" s="1"/>
  <c r="N980" i="31" l="1"/>
  <c r="P980" i="31"/>
  <c r="Q980" i="31"/>
  <c r="H980" i="31"/>
  <c r="E981" i="31" s="1" a="1"/>
  <c r="E981" i="31" s="1"/>
  <c r="F981" i="31" s="1"/>
  <c r="I980" i="31"/>
  <c r="M981" i="31" l="1"/>
  <c r="G981" i="31" s="1"/>
  <c r="O981" i="31" s="1"/>
  <c r="P981" i="31" l="1"/>
  <c r="N981" i="31"/>
  <c r="Q981" i="31"/>
  <c r="I981" i="31"/>
  <c r="H981" i="31"/>
  <c r="E982" i="31" s="1" a="1"/>
  <c r="E982" i="31" s="1"/>
  <c r="F982" i="31" s="1"/>
  <c r="M982" i="31" l="1"/>
  <c r="H982" i="31" s="1"/>
  <c r="E983" i="31" s="1" a="1"/>
  <c r="E983" i="31" s="1"/>
  <c r="F983" i="31" s="1"/>
  <c r="I982" i="31" l="1"/>
  <c r="G982" i="31"/>
  <c r="O982" i="31" s="1"/>
  <c r="N982" i="31" s="1"/>
  <c r="M983" i="31"/>
  <c r="G983" i="31" s="1"/>
  <c r="O983" i="31" s="1"/>
  <c r="Q982" i="31" l="1"/>
  <c r="P982" i="31"/>
  <c r="I983" i="31"/>
  <c r="H983" i="31"/>
  <c r="E984" i="31" s="1" a="1"/>
  <c r="E984" i="31" s="1"/>
  <c r="F984" i="31" s="1"/>
  <c r="M984" i="31" s="1"/>
  <c r="H984" i="31" s="1"/>
  <c r="E985" i="31" s="1" a="1"/>
  <c r="E985" i="31" s="1"/>
  <c r="F985" i="31" s="1"/>
  <c r="Q983" i="31"/>
  <c r="P983" i="31"/>
  <c r="N983" i="31"/>
  <c r="M985" i="31" l="1"/>
  <c r="I985" i="31" s="1"/>
  <c r="I984" i="31"/>
  <c r="G984" i="31"/>
  <c r="O984" i="31" s="1"/>
  <c r="P984" i="31" l="1"/>
  <c r="Q984" i="31"/>
  <c r="N984" i="31"/>
  <c r="H985" i="31"/>
  <c r="E986" i="31" s="1" a="1"/>
  <c r="E986" i="31" s="1"/>
  <c r="F986" i="31" s="1"/>
  <c r="G985" i="31"/>
  <c r="O985" i="31" s="1"/>
  <c r="N985" i="31" l="1"/>
  <c r="P985" i="31"/>
  <c r="Q985" i="31"/>
  <c r="M986" i="31"/>
  <c r="I986" i="31" s="1"/>
  <c r="G986" i="31" l="1"/>
  <c r="O986" i="31" s="1"/>
  <c r="P986" i="31" s="1"/>
  <c r="H986" i="31"/>
  <c r="E987" i="31" s="1" a="1"/>
  <c r="E987" i="31" s="1"/>
  <c r="F987" i="31" s="1"/>
  <c r="N986" i="31" l="1"/>
  <c r="Q986" i="31"/>
  <c r="M987" i="31"/>
  <c r="I987" i="31" s="1"/>
  <c r="H987" i="31" l="1"/>
  <c r="E988" i="31" s="1" a="1"/>
  <c r="E988" i="31" s="1"/>
  <c r="F988" i="31" s="1"/>
  <c r="M988" i="31" s="1"/>
  <c r="G988" i="31" s="1"/>
  <c r="O988" i="31" s="1"/>
  <c r="G987" i="31"/>
  <c r="O987" i="31" s="1"/>
  <c r="Q987" i="31" s="1"/>
  <c r="P987" i="31" l="1"/>
  <c r="N987" i="31"/>
  <c r="I988" i="31"/>
  <c r="H988" i="31"/>
  <c r="E989" i="31" s="1" a="1"/>
  <c r="E989" i="31" s="1"/>
  <c r="F989" i="31" s="1"/>
  <c r="M989" i="31" s="1"/>
  <c r="H989" i="31" s="1"/>
  <c r="E990" i="31" s="1" a="1"/>
  <c r="E990" i="31" s="1"/>
  <c r="F990" i="31" s="1"/>
  <c r="P988" i="31"/>
  <c r="N988" i="31"/>
  <c r="Q988" i="31"/>
  <c r="I989" i="31" l="1"/>
  <c r="G989" i="31"/>
  <c r="O989" i="31" s="1"/>
  <c r="N989" i="31" s="1"/>
  <c r="M990" i="31"/>
  <c r="G990" i="31" s="1"/>
  <c r="O990" i="31" s="1"/>
  <c r="Q989" i="31" l="1"/>
  <c r="P989" i="31"/>
  <c r="P990" i="31"/>
  <c r="N990" i="31"/>
  <c r="Q990" i="31"/>
  <c r="H990" i="31"/>
  <c r="E991" i="31" s="1" a="1"/>
  <c r="E991" i="31" s="1"/>
  <c r="F991" i="31" s="1"/>
  <c r="I990" i="31"/>
  <c r="M991" i="31" l="1"/>
  <c r="H991" i="31" s="1"/>
  <c r="E992" i="31" s="1" a="1"/>
  <c r="E992" i="31" s="1"/>
  <c r="F992" i="31" s="1"/>
  <c r="G991" i="31" l="1"/>
  <c r="O991" i="31" s="1"/>
  <c r="I991" i="31"/>
  <c r="M992" i="31"/>
  <c r="G992" i="31" s="1"/>
  <c r="O992" i="31" s="1"/>
  <c r="N991" i="31"/>
  <c r="P991" i="31"/>
  <c r="Q991" i="31"/>
  <c r="H992" i="31" l="1"/>
  <c r="E993" i="31" s="1" a="1"/>
  <c r="E993" i="31" s="1"/>
  <c r="F993" i="31" s="1"/>
  <c r="M993" i="31" s="1"/>
  <c r="G993" i="31" s="1"/>
  <c r="O993" i="31" s="1"/>
  <c r="I992" i="31"/>
  <c r="N992" i="31"/>
  <c r="P992" i="31"/>
  <c r="Q992" i="31"/>
  <c r="Q993" i="31" l="1"/>
  <c r="N993" i="31"/>
  <c r="P993" i="31"/>
  <c r="I993" i="31"/>
  <c r="H993" i="31"/>
  <c r="E994" i="31" s="1" a="1"/>
  <c r="E994" i="31" s="1"/>
  <c r="F994" i="31" s="1"/>
  <c r="M994" i="31" l="1"/>
  <c r="G994" i="31" s="1"/>
  <c r="O994" i="31" s="1"/>
  <c r="I994" i="31" l="1"/>
  <c r="H994" i="31"/>
  <c r="E995" i="31" s="1" a="1"/>
  <c r="E995" i="31" s="1"/>
  <c r="F995" i="31" s="1"/>
  <c r="M995" i="31" s="1"/>
  <c r="H995" i="31" s="1"/>
  <c r="E996" i="31" s="1" a="1"/>
  <c r="E996" i="31" s="1"/>
  <c r="F996" i="31" s="1"/>
  <c r="N994" i="31"/>
  <c r="P994" i="31"/>
  <c r="Q994" i="31"/>
  <c r="M996" i="31" l="1"/>
  <c r="G996" i="31" s="1"/>
  <c r="O996" i="31" s="1"/>
  <c r="I995" i="31"/>
  <c r="G995" i="31"/>
  <c r="O995" i="31" s="1"/>
  <c r="N996" i="31" l="1"/>
  <c r="P996" i="31"/>
  <c r="Q996" i="31"/>
  <c r="P995" i="31"/>
  <c r="Q995" i="31"/>
  <c r="N995" i="31"/>
  <c r="I996" i="31"/>
  <c r="H996" i="31"/>
  <c r="E997" i="31" s="1" a="1"/>
  <c r="E997" i="31" s="1"/>
  <c r="F997" i="31" s="1"/>
  <c r="M997" i="31" l="1"/>
  <c r="G997" i="31" s="1"/>
  <c r="O997" i="31" s="1"/>
  <c r="P997" i="31" l="1"/>
  <c r="Q997" i="31"/>
  <c r="N997" i="31"/>
  <c r="H997" i="31"/>
  <c r="E998" i="31" s="1" a="1"/>
  <c r="E998" i="31" s="1"/>
  <c r="F998" i="31" s="1"/>
  <c r="I997" i="31"/>
  <c r="M998" i="31" l="1"/>
  <c r="G998" i="31" s="1"/>
  <c r="O998" i="31" s="1"/>
  <c r="H998" i="31" l="1"/>
  <c r="E999" i="31" s="1" a="1"/>
  <c r="E999" i="31" s="1"/>
  <c r="F999" i="31" s="1"/>
  <c r="M999" i="31" s="1"/>
  <c r="H999" i="31" s="1"/>
  <c r="E1000" i="31" s="1" a="1"/>
  <c r="E1000" i="31" s="1"/>
  <c r="F1000" i="31" s="1"/>
  <c r="I998" i="31"/>
  <c r="P998" i="31"/>
  <c r="Q998" i="31"/>
  <c r="N998" i="31"/>
  <c r="I999" i="31" l="1"/>
  <c r="G999" i="31"/>
  <c r="O999" i="31" s="1"/>
  <c r="P999" i="31" s="1"/>
  <c r="M1000" i="31"/>
  <c r="H1000" i="31" s="1"/>
  <c r="E1001" i="31" s="1" a="1"/>
  <c r="E1001" i="31" s="1"/>
  <c r="F1001" i="31" s="1"/>
  <c r="Q999" i="31"/>
  <c r="N999" i="31" l="1"/>
  <c r="M1001" i="31"/>
  <c r="G1001" i="31" s="1"/>
  <c r="O1001" i="31" s="1"/>
  <c r="I1000" i="31"/>
  <c r="G1000" i="31"/>
  <c r="O1000" i="31" s="1"/>
  <c r="I1001" i="31" l="1"/>
  <c r="H1001" i="31"/>
  <c r="E1002" i="31" s="1" a="1"/>
  <c r="E1002" i="31" s="1"/>
  <c r="F1002" i="31" s="1"/>
  <c r="M1002" i="31" s="1"/>
  <c r="G1002" i="31" s="1"/>
  <c r="O1002" i="31" s="1"/>
  <c r="Q1001" i="31"/>
  <c r="N1001" i="31"/>
  <c r="P1001" i="31"/>
  <c r="Q1000" i="31"/>
  <c r="P1000" i="31"/>
  <c r="N1000" i="31"/>
  <c r="P1002" i="31" l="1"/>
  <c r="Q1002" i="31"/>
  <c r="N1002" i="31"/>
  <c r="H1002" i="31"/>
  <c r="E1003" i="31" s="1" a="1"/>
  <c r="E1003" i="31" s="1"/>
  <c r="F1003" i="31" s="1"/>
  <c r="I1002" i="31"/>
  <c r="M1003" i="31" l="1"/>
  <c r="I1003" i="31" s="1"/>
  <c r="G1003" i="31" l="1"/>
  <c r="O1003" i="31" s="1"/>
  <c r="Q1003" i="31" s="1"/>
  <c r="H1003" i="31"/>
  <c r="E1004" i="31" s="1" a="1"/>
  <c r="E1004" i="31" s="1"/>
  <c r="F1004" i="31" s="1"/>
  <c r="M1004" i="31" s="1"/>
  <c r="G1004" i="31" s="1"/>
  <c r="O1004" i="31" s="1"/>
  <c r="P1003" i="31" l="1"/>
  <c r="N1003" i="31"/>
  <c r="I1004" i="31"/>
  <c r="H1004" i="31"/>
  <c r="E1005" i="31" s="1" a="1"/>
  <c r="E1005" i="31" s="1"/>
  <c r="F1005" i="31" s="1"/>
  <c r="M1005" i="31" s="1"/>
  <c r="H1005" i="31" s="1"/>
  <c r="E1006" i="31" s="1" a="1"/>
  <c r="E1006" i="31" s="1"/>
  <c r="F1006" i="31" s="1"/>
  <c r="N1004" i="31"/>
  <c r="P1004" i="31"/>
  <c r="Q1004" i="31"/>
  <c r="G1005" i="31" l="1"/>
  <c r="O1005" i="31" s="1"/>
  <c r="M1006" i="31"/>
  <c r="I1006" i="31" s="1"/>
  <c r="N1005" i="31"/>
  <c r="P1005" i="31"/>
  <c r="Q1005" i="31"/>
  <c r="I1005" i="31"/>
  <c r="H1006" i="31" l="1"/>
  <c r="E1007" i="31" s="1" a="1"/>
  <c r="E1007" i="31" s="1"/>
  <c r="F1007" i="31" s="1"/>
  <c r="M1007" i="31" s="1"/>
  <c r="H1007" i="31" s="1"/>
  <c r="E1008" i="31" s="1" a="1"/>
  <c r="E1008" i="31" s="1"/>
  <c r="F1008" i="31" s="1"/>
  <c r="G1006" i="31"/>
  <c r="O1006" i="31" s="1"/>
  <c r="P1006" i="31" s="1"/>
  <c r="Q1006" i="31" l="1"/>
  <c r="N1006" i="31"/>
  <c r="M1008" i="31"/>
  <c r="G1008" i="31" s="1"/>
  <c r="O1008" i="31" s="1"/>
  <c r="G1007" i="31"/>
  <c r="O1007" i="31" s="1"/>
  <c r="I1007" i="31"/>
  <c r="I1008" i="31" l="1"/>
  <c r="H1008" i="31"/>
  <c r="E1009" i="31" s="1" a="1"/>
  <c r="E1009" i="31" s="1"/>
  <c r="F1009" i="31" s="1"/>
  <c r="M1009" i="31" s="1"/>
  <c r="G1009" i="31" s="1"/>
  <c r="O1009" i="31" s="1"/>
  <c r="N1008" i="31"/>
  <c r="P1008" i="31"/>
  <c r="Q1008" i="31"/>
  <c r="P1007" i="31"/>
  <c r="Q1007" i="31"/>
  <c r="N1007" i="31"/>
  <c r="N1009" i="31" l="1"/>
  <c r="P1009" i="31"/>
  <c r="Q1009" i="31"/>
  <c r="I1009" i="31"/>
  <c r="H1009" i="31"/>
  <c r="E1010" i="31" s="1" a="1"/>
  <c r="E1010" i="31" s="1"/>
  <c r="F1010" i="31" s="1"/>
  <c r="M1010" i="31" l="1"/>
  <c r="G1010" i="31" s="1"/>
  <c r="O1010" i="31" s="1"/>
  <c r="H1010" i="31" l="1"/>
  <c r="E1011" i="31" s="1" a="1"/>
  <c r="E1011" i="31" s="1"/>
  <c r="F1011" i="31" s="1"/>
  <c r="M1011" i="31" s="1"/>
  <c r="H1011" i="31" s="1"/>
  <c r="E1012" i="31" s="1" a="1"/>
  <c r="E1012" i="31" s="1"/>
  <c r="F1012" i="31" s="1"/>
  <c r="N1010" i="31"/>
  <c r="Q1010" i="31"/>
  <c r="P1010" i="31"/>
  <c r="I1010" i="31"/>
  <c r="M1012" i="31" l="1"/>
  <c r="G1012" i="31" s="1"/>
  <c r="O1012" i="31" s="1"/>
  <c r="G1011" i="31"/>
  <c r="O1011" i="31" s="1"/>
  <c r="I1011" i="31"/>
  <c r="N1012" i="31" l="1"/>
  <c r="P1012" i="31"/>
  <c r="Q1012" i="31"/>
  <c r="H1012" i="31"/>
  <c r="E1013" i="31" s="1" a="1"/>
  <c r="E1013" i="31" s="1"/>
  <c r="F1013" i="31" s="1"/>
  <c r="I1012" i="31"/>
  <c r="P1011" i="31"/>
  <c r="N1011" i="31"/>
  <c r="Q1011" i="31"/>
  <c r="M1013" i="31" l="1"/>
  <c r="H1013" i="31" s="1"/>
  <c r="E1014" i="31" s="1" a="1"/>
  <c r="E1014" i="31" s="1"/>
  <c r="F1014" i="31" s="1"/>
  <c r="M1014" i="31" l="1"/>
  <c r="H1014" i="31" s="1"/>
  <c r="E1015" i="31" s="1" a="1"/>
  <c r="E1015" i="31" s="1"/>
  <c r="F1015" i="31" s="1"/>
  <c r="G1013" i="31"/>
  <c r="O1013" i="31" s="1"/>
  <c r="I1013" i="31"/>
  <c r="M1015" i="31" l="1"/>
  <c r="G1015" i="31" s="1"/>
  <c r="O1015" i="31" s="1"/>
  <c r="P1013" i="31"/>
  <c r="Q1013" i="31"/>
  <c r="N1013" i="31"/>
  <c r="G1014" i="31"/>
  <c r="O1014" i="31" s="1"/>
  <c r="I1014" i="31"/>
  <c r="I1015" i="31" l="1"/>
  <c r="H1015" i="31"/>
  <c r="E1016" i="31" s="1" a="1"/>
  <c r="E1016" i="31" s="1"/>
  <c r="F1016" i="31" s="1"/>
  <c r="M1016" i="31" s="1"/>
  <c r="I1016" i="31" s="1"/>
  <c r="Q1014" i="31"/>
  <c r="N1014" i="31"/>
  <c r="P1014" i="31"/>
  <c r="Q1015" i="31"/>
  <c r="P1015" i="31"/>
  <c r="N1015" i="31"/>
  <c r="H1016" i="31" l="1"/>
  <c r="E1017" i="31" s="1" a="1"/>
  <c r="E1017" i="31" s="1"/>
  <c r="F1017" i="31" s="1"/>
  <c r="G1016" i="31"/>
  <c r="O1016" i="31" s="1"/>
  <c r="P1016" i="31" l="1"/>
  <c r="Q1016" i="31"/>
  <c r="N1016" i="31"/>
  <c r="M1017" i="31"/>
  <c r="I1017" i="31" s="1"/>
  <c r="H1017" i="31" l="1"/>
  <c r="E1018" i="31" s="1" a="1"/>
  <c r="E1018" i="31" s="1"/>
  <c r="F1018" i="31" s="1"/>
  <c r="M1018" i="31" s="1"/>
  <c r="I1018" i="31" s="1"/>
  <c r="G1017" i="31"/>
  <c r="O1017" i="31" s="1"/>
  <c r="N1017" i="31" s="1"/>
  <c r="Q1017" i="31" l="1"/>
  <c r="P1017" i="31"/>
  <c r="H1018" i="31"/>
  <c r="E1019" i="31" s="1" a="1"/>
  <c r="E1019" i="31" s="1"/>
  <c r="F1019" i="31" s="1"/>
  <c r="G1018" i="31"/>
  <c r="O1018" i="31" s="1"/>
  <c r="P1018" i="31" l="1"/>
  <c r="N1018" i="31"/>
  <c r="Q1018" i="31"/>
  <c r="M1019" i="31"/>
  <c r="G1019" i="31" s="1"/>
  <c r="O1019" i="31" s="1"/>
  <c r="I1019" i="31" l="1"/>
  <c r="Q1019" i="31"/>
  <c r="P1019" i="31"/>
  <c r="N1019" i="31"/>
  <c r="H1019" i="31"/>
  <c r="E1020" i="31" s="1" a="1"/>
  <c r="E1020" i="31" s="1"/>
  <c r="F1020" i="31" s="1"/>
  <c r="M1020" i="31" l="1"/>
  <c r="G1020" i="31" s="1"/>
  <c r="O1020" i="31" s="1"/>
  <c r="I1020" i="31" l="1"/>
  <c r="H1020" i="31"/>
  <c r="E1021" i="31" s="1" a="1"/>
  <c r="E1021" i="31" s="1"/>
  <c r="F1021" i="31" s="1"/>
  <c r="M1021" i="31" s="1"/>
  <c r="G1021" i="31" s="1"/>
  <c r="O1021" i="31" s="1"/>
  <c r="N1020" i="31"/>
  <c r="P1020" i="31"/>
  <c r="Q1020" i="31"/>
  <c r="P1021" i="31" l="1"/>
  <c r="Q1021" i="31"/>
  <c r="N1021" i="31"/>
  <c r="H1021" i="31"/>
  <c r="E1022" i="31" s="1" a="1"/>
  <c r="E1022" i="31" s="1"/>
  <c r="F1022" i="31" s="1"/>
  <c r="I1021" i="31"/>
  <c r="M1022" i="31" l="1"/>
  <c r="G1022" i="31" s="1"/>
  <c r="O1022" i="31" s="1"/>
  <c r="H1022" i="31" l="1"/>
  <c r="E1023" i="31" s="1" a="1"/>
  <c r="E1023" i="31" s="1"/>
  <c r="F1023" i="31" s="1"/>
  <c r="M1023" i="31" s="1"/>
  <c r="G1023" i="31" s="1"/>
  <c r="O1023" i="31" s="1"/>
  <c r="I1022" i="31"/>
  <c r="P1022" i="31"/>
  <c r="N1022" i="31"/>
  <c r="Q1022" i="31"/>
  <c r="I1023" i="31" l="1"/>
  <c r="H1023" i="31"/>
  <c r="E1024" i="31" s="1" a="1"/>
  <c r="E1024" i="31" s="1"/>
  <c r="F1024" i="31" s="1"/>
  <c r="M1024" i="31" s="1"/>
  <c r="G1024" i="31" s="1"/>
  <c r="O1024" i="31" s="1"/>
  <c r="N1023" i="31"/>
  <c r="P1023" i="31"/>
  <c r="Q1023" i="31"/>
  <c r="N1024" i="31" l="1"/>
  <c r="P1024" i="31"/>
  <c r="Q1024" i="31"/>
  <c r="I1024" i="31"/>
  <c r="H1024" i="31"/>
  <c r="E1025" i="31" s="1" a="1"/>
  <c r="E1025" i="31" s="1"/>
  <c r="F1025" i="31" s="1"/>
  <c r="M1025" i="31" l="1"/>
  <c r="G1025" i="31" s="1"/>
  <c r="O1025" i="31" s="1"/>
  <c r="P1025" i="31" l="1"/>
  <c r="N1025" i="31"/>
  <c r="Q1025" i="31"/>
  <c r="I1025" i="31"/>
  <c r="H1025" i="31"/>
  <c r="E1026" i="31" s="1" a="1"/>
  <c r="E1026" i="31" s="1"/>
  <c r="F1026" i="31" s="1"/>
  <c r="M1026" i="31" l="1"/>
  <c r="H1026" i="31" s="1"/>
  <c r="E1027" i="31" s="1" a="1"/>
  <c r="E1027" i="31" s="1"/>
  <c r="F1027" i="31" s="1"/>
  <c r="M1027" i="31" l="1"/>
  <c r="H1027" i="31" s="1"/>
  <c r="E1028" i="31" s="1" a="1"/>
  <c r="E1028" i="31" s="1"/>
  <c r="F1028" i="31" s="1"/>
  <c r="G1026" i="31"/>
  <c r="O1026" i="31" s="1"/>
  <c r="I1026" i="31"/>
  <c r="M1028" i="31" l="1"/>
  <c r="G1028" i="31" s="1"/>
  <c r="O1028" i="31" s="1"/>
  <c r="P1026" i="31"/>
  <c r="Q1026" i="31"/>
  <c r="N1026" i="31"/>
  <c r="I1027" i="31"/>
  <c r="G1027" i="31"/>
  <c r="O1027" i="31" s="1"/>
  <c r="N1028" i="31" l="1"/>
  <c r="Q1028" i="31"/>
  <c r="P1028" i="31"/>
  <c r="N1027" i="31"/>
  <c r="P1027" i="31"/>
  <c r="Q1027" i="31"/>
  <c r="I1028" i="31"/>
  <c r="H1028" i="31"/>
  <c r="E1029" i="31" s="1" a="1"/>
  <c r="E1029" i="31" s="1"/>
  <c r="F1029" i="31" s="1"/>
  <c r="M1029" i="31" l="1"/>
  <c r="I1029" i="31" s="1"/>
  <c r="H1029" i="31" l="1"/>
  <c r="E1030" i="31" s="1" a="1"/>
  <c r="E1030" i="31" s="1"/>
  <c r="F1030" i="31" s="1"/>
  <c r="G1029" i="31"/>
  <c r="O1029" i="31" s="1"/>
  <c r="P1029" i="31" l="1"/>
  <c r="Q1029" i="31"/>
  <c r="N1029" i="31"/>
  <c r="M1030" i="31"/>
  <c r="I1030" i="31" s="1"/>
  <c r="H1030" i="31" l="1"/>
  <c r="E1031" i="31" s="1" a="1"/>
  <c r="E1031" i="31" s="1"/>
  <c r="F1031" i="31" s="1"/>
  <c r="G1030" i="31"/>
  <c r="O1030" i="31" s="1"/>
  <c r="N1030" i="31" l="1"/>
  <c r="P1030" i="31"/>
  <c r="Q1030" i="31"/>
  <c r="M1031" i="31"/>
  <c r="I1031" i="31" s="1"/>
  <c r="G1031" i="31" l="1"/>
  <c r="O1031" i="31" s="1"/>
  <c r="H1031" i="31"/>
  <c r="E1032" i="31" s="1" a="1"/>
  <c r="E1032" i="31" s="1"/>
  <c r="F1032" i="31" s="1"/>
  <c r="M1032" i="31" s="1"/>
  <c r="G1032" i="31" s="1"/>
  <c r="O1032" i="31" s="1"/>
  <c r="N1031" i="31"/>
  <c r="P1031" i="31"/>
  <c r="Q1031" i="31"/>
  <c r="H1032" i="31" l="1"/>
  <c r="E1033" i="31" s="1" a="1"/>
  <c r="E1033" i="31" s="1"/>
  <c r="F1033" i="31" s="1"/>
  <c r="M1033" i="31" s="1"/>
  <c r="H1033" i="31" s="1"/>
  <c r="J28" i="31" s="1"/>
  <c r="Q1032" i="31"/>
  <c r="N1032" i="31"/>
  <c r="P1032" i="31"/>
  <c r="I1032" i="31"/>
  <c r="G1033" i="31" l="1"/>
  <c r="O1033" i="31" s="1"/>
  <c r="I1033" i="31"/>
  <c r="N1033" i="31" l="1"/>
  <c r="P1033" i="31"/>
  <c r="Q1033" i="31"/>
  <c r="J27" i="31"/>
  <c r="U66" i="27" l="1"/>
  <c r="AV66" i="27" s="1"/>
  <c r="S66" i="27"/>
  <c r="R66" i="27"/>
  <c r="Q66" i="27"/>
  <c r="P66" i="27"/>
  <c r="O66" i="27"/>
  <c r="N66" i="27"/>
  <c r="M66" i="27"/>
  <c r="L66" i="27"/>
  <c r="K66" i="27"/>
  <c r="J66" i="27"/>
  <c r="I66" i="27"/>
  <c r="H66" i="27"/>
  <c r="G66" i="27"/>
  <c r="F66" i="27"/>
  <c r="E66" i="27"/>
  <c r="D66" i="27"/>
  <c r="C66" i="27"/>
  <c r="U65" i="27"/>
  <c r="CE65" i="27" s="1"/>
  <c r="S65" i="27"/>
  <c r="R65" i="27"/>
  <c r="Q65" i="27"/>
  <c r="P65" i="27"/>
  <c r="O65" i="27"/>
  <c r="N65" i="27"/>
  <c r="M65" i="27"/>
  <c r="L65" i="27"/>
  <c r="K65" i="27"/>
  <c r="J65" i="27"/>
  <c r="I65" i="27"/>
  <c r="H65" i="27"/>
  <c r="G65" i="27"/>
  <c r="F65" i="27"/>
  <c r="E65" i="27"/>
  <c r="D65" i="27"/>
  <c r="C65" i="27"/>
  <c r="U64" i="27"/>
  <c r="S64" i="27"/>
  <c r="R64" i="27"/>
  <c r="Q64" i="27"/>
  <c r="P64" i="27"/>
  <c r="O64" i="27"/>
  <c r="N64" i="27"/>
  <c r="M64" i="27"/>
  <c r="L64" i="27"/>
  <c r="K64" i="27"/>
  <c r="J64" i="27"/>
  <c r="I64" i="27"/>
  <c r="H64" i="27"/>
  <c r="G64" i="27"/>
  <c r="F64" i="27"/>
  <c r="E64" i="27"/>
  <c r="D64" i="27"/>
  <c r="C64" i="27"/>
  <c r="U63" i="27"/>
  <c r="BU63" i="27" s="1"/>
  <c r="S63" i="27"/>
  <c r="R63" i="27"/>
  <c r="Q63" i="27"/>
  <c r="P63" i="27"/>
  <c r="O63" i="27"/>
  <c r="N63" i="27"/>
  <c r="M63" i="27"/>
  <c r="L63" i="27"/>
  <c r="K63" i="27"/>
  <c r="J63" i="27"/>
  <c r="I63" i="27"/>
  <c r="H63" i="27"/>
  <c r="G63" i="27"/>
  <c r="F63" i="27"/>
  <c r="E63" i="27"/>
  <c r="D63" i="27"/>
  <c r="C63" i="27"/>
  <c r="U62" i="27"/>
  <c r="BH62" i="27" s="1"/>
  <c r="S62" i="27"/>
  <c r="R62" i="27"/>
  <c r="Q62" i="27"/>
  <c r="P62" i="27"/>
  <c r="O62" i="27"/>
  <c r="N62" i="27"/>
  <c r="M62" i="27"/>
  <c r="L62" i="27"/>
  <c r="K62" i="27"/>
  <c r="J62" i="27"/>
  <c r="I62" i="27"/>
  <c r="H62" i="27"/>
  <c r="G62" i="27"/>
  <c r="F62" i="27"/>
  <c r="E62" i="27"/>
  <c r="D62" i="27"/>
  <c r="C62" i="27"/>
  <c r="U61" i="27"/>
  <c r="CL61" i="27" s="1"/>
  <c r="S61" i="27"/>
  <c r="R61" i="27"/>
  <c r="Q61" i="27"/>
  <c r="P61" i="27"/>
  <c r="O61" i="27"/>
  <c r="N61" i="27"/>
  <c r="M61" i="27"/>
  <c r="L61" i="27"/>
  <c r="K61" i="27"/>
  <c r="J61" i="27"/>
  <c r="I61" i="27"/>
  <c r="H61" i="27"/>
  <c r="G61" i="27"/>
  <c r="F61" i="27"/>
  <c r="E61" i="27"/>
  <c r="D61" i="27"/>
  <c r="C61" i="27"/>
  <c r="U60" i="27"/>
  <c r="BE60" i="27" s="1"/>
  <c r="S60" i="27"/>
  <c r="R60" i="27"/>
  <c r="Q60" i="27"/>
  <c r="P60" i="27"/>
  <c r="O60" i="27"/>
  <c r="N60" i="27"/>
  <c r="M60" i="27"/>
  <c r="L60" i="27"/>
  <c r="K60" i="27"/>
  <c r="J60" i="27"/>
  <c r="I60" i="27"/>
  <c r="H60" i="27"/>
  <c r="G60" i="27"/>
  <c r="F60" i="27"/>
  <c r="E60" i="27"/>
  <c r="D60" i="27"/>
  <c r="C60" i="27"/>
  <c r="U59" i="27"/>
  <c r="BC59" i="27" s="1"/>
  <c r="S59" i="27"/>
  <c r="R59" i="27"/>
  <c r="Q59" i="27"/>
  <c r="P59" i="27"/>
  <c r="O59" i="27"/>
  <c r="N59" i="27"/>
  <c r="M59" i="27"/>
  <c r="L59" i="27"/>
  <c r="K59" i="27"/>
  <c r="J59" i="27"/>
  <c r="I59" i="27"/>
  <c r="H59" i="27"/>
  <c r="G59" i="27"/>
  <c r="F59" i="27"/>
  <c r="E59" i="27"/>
  <c r="D59" i="27"/>
  <c r="C59" i="27"/>
  <c r="U58" i="27"/>
  <c r="CG58" i="27" s="1"/>
  <c r="S58" i="27"/>
  <c r="R58" i="27"/>
  <c r="Q58" i="27"/>
  <c r="P58" i="27"/>
  <c r="O58" i="27"/>
  <c r="N58" i="27"/>
  <c r="M58" i="27"/>
  <c r="L58" i="27"/>
  <c r="K58" i="27"/>
  <c r="J58" i="27"/>
  <c r="I58" i="27"/>
  <c r="H58" i="27"/>
  <c r="G58" i="27"/>
  <c r="F58" i="27"/>
  <c r="E58" i="27"/>
  <c r="D58" i="27"/>
  <c r="C58" i="27"/>
  <c r="U57" i="27"/>
  <c r="CI57" i="27" s="1"/>
  <c r="S57" i="27"/>
  <c r="R57" i="27"/>
  <c r="Q57" i="27"/>
  <c r="P57" i="27"/>
  <c r="O57" i="27"/>
  <c r="N57" i="27"/>
  <c r="M57" i="27"/>
  <c r="L57" i="27"/>
  <c r="K57" i="27"/>
  <c r="J57" i="27"/>
  <c r="I57" i="27"/>
  <c r="H57" i="27"/>
  <c r="G57" i="27"/>
  <c r="F57" i="27"/>
  <c r="E57" i="27"/>
  <c r="D57" i="27"/>
  <c r="C57" i="27"/>
  <c r="U56" i="27"/>
  <c r="V56" i="27" s="1"/>
  <c r="W56" i="27" s="1"/>
  <c r="X56" i="27" s="1"/>
  <c r="Y56" i="27" s="1"/>
  <c r="Z56" i="27" s="1"/>
  <c r="AA56" i="27" s="1"/>
  <c r="S56" i="27"/>
  <c r="R56" i="27"/>
  <c r="Q56" i="27"/>
  <c r="P56" i="27"/>
  <c r="O56" i="27"/>
  <c r="N56" i="27"/>
  <c r="M56" i="27"/>
  <c r="L56" i="27"/>
  <c r="K56" i="27"/>
  <c r="J56" i="27"/>
  <c r="I56" i="27"/>
  <c r="H56" i="27"/>
  <c r="G56" i="27"/>
  <c r="F56" i="27"/>
  <c r="E56" i="27"/>
  <c r="D56" i="27"/>
  <c r="C56" i="27"/>
  <c r="U55" i="27"/>
  <c r="S55" i="27"/>
  <c r="R55" i="27"/>
  <c r="Q55" i="27"/>
  <c r="P55" i="27"/>
  <c r="O55" i="27"/>
  <c r="N55" i="27"/>
  <c r="M55" i="27"/>
  <c r="L55" i="27"/>
  <c r="K55" i="27"/>
  <c r="J55" i="27"/>
  <c r="I55" i="27"/>
  <c r="H55" i="27"/>
  <c r="G55" i="27"/>
  <c r="F55" i="27"/>
  <c r="E55" i="27"/>
  <c r="D55" i="27"/>
  <c r="C55" i="27"/>
  <c r="U54" i="27"/>
  <c r="CL54" i="27" s="1"/>
  <c r="S54" i="27"/>
  <c r="R54" i="27"/>
  <c r="Q54" i="27"/>
  <c r="P54" i="27"/>
  <c r="O54" i="27"/>
  <c r="N54" i="27"/>
  <c r="M54" i="27"/>
  <c r="L54" i="27"/>
  <c r="K54" i="27"/>
  <c r="J54" i="27"/>
  <c r="I54" i="27"/>
  <c r="H54" i="27"/>
  <c r="G54" i="27"/>
  <c r="F54" i="27"/>
  <c r="E54" i="27"/>
  <c r="D54" i="27"/>
  <c r="C54" i="27"/>
  <c r="U53" i="27"/>
  <c r="S53" i="27"/>
  <c r="R53" i="27"/>
  <c r="Q53" i="27"/>
  <c r="P53" i="27"/>
  <c r="O53" i="27"/>
  <c r="N53" i="27"/>
  <c r="M53" i="27"/>
  <c r="L53" i="27"/>
  <c r="K53" i="27"/>
  <c r="J53" i="27"/>
  <c r="I53" i="27"/>
  <c r="H53" i="27"/>
  <c r="G53" i="27"/>
  <c r="F53" i="27"/>
  <c r="E53" i="27"/>
  <c r="D53" i="27"/>
  <c r="C53" i="27"/>
  <c r="U52" i="27"/>
  <c r="BY52" i="27" s="1"/>
  <c r="S52" i="27"/>
  <c r="R52" i="27"/>
  <c r="Q52" i="27"/>
  <c r="P52" i="27"/>
  <c r="O52" i="27"/>
  <c r="N52" i="27"/>
  <c r="M52" i="27"/>
  <c r="L52" i="27"/>
  <c r="K52" i="27"/>
  <c r="J52" i="27"/>
  <c r="I52" i="27"/>
  <c r="H52" i="27"/>
  <c r="G52" i="27"/>
  <c r="F52" i="27"/>
  <c r="E52" i="27"/>
  <c r="D52" i="27"/>
  <c r="C52" i="27"/>
  <c r="U51" i="27"/>
  <c r="CA51" i="27" s="1"/>
  <c r="S51" i="27"/>
  <c r="R51" i="27"/>
  <c r="Q51" i="27"/>
  <c r="P51" i="27"/>
  <c r="O51" i="27"/>
  <c r="N51" i="27"/>
  <c r="M51" i="27"/>
  <c r="L51" i="27"/>
  <c r="K51" i="27"/>
  <c r="J51" i="27"/>
  <c r="I51" i="27"/>
  <c r="H51" i="27"/>
  <c r="G51" i="27"/>
  <c r="F51" i="27"/>
  <c r="E51" i="27"/>
  <c r="D51" i="27"/>
  <c r="C51" i="27"/>
  <c r="U50" i="27"/>
  <c r="AV50" i="27" s="1"/>
  <c r="S50" i="27"/>
  <c r="R50" i="27"/>
  <c r="Q50" i="27"/>
  <c r="P50" i="27"/>
  <c r="O50" i="27"/>
  <c r="N50" i="27"/>
  <c r="M50" i="27"/>
  <c r="L50" i="27"/>
  <c r="K50" i="27"/>
  <c r="J50" i="27"/>
  <c r="I50" i="27"/>
  <c r="H50" i="27"/>
  <c r="G50" i="27"/>
  <c r="F50" i="27"/>
  <c r="E50" i="27"/>
  <c r="D50" i="27"/>
  <c r="C50" i="27"/>
  <c r="U49" i="27"/>
  <c r="CI49" i="27" s="1"/>
  <c r="S49" i="27"/>
  <c r="R49" i="27"/>
  <c r="Q49" i="27"/>
  <c r="P49" i="27"/>
  <c r="O49" i="27"/>
  <c r="N49" i="27"/>
  <c r="M49" i="27"/>
  <c r="L49" i="27"/>
  <c r="K49" i="27"/>
  <c r="J49" i="27"/>
  <c r="I49" i="27"/>
  <c r="H49" i="27"/>
  <c r="G49" i="27"/>
  <c r="F49" i="27"/>
  <c r="E49" i="27"/>
  <c r="D49" i="27"/>
  <c r="C49" i="27"/>
  <c r="U48" i="27"/>
  <c r="CL48" i="27" s="1"/>
  <c r="S48" i="27"/>
  <c r="R48" i="27"/>
  <c r="Q48" i="27"/>
  <c r="P48" i="27"/>
  <c r="O48" i="27"/>
  <c r="N48" i="27"/>
  <c r="M48" i="27"/>
  <c r="L48" i="27"/>
  <c r="K48" i="27"/>
  <c r="J48" i="27"/>
  <c r="I48" i="27"/>
  <c r="H48" i="27"/>
  <c r="G48" i="27"/>
  <c r="F48" i="27"/>
  <c r="E48" i="27"/>
  <c r="D48" i="27"/>
  <c r="C48" i="27"/>
  <c r="U47" i="27"/>
  <c r="BE47" i="27" s="1"/>
  <c r="S47" i="27"/>
  <c r="R47" i="27"/>
  <c r="Q47" i="27"/>
  <c r="P47" i="27"/>
  <c r="O47" i="27"/>
  <c r="N47" i="27"/>
  <c r="M47" i="27"/>
  <c r="L47" i="27"/>
  <c r="K47" i="27"/>
  <c r="J47" i="27"/>
  <c r="I47" i="27"/>
  <c r="H47" i="27"/>
  <c r="G47" i="27"/>
  <c r="F47" i="27"/>
  <c r="E47" i="27"/>
  <c r="D47" i="27"/>
  <c r="C47" i="27"/>
  <c r="U46" i="27"/>
  <c r="CA46" i="27" s="1"/>
  <c r="S46" i="27"/>
  <c r="R46" i="27"/>
  <c r="Q46" i="27"/>
  <c r="P46" i="27"/>
  <c r="O46" i="27"/>
  <c r="N46" i="27"/>
  <c r="M46" i="27"/>
  <c r="L46" i="27"/>
  <c r="K46" i="27"/>
  <c r="J46" i="27"/>
  <c r="I46" i="27"/>
  <c r="H46" i="27"/>
  <c r="G46" i="27"/>
  <c r="F46" i="27"/>
  <c r="E46" i="27"/>
  <c r="D46" i="27"/>
  <c r="C46" i="27"/>
  <c r="U45" i="27"/>
  <c r="AC45" i="27" s="1"/>
  <c r="S45" i="27"/>
  <c r="R45" i="27"/>
  <c r="Q45" i="27"/>
  <c r="P45" i="27"/>
  <c r="O45" i="27"/>
  <c r="N45" i="27"/>
  <c r="M45" i="27"/>
  <c r="L45" i="27"/>
  <c r="K45" i="27"/>
  <c r="J45" i="27"/>
  <c r="I45" i="27"/>
  <c r="H45" i="27"/>
  <c r="G45" i="27"/>
  <c r="F45" i="27"/>
  <c r="E45" i="27"/>
  <c r="D45" i="27"/>
  <c r="C45" i="27"/>
  <c r="U44" i="27"/>
  <c r="BN44" i="27" s="1"/>
  <c r="S44" i="27"/>
  <c r="R44" i="27"/>
  <c r="Q44" i="27"/>
  <c r="P44" i="27"/>
  <c r="O44" i="27"/>
  <c r="N44" i="27"/>
  <c r="M44" i="27"/>
  <c r="L44" i="27"/>
  <c r="K44" i="27"/>
  <c r="J44" i="27"/>
  <c r="I44" i="27"/>
  <c r="H44" i="27"/>
  <c r="G44" i="27"/>
  <c r="F44" i="27"/>
  <c r="E44" i="27"/>
  <c r="D44" i="27"/>
  <c r="C44" i="27"/>
  <c r="U43" i="27"/>
  <c r="S43" i="27"/>
  <c r="R43" i="27"/>
  <c r="Q43" i="27"/>
  <c r="P43" i="27"/>
  <c r="O43" i="27"/>
  <c r="N43" i="27"/>
  <c r="M43" i="27"/>
  <c r="L43" i="27"/>
  <c r="K43" i="27"/>
  <c r="J43" i="27"/>
  <c r="I43" i="27"/>
  <c r="H43" i="27"/>
  <c r="G43" i="27"/>
  <c r="F43" i="27"/>
  <c r="E43" i="27"/>
  <c r="D43" i="27"/>
  <c r="C43" i="27"/>
  <c r="U42" i="27"/>
  <c r="CB42" i="27" s="1"/>
  <c r="S42" i="27"/>
  <c r="R42" i="27"/>
  <c r="Q42" i="27"/>
  <c r="P42" i="27"/>
  <c r="O42" i="27"/>
  <c r="N42" i="27"/>
  <c r="M42" i="27"/>
  <c r="L42" i="27"/>
  <c r="K42" i="27"/>
  <c r="J42" i="27"/>
  <c r="I42" i="27"/>
  <c r="H42" i="27"/>
  <c r="G42" i="27"/>
  <c r="F42" i="27"/>
  <c r="E42" i="27"/>
  <c r="D42" i="27"/>
  <c r="C42" i="27"/>
  <c r="U41" i="27"/>
  <c r="S41" i="27"/>
  <c r="R41" i="27"/>
  <c r="Q41" i="27"/>
  <c r="P41" i="27"/>
  <c r="O41" i="27"/>
  <c r="N41" i="27"/>
  <c r="M41" i="27"/>
  <c r="L41" i="27"/>
  <c r="K41" i="27"/>
  <c r="J41" i="27"/>
  <c r="I41" i="27"/>
  <c r="H41" i="27"/>
  <c r="G41" i="27"/>
  <c r="F41" i="27"/>
  <c r="E41" i="27"/>
  <c r="D41" i="27"/>
  <c r="C41" i="27"/>
  <c r="U40" i="27"/>
  <c r="CB40" i="27" s="1"/>
  <c r="S40" i="27"/>
  <c r="R40" i="27"/>
  <c r="Q40" i="27"/>
  <c r="P40" i="27"/>
  <c r="O40" i="27"/>
  <c r="N40" i="27"/>
  <c r="M40" i="27"/>
  <c r="L40" i="27"/>
  <c r="K40" i="27"/>
  <c r="J40" i="27"/>
  <c r="I40" i="27"/>
  <c r="H40" i="27"/>
  <c r="G40" i="27"/>
  <c r="F40" i="27"/>
  <c r="E40" i="27"/>
  <c r="D40" i="27"/>
  <c r="C40" i="27"/>
  <c r="U39" i="27"/>
  <c r="BL39" i="27" s="1"/>
  <c r="S39" i="27"/>
  <c r="R39" i="27"/>
  <c r="Q39" i="27"/>
  <c r="P39" i="27"/>
  <c r="O39" i="27"/>
  <c r="N39" i="27"/>
  <c r="M39" i="27"/>
  <c r="L39" i="27"/>
  <c r="K39" i="27"/>
  <c r="J39" i="27"/>
  <c r="I39" i="27"/>
  <c r="H39" i="27"/>
  <c r="G39" i="27"/>
  <c r="F39" i="27"/>
  <c r="E39" i="27"/>
  <c r="D39" i="27"/>
  <c r="C39" i="27"/>
  <c r="U38" i="27"/>
  <c r="U37" i="27"/>
  <c r="U36" i="27"/>
  <c r="U35" i="27"/>
  <c r="U34" i="27"/>
  <c r="U33" i="27"/>
  <c r="AQ33" i="27" s="1"/>
  <c r="S33" i="27"/>
  <c r="R33" i="27"/>
  <c r="Q33" i="27"/>
  <c r="P33" i="27"/>
  <c r="O33" i="27"/>
  <c r="N33" i="27"/>
  <c r="M33" i="27"/>
  <c r="L33" i="27"/>
  <c r="K33" i="27"/>
  <c r="J33" i="27"/>
  <c r="I33" i="27"/>
  <c r="H33" i="27"/>
  <c r="G33" i="27"/>
  <c r="F33" i="27"/>
  <c r="E33" i="27"/>
  <c r="D33" i="27"/>
  <c r="C33" i="27"/>
  <c r="U32" i="27"/>
  <c r="U31" i="27"/>
  <c r="U30" i="27"/>
  <c r="CH30" i="27" s="1"/>
  <c r="S30" i="27"/>
  <c r="R30" i="27"/>
  <c r="Q30" i="27"/>
  <c r="P30" i="27"/>
  <c r="O30" i="27"/>
  <c r="N30" i="27"/>
  <c r="M30" i="27"/>
  <c r="L30" i="27"/>
  <c r="K30" i="27"/>
  <c r="J30" i="27"/>
  <c r="I30" i="27"/>
  <c r="H30" i="27"/>
  <c r="G30" i="27"/>
  <c r="F30" i="27"/>
  <c r="E30" i="27"/>
  <c r="D30" i="27"/>
  <c r="C30" i="27"/>
  <c r="U29" i="27"/>
  <c r="U28" i="27"/>
  <c r="V28" i="27" s="1"/>
  <c r="W28" i="27" s="1"/>
  <c r="X28" i="27" s="1"/>
  <c r="Y28" i="27" s="1"/>
  <c r="Z28" i="27" s="1"/>
  <c r="AA28" i="27" s="1"/>
  <c r="U27" i="27"/>
  <c r="V27" i="27" s="1"/>
  <c r="W27" i="27" s="1"/>
  <c r="X27" i="27" s="1"/>
  <c r="Y27" i="27" s="1"/>
  <c r="Z27" i="27" s="1"/>
  <c r="AA27" i="27" s="1"/>
  <c r="CH27" i="27" s="1"/>
  <c r="U26" i="27"/>
  <c r="U25" i="27"/>
  <c r="U24" i="27"/>
  <c r="U23" i="27"/>
  <c r="U22" i="27"/>
  <c r="V22" i="27" s="1"/>
  <c r="W22" i="27" s="1"/>
  <c r="X22" i="27" s="1"/>
  <c r="Y22" i="27" s="1"/>
  <c r="Z22" i="27" s="1"/>
  <c r="AA22" i="27" s="1"/>
  <c r="U21" i="27"/>
  <c r="AS21" i="27" s="1"/>
  <c r="S21" i="27"/>
  <c r="R21" i="27"/>
  <c r="Q21" i="27"/>
  <c r="P21" i="27"/>
  <c r="O21" i="27"/>
  <c r="N21" i="27"/>
  <c r="M21" i="27"/>
  <c r="L21" i="27"/>
  <c r="K21" i="27"/>
  <c r="J21" i="27"/>
  <c r="I21" i="27"/>
  <c r="H21" i="27"/>
  <c r="G21" i="27"/>
  <c r="F21" i="27"/>
  <c r="E21" i="27"/>
  <c r="D21" i="27"/>
  <c r="C21" i="27"/>
  <c r="U20" i="27"/>
  <c r="U19" i="27"/>
  <c r="U18" i="27"/>
  <c r="U17" i="27"/>
  <c r="U16" i="27"/>
  <c r="U15" i="27"/>
  <c r="V15" i="27" s="1"/>
  <c r="W15" i="27" s="1"/>
  <c r="X15" i="27" s="1"/>
  <c r="Y15" i="27" s="1"/>
  <c r="Z15" i="27" s="1"/>
  <c r="AA15" i="27" s="1"/>
  <c r="U14" i="27"/>
  <c r="U13" i="27"/>
  <c r="U12" i="27"/>
  <c r="V12" i="27" s="1"/>
  <c r="W12" i="27" s="1"/>
  <c r="X12" i="27" s="1"/>
  <c r="Y12" i="27" s="1"/>
  <c r="Z12" i="27" s="1"/>
  <c r="AA12" i="27" s="1"/>
  <c r="U11" i="27"/>
  <c r="U10" i="27"/>
  <c r="U9" i="27"/>
  <c r="U8" i="27"/>
  <c r="U7" i="27"/>
  <c r="V7" i="27" s="1"/>
  <c r="W7" i="27" s="1"/>
  <c r="X7" i="27" s="1"/>
  <c r="Y7" i="27" s="1"/>
  <c r="Z7" i="27" s="1"/>
  <c r="AA7" i="27" s="1"/>
  <c r="BF54" i="27" l="1"/>
  <c r="BJ62" i="27"/>
  <c r="AT30" i="27"/>
  <c r="BH57" i="27"/>
  <c r="BD59" i="27"/>
  <c r="BH59" i="27"/>
  <c r="BJ57" i="27"/>
  <c r="BN57" i="27"/>
  <c r="BO57" i="27"/>
  <c r="BP30" i="27"/>
  <c r="BI59" i="27"/>
  <c r="BT59" i="27"/>
  <c r="BP57" i="27"/>
  <c r="BR57" i="27"/>
  <c r="BO30" i="27"/>
  <c r="AV57" i="27"/>
  <c r="BG57" i="27"/>
  <c r="CH57" i="27"/>
  <c r="CL30" i="27"/>
  <c r="BK54" i="27"/>
  <c r="CJ57" i="27"/>
  <c r="BU62" i="27"/>
  <c r="BJ52" i="27"/>
  <c r="BK52" i="27"/>
  <c r="BZ42" i="27"/>
  <c r="BC48" i="27"/>
  <c r="CA42" i="27"/>
  <c r="BS48" i="27"/>
  <c r="BU48" i="27"/>
  <c r="BA48" i="27"/>
  <c r="CI50" i="27"/>
  <c r="AR62" i="27"/>
  <c r="CJ50" i="27"/>
  <c r="BC62" i="27"/>
  <c r="BD62" i="27"/>
  <c r="AU30" i="27"/>
  <c r="BE62" i="27"/>
  <c r="CE43" i="27"/>
  <c r="BS43" i="27"/>
  <c r="BO43" i="27"/>
  <c r="BN43" i="27"/>
  <c r="BL43" i="27"/>
  <c r="BM43" i="27"/>
  <c r="BO40" i="27"/>
  <c r="BM44" i="27"/>
  <c r="AJ50" i="27"/>
  <c r="BT54" i="27"/>
  <c r="BH54" i="27"/>
  <c r="BG54" i="27"/>
  <c r="CI41" i="27"/>
  <c r="BE41" i="27"/>
  <c r="BD41" i="27"/>
  <c r="BR41" i="27"/>
  <c r="BH41" i="27"/>
  <c r="BF41" i="27"/>
  <c r="CB44" i="27"/>
  <c r="BB41" i="27"/>
  <c r="BA54" i="27"/>
  <c r="BS60" i="27"/>
  <c r="BT60" i="27"/>
  <c r="BA60" i="27"/>
  <c r="AX60" i="27"/>
  <c r="BC60" i="27"/>
  <c r="BB60" i="27"/>
  <c r="BV64" i="27"/>
  <c r="BY64" i="27"/>
  <c r="BZ64" i="27"/>
  <c r="CB50" i="27"/>
  <c r="CD50" i="27"/>
  <c r="AR50" i="27"/>
  <c r="BQ50" i="27"/>
  <c r="AF50" i="27"/>
  <c r="AT50" i="27"/>
  <c r="AS50" i="27"/>
  <c r="BT50" i="27"/>
  <c r="AI50" i="27"/>
  <c r="BS50" i="27"/>
  <c r="V50" i="27"/>
  <c r="W50" i="27" s="1"/>
  <c r="X50" i="27" s="1"/>
  <c r="Y50" i="27" s="1"/>
  <c r="Z50" i="27" s="1"/>
  <c r="AA50" i="27" s="1"/>
  <c r="BO50" i="27"/>
  <c r="BN50" i="27"/>
  <c r="BM50" i="27"/>
  <c r="BL50" i="27"/>
  <c r="BK50" i="27"/>
  <c r="AY50" i="27"/>
  <c r="AL50" i="27"/>
  <c r="AK50" i="27"/>
  <c r="AW50" i="27"/>
  <c r="BR50" i="27"/>
  <c r="BE40" i="27"/>
  <c r="BQ40" i="27"/>
  <c r="CE40" i="27"/>
  <c r="BL40" i="27"/>
  <c r="BZ44" i="27"/>
  <c r="AU44" i="27"/>
  <c r="AI44" i="27"/>
  <c r="AS44" i="27"/>
  <c r="AR44" i="27"/>
  <c r="BG44" i="27"/>
  <c r="AW44" i="27"/>
  <c r="AV44" i="27"/>
  <c r="AT44" i="27"/>
  <c r="AJ44" i="27"/>
  <c r="AF44" i="27"/>
  <c r="CA44" i="27"/>
  <c r="BU50" i="27"/>
  <c r="BN54" i="27"/>
  <c r="CL53" i="27"/>
  <c r="BD53" i="27"/>
  <c r="BT53" i="27"/>
  <c r="CF57" i="27"/>
  <c r="BQ57" i="27"/>
  <c r="AG57" i="27"/>
  <c r="BI57" i="27"/>
  <c r="AQ57" i="27"/>
  <c r="AP57" i="27"/>
  <c r="CG57" i="27"/>
  <c r="AI57" i="27"/>
  <c r="BS57" i="27"/>
  <c r="AF57" i="27"/>
  <c r="BE53" i="27"/>
  <c r="AJ57" i="27"/>
  <c r="CH62" i="27"/>
  <c r="AP62" i="27"/>
  <c r="CB62" i="27"/>
  <c r="BZ62" i="27"/>
  <c r="BG62" i="27"/>
  <c r="BF62" i="27"/>
  <c r="BG53" i="27"/>
  <c r="AK57" i="27"/>
  <c r="AN62" i="27"/>
  <c r="BP53" i="27"/>
  <c r="AN57" i="27"/>
  <c r="BS59" i="27"/>
  <c r="BK59" i="27"/>
  <c r="BB59" i="27"/>
  <c r="AO62" i="27"/>
  <c r="AU57" i="27"/>
  <c r="BY42" i="27"/>
  <c r="CC42" i="27"/>
  <c r="CF48" i="27"/>
  <c r="AZ48" i="27"/>
  <c r="BT47" i="27"/>
  <c r="AB30" i="27"/>
  <c r="AE47" i="27"/>
  <c r="BU47" i="27"/>
  <c r="BV47" i="27"/>
  <c r="AX33" i="27"/>
  <c r="AE30" i="27"/>
  <c r="CF43" i="27"/>
  <c r="AP47" i="27"/>
  <c r="AQ65" i="27"/>
  <c r="BA33" i="27"/>
  <c r="AL43" i="27"/>
  <c r="AZ51" i="27"/>
  <c r="CD52" i="27"/>
  <c r="AB54" i="27"/>
  <c r="BU59" i="27"/>
  <c r="AG30" i="27"/>
  <c r="BE30" i="27"/>
  <c r="BZ30" i="27"/>
  <c r="BB33" i="27"/>
  <c r="BF39" i="27"/>
  <c r="AI41" i="27"/>
  <c r="BV41" i="27"/>
  <c r="AM43" i="27"/>
  <c r="CJ43" i="27"/>
  <c r="AX46" i="27"/>
  <c r="AR47" i="27"/>
  <c r="CC47" i="27"/>
  <c r="CL49" i="27"/>
  <c r="BA51" i="27"/>
  <c r="AO52" i="27"/>
  <c r="CE52" i="27"/>
  <c r="AF54" i="27"/>
  <c r="BQ54" i="27"/>
  <c r="AW56" i="27"/>
  <c r="AH59" i="27"/>
  <c r="BX59" i="27"/>
  <c r="BD61" i="27"/>
  <c r="AM63" i="27"/>
  <c r="AW64" i="27"/>
  <c r="AT65" i="27"/>
  <c r="AC47" i="27"/>
  <c r="BS30" i="27"/>
  <c r="BL52" i="27"/>
  <c r="CB64" i="27"/>
  <c r="BV30" i="27"/>
  <c r="AF47" i="27"/>
  <c r="AG47" i="27"/>
  <c r="AC56" i="27"/>
  <c r="AR64" i="27"/>
  <c r="CB47" i="27"/>
  <c r="AL52" i="27"/>
  <c r="AR65" i="27"/>
  <c r="AH30" i="27"/>
  <c r="BF30" i="27"/>
  <c r="CA30" i="27"/>
  <c r="BS33" i="27"/>
  <c r="BI39" i="27"/>
  <c r="AJ41" i="27"/>
  <c r="BW41" i="27"/>
  <c r="AP43" i="27"/>
  <c r="CK43" i="27"/>
  <c r="BO46" i="27"/>
  <c r="AS47" i="27"/>
  <c r="CD47" i="27"/>
  <c r="BB51" i="27"/>
  <c r="AP52" i="27"/>
  <c r="CF52" i="27"/>
  <c r="AI54" i="27"/>
  <c r="BV54" i="27"/>
  <c r="BN56" i="27"/>
  <c r="AI59" i="27"/>
  <c r="BZ59" i="27"/>
  <c r="BE61" i="27"/>
  <c r="BF63" i="27"/>
  <c r="AX64" i="27"/>
  <c r="AU65" i="27"/>
  <c r="BS47" i="27"/>
  <c r="AB64" i="27"/>
  <c r="BO52" i="27"/>
  <c r="AF63" i="27"/>
  <c r="AF30" i="27"/>
  <c r="CG43" i="27"/>
  <c r="AF46" i="27"/>
  <c r="AI63" i="27"/>
  <c r="AJ30" i="27"/>
  <c r="BG30" i="27"/>
  <c r="CD30" i="27"/>
  <c r="BT33" i="27"/>
  <c r="BM39" i="27"/>
  <c r="AK41" i="27"/>
  <c r="BX41" i="27"/>
  <c r="AQ43" i="27"/>
  <c r="CL43" i="27"/>
  <c r="BP46" i="27"/>
  <c r="AV47" i="27"/>
  <c r="AX50" i="27"/>
  <c r="BW50" i="27"/>
  <c r="BH51" i="27"/>
  <c r="AT52" i="27"/>
  <c r="CG52" i="27"/>
  <c r="AJ54" i="27"/>
  <c r="CF54" i="27"/>
  <c r="AW57" i="27"/>
  <c r="BX57" i="27"/>
  <c r="AJ59" i="27"/>
  <c r="CA59" i="27"/>
  <c r="BN61" i="27"/>
  <c r="BI63" i="27"/>
  <c r="AY64" i="27"/>
  <c r="AZ65" i="27"/>
  <c r="AW30" i="27"/>
  <c r="AG63" i="27"/>
  <c r="BY30" i="27"/>
  <c r="AH41" i="27"/>
  <c r="AS56" i="27"/>
  <c r="AM30" i="27"/>
  <c r="BH30" i="27"/>
  <c r="CE30" i="27"/>
  <c r="BW33" i="27"/>
  <c r="CI39" i="27"/>
  <c r="AM41" i="27"/>
  <c r="CA41" i="27"/>
  <c r="AR43" i="27"/>
  <c r="BQ46" i="27"/>
  <c r="AW47" i="27"/>
  <c r="CB51" i="27"/>
  <c r="AY52" i="27"/>
  <c r="CL52" i="27"/>
  <c r="AM54" i="27"/>
  <c r="CG54" i="27"/>
  <c r="AX57" i="27"/>
  <c r="BY57" i="27"/>
  <c r="AK59" i="27"/>
  <c r="CB59" i="27"/>
  <c r="BN63" i="27"/>
  <c r="AZ64" i="27"/>
  <c r="BD65" i="27"/>
  <c r="BN47" i="27"/>
  <c r="AD52" i="27"/>
  <c r="BW30" i="27"/>
  <c r="BT43" i="27"/>
  <c r="BX30" i="27"/>
  <c r="AK43" i="27"/>
  <c r="AH63" i="27"/>
  <c r="AN30" i="27"/>
  <c r="BI30" i="27"/>
  <c r="CF30" i="27"/>
  <c r="BY33" i="27"/>
  <c r="CK39" i="27"/>
  <c r="AN41" i="27"/>
  <c r="CJ41" i="27"/>
  <c r="AT43" i="27"/>
  <c r="BO44" i="27"/>
  <c r="BR46" i="27"/>
  <c r="AZ47" i="27"/>
  <c r="AH48" i="27"/>
  <c r="AB50" i="27"/>
  <c r="AZ50" i="27"/>
  <c r="CE50" i="27"/>
  <c r="CC51" i="27"/>
  <c r="BD52" i="27"/>
  <c r="AN54" i="27"/>
  <c r="CH54" i="27"/>
  <c r="AB57" i="27"/>
  <c r="AY57" i="27"/>
  <c r="BZ57" i="27"/>
  <c r="AL59" i="27"/>
  <c r="CD59" i="27"/>
  <c r="BV62" i="27"/>
  <c r="BO63" i="27"/>
  <c r="BP64" i="27"/>
  <c r="BT65" i="27"/>
  <c r="AV30" i="27"/>
  <c r="AD47" i="27"/>
  <c r="AK64" i="27"/>
  <c r="AX30" i="27"/>
  <c r="BP52" i="27"/>
  <c r="AQ64" i="27"/>
  <c r="BS41" i="27"/>
  <c r="AI52" i="27"/>
  <c r="BD30" i="27"/>
  <c r="AW39" i="27"/>
  <c r="BU41" i="27"/>
  <c r="AQ47" i="27"/>
  <c r="BP54" i="27"/>
  <c r="AS64" i="27"/>
  <c r="AO30" i="27"/>
  <c r="BL30" i="27"/>
  <c r="CI30" i="27"/>
  <c r="AP41" i="27"/>
  <c r="CL41" i="27"/>
  <c r="AV43" i="27"/>
  <c r="V44" i="27"/>
  <c r="W44" i="27" s="1"/>
  <c r="X44" i="27" s="1"/>
  <c r="Y44" i="27" s="1"/>
  <c r="Z44" i="27" s="1"/>
  <c r="AA44" i="27" s="1"/>
  <c r="BP44" i="27"/>
  <c r="BS46" i="27"/>
  <c r="BB47" i="27"/>
  <c r="AI48" i="27"/>
  <c r="AC50" i="27"/>
  <c r="BA50" i="27"/>
  <c r="CF50" i="27"/>
  <c r="CD51" i="27"/>
  <c r="BE52" i="27"/>
  <c r="AQ54" i="27"/>
  <c r="CI54" i="27"/>
  <c r="AC57" i="27"/>
  <c r="AZ57" i="27"/>
  <c r="CA57" i="27"/>
  <c r="AN59" i="27"/>
  <c r="AI62" i="27"/>
  <c r="BW62" i="27"/>
  <c r="BP63" i="27"/>
  <c r="BQ64" i="27"/>
  <c r="BX65" i="27"/>
  <c r="AY30" i="27"/>
  <c r="BW47" i="27"/>
  <c r="AO51" i="27"/>
  <c r="CB52" i="27"/>
  <c r="AZ30" i="27"/>
  <c r="AZ33" i="27"/>
  <c r="AU39" i="27"/>
  <c r="BX47" i="27"/>
  <c r="CC52" i="27"/>
  <c r="BO54" i="27"/>
  <c r="AP30" i="27"/>
  <c r="BM30" i="27"/>
  <c r="CJ30" i="27"/>
  <c r="AZ41" i="27"/>
  <c r="BF43" i="27"/>
  <c r="AB44" i="27"/>
  <c r="BU44" i="27"/>
  <c r="BC47" i="27"/>
  <c r="AJ48" i="27"/>
  <c r="AD50" i="27"/>
  <c r="BD50" i="27"/>
  <c r="CG50" i="27"/>
  <c r="CF51" i="27"/>
  <c r="BF52" i="27"/>
  <c r="AI53" i="27"/>
  <c r="AY54" i="27"/>
  <c r="CJ54" i="27"/>
  <c r="AD57" i="27"/>
  <c r="BB57" i="27"/>
  <c r="CB57" i="27"/>
  <c r="AR59" i="27"/>
  <c r="AJ62" i="27"/>
  <c r="BX62" i="27"/>
  <c r="BQ63" i="27"/>
  <c r="BW64" i="27"/>
  <c r="AC52" i="27"/>
  <c r="CA64" i="27"/>
  <c r="BT30" i="27"/>
  <c r="AC30" i="27"/>
  <c r="AP39" i="27"/>
  <c r="AL51" i="27"/>
  <c r="AE52" i="27"/>
  <c r="AL64" i="27"/>
  <c r="AD30" i="27"/>
  <c r="AR39" i="27"/>
  <c r="AF52" i="27"/>
  <c r="AT51" i="27"/>
  <c r="AQ30" i="27"/>
  <c r="BN30" i="27"/>
  <c r="CK30" i="27"/>
  <c r="BH40" i="27"/>
  <c r="BA41" i="27"/>
  <c r="BI43" i="27"/>
  <c r="AC44" i="27"/>
  <c r="BX44" i="27"/>
  <c r="BM47" i="27"/>
  <c r="AR48" i="27"/>
  <c r="AE50" i="27"/>
  <c r="BE50" i="27"/>
  <c r="CH50" i="27"/>
  <c r="CK51" i="27"/>
  <c r="BI52" i="27"/>
  <c r="BC53" i="27"/>
  <c r="AZ54" i="27"/>
  <c r="CK54" i="27"/>
  <c r="AE57" i="27"/>
  <c r="BF57" i="27"/>
  <c r="CC57" i="27"/>
  <c r="BA59" i="27"/>
  <c r="AW60" i="27"/>
  <c r="AM62" i="27"/>
  <c r="BY62" i="27"/>
  <c r="BX64" i="27"/>
  <c r="AX27" i="27"/>
  <c r="AO39" i="27"/>
  <c r="CH39" i="27"/>
  <c r="AW46" i="27"/>
  <c r="AV46" i="27"/>
  <c r="AU46" i="27"/>
  <c r="AT46" i="27"/>
  <c r="CI46" i="27"/>
  <c r="AS46" i="27"/>
  <c r="CD46" i="27"/>
  <c r="AR46" i="27"/>
  <c r="CC46" i="27"/>
  <c r="AQ46" i="27"/>
  <c r="CB46" i="27"/>
  <c r="AI46" i="27"/>
  <c r="BT46" i="27"/>
  <c r="AE46" i="27"/>
  <c r="CK49" i="27"/>
  <c r="BB53" i="27"/>
  <c r="CI56" i="27"/>
  <c r="CC56" i="27"/>
  <c r="CA56" i="27"/>
  <c r="BZ56" i="27"/>
  <c r="BY56" i="27"/>
  <c r="BO56" i="27"/>
  <c r="AX56" i="27"/>
  <c r="CK58" i="27"/>
  <c r="AV60" i="27"/>
  <c r="V61" i="27"/>
  <c r="W61" i="27" s="1"/>
  <c r="X61" i="27" s="1"/>
  <c r="Y61" i="27" s="1"/>
  <c r="Z61" i="27" s="1"/>
  <c r="AA61" i="27" s="1"/>
  <c r="AP65" i="27"/>
  <c r="AE21" i="27"/>
  <c r="BX27" i="27"/>
  <c r="BX42" i="27"/>
  <c r="AU42" i="27"/>
  <c r="BW42" i="27"/>
  <c r="AT42" i="27"/>
  <c r="BT42" i="27"/>
  <c r="AP42" i="27"/>
  <c r="BP42" i="27"/>
  <c r="AO42" i="27"/>
  <c r="BO42" i="27"/>
  <c r="AN42" i="27"/>
  <c r="BK42" i="27"/>
  <c r="AM42" i="27"/>
  <c r="BJ42" i="27"/>
  <c r="AK42" i="27"/>
  <c r="BI42" i="27"/>
  <c r="AH42" i="27"/>
  <c r="CE42" i="27"/>
  <c r="BG42" i="27"/>
  <c r="AD42" i="27"/>
  <c r="CD42" i="27"/>
  <c r="AJ49" i="27"/>
  <c r="AY58" i="27"/>
  <c r="AP21" i="27"/>
  <c r="CB27" i="27"/>
  <c r="AB42" i="27"/>
  <c r="CF42" i="27"/>
  <c r="BX45" i="27"/>
  <c r="BR45" i="27"/>
  <c r="BQ45" i="27"/>
  <c r="BP45" i="27"/>
  <c r="BO45" i="27"/>
  <c r="BA45" i="27"/>
  <c r="AZ45" i="27"/>
  <c r="AU45" i="27"/>
  <c r="AH45" i="27"/>
  <c r="BC49" i="27"/>
  <c r="CG53" i="27"/>
  <c r="CF53" i="27"/>
  <c r="BO53" i="27"/>
  <c r="AX53" i="27"/>
  <c r="AG53" i="27"/>
  <c r="CE53" i="27"/>
  <c r="BN53" i="27"/>
  <c r="AW53" i="27"/>
  <c r="AF53" i="27"/>
  <c r="CD53" i="27"/>
  <c r="BM53" i="27"/>
  <c r="AV53" i="27"/>
  <c r="AE53" i="27"/>
  <c r="CC53" i="27"/>
  <c r="BL53" i="27"/>
  <c r="AU53" i="27"/>
  <c r="AD53" i="27"/>
  <c r="CB53" i="27"/>
  <c r="BK53" i="27"/>
  <c r="AT53" i="27"/>
  <c r="AC53" i="27"/>
  <c r="CA53" i="27"/>
  <c r="BJ53" i="27"/>
  <c r="AS53" i="27"/>
  <c r="AB53" i="27"/>
  <c r="BZ53" i="27"/>
  <c r="BI53" i="27"/>
  <c r="AR53" i="27"/>
  <c r="BY53" i="27"/>
  <c r="BH53" i="27"/>
  <c r="AQ53" i="27"/>
  <c r="V53" i="27"/>
  <c r="W53" i="27" s="1"/>
  <c r="X53" i="27" s="1"/>
  <c r="Y53" i="27" s="1"/>
  <c r="Z53" i="27" s="1"/>
  <c r="AA53" i="27" s="1"/>
  <c r="BW53" i="27"/>
  <c r="BF53" i="27"/>
  <c r="AO53" i="27"/>
  <c r="BR53" i="27"/>
  <c r="BB58" i="27"/>
  <c r="AQ21" i="27"/>
  <c r="CE27" i="27"/>
  <c r="AC42" i="27"/>
  <c r="AB45" i="27"/>
  <c r="BD49" i="27"/>
  <c r="AH53" i="27"/>
  <c r="BS53" i="27"/>
  <c r="BE58" i="27"/>
  <c r="BS65" i="27"/>
  <c r="BA27" i="27"/>
  <c r="BB27" i="27" s="1"/>
  <c r="I27" i="27" s="1"/>
  <c r="AZ21" i="27"/>
  <c r="BZ39" i="27"/>
  <c r="BE39" i="27"/>
  <c r="AK39" i="27"/>
  <c r="BY39" i="27"/>
  <c r="BD39" i="27"/>
  <c r="AJ39" i="27"/>
  <c r="BX39" i="27"/>
  <c r="BC39" i="27"/>
  <c r="AI39" i="27"/>
  <c r="BV39" i="27"/>
  <c r="BB39" i="27"/>
  <c r="AH39" i="27"/>
  <c r="BU39" i="27"/>
  <c r="BA39" i="27"/>
  <c r="AG39" i="27"/>
  <c r="BT39" i="27"/>
  <c r="AZ39" i="27"/>
  <c r="AF39" i="27"/>
  <c r="BS39" i="27"/>
  <c r="AY39" i="27"/>
  <c r="AE39" i="27"/>
  <c r="CL39" i="27"/>
  <c r="BR39" i="27"/>
  <c r="AX39" i="27"/>
  <c r="AD39" i="27"/>
  <c r="CJ39" i="27"/>
  <c r="BP39" i="27"/>
  <c r="AV39" i="27"/>
  <c r="BN39" i="27"/>
  <c r="AV42" i="27"/>
  <c r="AD45" i="27"/>
  <c r="BF49" i="27"/>
  <c r="AJ53" i="27"/>
  <c r="BU53" i="27"/>
  <c r="BG58" i="27"/>
  <c r="BR60" i="27"/>
  <c r="AU60" i="27"/>
  <c r="CL60" i="27"/>
  <c r="BQ60" i="27"/>
  <c r="AT60" i="27"/>
  <c r="CK60" i="27"/>
  <c r="BN60" i="27"/>
  <c r="AS60" i="27"/>
  <c r="CJ60" i="27"/>
  <c r="BM60" i="27"/>
  <c r="AR60" i="27"/>
  <c r="CI60" i="27"/>
  <c r="BL60" i="27"/>
  <c r="AP60" i="27"/>
  <c r="CH60" i="27"/>
  <c r="BJ60" i="27"/>
  <c r="AM60" i="27"/>
  <c r="CD60" i="27"/>
  <c r="BI60" i="27"/>
  <c r="AL60" i="27"/>
  <c r="CC60" i="27"/>
  <c r="BH60" i="27"/>
  <c r="AK60" i="27"/>
  <c r="CA60" i="27"/>
  <c r="BD60" i="27"/>
  <c r="AG60" i="27"/>
  <c r="BU60" i="27"/>
  <c r="V39" i="27"/>
  <c r="W39" i="27" s="1"/>
  <c r="X39" i="27" s="1"/>
  <c r="Y39" i="27" s="1"/>
  <c r="Z39" i="27" s="1"/>
  <c r="AA39" i="27" s="1"/>
  <c r="BO39" i="27"/>
  <c r="AW42" i="27"/>
  <c r="AI45" i="27"/>
  <c r="BK49" i="27"/>
  <c r="AL53" i="27"/>
  <c r="BV53" i="27"/>
  <c r="BI58" i="27"/>
  <c r="AB60" i="27"/>
  <c r="BV60" i="27"/>
  <c r="BY65" i="27"/>
  <c r="AC49" i="27"/>
  <c r="AT58" i="27"/>
  <c r="BE49" i="27"/>
  <c r="V14" i="27"/>
  <c r="W14" i="27" s="1"/>
  <c r="X14" i="27" s="1"/>
  <c r="Y14" i="27" s="1"/>
  <c r="Z14" i="27" s="1"/>
  <c r="AA14" i="27" s="1"/>
  <c r="AU14" i="27" s="1"/>
  <c r="BQ39" i="27"/>
  <c r="AX42" i="27"/>
  <c r="BY45" i="27"/>
  <c r="BL49" i="27"/>
  <c r="AM53" i="27"/>
  <c r="BX53" i="27"/>
  <c r="CB58" i="27"/>
  <c r="AC60" i="27"/>
  <c r="BW60" i="27"/>
  <c r="BZ65" i="27"/>
  <c r="CD39" i="27"/>
  <c r="BD42" i="27"/>
  <c r="CA45" i="27"/>
  <c r="BO49" i="27"/>
  <c r="AN53" i="27"/>
  <c r="CH53" i="27"/>
  <c r="CE58" i="27"/>
  <c r="AD60" i="27"/>
  <c r="BZ60" i="27"/>
  <c r="CA65" i="27"/>
  <c r="AL27" i="27"/>
  <c r="AY27" i="27"/>
  <c r="AV27" i="27"/>
  <c r="AU27" i="27"/>
  <c r="AH27" i="27"/>
  <c r="CJ27" i="27"/>
  <c r="AG27" i="27"/>
  <c r="CI27" i="27"/>
  <c r="AC27" i="27"/>
  <c r="CE39" i="27"/>
  <c r="BE42" i="27"/>
  <c r="CD45" i="27"/>
  <c r="CH49" i="27"/>
  <c r="AP53" i="27"/>
  <c r="CI53" i="27"/>
  <c r="CF58" i="27"/>
  <c r="AE60" i="27"/>
  <c r="CB60" i="27"/>
  <c r="BY63" i="27"/>
  <c r="BE63" i="27"/>
  <c r="BD63" i="27"/>
  <c r="CK63" i="27"/>
  <c r="BC63" i="27"/>
  <c r="CJ63" i="27"/>
  <c r="AV63" i="27"/>
  <c r="CI63" i="27"/>
  <c r="AQ63" i="27"/>
  <c r="CF63" i="27"/>
  <c r="AP63" i="27"/>
  <c r="CC63" i="27"/>
  <c r="AO63" i="27"/>
  <c r="BV63" i="27"/>
  <c r="AN63" i="27"/>
  <c r="BT63" i="27"/>
  <c r="AJ63" i="27"/>
  <c r="BH27" i="27"/>
  <c r="AE58" i="27"/>
  <c r="BS27" i="27"/>
  <c r="AE49" i="27"/>
  <c r="AE42" i="27"/>
  <c r="AL39" i="27"/>
  <c r="CF39" i="27"/>
  <c r="BF42" i="27"/>
  <c r="CE45" i="27"/>
  <c r="AY53" i="27"/>
  <c r="CJ53" i="27"/>
  <c r="BE55" i="27"/>
  <c r="CD55" i="27"/>
  <c r="BQ55" i="27"/>
  <c r="BP55" i="27"/>
  <c r="BH55" i="27"/>
  <c r="AJ55" i="27"/>
  <c r="AH55" i="27"/>
  <c r="AG55" i="27"/>
  <c r="AF60" i="27"/>
  <c r="CG49" i="27"/>
  <c r="AZ49" i="27"/>
  <c r="CD49" i="27"/>
  <c r="AY49" i="27"/>
  <c r="CB49" i="27"/>
  <c r="AX49" i="27"/>
  <c r="BY49" i="27"/>
  <c r="AQ49" i="27"/>
  <c r="BX49" i="27"/>
  <c r="AP49" i="27"/>
  <c r="BW49" i="27"/>
  <c r="AO49" i="27"/>
  <c r="BQ49" i="27"/>
  <c r="AN49" i="27"/>
  <c r="BP49" i="27"/>
  <c r="AK49" i="27"/>
  <c r="BN49" i="27"/>
  <c r="AF49" i="27"/>
  <c r="CA58" i="27"/>
  <c r="AQ58" i="27"/>
  <c r="BT58" i="27"/>
  <c r="AP58" i="27"/>
  <c r="BS58" i="27"/>
  <c r="AO58" i="27"/>
  <c r="BR58" i="27"/>
  <c r="AN58" i="27"/>
  <c r="BQ58" i="27"/>
  <c r="AM58" i="27"/>
  <c r="BP58" i="27"/>
  <c r="AJ58" i="27"/>
  <c r="BK58" i="27"/>
  <c r="AI58" i="27"/>
  <c r="BJ58" i="27"/>
  <c r="AF58" i="27"/>
  <c r="CL58" i="27"/>
  <c r="BH58" i="27"/>
  <c r="AD58" i="27"/>
  <c r="AD49" i="27"/>
  <c r="BY21" i="27"/>
  <c r="BX21" i="27"/>
  <c r="BW21" i="27"/>
  <c r="BV21" i="27"/>
  <c r="BT21" i="27"/>
  <c r="BS21" i="27"/>
  <c r="BR21" i="27"/>
  <c r="BQ21" i="27"/>
  <c r="AY21" i="27"/>
  <c r="BF58" i="27"/>
  <c r="V37" i="27"/>
  <c r="W37" i="27" s="1"/>
  <c r="X37" i="27" s="1"/>
  <c r="Y37" i="27" s="1"/>
  <c r="Z37" i="27" s="1"/>
  <c r="AA37" i="27" s="1"/>
  <c r="AJ37" i="27" s="1"/>
  <c r="AM39" i="27"/>
  <c r="CG39" i="27"/>
  <c r="BH42" i="27"/>
  <c r="CJ49" i="27"/>
  <c r="AZ53" i="27"/>
  <c r="CK53" i="27"/>
  <c r="CJ58" i="27"/>
  <c r="AH60" i="27"/>
  <c r="BR65" i="27"/>
  <c r="AO65" i="27"/>
  <c r="BO65" i="27"/>
  <c r="AN65" i="27"/>
  <c r="BN65" i="27"/>
  <c r="AK65" i="27"/>
  <c r="BK65" i="27"/>
  <c r="AJ65" i="27"/>
  <c r="BJ65" i="27"/>
  <c r="AC65" i="27"/>
  <c r="CL65" i="27"/>
  <c r="BG65" i="27"/>
  <c r="AB65" i="27"/>
  <c r="CK65" i="27"/>
  <c r="BF65" i="27"/>
  <c r="CJ65" i="27"/>
  <c r="BE65" i="27"/>
  <c r="V65" i="27"/>
  <c r="W65" i="27" s="1"/>
  <c r="X65" i="27" s="1"/>
  <c r="Y65" i="27" s="1"/>
  <c r="Z65" i="27" s="1"/>
  <c r="AA65" i="27" s="1"/>
  <c r="CD65" i="27"/>
  <c r="BA65" i="27"/>
  <c r="CG27" i="27"/>
  <c r="AI30" i="27"/>
  <c r="BC30" i="27"/>
  <c r="BU30" i="27"/>
  <c r="BU33" i="27"/>
  <c r="CI40" i="27"/>
  <c r="AO41" i="27"/>
  <c r="BG41" i="27"/>
  <c r="BZ41" i="27"/>
  <c r="AS43" i="27"/>
  <c r="BR43" i="27"/>
  <c r="BL44" i="27"/>
  <c r="BB48" i="27"/>
  <c r="AU50" i="27"/>
  <c r="BP50" i="27"/>
  <c r="CK50" i="27"/>
  <c r="BG51" i="27"/>
  <c r="BG52" i="27"/>
  <c r="BI54" i="27"/>
  <c r="AH57" i="27"/>
  <c r="BA57" i="27"/>
  <c r="BW57" i="27"/>
  <c r="AO59" i="27"/>
  <c r="BJ59" i="27"/>
  <c r="CC59" i="27"/>
  <c r="AQ62" i="27"/>
  <c r="BI62" i="27"/>
  <c r="CA62" i="27"/>
  <c r="AT64" i="27"/>
  <c r="AQ41" i="27"/>
  <c r="BJ41" i="27"/>
  <c r="CB41" i="27"/>
  <c r="BI51" i="27"/>
  <c r="AS59" i="27"/>
  <c r="BL59" i="27"/>
  <c r="CE59" i="27"/>
  <c r="AS62" i="27"/>
  <c r="BK62" i="27"/>
  <c r="CC62" i="27"/>
  <c r="CI33" i="27"/>
  <c r="V41" i="27"/>
  <c r="W41" i="27" s="1"/>
  <c r="X41" i="27" s="1"/>
  <c r="Y41" i="27" s="1"/>
  <c r="Z41" i="27" s="1"/>
  <c r="AA41" i="27" s="1"/>
  <c r="AR41" i="27"/>
  <c r="BK41" i="27"/>
  <c r="CC41" i="27"/>
  <c r="AW43" i="27"/>
  <c r="BU43" i="27"/>
  <c r="AD51" i="27"/>
  <c r="BJ51" i="27"/>
  <c r="V59" i="27"/>
  <c r="W59" i="27" s="1"/>
  <c r="X59" i="27" s="1"/>
  <c r="Y59" i="27" s="1"/>
  <c r="Z59" i="27" s="1"/>
  <c r="AA59" i="27" s="1"/>
  <c r="AT59" i="27"/>
  <c r="BM59" i="27"/>
  <c r="CF59" i="27"/>
  <c r="AB62" i="27"/>
  <c r="AT62" i="27"/>
  <c r="BL62" i="27"/>
  <c r="CD62" i="27"/>
  <c r="V33" i="27"/>
  <c r="W33" i="27" s="1"/>
  <c r="X33" i="27" s="1"/>
  <c r="Y33" i="27" s="1"/>
  <c r="Z33" i="27" s="1"/>
  <c r="AA33" i="27" s="1"/>
  <c r="CJ33" i="27"/>
  <c r="AT41" i="27"/>
  <c r="BL41" i="27"/>
  <c r="CD41" i="27"/>
  <c r="AB43" i="27"/>
  <c r="AZ43" i="27"/>
  <c r="BV43" i="27"/>
  <c r="BV48" i="27"/>
  <c r="AE51" i="27"/>
  <c r="BK51" i="27"/>
  <c r="AB59" i="27"/>
  <c r="AU59" i="27"/>
  <c r="BN59" i="27"/>
  <c r="CG59" i="27"/>
  <c r="AC62" i="27"/>
  <c r="AU62" i="27"/>
  <c r="BM62" i="27"/>
  <c r="CE62" i="27"/>
  <c r="V40" i="27"/>
  <c r="W40" i="27" s="1"/>
  <c r="X40" i="27" s="1"/>
  <c r="Y40" i="27" s="1"/>
  <c r="Z40" i="27" s="1"/>
  <c r="AA40" i="27" s="1"/>
  <c r="AB41" i="27"/>
  <c r="AU41" i="27"/>
  <c r="BM41" i="27"/>
  <c r="CE41" i="27"/>
  <c r="AC43" i="27"/>
  <c r="BA43" i="27"/>
  <c r="BW43" i="27"/>
  <c r="BW48" i="27"/>
  <c r="AF51" i="27"/>
  <c r="BL51" i="27"/>
  <c r="AC59" i="27"/>
  <c r="AV59" i="27"/>
  <c r="BO59" i="27"/>
  <c r="CH59" i="27"/>
  <c r="AD62" i="27"/>
  <c r="AV62" i="27"/>
  <c r="BN62" i="27"/>
  <c r="CF62" i="27"/>
  <c r="AE40" i="27"/>
  <c r="AD41" i="27"/>
  <c r="AV41" i="27"/>
  <c r="BN41" i="27"/>
  <c r="CF41" i="27"/>
  <c r="AD43" i="27"/>
  <c r="BB43" i="27"/>
  <c r="BX43" i="27"/>
  <c r="AB48" i="27"/>
  <c r="BX48" i="27"/>
  <c r="AG51" i="27"/>
  <c r="BX51" i="27"/>
  <c r="AD59" i="27"/>
  <c r="AW59" i="27"/>
  <c r="BP59" i="27"/>
  <c r="CI59" i="27"/>
  <c r="AE62" i="27"/>
  <c r="AW62" i="27"/>
  <c r="BO62" i="27"/>
  <c r="CI62" i="27"/>
  <c r="AW27" i="27"/>
  <c r="AR30" i="27"/>
  <c r="BJ30" i="27"/>
  <c r="CB30" i="27"/>
  <c r="AH33" i="27"/>
  <c r="V35" i="27"/>
  <c r="W35" i="27" s="1"/>
  <c r="X35" i="27" s="1"/>
  <c r="Y35" i="27" s="1"/>
  <c r="Z35" i="27" s="1"/>
  <c r="AA35" i="27" s="1"/>
  <c r="BL35" i="27" s="1"/>
  <c r="AL40" i="27"/>
  <c r="AE41" i="27"/>
  <c r="AW41" i="27"/>
  <c r="BO41" i="27"/>
  <c r="CG41" i="27"/>
  <c r="AF43" i="27"/>
  <c r="BC43" i="27"/>
  <c r="BY43" i="27"/>
  <c r="AP44" i="27"/>
  <c r="BY44" i="27"/>
  <c r="BD47" i="27"/>
  <c r="AC48" i="27"/>
  <c r="CB48" i="27"/>
  <c r="AG50" i="27"/>
  <c r="BB50" i="27"/>
  <c r="BZ50" i="27"/>
  <c r="AH51" i="27"/>
  <c r="BY51" i="27"/>
  <c r="AM52" i="27"/>
  <c r="BQ52" i="27"/>
  <c r="AO54" i="27"/>
  <c r="CB54" i="27"/>
  <c r="AR57" i="27"/>
  <c r="BK57" i="27"/>
  <c r="CD57" i="27"/>
  <c r="AE59" i="27"/>
  <c r="AX59" i="27"/>
  <c r="BQ59" i="27"/>
  <c r="CJ59" i="27"/>
  <c r="AF62" i="27"/>
  <c r="AX62" i="27"/>
  <c r="BP62" i="27"/>
  <c r="CJ62" i="27"/>
  <c r="BR64" i="27"/>
  <c r="AM66" i="27"/>
  <c r="AS30" i="27"/>
  <c r="BK30" i="27"/>
  <c r="CC30" i="27"/>
  <c r="AI33" i="27"/>
  <c r="AY40" i="27"/>
  <c r="AF41" i="27"/>
  <c r="AX41" i="27"/>
  <c r="BP41" i="27"/>
  <c r="CH41" i="27"/>
  <c r="AI43" i="27"/>
  <c r="BD43" i="27"/>
  <c r="CB43" i="27"/>
  <c r="AQ44" i="27"/>
  <c r="AB47" i="27"/>
  <c r="AF48" i="27"/>
  <c r="CE48" i="27"/>
  <c r="AH50" i="27"/>
  <c r="BC50" i="27"/>
  <c r="CA50" i="27"/>
  <c r="AJ51" i="27"/>
  <c r="BZ51" i="27"/>
  <c r="AN52" i="27"/>
  <c r="CA52" i="27"/>
  <c r="AP54" i="27"/>
  <c r="CE54" i="27"/>
  <c r="AS57" i="27"/>
  <c r="BL57" i="27"/>
  <c r="CE57" i="27"/>
  <c r="AF59" i="27"/>
  <c r="AY59" i="27"/>
  <c r="BR59" i="27"/>
  <c r="CK59" i="27"/>
  <c r="AG62" i="27"/>
  <c r="AY62" i="27"/>
  <c r="BS62" i="27"/>
  <c r="CK62" i="27"/>
  <c r="BU64" i="27"/>
  <c r="AN66" i="27"/>
  <c r="AG41" i="27"/>
  <c r="AY41" i="27"/>
  <c r="BQ41" i="27"/>
  <c r="AJ43" i="27"/>
  <c r="BE43" i="27"/>
  <c r="AG48" i="27"/>
  <c r="AK51" i="27"/>
  <c r="AT57" i="27"/>
  <c r="BM57" i="27"/>
  <c r="AG59" i="27"/>
  <c r="AZ59" i="27"/>
  <c r="AH62" i="27"/>
  <c r="AZ62" i="27"/>
  <c r="BT62" i="27"/>
  <c r="CL62" i="27"/>
  <c r="CG15" i="27"/>
  <c r="BL15" i="27"/>
  <c r="AN15" i="27"/>
  <c r="BV15" i="27"/>
  <c r="AV15" i="27"/>
  <c r="BU15" i="27"/>
  <c r="AU15" i="27"/>
  <c r="BS15" i="27"/>
  <c r="AK15" i="27"/>
  <c r="AJ15" i="27"/>
  <c r="BJ15" i="27"/>
  <c r="CE15" i="27"/>
  <c r="AT15" i="27"/>
  <c r="CD15" i="27"/>
  <c r="AL15" i="27"/>
  <c r="BO15" i="27"/>
  <c r="BE15" i="27"/>
  <c r="BD15" i="27"/>
  <c r="BA15" i="27"/>
  <c r="BB15" i="27" s="1"/>
  <c r="I15" i="27" s="1"/>
  <c r="CB15" i="27"/>
  <c r="AH15" i="27"/>
  <c r="BK15" i="27"/>
  <c r="AG15" i="27"/>
  <c r="CA15" i="27"/>
  <c r="BR15" i="27"/>
  <c r="BC15" i="27"/>
  <c r="AY15" i="27"/>
  <c r="BO7" i="27"/>
  <c r="BP7" i="27"/>
  <c r="AJ7" i="27"/>
  <c r="CE7" i="27"/>
  <c r="AY7" i="27"/>
  <c r="BY7" i="27"/>
  <c r="BX7" i="27"/>
  <c r="BE7" i="27"/>
  <c r="AL7" i="27"/>
  <c r="BN7" i="27"/>
  <c r="AS7" i="27"/>
  <c r="CK7" i="27"/>
  <c r="AR7" i="27"/>
  <c r="CJ7" i="27"/>
  <c r="BL7" i="27"/>
  <c r="AQ7" i="27"/>
  <c r="CD7" i="27"/>
  <c r="BD7" i="27"/>
  <c r="AC7" i="27"/>
  <c r="BC7" i="27"/>
  <c r="AB7" i="27"/>
  <c r="CA7" i="27"/>
  <c r="AX7" i="27"/>
  <c r="BK7" i="27"/>
  <c r="AE7" i="27"/>
  <c r="BJ7" i="27"/>
  <c r="AD7" i="27"/>
  <c r="AN7" i="27"/>
  <c r="AH7" i="27"/>
  <c r="BV7" i="27"/>
  <c r="AG7" i="27"/>
  <c r="BR7" i="27"/>
  <c r="AW7" i="27"/>
  <c r="AV7" i="27"/>
  <c r="AU7" i="27"/>
  <c r="AO7" i="27"/>
  <c r="BS7" i="27"/>
  <c r="BG7" i="27"/>
  <c r="CB7" i="27"/>
  <c r="AT7" i="27"/>
  <c r="AP7" i="27"/>
  <c r="CH7" i="27"/>
  <c r="CI7" i="27"/>
  <c r="BI7" i="27"/>
  <c r="BH7" i="27"/>
  <c r="BU7" i="27"/>
  <c r="AU28" i="27"/>
  <c r="AR28" i="27"/>
  <c r="CK28" i="27"/>
  <c r="AQ28" i="27"/>
  <c r="AL28" i="27"/>
  <c r="CJ28" i="27"/>
  <c r="BU28" i="27"/>
  <c r="BJ28" i="27"/>
  <c r="BI28" i="27"/>
  <c r="AX28" i="27"/>
  <c r="BY28" i="27"/>
  <c r="AT28" i="27"/>
  <c r="AS28" i="27"/>
  <c r="CB28" i="27"/>
  <c r="CA28" i="27"/>
  <c r="BL28" i="27"/>
  <c r="BK28" i="27"/>
  <c r="BO22" i="27"/>
  <c r="AR22" i="27"/>
  <c r="CK22" i="27"/>
  <c r="BN22" i="27"/>
  <c r="AO22" i="27"/>
  <c r="CJ22" i="27"/>
  <c r="BI22" i="27"/>
  <c r="AE22" i="27"/>
  <c r="CI22" i="27"/>
  <c r="AC22" i="27"/>
  <c r="CH22" i="27"/>
  <c r="BE22" i="27"/>
  <c r="AB22" i="27"/>
  <c r="AN22" i="27"/>
  <c r="CB22" i="27"/>
  <c r="BS22" i="27"/>
  <c r="AK22" i="27"/>
  <c r="AY22" i="27"/>
  <c r="CG22" i="27"/>
  <c r="AU22" i="27"/>
  <c r="BD22" i="27"/>
  <c r="AX22" i="27"/>
  <c r="AW22" i="27"/>
  <c r="CE22" i="27"/>
  <c r="CD22" i="27"/>
  <c r="BR22" i="27"/>
  <c r="AL22" i="27"/>
  <c r="BL22" i="27"/>
  <c r="BK22" i="27"/>
  <c r="AV22" i="27"/>
  <c r="AG22" i="27"/>
  <c r="AQ12" i="27"/>
  <c r="AP12" i="27"/>
  <c r="BX12" i="27"/>
  <c r="CE12" i="27"/>
  <c r="BR12" i="27"/>
  <c r="BO12" i="27"/>
  <c r="BK12" i="27"/>
  <c r="CG7" i="27"/>
  <c r="CD12" i="27"/>
  <c r="BN12" i="27"/>
  <c r="AX12" i="27"/>
  <c r="AH12" i="27"/>
  <c r="CB12" i="27"/>
  <c r="AV12" i="27"/>
  <c r="AW12" i="27"/>
  <c r="AG12" i="27"/>
  <c r="BL12" i="27"/>
  <c r="BV12" i="27"/>
  <c r="BC12" i="27"/>
  <c r="AJ12" i="27"/>
  <c r="BU12" i="27"/>
  <c r="CA12" i="27"/>
  <c r="AK12" i="27"/>
  <c r="BE12" i="27"/>
  <c r="AE12" i="27"/>
  <c r="BY12" i="27"/>
  <c r="BD12" i="27"/>
  <c r="AD12" i="27"/>
  <c r="CK12" i="27"/>
  <c r="BJ12" i="27"/>
  <c r="AL12" i="27"/>
  <c r="CJ12" i="27"/>
  <c r="BI12" i="27"/>
  <c r="AC12" i="27"/>
  <c r="CH12" i="27"/>
  <c r="BG12" i="27"/>
  <c r="BP12" i="27"/>
  <c r="AB12" i="27"/>
  <c r="BA12" i="27"/>
  <c r="BB12" i="27" s="1"/>
  <c r="I12" i="27" s="1"/>
  <c r="BH12" i="27"/>
  <c r="AY12" i="27"/>
  <c r="CG12" i="27"/>
  <c r="AR12" i="27"/>
  <c r="AU12" i="27"/>
  <c r="AT12" i="27"/>
  <c r="AS12" i="27"/>
  <c r="AO12" i="27"/>
  <c r="CI12" i="27"/>
  <c r="AN12" i="27"/>
  <c r="BS12" i="27"/>
  <c r="V36" i="27"/>
  <c r="W36" i="27" s="1"/>
  <c r="X36" i="27" s="1"/>
  <c r="Y36" i="27" s="1"/>
  <c r="Z36" i="27" s="1"/>
  <c r="AA36" i="27" s="1"/>
  <c r="V34" i="27"/>
  <c r="W34" i="27" s="1"/>
  <c r="X34" i="27" s="1"/>
  <c r="Y34" i="27" s="1"/>
  <c r="Z34" i="27" s="1"/>
  <c r="AA34" i="27" s="1"/>
  <c r="BL34" i="27" s="1"/>
  <c r="V17" i="27"/>
  <c r="W17" i="27" s="1"/>
  <c r="X17" i="27" s="1"/>
  <c r="Y17" i="27" s="1"/>
  <c r="Z17" i="27" s="1"/>
  <c r="AA17" i="27" s="1"/>
  <c r="V31" i="27"/>
  <c r="W31" i="27" s="1"/>
  <c r="X31" i="27" s="1"/>
  <c r="Y31" i="27" s="1"/>
  <c r="Z31" i="27" s="1"/>
  <c r="AA31" i="27" s="1"/>
  <c r="BY61" i="27"/>
  <c r="BI61" i="27"/>
  <c r="AS61" i="27"/>
  <c r="AC61" i="27"/>
  <c r="BX61" i="27"/>
  <c r="BH61" i="27"/>
  <c r="AR61" i="27"/>
  <c r="AB61" i="27"/>
  <c r="CB61" i="27"/>
  <c r="BJ61" i="27"/>
  <c r="AP61" i="27"/>
  <c r="CA61" i="27"/>
  <c r="BG61" i="27"/>
  <c r="AO61" i="27"/>
  <c r="BV61" i="27"/>
  <c r="BB61" i="27"/>
  <c r="AH61" i="27"/>
  <c r="BU61" i="27"/>
  <c r="BA61" i="27"/>
  <c r="AG61" i="27"/>
  <c r="CC61" i="27"/>
  <c r="BC61" i="27"/>
  <c r="AE61" i="27"/>
  <c r="BZ61" i="27"/>
  <c r="AZ61" i="27"/>
  <c r="AD61" i="27"/>
  <c r="CK61" i="27"/>
  <c r="BM61" i="27"/>
  <c r="AK61" i="27"/>
  <c r="CH61" i="27"/>
  <c r="BF61" i="27"/>
  <c r="AF61" i="27"/>
  <c r="CJ61" i="27"/>
  <c r="BL61" i="27"/>
  <c r="AJ61" i="27"/>
  <c r="CI61" i="27"/>
  <c r="BK61" i="27"/>
  <c r="AI61" i="27"/>
  <c r="CE61" i="27"/>
  <c r="AU61" i="27"/>
  <c r="CD61" i="27"/>
  <c r="AT61" i="27"/>
  <c r="BW61" i="27"/>
  <c r="AQ61" i="27"/>
  <c r="CG61" i="27"/>
  <c r="AM61" i="27"/>
  <c r="CF61" i="27"/>
  <c r="AL61" i="27"/>
  <c r="BT61" i="27"/>
  <c r="BS61" i="27"/>
  <c r="AX61" i="27"/>
  <c r="AW61" i="27"/>
  <c r="AN61" i="27"/>
  <c r="BP61" i="27"/>
  <c r="BR61" i="27"/>
  <c r="BQ61" i="27"/>
  <c r="BO61" i="27"/>
  <c r="AY61" i="27"/>
  <c r="AV61" i="27"/>
  <c r="V13" i="27"/>
  <c r="W13" i="27" s="1"/>
  <c r="X13" i="27" s="1"/>
  <c r="Y13" i="27" s="1"/>
  <c r="Z13" i="27" s="1"/>
  <c r="AA13" i="27" s="1"/>
  <c r="CD13" i="27" s="1"/>
  <c r="CI55" i="27"/>
  <c r="BS55" i="27"/>
  <c r="BC55" i="27"/>
  <c r="AM55" i="27"/>
  <c r="CA55" i="27"/>
  <c r="BJ55" i="27"/>
  <c r="AS55" i="27"/>
  <c r="AB55" i="27"/>
  <c r="BZ55" i="27"/>
  <c r="BI55" i="27"/>
  <c r="AR55" i="27"/>
  <c r="CF55" i="27"/>
  <c r="BM55" i="27"/>
  <c r="AT55" i="27"/>
  <c r="CE55" i="27"/>
  <c r="BL55" i="27"/>
  <c r="AQ55" i="27"/>
  <c r="BV55" i="27"/>
  <c r="AZ55" i="27"/>
  <c r="AE55" i="27"/>
  <c r="BU55" i="27"/>
  <c r="AY55" i="27"/>
  <c r="AD55" i="27"/>
  <c r="CC55" i="27"/>
  <c r="BD55" i="27"/>
  <c r="AF55" i="27"/>
  <c r="BX55" i="27"/>
  <c r="AX55" i="27"/>
  <c r="V55" i="27"/>
  <c r="W55" i="27" s="1"/>
  <c r="X55" i="27" s="1"/>
  <c r="Y55" i="27" s="1"/>
  <c r="Z55" i="27" s="1"/>
  <c r="AA55" i="27" s="1"/>
  <c r="CB55" i="27"/>
  <c r="BB55" i="27"/>
  <c r="AC55" i="27"/>
  <c r="BY55" i="27"/>
  <c r="BA55" i="27"/>
  <c r="BW55" i="27"/>
  <c r="AO55" i="27"/>
  <c r="BT55" i="27"/>
  <c r="AN55" i="27"/>
  <c r="BR55" i="27"/>
  <c r="AL55" i="27"/>
  <c r="CL55" i="27"/>
  <c r="AV55" i="27"/>
  <c r="CK55" i="27"/>
  <c r="AU55" i="27"/>
  <c r="CJ55" i="27"/>
  <c r="AP55" i="27"/>
  <c r="CH55" i="27"/>
  <c r="AK55" i="27"/>
  <c r="BG55" i="27"/>
  <c r="BF55" i="27"/>
  <c r="AW55" i="27"/>
  <c r="BN55" i="27"/>
  <c r="BK55" i="27"/>
  <c r="AI55" i="27"/>
  <c r="CG55" i="27"/>
  <c r="BO55" i="27"/>
  <c r="CL66" i="27"/>
  <c r="BV66" i="27"/>
  <c r="BF66" i="27"/>
  <c r="AP66" i="27"/>
  <c r="CK66" i="27"/>
  <c r="BU66" i="27"/>
  <c r="BE66" i="27"/>
  <c r="AO66" i="27"/>
  <c r="CJ66" i="27"/>
  <c r="BR66" i="27"/>
  <c r="AZ66" i="27"/>
  <c r="AH66" i="27"/>
  <c r="CI66" i="27"/>
  <c r="BQ66" i="27"/>
  <c r="AY66" i="27"/>
  <c r="AG66" i="27"/>
  <c r="CH66" i="27"/>
  <c r="BN66" i="27"/>
  <c r="AT66" i="27"/>
  <c r="CG66" i="27"/>
  <c r="BM66" i="27"/>
  <c r="AS66" i="27"/>
  <c r="CF66" i="27"/>
  <c r="BJ66" i="27"/>
  <c r="AL66" i="27"/>
  <c r="CE66" i="27"/>
  <c r="BI66" i="27"/>
  <c r="AK66" i="27"/>
  <c r="CD66" i="27"/>
  <c r="BD66" i="27"/>
  <c r="AD66" i="27"/>
  <c r="BB66" i="27"/>
  <c r="CA66" i="27"/>
  <c r="CC66" i="27"/>
  <c r="BC66" i="27"/>
  <c r="AC66" i="27"/>
  <c r="CB66" i="27"/>
  <c r="AB66" i="27"/>
  <c r="BZ66" i="27"/>
  <c r="AU66" i="27"/>
  <c r="BY66" i="27"/>
  <c r="AR66" i="27"/>
  <c r="BX66" i="27"/>
  <c r="AQ66" i="27"/>
  <c r="BW66" i="27"/>
  <c r="AI66" i="27"/>
  <c r="BT66" i="27"/>
  <c r="AF66" i="27"/>
  <c r="V66" i="27"/>
  <c r="W66" i="27" s="1"/>
  <c r="X66" i="27" s="1"/>
  <c r="Y66" i="27" s="1"/>
  <c r="Z66" i="27" s="1"/>
  <c r="AA66" i="27" s="1"/>
  <c r="BS66" i="27"/>
  <c r="AE66" i="27"/>
  <c r="BP66" i="27"/>
  <c r="BO66" i="27"/>
  <c r="BK66" i="27"/>
  <c r="BL66" i="27"/>
  <c r="BH66" i="27"/>
  <c r="AW66" i="27"/>
  <c r="CC21" i="27"/>
  <c r="BM21" i="27"/>
  <c r="AW21" i="27"/>
  <c r="AG21" i="27"/>
  <c r="CB21" i="27"/>
  <c r="BL21" i="27"/>
  <c r="AV21" i="27"/>
  <c r="AF21" i="27"/>
  <c r="CH21" i="27"/>
  <c r="BP21" i="27"/>
  <c r="AX21" i="27"/>
  <c r="AD21" i="27"/>
  <c r="CF21" i="27"/>
  <c r="BN21" i="27"/>
  <c r="AT21" i="27"/>
  <c r="CG21" i="27"/>
  <c r="BO21" i="27"/>
  <c r="AU21" i="27"/>
  <c r="AC21" i="27"/>
  <c r="AB21" i="27"/>
  <c r="CI21" i="27"/>
  <c r="BI21" i="27"/>
  <c r="AN21" i="27"/>
  <c r="CE21" i="27"/>
  <c r="BH21" i="27"/>
  <c r="AM21" i="27"/>
  <c r="CD21" i="27"/>
  <c r="BG21" i="27"/>
  <c r="AL21" i="27"/>
  <c r="BK21" i="27"/>
  <c r="AJ21" i="27"/>
  <c r="BJ21" i="27"/>
  <c r="AI21" i="27"/>
  <c r="CL21" i="27"/>
  <c r="BF21" i="27"/>
  <c r="AH21" i="27"/>
  <c r="BE21" i="27"/>
  <c r="BD21" i="27"/>
  <c r="CK21" i="27"/>
  <c r="BB21" i="27"/>
  <c r="V21" i="27"/>
  <c r="W21" i="27" s="1"/>
  <c r="X21" i="27" s="1"/>
  <c r="Y21" i="27" s="1"/>
  <c r="Z21" i="27" s="1"/>
  <c r="AA21" i="27" s="1"/>
  <c r="BC21" i="27"/>
  <c r="BA21" i="27"/>
  <c r="CA21" i="27"/>
  <c r="AR21" i="27"/>
  <c r="BU21" i="27"/>
  <c r="BA28" i="27"/>
  <c r="BB28" i="27" s="1"/>
  <c r="I28" i="27" s="1"/>
  <c r="CF40" i="27"/>
  <c r="BP40" i="27"/>
  <c r="AZ40" i="27"/>
  <c r="AJ40" i="27"/>
  <c r="BX40" i="27"/>
  <c r="BG40" i="27"/>
  <c r="AP40" i="27"/>
  <c r="BW40" i="27"/>
  <c r="BF40" i="27"/>
  <c r="AO40" i="27"/>
  <c r="CH40" i="27"/>
  <c r="BN40" i="27"/>
  <c r="AU40" i="27"/>
  <c r="AB40" i="27"/>
  <c r="CG40" i="27"/>
  <c r="BM40" i="27"/>
  <c r="AT40" i="27"/>
  <c r="BT40" i="27"/>
  <c r="AX40" i="27"/>
  <c r="AC40" i="27"/>
  <c r="BS40" i="27"/>
  <c r="AW40" i="27"/>
  <c r="BR40" i="27"/>
  <c r="AV40" i="27"/>
  <c r="CL40" i="27"/>
  <c r="BK40" i="27"/>
  <c r="AK40" i="27"/>
  <c r="CK40" i="27"/>
  <c r="BJ40" i="27"/>
  <c r="AI40" i="27"/>
  <c r="CJ40" i="27"/>
  <c r="BI40" i="27"/>
  <c r="AH40" i="27"/>
  <c r="CA40" i="27"/>
  <c r="AR40" i="27"/>
  <c r="BZ40" i="27"/>
  <c r="AQ40" i="27"/>
  <c r="BY40" i="27"/>
  <c r="AN40" i="27"/>
  <c r="BV40" i="27"/>
  <c r="AM40" i="27"/>
  <c r="CD40" i="27"/>
  <c r="AG40" i="27"/>
  <c r="CC40" i="27"/>
  <c r="AF40" i="27"/>
  <c r="BU40" i="27"/>
  <c r="AD40" i="27"/>
  <c r="BD40" i="27"/>
  <c r="BC40" i="27"/>
  <c r="AS40" i="27"/>
  <c r="AJ66" i="27"/>
  <c r="AX66" i="27"/>
  <c r="V10" i="27"/>
  <c r="W10" i="27" s="1"/>
  <c r="X10" i="27" s="1"/>
  <c r="Y10" i="27" s="1"/>
  <c r="Z10" i="27" s="1"/>
  <c r="AA10" i="27" s="1"/>
  <c r="AK21" i="27"/>
  <c r="BZ21" i="27"/>
  <c r="V32" i="27"/>
  <c r="W32" i="27" s="1"/>
  <c r="X32" i="27" s="1"/>
  <c r="Y32" i="27" s="1"/>
  <c r="Z32" i="27" s="1"/>
  <c r="AA32" i="27" s="1"/>
  <c r="BP32" i="27" s="1"/>
  <c r="CC33" i="27"/>
  <c r="BM33" i="27"/>
  <c r="AW33" i="27"/>
  <c r="AG33" i="27"/>
  <c r="CB33" i="27"/>
  <c r="BL33" i="27"/>
  <c r="AV33" i="27"/>
  <c r="AF33" i="27"/>
  <c r="CG33" i="27"/>
  <c r="BO33" i="27"/>
  <c r="AU33" i="27"/>
  <c r="AC33" i="27"/>
  <c r="CF33" i="27"/>
  <c r="BN33" i="27"/>
  <c r="AT33" i="27"/>
  <c r="AB33" i="27"/>
  <c r="CD33" i="27"/>
  <c r="BH33" i="27"/>
  <c r="AN33" i="27"/>
  <c r="BZ33" i="27"/>
  <c r="AL33" i="27"/>
  <c r="CA33" i="27"/>
  <c r="BG33" i="27"/>
  <c r="AM33" i="27"/>
  <c r="BF33" i="27"/>
  <c r="BP33" i="27"/>
  <c r="AO33" i="27"/>
  <c r="CL33" i="27"/>
  <c r="BK33" i="27"/>
  <c r="AK33" i="27"/>
  <c r="CK33" i="27"/>
  <c r="BJ33" i="27"/>
  <c r="AJ33" i="27"/>
  <c r="BQ33" i="27"/>
  <c r="AE33" i="27"/>
  <c r="BI33" i="27"/>
  <c r="AD33" i="27"/>
  <c r="BE33" i="27"/>
  <c r="BD33" i="27"/>
  <c r="CH33" i="27"/>
  <c r="AS33" i="27"/>
  <c r="CE33" i="27"/>
  <c r="AR33" i="27"/>
  <c r="BX33" i="27"/>
  <c r="AP33" i="27"/>
  <c r="BR33" i="27"/>
  <c r="BC33" i="27"/>
  <c r="AY33" i="27"/>
  <c r="BV33" i="27"/>
  <c r="BA40" i="27"/>
  <c r="BA66" i="27"/>
  <c r="AO21" i="27"/>
  <c r="CJ21" i="27"/>
  <c r="V23" i="27"/>
  <c r="W23" i="27" s="1"/>
  <c r="X23" i="27" s="1"/>
  <c r="Y23" i="27" s="1"/>
  <c r="Z23" i="27" s="1"/>
  <c r="AA23" i="27" s="1"/>
  <c r="BN23" i="27" s="1"/>
  <c r="BB40" i="27"/>
  <c r="CB56" i="27"/>
  <c r="BL56" i="27"/>
  <c r="AV56" i="27"/>
  <c r="AF56" i="27"/>
  <c r="BX56" i="27"/>
  <c r="BG56" i="27"/>
  <c r="AP56" i="27"/>
  <c r="BW56" i="27"/>
  <c r="BF56" i="27"/>
  <c r="AO56" i="27"/>
  <c r="CL56" i="27"/>
  <c r="BS56" i="27"/>
  <c r="AZ56" i="27"/>
  <c r="AG56" i="27"/>
  <c r="CK56" i="27"/>
  <c r="BR56" i="27"/>
  <c r="AY56" i="27"/>
  <c r="AE56" i="27"/>
  <c r="BQ56" i="27"/>
  <c r="AU56" i="27"/>
  <c r="BP56" i="27"/>
  <c r="AT56" i="27"/>
  <c r="CG56" i="27"/>
  <c r="BI56" i="27"/>
  <c r="AJ56" i="27"/>
  <c r="CD56" i="27"/>
  <c r="BD56" i="27"/>
  <c r="AD56" i="27"/>
  <c r="CF56" i="27"/>
  <c r="BH56" i="27"/>
  <c r="AI56" i="27"/>
  <c r="CE56" i="27"/>
  <c r="BE56" i="27"/>
  <c r="AH56" i="27"/>
  <c r="BV56" i="27"/>
  <c r="AN56" i="27"/>
  <c r="BU56" i="27"/>
  <c r="AM56" i="27"/>
  <c r="BT56" i="27"/>
  <c r="AL56" i="27"/>
  <c r="BJ56" i="27"/>
  <c r="BC56" i="27"/>
  <c r="BB56" i="27"/>
  <c r="BA56" i="27"/>
  <c r="AQ56" i="27"/>
  <c r="CJ56" i="27"/>
  <c r="AK56" i="27"/>
  <c r="CH56" i="27"/>
  <c r="AB56" i="27"/>
  <c r="BM56" i="27"/>
  <c r="BK56" i="27"/>
  <c r="AR56" i="27"/>
  <c r="BG66" i="27"/>
  <c r="BU27" i="27"/>
  <c r="CC45" i="27"/>
  <c r="BM45" i="27"/>
  <c r="AW45" i="27"/>
  <c r="AG45" i="27"/>
  <c r="CB45" i="27"/>
  <c r="BL45" i="27"/>
  <c r="AV45" i="27"/>
  <c r="AF45" i="27"/>
  <c r="BU45" i="27"/>
  <c r="BC45" i="27"/>
  <c r="AK45" i="27"/>
  <c r="CL45" i="27"/>
  <c r="BT45" i="27"/>
  <c r="BB45" i="27"/>
  <c r="AJ45" i="27"/>
  <c r="CH45" i="27"/>
  <c r="BN45" i="27"/>
  <c r="AR45" i="27"/>
  <c r="CG45" i="27"/>
  <c r="BK45" i="27"/>
  <c r="AQ45" i="27"/>
  <c r="CJ45" i="27"/>
  <c r="BJ45" i="27"/>
  <c r="AN45" i="27"/>
  <c r="CI45" i="27"/>
  <c r="BI45" i="27"/>
  <c r="AM45" i="27"/>
  <c r="CF45" i="27"/>
  <c r="BH45" i="27"/>
  <c r="AL45" i="27"/>
  <c r="BW45" i="27"/>
  <c r="AT45" i="27"/>
  <c r="BV45" i="27"/>
  <c r="AS45" i="27"/>
  <c r="BS45" i="27"/>
  <c r="AP45" i="27"/>
  <c r="BG45" i="27"/>
  <c r="BF45" i="27"/>
  <c r="BE45" i="27"/>
  <c r="BD45" i="27"/>
  <c r="V45" i="27"/>
  <c r="W45" i="27" s="1"/>
  <c r="X45" i="27" s="1"/>
  <c r="Y45" i="27" s="1"/>
  <c r="Z45" i="27" s="1"/>
  <c r="AA45" i="27" s="1"/>
  <c r="AY45" i="27"/>
  <c r="AX45" i="27"/>
  <c r="CK45" i="27"/>
  <c r="AO45" i="27"/>
  <c r="BZ45" i="27"/>
  <c r="AE45" i="27"/>
  <c r="BG27" i="27"/>
  <c r="AQ27" i="27"/>
  <c r="BV27" i="27"/>
  <c r="AP27" i="27"/>
  <c r="CD27" i="27"/>
  <c r="BL27" i="27"/>
  <c r="AT27" i="27"/>
  <c r="AB27" i="27"/>
  <c r="BK27" i="27"/>
  <c r="AS27" i="27"/>
  <c r="CA27" i="27"/>
  <c r="BE27" i="27"/>
  <c r="AK27" i="27"/>
  <c r="BD27" i="27"/>
  <c r="AJ27" i="27"/>
  <c r="BY27" i="27"/>
  <c r="BC27" i="27"/>
  <c r="AR27" i="27"/>
  <c r="BP27" i="27"/>
  <c r="AO27" i="27"/>
  <c r="BO27" i="27"/>
  <c r="AN27" i="27"/>
  <c r="BJ27" i="27"/>
  <c r="AE27" i="27"/>
  <c r="CK27" i="27"/>
  <c r="BI27" i="27"/>
  <c r="AD27" i="27"/>
  <c r="V8" i="27"/>
  <c r="W8" i="27" s="1"/>
  <c r="X8" i="27" s="1"/>
  <c r="Y8" i="27" s="1"/>
  <c r="Z8" i="27" s="1"/>
  <c r="AA8" i="27" s="1"/>
  <c r="BA8" i="27" s="1"/>
  <c r="BB8" i="27" s="1"/>
  <c r="I8" i="27" s="1"/>
  <c r="BN27" i="27"/>
  <c r="CH15" i="27"/>
  <c r="V19" i="27"/>
  <c r="W19" i="27" s="1"/>
  <c r="X19" i="27" s="1"/>
  <c r="Y19" i="27" s="1"/>
  <c r="Z19" i="27" s="1"/>
  <c r="AA19" i="27" s="1"/>
  <c r="BR27" i="27"/>
  <c r="BP28" i="27"/>
  <c r="AJ28" i="27"/>
  <c r="CE28" i="27"/>
  <c r="BO28" i="27"/>
  <c r="AY28" i="27"/>
  <c r="CI28" i="27"/>
  <c r="AW28" i="27"/>
  <c r="AE28" i="27"/>
  <c r="CH28" i="27"/>
  <c r="BN28" i="27"/>
  <c r="AV28" i="27"/>
  <c r="AD28" i="27"/>
  <c r="BX28" i="27"/>
  <c r="BD28" i="27"/>
  <c r="AH28" i="27"/>
  <c r="BC28" i="27"/>
  <c r="AG28" i="27"/>
  <c r="BV28" i="27"/>
  <c r="CG28" i="27"/>
  <c r="BH28" i="27"/>
  <c r="AK28" i="27"/>
  <c r="CD28" i="27"/>
  <c r="BG28" i="27"/>
  <c r="AC28" i="27"/>
  <c r="AB28" i="27"/>
  <c r="AP28" i="27"/>
  <c r="BS28" i="27"/>
  <c r="AO28" i="27"/>
  <c r="BR28" i="27"/>
  <c r="AN28" i="27"/>
  <c r="BE28" i="27"/>
  <c r="CL46" i="27"/>
  <c r="BV46" i="27"/>
  <c r="BF46" i="27"/>
  <c r="AP46" i="27"/>
  <c r="CK46" i="27"/>
  <c r="BU46" i="27"/>
  <c r="BE46" i="27"/>
  <c r="AO46" i="27"/>
  <c r="BX46" i="27"/>
  <c r="BD46" i="27"/>
  <c r="AL46" i="27"/>
  <c r="BW46" i="27"/>
  <c r="BC46" i="27"/>
  <c r="AK46" i="27"/>
  <c r="BZ46" i="27"/>
  <c r="BB46" i="27"/>
  <c r="AH46" i="27"/>
  <c r="BY46" i="27"/>
  <c r="BA46" i="27"/>
  <c r="AG46" i="27"/>
  <c r="CH46" i="27"/>
  <c r="BL46" i="27"/>
  <c r="AN46" i="27"/>
  <c r="CE46" i="27"/>
  <c r="CG46" i="27"/>
  <c r="BK46" i="27"/>
  <c r="AM46" i="27"/>
  <c r="CF46" i="27"/>
  <c r="BJ46" i="27"/>
  <c r="AJ46" i="27"/>
  <c r="BI46" i="27"/>
  <c r="AD46" i="27"/>
  <c r="BH46" i="27"/>
  <c r="AC46" i="27"/>
  <c r="CJ46" i="27"/>
  <c r="BG46" i="27"/>
  <c r="AB46" i="27"/>
  <c r="AY46" i="27"/>
  <c r="CJ48" i="27"/>
  <c r="BT48" i="27"/>
  <c r="BD48" i="27"/>
  <c r="AN48" i="27"/>
  <c r="CD48" i="27"/>
  <c r="BM48" i="27"/>
  <c r="AV48" i="27"/>
  <c r="AE48" i="27"/>
  <c r="CC48" i="27"/>
  <c r="BL48" i="27"/>
  <c r="AU48" i="27"/>
  <c r="AD48" i="27"/>
  <c r="CH48" i="27"/>
  <c r="BO48" i="27"/>
  <c r="AT48" i="27"/>
  <c r="CG48" i="27"/>
  <c r="BN48" i="27"/>
  <c r="AS48" i="27"/>
  <c r="CK48" i="27"/>
  <c r="BK48" i="27"/>
  <c r="AP48" i="27"/>
  <c r="CI48" i="27"/>
  <c r="BJ48" i="27"/>
  <c r="AO48" i="27"/>
  <c r="BR48" i="27"/>
  <c r="AQ48" i="27"/>
  <c r="BI48" i="27"/>
  <c r="AK48" i="27"/>
  <c r="BQ48" i="27"/>
  <c r="AM48" i="27"/>
  <c r="BP48" i="27"/>
  <c r="AL48" i="27"/>
  <c r="CA48" i="27"/>
  <c r="AY48" i="27"/>
  <c r="BZ48" i="27"/>
  <c r="AX48" i="27"/>
  <c r="BY48" i="27"/>
  <c r="AW48" i="27"/>
  <c r="BE48" i="27"/>
  <c r="V26" i="27"/>
  <c r="W26" i="27" s="1"/>
  <c r="X26" i="27" s="1"/>
  <c r="Y26" i="27" s="1"/>
  <c r="Z26" i="27" s="1"/>
  <c r="AA26" i="27" s="1"/>
  <c r="AP26" i="27" s="1"/>
  <c r="V46" i="27"/>
  <c r="W46" i="27" s="1"/>
  <c r="X46" i="27" s="1"/>
  <c r="Y46" i="27" s="1"/>
  <c r="Z46" i="27" s="1"/>
  <c r="AA46" i="27" s="1"/>
  <c r="AZ46" i="27"/>
  <c r="V48" i="27"/>
  <c r="W48" i="27" s="1"/>
  <c r="X48" i="27" s="1"/>
  <c r="Y48" i="27" s="1"/>
  <c r="Z48" i="27" s="1"/>
  <c r="AA48" i="27" s="1"/>
  <c r="BF48" i="27"/>
  <c r="AO15" i="27"/>
  <c r="V20" i="27"/>
  <c r="W20" i="27" s="1"/>
  <c r="X20" i="27" s="1"/>
  <c r="Y20" i="27" s="1"/>
  <c r="Z20" i="27" s="1"/>
  <c r="AA20" i="27" s="1"/>
  <c r="CJ44" i="27"/>
  <c r="BT44" i="27"/>
  <c r="BD44" i="27"/>
  <c r="AN44" i="27"/>
  <c r="CI44" i="27"/>
  <c r="BS44" i="27"/>
  <c r="BC44" i="27"/>
  <c r="AM44" i="27"/>
  <c r="CL44" i="27"/>
  <c r="BR44" i="27"/>
  <c r="AZ44" i="27"/>
  <c r="AH44" i="27"/>
  <c r="CK44" i="27"/>
  <c r="BQ44" i="27"/>
  <c r="AY44" i="27"/>
  <c r="AG44" i="27"/>
  <c r="BW44" i="27"/>
  <c r="BA44" i="27"/>
  <c r="AE44" i="27"/>
  <c r="BV44" i="27"/>
  <c r="AX44" i="27"/>
  <c r="AD44" i="27"/>
  <c r="CG44" i="27"/>
  <c r="BK44" i="27"/>
  <c r="AO44" i="27"/>
  <c r="CF44" i="27"/>
  <c r="BJ44" i="27"/>
  <c r="AL44" i="27"/>
  <c r="CE44" i="27"/>
  <c r="BI44" i="27"/>
  <c r="AK44" i="27"/>
  <c r="CH44" i="27"/>
  <c r="BF44" i="27"/>
  <c r="CD44" i="27"/>
  <c r="BE44" i="27"/>
  <c r="CC44" i="27"/>
  <c r="BB44" i="27"/>
  <c r="BH44" i="27"/>
  <c r="BM46" i="27"/>
  <c r="BG48" i="27"/>
  <c r="BY15" i="27"/>
  <c r="BI15" i="27"/>
  <c r="AS15" i="27"/>
  <c r="AC15" i="27"/>
  <c r="BX15" i="27"/>
  <c r="BH15" i="27"/>
  <c r="AR15" i="27"/>
  <c r="AB15" i="27"/>
  <c r="BG15" i="27"/>
  <c r="AQ15" i="27"/>
  <c r="CJ15" i="27"/>
  <c r="AX15" i="27"/>
  <c r="AE15" i="27"/>
  <c r="CI15" i="27"/>
  <c r="BP15" i="27"/>
  <c r="AW15" i="27"/>
  <c r="AD15" i="27"/>
  <c r="AP15" i="27"/>
  <c r="BN15" i="27"/>
  <c r="CK15" i="27"/>
  <c r="BN46" i="27"/>
  <c r="BH48" i="27"/>
  <c r="CJ64" i="27"/>
  <c r="BT64" i="27"/>
  <c r="BD64" i="27"/>
  <c r="AN64" i="27"/>
  <c r="CI64" i="27"/>
  <c r="BS64" i="27"/>
  <c r="BC64" i="27"/>
  <c r="AM64" i="27"/>
  <c r="CF64" i="27"/>
  <c r="BN64" i="27"/>
  <c r="AV64" i="27"/>
  <c r="AD64" i="27"/>
  <c r="CE64" i="27"/>
  <c r="BM64" i="27"/>
  <c r="AU64" i="27"/>
  <c r="AC64" i="27"/>
  <c r="CD64" i="27"/>
  <c r="BJ64" i="27"/>
  <c r="AP64" i="27"/>
  <c r="CC64" i="27"/>
  <c r="BI64" i="27"/>
  <c r="AO64" i="27"/>
  <c r="CH64" i="27"/>
  <c r="BH64" i="27"/>
  <c r="AJ64" i="27"/>
  <c r="CG64" i="27"/>
  <c r="BG64" i="27"/>
  <c r="AI64" i="27"/>
  <c r="BL64" i="27"/>
  <c r="AH64" i="27"/>
  <c r="CK64" i="27"/>
  <c r="BE64" i="27"/>
  <c r="AE64" i="27"/>
  <c r="BK64" i="27"/>
  <c r="AG64" i="27"/>
  <c r="CL64" i="27"/>
  <c r="BF64" i="27"/>
  <c r="AF64" i="27"/>
  <c r="BA64" i="27"/>
  <c r="V29" i="27"/>
  <c r="W29" i="27" s="1"/>
  <c r="X29" i="27" s="1"/>
  <c r="Y29" i="27" s="1"/>
  <c r="Z29" i="27" s="1"/>
  <c r="AA29" i="27" s="1"/>
  <c r="AW29" i="27" s="1"/>
  <c r="CE51" i="27"/>
  <c r="BO51" i="27"/>
  <c r="AY51" i="27"/>
  <c r="AI51" i="27"/>
  <c r="BV51" i="27"/>
  <c r="BE51" i="27"/>
  <c r="AN51" i="27"/>
  <c r="CL51" i="27"/>
  <c r="BU51" i="27"/>
  <c r="BD51" i="27"/>
  <c r="AM51" i="27"/>
  <c r="V51" i="27"/>
  <c r="W51" i="27" s="1"/>
  <c r="X51" i="27" s="1"/>
  <c r="Y51" i="27" s="1"/>
  <c r="Z51" i="27" s="1"/>
  <c r="AA51" i="27" s="1"/>
  <c r="CI51" i="27"/>
  <c r="BP51" i="27"/>
  <c r="AV51" i="27"/>
  <c r="AC51" i="27"/>
  <c r="CH51" i="27"/>
  <c r="BN51" i="27"/>
  <c r="AU51" i="27"/>
  <c r="AB51" i="27"/>
  <c r="BT51" i="27"/>
  <c r="AX51" i="27"/>
  <c r="BS51" i="27"/>
  <c r="AW51" i="27"/>
  <c r="BW51" i="27"/>
  <c r="AS51" i="27"/>
  <c r="BM51" i="27"/>
  <c r="AP51" i="27"/>
  <c r="BR51" i="27"/>
  <c r="AR51" i="27"/>
  <c r="BQ51" i="27"/>
  <c r="AQ51" i="27"/>
  <c r="BC51" i="27"/>
  <c r="CG51" i="27"/>
  <c r="V64" i="27"/>
  <c r="W64" i="27" s="1"/>
  <c r="X64" i="27" s="1"/>
  <c r="Y64" i="27" s="1"/>
  <c r="Z64" i="27" s="1"/>
  <c r="AA64" i="27" s="1"/>
  <c r="BB64" i="27"/>
  <c r="V11" i="27"/>
  <c r="W11" i="27" s="1"/>
  <c r="X11" i="27" s="1"/>
  <c r="Y11" i="27" s="1"/>
  <c r="Z11" i="27" s="1"/>
  <c r="AA11" i="27" s="1"/>
  <c r="BJ22" i="27"/>
  <c r="AT22" i="27"/>
  <c r="AD22" i="27"/>
  <c r="BY22" i="27"/>
  <c r="CA22" i="27"/>
  <c r="BH22" i="27"/>
  <c r="AQ22" i="27"/>
  <c r="BX22" i="27"/>
  <c r="BG22" i="27"/>
  <c r="AP22" i="27"/>
  <c r="BV22" i="27"/>
  <c r="BC22" i="27"/>
  <c r="AJ22" i="27"/>
  <c r="BA22" i="27"/>
  <c r="BB22" i="27" s="1"/>
  <c r="I22" i="27" s="1"/>
  <c r="AH22" i="27"/>
  <c r="BU22" i="27"/>
  <c r="AS22" i="27"/>
  <c r="BP22" i="27"/>
  <c r="V24" i="27"/>
  <c r="W24" i="27" s="1"/>
  <c r="X24" i="27" s="1"/>
  <c r="Y24" i="27" s="1"/>
  <c r="Z24" i="27" s="1"/>
  <c r="AA24" i="27" s="1"/>
  <c r="CA47" i="27"/>
  <c r="BK47" i="27"/>
  <c r="CG47" i="27"/>
  <c r="BP47" i="27"/>
  <c r="AY47" i="27"/>
  <c r="AI47" i="27"/>
  <c r="CF47" i="27"/>
  <c r="BO47" i="27"/>
  <c r="AX47" i="27"/>
  <c r="AH47" i="27"/>
  <c r="BZ47" i="27"/>
  <c r="BG47" i="27"/>
  <c r="AO47" i="27"/>
  <c r="BY47" i="27"/>
  <c r="BF47" i="27"/>
  <c r="AN47" i="27"/>
  <c r="V47" i="27"/>
  <c r="W47" i="27" s="1"/>
  <c r="X47" i="27" s="1"/>
  <c r="Y47" i="27" s="1"/>
  <c r="Z47" i="27" s="1"/>
  <c r="AA47" i="27" s="1"/>
  <c r="BR47" i="27"/>
  <c r="AU47" i="27"/>
  <c r="CL47" i="27"/>
  <c r="BQ47" i="27"/>
  <c r="AT47" i="27"/>
  <c r="CK47" i="27"/>
  <c r="BL47" i="27"/>
  <c r="AM47" i="27"/>
  <c r="CH47" i="27"/>
  <c r="BH47" i="27"/>
  <c r="AJ47" i="27"/>
  <c r="CJ47" i="27"/>
  <c r="BJ47" i="27"/>
  <c r="AL47" i="27"/>
  <c r="CI47" i="27"/>
  <c r="BI47" i="27"/>
  <c r="AK47" i="27"/>
  <c r="BA47" i="27"/>
  <c r="CE47" i="27"/>
  <c r="BF51" i="27"/>
  <c r="CJ51" i="27"/>
  <c r="BO64" i="27"/>
  <c r="CH42" i="27"/>
  <c r="BR42" i="27"/>
  <c r="BB42" i="27"/>
  <c r="AL42" i="27"/>
  <c r="V42" i="27"/>
  <c r="W42" i="27" s="1"/>
  <c r="X42" i="27" s="1"/>
  <c r="Y42" i="27" s="1"/>
  <c r="Z42" i="27" s="1"/>
  <c r="AA42" i="27" s="1"/>
  <c r="CJ42" i="27"/>
  <c r="BS42" i="27"/>
  <c r="BA42" i="27"/>
  <c r="AJ42" i="27"/>
  <c r="CI42" i="27"/>
  <c r="BQ42" i="27"/>
  <c r="AZ42" i="27"/>
  <c r="AI42" i="27"/>
  <c r="BV42" i="27"/>
  <c r="BC42" i="27"/>
  <c r="AG42" i="27"/>
  <c r="BU42" i="27"/>
  <c r="AY42" i="27"/>
  <c r="AF42" i="27"/>
  <c r="AQ42" i="27"/>
  <c r="BL42" i="27"/>
  <c r="CG42" i="27"/>
  <c r="CC49" i="27"/>
  <c r="BM49" i="27"/>
  <c r="AW49" i="27"/>
  <c r="AG49" i="27"/>
  <c r="CA49" i="27"/>
  <c r="BJ49" i="27"/>
  <c r="AS49" i="27"/>
  <c r="AB49" i="27"/>
  <c r="BZ49" i="27"/>
  <c r="BI49" i="27"/>
  <c r="AR49" i="27"/>
  <c r="BU49" i="27"/>
  <c r="BB49" i="27"/>
  <c r="AI49" i="27"/>
  <c r="BT49" i="27"/>
  <c r="BA49" i="27"/>
  <c r="AH49" i="27"/>
  <c r="CF49" i="27"/>
  <c r="BH49" i="27"/>
  <c r="AM49" i="27"/>
  <c r="CE49" i="27"/>
  <c r="BG49" i="27"/>
  <c r="AL49" i="27"/>
  <c r="AT49" i="27"/>
  <c r="BR49" i="27"/>
  <c r="AV52" i="27"/>
  <c r="BW52" i="27"/>
  <c r="V54" i="27"/>
  <c r="W54" i="27" s="1"/>
  <c r="X54" i="27" s="1"/>
  <c r="Y54" i="27" s="1"/>
  <c r="Z54" i="27" s="1"/>
  <c r="AA54" i="27" s="1"/>
  <c r="AS54" i="27"/>
  <c r="BS54" i="27"/>
  <c r="V63" i="27"/>
  <c r="W63" i="27" s="1"/>
  <c r="X63" i="27" s="1"/>
  <c r="Y63" i="27" s="1"/>
  <c r="Z63" i="27" s="1"/>
  <c r="AA63" i="27" s="1"/>
  <c r="AZ63" i="27"/>
  <c r="BX63" i="27"/>
  <c r="V9" i="27"/>
  <c r="W9" i="27" s="1"/>
  <c r="X9" i="27" s="1"/>
  <c r="Y9" i="27" s="1"/>
  <c r="Z9" i="27" s="1"/>
  <c r="AA9" i="27" s="1"/>
  <c r="V25" i="27"/>
  <c r="W25" i="27" s="1"/>
  <c r="X25" i="27" s="1"/>
  <c r="Y25" i="27" s="1"/>
  <c r="Z25" i="27" s="1"/>
  <c r="AA25" i="27" s="1"/>
  <c r="CE25" i="27" s="1"/>
  <c r="AR42" i="27"/>
  <c r="BM42" i="27"/>
  <c r="CK42" i="27"/>
  <c r="V49" i="27"/>
  <c r="W49" i="27" s="1"/>
  <c r="X49" i="27" s="1"/>
  <c r="Y49" i="27" s="1"/>
  <c r="Z49" i="27" s="1"/>
  <c r="AA49" i="27" s="1"/>
  <c r="AU49" i="27"/>
  <c r="BS49" i="27"/>
  <c r="AW52" i="27"/>
  <c r="AW54" i="27"/>
  <c r="CD58" i="27"/>
  <c r="BN58" i="27"/>
  <c r="AX58" i="27"/>
  <c r="AH58" i="27"/>
  <c r="CC58" i="27"/>
  <c r="BM58" i="27"/>
  <c r="AW58" i="27"/>
  <c r="AG58" i="27"/>
  <c r="BV58" i="27"/>
  <c r="BD58" i="27"/>
  <c r="AL58" i="27"/>
  <c r="BU58" i="27"/>
  <c r="BC58" i="27"/>
  <c r="AK58" i="27"/>
  <c r="CI58" i="27"/>
  <c r="BO58" i="27"/>
  <c r="AS58" i="27"/>
  <c r="CH58" i="27"/>
  <c r="BL58" i="27"/>
  <c r="AR58" i="27"/>
  <c r="BY58" i="27"/>
  <c r="BA58" i="27"/>
  <c r="AC58" i="27"/>
  <c r="BX58" i="27"/>
  <c r="AZ58" i="27"/>
  <c r="AB58" i="27"/>
  <c r="AU58" i="27"/>
  <c r="BW58" i="27"/>
  <c r="BA63" i="27"/>
  <c r="BX52" i="27"/>
  <c r="BH52" i="27"/>
  <c r="AR52" i="27"/>
  <c r="AB52" i="27"/>
  <c r="CJ52" i="27"/>
  <c r="BS52" i="27"/>
  <c r="BB52" i="27"/>
  <c r="AK52" i="27"/>
  <c r="CI52" i="27"/>
  <c r="BR52" i="27"/>
  <c r="BA52" i="27"/>
  <c r="AJ52" i="27"/>
  <c r="BV52" i="27"/>
  <c r="BC52" i="27"/>
  <c r="AH52" i="27"/>
  <c r="BU52" i="27"/>
  <c r="AZ52" i="27"/>
  <c r="AG52" i="27"/>
  <c r="CK52" i="27"/>
  <c r="BN52" i="27"/>
  <c r="AS52" i="27"/>
  <c r="CH52" i="27"/>
  <c r="BM52" i="27"/>
  <c r="AQ52" i="27"/>
  <c r="V52" i="27"/>
  <c r="W52" i="27" s="1"/>
  <c r="X52" i="27" s="1"/>
  <c r="Y52" i="27" s="1"/>
  <c r="Z52" i="27" s="1"/>
  <c r="AA52" i="27" s="1"/>
  <c r="AU52" i="27"/>
  <c r="BT52" i="27"/>
  <c r="BZ54" i="27"/>
  <c r="BJ54" i="27"/>
  <c r="AT54" i="27"/>
  <c r="AD54" i="27"/>
  <c r="CD54" i="27"/>
  <c r="BM54" i="27"/>
  <c r="AV54" i="27"/>
  <c r="AE54" i="27"/>
  <c r="CC54" i="27"/>
  <c r="BL54" i="27"/>
  <c r="AU54" i="27"/>
  <c r="AC54" i="27"/>
  <c r="BX54" i="27"/>
  <c r="BE54" i="27"/>
  <c r="AL54" i="27"/>
  <c r="BW54" i="27"/>
  <c r="BD54" i="27"/>
  <c r="AK54" i="27"/>
  <c r="CA54" i="27"/>
  <c r="BC54" i="27"/>
  <c r="AH54" i="27"/>
  <c r="BY54" i="27"/>
  <c r="BB54" i="27"/>
  <c r="AG54" i="27"/>
  <c r="AR54" i="27"/>
  <c r="BR54" i="27"/>
  <c r="CA63" i="27"/>
  <c r="BK63" i="27"/>
  <c r="AU63" i="27"/>
  <c r="AE63" i="27"/>
  <c r="BZ63" i="27"/>
  <c r="BJ63" i="27"/>
  <c r="AT63" i="27"/>
  <c r="AD63" i="27"/>
  <c r="CE63" i="27"/>
  <c r="BM63" i="27"/>
  <c r="AS63" i="27"/>
  <c r="CD63" i="27"/>
  <c r="BL63" i="27"/>
  <c r="AR63" i="27"/>
  <c r="BS63" i="27"/>
  <c r="AY63" i="27"/>
  <c r="AC63" i="27"/>
  <c r="CL63" i="27"/>
  <c r="BR63" i="27"/>
  <c r="AX63" i="27"/>
  <c r="AB63" i="27"/>
  <c r="CH63" i="27"/>
  <c r="BH63" i="27"/>
  <c r="AL63" i="27"/>
  <c r="CG63" i="27"/>
  <c r="BG63" i="27"/>
  <c r="AK63" i="27"/>
  <c r="AW63" i="27"/>
  <c r="BW63" i="27"/>
  <c r="AK7" i="27"/>
  <c r="BA7" i="27"/>
  <c r="BB7" i="27" s="1"/>
  <c r="I7" i="27" s="1"/>
  <c r="V16" i="27"/>
  <c r="W16" i="27" s="1"/>
  <c r="X16" i="27" s="1"/>
  <c r="Y16" i="27" s="1"/>
  <c r="Z16" i="27" s="1"/>
  <c r="AA16" i="27" s="1"/>
  <c r="V38" i="27"/>
  <c r="W38" i="27" s="1"/>
  <c r="X38" i="27" s="1"/>
  <c r="Y38" i="27" s="1"/>
  <c r="Z38" i="27" s="1"/>
  <c r="AA38" i="27" s="1"/>
  <c r="AV38" i="27" s="1"/>
  <c r="AS42" i="27"/>
  <c r="BN42" i="27"/>
  <c r="CL42" i="27"/>
  <c r="AV49" i="27"/>
  <c r="BV49" i="27"/>
  <c r="AX52" i="27"/>
  <c r="BZ52" i="27"/>
  <c r="AX54" i="27"/>
  <c r="BU54" i="27"/>
  <c r="V58" i="27"/>
  <c r="W58" i="27" s="1"/>
  <c r="X58" i="27" s="1"/>
  <c r="Y58" i="27" s="1"/>
  <c r="Z58" i="27" s="1"/>
  <c r="AA58" i="27" s="1"/>
  <c r="AV58" i="27"/>
  <c r="BZ58" i="27"/>
  <c r="BB63" i="27"/>
  <c r="CB63" i="27"/>
  <c r="CC65" i="27"/>
  <c r="BM65" i="27"/>
  <c r="AW65" i="27"/>
  <c r="AG65" i="27"/>
  <c r="CB65" i="27"/>
  <c r="BL65" i="27"/>
  <c r="AV65" i="27"/>
  <c r="AF65" i="27"/>
  <c r="CI65" i="27"/>
  <c r="BQ65" i="27"/>
  <c r="AY65" i="27"/>
  <c r="AE65" i="27"/>
  <c r="CH65" i="27"/>
  <c r="BP65" i="27"/>
  <c r="AX65" i="27"/>
  <c r="AD65" i="27"/>
  <c r="BW65" i="27"/>
  <c r="BC65" i="27"/>
  <c r="AI65" i="27"/>
  <c r="BV65" i="27"/>
  <c r="BB65" i="27"/>
  <c r="AH65" i="27"/>
  <c r="CG65" i="27"/>
  <c r="BI65" i="27"/>
  <c r="AM65" i="27"/>
  <c r="CF65" i="27"/>
  <c r="BH65" i="27"/>
  <c r="AL65" i="27"/>
  <c r="AS65" i="27"/>
  <c r="BU65" i="27"/>
  <c r="CA43" i="27"/>
  <c r="BK43" i="27"/>
  <c r="AU43" i="27"/>
  <c r="AE43" i="27"/>
  <c r="BZ43" i="27"/>
  <c r="BJ43" i="27"/>
  <c r="CI43" i="27"/>
  <c r="BQ43" i="27"/>
  <c r="AY43" i="27"/>
  <c r="AH43" i="27"/>
  <c r="CH43" i="27"/>
  <c r="BP43" i="27"/>
  <c r="AX43" i="27"/>
  <c r="AG43" i="27"/>
  <c r="AN43" i="27"/>
  <c r="BG43" i="27"/>
  <c r="CC43" i="27"/>
  <c r="V18" i="27"/>
  <c r="W18" i="27" s="1"/>
  <c r="X18" i="27" s="1"/>
  <c r="Y18" i="27" s="1"/>
  <c r="Z18" i="27" s="1"/>
  <c r="AA18" i="27" s="1"/>
  <c r="BW39" i="27"/>
  <c r="BG39" i="27"/>
  <c r="AQ39" i="27"/>
  <c r="CB39" i="27"/>
  <c r="BK39" i="27"/>
  <c r="AT39" i="27"/>
  <c r="AC39" i="27"/>
  <c r="CA39" i="27"/>
  <c r="BJ39" i="27"/>
  <c r="AS39" i="27"/>
  <c r="AB39" i="27"/>
  <c r="AN39" i="27"/>
  <c r="BH39" i="27"/>
  <c r="CC39" i="27"/>
  <c r="V43" i="27"/>
  <c r="W43" i="27" s="1"/>
  <c r="X43" i="27" s="1"/>
  <c r="Y43" i="27" s="1"/>
  <c r="Z43" i="27" s="1"/>
  <c r="AA43" i="27" s="1"/>
  <c r="AO43" i="27"/>
  <c r="BH43" i="27"/>
  <c r="CD43" i="27"/>
  <c r="AK30" i="27"/>
  <c r="BA30" i="27"/>
  <c r="BQ30" i="27"/>
  <c r="CG30" i="27"/>
  <c r="BY41" i="27"/>
  <c r="BI41" i="27"/>
  <c r="AS41" i="27"/>
  <c r="AC41" i="27"/>
  <c r="AL41" i="27"/>
  <c r="BC41" i="27"/>
  <c r="BT41" i="27"/>
  <c r="CK41" i="27"/>
  <c r="AM50" i="27"/>
  <c r="BI50" i="27"/>
  <c r="V30" i="27"/>
  <c r="W30" i="27" s="1"/>
  <c r="X30" i="27" s="1"/>
  <c r="Y30" i="27" s="1"/>
  <c r="Z30" i="27" s="1"/>
  <c r="AA30" i="27" s="1"/>
  <c r="AL30" i="27"/>
  <c r="BB30" i="27"/>
  <c r="BR30" i="27"/>
  <c r="CL50" i="27"/>
  <c r="BV50" i="27"/>
  <c r="BF50" i="27"/>
  <c r="AP50" i="27"/>
  <c r="BY50" i="27"/>
  <c r="BH50" i="27"/>
  <c r="AQ50" i="27"/>
  <c r="BX50" i="27"/>
  <c r="BG50" i="27"/>
  <c r="AO50" i="27"/>
  <c r="AN50" i="27"/>
  <c r="BJ50" i="27"/>
  <c r="CC50" i="27"/>
  <c r="CF60" i="27"/>
  <c r="BP60" i="27"/>
  <c r="AZ60" i="27"/>
  <c r="AJ60" i="27"/>
  <c r="CE60" i="27"/>
  <c r="BO60" i="27"/>
  <c r="AY60" i="27"/>
  <c r="AI60" i="27"/>
  <c r="BY60" i="27"/>
  <c r="BG60" i="27"/>
  <c r="AO60" i="27"/>
  <c r="BX60" i="27"/>
  <c r="BF60" i="27"/>
  <c r="AN60" i="27"/>
  <c r="V60" i="27"/>
  <c r="W60" i="27" s="1"/>
  <c r="X60" i="27" s="1"/>
  <c r="Y60" i="27" s="1"/>
  <c r="Z60" i="27" s="1"/>
  <c r="AA60" i="27" s="1"/>
  <c r="AQ60" i="27"/>
  <c r="BK60" i="27"/>
  <c r="CG60" i="27"/>
  <c r="CK57" i="27"/>
  <c r="BU57" i="27"/>
  <c r="BE57" i="27"/>
  <c r="AO57" i="27"/>
  <c r="AL57" i="27"/>
  <c r="BC57" i="27"/>
  <c r="BT57" i="27"/>
  <c r="CL57" i="27"/>
  <c r="V57" i="27"/>
  <c r="W57" i="27" s="1"/>
  <c r="X57" i="27" s="1"/>
  <c r="Y57" i="27" s="1"/>
  <c r="Z57" i="27" s="1"/>
  <c r="AA57" i="27" s="1"/>
  <c r="AM57" i="27"/>
  <c r="BD57" i="27"/>
  <c r="BV57" i="27"/>
  <c r="BW59" i="27"/>
  <c r="BG59" i="27"/>
  <c r="AQ59" i="27"/>
  <c r="CL59" i="27"/>
  <c r="BV59" i="27"/>
  <c r="BF59" i="27"/>
  <c r="AP59" i="27"/>
  <c r="AM59" i="27"/>
  <c r="BE59" i="27"/>
  <c r="BY59" i="27"/>
  <c r="AK62" i="27"/>
  <c r="BA62" i="27"/>
  <c r="BQ62" i="27"/>
  <c r="CG62" i="27"/>
  <c r="AK53" i="27"/>
  <c r="BA53" i="27"/>
  <c r="BQ53" i="27"/>
  <c r="V62" i="27"/>
  <c r="W62" i="27" s="1"/>
  <c r="X62" i="27" s="1"/>
  <c r="Y62" i="27" s="1"/>
  <c r="Z62" i="27" s="1"/>
  <c r="AA62" i="27" s="1"/>
  <c r="AL62" i="27"/>
  <c r="BB62" i="27"/>
  <c r="BR62" i="27"/>
  <c r="CC27" i="27" l="1"/>
  <c r="P27" i="27" s="1"/>
  <c r="BQ7" i="27"/>
  <c r="L7" i="27" s="1"/>
  <c r="BW15" i="27"/>
  <c r="N15" i="27" s="1"/>
  <c r="BW7" i="27"/>
  <c r="N7" i="27" s="1"/>
  <c r="CD35" i="27"/>
  <c r="AT35" i="27"/>
  <c r="BV35" i="27"/>
  <c r="AH35" i="27"/>
  <c r="BO35" i="27"/>
  <c r="AL35" i="27"/>
  <c r="BG36" i="27"/>
  <c r="BI36" i="27"/>
  <c r="BR36" i="27"/>
  <c r="AO36" i="27"/>
  <c r="BO36" i="27"/>
  <c r="AC35" i="27"/>
  <c r="CJ35" i="27"/>
  <c r="AK35" i="27"/>
  <c r="CH35" i="27"/>
  <c r="BS35" i="27"/>
  <c r="AW35" i="27"/>
  <c r="CB35" i="27"/>
  <c r="BE35" i="27"/>
  <c r="AD35" i="27"/>
  <c r="AR35" i="27"/>
  <c r="CA35" i="27"/>
  <c r="BY35" i="27"/>
  <c r="AU35" i="27"/>
  <c r="BK35" i="27"/>
  <c r="BO37" i="27"/>
  <c r="AK37" i="27"/>
  <c r="AU37" i="27"/>
  <c r="BZ27" i="27"/>
  <c r="O27" i="27" s="1"/>
  <c r="BX14" i="27"/>
  <c r="BN14" i="27"/>
  <c r="BG14" i="27"/>
  <c r="AP14" i="27"/>
  <c r="AJ14" i="27"/>
  <c r="CB14" i="27"/>
  <c r="AQ14" i="27"/>
  <c r="BE14" i="27"/>
  <c r="AL14" i="27"/>
  <c r="BK14" i="27"/>
  <c r="BI14" i="27"/>
  <c r="CI14" i="27"/>
  <c r="AN14" i="27"/>
  <c r="AW14" i="27"/>
  <c r="BV14" i="27"/>
  <c r="AG14" i="27"/>
  <c r="BJ36" i="27"/>
  <c r="AI28" i="27"/>
  <c r="F28" i="27" s="1"/>
  <c r="BL36" i="27"/>
  <c r="BA35" i="27"/>
  <c r="BB35" i="27" s="1"/>
  <c r="I35" i="27" s="1"/>
  <c r="BK20" i="27"/>
  <c r="AU20" i="27"/>
  <c r="CK35" i="27"/>
  <c r="BU35" i="27"/>
  <c r="AN35" i="27"/>
  <c r="AO35" i="27"/>
  <c r="AK14" i="27"/>
  <c r="BP14" i="27"/>
  <c r="BY14" i="27"/>
  <c r="AX35" i="27"/>
  <c r="AV35" i="27"/>
  <c r="AP35" i="27"/>
  <c r="BN35" i="27"/>
  <c r="BI35" i="27"/>
  <c r="BP35" i="27"/>
  <c r="AY35" i="27"/>
  <c r="BJ35" i="27"/>
  <c r="BQ12" i="27"/>
  <c r="L12" i="27" s="1"/>
  <c r="AS35" i="27"/>
  <c r="AJ35" i="27"/>
  <c r="AM35" i="27" s="1"/>
  <c r="G35" i="27" s="1"/>
  <c r="BD35" i="27"/>
  <c r="BX35" i="27"/>
  <c r="CE35" i="27"/>
  <c r="BY36" i="27"/>
  <c r="BR9" i="27"/>
  <c r="AK9" i="27"/>
  <c r="CE23" i="27"/>
  <c r="BL23" i="27"/>
  <c r="AE38" i="27"/>
  <c r="BK38" i="27"/>
  <c r="BL38" i="27"/>
  <c r="AD38" i="27"/>
  <c r="AQ38" i="27"/>
  <c r="BL20" i="27"/>
  <c r="CD20" i="27"/>
  <c r="BT27" i="27"/>
  <c r="M27" i="27" s="1"/>
  <c r="BA14" i="27"/>
  <c r="BB14" i="27" s="1"/>
  <c r="I14" i="27" s="1"/>
  <c r="CG14" i="27"/>
  <c r="AR17" i="27"/>
  <c r="AY17" i="27"/>
  <c r="AU17" i="27"/>
  <c r="CD17" i="27"/>
  <c r="CH19" i="27"/>
  <c r="BX19" i="27"/>
  <c r="BT28" i="27"/>
  <c r="M28" i="27" s="1"/>
  <c r="BX13" i="27"/>
  <c r="CK13" i="27"/>
  <c r="AV13" i="27"/>
  <c r="BD32" i="27"/>
  <c r="AK32" i="27"/>
  <c r="CD32" i="27"/>
  <c r="CK32" i="27"/>
  <c r="AP13" i="27"/>
  <c r="AT8" i="27"/>
  <c r="AQ8" i="27"/>
  <c r="CC12" i="27"/>
  <c r="P12" i="27" s="1"/>
  <c r="BD14" i="27"/>
  <c r="AC14" i="27"/>
  <c r="AO14" i="27"/>
  <c r="BO14" i="27"/>
  <c r="BH14" i="27"/>
  <c r="AD14" i="27"/>
  <c r="BS14" i="27"/>
  <c r="AB14" i="27"/>
  <c r="BC14" i="27"/>
  <c r="AT14" i="27"/>
  <c r="CH14" i="27"/>
  <c r="AX14" i="27"/>
  <c r="AS14" i="27"/>
  <c r="AH14" i="27"/>
  <c r="BL14" i="27"/>
  <c r="CK14" i="27"/>
  <c r="AE14" i="27"/>
  <c r="CJ14" i="27"/>
  <c r="CE14" i="27"/>
  <c r="AR14" i="27"/>
  <c r="AY14" i="27"/>
  <c r="BU14" i="27"/>
  <c r="AV14" i="27"/>
  <c r="BJ14" i="27"/>
  <c r="CD14" i="27"/>
  <c r="AJ32" i="27"/>
  <c r="AL32" i="27"/>
  <c r="AP32" i="27"/>
  <c r="CL12" i="27"/>
  <c r="R12" i="27" s="1"/>
  <c r="AU38" i="27"/>
  <c r="AH38" i="27"/>
  <c r="AV32" i="27"/>
  <c r="CA14" i="27"/>
  <c r="AI27" i="27"/>
  <c r="F27" i="27" s="1"/>
  <c r="BW28" i="27"/>
  <c r="N28" i="27" s="1"/>
  <c r="CF27" i="27"/>
  <c r="Q27" i="27" s="1"/>
  <c r="AI22" i="27"/>
  <c r="F22" i="27" s="1"/>
  <c r="CG37" i="27"/>
  <c r="BD37" i="27"/>
  <c r="CK37" i="27"/>
  <c r="BW27" i="27"/>
  <c r="N27" i="27" s="1"/>
  <c r="BO34" i="27"/>
  <c r="BT7" i="27"/>
  <c r="M7" i="27" s="1"/>
  <c r="CC22" i="27"/>
  <c r="P22" i="27" s="1"/>
  <c r="CL27" i="27"/>
  <c r="R27" i="27" s="1"/>
  <c r="AE36" i="27"/>
  <c r="AI7" i="27"/>
  <c r="F7" i="27" s="1"/>
  <c r="BF15" i="27"/>
  <c r="J15" i="27" s="1"/>
  <c r="AU24" i="27"/>
  <c r="CI24" i="27"/>
  <c r="AD24" i="27"/>
  <c r="CC28" i="27"/>
  <c r="P28" i="27" s="1"/>
  <c r="BI31" i="27"/>
  <c r="BR31" i="27"/>
  <c r="AR31" i="27"/>
  <c r="BO31" i="27"/>
  <c r="AP31" i="27"/>
  <c r="BE31" i="27"/>
  <c r="BX31" i="27"/>
  <c r="AJ31" i="27"/>
  <c r="BT15" i="27"/>
  <c r="M15" i="27" s="1"/>
  <c r="BG37" i="27"/>
  <c r="CJ37" i="27"/>
  <c r="BN37" i="27"/>
  <c r="AR37" i="27"/>
  <c r="CI37" i="27"/>
  <c r="AQ37" i="27"/>
  <c r="CB37" i="27"/>
  <c r="AH37" i="27"/>
  <c r="BC37" i="27"/>
  <c r="AW37" i="27"/>
  <c r="BL37" i="27"/>
  <c r="BP37" i="27"/>
  <c r="BA37" i="27"/>
  <c r="BB37" i="27" s="1"/>
  <c r="I37" i="27" s="1"/>
  <c r="AT37" i="27"/>
  <c r="AB37" i="27"/>
  <c r="BK37" i="27"/>
  <c r="AS37" i="27"/>
  <c r="BJ37" i="27"/>
  <c r="BY37" i="27"/>
  <c r="CD37" i="27"/>
  <c r="CH37" i="27"/>
  <c r="AP37" i="27"/>
  <c r="BV37" i="27"/>
  <c r="BU37" i="27"/>
  <c r="AV37" i="27"/>
  <c r="AE37" i="27"/>
  <c r="AU29" i="27"/>
  <c r="CH34" i="27"/>
  <c r="BU34" i="27"/>
  <c r="AW34" i="27"/>
  <c r="BE34" i="27"/>
  <c r="AV34" i="27"/>
  <c r="AO34" i="27"/>
  <c r="AD34" i="27"/>
  <c r="AY34" i="27"/>
  <c r="AT34" i="27"/>
  <c r="BG34" i="27"/>
  <c r="BD34" i="27"/>
  <c r="AB34" i="27"/>
  <c r="BS34" i="27"/>
  <c r="BJ34" i="27"/>
  <c r="BV34" i="27"/>
  <c r="BC34" i="27"/>
  <c r="CD34" i="27"/>
  <c r="AN34" i="27"/>
  <c r="BN34" i="27"/>
  <c r="BK10" i="27"/>
  <c r="BR10" i="27"/>
  <c r="AB10" i="27"/>
  <c r="AP10" i="27"/>
  <c r="BC10" i="27"/>
  <c r="CB10" i="27"/>
  <c r="AE34" i="27"/>
  <c r="CG34" i="27"/>
  <c r="AB20" i="27"/>
  <c r="BN20" i="27"/>
  <c r="AP20" i="27"/>
  <c r="CH20" i="27"/>
  <c r="AI12" i="27"/>
  <c r="F12" i="27" s="1"/>
  <c r="BD20" i="27"/>
  <c r="AM22" i="27"/>
  <c r="G22" i="27" s="1"/>
  <c r="BM15" i="27"/>
  <c r="K15" i="27" s="1"/>
  <c r="AJ17" i="27"/>
  <c r="AH17" i="27"/>
  <c r="CB17" i="27"/>
  <c r="AL17" i="27"/>
  <c r="BK17" i="27"/>
  <c r="CG17" i="27"/>
  <c r="BD17" i="27"/>
  <c r="BS25" i="27"/>
  <c r="BA25" i="27"/>
  <c r="BB25" i="27" s="1"/>
  <c r="I25" i="27" s="1"/>
  <c r="BF22" i="27"/>
  <c r="J22" i="27" s="1"/>
  <c r="AF28" i="27"/>
  <c r="E28" i="27" s="1"/>
  <c r="CB8" i="27"/>
  <c r="AB8" i="27"/>
  <c r="AW8" i="27"/>
  <c r="BR8" i="27"/>
  <c r="AU8" i="27"/>
  <c r="BO8" i="27"/>
  <c r="AD17" i="27"/>
  <c r="BV13" i="27"/>
  <c r="AK13" i="27"/>
  <c r="AJ13" i="27"/>
  <c r="CB13" i="27"/>
  <c r="CH13" i="27"/>
  <c r="CA13" i="27"/>
  <c r="AT36" i="27"/>
  <c r="AD36" i="27"/>
  <c r="CJ36" i="27"/>
  <c r="BE36" i="27"/>
  <c r="BD36" i="27"/>
  <c r="AG36" i="27"/>
  <c r="CI36" i="27"/>
  <c r="AU36" i="27"/>
  <c r="BU36" i="27"/>
  <c r="BC36" i="27"/>
  <c r="BX36" i="27"/>
  <c r="AN36" i="27"/>
  <c r="AX36" i="27"/>
  <c r="AF27" i="27"/>
  <c r="E27" i="27" s="1"/>
  <c r="BV23" i="27"/>
  <c r="CL7" i="27"/>
  <c r="R7" i="27" s="1"/>
  <c r="CF22" i="27"/>
  <c r="Q22" i="27" s="1"/>
  <c r="CJ38" i="27"/>
  <c r="AT32" i="27"/>
  <c r="BQ28" i="27"/>
  <c r="L28" i="27" s="1"/>
  <c r="BS29" i="27"/>
  <c r="BH29" i="27"/>
  <c r="AV29" i="27"/>
  <c r="AB29" i="27"/>
  <c r="AE29" i="27"/>
  <c r="BR29" i="27"/>
  <c r="AX29" i="27"/>
  <c r="AT29" i="27"/>
  <c r="BV29" i="27"/>
  <c r="BY29" i="27"/>
  <c r="BI29" i="27"/>
  <c r="AS29" i="27"/>
  <c r="AC29" i="27"/>
  <c r="BX29" i="27"/>
  <c r="AR29" i="27"/>
  <c r="CK29" i="27"/>
  <c r="BA29" i="27"/>
  <c r="BB29" i="27" s="1"/>
  <c r="I29" i="27" s="1"/>
  <c r="BU29" i="27"/>
  <c r="AR11" i="27"/>
  <c r="BS11" i="27"/>
  <c r="BU11" i="27"/>
  <c r="BE11" i="27"/>
  <c r="AL18" i="27"/>
  <c r="CH18" i="27"/>
  <c r="AD29" i="27"/>
  <c r="AY29" i="27"/>
  <c r="BS9" i="27"/>
  <c r="AR25" i="27"/>
  <c r="BK25" i="27"/>
  <c r="CF28" i="27"/>
  <c r="Q28" i="27" s="1"/>
  <c r="BC9" i="27"/>
  <c r="CG9" i="27"/>
  <c r="CH9" i="27"/>
  <c r="BS20" i="27"/>
  <c r="AT20" i="27"/>
  <c r="AS20" i="27"/>
  <c r="AY20" i="27"/>
  <c r="BO20" i="27"/>
  <c r="CK20" i="27"/>
  <c r="BC20" i="27"/>
  <c r="AO20" i="27"/>
  <c r="AC20" i="27"/>
  <c r="CE20" i="27"/>
  <c r="BA9" i="27"/>
  <c r="BB9" i="27" s="1"/>
  <c r="I9" i="27" s="1"/>
  <c r="AL9" i="27"/>
  <c r="CI20" i="27"/>
  <c r="CJ20" i="27"/>
  <c r="BX20" i="27"/>
  <c r="AX20" i="27"/>
  <c r="BJ20" i="27"/>
  <c r="BM12" i="27"/>
  <c r="K12" i="27" s="1"/>
  <c r="CG35" i="27"/>
  <c r="BR35" i="27"/>
  <c r="BH35" i="27"/>
  <c r="BG35" i="27"/>
  <c r="AQ31" i="27"/>
  <c r="BZ12" i="27"/>
  <c r="O12" i="27" s="1"/>
  <c r="AG37" i="27"/>
  <c r="BO32" i="27"/>
  <c r="AO17" i="27"/>
  <c r="BP31" i="27"/>
  <c r="CF7" i="27"/>
  <c r="Q7" i="27" s="1"/>
  <c r="CA37" i="27"/>
  <c r="BT22" i="27"/>
  <c r="M22" i="27" s="1"/>
  <c r="AM15" i="27"/>
  <c r="G15" i="27" s="1"/>
  <c r="AM28" i="27"/>
  <c r="G28" i="27" s="1"/>
  <c r="AC8" i="27"/>
  <c r="AU32" i="27"/>
  <c r="AQ13" i="27"/>
  <c r="CI35" i="27"/>
  <c r="AQ35" i="27"/>
  <c r="AE17" i="27"/>
  <c r="AC31" i="27"/>
  <c r="AL36" i="27"/>
  <c r="BK36" i="27"/>
  <c r="AP36" i="27"/>
  <c r="CH31" i="27"/>
  <c r="AB31" i="27"/>
  <c r="AI15" i="27"/>
  <c r="F15" i="27" s="1"/>
  <c r="AB35" i="27"/>
  <c r="CE37" i="27"/>
  <c r="AO37" i="27"/>
  <c r="AN37" i="27"/>
  <c r="AX37" i="27"/>
  <c r="AY37" i="27"/>
  <c r="BH37" i="27"/>
  <c r="BE37" i="27"/>
  <c r="BL32" i="27"/>
  <c r="BN31" i="27"/>
  <c r="AN31" i="27"/>
  <c r="AF12" i="27"/>
  <c r="E12" i="27" s="1"/>
  <c r="BI37" i="27"/>
  <c r="BC35" i="27"/>
  <c r="BS32" i="27"/>
  <c r="CI17" i="27"/>
  <c r="BH31" i="27"/>
  <c r="AO31" i="27"/>
  <c r="AM12" i="27"/>
  <c r="G12" i="27" s="1"/>
  <c r="BR37" i="27"/>
  <c r="AN32" i="27"/>
  <c r="BA17" i="27"/>
  <c r="BB17" i="27" s="1"/>
  <c r="I17" i="27" s="1"/>
  <c r="CB31" i="27"/>
  <c r="BY31" i="27"/>
  <c r="CE36" i="27"/>
  <c r="BV31" i="27"/>
  <c r="AC37" i="27"/>
  <c r="BO38" i="27"/>
  <c r="BU38" i="27"/>
  <c r="BZ22" i="27"/>
  <c r="O22" i="27" s="1"/>
  <c r="AO10" i="27"/>
  <c r="AW13" i="27"/>
  <c r="AG35" i="27"/>
  <c r="AE35" i="27"/>
  <c r="BS17" i="27"/>
  <c r="CD31" i="27"/>
  <c r="AD31" i="27"/>
  <c r="CK34" i="27"/>
  <c r="AH36" i="27"/>
  <c r="BS37" i="27"/>
  <c r="BR14" i="27"/>
  <c r="AW31" i="27"/>
  <c r="AD37" i="27"/>
  <c r="BQ27" i="27"/>
  <c r="L27" i="27" s="1"/>
  <c r="BY32" i="27"/>
  <c r="AX10" i="27"/>
  <c r="BF12" i="27"/>
  <c r="J12" i="27" s="1"/>
  <c r="CG36" i="27"/>
  <c r="BX37" i="27"/>
  <c r="AL37" i="27"/>
  <c r="AJ16" i="27"/>
  <c r="CH16" i="27"/>
  <c r="CB16" i="27"/>
  <c r="BH16" i="27"/>
  <c r="AO16" i="27"/>
  <c r="CA16" i="27"/>
  <c r="BG16" i="27"/>
  <c r="AN16" i="27"/>
  <c r="BN16" i="27"/>
  <c r="AS16" i="27"/>
  <c r="AR16" i="27"/>
  <c r="BL16" i="27"/>
  <c r="AQ16" i="27"/>
  <c r="BO16" i="27"/>
  <c r="BK16" i="27"/>
  <c r="AH16" i="27"/>
  <c r="BI16" i="27"/>
  <c r="CE16" i="27"/>
  <c r="AX16" i="27"/>
  <c r="CD16" i="27"/>
  <c r="AW16" i="27"/>
  <c r="BX16" i="27"/>
  <c r="AP16" i="27"/>
  <c r="BY16" i="27"/>
  <c r="AE16" i="27"/>
  <c r="AD16" i="27"/>
  <c r="BV16" i="27"/>
  <c r="AC16" i="27"/>
  <c r="CK16" i="27"/>
  <c r="AB16" i="27"/>
  <c r="CG16" i="27"/>
  <c r="BJ16" i="27"/>
  <c r="AU16" i="27"/>
  <c r="AT16" i="27"/>
  <c r="BD16" i="27"/>
  <c r="AG16" i="27"/>
  <c r="BU16" i="27"/>
  <c r="BE16" i="27"/>
  <c r="BC16" i="27"/>
  <c r="AY16" i="27"/>
  <c r="AV16" i="27"/>
  <c r="BS16" i="27"/>
  <c r="CJ16" i="27"/>
  <c r="AL16" i="27"/>
  <c r="BP16" i="27"/>
  <c r="BR16" i="27"/>
  <c r="AJ26" i="27"/>
  <c r="BS26" i="27"/>
  <c r="AE26" i="27"/>
  <c r="CG26" i="27"/>
  <c r="CA26" i="27"/>
  <c r="AD26" i="27"/>
  <c r="BO26" i="27"/>
  <c r="AT26" i="27"/>
  <c r="AS26" i="27"/>
  <c r="AR26" i="27"/>
  <c r="AC26" i="27"/>
  <c r="CH26" i="27"/>
  <c r="BU26" i="27"/>
  <c r="AV26" i="27"/>
  <c r="BK26" i="27"/>
  <c r="AQ26" i="27"/>
  <c r="AK26" i="27"/>
  <c r="BE26" i="27"/>
  <c r="AU26" i="27"/>
  <c r="BR26" i="27"/>
  <c r="BP26" i="27"/>
  <c r="BL26" i="27"/>
  <c r="AW26" i="27"/>
  <c r="CB26" i="27"/>
  <c r="AG26" i="27"/>
  <c r="AL26" i="27"/>
  <c r="BY26" i="27"/>
  <c r="BC26" i="27"/>
  <c r="AO26" i="27"/>
  <c r="AB26" i="27"/>
  <c r="BX26" i="27"/>
  <c r="BH26" i="27"/>
  <c r="CE26" i="27"/>
  <c r="BI26" i="27"/>
  <c r="BA26" i="27"/>
  <c r="BB26" i="27" s="1"/>
  <c r="I26" i="27" s="1"/>
  <c r="CD26" i="27"/>
  <c r="BD26" i="27"/>
  <c r="BN26" i="27"/>
  <c r="BV26" i="27"/>
  <c r="CK26" i="27"/>
  <c r="AX26" i="27"/>
  <c r="AY26" i="27"/>
  <c r="AH26" i="27"/>
  <c r="CI26" i="27"/>
  <c r="BG26" i="27"/>
  <c r="AN26" i="27"/>
  <c r="BJ26" i="27"/>
  <c r="CL28" i="27"/>
  <c r="R28" i="27" s="1"/>
  <c r="AJ23" i="27"/>
  <c r="CJ26" i="27"/>
  <c r="BM27" i="27"/>
  <c r="K27" i="27" s="1"/>
  <c r="BJ23" i="27"/>
  <c r="BY23" i="27"/>
  <c r="BX23" i="27"/>
  <c r="AV23" i="27"/>
  <c r="AR23" i="27"/>
  <c r="CJ23" i="27"/>
  <c r="BA23" i="27"/>
  <c r="BB23" i="27" s="1"/>
  <c r="I23" i="27" s="1"/>
  <c r="CK23" i="27"/>
  <c r="AQ23" i="27"/>
  <c r="AP23" i="27"/>
  <c r="AO23" i="27"/>
  <c r="AN23" i="27"/>
  <c r="AU23" i="27"/>
  <c r="CA23" i="27"/>
  <c r="BK23" i="27"/>
  <c r="AG23" i="27"/>
  <c r="CG23" i="27"/>
  <c r="AS23" i="27"/>
  <c r="CB23" i="27"/>
  <c r="CI23" i="27"/>
  <c r="BU23" i="27"/>
  <c r="BE23" i="27"/>
  <c r="BC23" i="27"/>
  <c r="AE23" i="27"/>
  <c r="BO23" i="27"/>
  <c r="AK23" i="27"/>
  <c r="AT23" i="27"/>
  <c r="BP23" i="27"/>
  <c r="AB23" i="27"/>
  <c r="BI23" i="27"/>
  <c r="AY23" i="27"/>
  <c r="BH23" i="27"/>
  <c r="AW23" i="27"/>
  <c r="BD23" i="27"/>
  <c r="AC23" i="27"/>
  <c r="AX23" i="27"/>
  <c r="AD23" i="27"/>
  <c r="BG23" i="27"/>
  <c r="BS23" i="27"/>
  <c r="AH23" i="27"/>
  <c r="BR23" i="27"/>
  <c r="CD23" i="27"/>
  <c r="CI16" i="27"/>
  <c r="BU24" i="27"/>
  <c r="AQ24" i="27"/>
  <c r="BX24" i="27"/>
  <c r="AN24" i="27"/>
  <c r="BS24" i="27"/>
  <c r="AL24" i="27"/>
  <c r="BE24" i="27"/>
  <c r="BC24" i="27"/>
  <c r="BJ24" i="27"/>
  <c r="BI24" i="27"/>
  <c r="AP24" i="27"/>
  <c r="AO24" i="27"/>
  <c r="AK24" i="27"/>
  <c r="CE24" i="27"/>
  <c r="AC24" i="27"/>
  <c r="BH24" i="27"/>
  <c r="BG24" i="27"/>
  <c r="BD24" i="27"/>
  <c r="AH24" i="27"/>
  <c r="CG24" i="27"/>
  <c r="BA24" i="27"/>
  <c r="BB24" i="27" s="1"/>
  <c r="I24" i="27" s="1"/>
  <c r="AJ24" i="27"/>
  <c r="CD24" i="27"/>
  <c r="BY24" i="27"/>
  <c r="AB24" i="27"/>
  <c r="AG24" i="27"/>
  <c r="CH24" i="27"/>
  <c r="BP24" i="27"/>
  <c r="AX24" i="27"/>
  <c r="CB24" i="27"/>
  <c r="BL24" i="27"/>
  <c r="BR24" i="27"/>
  <c r="AT24" i="27"/>
  <c r="CK24" i="27"/>
  <c r="BO24" i="27"/>
  <c r="AS24" i="27"/>
  <c r="CJ24" i="27"/>
  <c r="BN24" i="27"/>
  <c r="AV24" i="27"/>
  <c r="AR24" i="27"/>
  <c r="AW24" i="27"/>
  <c r="CA24" i="27"/>
  <c r="BV24" i="27"/>
  <c r="BK24" i="27"/>
  <c r="AE24" i="27"/>
  <c r="AY24" i="27"/>
  <c r="AZ28" i="27"/>
  <c r="H28" i="27" s="1"/>
  <c r="AL23" i="27"/>
  <c r="BA16" i="27"/>
  <c r="BB16" i="27" s="1"/>
  <c r="I16" i="27" s="1"/>
  <c r="BL19" i="27"/>
  <c r="CH23" i="27"/>
  <c r="AK16" i="27"/>
  <c r="AW19" i="27"/>
  <c r="BA19" i="27"/>
  <c r="BB19" i="27" s="1"/>
  <c r="I19" i="27" s="1"/>
  <c r="AX19" i="27"/>
  <c r="BV19" i="27"/>
  <c r="AQ19" i="27"/>
  <c r="AS19" i="27"/>
  <c r="AR19" i="27"/>
  <c r="AK19" i="27"/>
  <c r="AB19" i="27"/>
  <c r="BR19" i="27"/>
  <c r="BP19" i="27"/>
  <c r="BI19" i="27"/>
  <c r="BE19" i="27"/>
  <c r="CK19" i="27"/>
  <c r="BO19" i="27"/>
  <c r="AJ19" i="27"/>
  <c r="BN19" i="27"/>
  <c r="AV19" i="27"/>
  <c r="AH19" i="27"/>
  <c r="BU19" i="27"/>
  <c r="BS19" i="27"/>
  <c r="BY19" i="27"/>
  <c r="CD19" i="27"/>
  <c r="BG19" i="27"/>
  <c r="CA19" i="27"/>
  <c r="AO19" i="27"/>
  <c r="AC19" i="27"/>
  <c r="BK19" i="27"/>
  <c r="AE19" i="27"/>
  <c r="AD19" i="27"/>
  <c r="AL19" i="27"/>
  <c r="AY19" i="27"/>
  <c r="BD19" i="27"/>
  <c r="AG19" i="27"/>
  <c r="CE19" i="27"/>
  <c r="AU19" i="27"/>
  <c r="BC19" i="27"/>
  <c r="CI19" i="27"/>
  <c r="BJ19" i="27"/>
  <c r="AT19" i="27"/>
  <c r="CJ19" i="27"/>
  <c r="CB19" i="27"/>
  <c r="BH19" i="27"/>
  <c r="AP19" i="27"/>
  <c r="AN19" i="27"/>
  <c r="CG19" i="27"/>
  <c r="AO11" i="27"/>
  <c r="AY8" i="27"/>
  <c r="CA8" i="27"/>
  <c r="AN8" i="27"/>
  <c r="BV8" i="27"/>
  <c r="BU8" i="27"/>
  <c r="AH8" i="27"/>
  <c r="AG8" i="27"/>
  <c r="BN8" i="27"/>
  <c r="CE8" i="27"/>
  <c r="CD8" i="27"/>
  <c r="BL8" i="27"/>
  <c r="BE8" i="27"/>
  <c r="BD8" i="27"/>
  <c r="CK8" i="27"/>
  <c r="AK8" i="27"/>
  <c r="AL8" i="27"/>
  <c r="AJ8" i="27"/>
  <c r="AP8" i="27"/>
  <c r="AO8" i="27"/>
  <c r="CH8" i="27"/>
  <c r="CG8" i="27"/>
  <c r="BK8" i="27"/>
  <c r="BG8" i="27"/>
  <c r="BC8" i="27"/>
  <c r="AX8" i="27"/>
  <c r="AE8" i="27"/>
  <c r="CI8" i="27"/>
  <c r="BJ8" i="27"/>
  <c r="BP8" i="27"/>
  <c r="AD8" i="27"/>
  <c r="BS8" i="27"/>
  <c r="BX8" i="27"/>
  <c r="AV8" i="27"/>
  <c r="BY8" i="27"/>
  <c r="BP10" i="27"/>
  <c r="AJ25" i="27"/>
  <c r="BF28" i="27"/>
  <c r="J28" i="27" s="1"/>
  <c r="BU10" i="27"/>
  <c r="BR13" i="27"/>
  <c r="BO13" i="27"/>
  <c r="BL13" i="27"/>
  <c r="AH13" i="27"/>
  <c r="AR13" i="27"/>
  <c r="AC13" i="27"/>
  <c r="AL13" i="27"/>
  <c r="AG13" i="27"/>
  <c r="BY13" i="27"/>
  <c r="BK13" i="27"/>
  <c r="AX13" i="27"/>
  <c r="AS13" i="27"/>
  <c r="BP13" i="27"/>
  <c r="AO13" i="27"/>
  <c r="BA13" i="27"/>
  <c r="BB13" i="27" s="1"/>
  <c r="I13" i="27" s="1"/>
  <c r="CG13" i="27"/>
  <c r="CI13" i="27"/>
  <c r="AY13" i="27"/>
  <c r="BN13" i="27"/>
  <c r="BC13" i="27"/>
  <c r="CJ13" i="27"/>
  <c r="AU13" i="27"/>
  <c r="AE13" i="27"/>
  <c r="AN13" i="27"/>
  <c r="AD13" i="27"/>
  <c r="BU13" i="27"/>
  <c r="BI13" i="27"/>
  <c r="CE13" i="27"/>
  <c r="CF13" i="27" s="1"/>
  <c r="Q13" i="27" s="1"/>
  <c r="BD13" i="27"/>
  <c r="BG13" i="27"/>
  <c r="BV25" i="27"/>
  <c r="BE18" i="27"/>
  <c r="BU18" i="27"/>
  <c r="BV18" i="27"/>
  <c r="BD18" i="27"/>
  <c r="AJ18" i="27"/>
  <c r="BC18" i="27"/>
  <c r="CD18" i="27"/>
  <c r="BI18" i="27"/>
  <c r="AN18" i="27"/>
  <c r="BH18" i="27"/>
  <c r="AH18" i="27"/>
  <c r="BO18" i="27"/>
  <c r="AR18" i="27"/>
  <c r="BN18" i="27"/>
  <c r="AQ18" i="27"/>
  <c r="AP18" i="27"/>
  <c r="AU18" i="27"/>
  <c r="BY18" i="27"/>
  <c r="AT18" i="27"/>
  <c r="AO18" i="27"/>
  <c r="BK18" i="27"/>
  <c r="BJ18" i="27"/>
  <c r="CK18" i="27"/>
  <c r="AY18" i="27"/>
  <c r="CI18" i="27"/>
  <c r="AG18" i="27"/>
  <c r="CE18" i="27"/>
  <c r="AE18" i="27"/>
  <c r="BS18" i="27"/>
  <c r="AD18" i="27"/>
  <c r="AC18" i="27"/>
  <c r="AB18" i="27"/>
  <c r="CA18" i="27"/>
  <c r="BX18" i="27"/>
  <c r="AX18" i="27"/>
  <c r="AS18" i="27"/>
  <c r="AW18" i="27"/>
  <c r="AV18" i="27"/>
  <c r="CJ18" i="27"/>
  <c r="CB18" i="27"/>
  <c r="BP18" i="27"/>
  <c r="BL18" i="27"/>
  <c r="BG18" i="27"/>
  <c r="BR18" i="27"/>
  <c r="AK18" i="27"/>
  <c r="AN25" i="27"/>
  <c r="BU32" i="27"/>
  <c r="CK10" i="27"/>
  <c r="BH13" i="27"/>
  <c r="BV17" i="27"/>
  <c r="BH17" i="27"/>
  <c r="CJ25" i="27"/>
  <c r="CJ8" i="27"/>
  <c r="BV32" i="27"/>
  <c r="BC32" i="27"/>
  <c r="AG10" i="27"/>
  <c r="AS17" i="27"/>
  <c r="BY11" i="27"/>
  <c r="BA11" i="27"/>
  <c r="BB11" i="27" s="1"/>
  <c r="I11" i="27" s="1"/>
  <c r="BX11" i="27"/>
  <c r="AE11" i="27"/>
  <c r="AY11" i="27"/>
  <c r="AD11" i="27"/>
  <c r="BN11" i="27"/>
  <c r="AK11" i="27"/>
  <c r="AJ11" i="27"/>
  <c r="BI11" i="27"/>
  <c r="AH11" i="27"/>
  <c r="CG11" i="27"/>
  <c r="AX11" i="27"/>
  <c r="AW11" i="27"/>
  <c r="AS11" i="27"/>
  <c r="BL11" i="27"/>
  <c r="BH11" i="27"/>
  <c r="BG11" i="27"/>
  <c r="AU11" i="27"/>
  <c r="CE11" i="27"/>
  <c r="AC11" i="27"/>
  <c r="CB11" i="27"/>
  <c r="AB11" i="27"/>
  <c r="CA11" i="27"/>
  <c r="BP11" i="27"/>
  <c r="AP11" i="27"/>
  <c r="AT11" i="27"/>
  <c r="AG11" i="27"/>
  <c r="BR11" i="27"/>
  <c r="AL11" i="27"/>
  <c r="BV11" i="27"/>
  <c r="BO11" i="27"/>
  <c r="CH11" i="27"/>
  <c r="AV11" i="27"/>
  <c r="CI11" i="27"/>
  <c r="BK11" i="27"/>
  <c r="BC11" i="27"/>
  <c r="CD11" i="27"/>
  <c r="AQ11" i="27"/>
  <c r="BJ11" i="27"/>
  <c r="CK11" i="27"/>
  <c r="AZ12" i="27"/>
  <c r="H12" i="27" s="1"/>
  <c r="AZ7" i="27"/>
  <c r="H7" i="27" s="1"/>
  <c r="BS10" i="27"/>
  <c r="CG18" i="27"/>
  <c r="AN11" i="27"/>
  <c r="AF15" i="27"/>
  <c r="E15" i="27" s="1"/>
  <c r="AS8" i="27"/>
  <c r="BJ13" i="27"/>
  <c r="AT13" i="27"/>
  <c r="BD11" i="27"/>
  <c r="BI8" i="27"/>
  <c r="BA32" i="27"/>
  <c r="BB32" i="27" s="1"/>
  <c r="I32" i="27" s="1"/>
  <c r="AY32" i="27"/>
  <c r="BJ32" i="27"/>
  <c r="BI32" i="27"/>
  <c r="CB32" i="27"/>
  <c r="CA32" i="27"/>
  <c r="BX32" i="27"/>
  <c r="BE32" i="27"/>
  <c r="AX32" i="27"/>
  <c r="AR32" i="27"/>
  <c r="AB32" i="27"/>
  <c r="BR32" i="27"/>
  <c r="BG32" i="27"/>
  <c r="AE32" i="27"/>
  <c r="BK32" i="27"/>
  <c r="AH32" i="27"/>
  <c r="AQ32" i="27"/>
  <c r="AS32" i="27"/>
  <c r="CE32" i="27"/>
  <c r="CH32" i="27"/>
  <c r="AD32" i="27"/>
  <c r="CJ32" i="27"/>
  <c r="AW32" i="27"/>
  <c r="AG32" i="27"/>
  <c r="BN32" i="27"/>
  <c r="AC32" i="27"/>
  <c r="CI32" i="27"/>
  <c r="AO32" i="27"/>
  <c r="BH32" i="27"/>
  <c r="BG10" i="27"/>
  <c r="BJ10" i="27"/>
  <c r="AB13" i="27"/>
  <c r="CA17" i="27"/>
  <c r="BA18" i="27"/>
  <c r="BB18" i="27" s="1"/>
  <c r="I18" i="27" s="1"/>
  <c r="AR8" i="27"/>
  <c r="CG32" i="27"/>
  <c r="BX10" i="27"/>
  <c r="BS13" i="27"/>
  <c r="BE13" i="27"/>
  <c r="CJ11" i="27"/>
  <c r="BZ15" i="27"/>
  <c r="O15" i="27" s="1"/>
  <c r="BH8" i="27"/>
  <c r="BF27" i="27"/>
  <c r="J27" i="27" s="1"/>
  <c r="CH17" i="27"/>
  <c r="AG17" i="27"/>
  <c r="AW17" i="27"/>
  <c r="CE17" i="27"/>
  <c r="CJ17" i="27"/>
  <c r="BP17" i="27"/>
  <c r="AB17" i="27"/>
  <c r="AP17" i="27"/>
  <c r="BY17" i="27"/>
  <c r="BR17" i="27"/>
  <c r="AN17" i="27"/>
  <c r="BL17" i="27"/>
  <c r="BI17" i="27"/>
  <c r="BO17" i="27"/>
  <c r="BG17" i="27"/>
  <c r="AV17" i="27"/>
  <c r="AC17" i="27"/>
  <c r="BC17" i="27"/>
  <c r="BJ17" i="27"/>
  <c r="BX17" i="27"/>
  <c r="AT17" i="27"/>
  <c r="BN17" i="27"/>
  <c r="CK17" i="27"/>
  <c r="BE17" i="27"/>
  <c r="BU17" i="27"/>
  <c r="AX17" i="27"/>
  <c r="BJ25" i="27"/>
  <c r="AK25" i="27"/>
  <c r="CI25" i="27"/>
  <c r="BI25" i="27"/>
  <c r="AH25" i="27"/>
  <c r="CH25" i="27"/>
  <c r="BH25" i="27"/>
  <c r="AG25" i="27"/>
  <c r="CA25" i="27"/>
  <c r="AW25" i="27"/>
  <c r="AV25" i="27"/>
  <c r="BY25" i="27"/>
  <c r="AU25" i="27"/>
  <c r="AX25" i="27"/>
  <c r="CD25" i="27"/>
  <c r="CF25" i="27" s="1"/>
  <c r="Q25" i="27" s="1"/>
  <c r="AT25" i="27"/>
  <c r="CB25" i="27"/>
  <c r="BR25" i="27"/>
  <c r="AB25" i="27"/>
  <c r="BG25" i="27"/>
  <c r="BX25" i="27"/>
  <c r="BP25" i="27"/>
  <c r="BC25" i="27"/>
  <c r="AP25" i="27"/>
  <c r="AL25" i="27"/>
  <c r="AC25" i="27"/>
  <c r="BN25" i="27"/>
  <c r="AE25" i="27"/>
  <c r="BO25" i="27"/>
  <c r="AD25" i="27"/>
  <c r="AY25" i="27"/>
  <c r="BL25" i="27"/>
  <c r="CK25" i="27"/>
  <c r="BU25" i="27"/>
  <c r="BE25" i="27"/>
  <c r="AO25" i="27"/>
  <c r="AS25" i="27"/>
  <c r="AQ25" i="27"/>
  <c r="CG25" i="27"/>
  <c r="BD25" i="27"/>
  <c r="BM22" i="27"/>
  <c r="K22" i="27" s="1"/>
  <c r="BQ15" i="27"/>
  <c r="L15" i="27" s="1"/>
  <c r="BO10" i="27"/>
  <c r="BE10" i="27"/>
  <c r="AS10" i="27"/>
  <c r="AR10" i="27"/>
  <c r="CE10" i="27"/>
  <c r="AQ10" i="27"/>
  <c r="AH10" i="27"/>
  <c r="AN10" i="27"/>
  <c r="AJ10" i="27"/>
  <c r="CH10" i="27"/>
  <c r="CI10" i="27"/>
  <c r="CG10" i="27"/>
  <c r="CD10" i="27"/>
  <c r="BY10" i="27"/>
  <c r="BD10" i="27"/>
  <c r="AW10" i="27"/>
  <c r="AV10" i="27"/>
  <c r="AY10" i="27"/>
  <c r="AL10" i="27"/>
  <c r="AC10" i="27"/>
  <c r="AT10" i="27"/>
  <c r="AK10" i="27"/>
  <c r="CJ10" i="27"/>
  <c r="CA10" i="27"/>
  <c r="BH10" i="27"/>
  <c r="AU10" i="27"/>
  <c r="BV10" i="27"/>
  <c r="AE10" i="27"/>
  <c r="BA10" i="27"/>
  <c r="BB10" i="27" s="1"/>
  <c r="I10" i="27" s="1"/>
  <c r="AD10" i="27"/>
  <c r="BI10" i="27"/>
  <c r="BN10" i="27"/>
  <c r="BL10" i="27"/>
  <c r="AQ17" i="27"/>
  <c r="AK17" i="27"/>
  <c r="AS34" i="27"/>
  <c r="AH34" i="27"/>
  <c r="AC34" i="27"/>
  <c r="AU34" i="27"/>
  <c r="CI34" i="27"/>
  <c r="AR34" i="27"/>
  <c r="BA34" i="27"/>
  <c r="BB34" i="27" s="1"/>
  <c r="I34" i="27" s="1"/>
  <c r="BX34" i="27"/>
  <c r="AG34" i="27"/>
  <c r="CB34" i="27"/>
  <c r="CE34" i="27"/>
  <c r="CA34" i="27"/>
  <c r="AX34" i="27"/>
  <c r="AK34" i="27"/>
  <c r="AQ34" i="27"/>
  <c r="BK34" i="27"/>
  <c r="AP34" i="27"/>
  <c r="BY34" i="27"/>
  <c r="BP34" i="27"/>
  <c r="BH34" i="27"/>
  <c r="BI34" i="27"/>
  <c r="CJ34" i="27"/>
  <c r="AJ34" i="27"/>
  <c r="AL34" i="27"/>
  <c r="BR34" i="27"/>
  <c r="BW12" i="27"/>
  <c r="N12" i="27" s="1"/>
  <c r="BT12" i="27"/>
  <c r="M12" i="27" s="1"/>
  <c r="BQ22" i="27"/>
  <c r="L22" i="27" s="1"/>
  <c r="BF7" i="27"/>
  <c r="J7" i="27" s="1"/>
  <c r="CJ31" i="27"/>
  <c r="CI31" i="27"/>
  <c r="BA31" i="27"/>
  <c r="BB31" i="27" s="1"/>
  <c r="I31" i="27" s="1"/>
  <c r="CL22" i="27"/>
  <c r="R22" i="27" s="1"/>
  <c r="AM7" i="27"/>
  <c r="G7" i="27" s="1"/>
  <c r="CF15" i="27"/>
  <c r="Q15" i="27" s="1"/>
  <c r="AZ27" i="27"/>
  <c r="H27" i="27" s="1"/>
  <c r="AS31" i="27"/>
  <c r="CE31" i="27"/>
  <c r="AV31" i="27"/>
  <c r="BG31" i="27"/>
  <c r="AJ36" i="27"/>
  <c r="CA36" i="27"/>
  <c r="AZ22" i="27"/>
  <c r="H22" i="27" s="1"/>
  <c r="AF22" i="27"/>
  <c r="E22" i="27" s="1"/>
  <c r="CC15" i="27"/>
  <c r="P15" i="27" s="1"/>
  <c r="CH38" i="27"/>
  <c r="BJ38" i="27"/>
  <c r="AO38" i="27"/>
  <c r="BP38" i="27"/>
  <c r="AL38" i="27"/>
  <c r="BI38" i="27"/>
  <c r="AK38" i="27"/>
  <c r="BH38" i="27"/>
  <c r="AJ38" i="27"/>
  <c r="AB38" i="27"/>
  <c r="BG38" i="27"/>
  <c r="BE38" i="27"/>
  <c r="CG38" i="27"/>
  <c r="AT38" i="27"/>
  <c r="AS38" i="27"/>
  <c r="CA38" i="27"/>
  <c r="AN38" i="27"/>
  <c r="AW38" i="27"/>
  <c r="AR38" i="27"/>
  <c r="CK38" i="27"/>
  <c r="CB38" i="27"/>
  <c r="BY38" i="27"/>
  <c r="BS38" i="27"/>
  <c r="BV38" i="27"/>
  <c r="BR38" i="27"/>
  <c r="BD38" i="27"/>
  <c r="AY38" i="27"/>
  <c r="AC38" i="27"/>
  <c r="BX38" i="27"/>
  <c r="BC38" i="27"/>
  <c r="BZ28" i="27"/>
  <c r="O28" i="27" s="1"/>
  <c r="AK31" i="27"/>
  <c r="CG31" i="27"/>
  <c r="AY31" i="27"/>
  <c r="AT31" i="27"/>
  <c r="AK36" i="27"/>
  <c r="AV36" i="27"/>
  <c r="CB36" i="27"/>
  <c r="CI38" i="27"/>
  <c r="CE38" i="27"/>
  <c r="AG31" i="27"/>
  <c r="BS31" i="27"/>
  <c r="BJ31" i="27"/>
  <c r="BV36" i="27"/>
  <c r="AY36" i="27"/>
  <c r="BP36" i="27"/>
  <c r="AQ36" i="27"/>
  <c r="AP38" i="27"/>
  <c r="AX38" i="27"/>
  <c r="CA9" i="27"/>
  <c r="BH9" i="27"/>
  <c r="AO9" i="27"/>
  <c r="BG9" i="27"/>
  <c r="AN9" i="27"/>
  <c r="BU9" i="27"/>
  <c r="AW9" i="27"/>
  <c r="AB9" i="27"/>
  <c r="AV9" i="27"/>
  <c r="BP9" i="27"/>
  <c r="AU9" i="27"/>
  <c r="BX9" i="27"/>
  <c r="AT9" i="27"/>
  <c r="AS9" i="27"/>
  <c r="BO9" i="27"/>
  <c r="AQ9" i="27"/>
  <c r="CK9" i="27"/>
  <c r="BE9" i="27"/>
  <c r="CD9" i="27"/>
  <c r="AX9" i="27"/>
  <c r="BN9" i="27"/>
  <c r="AE9" i="27"/>
  <c r="AD9" i="27"/>
  <c r="BL9" i="27"/>
  <c r="AC9" i="27"/>
  <c r="BD9" i="27"/>
  <c r="AP9" i="27"/>
  <c r="AJ9" i="27"/>
  <c r="CE9" i="27"/>
  <c r="BI9" i="27"/>
  <c r="AY9" i="27"/>
  <c r="AR9" i="27"/>
  <c r="AH9" i="27"/>
  <c r="AG9" i="27"/>
  <c r="CB9" i="27"/>
  <c r="CJ9" i="27"/>
  <c r="BK9" i="27"/>
  <c r="BJ9" i="27"/>
  <c r="BY9" i="27"/>
  <c r="BV9" i="27"/>
  <c r="BM28" i="27"/>
  <c r="K28" i="27" s="1"/>
  <c r="BU31" i="27"/>
  <c r="CK31" i="27"/>
  <c r="AX31" i="27"/>
  <c r="AE31" i="27"/>
  <c r="AS36" i="27"/>
  <c r="AC36" i="27"/>
  <c r="AZ15" i="27"/>
  <c r="H15" i="27" s="1"/>
  <c r="AG38" i="27"/>
  <c r="BN38" i="27"/>
  <c r="BW22" i="27"/>
  <c r="N22" i="27" s="1"/>
  <c r="BY20" i="27"/>
  <c r="AQ20" i="27"/>
  <c r="CI9" i="27"/>
  <c r="AL31" i="27"/>
  <c r="AH31" i="27"/>
  <c r="AU31" i="27"/>
  <c r="CD36" i="27"/>
  <c r="AW36" i="27"/>
  <c r="AB36" i="27"/>
  <c r="BZ7" i="27"/>
  <c r="O7" i="27" s="1"/>
  <c r="BA38" i="27"/>
  <c r="BB38" i="27" s="1"/>
  <c r="I38" i="27" s="1"/>
  <c r="CD38" i="27"/>
  <c r="AM27" i="27"/>
  <c r="G27" i="27" s="1"/>
  <c r="BC31" i="27"/>
  <c r="BL31" i="27"/>
  <c r="BK31" i="27"/>
  <c r="BN36" i="27"/>
  <c r="BA36" i="27"/>
  <c r="BB36" i="27" s="1"/>
  <c r="I36" i="27" s="1"/>
  <c r="AR36" i="27"/>
  <c r="BM7" i="27"/>
  <c r="K7" i="27" s="1"/>
  <c r="CC7" i="27"/>
  <c r="P7" i="27" s="1"/>
  <c r="CL15" i="27"/>
  <c r="R15" i="27" s="1"/>
  <c r="AQ29" i="27"/>
  <c r="CB29" i="27"/>
  <c r="AP29" i="27"/>
  <c r="CA29" i="27"/>
  <c r="AO29" i="27"/>
  <c r="CG29" i="27"/>
  <c r="AN29" i="27"/>
  <c r="CD29" i="27"/>
  <c r="AL29" i="27"/>
  <c r="BE29" i="27"/>
  <c r="BD29" i="27"/>
  <c r="CH29" i="27"/>
  <c r="AH29" i="27"/>
  <c r="BL29" i="27"/>
  <c r="BK29" i="27"/>
  <c r="BJ29" i="27"/>
  <c r="BC29" i="27"/>
  <c r="AK29" i="27"/>
  <c r="AG29" i="27"/>
  <c r="BN29" i="27"/>
  <c r="CI29" i="27"/>
  <c r="CE29" i="27"/>
  <c r="BP29" i="27"/>
  <c r="BO29" i="27"/>
  <c r="BG29" i="27"/>
  <c r="CJ29" i="27"/>
  <c r="AJ29" i="27"/>
  <c r="BI20" i="27"/>
  <c r="BH20" i="27"/>
  <c r="AE20" i="27"/>
  <c r="CG20" i="27"/>
  <c r="AR20" i="27"/>
  <c r="AL20" i="27"/>
  <c r="BV20" i="27"/>
  <c r="AH20" i="27"/>
  <c r="BE20" i="27"/>
  <c r="BA20" i="27"/>
  <c r="BB20" i="27" s="1"/>
  <c r="I20" i="27" s="1"/>
  <c r="AJ20" i="27"/>
  <c r="AW20" i="27"/>
  <c r="AV20" i="27"/>
  <c r="AK20" i="27"/>
  <c r="AD20" i="27"/>
  <c r="BR20" i="27"/>
  <c r="BP20" i="27"/>
  <c r="BG20" i="27"/>
  <c r="BU20" i="27"/>
  <c r="AG20" i="27"/>
  <c r="CB20" i="27"/>
  <c r="CA20" i="27"/>
  <c r="AN20" i="27"/>
  <c r="BD31" i="27"/>
  <c r="CA31" i="27"/>
  <c r="CF12" i="27"/>
  <c r="Q12" i="27" s="1"/>
  <c r="BS36" i="27"/>
  <c r="CH36" i="27"/>
  <c r="CK36" i="27"/>
  <c r="BH36" i="27"/>
  <c r="AF7" i="27"/>
  <c r="E7" i="27" s="1"/>
  <c r="CF32" i="27" l="1"/>
  <c r="Q32" i="27" s="1"/>
  <c r="BT20" i="27"/>
  <c r="M20" i="27" s="1"/>
  <c r="CC35" i="27"/>
  <c r="P35" i="27" s="1"/>
  <c r="BT10" i="27"/>
  <c r="M10" i="27" s="1"/>
  <c r="BQ34" i="27"/>
  <c r="L34" i="27" s="1"/>
  <c r="BZ35" i="27"/>
  <c r="O35" i="27" s="1"/>
  <c r="BF35" i="27"/>
  <c r="J35" i="27" s="1"/>
  <c r="AI35" i="27"/>
  <c r="F35" i="27" s="1"/>
  <c r="CF34" i="27"/>
  <c r="Q34" i="27" s="1"/>
  <c r="AM17" i="27"/>
  <c r="G17" i="27" s="1"/>
  <c r="AI38" i="27"/>
  <c r="F38" i="27" s="1"/>
  <c r="AI17" i="27"/>
  <c r="F17" i="27" s="1"/>
  <c r="CF35" i="27"/>
  <c r="Q35" i="27" s="1"/>
  <c r="BT14" i="27"/>
  <c r="M14" i="27" s="1"/>
  <c r="BT35" i="27"/>
  <c r="M35" i="27" s="1"/>
  <c r="BZ20" i="27"/>
  <c r="O20" i="27" s="1"/>
  <c r="CC8" i="27"/>
  <c r="P8" i="27" s="1"/>
  <c r="CC14" i="27"/>
  <c r="P14" i="27" s="1"/>
  <c r="BW35" i="27"/>
  <c r="N35" i="27" s="1"/>
  <c r="AM32" i="27"/>
  <c r="G32" i="27" s="1"/>
  <c r="BT8" i="27"/>
  <c r="M8" i="27" s="1"/>
  <c r="BZ36" i="27"/>
  <c r="O36" i="27" s="1"/>
  <c r="BT36" i="27"/>
  <c r="M36" i="27" s="1"/>
  <c r="BW11" i="27"/>
  <c r="N11" i="27" s="1"/>
  <c r="BZ32" i="27"/>
  <c r="O32" i="27" s="1"/>
  <c r="AM14" i="27"/>
  <c r="G14" i="27" s="1"/>
  <c r="BW34" i="27"/>
  <c r="N34" i="27" s="1"/>
  <c r="CF20" i="27"/>
  <c r="Q20" i="27" s="1"/>
  <c r="BQ31" i="27"/>
  <c r="L31" i="27" s="1"/>
  <c r="CC13" i="27"/>
  <c r="P13" i="27" s="1"/>
  <c r="BW19" i="27"/>
  <c r="N19" i="27" s="1"/>
  <c r="CC17" i="27"/>
  <c r="P17" i="27" s="1"/>
  <c r="BF20" i="27"/>
  <c r="J20" i="27" s="1"/>
  <c r="BT9" i="27"/>
  <c r="M9" i="27" s="1"/>
  <c r="BT11" i="27"/>
  <c r="M11" i="27" s="1"/>
  <c r="BM14" i="27"/>
  <c r="K14" i="27" s="1"/>
  <c r="BQ35" i="27"/>
  <c r="L35" i="27" s="1"/>
  <c r="BZ14" i="27"/>
  <c r="O14" i="27" s="1"/>
  <c r="CL14" i="27"/>
  <c r="R14" i="27" s="1"/>
  <c r="CF31" i="27"/>
  <c r="Q31" i="27" s="1"/>
  <c r="BZ19" i="27"/>
  <c r="O19" i="27" s="1"/>
  <c r="CF17" i="27"/>
  <c r="Q17" i="27" s="1"/>
  <c r="CF36" i="27"/>
  <c r="Q36" i="27" s="1"/>
  <c r="AI14" i="27"/>
  <c r="F14" i="27" s="1"/>
  <c r="AF14" i="27"/>
  <c r="E14" i="27" s="1"/>
  <c r="AM37" i="27"/>
  <c r="G37" i="27" s="1"/>
  <c r="AI36" i="27"/>
  <c r="F36" i="27" s="1"/>
  <c r="BF37" i="27"/>
  <c r="J37" i="27" s="1"/>
  <c r="CL37" i="27"/>
  <c r="R37" i="27" s="1"/>
  <c r="BW14" i="27"/>
  <c r="N14" i="27" s="1"/>
  <c r="BQ14" i="27"/>
  <c r="L14" i="27" s="1"/>
  <c r="BQ20" i="27"/>
  <c r="L20" i="27" s="1"/>
  <c r="BZ13" i="27"/>
  <c r="O13" i="27" s="1"/>
  <c r="BZ18" i="27"/>
  <c r="O18" i="27" s="1"/>
  <c r="BM36" i="27"/>
  <c r="K36" i="27" s="1"/>
  <c r="BQ32" i="27"/>
  <c r="L32" i="27" s="1"/>
  <c r="AF8" i="27"/>
  <c r="E8" i="27" s="1"/>
  <c r="AI37" i="27"/>
  <c r="F37" i="27" s="1"/>
  <c r="BT25" i="27"/>
  <c r="M25" i="27" s="1"/>
  <c r="CF23" i="27"/>
  <c r="Q23" i="27" s="1"/>
  <c r="BT34" i="27"/>
  <c r="M34" i="27" s="1"/>
  <c r="AF34" i="27"/>
  <c r="E34" i="27" s="1"/>
  <c r="BT31" i="27"/>
  <c r="M31" i="27" s="1"/>
  <c r="CC31" i="27"/>
  <c r="P31" i="27" s="1"/>
  <c r="BF34" i="27"/>
  <c r="J34" i="27" s="1"/>
  <c r="AZ35" i="27"/>
  <c r="H35" i="27" s="1"/>
  <c r="CF37" i="27"/>
  <c r="Q37" i="27" s="1"/>
  <c r="BW38" i="27"/>
  <c r="N38" i="27" s="1"/>
  <c r="CC10" i="27"/>
  <c r="P10" i="27" s="1"/>
  <c r="CF14" i="27"/>
  <c r="Q14" i="27" s="1"/>
  <c r="AI11" i="27"/>
  <c r="F11" i="27" s="1"/>
  <c r="BQ26" i="27"/>
  <c r="L26" i="27" s="1"/>
  <c r="BQ36" i="27"/>
  <c r="L36" i="27" s="1"/>
  <c r="AI18" i="27"/>
  <c r="F18" i="27" s="1"/>
  <c r="CF9" i="27"/>
  <c r="Q9" i="27" s="1"/>
  <c r="BF26" i="27"/>
  <c r="J26" i="27" s="1"/>
  <c r="BW23" i="27"/>
  <c r="N23" i="27" s="1"/>
  <c r="AZ37" i="27"/>
  <c r="H37" i="27" s="1"/>
  <c r="CF24" i="27"/>
  <c r="Q24" i="27" s="1"/>
  <c r="AZ14" i="27"/>
  <c r="H14" i="27" s="1"/>
  <c r="AZ32" i="27"/>
  <c r="H32" i="27" s="1"/>
  <c r="BT32" i="27"/>
  <c r="M32" i="27" s="1"/>
  <c r="CF10" i="27"/>
  <c r="Q10" i="27" s="1"/>
  <c r="AF29" i="27"/>
  <c r="E29" i="27" s="1"/>
  <c r="BF36" i="27"/>
  <c r="J36" i="27" s="1"/>
  <c r="BZ34" i="27"/>
  <c r="O34" i="27" s="1"/>
  <c r="AI9" i="27"/>
  <c r="F9" i="27" s="1"/>
  <c r="BW17" i="27"/>
  <c r="N17" i="27" s="1"/>
  <c r="BF8" i="27"/>
  <c r="J8" i="27" s="1"/>
  <c r="BQ8" i="27"/>
  <c r="L8" i="27" s="1"/>
  <c r="BZ31" i="27"/>
  <c r="O31" i="27" s="1"/>
  <c r="CC37" i="27"/>
  <c r="P37" i="27" s="1"/>
  <c r="BM37" i="27"/>
  <c r="K37" i="27" s="1"/>
  <c r="BZ37" i="27"/>
  <c r="O37" i="27" s="1"/>
  <c r="BW31" i="27"/>
  <c r="N31" i="27" s="1"/>
  <c r="CC38" i="27"/>
  <c r="P38" i="27" s="1"/>
  <c r="AF13" i="27"/>
  <c r="E13" i="27" s="1"/>
  <c r="BT23" i="27"/>
  <c r="M23" i="27" s="1"/>
  <c r="BQ23" i="27"/>
  <c r="L23" i="27" s="1"/>
  <c r="BF9" i="27"/>
  <c r="J9" i="27" s="1"/>
  <c r="BQ25" i="27"/>
  <c r="L25" i="27" s="1"/>
  <c r="S27" i="27"/>
  <c r="AF24" i="27"/>
  <c r="E24" i="27" s="1"/>
  <c r="CL18" i="27"/>
  <c r="R18" i="27" s="1"/>
  <c r="AM36" i="27"/>
  <c r="G36" i="27" s="1"/>
  <c r="BF17" i="27"/>
  <c r="J17" i="27" s="1"/>
  <c r="BT18" i="27"/>
  <c r="M18" i="27" s="1"/>
  <c r="AM8" i="27"/>
  <c r="G8" i="27" s="1"/>
  <c r="CF26" i="27"/>
  <c r="Q26" i="27" s="1"/>
  <c r="BT26" i="27"/>
  <c r="M26" i="27" s="1"/>
  <c r="BF16" i="27"/>
  <c r="J16" i="27" s="1"/>
  <c r="AF38" i="27"/>
  <c r="E38" i="27" s="1"/>
  <c r="CC16" i="27"/>
  <c r="P16" i="27" s="1"/>
  <c r="BF14" i="27"/>
  <c r="J14" i="27" s="1"/>
  <c r="AI16" i="27"/>
  <c r="F16" i="27" s="1"/>
  <c r="CF16" i="27"/>
  <c r="Q16" i="27" s="1"/>
  <c r="BW37" i="27"/>
  <c r="N37" i="27" s="1"/>
  <c r="CL20" i="27"/>
  <c r="R20" i="27" s="1"/>
  <c r="BW13" i="27"/>
  <c r="N13" i="27" s="1"/>
  <c r="AM13" i="27"/>
  <c r="G13" i="27" s="1"/>
  <c r="BF10" i="27"/>
  <c r="J10" i="27" s="1"/>
  <c r="CC19" i="27"/>
  <c r="P19" i="27" s="1"/>
  <c r="BW9" i="27"/>
  <c r="N9" i="27" s="1"/>
  <c r="CL17" i="27"/>
  <c r="R17" i="27" s="1"/>
  <c r="BZ25" i="27"/>
  <c r="O25" i="27" s="1"/>
  <c r="BQ37" i="27"/>
  <c r="L37" i="27" s="1"/>
  <c r="CL24" i="27"/>
  <c r="R24" i="27" s="1"/>
  <c r="AF35" i="27"/>
  <c r="E35" i="27" s="1"/>
  <c r="BM35" i="27"/>
  <c r="K35" i="27" s="1"/>
  <c r="AF31" i="27"/>
  <c r="E31" i="27" s="1"/>
  <c r="BT17" i="27"/>
  <c r="M17" i="27" s="1"/>
  <c r="BF18" i="27"/>
  <c r="J18" i="27" s="1"/>
  <c r="BW24" i="27"/>
  <c r="N24" i="27" s="1"/>
  <c r="AZ26" i="27"/>
  <c r="H26" i="27" s="1"/>
  <c r="AF26" i="27"/>
  <c r="E26" i="27" s="1"/>
  <c r="AF37" i="27"/>
  <c r="E37" i="27" s="1"/>
  <c r="BT24" i="27"/>
  <c r="M24" i="27" s="1"/>
  <c r="AF23" i="27"/>
  <c r="E23" i="27" s="1"/>
  <c r="CL35" i="27"/>
  <c r="R35" i="27" s="1"/>
  <c r="AM9" i="27"/>
  <c r="G9" i="27" s="1"/>
  <c r="CL36" i="27"/>
  <c r="R36" i="27" s="1"/>
  <c r="BW36" i="27"/>
  <c r="N36" i="27" s="1"/>
  <c r="BW18" i="27"/>
  <c r="N18" i="27" s="1"/>
  <c r="AM29" i="27"/>
  <c r="G29" i="27" s="1"/>
  <c r="BM34" i="27"/>
  <c r="K34" i="27" s="1"/>
  <c r="AI19" i="27"/>
  <c r="F19" i="27" s="1"/>
  <c r="BZ24" i="27"/>
  <c r="O24" i="27" s="1"/>
  <c r="AI23" i="27"/>
  <c r="F23" i="27" s="1"/>
  <c r="AF20" i="27"/>
  <c r="E20" i="27" s="1"/>
  <c r="CL9" i="27"/>
  <c r="R9" i="27" s="1"/>
  <c r="AZ36" i="27"/>
  <c r="H36" i="27" s="1"/>
  <c r="AZ13" i="27"/>
  <c r="H13" i="27" s="1"/>
  <c r="AI13" i="27"/>
  <c r="F13" i="27" s="1"/>
  <c r="CF29" i="27"/>
  <c r="Q29" i="27" s="1"/>
  <c r="AM31" i="27"/>
  <c r="G31" i="27" s="1"/>
  <c r="AZ34" i="27"/>
  <c r="H34" i="27" s="1"/>
  <c r="AF10" i="27"/>
  <c r="E10" i="27" s="1"/>
  <c r="AM18" i="27"/>
  <c r="G18" i="27" s="1"/>
  <c r="BZ29" i="27"/>
  <c r="O29" i="27" s="1"/>
  <c r="CL19" i="27"/>
  <c r="R19" i="27" s="1"/>
  <c r="S28" i="27"/>
  <c r="BT16" i="27"/>
  <c r="M16" i="27" s="1"/>
  <c r="AF16" i="27"/>
  <c r="E16" i="27" s="1"/>
  <c r="BF38" i="27"/>
  <c r="J38" i="27" s="1"/>
  <c r="AI29" i="27"/>
  <c r="F29" i="27" s="1"/>
  <c r="AF18" i="27"/>
  <c r="E18" i="27" s="1"/>
  <c r="CL8" i="27"/>
  <c r="R8" i="27" s="1"/>
  <c r="BW8" i="27"/>
  <c r="N8" i="27" s="1"/>
  <c r="D12" i="27"/>
  <c r="BW32" i="27"/>
  <c r="N32" i="27" s="1"/>
  <c r="AF36" i="27"/>
  <c r="E36" i="27" s="1"/>
  <c r="BQ9" i="27"/>
  <c r="L9" i="27" s="1"/>
  <c r="AZ9" i="27"/>
  <c r="H9" i="27" s="1"/>
  <c r="BT38" i="27"/>
  <c r="M38" i="27" s="1"/>
  <c r="AM38" i="27"/>
  <c r="G38" i="27" s="1"/>
  <c r="BM31" i="27"/>
  <c r="K31" i="27" s="1"/>
  <c r="AI34" i="27"/>
  <c r="F34" i="27" s="1"/>
  <c r="CL10" i="27"/>
  <c r="R10" i="27" s="1"/>
  <c r="AF32" i="27"/>
  <c r="E32" i="27" s="1"/>
  <c r="AM11" i="27"/>
  <c r="G11" i="27" s="1"/>
  <c r="CF19" i="27"/>
  <c r="Q19" i="27" s="1"/>
  <c r="BT37" i="27"/>
  <c r="M37" i="27" s="1"/>
  <c r="BT29" i="27"/>
  <c r="M29" i="27" s="1"/>
  <c r="BM9" i="27"/>
  <c r="K9" i="27" s="1"/>
  <c r="BM17" i="27"/>
  <c r="K17" i="27" s="1"/>
  <c r="CL26" i="27"/>
  <c r="R26" i="27" s="1"/>
  <c r="BM16" i="27"/>
  <c r="K16" i="27" s="1"/>
  <c r="BW20" i="27"/>
  <c r="N20" i="27" s="1"/>
  <c r="AM34" i="27"/>
  <c r="G34" i="27" s="1"/>
  <c r="BM25" i="27"/>
  <c r="K25" i="27" s="1"/>
  <c r="AF11" i="27"/>
  <c r="E11" i="27" s="1"/>
  <c r="BQ11" i="27"/>
  <c r="L11" i="27" s="1"/>
  <c r="AM24" i="27"/>
  <c r="G24" i="27" s="1"/>
  <c r="BZ23" i="27"/>
  <c r="O23" i="27" s="1"/>
  <c r="AZ31" i="27"/>
  <c r="H31" i="27" s="1"/>
  <c r="CL34" i="27"/>
  <c r="R34" i="27" s="1"/>
  <c r="BW25" i="27"/>
  <c r="N25" i="27" s="1"/>
  <c r="BF11" i="27"/>
  <c r="J11" i="27" s="1"/>
  <c r="BW29" i="27"/>
  <c r="N29" i="27" s="1"/>
  <c r="BM29" i="27"/>
  <c r="K29" i="27" s="1"/>
  <c r="AZ17" i="27"/>
  <c r="H17" i="27" s="1"/>
  <c r="BZ10" i="27"/>
  <c r="O10" i="27" s="1"/>
  <c r="BM13" i="27"/>
  <c r="K13" i="27" s="1"/>
  <c r="BM19" i="27"/>
  <c r="K19" i="27" s="1"/>
  <c r="CC26" i="27"/>
  <c r="P26" i="27" s="1"/>
  <c r="AZ16" i="27"/>
  <c r="H16" i="27" s="1"/>
  <c r="CL32" i="27"/>
  <c r="R32" i="27" s="1"/>
  <c r="CC32" i="27"/>
  <c r="P32" i="27" s="1"/>
  <c r="CL11" i="27"/>
  <c r="R11" i="27" s="1"/>
  <c r="AZ29" i="27"/>
  <c r="H29" i="27" s="1"/>
  <c r="CL31" i="27"/>
  <c r="R31" i="27" s="1"/>
  <c r="AI10" i="27"/>
  <c r="F10" i="27" s="1"/>
  <c r="AM25" i="27"/>
  <c r="G25" i="27" s="1"/>
  <c r="BZ8" i="27"/>
  <c r="O8" i="27" s="1"/>
  <c r="BZ16" i="27"/>
  <c r="O16" i="27" s="1"/>
  <c r="AM20" i="27"/>
  <c r="G20" i="27" s="1"/>
  <c r="CL29" i="27"/>
  <c r="R29" i="27" s="1"/>
  <c r="BF31" i="27"/>
  <c r="J31" i="27" s="1"/>
  <c r="AZ38" i="27"/>
  <c r="H38" i="27" s="1"/>
  <c r="BF32" i="27"/>
  <c r="J32" i="27" s="1"/>
  <c r="BF19" i="27"/>
  <c r="J19" i="27" s="1"/>
  <c r="CC24" i="27"/>
  <c r="P24" i="27" s="1"/>
  <c r="AI24" i="27"/>
  <c r="F24" i="27" s="1"/>
  <c r="BF23" i="27"/>
  <c r="J23" i="27" s="1"/>
  <c r="C12" i="27"/>
  <c r="C27" i="27"/>
  <c r="BW16" i="27"/>
  <c r="N16" i="27" s="1"/>
  <c r="BZ9" i="27"/>
  <c r="O9" i="27" s="1"/>
  <c r="AF17" i="27"/>
  <c r="E17" i="27" s="1"/>
  <c r="BM23" i="27"/>
  <c r="K23" i="27" s="1"/>
  <c r="S12" i="27"/>
  <c r="D27" i="27"/>
  <c r="AM26" i="27"/>
  <c r="G26" i="27" s="1"/>
  <c r="BQ29" i="27"/>
  <c r="L29" i="27" s="1"/>
  <c r="CC29" i="27"/>
  <c r="P29" i="27" s="1"/>
  <c r="BQ38" i="27"/>
  <c r="L38" i="27" s="1"/>
  <c r="S22" i="27"/>
  <c r="D22" i="27"/>
  <c r="C22" i="27"/>
  <c r="BQ17" i="27"/>
  <c r="L17" i="27" s="1"/>
  <c r="CC11" i="27"/>
  <c r="P11" i="27" s="1"/>
  <c r="CC18" i="27"/>
  <c r="P18" i="27" s="1"/>
  <c r="BF24" i="27"/>
  <c r="J24" i="27" s="1"/>
  <c r="AM23" i="27"/>
  <c r="G23" i="27" s="1"/>
  <c r="BZ26" i="27"/>
  <c r="O26" i="27" s="1"/>
  <c r="AZ20" i="27"/>
  <c r="H20" i="27" s="1"/>
  <c r="BZ38" i="27"/>
  <c r="O38" i="27" s="1"/>
  <c r="CL38" i="27"/>
  <c r="R38" i="27" s="1"/>
  <c r="BQ10" i="27"/>
  <c r="L10" i="27" s="1"/>
  <c r="BZ17" i="27"/>
  <c r="O17" i="27" s="1"/>
  <c r="CF11" i="27"/>
  <c r="Q11" i="27" s="1"/>
  <c r="BQ19" i="27"/>
  <c r="L19" i="27" s="1"/>
  <c r="BQ24" i="27"/>
  <c r="L24" i="27" s="1"/>
  <c r="AM16" i="27"/>
  <c r="G16" i="27" s="1"/>
  <c r="CC20" i="27"/>
  <c r="P20" i="27" s="1"/>
  <c r="BF29" i="27"/>
  <c r="J29" i="27" s="1"/>
  <c r="CF38" i="27"/>
  <c r="Q38" i="27" s="1"/>
  <c r="AF9" i="27"/>
  <c r="E9" i="27" s="1"/>
  <c r="AI31" i="27"/>
  <c r="F31" i="27" s="1"/>
  <c r="CC36" i="27"/>
  <c r="P36" i="27" s="1"/>
  <c r="CC34" i="27"/>
  <c r="P34" i="27" s="1"/>
  <c r="CC25" i="27"/>
  <c r="P25" i="27" s="1"/>
  <c r="S15" i="27"/>
  <c r="C15" i="27"/>
  <c r="D15" i="27"/>
  <c r="AZ25" i="27"/>
  <c r="H25" i="27" s="1"/>
  <c r="BQ18" i="27"/>
  <c r="L18" i="27" s="1"/>
  <c r="CF8" i="27"/>
  <c r="Q8" i="27" s="1"/>
  <c r="AM19" i="27"/>
  <c r="G19" i="27" s="1"/>
  <c r="BM26" i="27"/>
  <c r="K26" i="27" s="1"/>
  <c r="BW26" i="27"/>
  <c r="N26" i="27" s="1"/>
  <c r="BM38" i="27"/>
  <c r="K38" i="27" s="1"/>
  <c r="AI25" i="27"/>
  <c r="F25" i="27" s="1"/>
  <c r="BM10" i="27"/>
  <c r="K10" i="27" s="1"/>
  <c r="AZ24" i="27"/>
  <c r="H24" i="27" s="1"/>
  <c r="CL23" i="27"/>
  <c r="R23" i="27" s="1"/>
  <c r="CL16" i="27"/>
  <c r="R16" i="27" s="1"/>
  <c r="AI20" i="27"/>
  <c r="F20" i="27" s="1"/>
  <c r="CL25" i="27"/>
  <c r="R25" i="27" s="1"/>
  <c r="BF25" i="27"/>
  <c r="J25" i="27" s="1"/>
  <c r="BM32" i="27"/>
  <c r="K32" i="27" s="1"/>
  <c r="AZ11" i="27"/>
  <c r="H11" i="27" s="1"/>
  <c r="D28" i="27"/>
  <c r="BZ11" i="27"/>
  <c r="O11" i="27" s="1"/>
  <c r="BF13" i="27"/>
  <c r="J13" i="27" s="1"/>
  <c r="C28" i="27"/>
  <c r="BM11" i="27"/>
  <c r="K11" i="27" s="1"/>
  <c r="BM18" i="27"/>
  <c r="K18" i="27" s="1"/>
  <c r="BQ13" i="27"/>
  <c r="L13" i="27" s="1"/>
  <c r="BM8" i="27"/>
  <c r="K8" i="27" s="1"/>
  <c r="AI8" i="27"/>
  <c r="F8" i="27" s="1"/>
  <c r="AZ19" i="27"/>
  <c r="H19" i="27" s="1"/>
  <c r="BM20" i="27"/>
  <c r="K20" i="27" s="1"/>
  <c r="BM24" i="27"/>
  <c r="K24" i="27" s="1"/>
  <c r="CC23" i="27"/>
  <c r="P23" i="27" s="1"/>
  <c r="AI26" i="27"/>
  <c r="F26" i="27" s="1"/>
  <c r="AZ18" i="27"/>
  <c r="H18" i="27" s="1"/>
  <c r="BT13" i="27"/>
  <c r="M13" i="27" s="1"/>
  <c r="AM10" i="27"/>
  <c r="G10" i="27" s="1"/>
  <c r="AF25" i="27"/>
  <c r="E25" i="27" s="1"/>
  <c r="CL13" i="27"/>
  <c r="R13" i="27" s="1"/>
  <c r="BW10" i="27"/>
  <c r="N10" i="27" s="1"/>
  <c r="BT19" i="27"/>
  <c r="M19" i="27" s="1"/>
  <c r="AZ23" i="27"/>
  <c r="H23" i="27" s="1"/>
  <c r="D7" i="27"/>
  <c r="S7" i="27"/>
  <c r="C7" i="27"/>
  <c r="CC9" i="27"/>
  <c r="P9" i="27" s="1"/>
  <c r="AZ10" i="27"/>
  <c r="H10" i="27" s="1"/>
  <c r="AI32" i="27"/>
  <c r="F32" i="27" s="1"/>
  <c r="CF18" i="27"/>
  <c r="Q18" i="27" s="1"/>
  <c r="AZ8" i="27"/>
  <c r="H8" i="27" s="1"/>
  <c r="AF19" i="27"/>
  <c r="E19" i="27" s="1"/>
  <c r="BQ16" i="27"/>
  <c r="L16" i="27" s="1"/>
  <c r="D14" i="27" l="1"/>
  <c r="C14" i="27"/>
  <c r="S14" i="27"/>
  <c r="D37" i="27"/>
  <c r="D35" i="27"/>
  <c r="S37" i="27"/>
  <c r="C34" i="27"/>
  <c r="S36" i="27"/>
  <c r="C32" i="27"/>
  <c r="C35" i="27"/>
  <c r="C38" i="27"/>
  <c r="C37" i="27"/>
  <c r="S11" i="27"/>
  <c r="D16" i="27"/>
  <c r="C36" i="27"/>
  <c r="D24" i="27"/>
  <c r="D36" i="27"/>
  <c r="D29" i="27"/>
  <c r="C13" i="27"/>
  <c r="S8" i="27"/>
  <c r="S35" i="27"/>
  <c r="S32" i="27"/>
  <c r="D26" i="27"/>
  <c r="S29" i="27"/>
  <c r="D11" i="27"/>
  <c r="D32" i="27"/>
  <c r="D8" i="27"/>
  <c r="S16" i="27"/>
  <c r="S38" i="27"/>
  <c r="C8" i="27"/>
  <c r="S20" i="27"/>
  <c r="D23" i="27"/>
  <c r="S24" i="27"/>
  <c r="D10" i="27"/>
  <c r="D31" i="27"/>
  <c r="D18" i="27"/>
  <c r="D38" i="27"/>
  <c r="S23" i="27"/>
  <c r="C29" i="27"/>
  <c r="S18" i="27"/>
  <c r="C18" i="27"/>
  <c r="D19" i="27"/>
  <c r="C19" i="27"/>
  <c r="S19" i="27"/>
  <c r="C25" i="27"/>
  <c r="S25" i="27"/>
  <c r="D25" i="27"/>
  <c r="D13" i="27"/>
  <c r="C11" i="27"/>
  <c r="C23" i="27"/>
  <c r="C24" i="27"/>
  <c r="S10" i="27"/>
  <c r="C10" i="27"/>
  <c r="D17" i="27"/>
  <c r="C17" i="27"/>
  <c r="S17" i="27"/>
  <c r="S26" i="27"/>
  <c r="S34" i="27"/>
  <c r="C26" i="27"/>
  <c r="D34" i="27"/>
  <c r="C16" i="27"/>
  <c r="S31" i="27"/>
  <c r="C31" i="27"/>
  <c r="S13" i="27"/>
  <c r="C20" i="27"/>
  <c r="D20" i="27"/>
  <c r="D9" i="27"/>
  <c r="S9" i="27"/>
  <c r="C9" i="27"/>
  <c r="U23" i="26" l="1"/>
  <c r="X459" i="26"/>
  <c r="AA458" i="26"/>
  <c r="W460" i="26" s="1"/>
  <c r="X455" i="26"/>
  <c r="X454" i="26"/>
  <c r="AA451" i="26"/>
  <c r="W456" i="26" s="1"/>
  <c r="X342" i="26"/>
  <c r="AA341" i="26"/>
  <c r="W343" i="26" s="1"/>
  <c r="X338" i="26"/>
  <c r="X337" i="26"/>
  <c r="AA334" i="26"/>
  <c r="W339" i="26" s="1"/>
  <c r="X225" i="26"/>
  <c r="AA224" i="26"/>
  <c r="W226" i="26" s="1"/>
  <c r="X221" i="26"/>
  <c r="X220" i="26"/>
  <c r="AA217" i="26"/>
  <c r="W222" i="26" s="1"/>
  <c r="X109" i="26"/>
  <c r="AA108" i="26"/>
  <c r="W110" i="26" s="1"/>
  <c r="X105" i="26"/>
  <c r="X104" i="26"/>
  <c r="AA101" i="26"/>
  <c r="W106" i="26" s="1"/>
  <c r="B34" i="26" l="1"/>
  <c r="AF7" i="26" a="1"/>
  <c r="AF7" i="26" s="1"/>
  <c r="AF6" i="26"/>
  <c r="AG1031" i="26"/>
  <c r="AE1031" i="26"/>
  <c r="AG3" i="26" s="1"/>
  <c r="AG1" i="26"/>
  <c r="AF1" i="26"/>
  <c r="M799" i="26"/>
  <c r="M798" i="26"/>
  <c r="X797" i="26"/>
  <c r="AA793" i="26" s="1"/>
  <c r="M797" i="26"/>
  <c r="X796" i="26"/>
  <c r="Y796" i="26" s="1"/>
  <c r="M796" i="26"/>
  <c r="X795" i="26"/>
  <c r="AA789" i="26" s="1"/>
  <c r="M795" i="26"/>
  <c r="X794" i="26"/>
  <c r="Y794" i="26" s="1"/>
  <c r="M794" i="26"/>
  <c r="U793" i="26"/>
  <c r="M793" i="26"/>
  <c r="Z792" i="26"/>
  <c r="W792" i="26"/>
  <c r="M792" i="26"/>
  <c r="V791" i="26"/>
  <c r="M791" i="26"/>
  <c r="Z790" i="26"/>
  <c r="X790" i="26"/>
  <c r="T797" i="26" s="1"/>
  <c r="W790" i="26"/>
  <c r="T796" i="26" s="1"/>
  <c r="V790" i="26"/>
  <c r="T795" i="26" s="1"/>
  <c r="U790" i="26"/>
  <c r="T794" i="26" s="1"/>
  <c r="M790" i="26"/>
  <c r="X789" i="26"/>
  <c r="AA792" i="26" s="1"/>
  <c r="W789" i="26"/>
  <c r="AA790" i="26" s="1"/>
  <c r="V789" i="26"/>
  <c r="AA788" i="26" s="1"/>
  <c r="U789" i="26"/>
  <c r="AA786" i="26" s="1"/>
  <c r="M789" i="26"/>
  <c r="Z788" i="26"/>
  <c r="M788" i="26"/>
  <c r="M787" i="26"/>
  <c r="Z786" i="26"/>
  <c r="M786" i="26"/>
  <c r="Z785" i="26"/>
  <c r="M785" i="26"/>
  <c r="M784" i="26"/>
  <c r="Z783" i="26"/>
  <c r="M780" i="26"/>
  <c r="M779" i="26"/>
  <c r="M778" i="26"/>
  <c r="M777" i="26"/>
  <c r="M776" i="26"/>
  <c r="M775" i="26"/>
  <c r="M774" i="26"/>
  <c r="M773" i="26"/>
  <c r="M770" i="26"/>
  <c r="M769" i="26"/>
  <c r="AA768" i="26"/>
  <c r="Z768" i="26"/>
  <c r="Y768" i="26"/>
  <c r="X768" i="26"/>
  <c r="W768" i="26"/>
  <c r="M768" i="26"/>
  <c r="M767" i="26"/>
  <c r="W766" i="26"/>
  <c r="M766" i="26"/>
  <c r="AA765" i="26"/>
  <c r="Z765" i="26"/>
  <c r="Y765" i="26"/>
  <c r="X765" i="26"/>
  <c r="W765" i="26"/>
  <c r="M765" i="26"/>
  <c r="M764" i="26"/>
  <c r="W763" i="26"/>
  <c r="M763" i="26"/>
  <c r="M759" i="26"/>
  <c r="M758" i="26"/>
  <c r="M757" i="26"/>
  <c r="M756" i="26"/>
  <c r="M755" i="26"/>
  <c r="M754" i="26"/>
  <c r="Z751" i="26"/>
  <c r="Y751" i="26" s="1"/>
  <c r="Z750" i="26"/>
  <c r="Y750" i="26" s="1"/>
  <c r="Z749" i="26"/>
  <c r="Y749" i="26" s="1"/>
  <c r="Z748" i="26"/>
  <c r="Y748" i="26" s="1"/>
  <c r="Z747" i="26"/>
  <c r="Y747" i="26" s="1"/>
  <c r="Z746" i="26"/>
  <c r="Y746" i="26" s="1"/>
  <c r="Z745" i="26"/>
  <c r="Y745" i="26" s="1"/>
  <c r="Z744" i="26"/>
  <c r="Y744" i="26" s="1"/>
  <c r="Z743" i="26"/>
  <c r="Y743" i="26" s="1"/>
  <c r="M736" i="26"/>
  <c r="M735" i="26"/>
  <c r="Z734" i="26"/>
  <c r="Z735" i="26" s="1"/>
  <c r="M734" i="26"/>
  <c r="M733" i="26"/>
  <c r="M732" i="26"/>
  <c r="Z731" i="26"/>
  <c r="Z732" i="26" s="1"/>
  <c r="M731" i="26"/>
  <c r="M730" i="26"/>
  <c r="M729" i="26"/>
  <c r="M728" i="26"/>
  <c r="Z727" i="26"/>
  <c r="M727" i="26"/>
  <c r="Z726" i="26"/>
  <c r="M726" i="26"/>
  <c r="M725" i="26"/>
  <c r="M724" i="26"/>
  <c r="M723" i="26"/>
  <c r="Z722" i="26"/>
  <c r="Z723" i="26" s="1"/>
  <c r="M722" i="26"/>
  <c r="M721" i="26"/>
  <c r="M717" i="26"/>
  <c r="M716" i="26"/>
  <c r="M715" i="26"/>
  <c r="M714" i="26"/>
  <c r="M713" i="26"/>
  <c r="M712" i="26"/>
  <c r="M711" i="26"/>
  <c r="M710" i="26"/>
  <c r="M709" i="26"/>
  <c r="M708" i="26"/>
  <c r="M705" i="26"/>
  <c r="M704" i="26"/>
  <c r="M703" i="26"/>
  <c r="Z702" i="26"/>
  <c r="V704" i="26" s="1"/>
  <c r="M702" i="26"/>
  <c r="Z701" i="26"/>
  <c r="V703" i="26" s="1"/>
  <c r="M701" i="26"/>
  <c r="M700" i="26"/>
  <c r="M696" i="26"/>
  <c r="M695" i="26"/>
  <c r="M694" i="26"/>
  <c r="M693" i="26"/>
  <c r="M692" i="26"/>
  <c r="M691" i="26"/>
  <c r="Y690" i="26"/>
  <c r="M690" i="26"/>
  <c r="M689" i="26"/>
  <c r="M688" i="26"/>
  <c r="M687" i="26"/>
  <c r="M686" i="26"/>
  <c r="M685" i="26"/>
  <c r="M684" i="26"/>
  <c r="M683" i="26"/>
  <c r="M682" i="26"/>
  <c r="M681" i="26"/>
  <c r="M680" i="26"/>
  <c r="M679" i="26"/>
  <c r="M675" i="26"/>
  <c r="M674" i="26"/>
  <c r="M673" i="26"/>
  <c r="M672" i="26"/>
  <c r="M671" i="26"/>
  <c r="M670" i="26"/>
  <c r="M669" i="26"/>
  <c r="M668" i="26"/>
  <c r="M667" i="26"/>
  <c r="M666" i="26"/>
  <c r="M665" i="26"/>
  <c r="M664" i="26"/>
  <c r="M663" i="26"/>
  <c r="M662" i="26"/>
  <c r="M661" i="26"/>
  <c r="M660" i="26"/>
  <c r="M659" i="26"/>
  <c r="M658" i="26"/>
  <c r="M654" i="26"/>
  <c r="M653" i="26"/>
  <c r="M652" i="26"/>
  <c r="M651" i="26"/>
  <c r="M650" i="26"/>
  <c r="M649" i="26"/>
  <c r="M648" i="26"/>
  <c r="M647" i="26"/>
  <c r="M644" i="26"/>
  <c r="M643" i="26"/>
  <c r="M642" i="26"/>
  <c r="Z641" i="26"/>
  <c r="AA641" i="26" s="1"/>
  <c r="M641" i="26"/>
  <c r="Z640" i="26"/>
  <c r="AA640" i="26" s="1"/>
  <c r="M640" i="26"/>
  <c r="Z639" i="26"/>
  <c r="AA639" i="26" s="1"/>
  <c r="M639" i="26"/>
  <c r="Z638" i="26"/>
  <c r="AA638" i="26" s="1"/>
  <c r="M638" i="26"/>
  <c r="M637" i="26"/>
  <c r="M633" i="26"/>
  <c r="M632" i="26"/>
  <c r="M631" i="26"/>
  <c r="M630" i="26"/>
  <c r="M629" i="26"/>
  <c r="M628" i="26"/>
  <c r="M627" i="26"/>
  <c r="M626" i="26"/>
  <c r="M625" i="26"/>
  <c r="M624" i="26"/>
  <c r="M623" i="26"/>
  <c r="M622" i="26"/>
  <c r="M621" i="26"/>
  <c r="X618" i="26"/>
  <c r="M618" i="26"/>
  <c r="M617" i="26"/>
  <c r="M616" i="26"/>
  <c r="M612" i="26"/>
  <c r="M611" i="26"/>
  <c r="M610" i="26"/>
  <c r="M609" i="26"/>
  <c r="M608" i="26"/>
  <c r="M607" i="26"/>
  <c r="M606" i="26"/>
  <c r="M605" i="26"/>
  <c r="M604" i="26"/>
  <c r="M603" i="26"/>
  <c r="M602" i="26"/>
  <c r="W599" i="26"/>
  <c r="M599" i="26"/>
  <c r="M598" i="26"/>
  <c r="M597" i="26"/>
  <c r="M596" i="26"/>
  <c r="M595" i="26"/>
  <c r="M589" i="26"/>
  <c r="M588" i="26"/>
  <c r="M587" i="26"/>
  <c r="M586" i="26"/>
  <c r="M585" i="26"/>
  <c r="M584" i="26"/>
  <c r="M583" i="26"/>
  <c r="X582" i="26"/>
  <c r="M582" i="26"/>
  <c r="X581" i="26"/>
  <c r="M581" i="26"/>
  <c r="M580" i="26"/>
  <c r="M579" i="26"/>
  <c r="M578" i="26"/>
  <c r="M577" i="26"/>
  <c r="M576" i="26"/>
  <c r="M575" i="26"/>
  <c r="M574" i="26"/>
  <c r="M570" i="26"/>
  <c r="M569" i="26"/>
  <c r="M568" i="26"/>
  <c r="M567" i="26"/>
  <c r="M566" i="26"/>
  <c r="M565" i="26"/>
  <c r="M564" i="26"/>
  <c r="M561" i="26"/>
  <c r="M560" i="26"/>
  <c r="M559" i="26"/>
  <c r="M558" i="26"/>
  <c r="M557" i="26"/>
  <c r="M556" i="26"/>
  <c r="M555" i="26"/>
  <c r="M554" i="26"/>
  <c r="M553" i="26"/>
  <c r="M547" i="26"/>
  <c r="M546" i="26"/>
  <c r="M545" i="26"/>
  <c r="M544" i="26"/>
  <c r="M543" i="26"/>
  <c r="M542" i="26"/>
  <c r="M541" i="26"/>
  <c r="M540" i="26"/>
  <c r="M539" i="26"/>
  <c r="M538" i="26"/>
  <c r="M537" i="26"/>
  <c r="M536" i="26"/>
  <c r="M535" i="26"/>
  <c r="M534" i="26"/>
  <c r="M533" i="26"/>
  <c r="M532" i="26"/>
  <c r="M528" i="26"/>
  <c r="M527" i="26"/>
  <c r="M526" i="26"/>
  <c r="M525" i="26"/>
  <c r="M524" i="26"/>
  <c r="X523" i="26"/>
  <c r="M523" i="26"/>
  <c r="AA522" i="26"/>
  <c r="W524" i="26" s="1"/>
  <c r="M522" i="26"/>
  <c r="M521" i="26"/>
  <c r="M520" i="26"/>
  <c r="X519" i="26"/>
  <c r="M519" i="26"/>
  <c r="X518" i="26"/>
  <c r="M518" i="26"/>
  <c r="M517" i="26"/>
  <c r="M516" i="26"/>
  <c r="AA515" i="26"/>
  <c r="W520" i="26" s="1"/>
  <c r="M515" i="26"/>
  <c r="M514" i="26"/>
  <c r="AA513" i="26"/>
  <c r="M513" i="26"/>
  <c r="M511" i="26"/>
  <c r="M512" i="26" s="1"/>
  <c r="M506" i="26"/>
  <c r="M505" i="26"/>
  <c r="M504" i="26"/>
  <c r="M503" i="26"/>
  <c r="M502" i="26"/>
  <c r="M501" i="26"/>
  <c r="M500" i="26"/>
  <c r="M499" i="26"/>
  <c r="M496" i="26"/>
  <c r="M493" i="26"/>
  <c r="AA491" i="26"/>
  <c r="M489" i="26"/>
  <c r="R483" i="26"/>
  <c r="H483" i="26"/>
  <c r="K482" i="26" a="1"/>
  <c r="K482" i="26" s="1"/>
  <c r="K481" i="26" a="1"/>
  <c r="K481" i="26" s="1"/>
  <c r="M480" i="26"/>
  <c r="L480" i="26" a="1"/>
  <c r="L480" i="26" s="1"/>
  <c r="K480" i="26" a="1"/>
  <c r="K480" i="26" s="1"/>
  <c r="J480" i="26"/>
  <c r="M479" i="26"/>
  <c r="L479" i="26" a="1"/>
  <c r="L479" i="26" s="1"/>
  <c r="K479" i="26" a="1"/>
  <c r="K479" i="26" s="1"/>
  <c r="J479" i="26"/>
  <c r="B479" i="26" a="1"/>
  <c r="B479" i="26" s="1"/>
  <c r="M478" i="26"/>
  <c r="L478" i="26" a="1"/>
  <c r="L478" i="26" s="1"/>
  <c r="K478" i="26" a="1"/>
  <c r="K478" i="26" s="1"/>
  <c r="J478" i="26"/>
  <c r="B478" i="26" a="1"/>
  <c r="B478" i="26" s="1"/>
  <c r="M477" i="26"/>
  <c r="L477" i="26" a="1"/>
  <c r="L477" i="26" s="1"/>
  <c r="K477" i="26" a="1"/>
  <c r="K477" i="26" s="1"/>
  <c r="J477" i="26"/>
  <c r="B477" i="26" a="1"/>
  <c r="B477" i="26" s="1"/>
  <c r="M476" i="26"/>
  <c r="L476" i="26" a="1"/>
  <c r="L476" i="26" s="1"/>
  <c r="K476" i="26" a="1"/>
  <c r="K476" i="26" s="1"/>
  <c r="J476" i="26"/>
  <c r="B476" i="26" a="1"/>
  <c r="B476" i="26" s="1"/>
  <c r="M475" i="26"/>
  <c r="L475" i="26" a="1"/>
  <c r="L475" i="26" s="1"/>
  <c r="K475" i="26" a="1"/>
  <c r="K475" i="26" s="1"/>
  <c r="J475" i="26"/>
  <c r="B475" i="26" a="1"/>
  <c r="B475" i="26" s="1"/>
  <c r="M474" i="26"/>
  <c r="L474" i="26" a="1"/>
  <c r="L474" i="26" s="1"/>
  <c r="K474" i="26" a="1"/>
  <c r="K474" i="26" s="1"/>
  <c r="J474" i="26"/>
  <c r="B474" i="26" a="1"/>
  <c r="B474" i="26" s="1"/>
  <c r="M473" i="26"/>
  <c r="L473" i="26" a="1"/>
  <c r="L473" i="26" s="1"/>
  <c r="K473" i="26" a="1"/>
  <c r="K473" i="26" s="1"/>
  <c r="J473" i="26"/>
  <c r="B473" i="26" a="1"/>
  <c r="B473" i="26" s="1"/>
  <c r="M472" i="26"/>
  <c r="L472" i="26" a="1"/>
  <c r="L472" i="26" s="1"/>
  <c r="K472" i="26" a="1"/>
  <c r="K472" i="26" s="1"/>
  <c r="J472" i="26"/>
  <c r="B472" i="26" a="1"/>
  <c r="B472" i="26" s="1"/>
  <c r="M471" i="26"/>
  <c r="L471" i="26" a="1"/>
  <c r="L471" i="26" s="1"/>
  <c r="K471" i="26" a="1"/>
  <c r="K471" i="26" s="1"/>
  <c r="J471" i="26"/>
  <c r="B471" i="26" a="1"/>
  <c r="B471" i="26" s="1"/>
  <c r="M470" i="26"/>
  <c r="L470" i="26" a="1"/>
  <c r="L470" i="26" s="1"/>
  <c r="K470" i="26" a="1"/>
  <c r="K470" i="26" s="1"/>
  <c r="J470" i="26"/>
  <c r="B470" i="26" a="1"/>
  <c r="B470" i="26" s="1"/>
  <c r="M469" i="26"/>
  <c r="L469" i="26" a="1"/>
  <c r="L469" i="26" s="1"/>
  <c r="K469" i="26" a="1"/>
  <c r="K469" i="26" s="1"/>
  <c r="J469" i="26"/>
  <c r="B469" i="26" a="1"/>
  <c r="B469" i="26" s="1"/>
  <c r="M468" i="26"/>
  <c r="L468" i="26" a="1"/>
  <c r="L468" i="26" s="1"/>
  <c r="K468" i="26" a="1"/>
  <c r="K468" i="26" s="1"/>
  <c r="J468" i="26"/>
  <c r="B468" i="26" a="1"/>
  <c r="B468" i="26" s="1"/>
  <c r="M467" i="26"/>
  <c r="L467" i="26" a="1"/>
  <c r="L467" i="26" s="1"/>
  <c r="K467" i="26" a="1"/>
  <c r="K467" i="26" s="1"/>
  <c r="J467" i="26"/>
  <c r="B467" i="26" a="1"/>
  <c r="B467" i="26" s="1"/>
  <c r="M466" i="26"/>
  <c r="L466" i="26" a="1"/>
  <c r="L466" i="26" s="1"/>
  <c r="K466" i="26" a="1"/>
  <c r="K466" i="26" s="1"/>
  <c r="J466" i="26"/>
  <c r="B466" i="26" a="1"/>
  <c r="B466" i="26" s="1"/>
  <c r="M465" i="26"/>
  <c r="L465" i="26" a="1"/>
  <c r="L465" i="26" s="1"/>
  <c r="K465" i="26" a="1"/>
  <c r="K465" i="26" s="1"/>
  <c r="J465" i="26"/>
  <c r="B465" i="26" a="1"/>
  <c r="B465" i="26" s="1"/>
  <c r="M464" i="26"/>
  <c r="L464" i="26" a="1"/>
  <c r="L464" i="26" s="1"/>
  <c r="K464" i="26" a="1"/>
  <c r="K464" i="26" s="1"/>
  <c r="J464" i="26"/>
  <c r="M463" i="26"/>
  <c r="L463" i="26" a="1"/>
  <c r="L463" i="26" s="1"/>
  <c r="K463" i="26" a="1"/>
  <c r="K463" i="26" s="1"/>
  <c r="J463" i="26"/>
  <c r="M462" i="26"/>
  <c r="L462" i="26" a="1"/>
  <c r="L462" i="26" s="1"/>
  <c r="K462" i="26" a="1"/>
  <c r="K462" i="26" s="1"/>
  <c r="J462" i="26"/>
  <c r="M461" i="26"/>
  <c r="L461" i="26" a="1"/>
  <c r="L461" i="26" s="1"/>
  <c r="K461" i="26" a="1"/>
  <c r="K461" i="26" s="1"/>
  <c r="J461" i="26"/>
  <c r="M460" i="26"/>
  <c r="L460" i="26" a="1"/>
  <c r="L460" i="26" s="1"/>
  <c r="K460" i="26" a="1"/>
  <c r="K460" i="26" s="1"/>
  <c r="J460" i="26"/>
  <c r="M459" i="26"/>
  <c r="L459" i="26" a="1"/>
  <c r="L459" i="26" s="1"/>
  <c r="K459" i="26" a="1"/>
  <c r="K459" i="26" s="1"/>
  <c r="J459" i="26"/>
  <c r="M458" i="26"/>
  <c r="L458" i="26" a="1"/>
  <c r="L458" i="26" s="1"/>
  <c r="K458" i="26" a="1"/>
  <c r="K458" i="26" s="1"/>
  <c r="J458" i="26"/>
  <c r="M457" i="26"/>
  <c r="L457" i="26" a="1"/>
  <c r="L457" i="26" s="1"/>
  <c r="K457" i="26" a="1"/>
  <c r="K457" i="26" s="1"/>
  <c r="J457" i="26"/>
  <c r="M456" i="26"/>
  <c r="L456" i="26" a="1"/>
  <c r="L456" i="26" s="1"/>
  <c r="K456" i="26" a="1"/>
  <c r="K456" i="26" s="1"/>
  <c r="J456" i="26"/>
  <c r="M455" i="26"/>
  <c r="L455" i="26" a="1"/>
  <c r="L455" i="26" s="1"/>
  <c r="K455" i="26" a="1"/>
  <c r="K455" i="26" s="1"/>
  <c r="J455" i="26"/>
  <c r="M454" i="26"/>
  <c r="L454" i="26" a="1"/>
  <c r="L454" i="26" s="1"/>
  <c r="K454" i="26" a="1"/>
  <c r="K454" i="26" s="1"/>
  <c r="J454" i="26"/>
  <c r="M453" i="26"/>
  <c r="L453" i="26" a="1"/>
  <c r="L453" i="26" s="1"/>
  <c r="K453" i="26" a="1"/>
  <c r="K453" i="26" s="1"/>
  <c r="J453" i="26"/>
  <c r="M452" i="26"/>
  <c r="L452" i="26" a="1"/>
  <c r="L452" i="26" s="1"/>
  <c r="K452" i="26" a="1"/>
  <c r="K452" i="26" s="1"/>
  <c r="J452" i="26"/>
  <c r="M451" i="26"/>
  <c r="L451" i="26" a="1"/>
  <c r="L451" i="26" s="1"/>
  <c r="K451" i="26" a="1"/>
  <c r="K451" i="26" s="1"/>
  <c r="J451" i="26"/>
  <c r="M450" i="26"/>
  <c r="L450" i="26" a="1"/>
  <c r="L450" i="26" s="1"/>
  <c r="K450" i="26" a="1"/>
  <c r="K450" i="26" s="1"/>
  <c r="J450" i="26"/>
  <c r="AA449" i="26"/>
  <c r="M449" i="26"/>
  <c r="L449" i="26" a="1"/>
  <c r="L449" i="26" s="1"/>
  <c r="K449" i="26" a="1"/>
  <c r="K449" i="26" s="1"/>
  <c r="J449" i="26"/>
  <c r="M448" i="26"/>
  <c r="L448" i="26" a="1"/>
  <c r="L448" i="26" s="1"/>
  <c r="K448" i="26" a="1"/>
  <c r="K448" i="26" s="1"/>
  <c r="J448" i="26"/>
  <c r="M447" i="26"/>
  <c r="L447" i="26" a="1"/>
  <c r="L447" i="26" s="1"/>
  <c r="K447" i="26" a="1"/>
  <c r="K447" i="26" s="1"/>
  <c r="J447" i="26"/>
  <c r="L446" i="26" a="1"/>
  <c r="L446" i="26" s="1"/>
  <c r="K446" i="26" a="1"/>
  <c r="K446" i="26" s="1"/>
  <c r="J446" i="26"/>
  <c r="L445" i="26" a="1"/>
  <c r="L445" i="26" s="1"/>
  <c r="K445" i="26" a="1"/>
  <c r="K445" i="26" s="1"/>
  <c r="J445" i="26"/>
  <c r="X444" i="26"/>
  <c r="W444" i="26"/>
  <c r="M444" i="26"/>
  <c r="L444" i="26" a="1"/>
  <c r="L444" i="26" s="1"/>
  <c r="K444" i="26" a="1"/>
  <c r="K444" i="26" s="1"/>
  <c r="J444" i="26"/>
  <c r="W443" i="26"/>
  <c r="M443" i="26"/>
  <c r="L443" i="26" a="1"/>
  <c r="L443" i="26" s="1"/>
  <c r="K443" i="26" a="1"/>
  <c r="K443" i="26" s="1"/>
  <c r="J443" i="26"/>
  <c r="W442" i="26"/>
  <c r="M442" i="26"/>
  <c r="L442" i="26" a="1"/>
  <c r="L442" i="26" s="1"/>
  <c r="K442" i="26" a="1"/>
  <c r="K442" i="26" s="1"/>
  <c r="J442" i="26"/>
  <c r="W441" i="26"/>
  <c r="M441" i="26"/>
  <c r="L441" i="26" a="1"/>
  <c r="L441" i="26" s="1"/>
  <c r="K441" i="26" a="1"/>
  <c r="K441" i="26" s="1"/>
  <c r="J441" i="26"/>
  <c r="Z440" i="26"/>
  <c r="Y440" i="26"/>
  <c r="L440" i="26" a="1"/>
  <c r="L440" i="26" s="1"/>
  <c r="K440" i="26" a="1"/>
  <c r="K440" i="26" s="1"/>
  <c r="J435" i="26"/>
  <c r="J437" i="26" s="1"/>
  <c r="N434" i="26"/>
  <c r="Q433" i="26" a="1"/>
  <c r="Q433" i="26" s="1"/>
  <c r="P433" i="26" a="1"/>
  <c r="P433" i="26" s="1"/>
  <c r="Q432" i="26" a="1"/>
  <c r="Q432" i="26" s="1"/>
  <c r="P432" i="26" a="1"/>
  <c r="P432" i="26" s="1"/>
  <c r="Q431" i="26" a="1"/>
  <c r="Q431" i="26" s="1"/>
  <c r="P431" i="26" a="1"/>
  <c r="P431" i="26" s="1"/>
  <c r="Q430" i="26" a="1"/>
  <c r="Q430" i="26" s="1"/>
  <c r="P430" i="26" a="1"/>
  <c r="P430" i="26" s="1"/>
  <c r="AA429" i="26"/>
  <c r="Q429" i="26" a="1"/>
  <c r="Q429" i="26" s="1"/>
  <c r="P429" i="26" a="1"/>
  <c r="P429" i="26" s="1"/>
  <c r="Q428" i="26" a="1"/>
  <c r="Q428" i="26" s="1"/>
  <c r="P428" i="26" a="1"/>
  <c r="P428" i="26" s="1"/>
  <c r="Q427" i="26" a="1"/>
  <c r="Q427" i="26" s="1"/>
  <c r="P427" i="26" a="1"/>
  <c r="P427" i="26" s="1"/>
  <c r="Y426" i="26"/>
  <c r="S426" i="26"/>
  <c r="X425" i="26"/>
  <c r="W425" i="26"/>
  <c r="U425" i="26"/>
  <c r="S425" i="26"/>
  <c r="L425" i="26"/>
  <c r="T425" i="26" s="1"/>
  <c r="I425" i="26"/>
  <c r="X424" i="26"/>
  <c r="W424" i="26"/>
  <c r="U424" i="26"/>
  <c r="S424" i="26"/>
  <c r="L424" i="26"/>
  <c r="T424" i="26" s="1"/>
  <c r="I424" i="26"/>
  <c r="X423" i="26"/>
  <c r="W423" i="26"/>
  <c r="U423" i="26"/>
  <c r="S423" i="26"/>
  <c r="L423" i="26"/>
  <c r="T423" i="26" s="1"/>
  <c r="I423" i="26"/>
  <c r="B423" i="26"/>
  <c r="X422" i="26"/>
  <c r="W422" i="26"/>
  <c r="U422" i="26"/>
  <c r="S422" i="26"/>
  <c r="L422" i="26"/>
  <c r="T422" i="26" s="1"/>
  <c r="I422" i="26"/>
  <c r="B422" i="26"/>
  <c r="X421" i="26"/>
  <c r="W421" i="26"/>
  <c r="U421" i="26"/>
  <c r="S421" i="26"/>
  <c r="L421" i="26"/>
  <c r="T421" i="26" s="1"/>
  <c r="I421" i="26"/>
  <c r="B421" i="26"/>
  <c r="X420" i="26"/>
  <c r="W420" i="26"/>
  <c r="U420" i="26"/>
  <c r="S420" i="26"/>
  <c r="L420" i="26"/>
  <c r="T420" i="26" s="1"/>
  <c r="I420" i="26"/>
  <c r="B420" i="26"/>
  <c r="X419" i="26"/>
  <c r="W419" i="26"/>
  <c r="U419" i="26"/>
  <c r="S419" i="26"/>
  <c r="L419" i="26"/>
  <c r="T419" i="26" s="1"/>
  <c r="I419" i="26"/>
  <c r="B419" i="26"/>
  <c r="X418" i="26"/>
  <c r="W418" i="26"/>
  <c r="U418" i="26"/>
  <c r="S418" i="26"/>
  <c r="L418" i="26"/>
  <c r="T418" i="26" s="1"/>
  <c r="I418" i="26"/>
  <c r="B418" i="26"/>
  <c r="X417" i="26"/>
  <c r="W417" i="26"/>
  <c r="U417" i="26"/>
  <c r="S417" i="26"/>
  <c r="L417" i="26"/>
  <c r="T417" i="26" s="1"/>
  <c r="I417" i="26"/>
  <c r="B417" i="26"/>
  <c r="X416" i="26"/>
  <c r="W416" i="26"/>
  <c r="U416" i="26"/>
  <c r="S416" i="26"/>
  <c r="L416" i="26"/>
  <c r="T416" i="26" s="1"/>
  <c r="I416" i="26"/>
  <c r="B416" i="26"/>
  <c r="X415" i="26"/>
  <c r="W415" i="26"/>
  <c r="U415" i="26"/>
  <c r="S415" i="26"/>
  <c r="L415" i="26"/>
  <c r="T415" i="26" s="1"/>
  <c r="I415" i="26"/>
  <c r="B415" i="26"/>
  <c r="X414" i="26"/>
  <c r="W414" i="26"/>
  <c r="U414" i="26"/>
  <c r="S414" i="26"/>
  <c r="L414" i="26"/>
  <c r="T414" i="26" s="1"/>
  <c r="I414" i="26"/>
  <c r="B414" i="26"/>
  <c r="X413" i="26"/>
  <c r="W413" i="26"/>
  <c r="U413" i="26"/>
  <c r="S413" i="26"/>
  <c r="L413" i="26"/>
  <c r="T413" i="26" s="1"/>
  <c r="I413" i="26"/>
  <c r="B413" i="26"/>
  <c r="X412" i="26"/>
  <c r="W412" i="26"/>
  <c r="U412" i="26"/>
  <c r="S412" i="26"/>
  <c r="L412" i="26"/>
  <c r="T412" i="26" s="1"/>
  <c r="I412" i="26"/>
  <c r="B412" i="26"/>
  <c r="X411" i="26"/>
  <c r="W411" i="26"/>
  <c r="U411" i="26"/>
  <c r="S411" i="26"/>
  <c r="L411" i="26"/>
  <c r="T411" i="26" s="1"/>
  <c r="I411" i="26"/>
  <c r="B411" i="26"/>
  <c r="X410" i="26"/>
  <c r="W410" i="26"/>
  <c r="U410" i="26"/>
  <c r="S410" i="26"/>
  <c r="L410" i="26"/>
  <c r="T410" i="26" s="1"/>
  <c r="I410" i="26"/>
  <c r="B410" i="26"/>
  <c r="X409" i="26"/>
  <c r="W409" i="26"/>
  <c r="U409" i="26"/>
  <c r="S409" i="26"/>
  <c r="L409" i="26"/>
  <c r="T409" i="26" s="1"/>
  <c r="I409" i="26"/>
  <c r="B409" i="26"/>
  <c r="X408" i="26"/>
  <c r="W408" i="26"/>
  <c r="U408" i="26"/>
  <c r="S408" i="26"/>
  <c r="L408" i="26"/>
  <c r="T408" i="26" s="1"/>
  <c r="I408" i="26"/>
  <c r="B408" i="26"/>
  <c r="X407" i="26"/>
  <c r="W407" i="26"/>
  <c r="U407" i="26"/>
  <c r="S407" i="26"/>
  <c r="L407" i="26"/>
  <c r="T407" i="26" s="1"/>
  <c r="I407" i="26"/>
  <c r="B407" i="26"/>
  <c r="X406" i="26"/>
  <c r="W406" i="26"/>
  <c r="U406" i="26"/>
  <c r="S406" i="26"/>
  <c r="L406" i="26"/>
  <c r="T406" i="26" s="1"/>
  <c r="I406" i="26"/>
  <c r="B406" i="26"/>
  <c r="X405" i="26"/>
  <c r="W405" i="26"/>
  <c r="U405" i="26"/>
  <c r="S405" i="26"/>
  <c r="L405" i="26"/>
  <c r="T405" i="26" s="1"/>
  <c r="I405" i="26"/>
  <c r="B405" i="26"/>
  <c r="X404" i="26"/>
  <c r="W404" i="26"/>
  <c r="U404" i="26"/>
  <c r="S404" i="26"/>
  <c r="L404" i="26"/>
  <c r="T404" i="26" s="1"/>
  <c r="I404" i="26"/>
  <c r="B404" i="26"/>
  <c r="X403" i="26"/>
  <c r="W403" i="26"/>
  <c r="U403" i="26"/>
  <c r="S403" i="26"/>
  <c r="L403" i="26"/>
  <c r="T403" i="26" s="1"/>
  <c r="I403" i="26"/>
  <c r="B403" i="26"/>
  <c r="X402" i="26"/>
  <c r="W402" i="26"/>
  <c r="U402" i="26"/>
  <c r="S402" i="26"/>
  <c r="L402" i="26"/>
  <c r="T402" i="26" s="1"/>
  <c r="I402" i="26"/>
  <c r="B402" i="26"/>
  <c r="X401" i="26"/>
  <c r="W401" i="26"/>
  <c r="U401" i="26"/>
  <c r="S401" i="26"/>
  <c r="L401" i="26"/>
  <c r="T401" i="26" s="1"/>
  <c r="I401" i="26"/>
  <c r="B401" i="26"/>
  <c r="X400" i="26"/>
  <c r="W400" i="26"/>
  <c r="U400" i="26"/>
  <c r="S400" i="26"/>
  <c r="L400" i="26"/>
  <c r="T400" i="26" s="1"/>
  <c r="I400" i="26"/>
  <c r="B400" i="26"/>
  <c r="X399" i="26"/>
  <c r="W399" i="26"/>
  <c r="U399" i="26"/>
  <c r="S399" i="26"/>
  <c r="L399" i="26"/>
  <c r="T399" i="26" s="1"/>
  <c r="I399" i="26"/>
  <c r="B399" i="26"/>
  <c r="X398" i="26"/>
  <c r="W398" i="26"/>
  <c r="U398" i="26"/>
  <c r="S398" i="26"/>
  <c r="L398" i="26"/>
  <c r="T398" i="26" s="1"/>
  <c r="I398" i="26"/>
  <c r="B398" i="26"/>
  <c r="X397" i="26"/>
  <c r="W397" i="26"/>
  <c r="U397" i="26"/>
  <c r="S397" i="26"/>
  <c r="L397" i="26"/>
  <c r="T397" i="26" s="1"/>
  <c r="I397" i="26"/>
  <c r="B397" i="26"/>
  <c r="X396" i="26"/>
  <c r="W396" i="26"/>
  <c r="U396" i="26"/>
  <c r="S396" i="26"/>
  <c r="L396" i="26"/>
  <c r="T396" i="26" s="1"/>
  <c r="I396" i="26"/>
  <c r="B396" i="26"/>
  <c r="X395" i="26"/>
  <c r="W395" i="26"/>
  <c r="U395" i="26"/>
  <c r="S395" i="26"/>
  <c r="L395" i="26"/>
  <c r="T395" i="26" s="1"/>
  <c r="I395" i="26"/>
  <c r="B395" i="26"/>
  <c r="X394" i="26"/>
  <c r="W394" i="26"/>
  <c r="U394" i="26"/>
  <c r="S394" i="26"/>
  <c r="L394" i="26"/>
  <c r="T394" i="26" s="1"/>
  <c r="I394" i="26"/>
  <c r="B394" i="26"/>
  <c r="X393" i="26"/>
  <c r="W393" i="26"/>
  <c r="U393" i="26"/>
  <c r="S393" i="26"/>
  <c r="L393" i="26"/>
  <c r="T393" i="26" s="1"/>
  <c r="I393" i="26"/>
  <c r="B393" i="26"/>
  <c r="X392" i="26"/>
  <c r="W392" i="26"/>
  <c r="U392" i="26"/>
  <c r="S392" i="26"/>
  <c r="L392" i="26"/>
  <c r="T392" i="26" s="1"/>
  <c r="I392" i="26"/>
  <c r="B392" i="26"/>
  <c r="X391" i="26"/>
  <c r="W391" i="26"/>
  <c r="U391" i="26"/>
  <c r="S391" i="26"/>
  <c r="L391" i="26"/>
  <c r="T391" i="26" s="1"/>
  <c r="I391" i="26"/>
  <c r="B391" i="26"/>
  <c r="X390" i="26"/>
  <c r="W390" i="26"/>
  <c r="U390" i="26"/>
  <c r="S390" i="26"/>
  <c r="L390" i="26"/>
  <c r="T390" i="26" s="1"/>
  <c r="I390" i="26"/>
  <c r="B390" i="26"/>
  <c r="X389" i="26"/>
  <c r="W389" i="26"/>
  <c r="U389" i="26"/>
  <c r="S389" i="26"/>
  <c r="L389" i="26"/>
  <c r="T389" i="26" s="1"/>
  <c r="I389" i="26"/>
  <c r="B389" i="26"/>
  <c r="X388" i="26"/>
  <c r="W388" i="26"/>
  <c r="U388" i="26"/>
  <c r="S388" i="26"/>
  <c r="L388" i="26"/>
  <c r="T388" i="26" s="1"/>
  <c r="I388" i="26"/>
  <c r="B388" i="26"/>
  <c r="X387" i="26"/>
  <c r="W387" i="26"/>
  <c r="U387" i="26"/>
  <c r="S387" i="26"/>
  <c r="L387" i="26"/>
  <c r="T387" i="26" s="1"/>
  <c r="I387" i="26"/>
  <c r="B387" i="26"/>
  <c r="X386" i="26"/>
  <c r="S386" i="26"/>
  <c r="L386" i="26"/>
  <c r="T386" i="26" s="1"/>
  <c r="U386" i="26" s="1"/>
  <c r="I386" i="26"/>
  <c r="B386" i="26"/>
  <c r="X385" i="26"/>
  <c r="S385" i="26"/>
  <c r="L385" i="26"/>
  <c r="T385" i="26" s="1"/>
  <c r="U385" i="26" s="1"/>
  <c r="I385" i="26"/>
  <c r="B385" i="26"/>
  <c r="X384" i="26"/>
  <c r="S384" i="26"/>
  <c r="L384" i="26"/>
  <c r="T384" i="26" s="1"/>
  <c r="I384" i="26"/>
  <c r="B384" i="26"/>
  <c r="X383" i="26"/>
  <c r="S383" i="26"/>
  <c r="L383" i="26"/>
  <c r="T383" i="26" s="1"/>
  <c r="I383" i="26"/>
  <c r="B383" i="26"/>
  <c r="X382" i="26"/>
  <c r="S382" i="26"/>
  <c r="L382" i="26"/>
  <c r="T382" i="26" s="1"/>
  <c r="I382" i="26"/>
  <c r="X381" i="26"/>
  <c r="W381" i="26"/>
  <c r="U381" i="26"/>
  <c r="S381" i="26"/>
  <c r="L381" i="26"/>
  <c r="I381" i="26"/>
  <c r="O379" i="26"/>
  <c r="N379" i="26"/>
  <c r="W377" i="26"/>
  <c r="M377" i="26"/>
  <c r="F377" i="26" s="1"/>
  <c r="G377" i="26"/>
  <c r="C377" i="26" s="1"/>
  <c r="C451" i="26" s="1"/>
  <c r="E377" i="26"/>
  <c r="E380" i="26" s="1"/>
  <c r="D377" i="26"/>
  <c r="D396" i="26" s="1"/>
  <c r="L376" i="26"/>
  <c r="R402" i="26" s="1"/>
  <c r="V375" i="26"/>
  <c r="U375" i="26"/>
  <c r="AA374" i="26"/>
  <c r="AA440" i="26" s="1"/>
  <c r="V374" i="26"/>
  <c r="U374" i="26"/>
  <c r="AA371" i="26"/>
  <c r="AA369" i="26"/>
  <c r="Z369" i="26"/>
  <c r="Y369" i="26"/>
  <c r="X369" i="26"/>
  <c r="X370" i="26" s="1"/>
  <c r="W369" i="26"/>
  <c r="V369" i="26"/>
  <c r="U369" i="26"/>
  <c r="T369" i="26"/>
  <c r="S369" i="26"/>
  <c r="R369" i="26"/>
  <c r="Q369" i="26"/>
  <c r="P369" i="26"/>
  <c r="O369" i="26"/>
  <c r="N369" i="26"/>
  <c r="M369" i="26"/>
  <c r="L369" i="26"/>
  <c r="K369" i="26"/>
  <c r="J369" i="26"/>
  <c r="I369" i="26"/>
  <c r="H369" i="26"/>
  <c r="G369" i="26"/>
  <c r="F369" i="26"/>
  <c r="E369" i="26"/>
  <c r="D369" i="26"/>
  <c r="C369" i="26"/>
  <c r="AA368" i="26"/>
  <c r="Z368" i="26"/>
  <c r="Y368" i="26"/>
  <c r="X368" i="26"/>
  <c r="W368" i="26"/>
  <c r="V368" i="26"/>
  <c r="U368" i="26"/>
  <c r="T368" i="26"/>
  <c r="S368" i="26"/>
  <c r="R368" i="26"/>
  <c r="Q368" i="26"/>
  <c r="P368" i="26"/>
  <c r="O368" i="26"/>
  <c r="N368" i="26"/>
  <c r="M368" i="26"/>
  <c r="L368" i="26"/>
  <c r="K368" i="26"/>
  <c r="J368" i="26"/>
  <c r="I368" i="26"/>
  <c r="H368" i="26"/>
  <c r="G368" i="26"/>
  <c r="F368" i="26"/>
  <c r="E368" i="26"/>
  <c r="D368" i="26"/>
  <c r="C368" i="26"/>
  <c r="R366" i="26"/>
  <c r="H366" i="26"/>
  <c r="K365" i="26" a="1"/>
  <c r="K365" i="26" s="1"/>
  <c r="K364" i="26" a="1"/>
  <c r="K364" i="26" s="1"/>
  <c r="M363" i="26"/>
  <c r="L363" i="26" a="1"/>
  <c r="L363" i="26" s="1"/>
  <c r="K363" i="26" a="1"/>
  <c r="K363" i="26" s="1"/>
  <c r="J363" i="26"/>
  <c r="M362" i="26"/>
  <c r="L362" i="26" a="1"/>
  <c r="L362" i="26" s="1"/>
  <c r="K362" i="26" a="1"/>
  <c r="K362" i="26" s="1"/>
  <c r="J362" i="26"/>
  <c r="B362" i="26" a="1"/>
  <c r="B362" i="26" s="1"/>
  <c r="M361" i="26"/>
  <c r="L361" i="26" a="1"/>
  <c r="L361" i="26" s="1"/>
  <c r="K361" i="26" a="1"/>
  <c r="K361" i="26" s="1"/>
  <c r="J361" i="26"/>
  <c r="B361" i="26" a="1"/>
  <c r="B361" i="26" s="1"/>
  <c r="M360" i="26"/>
  <c r="L360" i="26" a="1"/>
  <c r="L360" i="26" s="1"/>
  <c r="K360" i="26" a="1"/>
  <c r="K360" i="26" s="1"/>
  <c r="J360" i="26"/>
  <c r="B360" i="26" a="1"/>
  <c r="B360" i="26" s="1"/>
  <c r="M359" i="26"/>
  <c r="L359" i="26" a="1"/>
  <c r="L359" i="26" s="1"/>
  <c r="K359" i="26" a="1"/>
  <c r="K359" i="26" s="1"/>
  <c r="J359" i="26"/>
  <c r="B359" i="26" a="1"/>
  <c r="B359" i="26" s="1"/>
  <c r="M358" i="26"/>
  <c r="L358" i="26" a="1"/>
  <c r="L358" i="26" s="1"/>
  <c r="K358" i="26" a="1"/>
  <c r="K358" i="26" s="1"/>
  <c r="J358" i="26"/>
  <c r="B358" i="26" a="1"/>
  <c r="B358" i="26" s="1"/>
  <c r="M357" i="26"/>
  <c r="L357" i="26" a="1"/>
  <c r="L357" i="26" s="1"/>
  <c r="K357" i="26" a="1"/>
  <c r="K357" i="26" s="1"/>
  <c r="J357" i="26"/>
  <c r="B357" i="26" a="1"/>
  <c r="B357" i="26" s="1"/>
  <c r="M356" i="26"/>
  <c r="L356" i="26" a="1"/>
  <c r="L356" i="26" s="1"/>
  <c r="K356" i="26" a="1"/>
  <c r="K356" i="26" s="1"/>
  <c r="J356" i="26"/>
  <c r="B356" i="26" a="1"/>
  <c r="B356" i="26" s="1"/>
  <c r="M355" i="26"/>
  <c r="L355" i="26" a="1"/>
  <c r="L355" i="26" s="1"/>
  <c r="K355" i="26" a="1"/>
  <c r="K355" i="26" s="1"/>
  <c r="J355" i="26"/>
  <c r="B355" i="26" a="1"/>
  <c r="B355" i="26" s="1"/>
  <c r="M354" i="26"/>
  <c r="L354" i="26" a="1"/>
  <c r="L354" i="26" s="1"/>
  <c r="K354" i="26" a="1"/>
  <c r="K354" i="26" s="1"/>
  <c r="J354" i="26"/>
  <c r="B354" i="26" a="1"/>
  <c r="B354" i="26" s="1"/>
  <c r="M353" i="26"/>
  <c r="L353" i="26" a="1"/>
  <c r="L353" i="26" s="1"/>
  <c r="K353" i="26" a="1"/>
  <c r="K353" i="26" s="1"/>
  <c r="J353" i="26"/>
  <c r="B353" i="26" a="1"/>
  <c r="B353" i="26" s="1"/>
  <c r="M352" i="26"/>
  <c r="L352" i="26" a="1"/>
  <c r="L352" i="26" s="1"/>
  <c r="K352" i="26" a="1"/>
  <c r="K352" i="26" s="1"/>
  <c r="J352" i="26"/>
  <c r="B352" i="26" a="1"/>
  <c r="B352" i="26" s="1"/>
  <c r="M351" i="26"/>
  <c r="L351" i="26" a="1"/>
  <c r="L351" i="26" s="1"/>
  <c r="K351" i="26" a="1"/>
  <c r="K351" i="26" s="1"/>
  <c r="J351" i="26"/>
  <c r="B351" i="26" a="1"/>
  <c r="B351" i="26" s="1"/>
  <c r="M350" i="26"/>
  <c r="L350" i="26" a="1"/>
  <c r="L350" i="26" s="1"/>
  <c r="K350" i="26" a="1"/>
  <c r="K350" i="26" s="1"/>
  <c r="J350" i="26"/>
  <c r="B350" i="26" a="1"/>
  <c r="B350" i="26" s="1"/>
  <c r="M349" i="26"/>
  <c r="L349" i="26" a="1"/>
  <c r="L349" i="26" s="1"/>
  <c r="K349" i="26" a="1"/>
  <c r="K349" i="26" s="1"/>
  <c r="J349" i="26"/>
  <c r="B349" i="26" a="1"/>
  <c r="B349" i="26" s="1"/>
  <c r="M348" i="26"/>
  <c r="L348" i="26" a="1"/>
  <c r="L348" i="26" s="1"/>
  <c r="K348" i="26" a="1"/>
  <c r="K348" i="26" s="1"/>
  <c r="J348" i="26"/>
  <c r="B348" i="26" a="1"/>
  <c r="B348" i="26" s="1"/>
  <c r="M347" i="26"/>
  <c r="L347" i="26" a="1"/>
  <c r="L347" i="26" s="1"/>
  <c r="K347" i="26" a="1"/>
  <c r="K347" i="26" s="1"/>
  <c r="J347" i="26"/>
  <c r="M346" i="26"/>
  <c r="L346" i="26" a="1"/>
  <c r="L346" i="26" s="1"/>
  <c r="K346" i="26" a="1"/>
  <c r="K346" i="26" s="1"/>
  <c r="J346" i="26"/>
  <c r="M345" i="26"/>
  <c r="L345" i="26" a="1"/>
  <c r="L345" i="26" s="1"/>
  <c r="K345" i="26" a="1"/>
  <c r="K345" i="26" s="1"/>
  <c r="J345" i="26"/>
  <c r="M344" i="26"/>
  <c r="L344" i="26" a="1"/>
  <c r="L344" i="26" s="1"/>
  <c r="K344" i="26" a="1"/>
  <c r="K344" i="26" s="1"/>
  <c r="J344" i="26"/>
  <c r="M343" i="26"/>
  <c r="L343" i="26" a="1"/>
  <c r="L343" i="26" s="1"/>
  <c r="K343" i="26" a="1"/>
  <c r="K343" i="26" s="1"/>
  <c r="J343" i="26"/>
  <c r="M342" i="26"/>
  <c r="L342" i="26" a="1"/>
  <c r="L342" i="26" s="1"/>
  <c r="K342" i="26" a="1"/>
  <c r="K342" i="26" s="1"/>
  <c r="J342" i="26"/>
  <c r="M341" i="26"/>
  <c r="L341" i="26" a="1"/>
  <c r="L341" i="26" s="1"/>
  <c r="K341" i="26" a="1"/>
  <c r="K341" i="26" s="1"/>
  <c r="J341" i="26"/>
  <c r="M340" i="26"/>
  <c r="L340" i="26" a="1"/>
  <c r="L340" i="26" s="1"/>
  <c r="K340" i="26" a="1"/>
  <c r="K340" i="26" s="1"/>
  <c r="J340" i="26"/>
  <c r="M339" i="26"/>
  <c r="L339" i="26" a="1"/>
  <c r="L339" i="26" s="1"/>
  <c r="K339" i="26" a="1"/>
  <c r="K339" i="26" s="1"/>
  <c r="J339" i="26"/>
  <c r="M338" i="26"/>
  <c r="L338" i="26" a="1"/>
  <c r="L338" i="26" s="1"/>
  <c r="K338" i="26" a="1"/>
  <c r="K338" i="26" s="1"/>
  <c r="J338" i="26"/>
  <c r="M337" i="26"/>
  <c r="L337" i="26" a="1"/>
  <c r="L337" i="26" s="1"/>
  <c r="K337" i="26" a="1"/>
  <c r="K337" i="26" s="1"/>
  <c r="J337" i="26"/>
  <c r="M336" i="26"/>
  <c r="L336" i="26" a="1"/>
  <c r="L336" i="26" s="1"/>
  <c r="K336" i="26" a="1"/>
  <c r="K336" i="26" s="1"/>
  <c r="J336" i="26"/>
  <c r="M335" i="26"/>
  <c r="L335" i="26" a="1"/>
  <c r="L335" i="26" s="1"/>
  <c r="K335" i="26" a="1"/>
  <c r="K335" i="26" s="1"/>
  <c r="J335" i="26"/>
  <c r="M334" i="26"/>
  <c r="L334" i="26" a="1"/>
  <c r="L334" i="26" s="1"/>
  <c r="K334" i="26" a="1"/>
  <c r="K334" i="26" s="1"/>
  <c r="J334" i="26"/>
  <c r="M333" i="26"/>
  <c r="L333" i="26" a="1"/>
  <c r="L333" i="26" s="1"/>
  <c r="K333" i="26" a="1"/>
  <c r="K333" i="26" s="1"/>
  <c r="J333" i="26"/>
  <c r="AA332" i="26"/>
  <c r="M332" i="26"/>
  <c r="L332" i="26" a="1"/>
  <c r="L332" i="26" s="1"/>
  <c r="K332" i="26" a="1"/>
  <c r="K332" i="26" s="1"/>
  <c r="J332" i="26"/>
  <c r="M331" i="26"/>
  <c r="L331" i="26" a="1"/>
  <c r="L331" i="26" s="1"/>
  <c r="K331" i="26" a="1"/>
  <c r="K331" i="26" s="1"/>
  <c r="J331" i="26"/>
  <c r="M330" i="26"/>
  <c r="L330" i="26" a="1"/>
  <c r="L330" i="26" s="1"/>
  <c r="K330" i="26" a="1"/>
  <c r="K330" i="26" s="1"/>
  <c r="J330" i="26"/>
  <c r="L329" i="26" a="1"/>
  <c r="L329" i="26" s="1"/>
  <c r="K329" i="26" a="1"/>
  <c r="K329" i="26" s="1"/>
  <c r="J329" i="26"/>
  <c r="L328" i="26" a="1"/>
  <c r="L328" i="26" s="1"/>
  <c r="K328" i="26" a="1"/>
  <c r="K328" i="26" s="1"/>
  <c r="J328" i="26"/>
  <c r="X327" i="26"/>
  <c r="W327" i="26"/>
  <c r="M327" i="26"/>
  <c r="L327" i="26" a="1"/>
  <c r="L327" i="26" s="1"/>
  <c r="K327" i="26" a="1"/>
  <c r="K327" i="26" s="1"/>
  <c r="J327" i="26"/>
  <c r="W326" i="26"/>
  <c r="M326" i="26"/>
  <c r="L326" i="26" a="1"/>
  <c r="L326" i="26" s="1"/>
  <c r="K326" i="26" a="1"/>
  <c r="K326" i="26" s="1"/>
  <c r="J326" i="26"/>
  <c r="W325" i="26"/>
  <c r="M325" i="26"/>
  <c r="L325" i="26" a="1"/>
  <c r="L325" i="26" s="1"/>
  <c r="K325" i="26" a="1"/>
  <c r="K325" i="26" s="1"/>
  <c r="J325" i="26"/>
  <c r="W324" i="26"/>
  <c r="M324" i="26"/>
  <c r="L324" i="26" a="1"/>
  <c r="L324" i="26" s="1"/>
  <c r="K324" i="26" a="1"/>
  <c r="K324" i="26" s="1"/>
  <c r="J324" i="26"/>
  <c r="Z323" i="26"/>
  <c r="Y323" i="26"/>
  <c r="L323" i="26" a="1"/>
  <c r="L323" i="26" s="1"/>
  <c r="K323" i="26" a="1"/>
  <c r="K323" i="26" s="1"/>
  <c r="J318" i="26"/>
  <c r="J320" i="26" s="1"/>
  <c r="N317" i="26"/>
  <c r="Q316" i="26" a="1"/>
  <c r="Q316" i="26" s="1"/>
  <c r="P316" i="26" a="1"/>
  <c r="P316" i="26" s="1"/>
  <c r="Q315" i="26" a="1"/>
  <c r="Q315" i="26" s="1"/>
  <c r="P315" i="26" a="1"/>
  <c r="P315" i="26" s="1"/>
  <c r="Q314" i="26" a="1"/>
  <c r="Q314" i="26" s="1"/>
  <c r="P314" i="26" a="1"/>
  <c r="P314" i="26" s="1"/>
  <c r="Q313" i="26" a="1"/>
  <c r="Q313" i="26" s="1"/>
  <c r="P313" i="26" a="1"/>
  <c r="P313" i="26" s="1"/>
  <c r="AA312" i="26"/>
  <c r="Q312" i="26" a="1"/>
  <c r="Q312" i="26" s="1"/>
  <c r="P312" i="26" a="1"/>
  <c r="P312" i="26" s="1"/>
  <c r="Q311" i="26" a="1"/>
  <c r="Q311" i="26" s="1"/>
  <c r="P311" i="26" a="1"/>
  <c r="P311" i="26" s="1"/>
  <c r="Q310" i="26" a="1"/>
  <c r="Q310" i="26" s="1"/>
  <c r="P310" i="26" a="1"/>
  <c r="P310" i="26" s="1"/>
  <c r="Y309" i="26"/>
  <c r="S309" i="26"/>
  <c r="X308" i="26"/>
  <c r="W308" i="26"/>
  <c r="U308" i="26"/>
  <c r="S308" i="26"/>
  <c r="L308" i="26"/>
  <c r="T308" i="26" s="1"/>
  <c r="I308" i="26"/>
  <c r="X307" i="26"/>
  <c r="W307" i="26"/>
  <c r="U307" i="26"/>
  <c r="S307" i="26"/>
  <c r="L307" i="26"/>
  <c r="T307" i="26" s="1"/>
  <c r="I307" i="26"/>
  <c r="X306" i="26"/>
  <c r="W306" i="26"/>
  <c r="U306" i="26"/>
  <c r="S306" i="26"/>
  <c r="L306" i="26"/>
  <c r="T306" i="26" s="1"/>
  <c r="I306" i="26"/>
  <c r="B306" i="26"/>
  <c r="X305" i="26"/>
  <c r="W305" i="26"/>
  <c r="U305" i="26"/>
  <c r="S305" i="26"/>
  <c r="L305" i="26"/>
  <c r="T305" i="26" s="1"/>
  <c r="I305" i="26"/>
  <c r="B305" i="26"/>
  <c r="X304" i="26"/>
  <c r="W304" i="26"/>
  <c r="U304" i="26"/>
  <c r="S304" i="26"/>
  <c r="L304" i="26"/>
  <c r="T304" i="26" s="1"/>
  <c r="I304" i="26"/>
  <c r="B304" i="26"/>
  <c r="X303" i="26"/>
  <c r="W303" i="26"/>
  <c r="U303" i="26"/>
  <c r="S303" i="26"/>
  <c r="L303" i="26"/>
  <c r="T303" i="26" s="1"/>
  <c r="I303" i="26"/>
  <c r="B303" i="26"/>
  <c r="X302" i="26"/>
  <c r="W302" i="26"/>
  <c r="U302" i="26"/>
  <c r="S302" i="26"/>
  <c r="L302" i="26"/>
  <c r="T302" i="26" s="1"/>
  <c r="I302" i="26"/>
  <c r="B302" i="26"/>
  <c r="X301" i="26"/>
  <c r="W301" i="26"/>
  <c r="U301" i="26"/>
  <c r="S301" i="26"/>
  <c r="L301" i="26"/>
  <c r="T301" i="26" s="1"/>
  <c r="I301" i="26"/>
  <c r="B301" i="26"/>
  <c r="X300" i="26"/>
  <c r="W300" i="26"/>
  <c r="U300" i="26"/>
  <c r="S300" i="26"/>
  <c r="L300" i="26"/>
  <c r="T300" i="26" s="1"/>
  <c r="I300" i="26"/>
  <c r="B300" i="26"/>
  <c r="X299" i="26"/>
  <c r="W299" i="26"/>
  <c r="U299" i="26"/>
  <c r="S299" i="26"/>
  <c r="L299" i="26"/>
  <c r="T299" i="26" s="1"/>
  <c r="I299" i="26"/>
  <c r="B299" i="26"/>
  <c r="X298" i="26"/>
  <c r="W298" i="26"/>
  <c r="U298" i="26"/>
  <c r="S298" i="26"/>
  <c r="L298" i="26"/>
  <c r="T298" i="26" s="1"/>
  <c r="I298" i="26"/>
  <c r="B298" i="26"/>
  <c r="X297" i="26"/>
  <c r="W297" i="26"/>
  <c r="U297" i="26"/>
  <c r="S297" i="26"/>
  <c r="L297" i="26"/>
  <c r="T297" i="26" s="1"/>
  <c r="I297" i="26"/>
  <c r="B297" i="26"/>
  <c r="X296" i="26"/>
  <c r="W296" i="26"/>
  <c r="U296" i="26"/>
  <c r="S296" i="26"/>
  <c r="L296" i="26"/>
  <c r="T296" i="26" s="1"/>
  <c r="I296" i="26"/>
  <c r="B296" i="26"/>
  <c r="X295" i="26"/>
  <c r="W295" i="26"/>
  <c r="U295" i="26"/>
  <c r="S295" i="26"/>
  <c r="L295" i="26"/>
  <c r="T295" i="26" s="1"/>
  <c r="I295" i="26"/>
  <c r="B295" i="26"/>
  <c r="X294" i="26"/>
  <c r="W294" i="26"/>
  <c r="U294" i="26"/>
  <c r="S294" i="26"/>
  <c r="L294" i="26"/>
  <c r="T294" i="26" s="1"/>
  <c r="I294" i="26"/>
  <c r="B294" i="26"/>
  <c r="X293" i="26"/>
  <c r="W293" i="26"/>
  <c r="U293" i="26"/>
  <c r="S293" i="26"/>
  <c r="L293" i="26"/>
  <c r="T293" i="26" s="1"/>
  <c r="I293" i="26"/>
  <c r="B293" i="26"/>
  <c r="X292" i="26"/>
  <c r="W292" i="26"/>
  <c r="U292" i="26"/>
  <c r="S292" i="26"/>
  <c r="L292" i="26"/>
  <c r="T292" i="26" s="1"/>
  <c r="I292" i="26"/>
  <c r="B292" i="26"/>
  <c r="X291" i="26"/>
  <c r="W291" i="26"/>
  <c r="U291" i="26"/>
  <c r="S291" i="26"/>
  <c r="L291" i="26"/>
  <c r="T291" i="26" s="1"/>
  <c r="I291" i="26"/>
  <c r="B291" i="26"/>
  <c r="X290" i="26"/>
  <c r="W290" i="26"/>
  <c r="U290" i="26"/>
  <c r="S290" i="26"/>
  <c r="L290" i="26"/>
  <c r="T290" i="26" s="1"/>
  <c r="I290" i="26"/>
  <c r="B290" i="26"/>
  <c r="X289" i="26"/>
  <c r="W289" i="26"/>
  <c r="U289" i="26"/>
  <c r="S289" i="26"/>
  <c r="L289" i="26"/>
  <c r="T289" i="26" s="1"/>
  <c r="I289" i="26"/>
  <c r="B289" i="26"/>
  <c r="X288" i="26"/>
  <c r="W288" i="26"/>
  <c r="U288" i="26"/>
  <c r="S288" i="26"/>
  <c r="L288" i="26"/>
  <c r="T288" i="26" s="1"/>
  <c r="I288" i="26"/>
  <c r="B288" i="26"/>
  <c r="X287" i="26"/>
  <c r="W287" i="26"/>
  <c r="U287" i="26"/>
  <c r="S287" i="26"/>
  <c r="L287" i="26"/>
  <c r="T287" i="26" s="1"/>
  <c r="I287" i="26"/>
  <c r="B287" i="26"/>
  <c r="X286" i="26"/>
  <c r="W286" i="26"/>
  <c r="U286" i="26"/>
  <c r="S286" i="26"/>
  <c r="L286" i="26"/>
  <c r="T286" i="26" s="1"/>
  <c r="I286" i="26"/>
  <c r="B286" i="26"/>
  <c r="X285" i="26"/>
  <c r="W285" i="26"/>
  <c r="U285" i="26"/>
  <c r="S285" i="26"/>
  <c r="L285" i="26"/>
  <c r="T285" i="26" s="1"/>
  <c r="I285" i="26"/>
  <c r="B285" i="26"/>
  <c r="X284" i="26"/>
  <c r="W284" i="26"/>
  <c r="U284" i="26"/>
  <c r="S284" i="26"/>
  <c r="L284" i="26"/>
  <c r="T284" i="26" s="1"/>
  <c r="I284" i="26"/>
  <c r="B284" i="26"/>
  <c r="X283" i="26"/>
  <c r="W283" i="26"/>
  <c r="U283" i="26"/>
  <c r="S283" i="26"/>
  <c r="L283" i="26"/>
  <c r="T283" i="26" s="1"/>
  <c r="I283" i="26"/>
  <c r="B283" i="26"/>
  <c r="X282" i="26"/>
  <c r="W282" i="26"/>
  <c r="U282" i="26"/>
  <c r="S282" i="26"/>
  <c r="L282" i="26"/>
  <c r="T282" i="26" s="1"/>
  <c r="I282" i="26"/>
  <c r="B282" i="26"/>
  <c r="X281" i="26"/>
  <c r="W281" i="26"/>
  <c r="U281" i="26"/>
  <c r="S281" i="26"/>
  <c r="L281" i="26"/>
  <c r="T281" i="26" s="1"/>
  <c r="I281" i="26"/>
  <c r="B281" i="26"/>
  <c r="X280" i="26"/>
  <c r="W280" i="26"/>
  <c r="U280" i="26"/>
  <c r="S280" i="26"/>
  <c r="L280" i="26"/>
  <c r="T280" i="26" s="1"/>
  <c r="I280" i="26"/>
  <c r="B280" i="26"/>
  <c r="X279" i="26"/>
  <c r="W279" i="26"/>
  <c r="U279" i="26"/>
  <c r="S279" i="26"/>
  <c r="L279" i="26"/>
  <c r="T279" i="26" s="1"/>
  <c r="I279" i="26"/>
  <c r="B279" i="26"/>
  <c r="X278" i="26"/>
  <c r="W278" i="26"/>
  <c r="U278" i="26"/>
  <c r="S278" i="26"/>
  <c r="L278" i="26"/>
  <c r="T278" i="26" s="1"/>
  <c r="I278" i="26"/>
  <c r="B278" i="26"/>
  <c r="X277" i="26"/>
  <c r="W277" i="26"/>
  <c r="U277" i="26"/>
  <c r="S277" i="26"/>
  <c r="L277" i="26"/>
  <c r="T277" i="26" s="1"/>
  <c r="I277" i="26"/>
  <c r="B277" i="26"/>
  <c r="X276" i="26"/>
  <c r="W276" i="26"/>
  <c r="U276" i="26"/>
  <c r="S276" i="26"/>
  <c r="L276" i="26"/>
  <c r="T276" i="26" s="1"/>
  <c r="I276" i="26"/>
  <c r="B276" i="26"/>
  <c r="X275" i="26"/>
  <c r="W275" i="26"/>
  <c r="U275" i="26"/>
  <c r="S275" i="26"/>
  <c r="L275" i="26"/>
  <c r="T275" i="26" s="1"/>
  <c r="I275" i="26"/>
  <c r="B275" i="26"/>
  <c r="X274" i="26"/>
  <c r="W274" i="26"/>
  <c r="U274" i="26"/>
  <c r="S274" i="26"/>
  <c r="L274" i="26"/>
  <c r="T274" i="26" s="1"/>
  <c r="I274" i="26"/>
  <c r="B274" i="26"/>
  <c r="X273" i="26"/>
  <c r="W273" i="26"/>
  <c r="U273" i="26"/>
  <c r="S273" i="26"/>
  <c r="L273" i="26"/>
  <c r="T273" i="26" s="1"/>
  <c r="I273" i="26"/>
  <c r="B273" i="26"/>
  <c r="X272" i="26"/>
  <c r="W272" i="26"/>
  <c r="U272" i="26"/>
  <c r="S272" i="26"/>
  <c r="L272" i="26"/>
  <c r="T272" i="26" s="1"/>
  <c r="I272" i="26"/>
  <c r="B272" i="26"/>
  <c r="X271" i="26"/>
  <c r="W271" i="26"/>
  <c r="U271" i="26"/>
  <c r="S271" i="26"/>
  <c r="L271" i="26"/>
  <c r="T271" i="26" s="1"/>
  <c r="I271" i="26"/>
  <c r="B271" i="26"/>
  <c r="X270" i="26"/>
  <c r="W270" i="26"/>
  <c r="U270" i="26"/>
  <c r="S270" i="26"/>
  <c r="L270" i="26"/>
  <c r="T270" i="26" s="1"/>
  <c r="I270" i="26"/>
  <c r="B270" i="26"/>
  <c r="X269" i="26"/>
  <c r="S269" i="26"/>
  <c r="L269" i="26"/>
  <c r="T269" i="26" s="1"/>
  <c r="I269" i="26"/>
  <c r="B269" i="26"/>
  <c r="X268" i="26"/>
  <c r="S268" i="26"/>
  <c r="L268" i="26"/>
  <c r="T268" i="26" s="1"/>
  <c r="I268" i="26"/>
  <c r="B268" i="26"/>
  <c r="X267" i="26"/>
  <c r="S267" i="26"/>
  <c r="L267" i="26"/>
  <c r="T267" i="26" s="1"/>
  <c r="I267" i="26"/>
  <c r="B267" i="26"/>
  <c r="X266" i="26"/>
  <c r="S266" i="26"/>
  <c r="L266" i="26"/>
  <c r="T266" i="26" s="1"/>
  <c r="I266" i="26"/>
  <c r="B266" i="26"/>
  <c r="X265" i="26"/>
  <c r="S265" i="26"/>
  <c r="L265" i="26"/>
  <c r="T265" i="26" s="1"/>
  <c r="I265" i="26"/>
  <c r="X264" i="26"/>
  <c r="W264" i="26"/>
  <c r="U264" i="26"/>
  <c r="S264" i="26"/>
  <c r="L264" i="26"/>
  <c r="T264" i="26" s="1"/>
  <c r="I264" i="26"/>
  <c r="O262" i="26"/>
  <c r="N262" i="26"/>
  <c r="W260" i="26"/>
  <c r="M260" i="26"/>
  <c r="F260" i="26" s="1"/>
  <c r="G260" i="26"/>
  <c r="C260" i="26" s="1"/>
  <c r="C297" i="26" s="1"/>
  <c r="E260" i="26"/>
  <c r="E283" i="26" s="1"/>
  <c r="D260" i="26"/>
  <c r="D338" i="26" s="1"/>
  <c r="L259" i="26"/>
  <c r="R307" i="26" s="1"/>
  <c r="V258" i="26"/>
  <c r="U258" i="26"/>
  <c r="AA257" i="26"/>
  <c r="AA323" i="26" s="1"/>
  <c r="V257" i="26"/>
  <c r="U257" i="26"/>
  <c r="AA254" i="26"/>
  <c r="AA252" i="26"/>
  <c r="Z252" i="26"/>
  <c r="Y252" i="26"/>
  <c r="X252" i="26"/>
  <c r="X253" i="26" s="1"/>
  <c r="W252" i="26"/>
  <c r="V252" i="26"/>
  <c r="U252" i="26"/>
  <c r="T252" i="26"/>
  <c r="S252" i="26"/>
  <c r="R252" i="26"/>
  <c r="Q252" i="26"/>
  <c r="P252" i="26"/>
  <c r="O252" i="26"/>
  <c r="N252" i="26"/>
  <c r="M252" i="26"/>
  <c r="L252" i="26"/>
  <c r="K252" i="26"/>
  <c r="J252" i="26"/>
  <c r="I252" i="26"/>
  <c r="H252" i="26"/>
  <c r="G252" i="26"/>
  <c r="F252" i="26"/>
  <c r="E252" i="26"/>
  <c r="D252" i="26"/>
  <c r="C252" i="26"/>
  <c r="AA251" i="26"/>
  <c r="Z251" i="26"/>
  <c r="Y251" i="26"/>
  <c r="X251" i="26"/>
  <c r="W251" i="26"/>
  <c r="V251" i="26"/>
  <c r="U251" i="26"/>
  <c r="T251" i="26"/>
  <c r="S251" i="26"/>
  <c r="R251" i="26"/>
  <c r="Q251" i="26"/>
  <c r="P251" i="26"/>
  <c r="O251" i="26"/>
  <c r="N251" i="26"/>
  <c r="M251" i="26"/>
  <c r="L251" i="26"/>
  <c r="K251" i="26"/>
  <c r="J251" i="26"/>
  <c r="I251" i="26"/>
  <c r="H251" i="26"/>
  <c r="G251" i="26"/>
  <c r="F251" i="26"/>
  <c r="E251" i="26"/>
  <c r="D251" i="26"/>
  <c r="C251" i="26"/>
  <c r="R249" i="26"/>
  <c r="H249" i="26"/>
  <c r="K248" i="26" a="1"/>
  <c r="K248" i="26" s="1"/>
  <c r="K247" i="26" a="1"/>
  <c r="K247" i="26" s="1"/>
  <c r="M246" i="26"/>
  <c r="L246" i="26" a="1"/>
  <c r="L246" i="26" s="1"/>
  <c r="K246" i="26" a="1"/>
  <c r="K246" i="26" s="1"/>
  <c r="J246" i="26"/>
  <c r="M245" i="26"/>
  <c r="L245" i="26" a="1"/>
  <c r="L245" i="26" s="1"/>
  <c r="K245" i="26" a="1"/>
  <c r="K245" i="26" s="1"/>
  <c r="J245" i="26"/>
  <c r="B245" i="26" a="1"/>
  <c r="B245" i="26" s="1"/>
  <c r="M244" i="26"/>
  <c r="L244" i="26" a="1"/>
  <c r="L244" i="26" s="1"/>
  <c r="K244" i="26" a="1"/>
  <c r="K244" i="26" s="1"/>
  <c r="J244" i="26"/>
  <c r="B244" i="26" a="1"/>
  <c r="B244" i="26" s="1"/>
  <c r="M243" i="26"/>
  <c r="L243" i="26" a="1"/>
  <c r="L243" i="26" s="1"/>
  <c r="K243" i="26" a="1"/>
  <c r="K243" i="26" s="1"/>
  <c r="J243" i="26"/>
  <c r="B243" i="26" a="1"/>
  <c r="B243" i="26" s="1"/>
  <c r="M242" i="26"/>
  <c r="L242" i="26" a="1"/>
  <c r="L242" i="26" s="1"/>
  <c r="K242" i="26" a="1"/>
  <c r="K242" i="26" s="1"/>
  <c r="J242" i="26"/>
  <c r="B242" i="26" a="1"/>
  <c r="B242" i="26" s="1"/>
  <c r="M241" i="26"/>
  <c r="L241" i="26" a="1"/>
  <c r="L241" i="26" s="1"/>
  <c r="K241" i="26" a="1"/>
  <c r="K241" i="26" s="1"/>
  <c r="J241" i="26"/>
  <c r="B241" i="26" a="1"/>
  <c r="B241" i="26" s="1"/>
  <c r="M240" i="26"/>
  <c r="L240" i="26" a="1"/>
  <c r="L240" i="26" s="1"/>
  <c r="K240" i="26" a="1"/>
  <c r="K240" i="26" s="1"/>
  <c r="J240" i="26"/>
  <c r="B240" i="26" a="1"/>
  <c r="B240" i="26" s="1"/>
  <c r="M239" i="26"/>
  <c r="L239" i="26" a="1"/>
  <c r="L239" i="26" s="1"/>
  <c r="K239" i="26" a="1"/>
  <c r="K239" i="26" s="1"/>
  <c r="J239" i="26"/>
  <c r="B239" i="26" a="1"/>
  <c r="B239" i="26" s="1"/>
  <c r="M238" i="26"/>
  <c r="L238" i="26" a="1"/>
  <c r="L238" i="26" s="1"/>
  <c r="K238" i="26" a="1"/>
  <c r="K238" i="26" s="1"/>
  <c r="J238" i="26"/>
  <c r="B238" i="26" a="1"/>
  <c r="B238" i="26" s="1"/>
  <c r="M237" i="26"/>
  <c r="L237" i="26" a="1"/>
  <c r="L237" i="26" s="1"/>
  <c r="K237" i="26" a="1"/>
  <c r="K237" i="26" s="1"/>
  <c r="J237" i="26"/>
  <c r="B237" i="26" a="1"/>
  <c r="B237" i="26" s="1"/>
  <c r="M236" i="26"/>
  <c r="L236" i="26" a="1"/>
  <c r="L236" i="26" s="1"/>
  <c r="K236" i="26" a="1"/>
  <c r="K236" i="26" s="1"/>
  <c r="J236" i="26"/>
  <c r="B236" i="26" a="1"/>
  <c r="B236" i="26" s="1"/>
  <c r="M235" i="26"/>
  <c r="L235" i="26" a="1"/>
  <c r="L235" i="26" s="1"/>
  <c r="K235" i="26" a="1"/>
  <c r="K235" i="26" s="1"/>
  <c r="J235" i="26"/>
  <c r="B235" i="26" a="1"/>
  <c r="B235" i="26" s="1"/>
  <c r="M234" i="26"/>
  <c r="L234" i="26" a="1"/>
  <c r="L234" i="26" s="1"/>
  <c r="K234" i="26" a="1"/>
  <c r="K234" i="26" s="1"/>
  <c r="J234" i="26"/>
  <c r="B234" i="26" a="1"/>
  <c r="B234" i="26" s="1"/>
  <c r="M233" i="26"/>
  <c r="L233" i="26" a="1"/>
  <c r="L233" i="26" s="1"/>
  <c r="K233" i="26" a="1"/>
  <c r="K233" i="26" s="1"/>
  <c r="J233" i="26"/>
  <c r="B233" i="26" a="1"/>
  <c r="B233" i="26" s="1"/>
  <c r="M232" i="26"/>
  <c r="L232" i="26" a="1"/>
  <c r="L232" i="26" s="1"/>
  <c r="K232" i="26" a="1"/>
  <c r="K232" i="26" s="1"/>
  <c r="J232" i="26"/>
  <c r="B232" i="26" a="1"/>
  <c r="B232" i="26" s="1"/>
  <c r="M231" i="26"/>
  <c r="L231" i="26" a="1"/>
  <c r="L231" i="26" s="1"/>
  <c r="K231" i="26" a="1"/>
  <c r="K231" i="26" s="1"/>
  <c r="J231" i="26"/>
  <c r="B231" i="26" a="1"/>
  <c r="B231" i="26" s="1"/>
  <c r="M230" i="26"/>
  <c r="L230" i="26" a="1"/>
  <c r="L230" i="26" s="1"/>
  <c r="K230" i="26" a="1"/>
  <c r="K230" i="26" s="1"/>
  <c r="J230" i="26"/>
  <c r="M229" i="26"/>
  <c r="L229" i="26" a="1"/>
  <c r="L229" i="26" s="1"/>
  <c r="K229" i="26" a="1"/>
  <c r="K229" i="26" s="1"/>
  <c r="J229" i="26"/>
  <c r="M228" i="26"/>
  <c r="L228" i="26" a="1"/>
  <c r="L228" i="26" s="1"/>
  <c r="K228" i="26" a="1"/>
  <c r="K228" i="26" s="1"/>
  <c r="J228" i="26"/>
  <c r="M227" i="26"/>
  <c r="L227" i="26" a="1"/>
  <c r="L227" i="26" s="1"/>
  <c r="K227" i="26" a="1"/>
  <c r="K227" i="26" s="1"/>
  <c r="J227" i="26"/>
  <c r="M226" i="26"/>
  <c r="L226" i="26" a="1"/>
  <c r="L226" i="26" s="1"/>
  <c r="K226" i="26" a="1"/>
  <c r="K226" i="26" s="1"/>
  <c r="J226" i="26"/>
  <c r="M225" i="26"/>
  <c r="L225" i="26" a="1"/>
  <c r="L225" i="26" s="1"/>
  <c r="K225" i="26" a="1"/>
  <c r="K225" i="26" s="1"/>
  <c r="J225" i="26"/>
  <c r="M224" i="26"/>
  <c r="L224" i="26" a="1"/>
  <c r="L224" i="26" s="1"/>
  <c r="K224" i="26" a="1"/>
  <c r="K224" i="26" s="1"/>
  <c r="J224" i="26"/>
  <c r="M223" i="26"/>
  <c r="L223" i="26" a="1"/>
  <c r="L223" i="26" s="1"/>
  <c r="K223" i="26" a="1"/>
  <c r="K223" i="26" s="1"/>
  <c r="J223" i="26"/>
  <c r="M222" i="26"/>
  <c r="L222" i="26" a="1"/>
  <c r="L222" i="26" s="1"/>
  <c r="K222" i="26" a="1"/>
  <c r="K222" i="26" s="1"/>
  <c r="J222" i="26"/>
  <c r="M221" i="26"/>
  <c r="L221" i="26" a="1"/>
  <c r="L221" i="26" s="1"/>
  <c r="K221" i="26" a="1"/>
  <c r="K221" i="26" s="1"/>
  <c r="J221" i="26"/>
  <c r="M220" i="26"/>
  <c r="L220" i="26" a="1"/>
  <c r="L220" i="26" s="1"/>
  <c r="K220" i="26" a="1"/>
  <c r="K220" i="26" s="1"/>
  <c r="J220" i="26"/>
  <c r="M219" i="26"/>
  <c r="L219" i="26" a="1"/>
  <c r="L219" i="26" s="1"/>
  <c r="K219" i="26" a="1"/>
  <c r="K219" i="26" s="1"/>
  <c r="J219" i="26"/>
  <c r="M218" i="26"/>
  <c r="L218" i="26" a="1"/>
  <c r="L218" i="26" s="1"/>
  <c r="K218" i="26" a="1"/>
  <c r="K218" i="26" s="1"/>
  <c r="J218" i="26"/>
  <c r="M217" i="26"/>
  <c r="L217" i="26" a="1"/>
  <c r="L217" i="26" s="1"/>
  <c r="K217" i="26" a="1"/>
  <c r="K217" i="26" s="1"/>
  <c r="J217" i="26"/>
  <c r="M216" i="26"/>
  <c r="L216" i="26" a="1"/>
  <c r="L216" i="26" s="1"/>
  <c r="K216" i="26" a="1"/>
  <c r="K216" i="26" s="1"/>
  <c r="J216" i="26"/>
  <c r="AA215" i="26"/>
  <c r="M215" i="26"/>
  <c r="L215" i="26" a="1"/>
  <c r="L215" i="26" s="1"/>
  <c r="K215" i="26" a="1"/>
  <c r="K215" i="26" s="1"/>
  <c r="J215" i="26"/>
  <c r="M214" i="26"/>
  <c r="L214" i="26" a="1"/>
  <c r="L214" i="26" s="1"/>
  <c r="K214" i="26" a="1"/>
  <c r="K214" i="26" s="1"/>
  <c r="J214" i="26"/>
  <c r="M213" i="26"/>
  <c r="L213" i="26" a="1"/>
  <c r="L213" i="26" s="1"/>
  <c r="K213" i="26" a="1"/>
  <c r="K213" i="26" s="1"/>
  <c r="J213" i="26"/>
  <c r="L212" i="26" a="1"/>
  <c r="L212" i="26" s="1"/>
  <c r="K212" i="26" a="1"/>
  <c r="K212" i="26" s="1"/>
  <c r="J212" i="26"/>
  <c r="L211" i="26" a="1"/>
  <c r="L211" i="26" s="1"/>
  <c r="K211" i="26" a="1"/>
  <c r="K211" i="26" s="1"/>
  <c r="J211" i="26"/>
  <c r="X210" i="26"/>
  <c r="W210" i="26"/>
  <c r="M210" i="26"/>
  <c r="L210" i="26" a="1"/>
  <c r="L210" i="26" s="1"/>
  <c r="K210" i="26" a="1"/>
  <c r="K210" i="26" s="1"/>
  <c r="J210" i="26"/>
  <c r="W209" i="26"/>
  <c r="M209" i="26"/>
  <c r="L209" i="26" a="1"/>
  <c r="L209" i="26" s="1"/>
  <c r="K209" i="26" a="1"/>
  <c r="K209" i="26" s="1"/>
  <c r="J209" i="26"/>
  <c r="W208" i="26"/>
  <c r="M208" i="26"/>
  <c r="L208" i="26" a="1"/>
  <c r="L208" i="26" s="1"/>
  <c r="K208" i="26" a="1"/>
  <c r="K208" i="26" s="1"/>
  <c r="J208" i="26"/>
  <c r="W207" i="26"/>
  <c r="M207" i="26"/>
  <c r="L207" i="26" a="1"/>
  <c r="L207" i="26" s="1"/>
  <c r="K207" i="26" a="1"/>
  <c r="K207" i="26" s="1"/>
  <c r="J207" i="26"/>
  <c r="Z206" i="26"/>
  <c r="Y206" i="26"/>
  <c r="L206" i="26" a="1"/>
  <c r="L206" i="26" s="1"/>
  <c r="K206" i="26" a="1"/>
  <c r="K206" i="26" s="1"/>
  <c r="J201" i="26"/>
  <c r="J203" i="26" s="1"/>
  <c r="N200" i="26"/>
  <c r="Q199" i="26" a="1"/>
  <c r="Q199" i="26" s="1"/>
  <c r="P199" i="26" a="1"/>
  <c r="P199" i="26" s="1"/>
  <c r="Q198" i="26" a="1"/>
  <c r="Q198" i="26" s="1"/>
  <c r="P198" i="26" a="1"/>
  <c r="P198" i="26" s="1"/>
  <c r="Q197" i="26" a="1"/>
  <c r="Q197" i="26" s="1"/>
  <c r="P197" i="26" a="1"/>
  <c r="P197" i="26" s="1"/>
  <c r="Q196" i="26" a="1"/>
  <c r="Q196" i="26" s="1"/>
  <c r="P196" i="26" a="1"/>
  <c r="P196" i="26" s="1"/>
  <c r="AA195" i="26"/>
  <c r="Q195" i="26" a="1"/>
  <c r="Q195" i="26" s="1"/>
  <c r="P195" i="26" a="1"/>
  <c r="P195" i="26" s="1"/>
  <c r="Q194" i="26" a="1"/>
  <c r="Q194" i="26" s="1"/>
  <c r="P194" i="26" a="1"/>
  <c r="P194" i="26" s="1"/>
  <c r="Q193" i="26" a="1"/>
  <c r="Q193" i="26" s="1"/>
  <c r="P193" i="26" a="1"/>
  <c r="P193" i="26" s="1"/>
  <c r="Y192" i="26"/>
  <c r="S192" i="26"/>
  <c r="X191" i="26"/>
  <c r="W191" i="26"/>
  <c r="U191" i="26"/>
  <c r="S191" i="26"/>
  <c r="L191" i="26"/>
  <c r="T191" i="26" s="1"/>
  <c r="I191" i="26"/>
  <c r="X190" i="26"/>
  <c r="W190" i="26"/>
  <c r="U190" i="26"/>
  <c r="S190" i="26"/>
  <c r="L190" i="26"/>
  <c r="T190" i="26" s="1"/>
  <c r="I190" i="26"/>
  <c r="X189" i="26"/>
  <c r="W189" i="26"/>
  <c r="U189" i="26"/>
  <c r="S189" i="26"/>
  <c r="L189" i="26"/>
  <c r="T189" i="26" s="1"/>
  <c r="I189" i="26"/>
  <c r="B189" i="26"/>
  <c r="X188" i="26"/>
  <c r="W188" i="26"/>
  <c r="U188" i="26"/>
  <c r="S188" i="26"/>
  <c r="L188" i="26"/>
  <c r="T188" i="26" s="1"/>
  <c r="I188" i="26"/>
  <c r="B188" i="26"/>
  <c r="X187" i="26"/>
  <c r="W187" i="26"/>
  <c r="U187" i="26"/>
  <c r="S187" i="26"/>
  <c r="L187" i="26"/>
  <c r="T187" i="26" s="1"/>
  <c r="I187" i="26"/>
  <c r="B187" i="26"/>
  <c r="X186" i="26"/>
  <c r="W186" i="26"/>
  <c r="U186" i="26"/>
  <c r="S186" i="26"/>
  <c r="L186" i="26"/>
  <c r="T186" i="26" s="1"/>
  <c r="I186" i="26"/>
  <c r="B186" i="26"/>
  <c r="X185" i="26"/>
  <c r="W185" i="26"/>
  <c r="U185" i="26"/>
  <c r="S185" i="26"/>
  <c r="L185" i="26"/>
  <c r="T185" i="26" s="1"/>
  <c r="I185" i="26"/>
  <c r="B185" i="26"/>
  <c r="X184" i="26"/>
  <c r="W184" i="26"/>
  <c r="U184" i="26"/>
  <c r="S184" i="26"/>
  <c r="L184" i="26"/>
  <c r="T184" i="26" s="1"/>
  <c r="I184" i="26"/>
  <c r="B184" i="26"/>
  <c r="X183" i="26"/>
  <c r="W183" i="26"/>
  <c r="U183" i="26"/>
  <c r="S183" i="26"/>
  <c r="L183" i="26"/>
  <c r="T183" i="26" s="1"/>
  <c r="I183" i="26"/>
  <c r="B183" i="26"/>
  <c r="X182" i="26"/>
  <c r="W182" i="26"/>
  <c r="U182" i="26"/>
  <c r="S182" i="26"/>
  <c r="L182" i="26"/>
  <c r="T182" i="26" s="1"/>
  <c r="I182" i="26"/>
  <c r="B182" i="26"/>
  <c r="X181" i="26"/>
  <c r="W181" i="26"/>
  <c r="U181" i="26"/>
  <c r="S181" i="26"/>
  <c r="L181" i="26"/>
  <c r="T181" i="26" s="1"/>
  <c r="I181" i="26"/>
  <c r="B181" i="26"/>
  <c r="X180" i="26"/>
  <c r="W180" i="26"/>
  <c r="U180" i="26"/>
  <c r="S180" i="26"/>
  <c r="L180" i="26"/>
  <c r="T180" i="26" s="1"/>
  <c r="I180" i="26"/>
  <c r="B180" i="26"/>
  <c r="X179" i="26"/>
  <c r="W179" i="26"/>
  <c r="U179" i="26"/>
  <c r="S179" i="26"/>
  <c r="L179" i="26"/>
  <c r="T179" i="26" s="1"/>
  <c r="I179" i="26"/>
  <c r="B179" i="26"/>
  <c r="X178" i="26"/>
  <c r="W178" i="26"/>
  <c r="U178" i="26"/>
  <c r="S178" i="26"/>
  <c r="L178" i="26"/>
  <c r="T178" i="26" s="1"/>
  <c r="I178" i="26"/>
  <c r="B178" i="26"/>
  <c r="X177" i="26"/>
  <c r="W177" i="26"/>
  <c r="U177" i="26"/>
  <c r="S177" i="26"/>
  <c r="L177" i="26"/>
  <c r="T177" i="26" s="1"/>
  <c r="I177" i="26"/>
  <c r="B177" i="26"/>
  <c r="X176" i="26"/>
  <c r="W176" i="26"/>
  <c r="U176" i="26"/>
  <c r="S176" i="26"/>
  <c r="L176" i="26"/>
  <c r="T176" i="26" s="1"/>
  <c r="I176" i="26"/>
  <c r="B176" i="26"/>
  <c r="X175" i="26"/>
  <c r="W175" i="26"/>
  <c r="U175" i="26"/>
  <c r="S175" i="26"/>
  <c r="L175" i="26"/>
  <c r="T175" i="26" s="1"/>
  <c r="I175" i="26"/>
  <c r="B175" i="26"/>
  <c r="X174" i="26"/>
  <c r="W174" i="26"/>
  <c r="U174" i="26"/>
  <c r="S174" i="26"/>
  <c r="L174" i="26"/>
  <c r="T174" i="26" s="1"/>
  <c r="I174" i="26"/>
  <c r="B174" i="26"/>
  <c r="X173" i="26"/>
  <c r="W173" i="26"/>
  <c r="U173" i="26"/>
  <c r="S173" i="26"/>
  <c r="L173" i="26"/>
  <c r="T173" i="26" s="1"/>
  <c r="I173" i="26"/>
  <c r="B173" i="26"/>
  <c r="X172" i="26"/>
  <c r="W172" i="26"/>
  <c r="U172" i="26"/>
  <c r="S172" i="26"/>
  <c r="L172" i="26"/>
  <c r="T172" i="26" s="1"/>
  <c r="I172" i="26"/>
  <c r="B172" i="26"/>
  <c r="X171" i="26"/>
  <c r="W171" i="26"/>
  <c r="U171" i="26"/>
  <c r="S171" i="26"/>
  <c r="L171" i="26"/>
  <c r="T171" i="26" s="1"/>
  <c r="I171" i="26"/>
  <c r="B171" i="26"/>
  <c r="X170" i="26"/>
  <c r="W170" i="26"/>
  <c r="U170" i="26"/>
  <c r="S170" i="26"/>
  <c r="L170" i="26"/>
  <c r="T170" i="26" s="1"/>
  <c r="I170" i="26"/>
  <c r="B170" i="26"/>
  <c r="X169" i="26"/>
  <c r="W169" i="26"/>
  <c r="U169" i="26"/>
  <c r="S169" i="26"/>
  <c r="L169" i="26"/>
  <c r="T169" i="26" s="1"/>
  <c r="I169" i="26"/>
  <c r="B169" i="26"/>
  <c r="X168" i="26"/>
  <c r="W168" i="26"/>
  <c r="U168" i="26"/>
  <c r="S168" i="26"/>
  <c r="L168" i="26"/>
  <c r="T168" i="26" s="1"/>
  <c r="I168" i="26"/>
  <c r="B168" i="26"/>
  <c r="X167" i="26"/>
  <c r="W167" i="26"/>
  <c r="U167" i="26"/>
  <c r="S167" i="26"/>
  <c r="L167" i="26"/>
  <c r="T167" i="26" s="1"/>
  <c r="I167" i="26"/>
  <c r="B167" i="26"/>
  <c r="X166" i="26"/>
  <c r="W166" i="26"/>
  <c r="U166" i="26"/>
  <c r="S166" i="26"/>
  <c r="L166" i="26"/>
  <c r="T166" i="26" s="1"/>
  <c r="I166" i="26"/>
  <c r="B166" i="26"/>
  <c r="X165" i="26"/>
  <c r="W165" i="26"/>
  <c r="U165" i="26"/>
  <c r="S165" i="26"/>
  <c r="L165" i="26"/>
  <c r="T165" i="26" s="1"/>
  <c r="I165" i="26"/>
  <c r="B165" i="26"/>
  <c r="X164" i="26"/>
  <c r="W164" i="26"/>
  <c r="U164" i="26"/>
  <c r="S164" i="26"/>
  <c r="L164" i="26"/>
  <c r="T164" i="26" s="1"/>
  <c r="I164" i="26"/>
  <c r="B164" i="26"/>
  <c r="X163" i="26"/>
  <c r="W163" i="26"/>
  <c r="U163" i="26"/>
  <c r="S163" i="26"/>
  <c r="L163" i="26"/>
  <c r="T163" i="26" s="1"/>
  <c r="I163" i="26"/>
  <c r="B163" i="26"/>
  <c r="X162" i="26"/>
  <c r="W162" i="26"/>
  <c r="U162" i="26"/>
  <c r="S162" i="26"/>
  <c r="L162" i="26"/>
  <c r="T162" i="26" s="1"/>
  <c r="I162" i="26"/>
  <c r="B162" i="26"/>
  <c r="X161" i="26"/>
  <c r="W161" i="26"/>
  <c r="U161" i="26"/>
  <c r="S161" i="26"/>
  <c r="L161" i="26"/>
  <c r="T161" i="26" s="1"/>
  <c r="I161" i="26"/>
  <c r="B161" i="26"/>
  <c r="X160" i="26"/>
  <c r="W160" i="26"/>
  <c r="U160" i="26"/>
  <c r="S160" i="26"/>
  <c r="L160" i="26"/>
  <c r="T160" i="26" s="1"/>
  <c r="I160" i="26"/>
  <c r="B160" i="26"/>
  <c r="X159" i="26"/>
  <c r="W159" i="26"/>
  <c r="U159" i="26"/>
  <c r="S159" i="26"/>
  <c r="L159" i="26"/>
  <c r="T159" i="26" s="1"/>
  <c r="I159" i="26"/>
  <c r="B159" i="26"/>
  <c r="X158" i="26"/>
  <c r="W158" i="26"/>
  <c r="U158" i="26"/>
  <c r="S158" i="26"/>
  <c r="L158" i="26"/>
  <c r="T158" i="26" s="1"/>
  <c r="I158" i="26"/>
  <c r="B158" i="26"/>
  <c r="X157" i="26"/>
  <c r="W157" i="26"/>
  <c r="U157" i="26"/>
  <c r="S157" i="26"/>
  <c r="L157" i="26"/>
  <c r="T157" i="26" s="1"/>
  <c r="I157" i="26"/>
  <c r="B157" i="26"/>
  <c r="X156" i="26"/>
  <c r="W156" i="26"/>
  <c r="U156" i="26"/>
  <c r="S156" i="26"/>
  <c r="L156" i="26"/>
  <c r="T156" i="26" s="1"/>
  <c r="I156" i="26"/>
  <c r="B156" i="26"/>
  <c r="X155" i="26"/>
  <c r="W155" i="26"/>
  <c r="U155" i="26"/>
  <c r="S155" i="26"/>
  <c r="L155" i="26"/>
  <c r="T155" i="26" s="1"/>
  <c r="I155" i="26"/>
  <c r="B155" i="26"/>
  <c r="X154" i="26"/>
  <c r="W154" i="26"/>
  <c r="U154" i="26"/>
  <c r="S154" i="26"/>
  <c r="L154" i="26"/>
  <c r="T154" i="26" s="1"/>
  <c r="I154" i="26"/>
  <c r="B154" i="26"/>
  <c r="X153" i="26"/>
  <c r="W153" i="26"/>
  <c r="U153" i="26"/>
  <c r="S153" i="26"/>
  <c r="L153" i="26"/>
  <c r="T153" i="26" s="1"/>
  <c r="I153" i="26"/>
  <c r="B153" i="26"/>
  <c r="X152" i="26"/>
  <c r="S152" i="26"/>
  <c r="L152" i="26"/>
  <c r="T152" i="26" s="1"/>
  <c r="I152" i="26"/>
  <c r="B152" i="26"/>
  <c r="X151" i="26"/>
  <c r="S151" i="26"/>
  <c r="L151" i="26"/>
  <c r="T151" i="26" s="1"/>
  <c r="U151" i="26" s="1"/>
  <c r="I151" i="26"/>
  <c r="B151" i="26"/>
  <c r="X150" i="26"/>
  <c r="S150" i="26"/>
  <c r="L150" i="26"/>
  <c r="T150" i="26" s="1"/>
  <c r="I150" i="26"/>
  <c r="B150" i="26"/>
  <c r="X149" i="26"/>
  <c r="S149" i="26"/>
  <c r="L149" i="26"/>
  <c r="T149" i="26" s="1"/>
  <c r="I149" i="26"/>
  <c r="B149" i="26"/>
  <c r="X148" i="26"/>
  <c r="S148" i="26"/>
  <c r="L148" i="26"/>
  <c r="T148" i="26" s="1"/>
  <c r="I148" i="26"/>
  <c r="X147" i="26"/>
  <c r="W147" i="26"/>
  <c r="U147" i="26"/>
  <c r="S147" i="26"/>
  <c r="L147" i="26"/>
  <c r="T147" i="26" s="1"/>
  <c r="I147" i="26"/>
  <c r="O145" i="26"/>
  <c r="N145" i="26"/>
  <c r="W143" i="26"/>
  <c r="M143" i="26"/>
  <c r="F143" i="26" s="1"/>
  <c r="G143" i="26"/>
  <c r="C143" i="26" s="1"/>
  <c r="C139" i="26" s="1"/>
  <c r="E143" i="26"/>
  <c r="E213" i="26" s="1"/>
  <c r="D143" i="26"/>
  <c r="D173" i="26" s="1"/>
  <c r="L142" i="26"/>
  <c r="R185" i="26" s="1"/>
  <c r="V141" i="26"/>
  <c r="U141" i="26"/>
  <c r="AA140" i="26"/>
  <c r="AA206" i="26" s="1"/>
  <c r="V140" i="26"/>
  <c r="U140" i="26"/>
  <c r="AA137" i="26"/>
  <c r="AA135" i="26"/>
  <c r="Z135" i="26"/>
  <c r="Y135" i="26"/>
  <c r="X135" i="26"/>
  <c r="X136" i="26" s="1"/>
  <c r="W135" i="26"/>
  <c r="V135" i="26"/>
  <c r="U135" i="26"/>
  <c r="T135" i="26"/>
  <c r="S135" i="26"/>
  <c r="R135" i="26"/>
  <c r="Q135" i="26"/>
  <c r="P135" i="26"/>
  <c r="O135" i="26"/>
  <c r="N135" i="26"/>
  <c r="M135" i="26"/>
  <c r="L135" i="26"/>
  <c r="K135" i="26"/>
  <c r="J135" i="26"/>
  <c r="I135" i="26"/>
  <c r="H135" i="26"/>
  <c r="G135" i="26"/>
  <c r="F135" i="26"/>
  <c r="E135" i="26"/>
  <c r="D135" i="26"/>
  <c r="C135" i="26"/>
  <c r="AA134" i="26"/>
  <c r="Z134" i="26"/>
  <c r="Y134" i="26"/>
  <c r="X134" i="26"/>
  <c r="W134" i="26"/>
  <c r="V134" i="26"/>
  <c r="U134" i="26"/>
  <c r="T134" i="26"/>
  <c r="S134" i="26"/>
  <c r="R134" i="26"/>
  <c r="Q134" i="26"/>
  <c r="P134" i="26"/>
  <c r="O134" i="26"/>
  <c r="N134" i="26"/>
  <c r="M134" i="26"/>
  <c r="L134" i="26"/>
  <c r="K134" i="26"/>
  <c r="J134" i="26"/>
  <c r="I134" i="26"/>
  <c r="H134" i="26"/>
  <c r="G134" i="26"/>
  <c r="F134" i="26"/>
  <c r="E134" i="26"/>
  <c r="D134" i="26"/>
  <c r="C134" i="26"/>
  <c r="A1" i="26"/>
  <c r="R132" i="26"/>
  <c r="H132" i="26"/>
  <c r="K131" i="26" a="1"/>
  <c r="K131" i="26" s="1"/>
  <c r="K130" i="26" a="1"/>
  <c r="K130" i="26" s="1"/>
  <c r="M129" i="26"/>
  <c r="L129" i="26" a="1"/>
  <c r="L129" i="26" s="1"/>
  <c r="K129" i="26" a="1"/>
  <c r="K129" i="26" s="1"/>
  <c r="J129" i="26"/>
  <c r="M128" i="26"/>
  <c r="L128" i="26" a="1"/>
  <c r="L128" i="26" s="1"/>
  <c r="K128" i="26" a="1"/>
  <c r="K128" i="26" s="1"/>
  <c r="J128" i="26"/>
  <c r="B128" i="26" a="1"/>
  <c r="B128" i="26" s="1"/>
  <c r="M127" i="26"/>
  <c r="L127" i="26" a="1"/>
  <c r="L127" i="26" s="1"/>
  <c r="K127" i="26" a="1"/>
  <c r="K127" i="26" s="1"/>
  <c r="J127" i="26"/>
  <c r="B127" i="26" a="1"/>
  <c r="B127" i="26" s="1"/>
  <c r="M126" i="26"/>
  <c r="L126" i="26" a="1"/>
  <c r="L126" i="26" s="1"/>
  <c r="K126" i="26" a="1"/>
  <c r="K126" i="26" s="1"/>
  <c r="J126" i="26"/>
  <c r="B126" i="26" a="1"/>
  <c r="B126" i="26" s="1"/>
  <c r="M125" i="26"/>
  <c r="L125" i="26" a="1"/>
  <c r="L125" i="26" s="1"/>
  <c r="K125" i="26" a="1"/>
  <c r="K125" i="26" s="1"/>
  <c r="J125" i="26"/>
  <c r="B125" i="26" a="1"/>
  <c r="B125" i="26" s="1"/>
  <c r="M124" i="26"/>
  <c r="L124" i="26" a="1"/>
  <c r="L124" i="26" s="1"/>
  <c r="K124" i="26" a="1"/>
  <c r="K124" i="26" s="1"/>
  <c r="J124" i="26"/>
  <c r="B124" i="26" a="1"/>
  <c r="B124" i="26" s="1"/>
  <c r="M123" i="26"/>
  <c r="L123" i="26" a="1"/>
  <c r="L123" i="26" s="1"/>
  <c r="K123" i="26" a="1"/>
  <c r="K123" i="26" s="1"/>
  <c r="J123" i="26"/>
  <c r="B123" i="26" a="1"/>
  <c r="B123" i="26" s="1"/>
  <c r="M122" i="26"/>
  <c r="L122" i="26" a="1"/>
  <c r="L122" i="26" s="1"/>
  <c r="K122" i="26" a="1"/>
  <c r="K122" i="26" s="1"/>
  <c r="J122" i="26"/>
  <c r="B122" i="26" a="1"/>
  <c r="B122" i="26" s="1"/>
  <c r="M121" i="26"/>
  <c r="L121" i="26" a="1"/>
  <c r="L121" i="26" s="1"/>
  <c r="K121" i="26" a="1"/>
  <c r="K121" i="26" s="1"/>
  <c r="J121" i="26"/>
  <c r="B121" i="26" a="1"/>
  <c r="B121" i="26" s="1"/>
  <c r="M120" i="26"/>
  <c r="L120" i="26" a="1"/>
  <c r="L120" i="26" s="1"/>
  <c r="K120" i="26" a="1"/>
  <c r="K120" i="26" s="1"/>
  <c r="J120" i="26"/>
  <c r="B120" i="26" a="1"/>
  <c r="B120" i="26" s="1"/>
  <c r="M119" i="26"/>
  <c r="L119" i="26" a="1"/>
  <c r="L119" i="26" s="1"/>
  <c r="K119" i="26" a="1"/>
  <c r="K119" i="26" s="1"/>
  <c r="J119" i="26"/>
  <c r="B119" i="26" a="1"/>
  <c r="B119" i="26" s="1"/>
  <c r="M118" i="26"/>
  <c r="L118" i="26" a="1"/>
  <c r="L118" i="26" s="1"/>
  <c r="K118" i="26" a="1"/>
  <c r="K118" i="26" s="1"/>
  <c r="J118" i="26"/>
  <c r="B118" i="26" a="1"/>
  <c r="B118" i="26" s="1"/>
  <c r="M117" i="26"/>
  <c r="L117" i="26" a="1"/>
  <c r="L117" i="26" s="1"/>
  <c r="K117" i="26" a="1"/>
  <c r="K117" i="26" s="1"/>
  <c r="J117" i="26"/>
  <c r="B117" i="26" a="1"/>
  <c r="B117" i="26" s="1"/>
  <c r="M116" i="26"/>
  <c r="L116" i="26" a="1"/>
  <c r="L116" i="26" s="1"/>
  <c r="K116" i="26" a="1"/>
  <c r="K116" i="26" s="1"/>
  <c r="J116" i="26"/>
  <c r="B116" i="26" a="1"/>
  <c r="B116" i="26" s="1"/>
  <c r="M115" i="26"/>
  <c r="L115" i="26" a="1"/>
  <c r="L115" i="26" s="1"/>
  <c r="K115" i="26" a="1"/>
  <c r="K115" i="26" s="1"/>
  <c r="J115" i="26"/>
  <c r="B115" i="26" a="1"/>
  <c r="B115" i="26" s="1"/>
  <c r="M114" i="26"/>
  <c r="L114" i="26" a="1"/>
  <c r="L114" i="26" s="1"/>
  <c r="K114" i="26" a="1"/>
  <c r="K114" i="26" s="1"/>
  <c r="J114" i="26"/>
  <c r="B114" i="26" a="1"/>
  <c r="B114" i="26" s="1"/>
  <c r="M113" i="26"/>
  <c r="L113" i="26" a="1"/>
  <c r="L113" i="26" s="1"/>
  <c r="K113" i="26" a="1"/>
  <c r="K113" i="26" s="1"/>
  <c r="J113" i="26"/>
  <c r="M112" i="26"/>
  <c r="L112" i="26" a="1"/>
  <c r="L112" i="26" s="1"/>
  <c r="K112" i="26" a="1"/>
  <c r="K112" i="26" s="1"/>
  <c r="J112" i="26"/>
  <c r="M111" i="26"/>
  <c r="L111" i="26" a="1"/>
  <c r="L111" i="26" s="1"/>
  <c r="K111" i="26" a="1"/>
  <c r="K111" i="26" s="1"/>
  <c r="J111" i="26"/>
  <c r="M110" i="26"/>
  <c r="L110" i="26" a="1"/>
  <c r="L110" i="26" s="1"/>
  <c r="K110" i="26" a="1"/>
  <c r="K110" i="26" s="1"/>
  <c r="J110" i="26"/>
  <c r="M109" i="26"/>
  <c r="L109" i="26" a="1"/>
  <c r="L109" i="26" s="1"/>
  <c r="K109" i="26" a="1"/>
  <c r="K109" i="26" s="1"/>
  <c r="J109" i="26"/>
  <c r="M108" i="26"/>
  <c r="L108" i="26" a="1"/>
  <c r="L108" i="26" s="1"/>
  <c r="K108" i="26" a="1"/>
  <c r="K108" i="26" s="1"/>
  <c r="J108" i="26"/>
  <c r="M107" i="26"/>
  <c r="L107" i="26" a="1"/>
  <c r="L107" i="26" s="1"/>
  <c r="K107" i="26" a="1"/>
  <c r="K107" i="26" s="1"/>
  <c r="J107" i="26"/>
  <c r="M106" i="26"/>
  <c r="L106" i="26" a="1"/>
  <c r="L106" i="26" s="1"/>
  <c r="K106" i="26" a="1"/>
  <c r="K106" i="26" s="1"/>
  <c r="J106" i="26"/>
  <c r="M105" i="26"/>
  <c r="L105" i="26" a="1"/>
  <c r="L105" i="26" s="1"/>
  <c r="K105" i="26" a="1"/>
  <c r="K105" i="26" s="1"/>
  <c r="J105" i="26"/>
  <c r="M104" i="26"/>
  <c r="L104" i="26" a="1"/>
  <c r="L104" i="26" s="1"/>
  <c r="K104" i="26" a="1"/>
  <c r="K104" i="26" s="1"/>
  <c r="J104" i="26"/>
  <c r="M103" i="26"/>
  <c r="L103" i="26" a="1"/>
  <c r="L103" i="26" s="1"/>
  <c r="K103" i="26" a="1"/>
  <c r="K103" i="26" s="1"/>
  <c r="J103" i="26"/>
  <c r="M102" i="26"/>
  <c r="L102" i="26" a="1"/>
  <c r="L102" i="26" s="1"/>
  <c r="K102" i="26" a="1"/>
  <c r="K102" i="26" s="1"/>
  <c r="J102" i="26"/>
  <c r="M101" i="26"/>
  <c r="L101" i="26" a="1"/>
  <c r="L101" i="26" s="1"/>
  <c r="K101" i="26" a="1"/>
  <c r="K101" i="26" s="1"/>
  <c r="J101" i="26"/>
  <c r="M100" i="26"/>
  <c r="L100" i="26" a="1"/>
  <c r="L100" i="26" s="1"/>
  <c r="K100" i="26" a="1"/>
  <c r="K100" i="26" s="1"/>
  <c r="J100" i="26"/>
  <c r="M99" i="26"/>
  <c r="L99" i="26" a="1"/>
  <c r="L99" i="26" s="1"/>
  <c r="K99" i="26" a="1"/>
  <c r="K99" i="26" s="1"/>
  <c r="J99" i="26"/>
  <c r="AA98" i="26"/>
  <c r="M98" i="26"/>
  <c r="L98" i="26" a="1"/>
  <c r="L98" i="26" s="1"/>
  <c r="K98" i="26" a="1"/>
  <c r="K98" i="26" s="1"/>
  <c r="J98" i="26"/>
  <c r="M97" i="26"/>
  <c r="L97" i="26" a="1"/>
  <c r="L97" i="26" s="1"/>
  <c r="K97" i="26" a="1"/>
  <c r="K97" i="26" s="1"/>
  <c r="J97" i="26"/>
  <c r="M96" i="26"/>
  <c r="L96" i="26" a="1"/>
  <c r="L96" i="26" s="1"/>
  <c r="K96" i="26" a="1"/>
  <c r="K96" i="26" s="1"/>
  <c r="J96" i="26"/>
  <c r="L95" i="26" a="1"/>
  <c r="L95" i="26" s="1"/>
  <c r="K95" i="26" a="1"/>
  <c r="K95" i="26" s="1"/>
  <c r="J95" i="26"/>
  <c r="L94" i="26" a="1"/>
  <c r="L94" i="26" s="1"/>
  <c r="K94" i="26" a="1"/>
  <c r="K94" i="26" s="1"/>
  <c r="J94" i="26"/>
  <c r="X93" i="26"/>
  <c r="W93" i="26"/>
  <c r="M93" i="26"/>
  <c r="L93" i="26" a="1"/>
  <c r="L93" i="26" s="1"/>
  <c r="K93" i="26" a="1"/>
  <c r="K93" i="26" s="1"/>
  <c r="J93" i="26"/>
  <c r="W92" i="26"/>
  <c r="M92" i="26"/>
  <c r="L92" i="26" a="1"/>
  <c r="L92" i="26" s="1"/>
  <c r="K92" i="26" a="1"/>
  <c r="K92" i="26" s="1"/>
  <c r="J92" i="26"/>
  <c r="W91" i="26"/>
  <c r="M91" i="26"/>
  <c r="L91" i="26" a="1"/>
  <c r="L91" i="26" s="1"/>
  <c r="K91" i="26" a="1"/>
  <c r="K91" i="26" s="1"/>
  <c r="J91" i="26"/>
  <c r="W90" i="26"/>
  <c r="M90" i="26"/>
  <c r="L90" i="26" a="1"/>
  <c r="L90" i="26" s="1"/>
  <c r="K90" i="26" a="1"/>
  <c r="K90" i="26" s="1"/>
  <c r="J90" i="26"/>
  <c r="Z89" i="26"/>
  <c r="Y89" i="26"/>
  <c r="L89" i="26" a="1"/>
  <c r="L89" i="26" s="1"/>
  <c r="K89" i="26" a="1"/>
  <c r="K89" i="26" s="1"/>
  <c r="J84" i="26"/>
  <c r="J86" i="26" s="1"/>
  <c r="N83" i="26"/>
  <c r="Q82" i="26" a="1"/>
  <c r="Q82" i="26" s="1"/>
  <c r="P82" i="26" a="1"/>
  <c r="P82" i="26" s="1"/>
  <c r="Q81" i="26" a="1"/>
  <c r="Q81" i="26" s="1"/>
  <c r="P81" i="26" a="1"/>
  <c r="P81" i="26" s="1"/>
  <c r="Q80" i="26" a="1"/>
  <c r="Q80" i="26" s="1"/>
  <c r="P80" i="26" a="1"/>
  <c r="P80" i="26" s="1"/>
  <c r="Q79" i="26" a="1"/>
  <c r="Q79" i="26" s="1"/>
  <c r="P79" i="26" a="1"/>
  <c r="P79" i="26" s="1"/>
  <c r="AA78" i="26"/>
  <c r="Q78" i="26" a="1"/>
  <c r="Q78" i="26" s="1"/>
  <c r="P78" i="26" a="1"/>
  <c r="P78" i="26" s="1"/>
  <c r="Q77" i="26" a="1"/>
  <c r="Q77" i="26" s="1"/>
  <c r="P77" i="26" a="1"/>
  <c r="P77" i="26" s="1"/>
  <c r="Q76" i="26" a="1"/>
  <c r="Q76" i="26" s="1"/>
  <c r="P76" i="26" a="1"/>
  <c r="P76" i="26" s="1"/>
  <c r="Y75" i="26"/>
  <c r="S75" i="26"/>
  <c r="X74" i="26"/>
  <c r="W74" i="26"/>
  <c r="U74" i="26"/>
  <c r="S74" i="26"/>
  <c r="L74" i="26"/>
  <c r="T74" i="26" s="1"/>
  <c r="I74" i="26"/>
  <c r="X73" i="26"/>
  <c r="W73" i="26"/>
  <c r="U73" i="26"/>
  <c r="S73" i="26"/>
  <c r="L73" i="26"/>
  <c r="T73" i="26" s="1"/>
  <c r="I73" i="26"/>
  <c r="X72" i="26"/>
  <c r="W72" i="26"/>
  <c r="U72" i="26"/>
  <c r="S72" i="26"/>
  <c r="L72" i="26"/>
  <c r="T72" i="26" s="1"/>
  <c r="I72" i="26"/>
  <c r="B72" i="26"/>
  <c r="X71" i="26"/>
  <c r="W71" i="26"/>
  <c r="U71" i="26"/>
  <c r="S71" i="26"/>
  <c r="L71" i="26"/>
  <c r="T71" i="26" s="1"/>
  <c r="I71" i="26"/>
  <c r="B71" i="26"/>
  <c r="X70" i="26"/>
  <c r="W70" i="26"/>
  <c r="U70" i="26"/>
  <c r="S70" i="26"/>
  <c r="L70" i="26"/>
  <c r="T70" i="26" s="1"/>
  <c r="I70" i="26"/>
  <c r="B70" i="26"/>
  <c r="X69" i="26"/>
  <c r="W69" i="26"/>
  <c r="U69" i="26"/>
  <c r="S69" i="26"/>
  <c r="L69" i="26"/>
  <c r="T69" i="26" s="1"/>
  <c r="I69" i="26"/>
  <c r="B69" i="26"/>
  <c r="X68" i="26"/>
  <c r="W68" i="26"/>
  <c r="U68" i="26"/>
  <c r="S68" i="26"/>
  <c r="L68" i="26"/>
  <c r="T68" i="26" s="1"/>
  <c r="I68" i="26"/>
  <c r="B68" i="26"/>
  <c r="X67" i="26"/>
  <c r="W67" i="26"/>
  <c r="U67" i="26"/>
  <c r="S67" i="26"/>
  <c r="L67" i="26"/>
  <c r="T67" i="26" s="1"/>
  <c r="I67" i="26"/>
  <c r="B67" i="26"/>
  <c r="X66" i="26"/>
  <c r="W66" i="26"/>
  <c r="U66" i="26"/>
  <c r="S66" i="26"/>
  <c r="L66" i="26"/>
  <c r="T66" i="26" s="1"/>
  <c r="I66" i="26"/>
  <c r="B66" i="26"/>
  <c r="X65" i="26"/>
  <c r="W65" i="26"/>
  <c r="U65" i="26"/>
  <c r="S65" i="26"/>
  <c r="L65" i="26"/>
  <c r="T65" i="26" s="1"/>
  <c r="I65" i="26"/>
  <c r="B65" i="26"/>
  <c r="X64" i="26"/>
  <c r="W64" i="26"/>
  <c r="U64" i="26"/>
  <c r="S64" i="26"/>
  <c r="L64" i="26"/>
  <c r="T64" i="26" s="1"/>
  <c r="I64" i="26"/>
  <c r="B64" i="26"/>
  <c r="X63" i="26"/>
  <c r="W63" i="26"/>
  <c r="U63" i="26"/>
  <c r="S63" i="26"/>
  <c r="L63" i="26"/>
  <c r="T63" i="26" s="1"/>
  <c r="I63" i="26"/>
  <c r="B63" i="26"/>
  <c r="X62" i="26"/>
  <c r="W62" i="26"/>
  <c r="U62" i="26"/>
  <c r="S62" i="26"/>
  <c r="L62" i="26"/>
  <c r="T62" i="26" s="1"/>
  <c r="I62" i="26"/>
  <c r="B62" i="26"/>
  <c r="X61" i="26"/>
  <c r="W61" i="26"/>
  <c r="U61" i="26"/>
  <c r="S61" i="26"/>
  <c r="L61" i="26"/>
  <c r="T61" i="26" s="1"/>
  <c r="I61" i="26"/>
  <c r="B61" i="26"/>
  <c r="X60" i="26"/>
  <c r="W60" i="26"/>
  <c r="U60" i="26"/>
  <c r="S60" i="26"/>
  <c r="L60" i="26"/>
  <c r="T60" i="26" s="1"/>
  <c r="I60" i="26"/>
  <c r="B60" i="26"/>
  <c r="X59" i="26"/>
  <c r="W59" i="26"/>
  <c r="U59" i="26"/>
  <c r="S59" i="26"/>
  <c r="L59" i="26"/>
  <c r="T59" i="26" s="1"/>
  <c r="I59" i="26"/>
  <c r="B59" i="26"/>
  <c r="X58" i="26"/>
  <c r="W58" i="26"/>
  <c r="U58" i="26"/>
  <c r="S58" i="26"/>
  <c r="L58" i="26"/>
  <c r="T58" i="26" s="1"/>
  <c r="I58" i="26"/>
  <c r="B58" i="26"/>
  <c r="X57" i="26"/>
  <c r="W57" i="26"/>
  <c r="U57" i="26"/>
  <c r="S57" i="26"/>
  <c r="L57" i="26"/>
  <c r="T57" i="26" s="1"/>
  <c r="I57" i="26"/>
  <c r="B57" i="26"/>
  <c r="X56" i="26"/>
  <c r="W56" i="26"/>
  <c r="U56" i="26"/>
  <c r="S56" i="26"/>
  <c r="L56" i="26"/>
  <c r="T56" i="26" s="1"/>
  <c r="I56" i="26"/>
  <c r="B56" i="26"/>
  <c r="X55" i="26"/>
  <c r="W55" i="26"/>
  <c r="U55" i="26"/>
  <c r="S55" i="26"/>
  <c r="L55" i="26"/>
  <c r="T55" i="26" s="1"/>
  <c r="I55" i="26"/>
  <c r="B55" i="26"/>
  <c r="X54" i="26"/>
  <c r="W54" i="26"/>
  <c r="U54" i="26"/>
  <c r="S54" i="26"/>
  <c r="L54" i="26"/>
  <c r="T54" i="26" s="1"/>
  <c r="I54" i="26"/>
  <c r="B54" i="26"/>
  <c r="X53" i="26"/>
  <c r="W53" i="26"/>
  <c r="U53" i="26"/>
  <c r="S53" i="26"/>
  <c r="L53" i="26"/>
  <c r="T53" i="26" s="1"/>
  <c r="I53" i="26"/>
  <c r="B53" i="26"/>
  <c r="X52" i="26"/>
  <c r="W52" i="26"/>
  <c r="U52" i="26"/>
  <c r="S52" i="26"/>
  <c r="L52" i="26"/>
  <c r="T52" i="26" s="1"/>
  <c r="I52" i="26"/>
  <c r="B52" i="26"/>
  <c r="X51" i="26"/>
  <c r="W51" i="26"/>
  <c r="U51" i="26"/>
  <c r="S51" i="26"/>
  <c r="L51" i="26"/>
  <c r="T51" i="26" s="1"/>
  <c r="I51" i="26"/>
  <c r="B51" i="26"/>
  <c r="X50" i="26"/>
  <c r="W50" i="26"/>
  <c r="U50" i="26"/>
  <c r="S50" i="26"/>
  <c r="L50" i="26"/>
  <c r="T50" i="26" s="1"/>
  <c r="I50" i="26"/>
  <c r="B50" i="26"/>
  <c r="X49" i="26"/>
  <c r="W49" i="26"/>
  <c r="U49" i="26"/>
  <c r="S49" i="26"/>
  <c r="L49" i="26"/>
  <c r="T49" i="26" s="1"/>
  <c r="I49" i="26"/>
  <c r="B49" i="26"/>
  <c r="X48" i="26"/>
  <c r="W48" i="26"/>
  <c r="U48" i="26"/>
  <c r="S48" i="26"/>
  <c r="L48" i="26"/>
  <c r="T48" i="26" s="1"/>
  <c r="I48" i="26"/>
  <c r="B48" i="26"/>
  <c r="X47" i="26"/>
  <c r="W47" i="26"/>
  <c r="U47" i="26"/>
  <c r="S47" i="26"/>
  <c r="L47" i="26"/>
  <c r="T47" i="26" s="1"/>
  <c r="I47" i="26"/>
  <c r="B47" i="26"/>
  <c r="X46" i="26"/>
  <c r="W46" i="26"/>
  <c r="U46" i="26"/>
  <c r="S46" i="26"/>
  <c r="L46" i="26"/>
  <c r="T46" i="26" s="1"/>
  <c r="I46" i="26"/>
  <c r="B46" i="26"/>
  <c r="X45" i="26"/>
  <c r="W45" i="26"/>
  <c r="U45" i="26"/>
  <c r="S45" i="26"/>
  <c r="L45" i="26"/>
  <c r="T45" i="26" s="1"/>
  <c r="I45" i="26"/>
  <c r="B45" i="26"/>
  <c r="X44" i="26"/>
  <c r="W44" i="26"/>
  <c r="U44" i="26"/>
  <c r="S44" i="26"/>
  <c r="L44" i="26"/>
  <c r="T44" i="26" s="1"/>
  <c r="I44" i="26"/>
  <c r="B44" i="26"/>
  <c r="X43" i="26"/>
  <c r="W43" i="26"/>
  <c r="U43" i="26"/>
  <c r="S43" i="26"/>
  <c r="L43" i="26"/>
  <c r="T43" i="26" s="1"/>
  <c r="I43" i="26"/>
  <c r="B43" i="26"/>
  <c r="X42" i="26"/>
  <c r="W42" i="26"/>
  <c r="U42" i="26"/>
  <c r="S42" i="26"/>
  <c r="L42" i="26"/>
  <c r="T42" i="26" s="1"/>
  <c r="I42" i="26"/>
  <c r="B42" i="26"/>
  <c r="X41" i="26"/>
  <c r="W41" i="26"/>
  <c r="U41" i="26"/>
  <c r="S41" i="26"/>
  <c r="L41" i="26"/>
  <c r="T41" i="26" s="1"/>
  <c r="I41" i="26"/>
  <c r="B41" i="26"/>
  <c r="X40" i="26"/>
  <c r="W40" i="26"/>
  <c r="U40" i="26"/>
  <c r="S40" i="26"/>
  <c r="L40" i="26"/>
  <c r="T40" i="26" s="1"/>
  <c r="I40" i="26"/>
  <c r="B40" i="26"/>
  <c r="X39" i="26"/>
  <c r="W39" i="26"/>
  <c r="U39" i="26"/>
  <c r="S39" i="26"/>
  <c r="L39" i="26"/>
  <c r="T39" i="26" s="1"/>
  <c r="I39" i="26"/>
  <c r="B39" i="26"/>
  <c r="X38" i="26"/>
  <c r="W38" i="26"/>
  <c r="U38" i="26"/>
  <c r="S38" i="26"/>
  <c r="L38" i="26"/>
  <c r="T38" i="26" s="1"/>
  <c r="I38" i="26"/>
  <c r="B38" i="26"/>
  <c r="X37" i="26"/>
  <c r="W37" i="26"/>
  <c r="U37" i="26"/>
  <c r="S37" i="26"/>
  <c r="L37" i="26"/>
  <c r="T37" i="26" s="1"/>
  <c r="I37" i="26"/>
  <c r="B37" i="26"/>
  <c r="X36" i="26"/>
  <c r="W36" i="26"/>
  <c r="U36" i="26"/>
  <c r="S36" i="26"/>
  <c r="L36" i="26"/>
  <c r="T36" i="26" s="1"/>
  <c r="I36" i="26"/>
  <c r="B36" i="26"/>
  <c r="X35" i="26"/>
  <c r="S35" i="26"/>
  <c r="L35" i="26"/>
  <c r="T35" i="26" s="1"/>
  <c r="I35" i="26"/>
  <c r="B35" i="26"/>
  <c r="X34" i="26"/>
  <c r="S34" i="26"/>
  <c r="L34" i="26"/>
  <c r="T34" i="26" s="1"/>
  <c r="I34" i="26"/>
  <c r="X33" i="26"/>
  <c r="S33" i="26"/>
  <c r="L33" i="26"/>
  <c r="T33" i="26" s="1"/>
  <c r="I33" i="26"/>
  <c r="B33" i="26"/>
  <c r="X32" i="26"/>
  <c r="S32" i="26"/>
  <c r="L32" i="26"/>
  <c r="T32" i="26" s="1"/>
  <c r="I32" i="26"/>
  <c r="B32" i="26"/>
  <c r="X31" i="26"/>
  <c r="S31" i="26"/>
  <c r="L31" i="26"/>
  <c r="T31" i="26" s="1"/>
  <c r="I31" i="26"/>
  <c r="X30" i="26"/>
  <c r="W30" i="26"/>
  <c r="U30" i="26"/>
  <c r="S30" i="26"/>
  <c r="L30" i="26"/>
  <c r="T30" i="26" s="1"/>
  <c r="I30" i="26"/>
  <c r="O28" i="26"/>
  <c r="N28" i="26"/>
  <c r="W26" i="26"/>
  <c r="M26" i="26"/>
  <c r="G26" i="26"/>
  <c r="C26" i="26" s="1"/>
  <c r="E26" i="26"/>
  <c r="E79" i="26" s="1"/>
  <c r="D26" i="26"/>
  <c r="D46" i="26" s="1"/>
  <c r="L25" i="26"/>
  <c r="R66" i="26" s="1"/>
  <c r="V24" i="26"/>
  <c r="U24" i="26"/>
  <c r="AA23" i="26"/>
  <c r="AA89" i="26" s="1"/>
  <c r="V23" i="26"/>
  <c r="AA20" i="26"/>
  <c r="AA18" i="26"/>
  <c r="Z18" i="26"/>
  <c r="Y18" i="26"/>
  <c r="X18" i="26"/>
  <c r="X19" i="26" s="1"/>
  <c r="W18" i="26"/>
  <c r="V18" i="26"/>
  <c r="U18" i="26"/>
  <c r="T18" i="26"/>
  <c r="S18" i="26"/>
  <c r="R18" i="26"/>
  <c r="Q18" i="26"/>
  <c r="P18" i="26"/>
  <c r="O18" i="26"/>
  <c r="N18" i="26"/>
  <c r="M18" i="26"/>
  <c r="L18" i="26"/>
  <c r="K18" i="26"/>
  <c r="J18" i="26"/>
  <c r="I18" i="26"/>
  <c r="H18" i="26"/>
  <c r="G18" i="26"/>
  <c r="F18" i="26"/>
  <c r="E18" i="26"/>
  <c r="D18" i="26"/>
  <c r="C18" i="26"/>
  <c r="AA17" i="26"/>
  <c r="Z17" i="26"/>
  <c r="Y17" i="26"/>
  <c r="X17" i="26"/>
  <c r="W17" i="26"/>
  <c r="V17" i="26"/>
  <c r="U17" i="26"/>
  <c r="T17" i="26"/>
  <c r="S17" i="26"/>
  <c r="R17" i="26"/>
  <c r="Q17" i="26"/>
  <c r="P17" i="26"/>
  <c r="O17" i="26"/>
  <c r="N17" i="26"/>
  <c r="M17" i="26"/>
  <c r="L17" i="26"/>
  <c r="K17" i="26"/>
  <c r="J17" i="26"/>
  <c r="I17" i="26"/>
  <c r="H17" i="26"/>
  <c r="G17" i="26"/>
  <c r="F17" i="26"/>
  <c r="E17" i="26"/>
  <c r="D17" i="26"/>
  <c r="C17" i="26"/>
  <c r="AA2" i="26"/>
  <c r="Z2" i="26"/>
  <c r="Y2" i="26"/>
  <c r="X2" i="26"/>
  <c r="W2" i="26"/>
  <c r="V2" i="26"/>
  <c r="U2" i="26"/>
  <c r="T2" i="26"/>
  <c r="S2" i="26"/>
  <c r="R2" i="26"/>
  <c r="Q2" i="26"/>
  <c r="P2" i="26"/>
  <c r="O2" i="26"/>
  <c r="N2" i="26"/>
  <c r="M2" i="26"/>
  <c r="L2" i="26"/>
  <c r="K2" i="26"/>
  <c r="J2" i="26"/>
  <c r="I2" i="26"/>
  <c r="H2" i="26"/>
  <c r="G2" i="26"/>
  <c r="F2" i="26"/>
  <c r="E2" i="26"/>
  <c r="D2" i="26"/>
  <c r="C2" i="26"/>
  <c r="B2" i="26"/>
  <c r="AA1" i="26"/>
  <c r="Z1" i="26"/>
  <c r="Y1" i="26"/>
  <c r="X1" i="26"/>
  <c r="W1" i="26"/>
  <c r="V1" i="26"/>
  <c r="U1" i="26"/>
  <c r="T1" i="26"/>
  <c r="S1" i="26"/>
  <c r="R1" i="26"/>
  <c r="Q1" i="26"/>
  <c r="P1" i="26"/>
  <c r="O1" i="26"/>
  <c r="N1" i="26"/>
  <c r="M1" i="26"/>
  <c r="L1" i="26"/>
  <c r="K1" i="26"/>
  <c r="J1" i="26"/>
  <c r="I1" i="26"/>
  <c r="H1" i="26"/>
  <c r="G1" i="26"/>
  <c r="F1" i="26"/>
  <c r="E1" i="26"/>
  <c r="D1" i="26"/>
  <c r="C1" i="26"/>
  <c r="B1" i="26"/>
  <c r="AA22" i="26" l="1" a="1"/>
  <c r="AA22" i="26" s="1"/>
  <c r="D160" i="26"/>
  <c r="D156" i="26"/>
  <c r="D141" i="26"/>
  <c r="D146" i="26"/>
  <c r="D147" i="26"/>
  <c r="D162" i="26"/>
  <c r="D171" i="26"/>
  <c r="R270" i="26"/>
  <c r="D315" i="26"/>
  <c r="D265" i="26"/>
  <c r="D259" i="26"/>
  <c r="D254" i="26" s="1"/>
  <c r="C315" i="26"/>
  <c r="D177" i="26"/>
  <c r="D149" i="26"/>
  <c r="D215" i="26"/>
  <c r="D73" i="26"/>
  <c r="D87" i="26"/>
  <c r="D99" i="26"/>
  <c r="R280" i="26"/>
  <c r="D25" i="26"/>
  <c r="D20" i="26" s="1"/>
  <c r="R274" i="26"/>
  <c r="R297" i="26"/>
  <c r="R295" i="26"/>
  <c r="R284" i="26"/>
  <c r="R269" i="26"/>
  <c r="W269" i="26" s="1"/>
  <c r="R289" i="26"/>
  <c r="D229" i="26"/>
  <c r="R267" i="26"/>
  <c r="W267" i="26" s="1"/>
  <c r="R272" i="26"/>
  <c r="C395" i="26"/>
  <c r="C381" i="26"/>
  <c r="D349" i="26"/>
  <c r="D40" i="26"/>
  <c r="R268" i="26"/>
  <c r="W268" i="26" s="1"/>
  <c r="R281" i="26"/>
  <c r="R305" i="26"/>
  <c r="E396" i="26"/>
  <c r="C423" i="26"/>
  <c r="D81" i="26"/>
  <c r="D183" i="26"/>
  <c r="D202" i="26"/>
  <c r="D335" i="26"/>
  <c r="C391" i="26"/>
  <c r="D346" i="26"/>
  <c r="C384" i="26"/>
  <c r="D30" i="26"/>
  <c r="D54" i="26"/>
  <c r="D181" i="26"/>
  <c r="D203" i="26"/>
  <c r="D235" i="26"/>
  <c r="R288" i="26"/>
  <c r="R301" i="26"/>
  <c r="R412" i="26"/>
  <c r="C411" i="26"/>
  <c r="R383" i="26"/>
  <c r="W383" i="26" s="1"/>
  <c r="R265" i="26"/>
  <c r="W265" i="26" s="1"/>
  <c r="R279" i="26"/>
  <c r="D38" i="26"/>
  <c r="R381" i="26"/>
  <c r="D52" i="26"/>
  <c r="C238" i="26"/>
  <c r="D278" i="26"/>
  <c r="D280" i="26"/>
  <c r="R286" i="26"/>
  <c r="R299" i="26"/>
  <c r="E376" i="26"/>
  <c r="E371" i="26" s="1"/>
  <c r="F471" i="26"/>
  <c r="F467" i="26"/>
  <c r="F392" i="26"/>
  <c r="F396" i="26"/>
  <c r="F409" i="26"/>
  <c r="F440" i="26"/>
  <c r="F429" i="26"/>
  <c r="F446" i="26"/>
  <c r="F435" i="26"/>
  <c r="F434" i="26"/>
  <c r="C105" i="26"/>
  <c r="C52" i="26"/>
  <c r="C99" i="26"/>
  <c r="F298" i="26"/>
  <c r="F309" i="26"/>
  <c r="D131" i="26"/>
  <c r="C170" i="26"/>
  <c r="D218" i="26"/>
  <c r="D274" i="26"/>
  <c r="D282" i="26"/>
  <c r="E131" i="26"/>
  <c r="E166" i="26"/>
  <c r="D343" i="26"/>
  <c r="D356" i="26"/>
  <c r="E73" i="26"/>
  <c r="E87" i="26"/>
  <c r="E156" i="26"/>
  <c r="C158" i="26"/>
  <c r="C160" i="26"/>
  <c r="D311" i="26"/>
  <c r="C436" i="26"/>
  <c r="AA791" i="26"/>
  <c r="E118" i="26"/>
  <c r="D317" i="26"/>
  <c r="E478" i="26"/>
  <c r="E42" i="26"/>
  <c r="R154" i="26"/>
  <c r="R179" i="26"/>
  <c r="R181" i="26"/>
  <c r="R183" i="26"/>
  <c r="D268" i="26"/>
  <c r="D297" i="26"/>
  <c r="D299" i="26"/>
  <c r="D340" i="26"/>
  <c r="R156" i="26"/>
  <c r="R158" i="26"/>
  <c r="C202" i="26"/>
  <c r="D212" i="26"/>
  <c r="R303" i="26"/>
  <c r="C407" i="26"/>
  <c r="R175" i="26"/>
  <c r="C242" i="26"/>
  <c r="D255" i="26"/>
  <c r="D261" i="26"/>
  <c r="D293" i="26"/>
  <c r="D319" i="26"/>
  <c r="D376" i="26"/>
  <c r="D371" i="26" s="1"/>
  <c r="AC2" i="26"/>
  <c r="AA4" i="26" s="1"/>
  <c r="E40" i="26"/>
  <c r="R149" i="26"/>
  <c r="W149" i="26" s="1"/>
  <c r="R152" i="26"/>
  <c r="W152" i="26" s="1"/>
  <c r="C203" i="26"/>
  <c r="D231" i="26"/>
  <c r="D242" i="26"/>
  <c r="D257" i="26"/>
  <c r="D283" i="26"/>
  <c r="D322" i="26"/>
  <c r="D337" i="26"/>
  <c r="E38" i="26"/>
  <c r="D266" i="26"/>
  <c r="D313" i="26"/>
  <c r="D330" i="26"/>
  <c r="R169" i="26"/>
  <c r="D263" i="26"/>
  <c r="D364" i="26"/>
  <c r="C473" i="26"/>
  <c r="C196" i="26"/>
  <c r="E81" i="26"/>
  <c r="R147" i="26"/>
  <c r="R165" i="26"/>
  <c r="R167" i="26"/>
  <c r="D196" i="26"/>
  <c r="C240" i="26"/>
  <c r="D264" i="26"/>
  <c r="R275" i="26"/>
  <c r="R283" i="26"/>
  <c r="R285" i="26"/>
  <c r="R287" i="26"/>
  <c r="C460" i="26"/>
  <c r="E102" i="26"/>
  <c r="E25" i="26"/>
  <c r="E20" i="26" s="1"/>
  <c r="D75" i="26"/>
  <c r="R191" i="26"/>
  <c r="D240" i="26"/>
  <c r="D258" i="26"/>
  <c r="D361" i="26"/>
  <c r="E54" i="26"/>
  <c r="E221" i="26"/>
  <c r="C235" i="26"/>
  <c r="D324" i="26"/>
  <c r="C449" i="26"/>
  <c r="R405" i="26"/>
  <c r="R407" i="26"/>
  <c r="D107" i="26"/>
  <c r="E110" i="26"/>
  <c r="D125" i="26"/>
  <c r="D176" i="26"/>
  <c r="D180" i="26"/>
  <c r="D198" i="26"/>
  <c r="D213" i="26"/>
  <c r="D238" i="26"/>
  <c r="C455" i="26"/>
  <c r="C28" i="26"/>
  <c r="E47" i="26"/>
  <c r="D55" i="26"/>
  <c r="D57" i="26"/>
  <c r="E59" i="26"/>
  <c r="E83" i="26"/>
  <c r="C165" i="26"/>
  <c r="D210" i="26"/>
  <c r="E264" i="26"/>
  <c r="D290" i="26"/>
  <c r="D296" i="26"/>
  <c r="D320" i="26"/>
  <c r="F338" i="26"/>
  <c r="E385" i="26"/>
  <c r="R397" i="26"/>
  <c r="C422" i="26"/>
  <c r="E432" i="26"/>
  <c r="F459" i="26"/>
  <c r="V792" i="26"/>
  <c r="U798" i="26" s="1"/>
  <c r="D110" i="26"/>
  <c r="R50" i="26"/>
  <c r="D411" i="26"/>
  <c r="D473" i="26"/>
  <c r="R34" i="26"/>
  <c r="E63" i="26"/>
  <c r="R403" i="26"/>
  <c r="D155" i="26"/>
  <c r="R166" i="26"/>
  <c r="D178" i="26"/>
  <c r="D192" i="26"/>
  <c r="C230" i="26"/>
  <c r="C264" i="26"/>
  <c r="D83" i="26"/>
  <c r="C148" i="26"/>
  <c r="R150" i="26"/>
  <c r="W150" i="26" s="1"/>
  <c r="R170" i="26"/>
  <c r="R174" i="26"/>
  <c r="C186" i="26"/>
  <c r="D188" i="26"/>
  <c r="C190" i="26"/>
  <c r="D243" i="26"/>
  <c r="R382" i="26"/>
  <c r="W382" i="26" s="1"/>
  <c r="D385" i="26"/>
  <c r="R387" i="26"/>
  <c r="D426" i="26"/>
  <c r="D144" i="26"/>
  <c r="C332" i="26"/>
  <c r="F373" i="26"/>
  <c r="F385" i="26"/>
  <c r="F416" i="26"/>
  <c r="D35" i="26"/>
  <c r="E41" i="26"/>
  <c r="D43" i="26"/>
  <c r="C68" i="26"/>
  <c r="E91" i="26"/>
  <c r="D105" i="26"/>
  <c r="C108" i="26"/>
  <c r="D139" i="26"/>
  <c r="C145" i="26"/>
  <c r="R159" i="26"/>
  <c r="E165" i="26"/>
  <c r="R184" i="26"/>
  <c r="R186" i="26"/>
  <c r="R188" i="26"/>
  <c r="R190" i="26"/>
  <c r="D247" i="26"/>
  <c r="D279" i="26"/>
  <c r="D300" i="26"/>
  <c r="D323" i="26"/>
  <c r="D332" i="26"/>
  <c r="D345" i="26"/>
  <c r="D380" i="26"/>
  <c r="R420" i="26"/>
  <c r="D71" i="26"/>
  <c r="D76" i="26"/>
  <c r="D113" i="26"/>
  <c r="E411" i="26"/>
  <c r="E473" i="26"/>
  <c r="E69" i="26"/>
  <c r="E71" i="26"/>
  <c r="R423" i="26"/>
  <c r="E465" i="26"/>
  <c r="C282" i="26"/>
  <c r="F393" i="26"/>
  <c r="C128" i="26"/>
  <c r="R168" i="26"/>
  <c r="C426" i="26"/>
  <c r="C432" i="26"/>
  <c r="C462" i="26"/>
  <c r="E471" i="26"/>
  <c r="C37" i="26"/>
  <c r="D59" i="26"/>
  <c r="D207" i="26"/>
  <c r="D223" i="26"/>
  <c r="D230" i="26"/>
  <c r="E55" i="26"/>
  <c r="D91" i="26"/>
  <c r="E43" i="26"/>
  <c r="D68" i="26"/>
  <c r="D79" i="26"/>
  <c r="E86" i="26"/>
  <c r="E105" i="26"/>
  <c r="D108" i="26"/>
  <c r="C140" i="26"/>
  <c r="D145" i="26"/>
  <c r="D151" i="26"/>
  <c r="R161" i="26"/>
  <c r="R163" i="26"/>
  <c r="D200" i="26"/>
  <c r="C275" i="26"/>
  <c r="R290" i="26"/>
  <c r="R296" i="26"/>
  <c r="R306" i="26"/>
  <c r="D326" i="26"/>
  <c r="D329" i="26"/>
  <c r="D357" i="26"/>
  <c r="R418" i="26"/>
  <c r="R422" i="26"/>
  <c r="E113" i="26"/>
  <c r="E268" i="26"/>
  <c r="F465" i="26"/>
  <c r="E125" i="26"/>
  <c r="R389" i="26"/>
  <c r="R391" i="26"/>
  <c r="R401" i="26"/>
  <c r="R399" i="26"/>
  <c r="D432" i="26"/>
  <c r="E28" i="26"/>
  <c r="D32" i="26"/>
  <c r="C35" i="26"/>
  <c r="D41" i="26"/>
  <c r="D165" i="26"/>
  <c r="R182" i="26"/>
  <c r="D236" i="26"/>
  <c r="D29" i="26"/>
  <c r="E68" i="26"/>
  <c r="D102" i="26"/>
  <c r="D140" i="26"/>
  <c r="D267" i="26"/>
  <c r="R271" i="26"/>
  <c r="R273" i="26"/>
  <c r="D281" i="26"/>
  <c r="D360" i="26"/>
  <c r="F380" i="26"/>
  <c r="R385" i="26"/>
  <c r="W385" i="26" s="1"/>
  <c r="R408" i="26"/>
  <c r="R414" i="26"/>
  <c r="R416" i="26"/>
  <c r="C442" i="26"/>
  <c r="C481" i="26"/>
  <c r="F217" i="26"/>
  <c r="F245" i="26"/>
  <c r="F232" i="26"/>
  <c r="F179" i="26"/>
  <c r="F167" i="26"/>
  <c r="F216" i="26"/>
  <c r="F205" i="26"/>
  <c r="F199" i="26"/>
  <c r="F236" i="26"/>
  <c r="F221" i="26"/>
  <c r="F241" i="26"/>
  <c r="F218" i="26"/>
  <c r="F180" i="26"/>
  <c r="F185" i="26"/>
  <c r="F141" i="26"/>
  <c r="F229" i="26"/>
  <c r="F207" i="26"/>
  <c r="F142" i="26"/>
  <c r="F137" i="26" s="1"/>
  <c r="F226" i="26"/>
  <c r="F153" i="26"/>
  <c r="F146" i="26"/>
  <c r="F240" i="26"/>
  <c r="F213" i="26"/>
  <c r="F166" i="26"/>
  <c r="F150" i="26"/>
  <c r="F138" i="26"/>
  <c r="F149" i="26"/>
  <c r="F151" i="26"/>
  <c r="F202" i="26"/>
  <c r="F210" i="26"/>
  <c r="F181" i="26"/>
  <c r="F197" i="26"/>
  <c r="F211" i="26"/>
  <c r="F225" i="26"/>
  <c r="F193" i="26"/>
  <c r="F175" i="26"/>
  <c r="F190" i="26"/>
  <c r="F165" i="26"/>
  <c r="Y797" i="26"/>
  <c r="C30" i="26"/>
  <c r="R32" i="26"/>
  <c r="W32" i="26" s="1"/>
  <c r="R62" i="26"/>
  <c r="R64" i="26"/>
  <c r="C70" i="26"/>
  <c r="C120" i="26"/>
  <c r="C25" i="26"/>
  <c r="C20" i="26" s="1"/>
  <c r="E147" i="26"/>
  <c r="E150" i="26"/>
  <c r="E142" i="26"/>
  <c r="E137" i="26" s="1"/>
  <c r="E245" i="26"/>
  <c r="E179" i="26"/>
  <c r="E167" i="26"/>
  <c r="E216" i="26"/>
  <c r="E199" i="26"/>
  <c r="E236" i="26"/>
  <c r="E145" i="26"/>
  <c r="E210" i="26"/>
  <c r="E151" i="26"/>
  <c r="E149" i="26"/>
  <c r="E138" i="26"/>
  <c r="E241" i="26"/>
  <c r="E218" i="26"/>
  <c r="E141" i="26"/>
  <c r="E180" i="26"/>
  <c r="E229" i="26"/>
  <c r="E207" i="26"/>
  <c r="E225" i="26"/>
  <c r="C84" i="26"/>
  <c r="C45" i="26"/>
  <c r="C91" i="26"/>
  <c r="C192" i="26"/>
  <c r="C154" i="26"/>
  <c r="C146" i="26"/>
  <c r="C159" i="26"/>
  <c r="C138" i="26"/>
  <c r="C150" i="26"/>
  <c r="C208" i="26"/>
  <c r="C204" i="26"/>
  <c r="C194" i="26"/>
  <c r="C179" i="26"/>
  <c r="C175" i="26"/>
  <c r="C221" i="26"/>
  <c r="C166" i="26"/>
  <c r="C171" i="26"/>
  <c r="C231" i="26"/>
  <c r="C164" i="26"/>
  <c r="C236" i="26"/>
  <c r="C212" i="26"/>
  <c r="C229" i="26"/>
  <c r="C223" i="26"/>
  <c r="C162" i="26"/>
  <c r="C243" i="26"/>
  <c r="C215" i="26"/>
  <c r="C155" i="26"/>
  <c r="C149" i="26"/>
  <c r="C147" i="26"/>
  <c r="C234" i="26"/>
  <c r="C200" i="26"/>
  <c r="C180" i="26"/>
  <c r="C178" i="26"/>
  <c r="E181" i="26"/>
  <c r="C247" i="26"/>
  <c r="R67" i="26"/>
  <c r="R31" i="26"/>
  <c r="W31" i="26" s="1"/>
  <c r="R60" i="26"/>
  <c r="R47" i="26"/>
  <c r="R33" i="26"/>
  <c r="W33" i="26" s="1"/>
  <c r="R48" i="26"/>
  <c r="R74" i="26"/>
  <c r="R46" i="26"/>
  <c r="R63" i="26"/>
  <c r="R65" i="26"/>
  <c r="R44" i="26"/>
  <c r="R30" i="26"/>
  <c r="C107" i="26"/>
  <c r="C110" i="26"/>
  <c r="C87" i="26"/>
  <c r="C113" i="26"/>
  <c r="E144" i="26"/>
  <c r="C40" i="26"/>
  <c r="R61" i="26"/>
  <c r="C126" i="26"/>
  <c r="C125" i="26"/>
  <c r="C69" i="26"/>
  <c r="C54" i="26"/>
  <c r="C116" i="26"/>
  <c r="C72" i="26"/>
  <c r="C57" i="26"/>
  <c r="C39" i="26"/>
  <c r="C80" i="26"/>
  <c r="C42" i="26"/>
  <c r="C55" i="26"/>
  <c r="C41" i="26"/>
  <c r="C129" i="26"/>
  <c r="C36" i="26"/>
  <c r="C67" i="26"/>
  <c r="C58" i="26"/>
  <c r="C56" i="26"/>
  <c r="C117" i="26"/>
  <c r="C124" i="26"/>
  <c r="C100" i="26"/>
  <c r="C82" i="26"/>
  <c r="C78" i="26"/>
  <c r="C53" i="26"/>
  <c r="C23" i="26"/>
  <c r="C94" i="26"/>
  <c r="C97" i="26"/>
  <c r="R49" i="26"/>
  <c r="C51" i="26"/>
  <c r="C38" i="26"/>
  <c r="R45" i="26"/>
  <c r="C121" i="26"/>
  <c r="C71" i="26"/>
  <c r="C73" i="26"/>
  <c r="W34" i="26"/>
  <c r="C76" i="26"/>
  <c r="C102" i="26"/>
  <c r="C131" i="26"/>
  <c r="E202" i="26"/>
  <c r="D37" i="26"/>
  <c r="D51" i="26"/>
  <c r="D70" i="26"/>
  <c r="D121" i="26"/>
  <c r="D21" i="26"/>
  <c r="E106" i="26"/>
  <c r="E103" i="26"/>
  <c r="E95" i="26"/>
  <c r="E77" i="26"/>
  <c r="E74" i="26"/>
  <c r="E72" i="26"/>
  <c r="E57" i="26"/>
  <c r="E44" i="26"/>
  <c r="E39" i="26"/>
  <c r="E111" i="26"/>
  <c r="E129" i="26"/>
  <c r="E122" i="26"/>
  <c r="E100" i="26"/>
  <c r="E84" i="26"/>
  <c r="E108" i="26"/>
  <c r="E76" i="26"/>
  <c r="E52" i="26"/>
  <c r="E31" i="26"/>
  <c r="D33" i="26"/>
  <c r="D39" i="26"/>
  <c r="D48" i="26"/>
  <c r="D58" i="26"/>
  <c r="D67" i="26"/>
  <c r="D72" i="26"/>
  <c r="D94" i="26"/>
  <c r="E97" i="26"/>
  <c r="D114" i="26"/>
  <c r="D126" i="26"/>
  <c r="C319" i="26"/>
  <c r="D476" i="26"/>
  <c r="D392" i="26"/>
  <c r="D373" i="26"/>
  <c r="D408" i="26"/>
  <c r="D382" i="26"/>
  <c r="D423" i="26"/>
  <c r="F473" i="26"/>
  <c r="D23" i="26"/>
  <c r="D53" i="26"/>
  <c r="E58" i="26"/>
  <c r="D78" i="26"/>
  <c r="D82" i="26"/>
  <c r="D92" i="26"/>
  <c r="E94" i="26"/>
  <c r="E114" i="26"/>
  <c r="D124" i="26"/>
  <c r="E126" i="26"/>
  <c r="R178" i="26"/>
  <c r="E354" i="26"/>
  <c r="E392" i="26"/>
  <c r="E373" i="26"/>
  <c r="E408" i="26"/>
  <c r="E382" i="26"/>
  <c r="R396" i="26"/>
  <c r="R398" i="26"/>
  <c r="R400" i="26"/>
  <c r="E423" i="26"/>
  <c r="D65" i="26"/>
  <c r="D128" i="26"/>
  <c r="F312" i="26"/>
  <c r="F284" i="26"/>
  <c r="E22" i="26"/>
  <c r="E56" i="26"/>
  <c r="D77" i="26"/>
  <c r="D118" i="26"/>
  <c r="D116" i="26"/>
  <c r="D86" i="26"/>
  <c r="D36" i="26"/>
  <c r="D103" i="26"/>
  <c r="D95" i="26"/>
  <c r="D111" i="26"/>
  <c r="D80" i="26"/>
  <c r="D64" i="26"/>
  <c r="D49" i="26"/>
  <c r="D42" i="26"/>
  <c r="D28" i="26"/>
  <c r="D24" i="26"/>
  <c r="D129" i="26"/>
  <c r="D122" i="26"/>
  <c r="D120" i="26"/>
  <c r="D100" i="26"/>
  <c r="D84" i="26"/>
  <c r="E294" i="26"/>
  <c r="E37" i="26"/>
  <c r="D56" i="26"/>
  <c r="E70" i="26"/>
  <c r="E121" i="26"/>
  <c r="E361" i="26"/>
  <c r="D97" i="26"/>
  <c r="E298" i="26"/>
  <c r="R424" i="26"/>
  <c r="R417" i="26"/>
  <c r="R386" i="26"/>
  <c r="W386" i="26" s="1"/>
  <c r="R384" i="26"/>
  <c r="W384" i="26" s="1"/>
  <c r="R415" i="26"/>
  <c r="R413" i="26"/>
  <c r="R395" i="26"/>
  <c r="R393" i="26"/>
  <c r="R390" i="26"/>
  <c r="R388" i="26"/>
  <c r="R392" i="26"/>
  <c r="R419" i="26"/>
  <c r="R421" i="26"/>
  <c r="E23" i="26"/>
  <c r="D27" i="26"/>
  <c r="D31" i="26"/>
  <c r="E53" i="26"/>
  <c r="E60" i="26"/>
  <c r="D62" i="26"/>
  <c r="E78" i="26"/>
  <c r="E92" i="26"/>
  <c r="D117" i="26"/>
  <c r="R176" i="26"/>
  <c r="R164" i="26"/>
  <c r="R157" i="26"/>
  <c r="R180" i="26"/>
  <c r="R148" i="26"/>
  <c r="W148" i="26" s="1"/>
  <c r="R172" i="26"/>
  <c r="R162" i="26"/>
  <c r="R187" i="26"/>
  <c r="R177" i="26"/>
  <c r="R155" i="26"/>
  <c r="R151" i="26"/>
  <c r="W151" i="26" s="1"/>
  <c r="F256" i="26"/>
  <c r="C278" i="26"/>
  <c r="F408" i="26"/>
  <c r="F397" i="26"/>
  <c r="F382" i="26"/>
  <c r="F457" i="26"/>
  <c r="F432" i="26"/>
  <c r="R404" i="26"/>
  <c r="D440" i="26"/>
  <c r="E27" i="26"/>
  <c r="E36" i="26"/>
  <c r="D69" i="26"/>
  <c r="E117" i="26"/>
  <c r="D159" i="26"/>
  <c r="D138" i="26"/>
  <c r="D150" i="26"/>
  <c r="D142" i="26"/>
  <c r="D137" i="26" s="1"/>
  <c r="D205" i="26"/>
  <c r="D194" i="26"/>
  <c r="D189" i="26"/>
  <c r="D179" i="26"/>
  <c r="D167" i="26"/>
  <c r="D234" i="26"/>
  <c r="D164" i="26"/>
  <c r="D157" i="26"/>
  <c r="R153" i="26"/>
  <c r="D166" i="26"/>
  <c r="R171" i="26"/>
  <c r="R173" i="26"/>
  <c r="R189" i="26"/>
  <c r="D221" i="26"/>
  <c r="D239" i="26"/>
  <c r="E291" i="26"/>
  <c r="R406" i="26"/>
  <c r="E416" i="26"/>
  <c r="E440" i="26"/>
  <c r="E446" i="26"/>
  <c r="C408" i="26"/>
  <c r="R266" i="26"/>
  <c r="W266" i="26" s="1"/>
  <c r="R298" i="26"/>
  <c r="D327" i="26"/>
  <c r="C372" i="26"/>
  <c r="C392" i="26"/>
  <c r="R264" i="26"/>
  <c r="R291" i="26"/>
  <c r="C464" i="26"/>
  <c r="R282" i="26"/>
  <c r="R300" i="26"/>
  <c r="R302" i="26"/>
  <c r="R304" i="26"/>
  <c r="D306" i="26"/>
  <c r="D308" i="26"/>
  <c r="D348" i="26"/>
  <c r="D353" i="26"/>
  <c r="M490" i="26"/>
  <c r="X798" i="26"/>
  <c r="U792" i="26" s="1"/>
  <c r="Y795" i="26"/>
  <c r="AA787" i="26"/>
  <c r="P434" i="26" a="1"/>
  <c r="P434" i="26" s="1"/>
  <c r="N374" i="26" s="1"/>
  <c r="L192" i="26"/>
  <c r="P174" i="26" s="1"/>
  <c r="M439" i="26"/>
  <c r="AA373" i="26" a="1"/>
  <c r="AA373" i="26" s="1"/>
  <c r="U384" i="26"/>
  <c r="E445" i="26"/>
  <c r="E435" i="26"/>
  <c r="E429" i="26"/>
  <c r="E427" i="26"/>
  <c r="E419" i="26"/>
  <c r="E403" i="26"/>
  <c r="E387" i="26"/>
  <c r="E406" i="26"/>
  <c r="E390" i="26"/>
  <c r="E461" i="26"/>
  <c r="E453" i="26"/>
  <c r="E420" i="26"/>
  <c r="E404" i="26"/>
  <c r="E388" i="26"/>
  <c r="E476" i="26"/>
  <c r="E472" i="26"/>
  <c r="E468" i="26"/>
  <c r="E464" i="26"/>
  <c r="E456" i="26"/>
  <c r="E422" i="26"/>
  <c r="E379" i="26"/>
  <c r="E442" i="26"/>
  <c r="E438" i="26"/>
  <c r="E421" i="26"/>
  <c r="E405" i="26"/>
  <c r="E389" i="26"/>
  <c r="E374" i="26"/>
  <c r="E466" i="26"/>
  <c r="E457" i="26"/>
  <c r="E410" i="26"/>
  <c r="E400" i="26"/>
  <c r="E482" i="26"/>
  <c r="E451" i="26"/>
  <c r="E426" i="26"/>
  <c r="E469" i="26"/>
  <c r="E444" i="26"/>
  <c r="E437" i="26"/>
  <c r="E417" i="26"/>
  <c r="E480" i="26"/>
  <c r="E455" i="26"/>
  <c r="E431" i="26"/>
  <c r="E401" i="26"/>
  <c r="E394" i="26"/>
  <c r="E384" i="26"/>
  <c r="E372" i="26"/>
  <c r="E381" i="26"/>
  <c r="E395" i="26"/>
  <c r="D415" i="26"/>
  <c r="E475" i="26"/>
  <c r="F461" i="26"/>
  <c r="F453" i="26"/>
  <c r="F420" i="26"/>
  <c r="F404" i="26"/>
  <c r="F388" i="26"/>
  <c r="F407" i="26"/>
  <c r="F391" i="26"/>
  <c r="F376" i="26"/>
  <c r="F371" i="26" s="1"/>
  <c r="F482" i="26"/>
  <c r="F442" i="26"/>
  <c r="F438" i="26"/>
  <c r="F421" i="26"/>
  <c r="F405" i="26"/>
  <c r="F389" i="26"/>
  <c r="F374" i="26"/>
  <c r="F448" i="26"/>
  <c r="F423" i="26"/>
  <c r="F480" i="26"/>
  <c r="F476" i="26"/>
  <c r="F472" i="26"/>
  <c r="F468" i="26"/>
  <c r="F464" i="26"/>
  <c r="F456" i="26"/>
  <c r="F422" i="26"/>
  <c r="F406" i="26"/>
  <c r="F390" i="26"/>
  <c r="F379" i="26"/>
  <c r="F469" i="26"/>
  <c r="F444" i="26"/>
  <c r="F437" i="26"/>
  <c r="F417" i="26"/>
  <c r="F431" i="26"/>
  <c r="F401" i="26"/>
  <c r="F394" i="26"/>
  <c r="F384" i="26"/>
  <c r="F372" i="26"/>
  <c r="F428" i="26"/>
  <c r="F418" i="26"/>
  <c r="F411" i="26"/>
  <c r="F378" i="26"/>
  <c r="F375" i="26"/>
  <c r="F478" i="26"/>
  <c r="F475" i="26"/>
  <c r="F455" i="26"/>
  <c r="F451" i="26"/>
  <c r="F426" i="26"/>
  <c r="F381" i="26"/>
  <c r="D391" i="26"/>
  <c r="F395" i="26"/>
  <c r="F400" i="26"/>
  <c r="E407" i="26"/>
  <c r="E415" i="26"/>
  <c r="F419" i="26"/>
  <c r="D436" i="26"/>
  <c r="E447" i="26"/>
  <c r="E449" i="26"/>
  <c r="D451" i="26"/>
  <c r="E462" i="26"/>
  <c r="D464" i="26"/>
  <c r="C447" i="26"/>
  <c r="C441" i="26"/>
  <c r="C439" i="26"/>
  <c r="C417" i="26"/>
  <c r="C401" i="26"/>
  <c r="C385" i="26"/>
  <c r="C404" i="26"/>
  <c r="C388" i="26"/>
  <c r="C479" i="26"/>
  <c r="C475" i="26"/>
  <c r="C471" i="26"/>
  <c r="C467" i="26"/>
  <c r="C458" i="26"/>
  <c r="C450" i="26"/>
  <c r="C433" i="26"/>
  <c r="C431" i="26"/>
  <c r="C418" i="26"/>
  <c r="C402" i="26"/>
  <c r="C386" i="26"/>
  <c r="C461" i="26"/>
  <c r="C453" i="26"/>
  <c r="C420" i="26"/>
  <c r="C445" i="26"/>
  <c r="C435" i="26"/>
  <c r="C429" i="26"/>
  <c r="C427" i="26"/>
  <c r="C419" i="26"/>
  <c r="C403" i="26"/>
  <c r="C387" i="26"/>
  <c r="C474" i="26"/>
  <c r="C463" i="26"/>
  <c r="C425" i="26"/>
  <c r="C421" i="26"/>
  <c r="C415" i="26"/>
  <c r="C376" i="26"/>
  <c r="C371" i="26" s="1"/>
  <c r="C373" i="26"/>
  <c r="C405" i="26"/>
  <c r="C399" i="26"/>
  <c r="C393" i="26"/>
  <c r="C383" i="26"/>
  <c r="C444" i="26"/>
  <c r="C472" i="26"/>
  <c r="C477" i="26"/>
  <c r="C459" i="26"/>
  <c r="C448" i="26"/>
  <c r="C446" i="26"/>
  <c r="C416" i="26"/>
  <c r="C466" i="26"/>
  <c r="C457" i="26"/>
  <c r="C410" i="26"/>
  <c r="C400" i="26"/>
  <c r="C379" i="26"/>
  <c r="C469" i="26"/>
  <c r="C437" i="26"/>
  <c r="C414" i="26"/>
  <c r="F415" i="26"/>
  <c r="D425" i="26"/>
  <c r="F427" i="26"/>
  <c r="C430" i="26"/>
  <c r="E436" i="26"/>
  <c r="F447" i="26"/>
  <c r="F449" i="26"/>
  <c r="D481" i="26"/>
  <c r="C374" i="26"/>
  <c r="T381" i="26"/>
  <c r="T426" i="26" s="1"/>
  <c r="L426" i="26"/>
  <c r="F387" i="26"/>
  <c r="F403" i="26"/>
  <c r="D414" i="26"/>
  <c r="E425" i="26"/>
  <c r="E460" i="26"/>
  <c r="D468" i="26"/>
  <c r="F479" i="26"/>
  <c r="E414" i="26"/>
  <c r="F481" i="26"/>
  <c r="C378" i="26"/>
  <c r="D390" i="26"/>
  <c r="C394" i="26"/>
  <c r="F399" i="26"/>
  <c r="D406" i="26"/>
  <c r="D413" i="26"/>
  <c r="F414" i="26"/>
  <c r="D378" i="26"/>
  <c r="E383" i="26"/>
  <c r="C398" i="26"/>
  <c r="E413" i="26"/>
  <c r="E418" i="26"/>
  <c r="C454" i="26"/>
  <c r="D456" i="26"/>
  <c r="C375" i="26"/>
  <c r="F383" i="26"/>
  <c r="C428" i="26"/>
  <c r="E443" i="26"/>
  <c r="E386" i="26"/>
  <c r="D412" i="26"/>
  <c r="F439" i="26"/>
  <c r="E448" i="26"/>
  <c r="E450" i="26"/>
  <c r="D452" i="26"/>
  <c r="E454" i="26"/>
  <c r="F474" i="26"/>
  <c r="C476" i="26"/>
  <c r="E375" i="26"/>
  <c r="F386" i="26"/>
  <c r="D397" i="26"/>
  <c r="F398" i="26"/>
  <c r="F402" i="26"/>
  <c r="D409" i="26"/>
  <c r="E412" i="26"/>
  <c r="E424" i="26"/>
  <c r="E428" i="26"/>
  <c r="D434" i="26"/>
  <c r="F450" i="26"/>
  <c r="E452" i="26"/>
  <c r="F454" i="26"/>
  <c r="F463" i="26"/>
  <c r="C465" i="26"/>
  <c r="C478" i="26"/>
  <c r="U383" i="26"/>
  <c r="D479" i="26"/>
  <c r="D475" i="26"/>
  <c r="D471" i="26"/>
  <c r="D467" i="26"/>
  <c r="D458" i="26"/>
  <c r="D450" i="26"/>
  <c r="D433" i="26"/>
  <c r="D431" i="26"/>
  <c r="D418" i="26"/>
  <c r="D402" i="26"/>
  <c r="D386" i="26"/>
  <c r="D405" i="26"/>
  <c r="D389" i="26"/>
  <c r="D374" i="26"/>
  <c r="D445" i="26"/>
  <c r="D435" i="26"/>
  <c r="D429" i="26"/>
  <c r="D427" i="26"/>
  <c r="D419" i="26"/>
  <c r="D403" i="26"/>
  <c r="D387" i="26"/>
  <c r="D442" i="26"/>
  <c r="D438" i="26"/>
  <c r="D421" i="26"/>
  <c r="D461" i="26"/>
  <c r="D453" i="26"/>
  <c r="D420" i="26"/>
  <c r="D404" i="26"/>
  <c r="D388" i="26"/>
  <c r="D477" i="26"/>
  <c r="D459" i="26"/>
  <c r="D448" i="26"/>
  <c r="D446" i="26"/>
  <c r="D416" i="26"/>
  <c r="D399" i="26"/>
  <c r="D393" i="26"/>
  <c r="D383" i="26"/>
  <c r="D410" i="26"/>
  <c r="D400" i="26"/>
  <c r="D469" i="26"/>
  <c r="D444" i="26"/>
  <c r="D437" i="26"/>
  <c r="D455" i="26"/>
  <c r="D422" i="26"/>
  <c r="D401" i="26"/>
  <c r="D394" i="26"/>
  <c r="D384" i="26"/>
  <c r="D372" i="26"/>
  <c r="D482" i="26"/>
  <c r="D466" i="26"/>
  <c r="D457" i="26"/>
  <c r="D379" i="26"/>
  <c r="D417" i="26"/>
  <c r="D480" i="26"/>
  <c r="D472" i="26"/>
  <c r="D381" i="26"/>
  <c r="U382" i="26"/>
  <c r="D395" i="26"/>
  <c r="D407" i="26"/>
  <c r="D447" i="26"/>
  <c r="D449" i="26"/>
  <c r="D462" i="26"/>
  <c r="E477" i="26"/>
  <c r="E391" i="26"/>
  <c r="D460" i="26"/>
  <c r="F462" i="26"/>
  <c r="F466" i="26"/>
  <c r="C468" i="26"/>
  <c r="C470" i="26"/>
  <c r="F477" i="26"/>
  <c r="E479" i="26"/>
  <c r="D430" i="26"/>
  <c r="F436" i="26"/>
  <c r="D441" i="26"/>
  <c r="E458" i="26"/>
  <c r="D470" i="26"/>
  <c r="E481" i="26"/>
  <c r="C390" i="26"/>
  <c r="E399" i="26"/>
  <c r="C406" i="26"/>
  <c r="F410" i="26"/>
  <c r="C413" i="26"/>
  <c r="F425" i="26"/>
  <c r="E430" i="26"/>
  <c r="E433" i="26"/>
  <c r="E441" i="26"/>
  <c r="F458" i="26"/>
  <c r="F460" i="26"/>
  <c r="E470" i="26"/>
  <c r="F430" i="26"/>
  <c r="F433" i="26"/>
  <c r="C438" i="26"/>
  <c r="F441" i="26"/>
  <c r="C443" i="26"/>
  <c r="C456" i="26"/>
  <c r="F470" i="26"/>
  <c r="D439" i="26"/>
  <c r="D443" i="26"/>
  <c r="F445" i="26"/>
  <c r="D474" i="26"/>
  <c r="E378" i="26"/>
  <c r="D398" i="26"/>
  <c r="C412" i="26"/>
  <c r="F413" i="26"/>
  <c r="C424" i="26"/>
  <c r="E439" i="26"/>
  <c r="C452" i="26"/>
  <c r="D454" i="26"/>
  <c r="D463" i="26"/>
  <c r="E474" i="26"/>
  <c r="C482" i="26"/>
  <c r="D375" i="26"/>
  <c r="C397" i="26"/>
  <c r="E398" i="26"/>
  <c r="E402" i="26"/>
  <c r="C409" i="26"/>
  <c r="D424" i="26"/>
  <c r="D428" i="26"/>
  <c r="C434" i="26"/>
  <c r="F443" i="26"/>
  <c r="E463" i="26"/>
  <c r="C380" i="26"/>
  <c r="C382" i="26"/>
  <c r="C389" i="26"/>
  <c r="E393" i="26"/>
  <c r="C396" i="26"/>
  <c r="E397" i="26"/>
  <c r="E409" i="26"/>
  <c r="F412" i="26"/>
  <c r="F424" i="26"/>
  <c r="E434" i="26"/>
  <c r="C440" i="26"/>
  <c r="F452" i="26"/>
  <c r="E459" i="26"/>
  <c r="D465" i="26"/>
  <c r="E467" i="26"/>
  <c r="D478" i="26"/>
  <c r="C480" i="26"/>
  <c r="R411" i="26"/>
  <c r="R425" i="26"/>
  <c r="R394" i="26"/>
  <c r="R410" i="26"/>
  <c r="R409" i="26"/>
  <c r="M322" i="26"/>
  <c r="U267" i="26"/>
  <c r="U265" i="26"/>
  <c r="T309" i="26"/>
  <c r="L309" i="26"/>
  <c r="P317" i="26" a="1"/>
  <c r="P317" i="26" s="1"/>
  <c r="N257" i="26" s="1"/>
  <c r="F344" i="26"/>
  <c r="F336" i="26"/>
  <c r="F303" i="26"/>
  <c r="F287" i="26"/>
  <c r="F271" i="26"/>
  <c r="F331" i="26"/>
  <c r="F290" i="26"/>
  <c r="F274" i="26"/>
  <c r="F325" i="26"/>
  <c r="F321" i="26"/>
  <c r="F304" i="26"/>
  <c r="F288" i="26"/>
  <c r="F272" i="26"/>
  <c r="F257" i="26"/>
  <c r="F359" i="26"/>
  <c r="F355" i="26"/>
  <c r="F351" i="26"/>
  <c r="F347" i="26"/>
  <c r="F339" i="26"/>
  <c r="F305" i="26"/>
  <c r="F289" i="26"/>
  <c r="F273" i="26"/>
  <c r="F262" i="26"/>
  <c r="F306" i="26"/>
  <c r="F365" i="26"/>
  <c r="F363" i="26"/>
  <c r="F342" i="26"/>
  <c r="F334" i="26"/>
  <c r="F291" i="26"/>
  <c r="F275" i="26"/>
  <c r="F360" i="26"/>
  <c r="F356" i="26"/>
  <c r="F352" i="26"/>
  <c r="F348" i="26"/>
  <c r="F345" i="26"/>
  <c r="F337" i="26"/>
  <c r="F329" i="26"/>
  <c r="F326" i="26"/>
  <c r="F320" i="26"/>
  <c r="F317" i="26"/>
  <c r="F315" i="26"/>
  <c r="F313" i="26"/>
  <c r="F293" i="26"/>
  <c r="F277" i="26"/>
  <c r="F261" i="26"/>
  <c r="F311" i="26"/>
  <c r="F308" i="26"/>
  <c r="F294" i="26"/>
  <c r="F278" i="26"/>
  <c r="F340" i="26"/>
  <c r="F279" i="26"/>
  <c r="F276" i="26"/>
  <c r="F265" i="26"/>
  <c r="F263" i="26"/>
  <c r="F314" i="26"/>
  <c r="F307" i="26"/>
  <c r="F300" i="26"/>
  <c r="F280" i="26"/>
  <c r="F255" i="26"/>
  <c r="F295" i="26"/>
  <c r="F292" i="26"/>
  <c r="F266" i="26"/>
  <c r="F362" i="26"/>
  <c r="F310" i="26"/>
  <c r="F357" i="26"/>
  <c r="F350" i="26"/>
  <c r="F327" i="26"/>
  <c r="F318" i="26"/>
  <c r="F299" i="26"/>
  <c r="F269" i="26"/>
  <c r="F323" i="26"/>
  <c r="F259" i="26"/>
  <c r="F254" i="26" s="1"/>
  <c r="F346" i="26"/>
  <c r="F285" i="26"/>
  <c r="F333" i="26"/>
  <c r="F364" i="26"/>
  <c r="F353" i="26"/>
  <c r="F335" i="26"/>
  <c r="F297" i="26"/>
  <c r="F282" i="26"/>
  <c r="F361" i="26"/>
  <c r="F281" i="26"/>
  <c r="F270" i="26"/>
  <c r="F258" i="26"/>
  <c r="F322" i="26"/>
  <c r="F301" i="26"/>
  <c r="F296" i="26"/>
  <c r="F341" i="26"/>
  <c r="F286" i="26"/>
  <c r="F267" i="26"/>
  <c r="F358" i="26"/>
  <c r="F349" i="26"/>
  <c r="F343" i="26"/>
  <c r="F328" i="26"/>
  <c r="F316" i="26"/>
  <c r="F332" i="26"/>
  <c r="F330" i="26"/>
  <c r="F324" i="26"/>
  <c r="F319" i="26"/>
  <c r="F302" i="26"/>
  <c r="F268" i="26"/>
  <c r="F264" i="26"/>
  <c r="F354" i="26"/>
  <c r="F283" i="26"/>
  <c r="E328" i="26"/>
  <c r="E318" i="26"/>
  <c r="E312" i="26"/>
  <c r="E310" i="26"/>
  <c r="E302" i="26"/>
  <c r="E286" i="26"/>
  <c r="E270" i="26"/>
  <c r="E305" i="26"/>
  <c r="E289" i="26"/>
  <c r="E273" i="26"/>
  <c r="E344" i="26"/>
  <c r="E336" i="26"/>
  <c r="E303" i="26"/>
  <c r="E287" i="26"/>
  <c r="E271" i="26"/>
  <c r="E359" i="26"/>
  <c r="E355" i="26"/>
  <c r="E351" i="26"/>
  <c r="E347" i="26"/>
  <c r="E339" i="26"/>
  <c r="E325" i="26"/>
  <c r="E321" i="26"/>
  <c r="E304" i="26"/>
  <c r="E288" i="26"/>
  <c r="E272" i="26"/>
  <c r="E257" i="26"/>
  <c r="E331" i="26"/>
  <c r="E306" i="26"/>
  <c r="E290" i="26"/>
  <c r="E274" i="26"/>
  <c r="E259" i="26"/>
  <c r="E254" i="26" s="1"/>
  <c r="E365" i="26"/>
  <c r="E363" i="26"/>
  <c r="E342" i="26"/>
  <c r="E334" i="26"/>
  <c r="E307" i="26"/>
  <c r="E292" i="26"/>
  <c r="E276" i="26"/>
  <c r="E360" i="26"/>
  <c r="E356" i="26"/>
  <c r="E352" i="26"/>
  <c r="E348" i="26"/>
  <c r="E345" i="26"/>
  <c r="E337" i="26"/>
  <c r="E329" i="26"/>
  <c r="E326" i="26"/>
  <c r="E320" i="26"/>
  <c r="E317" i="26"/>
  <c r="E315" i="26"/>
  <c r="E313" i="26"/>
  <c r="E293" i="26"/>
  <c r="E277" i="26"/>
  <c r="E338" i="26"/>
  <c r="E309" i="26"/>
  <c r="E284" i="26"/>
  <c r="E256" i="26"/>
  <c r="E299" i="26"/>
  <c r="E269" i="26"/>
  <c r="E323" i="26"/>
  <c r="E311" i="26"/>
  <c r="E346" i="26"/>
  <c r="E300" i="26"/>
  <c r="E285" i="26"/>
  <c r="E255" i="26"/>
  <c r="E358" i="26"/>
  <c r="E343" i="26"/>
  <c r="E316" i="26"/>
  <c r="E297" i="26"/>
  <c r="E278" i="26"/>
  <c r="E340" i="26"/>
  <c r="E279" i="26"/>
  <c r="E265" i="26"/>
  <c r="E263" i="26"/>
  <c r="E357" i="26"/>
  <c r="E350" i="26"/>
  <c r="E327" i="26"/>
  <c r="E314" i="26"/>
  <c r="E280" i="26"/>
  <c r="E333" i="26"/>
  <c r="E295" i="26"/>
  <c r="E266" i="26"/>
  <c r="E282" i="26"/>
  <c r="E332" i="26"/>
  <c r="E324" i="26"/>
  <c r="E364" i="26"/>
  <c r="E362" i="26"/>
  <c r="E353" i="26"/>
  <c r="E335" i="26"/>
  <c r="E262" i="26"/>
  <c r="E281" i="26"/>
  <c r="E258" i="26"/>
  <c r="E322" i="26"/>
  <c r="E301" i="26"/>
  <c r="E296" i="26"/>
  <c r="E261" i="26"/>
  <c r="E341" i="26"/>
  <c r="E308" i="26"/>
  <c r="E267" i="26"/>
  <c r="E349" i="26"/>
  <c r="E330" i="26"/>
  <c r="E275" i="26"/>
  <c r="E319" i="26"/>
  <c r="C330" i="26"/>
  <c r="C324" i="26"/>
  <c r="C322" i="26"/>
  <c r="C300" i="26"/>
  <c r="C284" i="26"/>
  <c r="C268" i="26"/>
  <c r="C303" i="26"/>
  <c r="C287" i="26"/>
  <c r="C271" i="26"/>
  <c r="C362" i="26"/>
  <c r="C358" i="26"/>
  <c r="C354" i="26"/>
  <c r="C350" i="26"/>
  <c r="C341" i="26"/>
  <c r="C333" i="26"/>
  <c r="C316" i="26"/>
  <c r="C314" i="26"/>
  <c r="C301" i="26"/>
  <c r="C285" i="26"/>
  <c r="C269" i="26"/>
  <c r="C344" i="26"/>
  <c r="C336" i="26"/>
  <c r="C328" i="26"/>
  <c r="C318" i="26"/>
  <c r="C312" i="26"/>
  <c r="C310" i="26"/>
  <c r="C302" i="26"/>
  <c r="C286" i="26"/>
  <c r="C270" i="26"/>
  <c r="C325" i="26"/>
  <c r="C321" i="26"/>
  <c r="C304" i="26"/>
  <c r="C288" i="26"/>
  <c r="C272" i="26"/>
  <c r="C257" i="26"/>
  <c r="C359" i="26"/>
  <c r="C355" i="26"/>
  <c r="C351" i="26"/>
  <c r="C347" i="26"/>
  <c r="C339" i="26"/>
  <c r="C331" i="26"/>
  <c r="C306" i="26"/>
  <c r="C290" i="26"/>
  <c r="C274" i="26"/>
  <c r="C259" i="26"/>
  <c r="C254" i="26" s="1"/>
  <c r="C365" i="26"/>
  <c r="C363" i="26"/>
  <c r="C342" i="26"/>
  <c r="C334" i="26"/>
  <c r="C291" i="26"/>
  <c r="C361" i="26"/>
  <c r="C283" i="26"/>
  <c r="C309" i="26"/>
  <c r="C276" i="26"/>
  <c r="C329" i="26"/>
  <c r="C279" i="26"/>
  <c r="C265" i="26"/>
  <c r="C263" i="26"/>
  <c r="C357" i="26"/>
  <c r="C299" i="26"/>
  <c r="C305" i="26"/>
  <c r="C293" i="26"/>
  <c r="C267" i="26"/>
  <c r="C343" i="26"/>
  <c r="C352" i="26"/>
  <c r="C298" i="26"/>
  <c r="C294" i="26"/>
  <c r="C338" i="26"/>
  <c r="C256" i="26"/>
  <c r="C340" i="26"/>
  <c r="C327" i="26"/>
  <c r="C317" i="26"/>
  <c r="C307" i="26"/>
  <c r="C273" i="26"/>
  <c r="C348" i="26"/>
  <c r="C323" i="26"/>
  <c r="C311" i="26"/>
  <c r="C292" i="26"/>
  <c r="C296" i="26"/>
  <c r="C261" i="26"/>
  <c r="C308" i="26"/>
  <c r="C346" i="26"/>
  <c r="C289" i="26"/>
  <c r="C280" i="26"/>
  <c r="C255" i="26"/>
  <c r="C295" i="26"/>
  <c r="C277" i="26"/>
  <c r="C266" i="26"/>
  <c r="C262" i="26"/>
  <c r="C364" i="26"/>
  <c r="C353" i="26"/>
  <c r="C335" i="26"/>
  <c r="C313" i="26"/>
  <c r="C360" i="26"/>
  <c r="C337" i="26"/>
  <c r="C281" i="26"/>
  <c r="C258" i="26"/>
  <c r="C320" i="26"/>
  <c r="C349" i="26"/>
  <c r="C326" i="26"/>
  <c r="C356" i="26"/>
  <c r="C345" i="26"/>
  <c r="U269" i="26"/>
  <c r="D277" i="26"/>
  <c r="D295" i="26"/>
  <c r="U268" i="26"/>
  <c r="AA256" i="26" a="1"/>
  <c r="AA256" i="26" s="1"/>
  <c r="D256" i="26"/>
  <c r="D276" i="26"/>
  <c r="D284" i="26"/>
  <c r="D309" i="26"/>
  <c r="U266" i="26"/>
  <c r="D362" i="26"/>
  <c r="D358" i="26"/>
  <c r="D354" i="26"/>
  <c r="D350" i="26"/>
  <c r="D341" i="26"/>
  <c r="D333" i="26"/>
  <c r="D316" i="26"/>
  <c r="D314" i="26"/>
  <c r="D301" i="26"/>
  <c r="D285" i="26"/>
  <c r="D269" i="26"/>
  <c r="D288" i="26"/>
  <c r="D272" i="26"/>
  <c r="D328" i="26"/>
  <c r="D318" i="26"/>
  <c r="D312" i="26"/>
  <c r="D310" i="26"/>
  <c r="D302" i="26"/>
  <c r="D286" i="26"/>
  <c r="D270" i="26"/>
  <c r="D325" i="26"/>
  <c r="D321" i="26"/>
  <c r="D344" i="26"/>
  <c r="D336" i="26"/>
  <c r="D303" i="26"/>
  <c r="D287" i="26"/>
  <c r="D271" i="26"/>
  <c r="D304" i="26"/>
  <c r="D359" i="26"/>
  <c r="D355" i="26"/>
  <c r="D351" i="26"/>
  <c r="D347" i="26"/>
  <c r="D339" i="26"/>
  <c r="D305" i="26"/>
  <c r="D289" i="26"/>
  <c r="D273" i="26"/>
  <c r="D262" i="26"/>
  <c r="D331" i="26"/>
  <c r="D365" i="26"/>
  <c r="D363" i="26"/>
  <c r="D342" i="26"/>
  <c r="D334" i="26"/>
  <c r="D291" i="26"/>
  <c r="D275" i="26"/>
  <c r="D307" i="26"/>
  <c r="D292" i="26"/>
  <c r="D294" i="26"/>
  <c r="D298" i="26"/>
  <c r="D352" i="26"/>
  <c r="R278" i="26"/>
  <c r="R294" i="26"/>
  <c r="R308" i="26"/>
  <c r="R277" i="26"/>
  <c r="R293" i="26"/>
  <c r="R276" i="26"/>
  <c r="R292" i="26"/>
  <c r="M205" i="26"/>
  <c r="P200" i="26" a="1"/>
  <c r="P200" i="26" s="1"/>
  <c r="N140" i="26" s="1"/>
  <c r="U150" i="26"/>
  <c r="U149" i="26"/>
  <c r="U152" i="26"/>
  <c r="T192" i="26"/>
  <c r="E139" i="26"/>
  <c r="E164" i="26"/>
  <c r="E223" i="26"/>
  <c r="E233" i="26"/>
  <c r="E247" i="26"/>
  <c r="F139" i="26"/>
  <c r="F159" i="26"/>
  <c r="C163" i="26"/>
  <c r="F164" i="26"/>
  <c r="F169" i="26"/>
  <c r="E174" i="26"/>
  <c r="E178" i="26"/>
  <c r="E184" i="26"/>
  <c r="E189" i="26"/>
  <c r="C209" i="26"/>
  <c r="E215" i="26"/>
  <c r="E217" i="26"/>
  <c r="F223" i="26"/>
  <c r="F233" i="26"/>
  <c r="F247" i="26"/>
  <c r="D245" i="26"/>
  <c r="D241" i="26"/>
  <c r="D237" i="26"/>
  <c r="D233" i="26"/>
  <c r="D224" i="26"/>
  <c r="D216" i="26"/>
  <c r="D199" i="26"/>
  <c r="D197" i="26"/>
  <c r="D184" i="26"/>
  <c r="D168" i="26"/>
  <c r="D152" i="26"/>
  <c r="D211" i="26"/>
  <c r="D201" i="26"/>
  <c r="D195" i="26"/>
  <c r="D193" i="26"/>
  <c r="D185" i="26"/>
  <c r="D169" i="26"/>
  <c r="D153" i="26"/>
  <c r="D227" i="26"/>
  <c r="D219" i="26"/>
  <c r="D186" i="26"/>
  <c r="D170" i="26"/>
  <c r="D154" i="26"/>
  <c r="D208" i="26"/>
  <c r="D204" i="26"/>
  <c r="D248" i="26"/>
  <c r="D246" i="26"/>
  <c r="D225" i="26"/>
  <c r="D217" i="26"/>
  <c r="D174" i="26"/>
  <c r="D158" i="26"/>
  <c r="D190" i="26"/>
  <c r="D175" i="26"/>
  <c r="E146" i="26"/>
  <c r="D148" i="26"/>
  <c r="D163" i="26"/>
  <c r="F174" i="26"/>
  <c r="C177" i="26"/>
  <c r="F178" i="26"/>
  <c r="F184" i="26"/>
  <c r="C188" i="26"/>
  <c r="F189" i="26"/>
  <c r="E194" i="26"/>
  <c r="E197" i="26"/>
  <c r="E205" i="26"/>
  <c r="D209" i="26"/>
  <c r="F215" i="26"/>
  <c r="E240" i="26"/>
  <c r="AA139" i="26" a="1"/>
  <c r="AA139" i="26" s="1"/>
  <c r="F227" i="26"/>
  <c r="F219" i="26"/>
  <c r="F186" i="26"/>
  <c r="F170" i="26"/>
  <c r="F154" i="26"/>
  <c r="F208" i="26"/>
  <c r="F204" i="26"/>
  <c r="F187" i="26"/>
  <c r="F171" i="26"/>
  <c r="F155" i="26"/>
  <c r="F140" i="26"/>
  <c r="F214" i="26"/>
  <c r="F242" i="26"/>
  <c r="F238" i="26"/>
  <c r="F234" i="26"/>
  <c r="F230" i="26"/>
  <c r="F222" i="26"/>
  <c r="F188" i="26"/>
  <c r="F172" i="26"/>
  <c r="F156" i="26"/>
  <c r="F145" i="26"/>
  <c r="F243" i="26"/>
  <c r="F239" i="26"/>
  <c r="F235" i="26"/>
  <c r="F231" i="26"/>
  <c r="F228" i="26"/>
  <c r="F220" i="26"/>
  <c r="F212" i="26"/>
  <c r="F209" i="26"/>
  <c r="F203" i="26"/>
  <c r="F200" i="26"/>
  <c r="F198" i="26"/>
  <c r="F196" i="26"/>
  <c r="F176" i="26"/>
  <c r="F160" i="26"/>
  <c r="F144" i="26"/>
  <c r="F194" i="26"/>
  <c r="F191" i="26"/>
  <c r="F177" i="26"/>
  <c r="F161" i="26"/>
  <c r="F148" i="26"/>
  <c r="E158" i="26"/>
  <c r="F163" i="26"/>
  <c r="E177" i="26"/>
  <c r="E188" i="26"/>
  <c r="E192" i="26"/>
  <c r="C213" i="26"/>
  <c r="C207" i="26"/>
  <c r="C205" i="26"/>
  <c r="C183" i="26"/>
  <c r="C167" i="26"/>
  <c r="C151" i="26"/>
  <c r="C245" i="26"/>
  <c r="C241" i="26"/>
  <c r="C237" i="26"/>
  <c r="C233" i="26"/>
  <c r="C224" i="26"/>
  <c r="C216" i="26"/>
  <c r="C199" i="26"/>
  <c r="C197" i="26"/>
  <c r="C184" i="26"/>
  <c r="C168" i="26"/>
  <c r="C152" i="26"/>
  <c r="C219" i="26"/>
  <c r="C211" i="26"/>
  <c r="C201" i="26"/>
  <c r="C195" i="26"/>
  <c r="C193" i="26"/>
  <c r="C185" i="26"/>
  <c r="C169" i="26"/>
  <c r="C153" i="26"/>
  <c r="C227" i="26"/>
  <c r="C214" i="26"/>
  <c r="C189" i="26"/>
  <c r="C173" i="26"/>
  <c r="C157" i="26"/>
  <c r="C142" i="26"/>
  <c r="C137" i="26" s="1"/>
  <c r="C248" i="26"/>
  <c r="C246" i="26"/>
  <c r="C225" i="26"/>
  <c r="C217" i="26"/>
  <c r="C174" i="26"/>
  <c r="E162" i="26"/>
  <c r="E173" i="26"/>
  <c r="E183" i="26"/>
  <c r="C187" i="26"/>
  <c r="F192" i="26"/>
  <c r="C161" i="26"/>
  <c r="F162" i="26"/>
  <c r="F168" i="26"/>
  <c r="C172" i="26"/>
  <c r="F173" i="26"/>
  <c r="D182" i="26"/>
  <c r="F183" i="26"/>
  <c r="D187" i="26"/>
  <c r="C191" i="26"/>
  <c r="D206" i="26"/>
  <c r="C222" i="26"/>
  <c r="C226" i="26"/>
  <c r="D228" i="26"/>
  <c r="C232" i="26"/>
  <c r="F237" i="26"/>
  <c r="D244" i="26"/>
  <c r="E211" i="26"/>
  <c r="E201" i="26"/>
  <c r="E195" i="26"/>
  <c r="E193" i="26"/>
  <c r="E185" i="26"/>
  <c r="E169" i="26"/>
  <c r="E153" i="26"/>
  <c r="E227" i="26"/>
  <c r="E219" i="26"/>
  <c r="E186" i="26"/>
  <c r="E170" i="26"/>
  <c r="E154" i="26"/>
  <c r="E242" i="26"/>
  <c r="E208" i="26"/>
  <c r="E204" i="26"/>
  <c r="E187" i="26"/>
  <c r="E171" i="26"/>
  <c r="E155" i="26"/>
  <c r="E140" i="26"/>
  <c r="E238" i="26"/>
  <c r="E234" i="26"/>
  <c r="E230" i="26"/>
  <c r="E222" i="26"/>
  <c r="E190" i="26"/>
  <c r="E175" i="26"/>
  <c r="E159" i="26"/>
  <c r="E243" i="26"/>
  <c r="E239" i="26"/>
  <c r="E235" i="26"/>
  <c r="E231" i="26"/>
  <c r="E228" i="26"/>
  <c r="E220" i="26"/>
  <c r="E212" i="26"/>
  <c r="E209" i="26"/>
  <c r="E203" i="26"/>
  <c r="E200" i="26"/>
  <c r="E198" i="26"/>
  <c r="E196" i="26"/>
  <c r="E176" i="26"/>
  <c r="E160" i="26"/>
  <c r="C228" i="26"/>
  <c r="C244" i="26"/>
  <c r="F147" i="26"/>
  <c r="E152" i="26"/>
  <c r="E157" i="26"/>
  <c r="D161" i="26"/>
  <c r="D172" i="26"/>
  <c r="C176" i="26"/>
  <c r="C181" i="26"/>
  <c r="E182" i="26"/>
  <c r="D191" i="26"/>
  <c r="F195" i="26"/>
  <c r="F201" i="26"/>
  <c r="E206" i="26"/>
  <c r="D214" i="26"/>
  <c r="C220" i="26"/>
  <c r="D222" i="26"/>
  <c r="E224" i="26"/>
  <c r="D226" i="26"/>
  <c r="D232" i="26"/>
  <c r="E244" i="26"/>
  <c r="E246" i="26"/>
  <c r="U148" i="26"/>
  <c r="E148" i="26"/>
  <c r="E163" i="26"/>
  <c r="E248" i="26"/>
  <c r="F158" i="26"/>
  <c r="E168" i="26"/>
  <c r="C182" i="26"/>
  <c r="C206" i="26"/>
  <c r="E237" i="26"/>
  <c r="F248" i="26"/>
  <c r="C141" i="26"/>
  <c r="C144" i="26"/>
  <c r="F152" i="26"/>
  <c r="C156" i="26"/>
  <c r="F157" i="26"/>
  <c r="E161" i="26"/>
  <c r="E172" i="26"/>
  <c r="F182" i="26"/>
  <c r="E191" i="26"/>
  <c r="C198" i="26"/>
  <c r="F206" i="26"/>
  <c r="C210" i="26"/>
  <c r="E214" i="26"/>
  <c r="C218" i="26"/>
  <c r="D220" i="26"/>
  <c r="F224" i="26"/>
  <c r="E226" i="26"/>
  <c r="E232" i="26"/>
  <c r="C239" i="26"/>
  <c r="F244" i="26"/>
  <c r="F246" i="26"/>
  <c r="R160" i="26"/>
  <c r="M88" i="26"/>
  <c r="U34" i="26"/>
  <c r="U31" i="26"/>
  <c r="L75" i="26"/>
  <c r="T75" i="26"/>
  <c r="U33" i="26"/>
  <c r="U35" i="26"/>
  <c r="P83" i="26" a="1"/>
  <c r="P83" i="26" s="1"/>
  <c r="N23" i="26" s="1"/>
  <c r="U32" i="26"/>
  <c r="C34" i="26"/>
  <c r="C66" i="26"/>
  <c r="R73" i="26"/>
  <c r="C88" i="26"/>
  <c r="C96" i="26"/>
  <c r="C29" i="26"/>
  <c r="C33" i="26"/>
  <c r="D34" i="26"/>
  <c r="E35" i="26"/>
  <c r="R41" i="26"/>
  <c r="C49" i="26"/>
  <c r="D50" i="26"/>
  <c r="E51" i="26"/>
  <c r="R57" i="26"/>
  <c r="C65" i="26"/>
  <c r="D66" i="26"/>
  <c r="E67" i="26"/>
  <c r="E80" i="26"/>
  <c r="E82" i="26"/>
  <c r="D88" i="26"/>
  <c r="D90" i="26"/>
  <c r="D96" i="26"/>
  <c r="E99" i="26"/>
  <c r="C104" i="26"/>
  <c r="E107" i="26"/>
  <c r="C112" i="26"/>
  <c r="E116" i="26"/>
  <c r="E120" i="26"/>
  <c r="E124" i="26"/>
  <c r="E128" i="26"/>
  <c r="C50" i="26"/>
  <c r="R58" i="26"/>
  <c r="C21" i="26"/>
  <c r="C32" i="26"/>
  <c r="E34" i="26"/>
  <c r="R40" i="26"/>
  <c r="C48" i="26"/>
  <c r="E50" i="26"/>
  <c r="R56" i="26"/>
  <c r="C64" i="26"/>
  <c r="E66" i="26"/>
  <c r="R72" i="26"/>
  <c r="E88" i="26"/>
  <c r="E90" i="26"/>
  <c r="C93" i="26"/>
  <c r="E96" i="26"/>
  <c r="D104" i="26"/>
  <c r="D112" i="26"/>
  <c r="R42" i="26"/>
  <c r="F26" i="26"/>
  <c r="E29" i="26"/>
  <c r="C31" i="26"/>
  <c r="E33" i="26"/>
  <c r="R39" i="26"/>
  <c r="C47" i="26"/>
  <c r="E49" i="26"/>
  <c r="R55" i="26"/>
  <c r="C63" i="26"/>
  <c r="E65" i="26"/>
  <c r="R71" i="26"/>
  <c r="C85" i="26"/>
  <c r="D93" i="26"/>
  <c r="C101" i="26"/>
  <c r="E104" i="26"/>
  <c r="C109" i="26"/>
  <c r="E112" i="26"/>
  <c r="C115" i="26"/>
  <c r="C119" i="26"/>
  <c r="C123" i="26"/>
  <c r="C127" i="26"/>
  <c r="C130" i="26"/>
  <c r="R43" i="26"/>
  <c r="R59" i="26"/>
  <c r="C90" i="26"/>
  <c r="E21" i="26"/>
  <c r="C24" i="26"/>
  <c r="E32" i="26"/>
  <c r="R38" i="26"/>
  <c r="C46" i="26"/>
  <c r="D47" i="26"/>
  <c r="E48" i="26"/>
  <c r="R54" i="26"/>
  <c r="C62" i="26"/>
  <c r="D63" i="26"/>
  <c r="E64" i="26"/>
  <c r="R70" i="26"/>
  <c r="C75" i="26"/>
  <c r="D85" i="26"/>
  <c r="E93" i="26"/>
  <c r="C98" i="26"/>
  <c r="D101" i="26"/>
  <c r="D109" i="26"/>
  <c r="D115" i="26"/>
  <c r="D119" i="26"/>
  <c r="D123" i="26"/>
  <c r="D127" i="26"/>
  <c r="D130" i="26"/>
  <c r="E85" i="26"/>
  <c r="C89" i="26"/>
  <c r="D98" i="26"/>
  <c r="E101" i="26"/>
  <c r="C106" i="26"/>
  <c r="E109" i="26"/>
  <c r="E115" i="26"/>
  <c r="E119" i="26"/>
  <c r="E123" i="26"/>
  <c r="E127" i="26"/>
  <c r="E130" i="26"/>
  <c r="R37" i="26"/>
  <c r="R53" i="26"/>
  <c r="C61" i="26"/>
  <c r="R69" i="26"/>
  <c r="C22" i="26"/>
  <c r="E24" i="26"/>
  <c r="R36" i="26"/>
  <c r="C44" i="26"/>
  <c r="D45" i="26"/>
  <c r="E46" i="26"/>
  <c r="R52" i="26"/>
  <c r="C60" i="26"/>
  <c r="D61" i="26"/>
  <c r="E62" i="26"/>
  <c r="R68" i="26"/>
  <c r="C74" i="26"/>
  <c r="E75" i="26"/>
  <c r="C77" i="26"/>
  <c r="D89" i="26"/>
  <c r="E98" i="26"/>
  <c r="D106" i="26"/>
  <c r="D22" i="26"/>
  <c r="C27" i="26"/>
  <c r="E30" i="26"/>
  <c r="R35" i="26"/>
  <c r="W35" i="26" s="1"/>
  <c r="C43" i="26"/>
  <c r="D44" i="26"/>
  <c r="E45" i="26"/>
  <c r="R51" i="26"/>
  <c r="C59" i="26"/>
  <c r="D60" i="26"/>
  <c r="E61" i="26"/>
  <c r="D74" i="26"/>
  <c r="C79" i="26"/>
  <c r="C81" i="26"/>
  <c r="C83" i="26"/>
  <c r="C86" i="26"/>
  <c r="E89" i="26"/>
  <c r="C92" i="26"/>
  <c r="C95" i="26"/>
  <c r="C103" i="26"/>
  <c r="C111" i="26"/>
  <c r="C114" i="26"/>
  <c r="C118" i="26"/>
  <c r="C122" i="26"/>
  <c r="P180" i="26" l="1"/>
  <c r="Q181" i="26"/>
  <c r="Q148" i="26"/>
  <c r="Q175" i="26"/>
  <c r="P166" i="26"/>
  <c r="Q151" i="26"/>
  <c r="P163" i="26"/>
  <c r="Q155" i="26"/>
  <c r="Q166" i="26"/>
  <c r="Q161" i="26"/>
  <c r="Q190" i="26"/>
  <c r="P181" i="26"/>
  <c r="Q186" i="26"/>
  <c r="Q154" i="26"/>
  <c r="Q171" i="26"/>
  <c r="P157" i="26"/>
  <c r="Q149" i="26"/>
  <c r="Q158" i="26"/>
  <c r="Q147" i="26"/>
  <c r="P152" i="26"/>
  <c r="P148" i="26"/>
  <c r="Q157" i="26"/>
  <c r="P155" i="26"/>
  <c r="P161" i="26"/>
  <c r="P170" i="26"/>
  <c r="P169" i="26"/>
  <c r="Q153" i="26"/>
  <c r="P172" i="26"/>
  <c r="Q164" i="26"/>
  <c r="P173" i="26"/>
  <c r="P185" i="26"/>
  <c r="P184" i="26"/>
  <c r="Q163" i="26"/>
  <c r="P176" i="26"/>
  <c r="P179" i="26"/>
  <c r="Q174" i="26"/>
  <c r="P150" i="26"/>
  <c r="Q189" i="26"/>
  <c r="P177" i="26"/>
  <c r="P191" i="26"/>
  <c r="Q180" i="26"/>
  <c r="P189" i="26"/>
  <c r="Y798" i="26"/>
  <c r="P165" i="26"/>
  <c r="P153" i="26"/>
  <c r="P188" i="26"/>
  <c r="P167" i="26"/>
  <c r="I142" i="26"/>
  <c r="Q170" i="26"/>
  <c r="Q178" i="26"/>
  <c r="P162" i="26"/>
  <c r="P171" i="26"/>
  <c r="P159" i="26"/>
  <c r="Q184" i="26"/>
  <c r="Q179" i="26"/>
  <c r="Q150" i="26"/>
  <c r="Q183" i="26"/>
  <c r="Q173" i="26"/>
  <c r="Q169" i="26"/>
  <c r="P154" i="26"/>
  <c r="P183" i="26"/>
  <c r="P178" i="26"/>
  <c r="Q176" i="26"/>
  <c r="P182" i="26"/>
  <c r="Q172" i="26"/>
  <c r="Q177" i="26"/>
  <c r="Q167" i="26"/>
  <c r="P147" i="26"/>
  <c r="P158" i="26"/>
  <c r="P151" i="26"/>
  <c r="P149" i="26"/>
  <c r="Q191" i="26"/>
  <c r="Q162" i="26"/>
  <c r="P164" i="26"/>
  <c r="Q159" i="26"/>
  <c r="Q185" i="26"/>
  <c r="P168" i="26"/>
  <c r="Q160" i="26"/>
  <c r="P175" i="26"/>
  <c r="Q187" i="26"/>
  <c r="P186" i="26"/>
  <c r="P187" i="26"/>
  <c r="P190" i="26"/>
  <c r="Q156" i="26"/>
  <c r="Q182" i="26"/>
  <c r="Q188" i="26"/>
  <c r="P160" i="26"/>
  <c r="Q152" i="26"/>
  <c r="P156" i="26"/>
  <c r="Q168" i="26"/>
  <c r="Q165" i="26"/>
  <c r="M491" i="26"/>
  <c r="W309" i="26"/>
  <c r="Z324" i="26" s="1"/>
  <c r="W192" i="26"/>
  <c r="Z207" i="26" s="1"/>
  <c r="W426" i="26"/>
  <c r="Z441" i="26" s="1"/>
  <c r="P423" i="26"/>
  <c r="Q408" i="26"/>
  <c r="P407" i="26"/>
  <c r="Q392" i="26"/>
  <c r="P391" i="26"/>
  <c r="P410" i="26"/>
  <c r="P394" i="26"/>
  <c r="Q424" i="26"/>
  <c r="Q409" i="26"/>
  <c r="P408" i="26"/>
  <c r="Q393" i="26"/>
  <c r="P392" i="26"/>
  <c r="Q425" i="26"/>
  <c r="Q411" i="26"/>
  <c r="Q395" i="26"/>
  <c r="P424" i="26"/>
  <c r="Q410" i="26"/>
  <c r="P409" i="26"/>
  <c r="Q394" i="26"/>
  <c r="P393" i="26"/>
  <c r="I376" i="26"/>
  <c r="P422" i="26"/>
  <c r="P418" i="26"/>
  <c r="P411" i="26"/>
  <c r="Q406" i="26"/>
  <c r="Q402" i="26"/>
  <c r="Q389" i="26"/>
  <c r="Q385" i="26"/>
  <c r="P406" i="26"/>
  <c r="P402" i="26"/>
  <c r="P389" i="26"/>
  <c r="P385" i="26"/>
  <c r="Q419" i="26"/>
  <c r="Q412" i="26"/>
  <c r="Q407" i="26"/>
  <c r="Q390" i="26"/>
  <c r="Q386" i="26"/>
  <c r="Q381" i="26"/>
  <c r="Q423" i="26"/>
  <c r="P395" i="26"/>
  <c r="P413" i="26"/>
  <c r="P383" i="26"/>
  <c r="P414" i="26"/>
  <c r="P399" i="26"/>
  <c r="P390" i="26"/>
  <c r="P425" i="26"/>
  <c r="Q403" i="26"/>
  <c r="P419" i="26"/>
  <c r="P381" i="26"/>
  <c r="P404" i="26"/>
  <c r="Q401" i="26"/>
  <c r="P396" i="26"/>
  <c r="P401" i="26"/>
  <c r="Q397" i="26"/>
  <c r="Q420" i="26"/>
  <c r="Q417" i="26"/>
  <c r="P397" i="26"/>
  <c r="P420" i="26"/>
  <c r="P417" i="26"/>
  <c r="P412" i="26"/>
  <c r="Q398" i="26"/>
  <c r="P398" i="26"/>
  <c r="P386" i="26"/>
  <c r="Q421" i="26"/>
  <c r="Q418" i="26"/>
  <c r="Q414" i="26"/>
  <c r="Q399" i="26"/>
  <c r="P421" i="26"/>
  <c r="Q387" i="26"/>
  <c r="Q415" i="26"/>
  <c r="P403" i="26"/>
  <c r="P387" i="26"/>
  <c r="P415" i="26"/>
  <c r="Q400" i="26"/>
  <c r="Q391" i="26"/>
  <c r="Q384" i="26"/>
  <c r="Q422" i="26"/>
  <c r="P400" i="26"/>
  <c r="P384" i="26"/>
  <c r="Q416" i="26"/>
  <c r="P416" i="26"/>
  <c r="Q388" i="26"/>
  <c r="Q404" i="26"/>
  <c r="Q396" i="26"/>
  <c r="P388" i="26"/>
  <c r="Q382" i="26"/>
  <c r="P382" i="26"/>
  <c r="Q405" i="26"/>
  <c r="Q413" i="26"/>
  <c r="P405" i="26"/>
  <c r="Q383" i="26"/>
  <c r="P306" i="26"/>
  <c r="Q291" i="26"/>
  <c r="P290" i="26"/>
  <c r="Q275" i="26"/>
  <c r="P274" i="26"/>
  <c r="P293" i="26"/>
  <c r="Q278" i="26"/>
  <c r="P277" i="26"/>
  <c r="Q307" i="26"/>
  <c r="Q292" i="26"/>
  <c r="P291" i="26"/>
  <c r="Q276" i="26"/>
  <c r="P275" i="26"/>
  <c r="P307" i="26"/>
  <c r="Q293" i="26"/>
  <c r="P292" i="26"/>
  <c r="Q277" i="26"/>
  <c r="P276" i="26"/>
  <c r="I259" i="26"/>
  <c r="Q308" i="26"/>
  <c r="Q294" i="26"/>
  <c r="P308" i="26"/>
  <c r="Q295" i="26"/>
  <c r="P294" i="26"/>
  <c r="Q279" i="26"/>
  <c r="P278" i="26"/>
  <c r="Q264" i="26"/>
  <c r="Q297" i="26"/>
  <c r="P296" i="26"/>
  <c r="Q281" i="26"/>
  <c r="P280" i="26"/>
  <c r="Q265" i="26"/>
  <c r="Q298" i="26"/>
  <c r="P297" i="26"/>
  <c r="Q282" i="26"/>
  <c r="P281" i="26"/>
  <c r="P300" i="26"/>
  <c r="P285" i="26"/>
  <c r="Q280" i="26"/>
  <c r="Q273" i="26"/>
  <c r="Q266" i="26"/>
  <c r="Q304" i="26"/>
  <c r="Q289" i="26"/>
  <c r="Q270" i="26"/>
  <c r="P304" i="26"/>
  <c r="Q301" i="26"/>
  <c r="P289" i="26"/>
  <c r="P301" i="26"/>
  <c r="Q296" i="26"/>
  <c r="Q286" i="26"/>
  <c r="P286" i="26"/>
  <c r="Q306" i="26"/>
  <c r="P298" i="26"/>
  <c r="Q284" i="26"/>
  <c r="P284" i="26"/>
  <c r="P295" i="26"/>
  <c r="P273" i="26"/>
  <c r="P266" i="26"/>
  <c r="P270" i="26"/>
  <c r="Q267" i="26"/>
  <c r="Q274" i="26"/>
  <c r="P267" i="26"/>
  <c r="P283" i="26"/>
  <c r="Q272" i="26"/>
  <c r="Q303" i="26"/>
  <c r="Q299" i="26"/>
  <c r="Q305" i="26"/>
  <c r="P305" i="26"/>
  <c r="Q290" i="26"/>
  <c r="P282" i="26"/>
  <c r="Q271" i="26"/>
  <c r="Q302" i="26"/>
  <c r="P271" i="26"/>
  <c r="Q268" i="26"/>
  <c r="P302" i="26"/>
  <c r="Q287" i="26"/>
  <c r="Q283" i="26"/>
  <c r="P268" i="26"/>
  <c r="P264" i="26"/>
  <c r="P287" i="26"/>
  <c r="Q288" i="26"/>
  <c r="P288" i="26"/>
  <c r="Q300" i="26"/>
  <c r="P279" i="26"/>
  <c r="P272" i="26"/>
  <c r="P303" i="26"/>
  <c r="P265" i="26"/>
  <c r="P299" i="26"/>
  <c r="Q285" i="26"/>
  <c r="Q269" i="26"/>
  <c r="P269" i="26"/>
  <c r="Q66" i="26"/>
  <c r="P65" i="26"/>
  <c r="Q50" i="26"/>
  <c r="P49" i="26"/>
  <c r="Q34" i="26"/>
  <c r="P33" i="26"/>
  <c r="Q36" i="26"/>
  <c r="Q67" i="26"/>
  <c r="P66" i="26"/>
  <c r="Q51" i="26"/>
  <c r="P50" i="26"/>
  <c r="Q35" i="26"/>
  <c r="P34" i="26"/>
  <c r="Q68" i="26"/>
  <c r="P67" i="26"/>
  <c r="Q52" i="26"/>
  <c r="P51" i="26"/>
  <c r="P35" i="26"/>
  <c r="Q69" i="26"/>
  <c r="P68" i="26"/>
  <c r="Q53" i="26"/>
  <c r="P52" i="26"/>
  <c r="Q37" i="26"/>
  <c r="P36" i="26"/>
  <c r="Q73" i="26"/>
  <c r="P57" i="26"/>
  <c r="P43" i="26"/>
  <c r="P44" i="26"/>
  <c r="Q70" i="26"/>
  <c r="P69" i="26"/>
  <c r="Q54" i="26"/>
  <c r="P53" i="26"/>
  <c r="Q38" i="26"/>
  <c r="P37" i="26"/>
  <c r="P72" i="26"/>
  <c r="Q57" i="26"/>
  <c r="P56" i="26"/>
  <c r="Q58" i="26"/>
  <c r="Q42" i="26"/>
  <c r="P41" i="26"/>
  <c r="P73" i="26"/>
  <c r="Q59" i="26"/>
  <c r="P42" i="26"/>
  <c r="Q71" i="26"/>
  <c r="P70" i="26"/>
  <c r="Q55" i="26"/>
  <c r="P54" i="26"/>
  <c r="Q39" i="26"/>
  <c r="P38" i="26"/>
  <c r="P40" i="26"/>
  <c r="P58" i="26"/>
  <c r="Q43" i="26"/>
  <c r="P74" i="26"/>
  <c r="Q61" i="26"/>
  <c r="P60" i="26"/>
  <c r="Q45" i="26"/>
  <c r="Q30" i="26"/>
  <c r="Q72" i="26"/>
  <c r="P71" i="26"/>
  <c r="Q56" i="26"/>
  <c r="P55" i="26"/>
  <c r="Q40" i="26"/>
  <c r="P39" i="26"/>
  <c r="Q41" i="26"/>
  <c r="I25" i="26"/>
  <c r="Q74" i="26"/>
  <c r="Q60" i="26"/>
  <c r="P59" i="26"/>
  <c r="Q44" i="26"/>
  <c r="Q63" i="26"/>
  <c r="Q49" i="26"/>
  <c r="P63" i="26"/>
  <c r="Q46" i="26"/>
  <c r="P46" i="26"/>
  <c r="P30" i="26"/>
  <c r="P64" i="26"/>
  <c r="P61" i="26"/>
  <c r="Q33" i="26"/>
  <c r="Q47" i="26"/>
  <c r="Q31" i="26"/>
  <c r="P62" i="26"/>
  <c r="P48" i="26"/>
  <c r="P45" i="26"/>
  <c r="P32" i="26"/>
  <c r="Q64" i="26"/>
  <c r="P47" i="26"/>
  <c r="P31" i="26"/>
  <c r="Q65" i="26"/>
  <c r="Q62" i="26"/>
  <c r="Q48" i="26"/>
  <c r="Q32" i="26"/>
  <c r="W75" i="26"/>
  <c r="Z90" i="26" s="1"/>
  <c r="F98" i="26"/>
  <c r="F75" i="26"/>
  <c r="F62" i="26"/>
  <c r="F46" i="26"/>
  <c r="F24" i="26"/>
  <c r="F130" i="26"/>
  <c r="F127" i="26"/>
  <c r="F123" i="26"/>
  <c r="F119" i="26"/>
  <c r="F115" i="26"/>
  <c r="F109" i="26"/>
  <c r="F101" i="26"/>
  <c r="F85" i="26"/>
  <c r="F63" i="26"/>
  <c r="F47" i="26"/>
  <c r="F31" i="26"/>
  <c r="F64" i="26"/>
  <c r="F48" i="26"/>
  <c r="F32" i="26"/>
  <c r="F21" i="26"/>
  <c r="F93" i="26"/>
  <c r="F112" i="26"/>
  <c r="F104" i="26"/>
  <c r="F65" i="26"/>
  <c r="F49" i="26"/>
  <c r="F33" i="26"/>
  <c r="F29" i="26"/>
  <c r="F53" i="26"/>
  <c r="F91" i="26"/>
  <c r="F54" i="26"/>
  <c r="F38" i="26"/>
  <c r="F117" i="26"/>
  <c r="F55" i="26"/>
  <c r="F28" i="26"/>
  <c r="F131" i="26"/>
  <c r="F129" i="26"/>
  <c r="F100" i="26"/>
  <c r="F57" i="26"/>
  <c r="F41" i="26"/>
  <c r="F96" i="26"/>
  <c r="F90" i="26"/>
  <c r="F88" i="26"/>
  <c r="F66" i="26"/>
  <c r="F50" i="26"/>
  <c r="F34" i="26"/>
  <c r="F37" i="26"/>
  <c r="F87" i="26"/>
  <c r="F70" i="26"/>
  <c r="F23" i="26"/>
  <c r="F125" i="26"/>
  <c r="F128" i="26"/>
  <c r="F124" i="26"/>
  <c r="F120" i="26"/>
  <c r="F116" i="26"/>
  <c r="F107" i="26"/>
  <c r="F99" i="26"/>
  <c r="F82" i="26"/>
  <c r="F80" i="26"/>
  <c r="F67" i="26"/>
  <c r="F51" i="26"/>
  <c r="F35" i="26"/>
  <c r="F110" i="26"/>
  <c r="F113" i="26"/>
  <c r="F71" i="26"/>
  <c r="F39" i="26"/>
  <c r="F97" i="26"/>
  <c r="F56" i="26"/>
  <c r="F25" i="26"/>
  <c r="F20" i="26" s="1"/>
  <c r="F108" i="26"/>
  <c r="F94" i="26"/>
  <c r="F84" i="26"/>
  <c r="F78" i="26"/>
  <c r="F76" i="26"/>
  <c r="F68" i="26"/>
  <c r="F52" i="26"/>
  <c r="F36" i="26"/>
  <c r="F102" i="26"/>
  <c r="F69" i="26"/>
  <c r="F121" i="26"/>
  <c r="F105" i="26"/>
  <c r="F72" i="26"/>
  <c r="F40" i="26"/>
  <c r="F118" i="26"/>
  <c r="F95" i="26"/>
  <c r="F89" i="26"/>
  <c r="F114" i="26"/>
  <c r="F74" i="26"/>
  <c r="F60" i="26"/>
  <c r="F43" i="26"/>
  <c r="F92" i="26"/>
  <c r="F106" i="26"/>
  <c r="F77" i="26"/>
  <c r="F126" i="26"/>
  <c r="F86" i="26"/>
  <c r="F81" i="26"/>
  <c r="F22" i="26"/>
  <c r="F44" i="26"/>
  <c r="F103" i="26"/>
  <c r="F42" i="26"/>
  <c r="F83" i="26"/>
  <c r="F27" i="26"/>
  <c r="F79" i="26"/>
  <c r="F45" i="26"/>
  <c r="F58" i="26"/>
  <c r="F30" i="26"/>
  <c r="F111" i="26"/>
  <c r="F61" i="26"/>
  <c r="F73" i="26"/>
  <c r="F59" i="26"/>
  <c r="F122" i="26"/>
  <c r="P192" i="26" l="1"/>
  <c r="M492" i="26"/>
  <c r="P426" i="26"/>
  <c r="P309" i="26"/>
  <c r="P75" i="26"/>
  <c r="M494" i="26" l="1"/>
  <c r="M495" i="26" l="1"/>
  <c r="X20" i="25"/>
  <c r="X19" i="25"/>
  <c r="X15" i="25"/>
  <c r="W17" i="25" s="1"/>
  <c r="U11" i="25"/>
  <c r="U10" i="25"/>
  <c r="R6" i="25"/>
  <c r="F3" i="25"/>
  <c r="E3" i="25"/>
  <c r="C3" i="25"/>
  <c r="B3" i="25"/>
  <c r="AP2" i="25"/>
  <c r="AO2" i="25"/>
  <c r="AM2" i="25"/>
  <c r="AL2" i="25"/>
  <c r="AJ2" i="25"/>
  <c r="AI2" i="25"/>
  <c r="AG2" i="25"/>
  <c r="AF2" i="25"/>
  <c r="AD2" i="25"/>
  <c r="AC2" i="25"/>
  <c r="AA2" i="25"/>
  <c r="Z2" i="25"/>
  <c r="X2" i="25"/>
  <c r="W2" i="25"/>
  <c r="U2" i="25"/>
  <c r="T2" i="25"/>
  <c r="R2" i="25"/>
  <c r="Q2" i="25"/>
  <c r="O2" i="25"/>
  <c r="N2" i="25"/>
  <c r="L2" i="25"/>
  <c r="K2" i="25"/>
  <c r="I2" i="25"/>
  <c r="H2" i="25"/>
  <c r="F2" i="25"/>
  <c r="E2" i="25"/>
  <c r="C2" i="25"/>
  <c r="B2" i="25"/>
  <c r="AP1" i="25"/>
  <c r="AO1" i="25"/>
  <c r="AM1" i="25"/>
  <c r="AL1" i="25"/>
  <c r="AJ1" i="25"/>
  <c r="AI1" i="25"/>
  <c r="AG1" i="25"/>
  <c r="AF1" i="25"/>
  <c r="AD1" i="25"/>
  <c r="AC1" i="25"/>
  <c r="AA1" i="25"/>
  <c r="Z1" i="25"/>
  <c r="X1" i="25"/>
  <c r="W1" i="25"/>
  <c r="U1" i="25"/>
  <c r="T1" i="25"/>
  <c r="R1" i="25"/>
  <c r="Q1" i="25"/>
  <c r="O1" i="25"/>
  <c r="N1" i="25"/>
  <c r="L1" i="25"/>
  <c r="K1" i="25"/>
  <c r="I1" i="25"/>
  <c r="H1" i="25"/>
  <c r="F1" i="25"/>
  <c r="E1" i="25"/>
  <c r="C1" i="25"/>
  <c r="B1" i="25"/>
  <c r="AC443" i="23"/>
  <c r="AA4" i="23" s="1"/>
  <c r="X430" i="23"/>
  <c r="W430" i="23"/>
  <c r="V430" i="23"/>
  <c r="U430" i="23"/>
  <c r="T430" i="23"/>
  <c r="S430" i="23"/>
  <c r="R430" i="23"/>
  <c r="P430" i="23"/>
  <c r="O430" i="23"/>
  <c r="N430" i="23"/>
  <c r="M430" i="23"/>
  <c r="L430" i="23"/>
  <c r="K430" i="23"/>
  <c r="J430" i="23"/>
  <c r="H430" i="23"/>
  <c r="G430" i="23"/>
  <c r="F430" i="23"/>
  <c r="E430" i="23"/>
  <c r="D430" i="23"/>
  <c r="C430" i="23"/>
  <c r="B430" i="23"/>
  <c r="R420" i="23"/>
  <c r="J420" i="23"/>
  <c r="B420" i="23"/>
  <c r="R418" i="23"/>
  <c r="J418" i="23"/>
  <c r="B418" i="23"/>
  <c r="S412" i="23"/>
  <c r="K412" i="23"/>
  <c r="C412" i="23"/>
  <c r="S411" i="23"/>
  <c r="K411" i="23"/>
  <c r="C411" i="23"/>
  <c r="S410" i="23"/>
  <c r="K410" i="23"/>
  <c r="C410" i="23"/>
  <c r="S383" i="23"/>
  <c r="K383" i="23"/>
  <c r="C383" i="23"/>
  <c r="R360" i="23" a="1"/>
  <c r="R360" i="23" s="1"/>
  <c r="J360" i="23" a="1"/>
  <c r="J360" i="23" s="1"/>
  <c r="B360" i="23" a="1"/>
  <c r="B360" i="23" s="1"/>
  <c r="R356" i="23"/>
  <c r="J356" i="23"/>
  <c r="B356" i="23"/>
  <c r="R355" i="23"/>
  <c r="J355" i="23"/>
  <c r="B355" i="23"/>
  <c r="R354" i="23"/>
  <c r="J354" i="23"/>
  <c r="B354" i="23"/>
  <c r="R353" i="23"/>
  <c r="J353" i="23"/>
  <c r="B353" i="23"/>
  <c r="R352" i="23"/>
  <c r="J352" i="23"/>
  <c r="B352" i="23"/>
  <c r="R351" i="23"/>
  <c r="J351" i="23"/>
  <c r="B351" i="23"/>
  <c r="R350" i="23"/>
  <c r="J350" i="23"/>
  <c r="B350" i="23"/>
  <c r="R349" i="23"/>
  <c r="J349" i="23"/>
  <c r="B349" i="23"/>
  <c r="R348" i="23"/>
  <c r="J348" i="23"/>
  <c r="B348" i="23"/>
  <c r="R347" i="23"/>
  <c r="J347" i="23"/>
  <c r="B347" i="23"/>
  <c r="R346" i="23"/>
  <c r="J346" i="23"/>
  <c r="B346" i="23"/>
  <c r="R345" i="23"/>
  <c r="J345" i="23"/>
  <c r="B345" i="23"/>
  <c r="R344" i="23"/>
  <c r="J344" i="23"/>
  <c r="B344" i="23"/>
  <c r="R343" i="23"/>
  <c r="J343" i="23"/>
  <c r="B343" i="23"/>
  <c r="R342" i="23"/>
  <c r="J342" i="23"/>
  <c r="B342" i="23"/>
  <c r="R341" i="23"/>
  <c r="J341" i="23"/>
  <c r="B341" i="23"/>
  <c r="R340" i="23"/>
  <c r="J340" i="23"/>
  <c r="B340" i="23"/>
  <c r="R339" i="23"/>
  <c r="J339" i="23"/>
  <c r="B339" i="23"/>
  <c r="R338" i="23"/>
  <c r="J338" i="23"/>
  <c r="B338" i="23"/>
  <c r="R337" i="23"/>
  <c r="J337" i="23"/>
  <c r="B337" i="23"/>
  <c r="R336" i="23"/>
  <c r="J336" i="23"/>
  <c r="B336" i="23"/>
  <c r="R335" i="23"/>
  <c r="J335" i="23"/>
  <c r="B335" i="23"/>
  <c r="R334" i="23"/>
  <c r="J334" i="23"/>
  <c r="B334" i="23"/>
  <c r="R333" i="23"/>
  <c r="J333" i="23"/>
  <c r="B333" i="23"/>
  <c r="R332" i="23"/>
  <c r="J332" i="23"/>
  <c r="B332" i="23"/>
  <c r="R331" i="23"/>
  <c r="J331" i="23"/>
  <c r="B331" i="23"/>
  <c r="R330" i="23"/>
  <c r="J330" i="23"/>
  <c r="B330" i="23"/>
  <c r="T313" i="23"/>
  <c r="L313" i="23"/>
  <c r="D313" i="23"/>
  <c r="V312" i="23"/>
  <c r="S314" i="23" s="1"/>
  <c r="N312" i="23"/>
  <c r="K314" i="23" s="1"/>
  <c r="F312" i="23"/>
  <c r="C314" i="23" s="1"/>
  <c r="T309" i="23"/>
  <c r="L309" i="23"/>
  <c r="D309" i="23"/>
  <c r="V308" i="23"/>
  <c r="S310" i="23" s="1"/>
  <c r="N308" i="23"/>
  <c r="K310" i="23" s="1"/>
  <c r="D308" i="23"/>
  <c r="F305" i="23"/>
  <c r="C310" i="23" s="1"/>
  <c r="V303" i="23"/>
  <c r="N303" i="23"/>
  <c r="F303" i="23"/>
  <c r="D59" i="23"/>
  <c r="AA6" i="23"/>
  <c r="X2" i="23"/>
  <c r="W2" i="23"/>
  <c r="V2" i="23"/>
  <c r="U2" i="23"/>
  <c r="T2" i="23"/>
  <c r="S2" i="23"/>
  <c r="R2" i="23"/>
  <c r="P2" i="23"/>
  <c r="O2" i="23"/>
  <c r="N2" i="23"/>
  <c r="M2" i="23"/>
  <c r="L2" i="23"/>
  <c r="K2" i="23"/>
  <c r="J2" i="23"/>
  <c r="H2" i="23"/>
  <c r="G2" i="23"/>
  <c r="F2" i="23"/>
  <c r="E2" i="23"/>
  <c r="D2" i="23"/>
  <c r="C2" i="23"/>
  <c r="B2" i="23"/>
  <c r="X1" i="23"/>
  <c r="W1" i="23"/>
  <c r="V1" i="23"/>
  <c r="U1" i="23"/>
  <c r="T1" i="23"/>
  <c r="S1" i="23"/>
  <c r="R1" i="23"/>
  <c r="P1" i="23"/>
  <c r="O1" i="23"/>
  <c r="N1" i="23"/>
  <c r="M1" i="23"/>
  <c r="L1" i="23"/>
  <c r="K1" i="23"/>
  <c r="J1" i="23"/>
  <c r="H1" i="23"/>
  <c r="G1" i="23"/>
  <c r="F1" i="23"/>
  <c r="E1" i="23"/>
  <c r="D1" i="23"/>
  <c r="C1" i="23"/>
  <c r="B1" i="23"/>
  <c r="A1" i="23"/>
  <c r="L360" i="23"/>
  <c r="L412" i="23"/>
  <c r="D410" i="23"/>
  <c r="T412" i="23"/>
  <c r="Z19" i="25"/>
  <c r="D360" i="23"/>
  <c r="T411" i="23"/>
  <c r="D412" i="23"/>
  <c r="D411" i="23"/>
  <c r="T360" i="23"/>
  <c r="T410" i="23"/>
  <c r="L411" i="23"/>
  <c r="L410" i="23"/>
  <c r="X17" i="25"/>
  <c r="Z20" i="25"/>
  <c r="M497" i="26" l="1"/>
  <c r="M498" i="26" l="1"/>
  <c r="AF5" i="26" s="1"/>
  <c r="AF3" i="26" l="1"/>
  <c r="AF4" i="2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<sst xmlns="http://schemas.openxmlformats.org/spreadsheetml/2006/main" count="47833" uniqueCount="7211">
  <si>
    <t xml:space="preserve"> Denrées</t>
  </si>
  <si>
    <t>⑤</t>
  </si>
  <si>
    <t>Quoi</t>
  </si>
  <si>
    <t>Unités</t>
  </si>
  <si>
    <t>Ce document est composé de : This document is composed of: Este documento se compone de:</t>
  </si>
  <si>
    <t>avec valeurs ou texte-with values or text-con valores o texto</t>
  </si>
  <si>
    <t>A</t>
  </si>
  <si>
    <t>.</t>
  </si>
  <si>
    <t>Circuit</t>
  </si>
  <si>
    <t>NOM DE VOTRE RECETTE</t>
  </si>
  <si>
    <t>collez la--FAMILLE</t>
  </si>
  <si>
    <t>cellules vides - empty cells - celdas vacías</t>
  </si>
  <si>
    <t>Hauteur des lignes 21</t>
  </si>
  <si>
    <t>Cir.1.2.5</t>
  </si>
  <si>
    <t>lignes - rows - filas</t>
  </si>
  <si>
    <t>Auteur &gt;</t>
  </si>
  <si>
    <t>VOUS</t>
  </si>
  <si>
    <t>colonnes - columns - columnas</t>
  </si>
  <si>
    <t>❾ référence Auteur</t>
  </si>
  <si>
    <t>⓫  Dupliquée pour</t>
  </si>
  <si>
    <t>coupe</t>
  </si>
  <si>
    <t>▼ Quantité ?</t>
  </si>
  <si>
    <t>▼ Quoi ?</t>
  </si>
  <si>
    <t>J’ai utilisé le point comme séparateur décimal.</t>
  </si>
  <si>
    <t>❿ votre référence</t>
  </si>
  <si>
    <t>Col.6</t>
  </si>
  <si>
    <t>Col.7</t>
  </si>
  <si>
    <t>Col.8</t>
  </si>
  <si>
    <t>Col.9</t>
  </si>
  <si>
    <t>Col.10</t>
  </si>
  <si>
    <t>Col.11</t>
  </si>
  <si>
    <t>Col.12</t>
  </si>
  <si>
    <t>Col.13</t>
  </si>
  <si>
    <t>Col.14</t>
  </si>
  <si>
    <t>Col.15</t>
  </si>
  <si>
    <t>Col.16</t>
  </si>
  <si>
    <t>Col.17</t>
  </si>
  <si>
    <t>④</t>
  </si>
  <si>
    <t>⑥ Poids ou Volume</t>
  </si>
  <si>
    <t>⑦g.kg.L.dl.cl.ml</t>
  </si>
  <si>
    <t>⑧ Coefficient</t>
  </si>
  <si>
    <t>Nb de lignes ▼</t>
  </si>
  <si>
    <t>③</t>
  </si>
  <si>
    <t>Poids</t>
  </si>
  <si>
    <t>Poids Auteur sans coef.</t>
  </si>
  <si>
    <t xml:space="preserve">Quoi </t>
  </si>
  <si>
    <t xml:space="preserve"> Vos poids avec coef.</t>
  </si>
  <si>
    <t>Équivalences arrondies</t>
  </si>
  <si>
    <t>Quantité</t>
  </si>
  <si>
    <t>de</t>
  </si>
  <si>
    <t xml:space="preserve">pour </t>
  </si>
  <si>
    <t>Cup(s).farine</t>
  </si>
  <si>
    <t>cuil.Soupe</t>
  </si>
  <si>
    <t>Tiers(s)Kg</t>
  </si>
  <si>
    <t>Bol(s)</t>
  </si>
  <si>
    <t>kg</t>
  </si>
  <si>
    <t>g</t>
  </si>
  <si>
    <t>vide</t>
  </si>
  <si>
    <t>quart(s)Kg</t>
  </si>
  <si>
    <t>demi(s)Kg</t>
  </si>
  <si>
    <t>L</t>
  </si>
  <si>
    <t>dl</t>
  </si>
  <si>
    <t>cl</t>
  </si>
  <si>
    <t>ml</t>
  </si>
  <si>
    <t>demi/L</t>
  </si>
  <si>
    <t>quart/L</t>
  </si>
  <si>
    <t>tiers/L</t>
  </si>
  <si>
    <t>5ème/L</t>
  </si>
  <si>
    <t>ounce (oz)</t>
  </si>
  <si>
    <t>Cup(s).sucre</t>
  </si>
  <si>
    <t>Cup(s).beurre</t>
  </si>
  <si>
    <t>Cup.liquide</t>
  </si>
  <si>
    <t>cuil(s).Café</t>
  </si>
  <si>
    <t>cuil(s).Thé</t>
  </si>
  <si>
    <t>10ème/L</t>
  </si>
  <si>
    <t>Verre(s)</t>
  </si>
  <si>
    <t>Splash(s)</t>
  </si>
  <si>
    <t>Trait(s)</t>
  </si>
  <si>
    <t>►</t>
  </si>
  <si>
    <t>⓬  ▼ PHASES DE PROGRESSION</t>
  </si>
  <si>
    <t>ORGANISATION RAISONNÉE DU TRAVAIL</t>
  </si>
  <si>
    <t>Coût : 1* économique - 4**** luxe</t>
  </si>
  <si>
    <t>*</t>
  </si>
  <si>
    <t>nombre de lignes ►</t>
  </si>
  <si>
    <t xml:space="preserve">faire court 1 verbe = 1 action </t>
  </si>
  <si>
    <t>Difficulté : 1*Facile - 4**** Difficile</t>
  </si>
  <si>
    <t>Temps de préparation</t>
  </si>
  <si>
    <t>Temps de cuisson</t>
  </si>
  <si>
    <t>Temps de refroidissement</t>
  </si>
  <si>
    <t>Total</t>
  </si>
  <si>
    <t>Adresse PC</t>
  </si>
  <si>
    <t>L'utilisation professionnelle des recettes vous engage à connaître la réglementation en matière d'hygiène et HACCP.</t>
  </si>
  <si>
    <t>Lien Auteur @</t>
  </si>
  <si>
    <t>Collez cette ligne de séparation avec un "A" entre 2 Postits  -  Paste this separation line with an “A” between 2 Postits  -  Pegue esta línea de separación con una “A” entre 2 Postits.</t>
  </si>
  <si>
    <t>◄</t>
  </si>
  <si>
    <t>Pour dupliquer ce POSTIT – 3 méthodes</t>
  </si>
  <si>
    <t>Méthode 1 – Dupliquer la feuille entière</t>
  </si>
  <si>
    <t>Mélangez la farine, les sucre et le sel.</t>
  </si>
  <si>
    <r>
      <t xml:space="preserve">1. Maintenez </t>
    </r>
    <r>
      <rPr>
        <b/>
        <sz val="11"/>
        <color theme="1"/>
        <rFont val="Calibri"/>
        <family val="2"/>
        <scheme val="minor"/>
      </rPr>
      <t>Ctrl</t>
    </r>
    <r>
      <rPr>
        <sz val="11"/>
        <color theme="1"/>
        <rFont val="Calibri"/>
        <family val="2"/>
        <scheme val="minor"/>
      </rPr>
      <t xml:space="preserve"> enfoncé.</t>
    </r>
  </si>
  <si>
    <t>Faites un puis et ajoutez l’œuf, mélangez et incorporez le lait.</t>
  </si>
  <si>
    <r>
      <t>2. Cliquez</t>
    </r>
    <r>
      <rPr>
        <sz val="11"/>
        <color theme="1"/>
        <rFont val="Calibri"/>
        <family val="2"/>
        <scheme val="minor"/>
      </rPr>
      <t xml:space="preserve"> sur l’onglet de la feuille (en bas).</t>
    </r>
  </si>
  <si>
    <t>Ajoutez ensuite la bière, incorporez la bien et laissez reposer votre pâte 15 minutes.</t>
  </si>
  <si>
    <r>
      <t>3. Glissez</t>
    </r>
    <r>
      <rPr>
        <sz val="11"/>
        <color theme="1"/>
        <rFont val="Calibri"/>
        <family val="2"/>
        <scheme val="minor"/>
      </rPr>
      <t xml:space="preserve"> l’onglet vers la droite puis relâchez : la feuille est copiée avec le postit.</t>
    </r>
  </si>
  <si>
    <t>En attends, secouez vos grappes de fleurs d'acacia pour en retirer</t>
  </si>
  <si>
    <t xml:space="preserve"> les petites bêbêtes (vous pouvez aussi les rincer, mais veillez à bien les sécher).</t>
  </si>
  <si>
    <t>Méthode 2 – Copier les colonnes du postit</t>
  </si>
  <si>
    <t xml:space="preserve"> Faites chauffer à feu moyen votre huile/friteuse.</t>
  </si>
  <si>
    <r>
      <t xml:space="preserve">1. Cliquez sur la </t>
    </r>
    <r>
      <rPr>
        <b/>
        <sz val="11"/>
        <color theme="1"/>
        <rFont val="Calibri"/>
        <family val="2"/>
        <scheme val="minor"/>
      </rPr>
      <t>ligne des lettres de colonnes</t>
    </r>
    <r>
      <rPr>
        <sz val="11"/>
        <color theme="1"/>
        <rFont val="Calibri"/>
        <family val="2"/>
        <scheme val="minor"/>
      </rPr>
      <t xml:space="preserve"> (A, B, C…) </t>
    </r>
  </si>
  <si>
    <t>Trempez une grappe dans la pâte à beignet, plongez-la dans votre huile et laissez dorer</t>
  </si>
  <si>
    <t>pour sélectionner les colonnes du postit.</t>
  </si>
  <si>
    <t>(mettez en 4 à la fois mais pas plus, pour ne pas refroidir votre huile).</t>
  </si>
  <si>
    <r>
      <t>2. Copiez</t>
    </r>
    <r>
      <rPr>
        <sz val="11"/>
        <color theme="1"/>
        <rFont val="Calibri"/>
        <family val="2"/>
        <scheme val="minor"/>
      </rPr>
      <t xml:space="preserve"> (Ctrl+C).</t>
    </r>
  </si>
  <si>
    <t xml:space="preserve"> Sortez du bain d'huile, laissez quelques secondes sur un papier absorbant,</t>
  </si>
  <si>
    <r>
      <t>3. Collez</t>
    </r>
    <r>
      <rPr>
        <sz val="11"/>
        <color theme="1"/>
        <rFont val="Calibri"/>
        <family val="2"/>
        <scheme val="minor"/>
      </rPr>
      <t xml:space="preserve"> (Ctrl+V) sur une </t>
    </r>
    <r>
      <rPr>
        <b/>
        <sz val="11"/>
        <color theme="1"/>
        <rFont val="Calibri"/>
        <family val="2"/>
        <scheme val="minor"/>
      </rPr>
      <t>feuille vierge</t>
    </r>
    <r>
      <rPr>
        <sz val="11"/>
        <color theme="1"/>
        <rFont val="Calibri"/>
        <family val="2"/>
        <scheme val="minor"/>
      </rPr>
      <t>.</t>
    </r>
  </si>
  <si>
    <t>saupoudrez de sucre glace et dégustez (chaud c'est meilleur !).</t>
  </si>
  <si>
    <t>Méthode 3 – Copier uniquement le postit</t>
  </si>
  <si>
    <r>
      <t xml:space="preserve">1. Cliquez sur la </t>
    </r>
    <r>
      <rPr>
        <b/>
        <sz val="11"/>
        <color theme="1"/>
        <rFont val="Calibri"/>
        <family val="2"/>
        <scheme val="minor"/>
      </rPr>
      <t>cellule A rouge</t>
    </r>
    <r>
      <rPr>
        <sz val="11"/>
        <color theme="1"/>
        <rFont val="Calibri"/>
        <family val="2"/>
        <scheme val="minor"/>
      </rPr>
      <t xml:space="preserve"> (haut gauche du postit).</t>
    </r>
  </si>
  <si>
    <r>
      <t xml:space="preserve">2. Étirez la sélection jusqu’à la </t>
    </r>
    <r>
      <rPr>
        <b/>
        <sz val="11"/>
        <color theme="1"/>
        <rFont val="Calibri"/>
        <family val="2"/>
        <scheme val="minor"/>
      </rPr>
      <t>dernière cellule en bas à droite</t>
    </r>
    <r>
      <rPr>
        <sz val="11"/>
        <color theme="1"/>
        <rFont val="Calibri"/>
        <family val="2"/>
        <scheme val="minor"/>
      </rPr>
      <t xml:space="preserve"> du postit.</t>
    </r>
  </si>
  <si>
    <t>NE COPIEZ PAS CETTE LIGNE</t>
  </si>
  <si>
    <t>CONDITIONNEMENT   (exemple)</t>
  </si>
  <si>
    <t>Effectifs ▼</t>
  </si>
  <si>
    <t>Quoi ▼</t>
  </si>
  <si>
    <t xml:space="preserve"> couverts</t>
  </si>
  <si>
    <t>tranches</t>
  </si>
  <si>
    <t>Gastro 1/1</t>
  </si>
  <si>
    <t xml:space="preserve">◄ votre Contenant </t>
  </si>
  <si>
    <t>&lt; poids par portion</t>
  </si>
  <si>
    <t>controler les marchandises - qualité - quantité - températures</t>
  </si>
  <si>
    <t>👍</t>
  </si>
  <si>
    <t>vérifier les DLC - relever les N° de lot ou conserver les étiquettes</t>
  </si>
  <si>
    <t>désinfecter les sachets - poches - barquettes - boites avant ouverture</t>
  </si>
  <si>
    <t>laver légumes et fruits avant utilisation</t>
  </si>
  <si>
    <t>égoutter en bacs perforées si besoin</t>
  </si>
  <si>
    <t>décongeler en bacs perforés + étiquette date de décongélation</t>
  </si>
  <si>
    <t>cuire et refroidir en cellule avant assemblage</t>
  </si>
  <si>
    <t>trancher - découper - hacher en respectant les protocoles</t>
  </si>
  <si>
    <t>préparer l'assaisonnement ou la sauce assembler</t>
  </si>
  <si>
    <t xml:space="preserve">gouter et vérifier l'assaisonnement - dresser - décorer  </t>
  </si>
  <si>
    <t>conditionner et étiqueter DLC</t>
  </si>
  <si>
    <t>garder un plat témoins</t>
  </si>
  <si>
    <t>stocker en chambre froide</t>
  </si>
  <si>
    <t>👎</t>
  </si>
  <si>
    <t>DÉMARCHE QUALITÉ  -  DÉVELOPPEMENT ET AMÉLIORATION DES RECETTES</t>
  </si>
  <si>
    <t>Descriptif de la recette d'origine</t>
  </si>
  <si>
    <t>Premières impressions sur cette recette produits-technique-prix : que faut-il modifier-pouvons nous la servir à tous nos clients- etc..</t>
  </si>
  <si>
    <t>Recette testée par : MAURICE</t>
  </si>
  <si>
    <t>Modifications  adaptation conseils et suggestions :</t>
  </si>
  <si>
    <t>Débarrasez la viande de tout excès de graisse, séchez-la et frottez-la avec l'assaisonnement ou les herbes aromatiques de votre choix. Faites-la cuire sur une grille ou une mirepoix de légumes crus grossièrement coupée qui laisse l'air circuler autour de la viande. Une fois cuite, la mirepoix ajoute une saveur délicieuse à la sauce prépaparée à partir de ce fond de cuisson</t>
  </si>
  <si>
    <t>Professional use of these recipes requires knowledge of hygiene regulations and HACCP.</t>
  </si>
  <si>
    <t xml:space="preserve">note Maxi par critère = 3   DÉVELOPPEMENT ET AMÉLIORATION DES RECETTES  </t>
  </si>
  <si>
    <t>VISUEL / PRÉSENTATION</t>
  </si>
  <si>
    <t>Les produits ou la recette sont/est :</t>
  </si>
  <si>
    <t>CUISSON</t>
  </si>
  <si>
    <t>Bon</t>
  </si>
  <si>
    <t xml:space="preserve">TEXTURE </t>
  </si>
  <si>
    <t>non acceptable pour nos clients</t>
  </si>
  <si>
    <t xml:space="preserve"> GUSTATIF / SAVEUR</t>
  </si>
  <si>
    <t xml:space="preserve"> GUSTATIF</t>
  </si>
  <si>
    <t>TEMPÉRATURE</t>
  </si>
  <si>
    <t xml:space="preserve">QUALITÉ </t>
  </si>
  <si>
    <t>à améliorer</t>
  </si>
  <si>
    <t>VARIÉTÉ</t>
  </si>
  <si>
    <t>❌</t>
  </si>
  <si>
    <t>ORIGINALITÉ</t>
  </si>
  <si>
    <t>VISUEL</t>
  </si>
  <si>
    <t>pour les critères saisis</t>
  </si>
  <si>
    <t>BIEN</t>
  </si>
  <si>
    <t>✅</t>
  </si>
  <si>
    <t>TOTAL obtenu</t>
  </si>
  <si>
    <t xml:space="preserve">TOTAL maxi à atteindre </t>
  </si>
  <si>
    <t>CONCLUSION</t>
  </si>
  <si>
    <t>can we serve it to all our customers</t>
  </si>
  <si>
    <t>Acceptation</t>
  </si>
  <si>
    <t>Refus partiel ou total</t>
  </si>
  <si>
    <t>Contenant</t>
  </si>
  <si>
    <t>Temps</t>
  </si>
  <si>
    <t xml:space="preserve">Température </t>
  </si>
  <si>
    <t xml:space="preserve"> % Humidité </t>
  </si>
  <si>
    <t>Mode</t>
  </si>
  <si>
    <t xml:space="preserve">Fonctionnement </t>
  </si>
  <si>
    <t>Gastro 1/0</t>
  </si>
  <si>
    <t>Air pulsé</t>
  </si>
  <si>
    <t xml:space="preserve"> Préchauffage</t>
  </si>
  <si>
    <t>mixte</t>
  </si>
  <si>
    <t>cuisson 1</t>
  </si>
  <si>
    <t>grilles 2/1</t>
  </si>
  <si>
    <t>cuisson 2</t>
  </si>
  <si>
    <t>assiettes</t>
  </si>
  <si>
    <t>Régénération banquet</t>
  </si>
  <si>
    <t>Température de cuisson</t>
  </si>
  <si>
    <t>Cuisson à Cœur</t>
  </si>
  <si>
    <t>Refroidissement</t>
  </si>
  <si>
    <t xml:space="preserve">CALCULEZ VOS POIDS </t>
  </si>
  <si>
    <t>Maigre de canard sauvage</t>
  </si>
  <si>
    <t>Maigre de porc</t>
  </si>
  <si>
    <t>œufs</t>
  </si>
  <si>
    <t>Jus de cuisson</t>
  </si>
  <si>
    <t>half/L</t>
  </si>
  <si>
    <t>⑥  ajustez les décimales</t>
  </si>
  <si>
    <t>Matériels</t>
  </si>
  <si>
    <t>Temp°</t>
  </si>
  <si>
    <t>Action</t>
  </si>
  <si>
    <t>Sauteuse</t>
  </si>
  <si>
    <t>rissolage viande</t>
  </si>
  <si>
    <t>Mode fonction &gt;</t>
  </si>
  <si>
    <t>chaleur sèche</t>
  </si>
  <si>
    <t>Four</t>
  </si>
  <si>
    <t>préchauffage</t>
  </si>
  <si>
    <t>saisir la viande</t>
  </si>
  <si>
    <t>cuire la viande à coeur de + 95 / 97 °C</t>
  </si>
  <si>
    <t>Vapeur</t>
  </si>
  <si>
    <t>Mixte</t>
  </si>
  <si>
    <t>Mise en place</t>
  </si>
  <si>
    <t>déconditionnement</t>
  </si>
  <si>
    <t>légumerie</t>
  </si>
  <si>
    <t>plaquage</t>
  </si>
  <si>
    <t>rissolage</t>
  </si>
  <si>
    <t>cuisson</t>
  </si>
  <si>
    <t>sauce réduction</t>
  </si>
  <si>
    <t>conditionnement</t>
  </si>
  <si>
    <t>refroidissement température cible</t>
  </si>
  <si>
    <t xml:space="preserve">+ 9 °C </t>
  </si>
  <si>
    <t>Liaison Chaude</t>
  </si>
  <si>
    <t>Liaison froide</t>
  </si>
  <si>
    <t>Saisissez l'effectif -la Quantité p.p. - Quoi - Quantité par contenant et le type de contenant</t>
  </si>
  <si>
    <t xml:space="preserve"> CONDITIONNEMENT</t>
  </si>
  <si>
    <t xml:space="preserve">Quantité </t>
  </si>
  <si>
    <t>Effectifs</t>
  </si>
  <si>
    <t>Quantité p.p.</t>
  </si>
  <si>
    <t>par Assiette(s)</t>
  </si>
  <si>
    <t>madeleine(s)</t>
  </si>
  <si>
    <t>Assiette(s)</t>
  </si>
  <si>
    <t>par portion</t>
  </si>
  <si>
    <t>le contenant peut-être un gastro - 1 plat - 1 louche - 1 barquette etc.</t>
  </si>
  <si>
    <t>saisissez vos valeurs cellules fond jaune</t>
  </si>
  <si>
    <t>PRIX D'ACHAT</t>
  </si>
  <si>
    <t>PRIX VENTE</t>
  </si>
  <si>
    <t>Augmentation</t>
  </si>
  <si>
    <t>%  d'augmentation</t>
  </si>
  <si>
    <t>POIDS BRUT</t>
  </si>
  <si>
    <t>POIDS NET</t>
  </si>
  <si>
    <t xml:space="preserve"> Poids de perte</t>
  </si>
  <si>
    <t>%  de perte</t>
  </si>
  <si>
    <t>%  de PERTE</t>
  </si>
  <si>
    <t>Poids net</t>
  </si>
  <si>
    <t>ESTIMATION DU NOMBRE DE CONTENANTS</t>
  </si>
  <si>
    <t>Effectif &gt;</t>
  </si>
  <si>
    <t>couverts</t>
  </si>
  <si>
    <t>dans 1 contenant ▼</t>
  </si>
  <si>
    <t>portions ▼</t>
  </si>
  <si>
    <t>Quoi ?▼</t>
  </si>
  <si>
    <t>Poulet 4/4 .12 Cuisses CRUES</t>
  </si>
  <si>
    <t>GN 2/1 en polycarbonate</t>
  </si>
  <si>
    <t>Poulet 4/4.24 Cuisses petites CUITES</t>
  </si>
  <si>
    <t xml:space="preserve"> bac GN 2/1 H 100 inox plein</t>
  </si>
  <si>
    <t>25 escalopes de volailles cuites 120g</t>
  </si>
  <si>
    <t xml:space="preserve"> bac GN 2/1 H 65 inox plein</t>
  </si>
  <si>
    <t>Viande tranchée 60 tranches</t>
  </si>
  <si>
    <t>GN 1/1 H 100 inox plein</t>
  </si>
  <si>
    <t xml:space="preserve">25 Paupiettes de dindes 120g </t>
  </si>
  <si>
    <t>paupiettes</t>
  </si>
  <si>
    <t>GN 1/1 H 65 inox plein</t>
  </si>
  <si>
    <t>20 Tomates farcies</t>
  </si>
  <si>
    <t>tomates</t>
  </si>
  <si>
    <t xml:space="preserve">7.2 Kg Tartiflette </t>
  </si>
  <si>
    <t xml:space="preserve"> 4 Kg Brandade de morue</t>
  </si>
  <si>
    <t xml:space="preserve"> 3 Kg Sauté en morceaux</t>
  </si>
  <si>
    <t>liste des contenants</t>
  </si>
  <si>
    <t xml:space="preserve">NOMBRE DE PORTIONS  ET GRAMMAGES PORTIONS </t>
  </si>
  <si>
    <t>Familles</t>
  </si>
  <si>
    <t>M</t>
  </si>
  <si>
    <t>P</t>
  </si>
  <si>
    <t>Ado</t>
  </si>
  <si>
    <t>A +</t>
  </si>
  <si>
    <t xml:space="preserve"> Portion weights</t>
  </si>
  <si>
    <t>Nombre de portions résultats arrondis</t>
  </si>
  <si>
    <t xml:space="preserve"> Number of covers</t>
  </si>
  <si>
    <t>Portion weights</t>
  </si>
  <si>
    <t>Familles ►</t>
  </si>
  <si>
    <t>Maternelles - M</t>
  </si>
  <si>
    <t>Primaires - P</t>
  </si>
  <si>
    <t>Adolescents - Ado</t>
  </si>
  <si>
    <t>Adultes - A</t>
  </si>
  <si>
    <t>Adultes plus  - A +</t>
  </si>
  <si>
    <t>① Produit &gt;</t>
  </si>
  <si>
    <t>Escalopes de volailles cuites 120g</t>
  </si>
  <si>
    <t>② contenant  &gt;</t>
  </si>
  <si>
    <t>escalopes</t>
  </si>
  <si>
    <t>&lt; ④ Quoi pièces- louches- tranches.etc</t>
  </si>
  <si>
    <t>⑤ poids par portion &gt;</t>
  </si>
  <si>
    <t>⑦ Mater</t>
  </si>
  <si>
    <t>⑦ Prim</t>
  </si>
  <si>
    <t>⑦ Adultes</t>
  </si>
  <si>
    <t>⑦ Ainés</t>
  </si>
  <si>
    <t>Maternelles</t>
  </si>
  <si>
    <t>Primaires</t>
  </si>
  <si>
    <t>Adultes</t>
  </si>
  <si>
    <t>convives</t>
  </si>
  <si>
    <t>Ainés</t>
  </si>
  <si>
    <t>FIN</t>
  </si>
  <si>
    <t>Col.2</t>
  </si>
  <si>
    <t>Col.3</t>
  </si>
  <si>
    <t>Col.4</t>
  </si>
  <si>
    <t>Col.5</t>
  </si>
  <si>
    <t>Fin du document cellule &gt;</t>
  </si>
  <si>
    <t>📝 Mode d'emploi du Postit adaptation selon modèle</t>
  </si>
  <si>
    <t>j’ai saisi "Postit" volontairement l'autre version est une marque déposée</t>
  </si>
  <si>
    <t>🧩 Mode d’emploi du POSTIT</t>
  </si>
  <si>
    <t>Tendez la main, partagez vos savoir-faire : vos essais, vos erreurs et votre ténacité sont des tremplins pour celles et ceux qui veulent progresser.</t>
  </si>
  <si>
    <t>Si vous masquez des colonnes cliquez sur F9 pour la mise à jour</t>
  </si>
  <si>
    <t>1️⃣ Faites une copie de ce postit.</t>
  </si>
  <si>
    <t>Avec vos exemples, chacun pourra avancer à son rythme, avec confiance et gagner en autonomie.</t>
  </si>
  <si>
    <t xml:space="preserve">Partager ses savoir-faire, c’est une façon de rendre hommage à celles et ceux qui nous ont transmis les leurs, </t>
  </si>
  <si>
    <r>
      <t xml:space="preserve">Lignes avec </t>
    </r>
    <r>
      <rPr>
        <b/>
        <sz val="11"/>
        <color theme="1"/>
        <rFont val="Calibri"/>
        <family val="2"/>
        <scheme val="minor"/>
      </rPr>
      <t>► blanc sur fond orange</t>
    </r>
  </si>
  <si>
    <r>
      <t xml:space="preserve">Lignes avec </t>
    </r>
    <r>
      <rPr>
        <b/>
        <sz val="11"/>
        <color theme="1"/>
        <rFont val="Calibri"/>
        <family val="2"/>
        <scheme val="minor"/>
      </rPr>
      <t>► noir</t>
    </r>
  </si>
  <si>
    <r>
      <t xml:space="preserve">Autre possibilité : supprimer les lignes </t>
    </r>
    <r>
      <rPr>
        <b/>
        <sz val="11"/>
        <color theme="1"/>
        <rFont val="Calibri"/>
        <family val="2"/>
        <scheme val="minor"/>
      </rPr>
      <t xml:space="preserve">► </t>
    </r>
  </si>
  <si>
    <t>sur fond lavande pour raccourcir encore le postit.</t>
  </si>
  <si>
    <r>
      <t xml:space="preserve">🔸👉 </t>
    </r>
    <r>
      <rPr>
        <b/>
        <sz val="11"/>
        <color theme="1"/>
        <rFont val="Calibri"/>
        <family val="2"/>
        <scheme val="minor"/>
      </rPr>
      <t>Conséquence</t>
    </r>
    <r>
      <rPr>
        <sz val="11"/>
        <color theme="1"/>
        <rFont val="Calibri"/>
        <family val="2"/>
        <scheme val="minor"/>
      </rPr>
      <t xml:space="preserve"> :si vous supprimez les lignes lavande, </t>
    </r>
  </si>
  <si>
    <t>vous ne pourrez plus coller les compléments de progression.</t>
  </si>
  <si>
    <t>3️⃣ ⚠ Lignes à NE JAMAIS supprimer</t>
  </si>
  <si>
    <t>NE SUPPRIMEZ PAS LES LIGNES A SUR FOND VERT</t>
  </si>
  <si>
    <t>excel les utilise pour le fonctionnement des formules</t>
  </si>
  <si>
    <t xml:space="preserve"> Prix U HT</t>
  </si>
  <si>
    <t>Coût</t>
  </si>
  <si>
    <t>Tiende la mano, comparte tus saberes: tus intentos, tus errores y tu perseverancia son impulsores para quienes desean avanzar.</t>
  </si>
  <si>
    <r>
      <t>3. Copiez</t>
    </r>
    <r>
      <rPr>
        <sz val="11"/>
        <color theme="1"/>
        <rFont val="Calibri"/>
        <family val="2"/>
        <scheme val="minor"/>
      </rPr>
      <t xml:space="preserve"> puis </t>
    </r>
    <r>
      <rPr>
        <b/>
        <sz val="11"/>
        <color theme="1"/>
        <rFont val="Calibri"/>
        <family val="2"/>
        <scheme val="minor"/>
      </rPr>
      <t>collez</t>
    </r>
    <r>
      <rPr>
        <sz val="11"/>
        <color theme="1"/>
        <rFont val="Calibri"/>
        <family val="2"/>
        <scheme val="minor"/>
      </rPr>
      <t xml:space="preserve"> dans une </t>
    </r>
    <r>
      <rPr>
        <b/>
        <sz val="11"/>
        <color theme="1"/>
        <rFont val="Calibri"/>
        <family val="2"/>
        <scheme val="minor"/>
      </rPr>
      <t>feuille préformatée</t>
    </r>
    <r>
      <rPr>
        <sz val="11"/>
        <color theme="1"/>
        <rFont val="Calibri"/>
        <family val="2"/>
        <scheme val="minor"/>
      </rPr>
      <t xml:space="preserve"> avec les bonnes largeurs de colonnes.</t>
    </r>
  </si>
  <si>
    <t>Con tu ejemplo, cada persona podrá progresar a su ritmo, con confianza y ganar en autonomía.</t>
  </si>
  <si>
    <t xml:space="preserve">📋 MODE D'EMPLOI EXPRESS </t>
  </si>
  <si>
    <t>🔄 CHANGER DE POSTIT</t>
  </si>
  <si>
    <t>1️⃣ Collez votre "postit" cellule A rouge</t>
  </si>
  <si>
    <t>1️⃣ Sélectionnez tout le “postit” : de la première cellule A rouge en haut à gauche jusqu’à la dernière cellule en bas à droite.</t>
  </si>
  <si>
    <t>2️⃣ Remplissez denrées + quantités</t>
  </si>
  <si>
    <t>3️⃣ Auteur &gt; collez la--FAMILLE &gt; Recette mère ?</t>
  </si>
  <si>
    <t>2️⃣ Supprimez  &gt; Fusionner et centrer et Supprimez  &gt;  Renvoyer à la ligne automatiquement.</t>
  </si>
  <si>
    <t>4️⃣ référence Auteur &gt; votre référence &gt; Dupliquée pour</t>
  </si>
  <si>
    <t>5️⃣ PHASES DE PROGRESSION</t>
  </si>
  <si>
    <t>3️⃣ Supprimez tout le contenu : texte et valeurs.</t>
  </si>
  <si>
    <t>💡 Astuce : Collez votre texte &gt; toujours utiliser Collage spécial &gt; Valeurs !</t>
  </si>
  <si>
    <t>4️⃣ Collez le nouveau postit à partir de la cellule  A rouge</t>
  </si>
  <si>
    <t>j'ai volontairement saisi "Postit" parce que l'autre version est une marque</t>
  </si>
  <si>
    <r>
      <t xml:space="preserve">📝 </t>
    </r>
    <r>
      <rPr>
        <b/>
        <sz val="12"/>
        <color rgb="FFC00000"/>
        <rFont val="Calibri"/>
        <family val="2"/>
        <scheme val="minor"/>
      </rPr>
      <t>Découper un texte manuellement sur plusieurs cellules</t>
    </r>
  </si>
  <si>
    <r>
      <t xml:space="preserve">1️⃣. Gardez le </t>
    </r>
    <r>
      <rPr>
        <b/>
        <sz val="11"/>
        <color rgb="FF0000FF"/>
        <rFont val="Calibri"/>
        <family val="2"/>
        <scheme val="minor"/>
      </rPr>
      <t>texte complet</t>
    </r>
    <r>
      <rPr>
        <sz val="11"/>
        <color rgb="FF0000FF"/>
        <rFont val="Calibri"/>
        <family val="2"/>
        <scheme val="minor"/>
      </rPr>
      <t xml:space="preserve"> dans une cellule (ex. B10).</t>
    </r>
  </si>
  <si>
    <r>
      <t xml:space="preserve">4️⃣. Descendez en B11 → </t>
    </r>
    <r>
      <rPr>
        <b/>
        <sz val="11"/>
        <color rgb="FF0000FF"/>
        <rFont val="Calibri"/>
        <family val="2"/>
        <scheme val="minor"/>
      </rPr>
      <t>Ctrl+V</t>
    </r>
    <r>
      <rPr>
        <sz val="11"/>
        <color rgb="FF0000FF"/>
        <rFont val="Calibri"/>
        <family val="2"/>
        <scheme val="minor"/>
      </rPr>
      <t xml:space="preserve"> (coller la suite).</t>
    </r>
  </si>
  <si>
    <r>
      <t xml:space="preserve">2️⃣. Dans la </t>
    </r>
    <r>
      <rPr>
        <b/>
        <sz val="11"/>
        <color rgb="FF0000FF"/>
        <rFont val="Calibri"/>
        <family val="2"/>
        <scheme val="minor"/>
      </rPr>
      <t>barre de formule</t>
    </r>
    <r>
      <rPr>
        <sz val="11"/>
        <color rgb="FF0000FF"/>
        <rFont val="Calibri"/>
        <family val="2"/>
        <scheme val="minor"/>
      </rPr>
      <t xml:space="preserve">, repérez l’endroit où couper, </t>
    </r>
  </si>
  <si>
    <t>Recommencez en B11, B12…</t>
  </si>
  <si>
    <t>puis revenez jusqu’à un espace entre deux mots.</t>
  </si>
  <si>
    <t xml:space="preserve"> jusqu’à avoir une partie de texte par cellule.</t>
  </si>
  <si>
    <r>
      <t xml:space="preserve">3️⃣. Sélectionnez tout ce qui est </t>
    </r>
    <r>
      <rPr>
        <b/>
        <sz val="11"/>
        <color rgb="FF0000FF"/>
        <rFont val="Calibri"/>
        <family val="2"/>
        <scheme val="minor"/>
      </rPr>
      <t>après cet espace</t>
    </r>
    <r>
      <rPr>
        <sz val="11"/>
        <color rgb="FF0000FF"/>
        <rFont val="Calibri"/>
        <family val="2"/>
        <scheme val="minor"/>
      </rPr>
      <t xml:space="preserve"> </t>
    </r>
  </si>
  <si>
    <t>→ Ctrl+X (couper) → Entrée : la 1ʳᵉ partie reste en B10.</t>
  </si>
  <si>
    <t>Circuit .1.2.5</t>
  </si>
  <si>
    <t>① le NOM DE LA RECETTE.FAMILLE</t>
  </si>
  <si>
    <t xml:space="preserve"> la Famille</t>
  </si>
  <si>
    <t>pâtisserie--ENTREMET</t>
  </si>
  <si>
    <t>② l' AUTEUR : &gt;</t>
  </si>
  <si>
    <t>les - ou doubles -- sont importants pour de l'extraction de texte ( voir la fiche identification)</t>
  </si>
  <si>
    <t>L18&amp;" "&amp;M18&amp;" ► Famille = "&amp;Q12&amp;" ► "&amp;J12&amp;" "&amp;P15&amp;" "&amp;Q15&amp;" "&amp;R15&amp;" "&amp;S16</t>
  </si>
  <si>
    <t>Recette mère ► Recette prévu pour quelle préparation</t>
  </si>
  <si>
    <t>MILLE-FEUILLE meringue et chiboust pamplemousse aux fraises des bois</t>
  </si>
  <si>
    <t>Champ d’application ou circuit  1- 2-3-5-6</t>
  </si>
  <si>
    <t>Champ d’application ou circuit des documents</t>
  </si>
  <si>
    <t>1 Archivage</t>
  </si>
  <si>
    <t>2 Chef</t>
  </si>
  <si>
    <t>3 Responsable qualité</t>
  </si>
  <si>
    <t>4 Directeur</t>
  </si>
  <si>
    <t>5 Cuisiniers</t>
  </si>
  <si>
    <t>6 Magasinier</t>
  </si>
  <si>
    <t>④ Quantité ou Nombre d'unités selon fiche</t>
  </si>
  <si>
    <t xml:space="preserve">⑤ Quoi </t>
  </si>
  <si>
    <t>œufs - cuisses -tartes - parts  ou - CB = cuillère de bar -BS =Barspoon - CC = cuillère à café - CT = cuillère à thé -CP = cuillère à potage - QS = quantité suffisante - PM = pour mémoire - plaques gastro 1/1 - louches...etc</t>
  </si>
  <si>
    <t>lorsque vous saisissez un nombre d'unités ⑤</t>
  </si>
  <si>
    <t>et un Poids ou Volume ⑥ "de" s'affiche automatiquement pour indiquer que vous saisissez un poids à l'unité</t>
  </si>
  <si>
    <t>⑥ Poids ou Volume ajustez les décimales (+ ou - de 0 )</t>
  </si>
  <si>
    <t xml:space="preserve">tout ce qui n'est pas saisi dans la colonne ⑥ Poids ou Volume </t>
  </si>
  <si>
    <t>ne sera pas comptabilisé dans les poids</t>
  </si>
  <si>
    <t>Produits à la pièce &gt;  nombre 27 jaunes d'œufs  et poids d' 1  jaune</t>
  </si>
  <si>
    <t>les ¼ de botte de fines herbes en 0,25 ou en quart(s)</t>
  </si>
  <si>
    <t>Lait 0.75 ou 3 quart/L  - ½ citron 0.5 ou 1 demi(s)</t>
  </si>
  <si>
    <t>Selon modèle en fonction du nombre de colonnes vous pouvez obtenir ce genre de résultat</t>
  </si>
  <si>
    <t>crème</t>
  </si>
  <si>
    <t>zestes de pamplemousse</t>
  </si>
  <si>
    <t>40 cl</t>
  </si>
  <si>
    <t>40 g</t>
  </si>
  <si>
    <t>▲ dans cette colonne la présence de la fonction RECHERCHEX est indispensable pour le fonctionnement des documents répertoire</t>
  </si>
  <si>
    <t>lorsque vous saisissez une valeur dans ④ Quantité ET dans ⑥ Poids ou Volume</t>
  </si>
  <si>
    <t>"de" s'affiche automatiquement pour éviter toute confusion " 27 " " jaunes d'œufs"  "de"  " 20 g"</t>
  </si>
  <si>
    <t>OU cette présentation</t>
  </si>
  <si>
    <t xml:space="preserve"> Vos poids et volumesBruts avec coef.</t>
  </si>
  <si>
    <t xml:space="preserve"> % Perte</t>
  </si>
  <si>
    <t xml:space="preserve"> Vos poids et volumes Nets avec coef.</t>
  </si>
  <si>
    <t>Crème liquide</t>
  </si>
  <si>
    <t>1.11 Kg</t>
  </si>
  <si>
    <t>1 110 g</t>
  </si>
  <si>
    <t>888 g</t>
  </si>
  <si>
    <t>grand Marnier</t>
  </si>
  <si>
    <t>13 cl</t>
  </si>
  <si>
    <t>133 ml</t>
  </si>
  <si>
    <t>119.88 ml</t>
  </si>
  <si>
    <t>pommes</t>
  </si>
  <si>
    <t>8.325 Kg</t>
  </si>
  <si>
    <t>33 quart(s)</t>
  </si>
  <si>
    <t>23.31 quart(s)</t>
  </si>
  <si>
    <t>Quantité ou nombre d'unités au choix</t>
  </si>
  <si>
    <t>bottes</t>
  </si>
  <si>
    <t>¼ de botte de fines herbes</t>
  </si>
  <si>
    <t>citrons</t>
  </si>
  <si>
    <t>½ citron</t>
  </si>
  <si>
    <t>litres</t>
  </si>
  <si>
    <t>¾ de litre</t>
  </si>
  <si>
    <t>tout ce qui n'est pas saisi dans la colonne ⑥ Poids ou Volume ne sera pas comptabilisé dans les poids</t>
  </si>
  <si>
    <t>Un point manquant ou un espace en plus et Excel ne reconnait pas. Donc faites du Copier / Coller</t>
  </si>
  <si>
    <t>⑥Poids ou Volume ajustez les décimales (+ ou - de 0 )</t>
  </si>
  <si>
    <t>lorsque vous collez 1 Quart ; 1 demi ; 1 Tiers col .⑤ Quoi il n'y a pas de poids le résultat s'affiche en quantité colonnes 18 - 19 Unités et Quoi ?</t>
  </si>
  <si>
    <t>Quelle différence</t>
  </si>
  <si>
    <t>Poids et volumes arrondis</t>
  </si>
  <si>
    <t>440 L</t>
  </si>
  <si>
    <t>880 demi/L</t>
  </si>
  <si>
    <t xml:space="preserve"> volumes  si &gt; à 1 ; = L  sinon  cl</t>
  </si>
  <si>
    <t>quart(s)</t>
  </si>
  <si>
    <t>demi(s)</t>
  </si>
  <si>
    <t>440 Kg</t>
  </si>
  <si>
    <t>880 demi(s)</t>
  </si>
  <si>
    <t xml:space="preserve"> Poids si &gt; à 1 ; = Kg  sinon  g</t>
  </si>
  <si>
    <t>1 quart de melon</t>
  </si>
  <si>
    <t xml:space="preserve">1 demi part - </t>
  </si>
  <si>
    <t>les Valeurs de recherche sont en Kg - exemple 1 verre = 0.225</t>
  </si>
  <si>
    <t>⑦g.kg.L.dl.cl.ml  Collez une unité au choix</t>
  </si>
  <si>
    <t>Icône</t>
  </si>
  <si>
    <t>Français</t>
  </si>
  <si>
    <t>← 📏</t>
  </si>
  <si>
    <t>Largeur actuelle</t>
  </si>
  <si>
    <t>&lt; ✅</t>
  </si>
  <si>
    <t>Largeur conseillée (OK)</t>
  </si>
  <si>
    <t>⑧  Coefficient</t>
  </si>
  <si>
    <t>le Coefficient vous permet d'augmenter</t>
  </si>
  <si>
    <t>de diminuer ou d'éviter un ingrédient</t>
  </si>
  <si>
    <t xml:space="preserve">Vous pouvez détourner l'utilisation de la colonne Coefficient en augmentant ou  diminuant </t>
  </si>
  <si>
    <t>pour faire varier le poids d'un aliment  sans recommencer une nouvelle fiche</t>
  </si>
  <si>
    <t xml:space="preserve">Vous pouvez également saisir la valeur 0 zéro pour un aliment allergène selon convives </t>
  </si>
  <si>
    <t xml:space="preserve">ou supprimer un ingrédient piment ou autres par exemple </t>
  </si>
  <si>
    <t>si vous saisissez une valeur différente de 1 la cellule change de couleur  pour attirer votre attention</t>
  </si>
  <si>
    <t xml:space="preserve"> (Mise en Forme Conditionnelle)</t>
  </si>
  <si>
    <t>gomme</t>
  </si>
  <si>
    <t xml:space="preserve">◄  Si la colonne 11 est rouge, collez la "gomme" </t>
  </si>
  <si>
    <t xml:space="preserve"> ensuite supprimez le mot "gomme." et saisissez un chiffre</t>
  </si>
  <si>
    <t>vous pouvez saisir un autre poids selon vos besoins</t>
  </si>
  <si>
    <t xml:space="preserve">cette colonne vous permet de comparer les recettes . </t>
  </si>
  <si>
    <t>les Auteurs prévoient leur recettes pour des quantités ou un nombre de portions différentes</t>
  </si>
  <si>
    <t>Il est donc difficile de comparer. Avec cette colonne cela devient facile</t>
  </si>
  <si>
    <t>The Author planned the recipe for how many covers or for what weight</t>
  </si>
  <si>
    <t>❾ Author reference</t>
  </si>
  <si>
    <t>18-cm tarts</t>
  </si>
  <si>
    <t>sponge sheets</t>
  </si>
  <si>
    <t>frame(s)</t>
  </si>
  <si>
    <t>OR make another choice</t>
  </si>
  <si>
    <t>either you choose to duplicate the recipe starting from a headcount or from the weight of one item—for example flour for bread</t>
  </si>
  <si>
    <t>covers/servings</t>
  </si>
  <si>
    <t>chickens</t>
  </si>
  <si>
    <t>kg of beef</t>
  </si>
  <si>
    <t>kg of flour</t>
  </si>
  <si>
    <t>eggs</t>
  </si>
  <si>
    <t xml:space="preserve">en fonction de vos convives vous estimez cette recette pour combien </t>
  </si>
  <si>
    <t>Vous pouvez valider en re-saisissant les mêmes valeurs que l'Auteur</t>
  </si>
  <si>
    <t>cadre(s)</t>
  </si>
  <si>
    <t>tartes de 18 cm</t>
  </si>
  <si>
    <t>OU faire un autre choix</t>
  </si>
  <si>
    <t>soit vous faites le choix de dupliquer la recette à partir d'un effectif ou du poids d'une denrée Exemple farine pour le pain</t>
  </si>
  <si>
    <t>poulets</t>
  </si>
  <si>
    <t>Kg de bœuf</t>
  </si>
  <si>
    <t>Kg de farine</t>
  </si>
  <si>
    <t>▲  C'est cette première valeur qu'Excel va utiliser</t>
  </si>
  <si>
    <t xml:space="preserve"> Facultatif Produit de référence</t>
  </si>
  <si>
    <t>bœuf</t>
  </si>
  <si>
    <t>Si vous estimez que les grammages sont trop ou pas assez copieux pour vos convives : modifiez vos portions ❿  Trop copieux :  augmentez - Pas assez copieux diminuez</t>
  </si>
  <si>
    <t>⓫</t>
  </si>
  <si>
    <t xml:space="preserve"> A dupliquer pour</t>
  </si>
  <si>
    <t xml:space="preserve">à vous de saisir la quantité </t>
  </si>
  <si>
    <t>▲  C'est la valeur saisie dans cette cellule  qu'Excel va utiliser pour  dupliquer la recette</t>
  </si>
  <si>
    <t>selon modèles vous pouvez avoir :</t>
  </si>
  <si>
    <t xml:space="preserve"> Prix</t>
  </si>
  <si>
    <t>ne confondez pas prix au Kg et prix à la pièce</t>
  </si>
  <si>
    <t>unitaire &gt;</t>
  </si>
  <si>
    <t>Somme</t>
  </si>
  <si>
    <t>TABLEAU DE RECHERCHE  - LOOKUP_TABLE - TABLA_DE_BÚSQUEDA</t>
  </si>
  <si>
    <t>fifth/L</t>
  </si>
  <si>
    <t>tenth/L</t>
  </si>
  <si>
    <t>Glass(es)</t>
  </si>
  <si>
    <t>tablespoon(s)</t>
  </si>
  <si>
    <t>quarter/L</t>
  </si>
  <si>
    <t>third/L</t>
  </si>
  <si>
    <t>Si c’est un poids :</t>
  </si>
  <si>
    <t>val ≥ 1 ⇒ affichage en kilogrammes (Kg) avec 3 décimales max.</t>
  </si>
  <si>
    <t>teaspoon(s)</t>
  </si>
  <si>
    <t>Bowl(s)</t>
  </si>
  <si>
    <t>Cup(s)</t>
  </si>
  <si>
    <t>val &lt; 1 ⇒ conversion en grammes (g) et arrondi à l’entier, minimum 1 g.</t>
  </si>
  <si>
    <t>faire bouillir la crème avec les zestes</t>
  </si>
  <si>
    <t>cuire comme une crème patissière avec le sucre ,les jaunes, et la maîzena</t>
  </si>
  <si>
    <t>toujours citer la source ou ajouter un lien</t>
  </si>
  <si>
    <t>**</t>
  </si>
  <si>
    <t>CONDITIONNEMENT</t>
  </si>
  <si>
    <t>ou quel grammage par portion</t>
  </si>
  <si>
    <t>Saisissez vos effectifs</t>
  </si>
  <si>
    <t xml:space="preserve"> Quoi ? Saisissez Morceaux - tranches- portions - pièces - cerises etc</t>
  </si>
  <si>
    <t xml:space="preserve">Quantité p.p. au choix ou les deux </t>
  </si>
  <si>
    <t>le contenant saisissez  gastro(s) 1/1 - grille(s) - plat(s) - louche(s) etc..</t>
  </si>
  <si>
    <t>combien de pièces par personne (tranches - louches- etc..)</t>
  </si>
  <si>
    <t>combien de tranches ou autre par contenant</t>
  </si>
  <si>
    <t>ou quel poids par contenant</t>
  </si>
  <si>
    <t>▲ ce texte " Adresse PC "   est important pour séparer les recettes dans la fiche répertoire</t>
  </si>
  <si>
    <t>SI(SUPPRESPACE(Q255)="Adresse PC";"▼ recette suivante";SI(AH255&gt;0;M255;""))</t>
  </si>
  <si>
    <t>Si vous récupérez une liste , je vous propose une formule pour récupérer le texte . Exemple</t>
  </si>
  <si>
    <t xml:space="preserve">▼ Formule pour récupérer le texte </t>
  </si>
  <si>
    <t>liste récupérée ▼</t>
  </si>
  <si>
    <t>Navarin d’agneau . . . . . . . . . . . . . . . . . . . . .14 kg</t>
  </si>
  <si>
    <t>Éléments pour la cuisson du navarin</t>
  </si>
  <si>
    <t>Oignons . . . . . . . . . . . . . . . . . . . . . . . . . . . . . . . . . .4 kg</t>
  </si>
  <si>
    <t>Concentré de tomate . . . . . . . . . . . .1 bte 4/4</t>
  </si>
  <si>
    <t>Ail haché surgelé . . . . . . . . . . . . . . . . . . . . . .200 g</t>
  </si>
  <si>
    <t>Farine . . . . . . . . . . . . . . . . . . . . . . . . . . . . . . . . . . .500 g</t>
  </si>
  <si>
    <t>Bouquet garni . . . . . . . . . . . . . . . . . . . . . . . . . . . . . . .1</t>
  </si>
  <si>
    <t>Fond brun clair de veau . . . . . . . . . . . . . . . .12 L</t>
  </si>
  <si>
    <t>Haricots blancs (coco) . . . . . . . . . . . . . . . . .1 kg</t>
  </si>
  <si>
    <t>Éléments de la garniture aromatique des</t>
  </si>
  <si>
    <t>haricots</t>
  </si>
  <si>
    <t>Oignons . . . . . . . . . . . . . . . . . . . . . . . . . . . . . . . . . .1 kg</t>
  </si>
  <si>
    <t>Carottes . . . . . . . . . . . . . . . . . . . . . . . . . . . . . . . . . .1 kg</t>
  </si>
  <si>
    <t>Clous de girofle . . . . . . . . . . . . . . . . . . .12 pièces</t>
  </si>
  <si>
    <t>Éléments de la garniture du cassoulet</t>
  </si>
  <si>
    <t>Poitrine fraîche . . . . . . . . . . . . . . . . . . . . . . . . . .4 kg</t>
  </si>
  <si>
    <t>Saucisson à l’ail</t>
  </si>
  <si>
    <t>ou saucisse de Toulouse . . . . . . . . . . . . . . . .4 kg</t>
  </si>
  <si>
    <t>Dés de tomates surgelés . . . . . . . . . . . . . . .5 kg</t>
  </si>
  <si>
    <t>Tomate concentrée . . . . . . . . . . . . . . . . . . .400 g</t>
  </si>
  <si>
    <t>Ail haché surgelé . . . . . . . . . . . . . . . . . . . . . .250 g</t>
  </si>
  <si>
    <t>Herbes de Provence . . . . . . . . . . . . . . . . . . . .15 g</t>
  </si>
  <si>
    <t>Sel . . . . . . . . . . . . . . . . . . . . . .quantités suffisantes</t>
  </si>
  <si>
    <t>Poivre . . . . . . . . . . . . . . . . . .quantités suffisantes</t>
  </si>
  <si>
    <t>Chapelure . . . . . . . . . . . . . . . . . . . . . . . . . . . . . . .1 kg</t>
  </si>
  <si>
    <t>Récupérez votre liste = Copier puis collage spécial 1.2.3. dans votre document pour ne pas coller la formule</t>
  </si>
  <si>
    <t>lorsque vous récupérez du texte ; supprimer le signe = et les tirets - excel considère le texte comme une formule; exemple</t>
  </si>
  <si>
    <t>vous obtenez #NOM? Parce qu'il y a avant le texte le signe = et 1 tiret -</t>
  </si>
  <si>
    <t>Familles de convives</t>
  </si>
  <si>
    <t>Famille de convives pour adapter les menus et les grammages sur cette fiche je n'ai retenu que les familles en gras</t>
  </si>
  <si>
    <t>M - Maternelles</t>
  </si>
  <si>
    <t>P - Primaires</t>
  </si>
  <si>
    <t>A - Adultes sédentaires</t>
  </si>
  <si>
    <t>A + - Adultes travailleurs de force et/ou Adolescents</t>
  </si>
  <si>
    <t>SM - Seniors Midi</t>
  </si>
  <si>
    <t>SD - Seniors Diner</t>
  </si>
  <si>
    <t>SW - Seniors Week-End</t>
  </si>
  <si>
    <t>S - Seniors</t>
  </si>
  <si>
    <t>E - Enfants</t>
  </si>
  <si>
    <t>T - Tous convives</t>
  </si>
  <si>
    <t>A+ = Adultes + Adolescents - Travailleurs de force</t>
  </si>
  <si>
    <t>Illustrer avec les émojis</t>
  </si>
  <si>
    <t>https://www.bonbache.fr/syntheses-graphiques-excel-avec-les-emoticones-499.html</t>
  </si>
  <si>
    <t>Largeurs de colonnes</t>
  </si>
  <si>
    <t>largeur conseillée</t>
  </si>
  <si>
    <t>largeur réelle avec formule</t>
  </si>
  <si>
    <t>Utilité : lorsque vous collez un document dans une feuille vierge les largeurs</t>
  </si>
  <si>
    <t>ne correspondent pas toujours . Pour vérifier cela regardez les largeurs</t>
  </si>
  <si>
    <t xml:space="preserve">avec fonction puis rectifiez les largeurs </t>
  </si>
  <si>
    <t>les flèches indiquent que la ligne est inutilisée vous pouvez donc</t>
  </si>
  <si>
    <t>Masquer les lignes &gt; Comment</t>
  </si>
  <si>
    <t>1 - positionnez vous sur la cellule A rouge</t>
  </si>
  <si>
    <t>2 - Données &gt; Filtre</t>
  </si>
  <si>
    <t xml:space="preserve">3 - Cliquez sur la flèche Filtre </t>
  </si>
  <si>
    <t>de la cellule A rouge</t>
  </si>
  <si>
    <t>L'utilisation professionnelle des recettes vous engage à connaître</t>
  </si>
  <si>
    <t xml:space="preserve"> la réglementation en matière d'hygiène et HACCP.</t>
  </si>
  <si>
    <r>
      <t xml:space="preserve">Dans ces nouveaux </t>
    </r>
    <r>
      <rPr>
        <b/>
        <sz val="12"/>
        <color theme="1"/>
        <rFont val="Calibri"/>
        <family val="2"/>
        <scheme val="minor"/>
      </rPr>
      <t>Postits 20 colonnes</t>
    </r>
    <r>
      <rPr>
        <sz val="12"/>
        <color theme="1"/>
        <rFont val="Calibri"/>
        <family val="2"/>
        <scheme val="minor"/>
      </rPr>
      <t xml:space="preserve">, vous pouvez supprimer les lignes </t>
    </r>
    <r>
      <rPr>
        <b/>
        <sz val="12"/>
        <color theme="1"/>
        <rFont val="Calibri"/>
        <family val="2"/>
        <scheme val="minor"/>
      </rPr>
      <t>► non utilisées</t>
    </r>
  </si>
  <si>
    <t>✔️ Les formules s’adaptent automatiquement à l’écart entre cellules et colonnes.</t>
  </si>
  <si>
    <r>
      <t xml:space="preserve">⚠️ </t>
    </r>
    <r>
      <rPr>
        <b/>
        <sz val="11"/>
        <color theme="1"/>
        <rFont val="Calibri"/>
        <family val="2"/>
        <scheme val="minor"/>
      </rPr>
      <t>Ne supprimez jamais les lignes contenant un A.</t>
    </r>
  </si>
  <si>
    <r>
      <t xml:space="preserve">❌ </t>
    </r>
    <r>
      <rPr>
        <b/>
        <sz val="11"/>
        <color theme="1"/>
        <rFont val="Calibri"/>
        <family val="2"/>
        <scheme val="minor"/>
      </rPr>
      <t>Ne supprimez rien dans les répertoires.</t>
    </r>
  </si>
  <si>
    <t>Ces deux colonnes ont été ajoutées pour afficher dynamiquement le nombre de lignes.</t>
  </si>
  <si>
    <r>
      <t xml:space="preserve">✔️ Si vous supprimez des lignes, les </t>
    </r>
    <r>
      <rPr>
        <b/>
        <sz val="11"/>
        <color theme="1"/>
        <rFont val="Calibri"/>
        <family val="2"/>
        <scheme val="minor"/>
      </rPr>
      <t>formules s’adaptent automatiquement</t>
    </r>
    <r>
      <rPr>
        <sz val="11"/>
        <color theme="1"/>
        <rFont val="Calibri"/>
        <family val="2"/>
        <scheme val="minor"/>
      </rPr>
      <t xml:space="preserve"> au nouvel écart.</t>
    </r>
  </si>
  <si>
    <r>
      <t xml:space="preserve">💡 Excel fonctionne comme le jeu </t>
    </r>
    <r>
      <rPr>
        <b/>
        <sz val="11"/>
        <color theme="1"/>
        <rFont val="Calibri"/>
        <family val="2"/>
        <scheme val="minor"/>
      </rPr>
      <t>Bataille navale</t>
    </r>
    <r>
      <rPr>
        <sz val="11"/>
        <color theme="1"/>
        <rFont val="Calibri"/>
        <family val="2"/>
        <scheme val="minor"/>
      </rPr>
      <t xml:space="preserve"> : </t>
    </r>
  </si>
  <si>
    <t>il utilise les coordonnées ligne/colonne pour suivre les décalages  entre cellules et maintenir les calculs cohérents.</t>
  </si>
  <si>
    <t>ETC…......</t>
  </si>
  <si>
    <t>⓪①②③④⑤⑥⑦⑧⑨⑩⑪⑫⑬⑭⑮⑯⑰⑱⑲⑳</t>
  </si>
  <si>
    <t xml:space="preserve">et sélectionnez dans la barre de formule le numéro ou la lettre qui vous intéresse </t>
  </si>
  <si>
    <t>choisissez la police de caractères et la couleur qui vous conviennent</t>
  </si>
  <si>
    <t>⓿❶❷❸❹❺❻❼❽❾❿⓫⓬⓭⓮⓯⓰⓱⓲⓳⓴</t>
  </si>
  <si>
    <t>Ⓐ Ⓑ Ⓒ Ⓓ Ⓔ Ⓕ Ⓖ Ⓗ Ⓘ Ⓙ Ⓚ Ⓛ Ⓜ Ⓝ Ⓞ Ⓟ Ⓠ Ⓡ Ⓢ Ⓣ Ⓤ Ⓥ Ⓦ Ⓧ Ⓧ Ⓩ MAJUSCULES</t>
  </si>
  <si>
    <t>ⓐ ⓑ ⓒ ⓓ ⓔ ⓕ ⓕ ⓗ ⓗ ⓘ ⓙ ⓚ ⓛ ⓜ ⓝ ⓞ ⓟ ⓠ ⓡ ⓡ ⓣ ⓤ ⓥ ⓦ ⓧ ⓨ ⓩ minuscules</t>
  </si>
  <si>
    <t>🅐🅑🅒🅓🅔🅕🅖🅗🅘🅙🅚🅛🅜🅝🅞🅟🅠🅡🅢🅣🅤🅥🅦🅧🅨🅩</t>
  </si>
  <si>
    <t>🅰🅱🅲🅳🅴🅵🅶🅷🅸🅹🅺🅻🅼🅽🅾🅿🆀🆁🆂🆃🆄🆅🆆🆇🆈🆉</t>
  </si>
  <si>
    <t>▲</t>
  </si>
  <si>
    <t>▼</t>
  </si>
  <si>
    <t>DLC Fournisseur</t>
  </si>
  <si>
    <t>Heure début</t>
  </si>
  <si>
    <t>Heure fin</t>
  </si>
  <si>
    <t>Température</t>
  </si>
  <si>
    <t>ICI</t>
  </si>
  <si>
    <t>portions</t>
  </si>
  <si>
    <t>Mise sous gaz</t>
  </si>
  <si>
    <t xml:space="preserve">Mise en chambre froide </t>
  </si>
  <si>
    <t>Arachides</t>
  </si>
  <si>
    <t>Mollusques</t>
  </si>
  <si>
    <t>Céleri</t>
  </si>
  <si>
    <t>Moutarde</t>
  </si>
  <si>
    <t>Œufs</t>
  </si>
  <si>
    <t>Crustacés</t>
  </si>
  <si>
    <t>Poissons</t>
  </si>
  <si>
    <t>Fruits à coque</t>
  </si>
  <si>
    <t>Sésame</t>
  </si>
  <si>
    <t>Lait</t>
  </si>
  <si>
    <t>Soja</t>
  </si>
  <si>
    <t>Lupin</t>
  </si>
  <si>
    <t>Sulfites</t>
  </si>
  <si>
    <t>Fournisseurs</t>
  </si>
  <si>
    <t>Dates de livraison</t>
  </si>
  <si>
    <t>Coût Matière</t>
  </si>
  <si>
    <t>copier en ❿ si souhaité &gt;</t>
  </si>
  <si>
    <t>Jour de fabrication ►</t>
  </si>
  <si>
    <t>DLC  ►</t>
  </si>
  <si>
    <t>convertir les dates en texte</t>
  </si>
  <si>
    <t>https://www.youtube.com/watch?v=iO347f1K-T0</t>
  </si>
  <si>
    <t>Quoi ?</t>
  </si>
  <si>
    <t xml:space="preserve">collez les poids ou volumes dans ⑦ </t>
  </si>
  <si>
    <t>en remplacement dans la fiche Collez les compléments si vous en avez besoin ICI sur la cellule ICI</t>
  </si>
  <si>
    <t>saisissez vos valeurs cellules fond jaune  UTILITAIRES</t>
  </si>
  <si>
    <t/>
  </si>
  <si>
    <t>Saisissez ensuite votre recette sur cette copie.</t>
  </si>
  <si>
    <t>2️⃣ ✂️sur la copie  Lignes que vous pouvez supprimer pour raccourcir</t>
  </si>
  <si>
    <t>Pour la recherche d'images cliquez sur les liens ci-dessous</t>
  </si>
  <si>
    <t>https://www.istockphoto.com/fr/photos/%C3%A9pices</t>
  </si>
  <si>
    <t>https://fr.freepik.com/photos/epices</t>
  </si>
  <si>
    <t>https://pixabay.com/fr/photos/search/%C3%A9pices/</t>
  </si>
  <si>
    <t>https://www.pexels.com/fr-fr/chercher/%C3%A9pices/</t>
  </si>
  <si>
    <t>https://gastronomierestauration.blogspot.com/2019/01/audiovisuel-les-aliments-vocabulaire-et.html</t>
  </si>
  <si>
    <t>Aprifel</t>
  </si>
  <si>
    <t>https://www.aprifel.com/fr/</t>
  </si>
  <si>
    <t>interfel</t>
  </si>
  <si>
    <t>https://www.lesfruitsetlegumesfrais.com/</t>
  </si>
  <si>
    <t>si vous masquez des colonnes appuyez su F9</t>
  </si>
  <si>
    <t>Nb. De contenants</t>
  </si>
  <si>
    <t>cuisse(s)</t>
  </si>
  <si>
    <t>escalope(s)</t>
  </si>
  <si>
    <t>tranche(s)</t>
  </si>
  <si>
    <t xml:space="preserve">crèmerie de l'ouest </t>
  </si>
  <si>
    <t>Compartir tus saberes es una forma de rendir homenaje a quienes nos transmitieron los suyos,</t>
  </si>
  <si>
    <t>a veces en silencio, a veces con exigencia, y gracias a quienes seguimos avanzando hoy.</t>
  </si>
  <si>
    <t>chapelure</t>
  </si>
  <si>
    <t>lait</t>
  </si>
  <si>
    <t>End of document — cell - Fin del documento — celda &gt;</t>
  </si>
  <si>
    <t>Modèle</t>
  </si>
  <si>
    <t>🔄 CHANGER DE POSTIT 🔄</t>
  </si>
  <si>
    <t>1️⃣ Collez votre "postit" en 🟥 A</t>
  </si>
  <si>
    <t>1️⃣ Sélectionnez tout le "postit" (de A rouge → bas droite)</t>
  </si>
  <si>
    <t>2️⃣ Remplissez ingrédients + quantités</t>
  </si>
  <si>
    <t>2️⃣ Décochez : Fusionner/centrer + Renvoyer à la ligne</t>
  </si>
  <si>
    <t>3️⃣ Procédure et Progression (Collage spécial &gt; Valeurs)</t>
  </si>
  <si>
    <t>3️⃣ Touche Suppr</t>
  </si>
  <si>
    <t>4️⃣ Limitez les caractères pour éviter débordements</t>
  </si>
  <si>
    <t>4️⃣ Collez le nouveau postit sur A rouge</t>
  </si>
  <si>
    <t>dans Excel, tous les caractères ne “pèsent” pas la même largeur,</t>
  </si>
  <si>
    <t>5️⃣ Vérifiez les largeurs colonnes</t>
  </si>
  <si>
    <t>💡 Vérifiez l'alignement avant de remplir</t>
  </si>
  <si>
    <t xml:space="preserve"> même avec la même police et la même taille.</t>
  </si>
  <si>
    <t>6️⃣ 💡 Astuce : Toujours utiliser Collage spécial &gt; Valeurs !</t>
  </si>
  <si>
    <t>Saisie en g.kg.L.dl.cl.ml résultats en gr si inférieur à 1 Kg sinon résultat en Kg</t>
  </si>
  <si>
    <t>COLONNES</t>
  </si>
  <si>
    <t>Les espaces sont assez étroits - Les points, virgules, etc. prennent peu de place</t>
  </si>
  <si>
    <t>◄ vous pouvez masquer ces 10 colonnes  ▼</t>
  </si>
  <si>
    <t xml:space="preserve"> ce n’est pas du tout la même chose.</t>
  </si>
  <si>
    <t>Constituant de &gt;</t>
  </si>
  <si>
    <t>avec une police Calibri taille 12 vous aurez davantage de caractères par lignes</t>
  </si>
  <si>
    <t xml:space="preserve">cliquez sur la première cellule et sélectionnez dans la barre de formule le numéro </t>
  </si>
  <si>
    <t xml:space="preserve">à vous de choisir votre police </t>
  </si>
  <si>
    <t xml:space="preserve"> qui vous intéresse choisissez la police de caractères et la couleur qui vous conviennent</t>
  </si>
  <si>
    <t>Recette mère ?</t>
  </si>
  <si>
    <t>ARCHIVAGE ET CLASSEMENT</t>
  </si>
  <si>
    <t xml:space="preserve">J'INSISTE LES COLLAGES SE FONT TOUJOURS </t>
  </si>
  <si>
    <t>Col.18</t>
  </si>
  <si>
    <t>Col.19</t>
  </si>
  <si>
    <t>Col.20</t>
  </si>
  <si>
    <t>► ◄  ▲  ▼  '@  #  &amp;  %  ± ➕ ➖ ➗ ✖️ ¼  ½  ¾</t>
  </si>
  <si>
    <t>EN COLLAGE SPÉCIAL VALEURS 123 POUR NE PAS COLLER LES FORMULES</t>
  </si>
  <si>
    <t>Je vous en souhaite une bonne utilisation</t>
  </si>
  <si>
    <t>Joël Leboucher</t>
  </si>
  <si>
    <t xml:space="preserve">à vous de faire évoluer ce document et Passez le flambeau. </t>
  </si>
  <si>
    <t>arachide</t>
  </si>
  <si>
    <t>arachides</t>
  </si>
  <si>
    <t>beurre de cacahuete</t>
  </si>
  <si>
    <t>cacahuete</t>
  </si>
  <si>
    <t>cacahuetes</t>
  </si>
  <si>
    <t>groundnut</t>
  </si>
  <si>
    <t>huile d arachide</t>
  </si>
  <si>
    <t>peanut</t>
  </si>
  <si>
    <t>peanuts</t>
  </si>
  <si>
    <t>celeri</t>
  </si>
  <si>
    <t>céleri</t>
  </si>
  <si>
    <t>celeri branche</t>
  </si>
  <si>
    <t>celeri rave</t>
  </si>
  <si>
    <t>celery</t>
  </si>
  <si>
    <t>sel de celeri</t>
  </si>
  <si>
    <t>crab</t>
  </si>
  <si>
    <t>crabe</t>
  </si>
  <si>
    <t xml:space="preserve">1️⃣ COLLEZ LE TEXTE BRUT  A DÉCOUPER  DANS CETTE COLONNE ▼    </t>
  </si>
  <si>
    <t>crayfish</t>
  </si>
  <si>
    <t>crevette</t>
  </si>
  <si>
    <t>crevettes</t>
  </si>
  <si>
    <t>ecrevisse</t>
  </si>
  <si>
    <t>écrevisses</t>
  </si>
  <si>
    <t>gambas</t>
  </si>
  <si>
    <t>homard</t>
  </si>
  <si>
    <t>langoustine</t>
  </si>
  <si>
    <t>langoustines</t>
  </si>
  <si>
    <t>lobster</t>
  </si>
  <si>
    <t>prawn</t>
  </si>
  <si>
    <t>shrimp</t>
  </si>
  <si>
    <t>almond</t>
  </si>
  <si>
    <t>amande</t>
  </si>
  <si>
    <t>amandes</t>
  </si>
  <si>
    <t>brazil nut</t>
  </si>
  <si>
    <t>cajou</t>
  </si>
  <si>
    <t>cashew</t>
  </si>
  <si>
    <t>gianduja</t>
  </si>
  <si>
    <t>hazelnut</t>
  </si>
  <si>
    <t>macadamia</t>
  </si>
  <si>
    <t>marzipan</t>
  </si>
  <si>
    <t>noisette</t>
  </si>
  <si>
    <t>noisettes</t>
  </si>
  <si>
    <t>noix</t>
  </si>
  <si>
    <t>noix de cajou</t>
  </si>
  <si>
    <t>noix de macadamia</t>
  </si>
  <si>
    <t>noix de pécan</t>
  </si>
  <si>
    <t>noix du bresil</t>
  </si>
  <si>
    <t>noix du queensland</t>
  </si>
  <si>
    <t>nougat</t>
  </si>
  <si>
    <t>pate d amande</t>
  </si>
  <si>
    <t>pecan</t>
  </si>
  <si>
    <t>pistache</t>
  </si>
  <si>
    <t>pistaches</t>
  </si>
  <si>
    <t>pistachio</t>
  </si>
  <si>
    <t>praline</t>
  </si>
  <si>
    <t>walnut</t>
  </si>
  <si>
    <t>avoine</t>
  </si>
  <si>
    <t>barley</t>
  </si>
  <si>
    <t>biscuit</t>
  </si>
  <si>
    <t>ble</t>
  </si>
  <si>
    <t>blé</t>
  </si>
  <si>
    <t>boulgour</t>
  </si>
  <si>
    <t>cookie</t>
  </si>
  <si>
    <t>couscous</t>
  </si>
  <si>
    <t>crouton</t>
  </si>
  <si>
    <t>epeautre</t>
  </si>
  <si>
    <t>farine</t>
  </si>
  <si>
    <t>froment</t>
  </si>
  <si>
    <t>gluten</t>
  </si>
  <si>
    <t>kamut</t>
  </si>
  <si>
    <t>malt</t>
  </si>
  <si>
    <t>nouilles</t>
  </si>
  <si>
    <t>oats</t>
  </si>
  <si>
    <t>orge</t>
  </si>
  <si>
    <t>pain</t>
  </si>
  <si>
    <t>panure</t>
  </si>
  <si>
    <t>rye</t>
  </si>
  <si>
    <t>seigle</t>
  </si>
  <si>
    <t>semoule</t>
  </si>
  <si>
    <t>spelt</t>
  </si>
  <si>
    <t>triticale</t>
  </si>
  <si>
    <t>wheat</t>
  </si>
  <si>
    <t>wrap</t>
  </si>
  <si>
    <t>croutons</t>
  </si>
  <si>
    <t>croûtons</t>
  </si>
  <si>
    <t>babeurre</t>
  </si>
  <si>
    <t>beurre</t>
  </si>
  <si>
    <t>butter</t>
  </si>
  <si>
    <t>casein</t>
  </si>
  <si>
    <t>caseinate</t>
  </si>
  <si>
    <t>caseine</t>
  </si>
  <si>
    <t>cheese</t>
  </si>
  <si>
    <t>cream</t>
  </si>
  <si>
    <t>creme</t>
  </si>
  <si>
    <t>creme liquide</t>
  </si>
  <si>
    <t>crème liquide</t>
  </si>
  <si>
    <t>fromage</t>
  </si>
  <si>
    <t>lactose</t>
  </si>
  <si>
    <t>lactoserum</t>
  </si>
  <si>
    <t>milk</t>
  </si>
  <si>
    <t>petit lait</t>
  </si>
  <si>
    <t>whey</t>
  </si>
  <si>
    <t>yaourt</t>
  </si>
  <si>
    <t>yogourt</t>
  </si>
  <si>
    <t>farine de lupin</t>
  </si>
  <si>
    <t>lupin</t>
  </si>
  <si>
    <t>lupine</t>
  </si>
  <si>
    <t>calamar</t>
  </si>
  <si>
    <t>calamars</t>
  </si>
  <si>
    <t>coquillage</t>
  </si>
  <si>
    <t>coquilles saint jacques</t>
  </si>
  <si>
    <t>encornet</t>
  </si>
  <si>
    <t>escargots</t>
  </si>
  <si>
    <t>escargot</t>
  </si>
  <si>
    <t>huitre</t>
  </si>
  <si>
    <t>huitres</t>
  </si>
  <si>
    <t>mollusque</t>
  </si>
  <si>
    <t>mollusques</t>
  </si>
  <si>
    <t>moule</t>
  </si>
  <si>
    <t>moules</t>
  </si>
  <si>
    <t>mussels</t>
  </si>
  <si>
    <t>octopus</t>
  </si>
  <si>
    <t>oyster</t>
  </si>
  <si>
    <t>oysters</t>
  </si>
  <si>
    <t>palourde</t>
  </si>
  <si>
    <t>palourdes</t>
  </si>
  <si>
    <t>pétoncle</t>
  </si>
  <si>
    <t>poulpe</t>
  </si>
  <si>
    <t>scallop</t>
  </si>
  <si>
    <t>scallops</t>
  </si>
  <si>
    <t>seiche</t>
  </si>
  <si>
    <t>squid</t>
  </si>
  <si>
    <t>bulots</t>
  </si>
  <si>
    <t>graines de moutarde</t>
  </si>
  <si>
    <t>moutarde</t>
  </si>
  <si>
    <t>mustard</t>
  </si>
  <si>
    <t>albumine</t>
  </si>
  <si>
    <t>blanc d oeuf</t>
  </si>
  <si>
    <t>egg</t>
  </si>
  <si>
    <t>egg white</t>
  </si>
  <si>
    <t>egg yolk</t>
  </si>
  <si>
    <t>jaune d oeuf</t>
  </si>
  <si>
    <t>mayonnaise</t>
  </si>
  <si>
    <t>meringue</t>
  </si>
  <si>
    <t>oeuf</t>
  </si>
  <si>
    <t>oeufs</t>
  </si>
  <si>
    <t>omelette</t>
  </si>
  <si>
    <t>ovalbumine</t>
  </si>
  <si>
    <t>ovoproduit</t>
  </si>
  <si>
    <t>anchois</t>
  </si>
  <si>
    <t>anchovy</t>
  </si>
  <si>
    <t>cabillaud</t>
  </si>
  <si>
    <t>cod</t>
  </si>
  <si>
    <t>fish</t>
  </si>
  <si>
    <t>haddock</t>
  </si>
  <si>
    <t>hareng</t>
  </si>
  <si>
    <t>maquereau</t>
  </si>
  <si>
    <t>morue</t>
  </si>
  <si>
    <t>pieuvre</t>
  </si>
  <si>
    <t>poisson</t>
  </si>
  <si>
    <t>poissons</t>
  </si>
  <si>
    <t>salmon</t>
  </si>
  <si>
    <t>sardine</t>
  </si>
  <si>
    <t>saumon</t>
  </si>
  <si>
    <t>surimi</t>
  </si>
  <si>
    <t>truite</t>
  </si>
  <si>
    <t>tuna</t>
  </si>
  <si>
    <t>sesame</t>
  </si>
  <si>
    <t>edamame</t>
  </si>
  <si>
    <t>lecithine de soja</t>
  </si>
  <si>
    <t>miso</t>
  </si>
  <si>
    <t>proteine de soja</t>
  </si>
  <si>
    <t>sauce soja</t>
  </si>
  <si>
    <t>shoyu</t>
  </si>
  <si>
    <t>soja</t>
  </si>
  <si>
    <t>soy</t>
  </si>
  <si>
    <t>soya</t>
  </si>
  <si>
    <t>soybean</t>
  </si>
  <si>
    <t>tamari</t>
  </si>
  <si>
    <t>tempeh</t>
  </si>
  <si>
    <t>tofu</t>
  </si>
  <si>
    <t>anhydride sulfureux</t>
  </si>
  <si>
    <t>bisulfite</t>
  </si>
  <si>
    <t>e220</t>
  </si>
  <si>
    <t>e221</t>
  </si>
  <si>
    <t>e222</t>
  </si>
  <si>
    <t>e223</t>
  </si>
  <si>
    <t>e224</t>
  </si>
  <si>
    <t>e225</t>
  </si>
  <si>
    <t>e226</t>
  </si>
  <si>
    <t>e227</t>
  </si>
  <si>
    <t>e228</t>
  </si>
  <si>
    <t>metabisulfite</t>
  </si>
  <si>
    <t>sulfites</t>
  </si>
  <si>
    <t>sulfur dioxide</t>
  </si>
  <si>
    <t>sulphite</t>
  </si>
  <si>
    <t>sulphites</t>
  </si>
  <si>
    <t>Allergènes</t>
  </si>
  <si>
    <t>⚠ Lait</t>
  </si>
  <si>
    <t>⚠ Arachides</t>
  </si>
  <si>
    <t>⚠ Céleri</t>
  </si>
  <si>
    <t>⚠ Crustacés</t>
  </si>
  <si>
    <t>⚠ Fruits à coque</t>
  </si>
  <si>
    <t>⚠ Gluten</t>
  </si>
  <si>
    <t>⚠ Lupin</t>
  </si>
  <si>
    <t>⚠ Mollusques</t>
  </si>
  <si>
    <t>⚠ Œufs</t>
  </si>
  <si>
    <t>⚠ Poissons</t>
  </si>
  <si>
    <t>⚠ Sésame</t>
  </si>
  <si>
    <t>⚠ Soja</t>
  </si>
  <si>
    <t>⚠ Sulfites</t>
  </si>
  <si>
    <t>⚠ Moutarde</t>
  </si>
  <si>
    <t>Col.21</t>
  </si>
  <si>
    <t>Col.22</t>
  </si>
  <si>
    <t>Col.23</t>
  </si>
  <si>
    <t>Col.24</t>
  </si>
  <si>
    <t>Col.25</t>
  </si>
  <si>
    <t>Conditionnement : barquettes, assiettes ou autre (à préciser).►</t>
  </si>
  <si>
    <t>barquette(s)</t>
  </si>
  <si>
    <t>Poids garniture principale par convive</t>
  </si>
  <si>
    <t>collage Spécial Valeurs 1.2.3 pour ne pas coller les formules</t>
  </si>
  <si>
    <t>③  Denrées</t>
  </si>
  <si>
    <t>PATE A BEIGNETS</t>
  </si>
  <si>
    <t>eau tiède</t>
  </si>
  <si>
    <t>levure de bière</t>
  </si>
  <si>
    <t>fécule de pommes de terre</t>
  </si>
  <si>
    <t>eau froide</t>
  </si>
  <si>
    <t>pistils de safran</t>
  </si>
  <si>
    <t>BEIGNETS DE FLEURS D'ACACIA</t>
  </si>
  <si>
    <t>grappes de fleurs d'acacia</t>
  </si>
  <si>
    <t>huile de pépins de raisin</t>
  </si>
  <si>
    <t>fleur de sel</t>
  </si>
  <si>
    <t>farine type 45 *</t>
  </si>
  <si>
    <t>jaunes d'œufs *</t>
  </si>
  <si>
    <t>crème liquide *</t>
  </si>
  <si>
    <t xml:space="preserve">Saisissez vos fiches découpez le texte à la largeur des PHASES DE PROGRESSION </t>
  </si>
  <si>
    <t>Détectez les Allergènes</t>
  </si>
  <si>
    <t>Desserts assiette</t>
  </si>
  <si>
    <t>Col.26</t>
  </si>
  <si>
    <t>← largeurs actuelles des colonnes</t>
  </si>
  <si>
    <t>&lt; ✅ largeurs conseillées</t>
  </si>
  <si>
    <t xml:space="preserve"> </t>
  </si>
  <si>
    <t>📝 Instructions for the Postit — adapt according to template</t>
  </si>
  <si>
    <t>📝 Modo de empleo del Postit — adaptación según modelo</t>
  </si>
  <si>
    <t>He escrito “Postit” deliberadamente; la otra versión es una marca registrada.</t>
  </si>
  <si>
    <t>🧩 How to use the POSTIT</t>
  </si>
  <si>
    <t>To duplicate this POSTIT – 3 methods</t>
  </si>
  <si>
    <t>🧩 Modo de uso del POSTIT</t>
  </si>
  <si>
    <t>Para duplicar este POSTIT – 3 métodos</t>
  </si>
  <si>
    <t>1️⃣ Make a copy of this postit.</t>
  </si>
  <si>
    <t>Method 1 – Duplicate the entire sheet</t>
  </si>
  <si>
    <t>1️⃣ Haz una copia de este postit.</t>
  </si>
  <si>
    <t>Método 1 – Duplicar toda la hoja</t>
  </si>
  <si>
    <t>Then enter your recipe on the copy.</t>
  </si>
  <si>
    <t>1. Hold down Ctrl.</t>
  </si>
  <si>
    <t>Luego introduce tu receta en la copia.</t>
  </si>
  <si>
    <t>1. Mantén presionada la tecla Ctrl.</t>
  </si>
  <si>
    <t>2️⃣ ✂️ On the copy — lines you can delete to shorten:</t>
  </si>
  <si>
    <t>2. Click on the sheet tab (at the bottom).</t>
  </si>
  <si>
    <t>2️⃣ ✂️ En la copia — líneas que puedes eliminar para acortar:</t>
  </si>
  <si>
    <t>2. Haz clic en la pestaña de la hoja (abajo).</t>
  </si>
  <si>
    <t>Lines with a white ► on orange background</t>
  </si>
  <si>
    <t>3. Drag the tab to the right, then release: the sheet is copied with the postit.</t>
  </si>
  <si>
    <t>Líneas con un ► blanco sobre fondo naranja</t>
  </si>
  <si>
    <t>3. Arrastra la pestaña hacia la derecha y suéltala: la hoja se copia con el postit.</t>
  </si>
  <si>
    <t>Lines with a black ►</t>
  </si>
  <si>
    <t>Líneas con un ► negro</t>
  </si>
  <si>
    <t>Another option: delete lines with ► on lavender background</t>
  </si>
  <si>
    <t>Method 2 – Copy the postit columns</t>
  </si>
  <si>
    <t>Otra opción: eliminar las líneas con ► sobre fondo lavanda</t>
  </si>
  <si>
    <t>Método 2 – Copiar las columnas del postit</t>
  </si>
  <si>
    <t>to shorten the postit even more.</t>
  </si>
  <si>
    <t>1. Click on the column letter row (A, B, C…)</t>
  </si>
  <si>
    <t>para acortar aún más el postit.</t>
  </si>
  <si>
    <t>1. Haz clic en la fila de letras de las columnas (A, B, C…)</t>
  </si>
  <si>
    <t>🔸👉 Important: If you delete lavender lines,</t>
  </si>
  <si>
    <t>to select the postit columns.</t>
  </si>
  <si>
    <t>🔸👉 Consecuencia: Si eliminas las líneas lavanda,</t>
  </si>
  <si>
    <t>para seleccionar las columnas del postit.</t>
  </si>
  <si>
    <t>you will no longer be able to paste progression additions.</t>
  </si>
  <si>
    <t>2. Copy (Ctrl+C).</t>
  </si>
  <si>
    <t>ya no podrás pegar los complementos de progresión.</t>
  </si>
  <si>
    <t>2. Copia (Ctrl+C).</t>
  </si>
  <si>
    <t>3. Paste (Ctrl+V) into a blank sheet.</t>
  </si>
  <si>
    <t>3️⃣ ⚠ Líneas que NUNCA debes eliminar</t>
  </si>
  <si>
    <t>3. Pega (Ctrl+V) en una hoja en blanco.</t>
  </si>
  <si>
    <t>DO NOT DELETE LINES A ON GREEN BACKGROUND</t>
  </si>
  <si>
    <t>NO ELIMINES LAS LÍNEAS A CON FONDO VERDE</t>
  </si>
  <si>
    <t>Excel uses them for formula functionality.</t>
  </si>
  <si>
    <t>Method 3 – Copy only the postit area</t>
  </si>
  <si>
    <t>Excel las utiliza para el funcionamiento de las fórmulas.</t>
  </si>
  <si>
    <t>Método 3 – Copiar solo el área del postit</t>
  </si>
  <si>
    <t>1. Click on the red A cell (top left of the postit).</t>
  </si>
  <si>
    <t>1. Haz clic en la celda roja A (esquina superior izquierda del postit).</t>
  </si>
  <si>
    <t>2. Extend the selection to the bottom-right cell of the postit.</t>
  </si>
  <si>
    <t>2. Extiende la selección hasta la última celda abajo a la derecha del postit.</t>
  </si>
  <si>
    <t>3. Copy and paste into a preformatted sheet with the correct column widths.</t>
  </si>
  <si>
    <t>3. Copia y pega en una hoja preformateada con los anchos de columna correctos.</t>
  </si>
  <si>
    <t>📋 QUICK USER GUIDE</t>
  </si>
  <si>
    <t>🔄 CHANGE POSTIT</t>
  </si>
  <si>
    <t>📋 GUÍA RÁPIDA DE USO</t>
  </si>
  <si>
    <t>🔄 CAMBIAR POSTIT</t>
  </si>
  <si>
    <t>1️⃣ Paste your "Postit" in the red cell A</t>
  </si>
  <si>
    <t>1️⃣ Select the entire “Postit”: from the first red cell A in the top-left to the last cell in the bottom-right.</t>
  </si>
  <si>
    <t>1️⃣ Pegue su "Postit" en la celda A roja</t>
  </si>
  <si>
    <t>1️⃣ Seleccione todo el “Postit”: desde la primera celda A roja arriba a la izquierda hasta la última celda abajo a la derecha.</t>
  </si>
  <si>
    <t>plates</t>
  </si>
  <si>
    <t>platos</t>
  </si>
  <si>
    <t>2️⃣ Fill in ingredients + quantities</t>
  </si>
  <si>
    <t>2️⃣ Rellene alimentos/ingredientes + cantidades</t>
  </si>
  <si>
    <t>3️⃣ Author &gt; paste the --FAMILY &gt; Parent recipe?</t>
  </si>
  <si>
    <r>
      <t xml:space="preserve">2️⃣ Turn off </t>
    </r>
    <r>
      <rPr>
        <b/>
        <sz val="11"/>
        <color theme="1"/>
        <rFont val="Calibri"/>
        <family val="2"/>
        <scheme val="minor"/>
      </rPr>
      <t>Merge &amp; Center</t>
    </r>
    <r>
      <rPr>
        <sz val="11"/>
        <color theme="1"/>
        <rFont val="Calibri"/>
        <family val="2"/>
        <scheme val="minor"/>
      </rPr>
      <t xml:space="preserve"> and </t>
    </r>
    <r>
      <rPr>
        <b/>
        <sz val="11"/>
        <color theme="1"/>
        <rFont val="Calibri"/>
        <family val="2"/>
        <scheme val="minor"/>
      </rPr>
      <t>Wrap Text</t>
    </r>
    <r>
      <rPr>
        <sz val="11"/>
        <color theme="1"/>
        <rFont val="Calibri"/>
        <family val="2"/>
        <scheme val="minor"/>
      </rPr>
      <t>.</t>
    </r>
  </si>
  <si>
    <t>3️⃣ Autor &gt; pegue la --FAMILIA &gt; ¿Receta madre?</t>
  </si>
  <si>
    <r>
      <t xml:space="preserve">2️⃣ Desactive </t>
    </r>
    <r>
      <rPr>
        <b/>
        <sz val="11"/>
        <color theme="1"/>
        <rFont val="Calibri"/>
        <family val="2"/>
        <scheme val="minor"/>
      </rPr>
      <t>Combinar y centrar</t>
    </r>
    <r>
      <rPr>
        <sz val="11"/>
        <color theme="1"/>
        <rFont val="Calibri"/>
        <family val="2"/>
        <scheme val="minor"/>
      </rPr>
      <t xml:space="preserve"> y </t>
    </r>
    <r>
      <rPr>
        <b/>
        <sz val="11"/>
        <color theme="1"/>
        <rFont val="Calibri"/>
        <family val="2"/>
        <scheme val="minor"/>
      </rPr>
      <t>Ajustar texto</t>
    </r>
    <r>
      <rPr>
        <sz val="11"/>
        <color theme="1"/>
        <rFont val="Calibri"/>
        <family val="2"/>
        <scheme val="minor"/>
      </rPr>
      <t>.</t>
    </r>
  </si>
  <si>
    <t>4️⃣ Author reference &gt; your reference &gt; Duplicated for</t>
  </si>
  <si>
    <t>4️⃣ Referencia del autor &gt; su referencia &gt; Duplicado para</t>
  </si>
  <si>
    <t>5️⃣ PROGRESSION PHASES</t>
  </si>
  <si>
    <t>3️⃣ Delete all content: text and values.</t>
  </si>
  <si>
    <t>5️⃣ FASES DE PROGRESIÓN</t>
  </si>
  <si>
    <t>3️⃣ Borre todo el contenido: texto y valores.</t>
  </si>
  <si>
    <t>💡 Tip: Paste your text → always use Paste Special → Values!</t>
  </si>
  <si>
    <t>4️⃣ Paste the new Postit starting from the red cell A.</t>
  </si>
  <si>
    <t>💡 Consejo: Pegue su texto → utilice siempre Pegado especial → Valores.</t>
  </si>
  <si>
    <t>4️⃣ Pegue el nuevo Postit a partir de la celda A roja.</t>
  </si>
  <si>
    <t>I intentionally typed "Postit" because the other version is a brand.</t>
  </si>
  <si>
    <t>If you hide columns, press F9 to refresh/update.</t>
  </si>
  <si>
    <t>He escrito "Postit" a propósito porque la otra versión es una marca.</t>
  </si>
  <si>
    <t>Si oculta columnas, pulse F9 para actualizar.</t>
  </si>
  <si>
    <t>📝 Manually split text across multiple cells</t>
  </si>
  <si>
    <t>📝 Dividir manualmente un texto en varias celdas</t>
  </si>
  <si>
    <t>1️⃣ Keep the full text in one cell (e.g. B10).</t>
  </si>
  <si>
    <t>4️⃣ Go down to B11 → Ctrl+V (paste the rest).</t>
  </si>
  <si>
    <t>1️⃣ Mantén el texto completo en una sola celda (por ejemplo, B10).</t>
  </si>
  <si>
    <t>2️⃣ In the formula bar, find where to cut, then</t>
  </si>
  <si>
    <t>Repeat in B11, B12…</t>
  </si>
  <si>
    <t>2️⃣ En la barra de fórmulas, localiza dónde cortar y retrocede hasta</t>
  </si>
  <si>
    <t>Repite en B11, B12…</t>
  </si>
  <si>
    <t>go back to a space between two words.</t>
  </si>
  <si>
    <t>until you have one part of the text per cell.</t>
  </si>
  <si>
    <t xml:space="preserve"> un espacio entre dos palabras.</t>
  </si>
  <si>
    <t>hasta tener una parte del texto en cada celda.</t>
  </si>
  <si>
    <t>3️⃣ Select everything after that space</t>
  </si>
  <si>
    <t>3️⃣ Selecciona todo lo que hay después de ese espacio</t>
  </si>
  <si>
    <t>→ Ctrl+X (cut) → Enter: the first part stays in B10.</t>
  </si>
  <si>
    <t>→ Ctrl+X (cortar) → Intro: la primera parte queda en B10.</t>
  </si>
  <si>
    <t>circuit.1.2.5</t>
  </si>
  <si>
    <t>① the NAME OF THE RECIPE</t>
  </si>
  <si>
    <t xml:space="preserve"> the Family</t>
  </si>
  <si>
    <t>① el NOMBRE DE LA RECETA</t>
  </si>
  <si>
    <t xml:space="preserve"> la Familia</t>
  </si>
  <si>
    <t>pastry--ENTREMET</t>
  </si>
  <si>
    <t>pastelería--ENTREMET</t>
  </si>
  <si>
    <t>② the AUTHOR : &gt;</t>
  </si>
  <si>
    <t>YOU</t>
  </si>
  <si>
    <t>the - or double -- are important for text extraction (see the identification sheet)</t>
  </si>
  <si>
    <t>② el AUTOR : &gt;</t>
  </si>
  <si>
    <t>USTED</t>
  </si>
  <si>
    <t>los - o dobles -- son importantes para la extracción de texto (ver la ficha de identificación)</t>
  </si>
  <si>
    <t>Recette mère ► MILLE-FEUILLE meringue et chiboust pamplemousse aux fraises des bois ► Famille = pâtisserie--ENTREMET ► CHIBOUST PAMPLEMOUSSE  ⓫  Dupliquée pour 20 couverts</t>
  </si>
  <si>
    <t>Component of &gt;</t>
  </si>
  <si>
    <t>Master recipe ► Guinea fowl ballotine ► Famille = paste it — FAMILY ► NAME OF YOUR RECIPE   for 20 kg</t>
  </si>
  <si>
    <t>Constituyente de &gt;</t>
  </si>
  <si>
    <t>Receta madre ► MILLE-FEUILLE meringue et chiboust pamplemousse aux fraises des bois ► Famille = pegue esto — FAMILIA ► NOMBRE DE SU RECETA   para 20 desserts</t>
  </si>
  <si>
    <t>AA14&amp;" "&amp;AB14&amp;" ► Famille = "&amp;AC8&amp;" ► "&amp;X8&amp;" "&amp;AC11&amp;" "&amp;AD11&amp;" for "&amp;AC13&amp;" "&amp;AD13</t>
  </si>
  <si>
    <t>AP14&amp;" "&amp;AQ14&amp;" ► Famille = "&amp;AR8&amp;" ► "&amp;AM8&amp;" "&amp;AR11&amp;" "&amp;AS11&amp;" para "&amp;AR13&amp;" "&amp;AS13</t>
  </si>
  <si>
    <t>Master recipe ► Recipe intended for which preparation</t>
  </si>
  <si>
    <t>Receta madre ► Receta prevista para qué preparación</t>
  </si>
  <si>
    <t xml:space="preserve">Master recipe ► </t>
  </si>
  <si>
    <t>MILLE-FEUILLE with meringue and grapefruit chiboust with wild strawberries</t>
  </si>
  <si>
    <t>Receta madre ►</t>
  </si>
  <si>
    <t xml:space="preserve"> MILHOJAS con merengue y chiboust de pomelo con fresas del bosque</t>
  </si>
  <si>
    <t>Scope or circuit  1- 2-3-5-6</t>
  </si>
  <si>
    <t>Campo de aplicación o circuito  1- 2-3-5-6</t>
  </si>
  <si>
    <t>Scope or document circuit</t>
  </si>
  <si>
    <t>1 Archiving</t>
  </si>
  <si>
    <t>Campo de aplicación o circuito de los documentos</t>
  </si>
  <si>
    <t>1 Archivo</t>
  </si>
  <si>
    <t>3 Quality manager</t>
  </si>
  <si>
    <t>3 Responsable de calidad</t>
  </si>
  <si>
    <t>4 Director</t>
  </si>
  <si>
    <t>5 Cooks</t>
  </si>
  <si>
    <t>5 Cocineros</t>
  </si>
  <si>
    <t>6 Storekeeper</t>
  </si>
  <si>
    <t>6 Almacenero</t>
  </si>
  <si>
    <t>❾ Referencia Autor</t>
  </si>
  <si>
    <t>❿   Duplicada para</t>
  </si>
  <si>
    <t>④ Quantity or Number of units per sheet</t>
  </si>
  <si>
    <t>④ Cantidad o Número de unidades según ficha</t>
  </si>
  <si>
    <t>⑤ What</t>
  </si>
  <si>
    <t>eggs - thighs - tarts - portions or - CB = bar spoon - BS = Barspoon - CC = teaspoon - CT = tea spoon - CP = soup spoon - QS = sufficient quantity - PM = for the record - GN trays 1/1 - ladles...etc</t>
  </si>
  <si>
    <t>⑤ Qué</t>
  </si>
  <si>
    <t>huevos - muslos - tartas - raciones o - CB = cuchara de bar - BS = Barspoon - CC = cucharilla - CT = cucharita de té - CP = cuchara sopera - QS = cantidad suficiente - PM = para memoria - bandejas GN 1/1 - cucharones...etc.</t>
  </si>
  <si>
    <t>when you enter a number of units ⑤</t>
  </si>
  <si>
    <t>cuando introduce un número de unidades ⑤</t>
  </si>
  <si>
    <t>and a Weight or Volume ⑥ “de/of” appears automatically to indicate that you are entering a per-unit weight</t>
  </si>
  <si>
    <t>y un Peso o Volumen ⑥ aparece “de” automáticamente para indicar que está introduciendo un peso por unidad</t>
  </si>
  <si>
    <t>⑥ Weight or Volume adjust the decimals (+ or − from 0</t>
  </si>
  <si>
    <t>⑥ Peso o Volumen ajuste los decimales (+ o − desde 0)</t>
  </si>
  <si>
    <t>anything not entered in column ⑥ Weight or Volume</t>
  </si>
  <si>
    <t>todo lo que no se introduzca en la columna ⑥ Peso o Volumen</t>
  </si>
  <si>
    <t>will not be counted in the weights</t>
  </si>
  <si>
    <t>no se contabilizará en los pesos</t>
  </si>
  <si>
    <t>Products sold by the piece &gt; quantity 27 egg yolks and weight of 1 yolk</t>
  </si>
  <si>
    <t>Productos por pieza &gt;  número 27 yemas de huevo y peso de 1 yema</t>
  </si>
  <si>
    <t>¼ bunch of herbs as 0.25 or as quarter(s)</t>
  </si>
  <si>
    <t>¼ de manojo de finas hierbas como 0,25 o en cuarto(s)</t>
  </si>
  <si>
    <t>Milk 0.75 or 3 quarter/L  - ½ lemon 0.5 or 1 half/halves</t>
  </si>
  <si>
    <t>Leche 0,75 o 3 cuartos/L  - ½ limón 0,5 o 1 medio(s)</t>
  </si>
  <si>
    <t>Según el modelo y el número de columnas puede obtener este tipo de resultado</t>
  </si>
  <si>
    <t>⑥ Peso o Volumen</t>
  </si>
  <si>
    <t>Cantidad</t>
  </si>
  <si>
    <t>Qué</t>
  </si>
  <si>
    <t>nata/crema</t>
  </si>
  <si>
    <t>ralladura de pomelo</t>
  </si>
  <si>
    <t>Peso</t>
  </si>
  <si>
    <t>Unidades</t>
  </si>
  <si>
    <t>Peso del Autor sin coef.</t>
  </si>
  <si>
    <t xml:space="preserve"> Sus pesos con coef.</t>
  </si>
  <si>
    <t>Equivalencias redondeadas</t>
  </si>
  <si>
    <t>▲ en esta columna la presencia de la función BUSCARX es imprescindible para el funcionamiento de las hojas de directorio</t>
  </si>
  <si>
    <t>SIERREUR(RECHERCHEX(MAJUSCULE(SUPPRESPACE(W77));MAJUSCULE(SUPPRESPACE(S90:AG90));S91:AG91;RECHERCHEX(MAJUSCULE(SUPPRESPACE(W77));MAJUSCULE(SUPPRESPACE(S92:AG92));S93:AG93;0))*V77*SI(S77&gt;0;S77;1);0)</t>
  </si>
  <si>
    <t>SI(W77="";"";SI(NB.SI(Z90:AG90;SUBSTITUE(SUPPRESPACE(W77);" (s)";""))+NB.SI(Z92:AG92;SUBSTITUE(SUPPRESPACE(W77);" (s)";""))&gt;0;SI(ARRONDI(AF77;3)&gt;=1;ARRONDI(AF77;3)&amp;" L";MAX(1;ARRONDI(AF77*100;0))&amp;" cl");SI(NB.SI(S90:X90;SUBSTITUE(SUPPRESPACE(W77);" (s)";""))+NB.SI(S92:X92;SUBSTITUE(SUPPRESPACE(W77);" (s)";""))&gt;0;SI(ARRONDI(AF77;3)&gt;=1;ARRONDI(AF77;3)&amp;" Kg";MAX(1;ARRONDI(AF77*1000;0))&amp;" g");"")))</t>
  </si>
  <si>
    <t>“de/of” appears automatically to avoid any confusion “27” “egg yolks” “de/of” “20 g”</t>
  </si>
  <si>
    <t>aparece “de” automáticamente para evitar confusión “27” “yemas de huevo” “de” “20 g”</t>
  </si>
  <si>
    <t>OR this layout</t>
  </si>
  <si>
    <t>O esta presentación</t>
  </si>
  <si>
    <t xml:space="preserve"> Your gross weights and volumes with coef.</t>
  </si>
  <si>
    <t xml:space="preserve"> % Loss</t>
  </si>
  <si>
    <t xml:space="preserve"> Your net weights and volumes with coef.</t>
  </si>
  <si>
    <t xml:space="preserve"> Sus pesos y volúmenes brutos con coef.</t>
  </si>
  <si>
    <t xml:space="preserve"> % Merma</t>
  </si>
  <si>
    <t xml:space="preserve"> Sus pesos y volúmenes netos con coef.</t>
  </si>
  <si>
    <t xml:space="preserve"> Foodstuffs</t>
  </si>
  <si>
    <t xml:space="preserve"> Géneros</t>
  </si>
  <si>
    <t>Heavy cream</t>
  </si>
  <si>
    <t>Nata/crema líquida</t>
  </si>
  <si>
    <t>Grand Marnier</t>
  </si>
  <si>
    <t>apples</t>
  </si>
  <si>
    <t>manzanas</t>
  </si>
  <si>
    <t>Quantity or number of units, your choice</t>
  </si>
  <si>
    <t>Cantidad o número de unidades a elección</t>
  </si>
  <si>
    <t>Productos por pieza &gt; número 27 yemas de huevo y peso de 1 yema</t>
  </si>
  <si>
    <t>⑥ Weight or Volume</t>
  </si>
  <si>
    <t>Quantity</t>
  </si>
  <si>
    <t>What</t>
  </si>
  <si>
    <t>bunches</t>
  </si>
  <si>
    <t>¼ bunch of herbs</t>
  </si>
  <si>
    <t>manojos</t>
  </si>
  <si>
    <t>¼ de manojo de finas hierbas</t>
  </si>
  <si>
    <t>lemons</t>
  </si>
  <si>
    <t>½ lemon</t>
  </si>
  <si>
    <t>limones</t>
  </si>
  <si>
    <t>½ limón</t>
  </si>
  <si>
    <t>liters</t>
  </si>
  <si>
    <t>¾ liter</t>
  </si>
  <si>
    <t>litros</t>
  </si>
  <si>
    <t>¾ de litro</t>
  </si>
  <si>
    <t>anything not entered in column ⑥ Weight or Volume will not be counted in the weights</t>
  </si>
  <si>
    <t>todo lo que no se introduzca en la columna ⑥ Peso o Volumen no se contabilizará en los pesos</t>
  </si>
  <si>
    <t>One missing dot or one extra space and Excel won’t recognize it. So use Copy / Paste</t>
  </si>
  <si>
    <t>Un punto que falte o un espacio de más y Excel no lo reconoce. Así que use Copiar / Pegar</t>
  </si>
  <si>
    <t>⑥ Weight or Volume adjust the decimals (+ or − from 0)</t>
  </si>
  <si>
    <t>when you paste 1 Quarter; 1 Half; 1 Third in col. ⑤ What there is no weight; the result appears as a quantity in columns 18 - 19 Units and What?</t>
  </si>
  <si>
    <t>cuando pega 1 Cuarto; 1 Medio; 1 Tercio en la col. ⑤ Qué no hay peso; el resultado aparece como cantidad en las columnas 18 - 19 Unidades y Qué?</t>
  </si>
  <si>
    <t>What’s the difference</t>
  </si>
  <si>
    <t>Rounded weights and volumes</t>
  </si>
  <si>
    <t>Qué diferencia</t>
  </si>
  <si>
    <t>Pesos y volúmenes redondeados</t>
  </si>
  <si>
    <t>medio/L</t>
  </si>
  <si>
    <t>1 quarter of melon</t>
  </si>
  <si>
    <t>1 half portion -</t>
  </si>
  <si>
    <t>1 cuarto de melón</t>
  </si>
  <si>
    <t>1 media ración -</t>
  </si>
  <si>
    <t>Lookup values are in kg - example 1 glass = 0.225</t>
  </si>
  <si>
    <t>Los valores de búsqueda están en kg - ejemplo 1 vaso = 0,225</t>
  </si>
  <si>
    <t>⑦ g.kg.L.dl.cl.ml  Paste one unit of your choice</t>
  </si>
  <si>
    <t>⑦ g.kg.L.dl.cl.ml  Pegue una unidad a elección</t>
  </si>
  <si>
    <t>the Coefficient lets you increase,</t>
  </si>
  <si>
    <t>el Coeficiente le permite aumentar,</t>
  </si>
  <si>
    <t>decrease, or omit an ingredient</t>
  </si>
  <si>
    <t>disminuir o evitar un ingrediente</t>
  </si>
  <si>
    <t>You can repurpose the Coefficient column by increasing or decreasing the value.</t>
  </si>
  <si>
    <t>Puede reutilizar la columna Coeficiente aumentando o disminuyendo el valor</t>
  </si>
  <si>
    <t>to vary an item’s weight without starting a new sheet</t>
  </si>
  <si>
    <t>para variar el peso de un alimento sin empezar una nueva ficha</t>
  </si>
  <si>
    <t>You can also enter the value 0 zero for an allergenic food depending on guests</t>
  </si>
  <si>
    <t>También puede introducir el valor 0 cero para un alimento alergénico según comensales</t>
  </si>
  <si>
    <t>or remove an ingredient—chili or others for example</t>
  </si>
  <si>
    <t>o suprimir un ingrediente—picante u otros por ejemplo</t>
  </si>
  <si>
    <t>if you enter a value different from 1 the cell changes color to draw your attention</t>
  </si>
  <si>
    <t>si introduce un valor distinto de 1 la celda cambia de color para llamar su atención</t>
  </si>
  <si>
    <t>(Conditional Formatting)</t>
  </si>
  <si>
    <t>(Formato condicional)</t>
  </si>
  <si>
    <t>◄  To remove conditional formatting from col. 11:</t>
  </si>
  <si>
    <t>goma</t>
  </si>
  <si>
    <t xml:space="preserve">◄  Para quitar el formato condicional de la col. 11: </t>
  </si>
  <si>
    <t xml:space="preserve"> paste gomme, then delete gomme and enter a number</t>
  </si>
  <si>
    <t xml:space="preserve"> pegue gomme, luego borre gomme y escriba un número</t>
  </si>
  <si>
    <t>para</t>
  </si>
  <si>
    <t>you can enter another weight according to your needs</t>
  </si>
  <si>
    <t>puede introducir otro peso según sus necesidades</t>
  </si>
  <si>
    <t>this column lets you compare recipes.</t>
  </si>
  <si>
    <t>esta columna le permite comparar recetas.</t>
  </si>
  <si>
    <t>Authors plan their recipes for different quantities or number of portions</t>
  </si>
  <si>
    <t>Los Autores prevén sus recetas para cantidades o números de raciones diferentes</t>
  </si>
  <si>
    <t>So it’s hard to compare. With this column it becomes easy</t>
  </si>
  <si>
    <t>Por lo tanto es difícil comparar. Con esta columna se vuelve fácil</t>
  </si>
  <si>
    <t>El Autor previó su receta para cuántos cubiertos o para qué peso</t>
  </si>
  <si>
    <t>tartas de 18 cm</t>
  </si>
  <si>
    <t>planchas de bizcocho</t>
  </si>
  <si>
    <t>aro(s)/marco(s)</t>
  </si>
  <si>
    <t>O hacer otra elección</t>
  </si>
  <si>
    <t>o bien decide duplicar la receta a partir de un efectivo o del peso de un género—por ejemplo harina para pan</t>
  </si>
  <si>
    <t>cubiertos/raciones</t>
  </si>
  <si>
    <t>pollos</t>
  </si>
  <si>
    <t>kg de ternera</t>
  </si>
  <si>
    <t>kg de harina</t>
  </si>
  <si>
    <t>huevos</t>
  </si>
  <si>
    <t>❿ your reference</t>
  </si>
  <si>
    <t>❿ su referencia</t>
  </si>
  <si>
    <t>based on your guests you estimate this recipe for how many</t>
  </si>
  <si>
    <t>en función de sus comensales usted estima esta receta para cuántos</t>
  </si>
  <si>
    <t>You can validate by re-entering the same values as the Author</t>
  </si>
  <si>
    <t>Puede validar reintroduciendo los mismos valores que el Autor</t>
  </si>
  <si>
    <t>o bien decide duplicar la receta a partir de un efectivo o del peso de un género—por ejemplo harina para p</t>
  </si>
  <si>
    <t>▲  This first value is the one Excel will use</t>
  </si>
  <si>
    <t>▲  Este primer valor es el que usará Excel</t>
  </si>
  <si>
    <t xml:space="preserve"> Optional Reference product</t>
  </si>
  <si>
    <t>beef</t>
  </si>
  <si>
    <t xml:space="preserve"> Opcional Producto de referencia</t>
  </si>
  <si>
    <t>ternera</t>
  </si>
  <si>
    <t>If you think the gram amounts are too generous or not generous enough for your guests: adjust your portions ❿  Too generous: increase — Not enough: dec</t>
  </si>
  <si>
    <t>Si estima que los gramajes son demasiado o poco generosos para sus comensales: modifique sus porciones ❿  Demasiado generosos: aumente — Insuficientes: disminuya</t>
  </si>
  <si>
    <t xml:space="preserve"> To duplicate for</t>
  </si>
  <si>
    <t xml:space="preserve"> A duplicar para</t>
  </si>
  <si>
    <t>you enter the quantity</t>
  </si>
  <si>
    <t>le toca introducir la cantidad</t>
  </si>
  <si>
    <t>▲  It’s the value entered in this cell that Excel will use to duplicate the recipe</t>
  </si>
  <si>
    <t>▲  Es el valor introducido en esta celda el que Excel usará para duplicar la receta</t>
  </si>
  <si>
    <t>depending on templates you may have:</t>
  </si>
  <si>
    <t>según modelos puede tener:</t>
  </si>
  <si>
    <t xml:space="preserve"> Price</t>
  </si>
  <si>
    <t>don’t confuse price per kg and price per piece</t>
  </si>
  <si>
    <t xml:space="preserve"> Precio</t>
  </si>
  <si>
    <t>no confunda precio por kg y precio por pieza</t>
  </si>
  <si>
    <t>unit &gt;</t>
  </si>
  <si>
    <t>unitario &gt;</t>
  </si>
  <si>
    <t>Sum</t>
  </si>
  <si>
    <t>Suma</t>
  </si>
  <si>
    <t xml:space="preserve">  % Perte</t>
  </si>
  <si>
    <t xml:space="preserve">  % Loss</t>
  </si>
  <si>
    <t>% Merma</t>
  </si>
  <si>
    <t>1 Kg de produit pert combien à l'épluchage ou au parage - au conditionnement etc..</t>
  </si>
  <si>
    <t>How much does 1 kg of product lose during peeling or trimming — in packaging, etc.</t>
  </si>
  <si>
    <t>Cuánto pierde 1 kg de producto en pelado o despiece — en acondicionamiento, etc.?</t>
  </si>
  <si>
    <t>Brut Équivalences arrondies</t>
  </si>
  <si>
    <t>Rounded equivalents</t>
  </si>
  <si>
    <t>Bruto Equivalencias redondeadas</t>
  </si>
  <si>
    <t>Poids Bruts</t>
  </si>
  <si>
    <t>Gross weights</t>
  </si>
  <si>
    <t>Pesos brutos</t>
  </si>
  <si>
    <t>750 g</t>
  </si>
  <si>
    <t>Équivalences arrondies les poids supérieurs à 1 Kg sont exprimés en Kg</t>
  </si>
  <si>
    <t>Equivalencias redondeadas los pesos superiores a 1 kg se expresan en kg</t>
  </si>
  <si>
    <t>les poids inférieurs à 1 Kg sont exprimés en g</t>
  </si>
  <si>
    <t>los pesos inferiores a 1 kg se expresan en g</t>
  </si>
  <si>
    <t>Las Cols. de 6 - 7 están reservadas a los pesos</t>
  </si>
  <si>
    <t>Las Cols. de 12 a 18 están reservadas a los volúmenes</t>
  </si>
  <si>
    <t>quarter(s) kg</t>
  </si>
  <si>
    <t>half/halves kg</t>
  </si>
  <si>
    <t>quinto/L</t>
  </si>
  <si>
    <t>décimo/L</t>
  </si>
  <si>
    <t>Vaso(s)</t>
  </si>
  <si>
    <t>cucharada(s) (sopera)</t>
  </si>
  <si>
    <t>cuarto/L</t>
  </si>
  <si>
    <t>tercio/L</t>
  </si>
  <si>
    <t>If it’s a weight:</t>
  </si>
  <si>
    <t>Si es un peso:</t>
  </si>
  <si>
    <t>val ≥ 1 ⇒ display in kilograms (kg) with up to 3 decimals.</t>
  </si>
  <si>
    <t>val ≥ 1 ⇒ visualización en kilogramos (kg) con máx. 3 decimales.</t>
  </si>
  <si>
    <t>cucharadita(s)</t>
  </si>
  <si>
    <t>Bol(es)</t>
  </si>
  <si>
    <t>Taza(s)</t>
  </si>
  <si>
    <t>val &lt; 1 ⇒ convert to grams (g) and round to a whole number, minimum 1 g.</t>
  </si>
  <si>
    <t>val &lt; 1 ⇒ conversión a gramos (g) y redondeo al entero, mínimo 1 g.</t>
  </si>
  <si>
    <t>IMPORTANT</t>
  </si>
  <si>
    <t>IMPORTANTE</t>
  </si>
  <si>
    <t>les colonnes 2 à 5</t>
  </si>
  <si>
    <t>MAJUSCULE(GAUCHE(J12;1))&amp;" "&amp;J12&amp;" | "&amp;Q12&amp;"| "&amp;J14&amp;" "&amp;K14</t>
  </si>
  <si>
    <t>columns 2 to 5</t>
  </si>
  <si>
    <t>las columnas 2 a 5</t>
  </si>
  <si>
    <t>contiennent les informations utiles pour l'archivage et le fonctionnement des répertoires</t>
  </si>
  <si>
    <t>contain useful information for archiving and folder operation</t>
  </si>
  <si>
    <t xml:space="preserve">C CHIBOUST PAMPLEMOUSSE | pâtisserie--ENTREMET| Auteur &gt; M. Guy KRENZER, Eric GODDYN, Jean François DEPORT </t>
  </si>
  <si>
    <t>Recette mère ► MILLE-FEUILLE meringue et chiboust pamplemousse aux fraises des bois</t>
  </si>
  <si>
    <t>FR</t>
  </si>
  <si>
    <t>Matthieu Dugal répond à vos questions sur l'intelligence artificielle!</t>
  </si>
  <si>
    <t>https://www.youtube.com/watch?v=8Lz6KCW3Nqo</t>
  </si>
  <si>
    <t>ES</t>
  </si>
  <si>
    <t>Les traductions (approximatives) ont été réalisées avec l’aide de ChatGPT. En revanche, les formules sont conçues pour Excel en français, version 2021 ou ultérieure.</t>
  </si>
  <si>
    <t>The (approximate) translations were done with ChatGPT’s help. However, the formulas are designed for Excel in French, version 2021 or later.</t>
  </si>
  <si>
    <t>Las traducciones (aproximadas) se realizaron con la ayuda de ChatGPT. Sin embargo, las fórmulas están diseñadas para Excel en francés, versión 2021 o posterior.</t>
  </si>
  <si>
    <t>Si vous remplacez la formule de la colonne 15 par une version sans RECHERCHEX, vous devrez adapter les formules des colonnes 20, 27 et 34 en conséquence dans la fiche Répertoire .</t>
  </si>
  <si>
    <t>If you replace the formula in column 15 with a version without RECHERCHEX, you’ll need to adjust the formulas in columns 20, 27, and 34 accordingly in the Directory sheet.</t>
  </si>
  <si>
    <t>Si sustituye la fórmula de la columna 15 por una versión sin RECHERCHEX, deberá adaptar en consecuencia las fórmulas de las columnas 20, 27 y 34 en la hoja Directorio (o “Répertoire” si mantiene el nombre en francés).</t>
  </si>
  <si>
    <t>Col.20 =SI(SUPPRESPACE(Q22)="Adresse PC";"▼ recette suivante";SI(AI22&gt;0;M22;""))</t>
  </si>
  <si>
    <t>Col.27 =SI(SUPPRESPACE(AE22)="▼ recette suivante";AE22;SI(AK22&gt;0;AN9;0))</t>
  </si>
  <si>
    <t>Col.34 =SI(SUPPRESPACE(AE22)="▼ recette suivante";AE22;SI(AO22="";"";SI(ESTVIDE(AR22);AO22;ARRONDI(AO22*(1-MIN(1;MAX(0;SI(AR22&gt;1;AR22/100;AR22))));3))))</t>
  </si>
  <si>
    <t>⓬  ▼ PROGRESSION PHASES</t>
  </si>
  <si>
    <t>⓬  ▼ FASES DE PROGRESIÓN</t>
  </si>
  <si>
    <t>bring the cream to a boil with the zests</t>
  </si>
  <si>
    <t>hervir la nata con las ralladuras</t>
  </si>
  <si>
    <t>cook like a pastry cream with the sugar, the yolks, and the cornstarch (maïzena)</t>
  </si>
  <si>
    <t>cocer como una crema pastelera con el azúcar, las yemas y la maicena</t>
  </si>
  <si>
    <t>Professional use of recipes requires you to know hygiene and HACCP regulations.</t>
  </si>
  <si>
    <t>El uso profesional de las recetas le obliga a conocer la normativa de higiene y APPCC (HACCP).</t>
  </si>
  <si>
    <t>Author link @</t>
  </si>
  <si>
    <t>always cite the source or add a link</t>
  </si>
  <si>
    <t>Enlace Autor @</t>
  </si>
  <si>
    <t>citar siempre la fuente o añadir un enlace</t>
  </si>
  <si>
    <t>Cost: 1* economical - 4**** luxury</t>
  </si>
  <si>
    <t>Costo: 1* económico - 4**** lujo</t>
  </si>
  <si>
    <t>Difficulty: 1* Easy - 4**** Difficult</t>
  </si>
  <si>
    <t>Dificultad: 1* Fácil - 4**** Difícil</t>
  </si>
  <si>
    <t>Prep time</t>
  </si>
  <si>
    <t>Tiempo de preparación</t>
  </si>
  <si>
    <t>Cooking time</t>
  </si>
  <si>
    <t>Tiempo de cocción</t>
  </si>
  <si>
    <t>Cooling time</t>
  </si>
  <si>
    <t>Tiempo de enfriado</t>
  </si>
  <si>
    <t>PACKAGING</t>
  </si>
  <si>
    <t>CONDICIONAMIENTO / ENVASADO</t>
  </si>
  <si>
    <t>Headcount ▼</t>
  </si>
  <si>
    <t>What ▼</t>
  </si>
  <si>
    <t>Efectivos ▼</t>
  </si>
  <si>
    <t>Qué ▼</t>
  </si>
  <si>
    <t>GN 1/1</t>
  </si>
  <si>
    <t>&lt; Container</t>
  </si>
  <si>
    <t>&lt; Contenedor</t>
  </si>
  <si>
    <t>&lt; Qty per person</t>
  </si>
  <si>
    <t>&lt; Cantidad p.p.</t>
  </si>
  <si>
    <t>&lt; weight per portion</t>
  </si>
  <si>
    <t>&lt; peso por ración</t>
  </si>
  <si>
    <t>or what weight per portion</t>
  </si>
  <si>
    <t>o qué gramaje por ración</t>
  </si>
  <si>
    <t>Enter your headcounts</t>
  </si>
  <si>
    <t xml:space="preserve"> What? Enter Pieces - slices - portions - pieces - cherries etc.</t>
  </si>
  <si>
    <t>Introduzca sus efectivos</t>
  </si>
  <si>
    <t>Qué? Introduzca Trozos - rebanadas - raciones - piezas - cerezas etc.</t>
  </si>
  <si>
    <t>Qty per person of your choice or both</t>
  </si>
  <si>
    <t>the container enter GN pan(s) 1/1 - rack(s) - dish(es) - ladle(s) etc.</t>
  </si>
  <si>
    <t>Cantidad p.p. a elección o ambas</t>
  </si>
  <si>
    <t>el contenedor introduzca GN 1/1 - rejilla(s) - fuente(s) - cucharón(es) etc.</t>
  </si>
  <si>
    <t>how many pieces per person (slices - ladles - etc.)</t>
  </si>
  <si>
    <t>how many slices or other per container</t>
  </si>
  <si>
    <t>cuántas piezas por persona (rebanadas - cucharones - etc.)</t>
  </si>
  <si>
    <t>cuántas rebanadas u otro por contenedor</t>
  </si>
  <si>
    <t>or what weight per container</t>
  </si>
  <si>
    <t>o qué peso por contenedor</t>
  </si>
  <si>
    <t>▲ this text “PC Address” is important to separate recipes in the directory sheet</t>
  </si>
  <si>
    <t>▲ este texto “Dirección PC” es importante para separar las recetas en la hoja de directorio</t>
  </si>
  <si>
    <t>SI(ESPACIOS(Q255)="Dirección PC","▼ receta siguiente",SI(AH255&gt;0,M255,""))</t>
  </si>
  <si>
    <t>If you retrieve a list, I suggest a formula to extract the text.</t>
  </si>
  <si>
    <t>Si recuperas una lista, te propongo una fórmula para extraer el texto.</t>
  </si>
  <si>
    <t>▼ Formula to extract text</t>
  </si>
  <si>
    <t>Retrieved list ▼</t>
  </si>
  <si>
    <t>▼ Fórmula para extraer el texto</t>
  </si>
  <si>
    <t>Lista recuperada ▼</t>
  </si>
  <si>
    <t>Navarin of lamb . . . . . . . . . . . . . . . . . . . . .14 kg</t>
  </si>
  <si>
    <t>Navarín de cordero. . . . . . . . . . . . . . . . . . . . .14 kg</t>
  </si>
  <si>
    <t>Navarín de cordero</t>
  </si>
  <si>
    <t>Ingredients for cooking the navarin</t>
  </si>
  <si>
    <t>Ingredientes para la cocción del navarín</t>
  </si>
  <si>
    <t>Cebollas . . . . . . . . . . . . . . . . . . . . . . . . . . . . . . . . . .4 kg</t>
  </si>
  <si>
    <t>Cebollas</t>
  </si>
  <si>
    <t>Tomato paste . . . . . . . . . . . .1 bte 4/4</t>
  </si>
  <si>
    <t>Concentrado de tomate . . . . . . . . . . . .1 bte 4/4</t>
  </si>
  <si>
    <t>Concentrado de tomate</t>
  </si>
  <si>
    <t>Frozen chopped garlic . . . . . . . . . . . . . . . . . . . . . .200 g</t>
  </si>
  <si>
    <t>Ajo picado congelado . . . . . . . . . . . . . . . . . . . . . .200 g</t>
  </si>
  <si>
    <t>Ajo picado congelado</t>
  </si>
  <si>
    <t>Flour . . . . . . . . . . . . . . . . . . . . . . . . . . . . . . . . . . .500 g</t>
  </si>
  <si>
    <t>Harina . . . . . . . . . . . . . . . . . . . . . . . . . . . . . . . . . . .500 g</t>
  </si>
  <si>
    <t>Harina</t>
  </si>
  <si>
    <t>Ramillete de hierbas . . . . . . . . . . . . . . . . . . . . . . . . . . . . . . .1</t>
  </si>
  <si>
    <t>Ramillete de hierbas</t>
  </si>
  <si>
    <t>Light veal stock. . . . . . . . . . . . . . . .12 L</t>
  </si>
  <si>
    <t>Fondo claro de ternera . . . . . . . . . . . . . . . .12 L</t>
  </si>
  <si>
    <t>Fondo claro de ternera</t>
  </si>
  <si>
    <t>White (coco) beans . . . . . . . . . . . . . . . . .1 kg</t>
  </si>
  <si>
    <t>Judías blancas (coco) . . . . . . . . . . . . . . . . .1 kg</t>
  </si>
  <si>
    <t>Judías blancas (coco)</t>
  </si>
  <si>
    <t>Aromatic garnish elements for the</t>
  </si>
  <si>
    <t>Elementos del sofrito aromático para las judías</t>
  </si>
  <si>
    <t>beans</t>
  </si>
  <si>
    <t>Onions . . . . . . . . . . . . . . . . . . . . . . . . . . . . . . . . . .1 kg</t>
  </si>
  <si>
    <t>Zanahorias . . . . . . . . . . . . . . . . . . . . . . . . . . . . . . . . . .1 kg</t>
  </si>
  <si>
    <t>Zanahorias</t>
  </si>
  <si>
    <t>Carrots . . . . . . . . . . . . . . . . . . . . . . . . . . . . . . . . . .1 kg</t>
  </si>
  <si>
    <t>Ramillete de hierbas . . . . . . . . . . . . . . . . . . . . . . . . . . . . . . . . . .1 kg</t>
  </si>
  <si>
    <t>Cloves . . . . . . . . . . . . . . . . . . .12 pièces</t>
  </si>
  <si>
    <t>Clavos de olor . . . . . . . . . . . . . . . . . . .12 pièces</t>
  </si>
  <si>
    <t>Elementos del acompañamiento del cassoulet</t>
  </si>
  <si>
    <t>Cassoulet garnish elements</t>
  </si>
  <si>
    <t>Fresh pork belly . . . . . . . . . . . . . . . . . . . . . . . . . .4 kg</t>
  </si>
  <si>
    <t>Panceta fresca . . . . . . . . . . . . . . . . . . . . . . . . . .4 kg</t>
  </si>
  <si>
    <t>Panceta fresca</t>
  </si>
  <si>
    <t>Garlic sausage</t>
  </si>
  <si>
    <t>Salchicha de ajo</t>
  </si>
  <si>
    <t>or Toulouse sausage . . . . . . . . . . . . . . . .4 kg</t>
  </si>
  <si>
    <t>o salchicha de Toulouse . . . . . . . . . . . . . . . .4 kg</t>
  </si>
  <si>
    <t>o salchicha de Toulouse</t>
  </si>
  <si>
    <t>Onions . . . . . . . . . . . . . . . . . . . . . . . . . . . . . . . . . .4 kg</t>
  </si>
  <si>
    <t>Frozen diced tomatoes . . . . . . . . . . . . . . .5 kg</t>
  </si>
  <si>
    <t>Tomates en dados congelados . . . . . . . . . . . . . . .5 kg</t>
  </si>
  <si>
    <t>Tomates en dados congelados</t>
  </si>
  <si>
    <t>Tomato paste . . . . . . . . . . . . . . . . . . .400 g</t>
  </si>
  <si>
    <t>Concentrado de tomate . . . . . . . . . . . . . . . . . . .400 g</t>
  </si>
  <si>
    <t>Frozen chopped garlic . . . . . . . . . . . . . . . . . . . . . .250 g</t>
  </si>
  <si>
    <t>Ajo picado congelado . . . . . . . . . . . . . . . . . . . . . .250 g</t>
  </si>
  <si>
    <t>Hierbas provenzales . . . . . . . . . . . . . . . . . . . .15 g</t>
  </si>
  <si>
    <t>Hierbas provenzales</t>
  </si>
  <si>
    <t>Salt . . . . . . . . . . . . . . . . . . . . . .Sufficient quantities</t>
  </si>
  <si>
    <t>Sal . . . . . . . . . . . . . . . . . . . . . .Cantidades suficientes</t>
  </si>
  <si>
    <t>Sal</t>
  </si>
  <si>
    <t>Pepper . . . . . . . . . . . . . . . . . .Sufficient quantities</t>
  </si>
  <si>
    <t>Pimienta . . . . . . . . . . . . . . . . . .Cantidades suficientes</t>
  </si>
  <si>
    <t>Pimienta</t>
  </si>
  <si>
    <t>Breadcrumbs . . . . . . . . . . . . . . . . . . . . . . . . . . . . . . .1 kg</t>
  </si>
  <si>
    <t>Pan rallado . . . . . . . . . . . . . . . . . . . . . . . . . . . . . . .1 kg</t>
  </si>
  <si>
    <t>Pan rallado</t>
  </si>
  <si>
    <t>Retrieve your list = Copy then use Paste Special &gt; Values (1.2.3) in your document to avoid pasting the formula.</t>
  </si>
  <si>
    <t>Recupera tu lista = Copiar y luego usar Pegado especial &gt; Valores (1.2.3) en tu documento para no pegar la fórmula.</t>
  </si>
  <si>
    <t>When you copy text, remove the = sign and hyphens - — Excel treats it as a formula.Example:</t>
  </si>
  <si>
    <t>Cuando recuperes texto, elimina el signo = y los guiones - — Excel lo interpreta como una fórmula.Ejemplo:</t>
  </si>
  <si>
    <t>You’ll get #NAME? because the text starts with an equal sign and a hyphen.</t>
  </si>
  <si>
    <t>→ Obtendrás #NOMBRE? porque el texto empieza con un signo igual y un guion.</t>
  </si>
  <si>
    <t>👨‍👩‍👧‍👦 Guest families</t>
  </si>
  <si>
    <t>👨‍👩‍👧‍👦 Familias de comensales</t>
  </si>
  <si>
    <t>(Only the bolded families are used on this sheet for adapting menus and portions)</t>
  </si>
  <si>
    <t>M – Preschool</t>
  </si>
  <si>
    <t>(Solo se usan las familias en negrita para adaptar los menús y gramajes en esta ficha)</t>
  </si>
  <si>
    <t>M – Infantil</t>
  </si>
  <si>
    <t>P – Primary school</t>
  </si>
  <si>
    <t>P – Primaria</t>
  </si>
  <si>
    <t>A – Sedentary adults</t>
  </si>
  <si>
    <t>A – Adultos sedentarios</t>
  </si>
  <si>
    <t>A+ – Adults doing hard physical work and/or Teenagers</t>
  </si>
  <si>
    <t>A+ – Adultos con trabajo físico y/o Adolescentes</t>
  </si>
  <si>
    <t>SM – Seniors (Lunch)</t>
  </si>
  <si>
    <t>SM – Mayores (almuerzo)</t>
  </si>
  <si>
    <t>SD – Seniors (Dinner)</t>
  </si>
  <si>
    <t>SD – Mayores (cena)</t>
  </si>
  <si>
    <t>SW – Seniors (Weekend)</t>
  </si>
  <si>
    <t>SW – Mayores (fin de semana)</t>
  </si>
  <si>
    <t>S – Mayores</t>
  </si>
  <si>
    <t>E – Children</t>
  </si>
  <si>
    <t>E – Niños</t>
  </si>
  <si>
    <t>T – All guests</t>
  </si>
  <si>
    <t>T – Todos los comensales</t>
  </si>
  <si>
    <t>A+ = Adults + Teenagers doing heavy physical work</t>
  </si>
  <si>
    <t>A+ = Adultos + Adolescentes con actividad física intensa</t>
  </si>
  <si>
    <t>Use emojis for illustration</t>
  </si>
  <si>
    <t>Ilustra con emojis</t>
  </si>
  <si>
    <t>Column widths</t>
  </si>
  <si>
    <t>Anchos de columna</t>
  </si>
  <si>
    <t>Recommended width</t>
  </si>
  <si>
    <t>Ancho recomendado</t>
  </si>
  <si>
    <t>Actual width (via formula)</t>
  </si>
  <si>
    <t>Ancho real (usando fórmula)</t>
  </si>
  <si>
    <t>Purpose: when you paste a document into a blank sheet, the column widths may not match.</t>
  </si>
  <si>
    <t xml:space="preserve">Utilidad: cuando pegas un documento en una hoja en blanco, </t>
  </si>
  <si>
    <t xml:space="preserve">To check this, look at the widths using a function, </t>
  </si>
  <si>
    <t>los anchos de columna pueden no coincidir.</t>
  </si>
  <si>
    <t>then adjust the columns as needed.</t>
  </si>
  <si>
    <t>Para comprobarlo, consulta los anchos con una función y luego ajústalos según sea necesario.</t>
  </si>
  <si>
    <t>Arrows indicate that the row is unused, so you can:</t>
  </si>
  <si>
    <t>Las flechas indican que la fila no se utiliza, por lo tanto puedes:</t>
  </si>
  <si>
    <t>Hide rows &gt; How to:</t>
  </si>
  <si>
    <t>Ocultar filas &gt; Cómo?:</t>
  </si>
  <si>
    <t>1 – Click on the red A cell</t>
  </si>
  <si>
    <t>1 – Haz clic en la celda A roja</t>
  </si>
  <si>
    <t>2 – Go to Data &gt; Filter</t>
  </si>
  <si>
    <t>2 – Ve a Datos &gt; Filtro</t>
  </si>
  <si>
    <t xml:space="preserve">3 – Click the Filter arrow </t>
  </si>
  <si>
    <t xml:space="preserve">3 – Haz clic en la flecha de filtro </t>
  </si>
  <si>
    <t>on the red A cell</t>
  </si>
  <si>
    <t>en la celda A roja</t>
  </si>
  <si>
    <t xml:space="preserve">Professional use of recipes requires knowledge </t>
  </si>
  <si>
    <t>El uso profesional de recetas requiere conocer la normativa de higiene y HACCP.</t>
  </si>
  <si>
    <t>of hygiene regulations and HACCP.</t>
  </si>
  <si>
    <t xml:space="preserve"> la normativa de higiene y HACCP.</t>
  </si>
  <si>
    <r>
      <t xml:space="preserve">In these new </t>
    </r>
    <r>
      <rPr>
        <b/>
        <sz val="11"/>
        <color theme="1"/>
        <rFont val="Calibri"/>
        <family val="2"/>
        <scheme val="minor"/>
      </rPr>
      <t>20-column Postits</t>
    </r>
    <r>
      <rPr>
        <sz val="11"/>
        <color theme="1"/>
        <rFont val="Calibri"/>
        <family val="2"/>
        <scheme val="minor"/>
      </rPr>
      <t xml:space="preserve">, you may delete </t>
    </r>
    <r>
      <rPr>
        <b/>
        <sz val="11"/>
        <color theme="1"/>
        <rFont val="Calibri"/>
        <family val="2"/>
        <scheme val="minor"/>
      </rPr>
      <t>unused ► lines</t>
    </r>
    <r>
      <rPr>
        <sz val="11"/>
        <color theme="1"/>
        <rFont val="Calibri"/>
        <family val="2"/>
        <scheme val="minor"/>
      </rPr>
      <t>.</t>
    </r>
  </si>
  <si>
    <r>
      <t xml:space="preserve">En estos nuevos </t>
    </r>
    <r>
      <rPr>
        <b/>
        <sz val="11"/>
        <color theme="1"/>
        <rFont val="Calibri"/>
        <family val="2"/>
        <scheme val="minor"/>
      </rPr>
      <t>Postits de 20 columnas</t>
    </r>
    <r>
      <rPr>
        <sz val="11"/>
        <color theme="1"/>
        <rFont val="Calibri"/>
        <family val="2"/>
        <scheme val="minor"/>
      </rPr>
      <t xml:space="preserve">, puedes eliminar las líneas </t>
    </r>
    <r>
      <rPr>
        <b/>
        <sz val="11"/>
        <color theme="1"/>
        <rFont val="Calibri"/>
        <family val="2"/>
        <scheme val="minor"/>
      </rPr>
      <t>► no utilizadas</t>
    </r>
    <r>
      <rPr>
        <sz val="11"/>
        <color theme="1"/>
        <rFont val="Calibri"/>
        <family val="2"/>
        <scheme val="minor"/>
      </rPr>
      <t>.</t>
    </r>
  </si>
  <si>
    <t>✔️ The formulas automatically adjust to the gap between cells and columns.</t>
  </si>
  <si>
    <t>✔️ Las fórmulas se ajustan automáticamente a la diferencia entre celdas y columnas.</t>
  </si>
  <si>
    <r>
      <t xml:space="preserve">⚠️ </t>
    </r>
    <r>
      <rPr>
        <b/>
        <sz val="11"/>
        <color theme="1"/>
        <rFont val="Calibri"/>
        <family val="2"/>
        <scheme val="minor"/>
      </rPr>
      <t>Never delete lines that contain an A.</t>
    </r>
  </si>
  <si>
    <r>
      <t xml:space="preserve">⚠️ </t>
    </r>
    <r>
      <rPr>
        <b/>
        <sz val="11"/>
        <color theme="1"/>
        <rFont val="Calibri"/>
        <family val="2"/>
        <scheme val="minor"/>
      </rPr>
      <t>Nunca elimines las líneas que contienen una A.</t>
    </r>
  </si>
  <si>
    <r>
      <t xml:space="preserve">❌ </t>
    </r>
    <r>
      <rPr>
        <b/>
        <sz val="11"/>
        <color theme="1"/>
        <rFont val="Calibri"/>
        <family val="2"/>
        <scheme val="minor"/>
      </rPr>
      <t>Do not delete anything inside the directories.</t>
    </r>
  </si>
  <si>
    <r>
      <t xml:space="preserve">❌ </t>
    </r>
    <r>
      <rPr>
        <b/>
        <sz val="11"/>
        <color theme="1"/>
        <rFont val="Calibri"/>
        <family val="2"/>
        <scheme val="minor"/>
      </rPr>
      <t>No elimines nada dentro de los repertorios.</t>
    </r>
  </si>
  <si>
    <t>These two columns were added to dynamically display the number of rows.</t>
  </si>
  <si>
    <t>Estas dos columnas se añadieron para mostrar dinámicamente el número de filas.</t>
  </si>
  <si>
    <r>
      <t xml:space="preserve">✔️ If you delete rows, the </t>
    </r>
    <r>
      <rPr>
        <b/>
        <sz val="11"/>
        <color theme="1"/>
        <rFont val="Calibri"/>
        <family val="2"/>
        <scheme val="minor"/>
      </rPr>
      <t>formulas will automatically adjust</t>
    </r>
    <r>
      <rPr>
        <sz val="11"/>
        <color theme="1"/>
        <rFont val="Calibri"/>
        <family val="2"/>
        <scheme val="minor"/>
      </rPr>
      <t xml:space="preserve"> to the new gap.</t>
    </r>
  </si>
  <si>
    <r>
      <t xml:space="preserve">✔️ Si eliminas filas, las </t>
    </r>
    <r>
      <rPr>
        <b/>
        <sz val="11"/>
        <color theme="1"/>
        <rFont val="Calibri"/>
        <family val="2"/>
        <scheme val="minor"/>
      </rPr>
      <t>fórmulas se ajustarán automáticamente</t>
    </r>
    <r>
      <rPr>
        <sz val="11"/>
        <color theme="1"/>
        <rFont val="Calibri"/>
        <family val="2"/>
        <scheme val="minor"/>
      </rPr>
      <t xml:space="preserve"> al nuevo desfase.</t>
    </r>
  </si>
  <si>
    <r>
      <t xml:space="preserve">💡 Excel works like </t>
    </r>
    <r>
      <rPr>
        <b/>
        <sz val="11"/>
        <color theme="1"/>
        <rFont val="Calibri"/>
        <family val="2"/>
        <scheme val="minor"/>
      </rPr>
      <t>Battleship</t>
    </r>
    <r>
      <rPr>
        <sz val="11"/>
        <color theme="1"/>
        <rFont val="Calibri"/>
        <family val="2"/>
        <scheme val="minor"/>
      </rPr>
      <t xml:space="preserve">: </t>
    </r>
  </si>
  <si>
    <r>
      <t xml:space="preserve">💡 Excel funciona como el juego de </t>
    </r>
    <r>
      <rPr>
        <b/>
        <sz val="11"/>
        <color theme="1"/>
        <rFont val="Calibri"/>
        <family val="2"/>
        <scheme val="minor"/>
      </rPr>
      <t>Hundir la flota</t>
    </r>
    <r>
      <rPr>
        <sz val="11"/>
        <color theme="1"/>
        <rFont val="Calibri"/>
        <family val="2"/>
        <scheme val="minor"/>
      </rPr>
      <t>:</t>
    </r>
  </si>
  <si>
    <t>it uses row/column coordinates to follow shifts between cells and keep calculations accurate.</t>
  </si>
  <si>
    <t xml:space="preserve"> usa las coordenadas fila/columna para seguir los desplazamientos entre celdas y mantener los cálculos correctos.</t>
  </si>
  <si>
    <t>Then, in the formula bar, select the number or letter you want</t>
  </si>
  <si>
    <t>Luego, en la barra de fórmulas, selecciona el número o la letra que te interesa</t>
  </si>
  <si>
    <t>Choose the font and the color you prefer</t>
  </si>
  <si>
    <t>Elige la fuente y el color que prefieras</t>
  </si>
  <si>
    <t>Ⓐ Ⓑ Ⓒ Ⓓ Ⓔ Ⓕ Ⓖ Ⓗ Ⓘ Ⓙ Ⓚ Ⓛ Ⓜ Ⓝ Ⓞ Ⓟ Ⓠ Ⓡ Ⓢ Ⓣ Ⓤ Ⓥ Ⓦ Ⓧ Ⓧ Ⓩ UPPERCASE</t>
  </si>
  <si>
    <t>Ⓐ Ⓑ Ⓒ Ⓓ Ⓔ Ⓕ Ⓖ Ⓗ Ⓘ Ⓙ Ⓚ Ⓛ Ⓜ Ⓝ Ⓞ Ⓟ Ⓠ Ⓡ Ⓢ Ⓣ Ⓤ Ⓥ Ⓦ Ⓧ Ⓧ Ⓩ MAYÚSCULAS</t>
  </si>
  <si>
    <t>ⓐ ⓑ ⓒ ⓓ ⓔ ⓕ ⓕ ⓗ ⓗ ⓘ ⓙ ⓚ ⓛ ⓜ ⓝ ⓞ ⓟ ⓠ ⓡ ⓡ ⓣ ⓤ ⓥ ⓦ ⓧ ⓨ ⓩ lowercase</t>
  </si>
  <si>
    <t>ⓐ ⓑ ⓒ ⓓ ⓔ ⓕ ⓕ ⓗ ⓗ ⓘ ⓙ ⓚ ⓛ ⓜ ⓝ ⓞ ⓟ ⓠ ⓡ ⓡ ⓣ ⓤ ⓥ ⓦ ⓧ ⓨ ⓩ minúsculas</t>
  </si>
  <si>
    <t xml:space="preserve">Table de recherche les Col.21 à Col.26 sont réservées aux poids Kg ▼ </t>
  </si>
  <si>
    <t>Col.21 to 26 are reserved for weights (Kg)</t>
  </si>
  <si>
    <t>Cols 12 to 20 are reserved for volumes</t>
  </si>
  <si>
    <t xml:space="preserve">Col.21 </t>
  </si>
  <si>
    <t xml:space="preserve">parce que la Col.20 s'en sert pour conversion en g </t>
  </si>
  <si>
    <t>because Col 20 uses them for conversion to g</t>
  </si>
  <si>
    <t>porque la Col. 20 las usa para conversión a g</t>
  </si>
  <si>
    <t>◄ vous pouvez masquer les 10 colonnes de Y à AH</t>
  </si>
  <si>
    <t>Détection allergènes</t>
  </si>
  <si>
    <t>Auteur : Joel Leboucher • Rochefort sur Mer |  Date : 11 Octobre 2025  |  heure : 10h07</t>
  </si>
  <si>
    <t>IDENTIFICATION  DES CADRES ET DES "POSTITS" RECETTES  le tiret  - ou le double  --  du 6 sert,servent de séparateur(s) pour la formule d'extraction</t>
  </si>
  <si>
    <t xml:space="preserve">Date de mise à jour : 05 DÉCEMBRE 2025 </t>
  </si>
  <si>
    <r>
      <t xml:space="preserve">Dans certaines cellules (comme </t>
    </r>
    <r>
      <rPr>
        <b/>
        <sz val="12"/>
        <color theme="1"/>
        <rFont val="Calibri"/>
        <family val="2"/>
        <scheme val="minor"/>
      </rPr>
      <t>collez la--FAMILLE</t>
    </r>
    <r>
      <rPr>
        <sz val="12"/>
        <color theme="1"/>
        <rFont val="Calibri"/>
        <family val="2"/>
        <scheme val="minor"/>
      </rPr>
      <t xml:space="preserve">), vous verrez </t>
    </r>
    <r>
      <rPr>
        <sz val="12"/>
        <color theme="1"/>
        <rFont val="Arial Unicode MS"/>
      </rPr>
      <t>--</t>
    </r>
    <r>
      <rPr>
        <sz val="12"/>
        <color theme="1"/>
        <rFont val="Calibri"/>
        <family val="2"/>
        <scheme val="minor"/>
      </rPr>
      <t>.</t>
    </r>
  </si>
  <si>
    <t>Pour vos futurs documents → autre identification possible</t>
  </si>
  <si>
    <t>Ce n’est pas une erreur, c’est volontaire.</t>
  </si>
  <si>
    <t>▼ abréviation de l’identification (extraction via formules)</t>
  </si>
  <si>
    <t>Ce classeur construit des phrases structurées du type :</t>
  </si>
  <si>
    <t>cuisine-crudité-CÉLÉRI BRANCHE</t>
  </si>
  <si>
    <t>Nom | Info complémentaire | Suite de la description</t>
  </si>
  <si>
    <t>(par exemple MAJUSCULE(GAUCHE(J21;1))&amp;" "&amp;J21&amp;" | "&amp;S21&amp;"| "&amp;J23&amp;" "&amp;K23).</t>
  </si>
  <si>
    <r>
      <t xml:space="preserve">Quand il n’y a </t>
    </r>
    <r>
      <rPr>
        <b/>
        <sz val="12"/>
        <color theme="1"/>
        <rFont val="Calibri"/>
        <family val="2"/>
        <scheme val="minor"/>
      </rPr>
      <t>aucune information à mettre</t>
    </r>
    <r>
      <rPr>
        <sz val="12"/>
        <color theme="1"/>
        <rFont val="Calibri"/>
        <family val="2"/>
        <scheme val="minor"/>
      </rPr>
      <t xml:space="preserve"> dans la zone “info complémentaire”, on utilise </t>
    </r>
    <r>
      <rPr>
        <sz val="12"/>
        <color theme="1"/>
        <rFont val="Arial Unicode MS"/>
      </rPr>
      <t>--</t>
    </r>
    <r>
      <rPr>
        <sz val="12"/>
        <color theme="1"/>
        <rFont val="Calibri"/>
        <family val="2"/>
        <scheme val="minor"/>
      </rPr>
      <t xml:space="preserve"> plutôt que laisser la cellule vide.</t>
    </r>
  </si>
  <si>
    <t>Cela sert à :</t>
  </si>
  <si>
    <t xml:space="preserve">choisissez : vous avez soit la première lettre du nom de la recette ▼                  </t>
  </si>
  <si>
    <r>
      <t xml:space="preserve">garder la même structure de texte : </t>
    </r>
    <r>
      <rPr>
        <sz val="12"/>
        <color theme="1"/>
        <rFont val="Arial Unicode MS"/>
      </rPr>
      <t>… | --| …</t>
    </r>
  </si>
  <si>
    <t>CHIBOUST PAMPLEMOUSSE</t>
  </si>
  <si>
    <t>montrer clairement qu’il n’y a rien à cet endroit (ce n’est pas un oubli),</t>
  </si>
  <si>
    <r>
      <t xml:space="preserve">faciliter les tris, recherches ou découpes de texte basées sur le symbole </t>
    </r>
    <r>
      <rPr>
        <sz val="12"/>
        <color theme="1"/>
        <rFont val="Arial Unicode MS"/>
      </rPr>
      <t>|</t>
    </r>
    <r>
      <rPr>
        <sz val="12"/>
        <color theme="1"/>
        <rFont val="Calibri"/>
        <family val="2"/>
        <scheme val="minor"/>
      </rPr>
      <t>.</t>
    </r>
  </si>
  <si>
    <t>En résumé :</t>
  </si>
  <si>
    <t xml:space="preserve">soit une concaténation de la famille avec des formules d'extraction▼                  </t>
  </si>
  <si>
    <r>
      <t>--</t>
    </r>
    <r>
      <rPr>
        <sz val="12"/>
        <color theme="1"/>
        <rFont val="Calibri"/>
        <family val="2"/>
        <scheme val="minor"/>
      </rPr>
      <t xml:space="preserve"> = “zone volontairement vide, mais prise en compte dans la phrase”.</t>
    </r>
  </si>
  <si>
    <t xml:space="preserve">Les textes des fichiers peuvent être en anglais ou en espagnol, mais les formules restent en français </t>
  </si>
  <si>
    <t>Textes en EN ou ES possibles — Formules toujours en FR</t>
  </si>
  <si>
    <t>Passez le flambeau. Transmettez vos savoir-faire : les apprenants comprendront plus vite, réussiront mieux et feront progresser vos documents.</t>
  </si>
  <si>
    <t>Voici une petite liste je vous laisse le plaisir de modifier les couleurs à votre convenance</t>
  </si>
  <si>
    <t>j'ai saisi "Postit" parce que Post-it® est une marque déposée</t>
  </si>
  <si>
    <t>FAMILLE--Identité</t>
  </si>
  <si>
    <t>Code couleur Rouge Vert Bleu RVB</t>
  </si>
  <si>
    <t>Couleur diététique</t>
  </si>
  <si>
    <t>CUISINE</t>
  </si>
  <si>
    <t>PATISSERIE</t>
  </si>
  <si>
    <t>TRAITEUR</t>
  </si>
  <si>
    <t>CHARCUTERIE</t>
  </si>
  <si>
    <t>MODES DE CUISSON</t>
  </si>
  <si>
    <t>cuisine-plat-PROTÉINES</t>
  </si>
  <si>
    <t>cuisine-légumes-CUIDITES</t>
  </si>
  <si>
    <t>cuisine-légumes-CRUDITES</t>
  </si>
  <si>
    <t>cuisine-légumes-FÉCULENTS</t>
  </si>
  <si>
    <t>POISSONNERIE</t>
  </si>
  <si>
    <t>Batenders-BAR-BOISSONS</t>
  </si>
  <si>
    <t>R51-V153 B102</t>
  </si>
  <si>
    <t>Pour renvoyer un texte</t>
  </si>
  <si>
    <t>cuisine-ACCOMPAGNEMENTS</t>
  </si>
  <si>
    <t>pâtisserie--BAVAROIS</t>
  </si>
  <si>
    <t>traiteur-ROTIS-froids</t>
  </si>
  <si>
    <t xml:space="preserve"> charcuterie--GELEES</t>
  </si>
  <si>
    <t>cuisson--BRAISÉ</t>
  </si>
  <si>
    <t>cuisine-protéines-ABATS</t>
  </si>
  <si>
    <t>AGRUMES-comme -POMME PAMPLE.</t>
  </si>
  <si>
    <t>crudité-AGRUMES-POMME PAMPLE.</t>
  </si>
  <si>
    <t>cuisine-féculent-BLÉ</t>
  </si>
  <si>
    <t>Poissonnerie--COQUILLAGES</t>
  </si>
  <si>
    <t>BAR-Cocktails-avec alcool</t>
  </si>
  <si>
    <t>R153-V204 B0</t>
  </si>
  <si>
    <t>R0-V128 B0</t>
  </si>
  <si>
    <t xml:space="preserve"> a la ligne dans une cellule</t>
  </si>
  <si>
    <t>vous pouvez fusionner les cellules et renvoyer à la ligne automatiquement</t>
  </si>
  <si>
    <t>cuisine-COMPOSES-VERTS</t>
  </si>
  <si>
    <t>pâtisserie--BISCUITS</t>
  </si>
  <si>
    <t>traiteur-AMUSE-BOUCHE</t>
  </si>
  <si>
    <t>charcuterie-BOUDIN-BLANC</t>
  </si>
  <si>
    <t>cuisson--CONFIT</t>
  </si>
  <si>
    <t>cuisine-protéines-ABATTIS</t>
  </si>
  <si>
    <t>cuisine-cuidité-ARTICHAUT</t>
  </si>
  <si>
    <t>cuisine-crudité-AVOCAT</t>
  </si>
  <si>
    <t>cuisine-féculent-BOULGHOUR</t>
  </si>
  <si>
    <t>Poissonnerie--CRUSTACÉS</t>
  </si>
  <si>
    <t>BAR-Cocktails-sans alcool</t>
  </si>
  <si>
    <t>R128-V0-B0</t>
  </si>
  <si>
    <t>R0-V255 B0</t>
  </si>
  <si>
    <t>MAIS VOUS POUVEZ AUSSI</t>
  </si>
  <si>
    <t>BOEUF
VB = Viandede bœuf</t>
  </si>
  <si>
    <t>cuisine--CRUDITES</t>
  </si>
  <si>
    <t>pâtisserie--CHARLOTES</t>
  </si>
  <si>
    <t>traiteur--ASPICS</t>
  </si>
  <si>
    <t xml:space="preserve"> charcuterie-BOUDIN-NOIR</t>
  </si>
  <si>
    <t>cuisson--FRIT</t>
  </si>
  <si>
    <t>cuisine-protéines-AGNEAU</t>
  </si>
  <si>
    <t>cuisine-cuidité-ASPERGES</t>
  </si>
  <si>
    <t>cuisine-crudité-BETTERAVES</t>
  </si>
  <si>
    <t>cuisine-féculent-FÉVES</t>
  </si>
  <si>
    <t>Poissonnerie--POISSON ENTIER</t>
  </si>
  <si>
    <t>BAR-Boissons-boissons chaudes</t>
  </si>
  <si>
    <t>R255-V0 B255</t>
  </si>
  <si>
    <t>R255-V153 B204</t>
  </si>
  <si>
    <t xml:space="preserve">Insérer un saut de ligne </t>
  </si>
  <si>
    <t>cuisine--CUIDITES</t>
  </si>
  <si>
    <t>pâtisserie--CHOCOLATS</t>
  </si>
  <si>
    <t>traiteur--CANAPÉS</t>
  </si>
  <si>
    <t xml:space="preserve"> charcuterie--GIBIER</t>
  </si>
  <si>
    <t>cuisson--FUMÉ</t>
  </si>
  <si>
    <t>cuisine-protéines-BŒUF</t>
  </si>
  <si>
    <t>cuisine-cuidité-BETTERAVES</t>
  </si>
  <si>
    <t>cuisine-crudité-CAROTTES</t>
  </si>
  <si>
    <t>cuisine-féculent-FÉVETTES</t>
  </si>
  <si>
    <t>Poissonnerie--Filets / Portions</t>
  </si>
  <si>
    <t>BAR-Boissons-boissons froides</t>
  </si>
  <si>
    <t>R255-V102 B0</t>
  </si>
  <si>
    <t>R50-V204 B255</t>
  </si>
  <si>
    <t>dans la cellule</t>
  </si>
  <si>
    <t>1. Double-cliquez sur la</t>
  </si>
  <si>
    <t xml:space="preserve"> cellule dans laquelle </t>
  </si>
  <si>
    <t>cuisine-DESSERT-ASSIETTE</t>
  </si>
  <si>
    <t>pâtisserie--CONFISERIES</t>
  </si>
  <si>
    <t>traiteur-CHAUD-FROID</t>
  </si>
  <si>
    <t xml:space="preserve"> charcuterie--LAPIN</t>
  </si>
  <si>
    <t>cuisson--GRILLÉ</t>
  </si>
  <si>
    <t>cuisine-protéines-CAILLES</t>
  </si>
  <si>
    <t>cuisine-cuidité-CAROTTES</t>
  </si>
  <si>
    <t>cuisine-féculent-H. COCOS</t>
  </si>
  <si>
    <t>Poissonnerie--Charcuterie de la Mer</t>
  </si>
  <si>
    <t>BAR-CAFES-cafés</t>
  </si>
  <si>
    <t>R255-V0 B0</t>
  </si>
  <si>
    <t>R255-V204 B0</t>
  </si>
  <si>
    <t xml:space="preserve">vous voulez insérer une </t>
  </si>
  <si>
    <t>coupure de ligne</t>
  </si>
  <si>
    <t xml:space="preserve">2. Cliquez à l’emplacement </t>
  </si>
  <si>
    <t>cuisine--DESSERTS</t>
  </si>
  <si>
    <t>traiteur-ENTRÉE-FROIDE</t>
  </si>
  <si>
    <t xml:space="preserve"> charcuterie-PURE-VOLAILLE </t>
  </si>
  <si>
    <t>cuisson--NATURE</t>
  </si>
  <si>
    <t>cuisine-protéines-CANARD</t>
  </si>
  <si>
    <t>cuisine-cuidité-CÉLÉRI BRANCHE</t>
  </si>
  <si>
    <t>cuisine-crudité-CÉLÉRI RAVE</t>
  </si>
  <si>
    <t>cuisine-féculent-H. FLAGEOLETS</t>
  </si>
  <si>
    <t>Poissonnerie--FUMAISONS</t>
  </si>
  <si>
    <t>BAR-THE-thés</t>
  </si>
  <si>
    <t>R0-V0 B255</t>
  </si>
  <si>
    <t xml:space="preserve">où vous souhaitez couper </t>
  </si>
  <si>
    <t>la ligne.</t>
  </si>
  <si>
    <t xml:space="preserve">3. Appuyez sur Alt+Entrée </t>
  </si>
  <si>
    <t>cuisine--ENTRÉES</t>
  </si>
  <si>
    <t>pâtisserie-ENTREMET-GÉNOISE</t>
  </si>
  <si>
    <t>traiteur-ENTRÉE-CHAUDE</t>
  </si>
  <si>
    <t xml:space="preserve"> charcuterie--GALANTINE</t>
  </si>
  <si>
    <t>cuisson--PAPILLOTES</t>
  </si>
  <si>
    <t>cuisine-protéines-CHARCUTERIES</t>
  </si>
  <si>
    <t>cuisine-cuidité-CÉLÉRI RAVE</t>
  </si>
  <si>
    <t>cuisine-crudité-CHAMPIGNONS</t>
  </si>
  <si>
    <t>cuisine-féculent-H. NOIRS</t>
  </si>
  <si>
    <t>Poissonnerie--MARINADES &amp; SALAISONS</t>
  </si>
  <si>
    <t>BAR--JUS-Jus &amp; pressés</t>
  </si>
  <si>
    <t>R255-V204 B153</t>
  </si>
  <si>
    <t>R153-V204 B255</t>
  </si>
  <si>
    <t xml:space="preserve">pour insérer le break </t>
  </si>
  <si>
    <t>de ligne.</t>
  </si>
  <si>
    <t>cuisine--ENTREMET</t>
  </si>
  <si>
    <t>pâtisserie--GANACHE</t>
  </si>
  <si>
    <t>traiteur-FOIE-GRAS</t>
  </si>
  <si>
    <t xml:space="preserve"> charcuterie--MORTADELLE</t>
  </si>
  <si>
    <t>cuisson--POCHÉ</t>
  </si>
  <si>
    <t>cuisine-protéines-COQUILLAGES</t>
  </si>
  <si>
    <t>cuisine-cuidité-CHAMPIGNONS</t>
  </si>
  <si>
    <t>cuisine-crudité-CHOU BLANC</t>
  </si>
  <si>
    <t>cuisine-féculent-H. ROUGES</t>
  </si>
  <si>
    <t>Poissonnerie--Tatrtares &amp; Ceviches</t>
  </si>
  <si>
    <t>BAR--Smoothies</t>
  </si>
  <si>
    <t>R204-V153 B255</t>
  </si>
  <si>
    <t>R0-V102 B204</t>
  </si>
  <si>
    <t>cuisine--FECULENTS</t>
  </si>
  <si>
    <t>pâtisserie--GATEAU</t>
  </si>
  <si>
    <t>traiteur-HORS-D'ŒUVRE</t>
  </si>
  <si>
    <t xml:space="preserve"> charcuterie-PATE-CAMPAGNE</t>
  </si>
  <si>
    <t>cuisson--POELLÉ</t>
  </si>
  <si>
    <t>cuisine-protéines-CRUSTACÉS</t>
  </si>
  <si>
    <t>cuisine-cuidité-CHOU BLANC</t>
  </si>
  <si>
    <t>cuisine-crudité-CHOU ROUGE</t>
  </si>
  <si>
    <t>cuisine-féculent-H. SOISSON</t>
  </si>
  <si>
    <t>Poissonnerie--Soupes &amp; Bisques</t>
  </si>
  <si>
    <t>BAR--Sodas &amp; limonades</t>
  </si>
  <si>
    <t>cuisine--GOUTER</t>
  </si>
  <si>
    <t>pâtisserie--MERINGUE</t>
  </si>
  <si>
    <t>traiteur-PATISSERIE-TRAITEUR</t>
  </si>
  <si>
    <t xml:space="preserve"> charcuterie-PATÉ DE-FOIE </t>
  </si>
  <si>
    <t>cuisson--RÂGOUTS</t>
  </si>
  <si>
    <t>cuisine-protéines-DINDE</t>
  </si>
  <si>
    <t>cuisine-cuidité-CHOU ROUGE</t>
  </si>
  <si>
    <t>cuisine-crudité-CHOUX BROCOLIS</t>
  </si>
  <si>
    <t>cuisine-féculent-H.BLANCS</t>
  </si>
  <si>
    <t>Poissonnerie--Préparations de base</t>
  </si>
  <si>
    <t>BAR--Sirops &amp; shrubs</t>
  </si>
  <si>
    <t>cuisine-LAITAGES-+FECULENTS</t>
  </si>
  <si>
    <t>pâtisserie--MOUSSES</t>
  </si>
  <si>
    <t>traiteur-SALADE-COMPOSÉE</t>
  </si>
  <si>
    <t xml:space="preserve"> charcuterie--QUENELLES</t>
  </si>
  <si>
    <t>cuisson--RÔTI</t>
  </si>
  <si>
    <t>cuisine-protéines-FARCES</t>
  </si>
  <si>
    <t>cuisine-cuidité-CHOUX BROCOLIS</t>
  </si>
  <si>
    <t>cuisine-crudité-CHOUX CHINOIS</t>
  </si>
  <si>
    <t>cuisine-féculent-LENTILLES</t>
  </si>
  <si>
    <t>Poissonnerie--Sauces &amp; Beurres</t>
  </si>
  <si>
    <t xml:space="preserve">BAR--Punchs </t>
  </si>
  <si>
    <t>cuisine-LAITAGES-FROMAGES</t>
  </si>
  <si>
    <t>pâtisserie-PATE A-BRIOCHE</t>
  </si>
  <si>
    <t>traiteur-SALADE-SIMPLE</t>
  </si>
  <si>
    <t xml:space="preserve"> charcuterie--RILLETTES</t>
  </si>
  <si>
    <t>cuisson--SAUMURÉ</t>
  </si>
  <si>
    <t>cuisine-protéines-GIBIER À PLUMES</t>
  </si>
  <si>
    <t>cuisine-cuidité-CHOUX BRUXELLES</t>
  </si>
  <si>
    <t>cuisine-crudité-CHOUX FLEUR</t>
  </si>
  <si>
    <t>cuisine-féculent-MAÏS</t>
  </si>
  <si>
    <t>Poissonnerie--CABILLAUD</t>
  </si>
  <si>
    <t>BAR-Fermentées-(kefir, kombucha)</t>
  </si>
  <si>
    <t>cuisine--PATISSERIES</t>
  </si>
  <si>
    <t>pâtisserie-PATE A-CROISSANTS</t>
  </si>
  <si>
    <t>traiteur-SAUCE-CHAUDE</t>
  </si>
  <si>
    <t xml:space="preserve"> charcuterie--RILLONS</t>
  </si>
  <si>
    <t>cuisson-SAUTÉ-AVEC SAUCE</t>
  </si>
  <si>
    <t>cuisine-protéines-GIBIER À POIL</t>
  </si>
  <si>
    <t>cuisine-cuidité-CHOUX CHINOIS</t>
  </si>
  <si>
    <t>cuisine-crudité-CHOUX ROMANESCO</t>
  </si>
  <si>
    <t>cuisine-féculent-P.TERRE</t>
  </si>
  <si>
    <t>Poissonnerie--SAUMON</t>
  </si>
  <si>
    <t>BAR--Detox</t>
  </si>
  <si>
    <t>cuisine-PLAT-PRINCIPAL</t>
  </si>
  <si>
    <t>pâtisserie-PATE -FEUILLETÉE</t>
  </si>
  <si>
    <t>traiteur-SAUCE-EMULSIONNÉE CHAUDE</t>
  </si>
  <si>
    <t xml:space="preserve"> charcuterie--ROULADE</t>
  </si>
  <si>
    <t>cuisson-SAUTÉ-SANS SAUCE</t>
  </si>
  <si>
    <t>cuisine-protéines-JUS / BOUILLON</t>
  </si>
  <si>
    <t>cuisine-cuidité-CHOUX DE MILAN</t>
  </si>
  <si>
    <t>cuisine-crudité-CONCOMBRES</t>
  </si>
  <si>
    <t>cuisine-féculent-PÂTES</t>
  </si>
  <si>
    <t>Poissonnerie--THON</t>
  </si>
  <si>
    <t>BAR--Fruité</t>
  </si>
  <si>
    <t>cuisine-PLATS-COMPLETS</t>
  </si>
  <si>
    <t>pâtisserie-PATE A-PAIN</t>
  </si>
  <si>
    <t>traiteur-SAUCE FROIDE</t>
  </si>
  <si>
    <t xml:space="preserve"> charcuterie--SAUCISSE </t>
  </si>
  <si>
    <t>cuisson--VAPEUR</t>
  </si>
  <si>
    <t>cuisine-protéines-LAPIN</t>
  </si>
  <si>
    <t>cuisine-cuidité-CHOUX FLEUR</t>
  </si>
  <si>
    <t>cuisine-crudité-COURGETTES</t>
  </si>
  <si>
    <t>cuisine-féculent-POIS CHICHES</t>
  </si>
  <si>
    <t>Poissonnerie--DORADE</t>
  </si>
  <si>
    <t>BAR--Crémeux</t>
  </si>
  <si>
    <t>cuisine-POISSONS</t>
  </si>
  <si>
    <t>pâtisserie-PATE-PAIN DE MIE</t>
  </si>
  <si>
    <t>traiteur-TERRINE DE-LÉGUMES</t>
  </si>
  <si>
    <t xml:space="preserve"> charcuterie-SAUCISSON DE-FOIE</t>
  </si>
  <si>
    <t>cuisine-protéines-MOUTON</t>
  </si>
  <si>
    <t>cuisine-cuidité-CHOUX ROMANESCO</t>
  </si>
  <si>
    <t>cuisine-crudité-ENDIVES</t>
  </si>
  <si>
    <t>cuisine-féculent-POLENTA</t>
  </si>
  <si>
    <t>Poissonnerie--MERLU</t>
  </si>
  <si>
    <t>BAR--Classiques</t>
  </si>
  <si>
    <t>cuisine-PREPARATIONS-CHAUDES</t>
  </si>
  <si>
    <t>pâtisserie-PATE A-SAVARIN</t>
  </si>
  <si>
    <t>traiteur-TERRINE DE-POISSON</t>
  </si>
  <si>
    <t xml:space="preserve"> charcuterie--ABATS</t>
  </si>
  <si>
    <t>cuisine-protéines-ŒUFS</t>
  </si>
  <si>
    <t>cuisine-cuidité-CŒUR DE PALMIER</t>
  </si>
  <si>
    <t>cuisine-crudité-EPINARDS</t>
  </si>
  <si>
    <t>cuisine-féculent-RIZ</t>
  </si>
  <si>
    <t>Poissonnerie--LIEU</t>
  </si>
  <si>
    <t>BAR--Signatures</t>
  </si>
  <si>
    <t>cuisine--VIANDES</t>
  </si>
  <si>
    <t>pâtisserie-PATE-LEVÉE</t>
  </si>
  <si>
    <t>traiteur-TERRINE DE-VIANDE</t>
  </si>
  <si>
    <t xml:space="preserve"> charcuterie--CONFIT</t>
  </si>
  <si>
    <t>cuisine-protéines-POISSON</t>
  </si>
  <si>
    <t>cuisine-cuidité-CONCOMBRES</t>
  </si>
  <si>
    <t>cuisine-crudité-FENOUIL</t>
  </si>
  <si>
    <t>cuisine-féculent-RUTABAGA</t>
  </si>
  <si>
    <t>Poissonnerie--FRAIS (JOUR)</t>
  </si>
  <si>
    <t>BAR--Short</t>
  </si>
  <si>
    <t>cuisine--VOLAILLES</t>
  </si>
  <si>
    <t>pâtisserie-PATE-SÈCHE</t>
  </si>
  <si>
    <t>traiteur-TERRINE DE-VOLAILLE</t>
  </si>
  <si>
    <t xml:space="preserve"> charcuterie--Pâtés</t>
  </si>
  <si>
    <t>cuisine-protéines-PORC</t>
  </si>
  <si>
    <t>cuisine-cuidité-COURGE</t>
  </si>
  <si>
    <t>cuisine-crudité-NAVETS</t>
  </si>
  <si>
    <t>cuisine-féculent-SEMOULE</t>
  </si>
  <si>
    <t>Poissonnerie--SURGELÉ</t>
  </si>
  <si>
    <t>BAR--Long</t>
  </si>
  <si>
    <t>cuisine--POTAGE</t>
  </si>
  <si>
    <t>pâtisserie-PATE-SUCRÉE</t>
  </si>
  <si>
    <t>traiteur-Bouchées-apéritif</t>
  </si>
  <si>
    <t xml:space="preserve"> charcuterie--TERRINES</t>
  </si>
  <si>
    <t>cuisine-protéines-POULE</t>
  </si>
  <si>
    <t>cuisine-cuidité-COURGETTES</t>
  </si>
  <si>
    <t>cuisine-crudité-OIGNONS</t>
  </si>
  <si>
    <t>cuisine-féculent-TOPINAMBOUR</t>
  </si>
  <si>
    <t>Poissonnerie--FARCI</t>
  </si>
  <si>
    <t>BAR--Punchs</t>
  </si>
  <si>
    <t>cuisine--ŒUFS</t>
  </si>
  <si>
    <t>pâtisserie-PATES-A….</t>
  </si>
  <si>
    <t>traiteur-Buffet-froid</t>
  </si>
  <si>
    <t>cuisine-protéines-POULET</t>
  </si>
  <si>
    <t>cuisine-cuidité-CROSNE</t>
  </si>
  <si>
    <t>cuisine-crudité-POIVRONS JAUNES</t>
  </si>
  <si>
    <t>cuisine--CRUSTACÉS</t>
  </si>
  <si>
    <t>pâtisserie-PATES-DE-FRUITS</t>
  </si>
  <si>
    <t>traiteur-Buffet-chaud</t>
  </si>
  <si>
    <t xml:space="preserve"> charcuterie--SAUCISSES (boyau)</t>
  </si>
  <si>
    <t>cuisine-protéines-VEAU</t>
  </si>
  <si>
    <t>cuisine-cuidité-ENDIVES</t>
  </si>
  <si>
    <t>cuisine-crudité-POIVRONS ROUGES</t>
  </si>
  <si>
    <t>cuisine--SAUTÉ</t>
  </si>
  <si>
    <t>pâtisserie-PETITS-FOURS</t>
  </si>
  <si>
    <t>traiteur-Salades-composées</t>
  </si>
  <si>
    <t xml:space="preserve"> charcuterie--Jambons &amp; salaisons</t>
  </si>
  <si>
    <t>cuisine-cuidité-EPINARDS</t>
  </si>
  <si>
    <t>cuisine-crudité-POIVRONS VERTS</t>
  </si>
  <si>
    <t>cuisine--RAGOUT</t>
  </si>
  <si>
    <t>pâtisserie--PUDDING</t>
  </si>
  <si>
    <t>traiteur--VERRINES</t>
  </si>
  <si>
    <t xml:space="preserve"> charcuterie--BALLOTINES</t>
  </si>
  <si>
    <t>cuisine-cuidité-FENOUIL</t>
  </si>
  <si>
    <t>cuisine-crudité-RADIS NOIRS</t>
  </si>
  <si>
    <t>cuisine--GRATIN</t>
  </si>
  <si>
    <t>pâtisserie--Viennoiseries</t>
  </si>
  <si>
    <t>traiteur--FEUILLETES</t>
  </si>
  <si>
    <t xml:space="preserve"> charcuterie--ASPICS</t>
  </si>
  <si>
    <t>cuisine-cuidité-NAVETS</t>
  </si>
  <si>
    <t>cuisine-crudité-RADIS ROSES</t>
  </si>
  <si>
    <t>cuisine--PORC</t>
  </si>
  <si>
    <t>pâtisserie--Tartes</t>
  </si>
  <si>
    <t>traiteur--QUICHES</t>
  </si>
  <si>
    <t xml:space="preserve"> charcuterie--Fromage de tête</t>
  </si>
  <si>
    <t>cuisine-cuidité-OIGNONS</t>
  </si>
  <si>
    <t>cuisine-crudité-SAL.BATAVIA</t>
  </si>
  <si>
    <t>cuisine--VEAU</t>
  </si>
  <si>
    <t>pâtisserie--Macarons</t>
  </si>
  <si>
    <t>traiteur--PLATS</t>
  </si>
  <si>
    <t xml:space="preserve"> charcuterie--CONFITS</t>
  </si>
  <si>
    <t>cuisine-cuidité-PATISSON</t>
  </si>
  <si>
    <t>cuisine-crudité-SAL.CHICORÉE</t>
  </si>
  <si>
    <t>cuisine--AGNEAU</t>
  </si>
  <si>
    <t>pâtisserie--Chocolaterie</t>
  </si>
  <si>
    <t>traiteur--GARNITURES</t>
  </si>
  <si>
    <t xml:space="preserve"> charcuterie--FUMAISONS</t>
  </si>
  <si>
    <t>cuisine-cuidité-POIVRONS JAUNES</t>
  </si>
  <si>
    <t>cuisine-crudité-SAL.CRESSON</t>
  </si>
  <si>
    <t>pâtisserie--Crèmes &amp; mousses</t>
  </si>
  <si>
    <t xml:space="preserve"> charcuterie--GRATTONS</t>
  </si>
  <si>
    <t>cuisine-cuidité-POIVRONS ROUGES</t>
  </si>
  <si>
    <t>cuisine-crudité-SAL.ENDIVE</t>
  </si>
  <si>
    <t>pâtisserie--Pâtes de base</t>
  </si>
  <si>
    <t>cuisine-cuidité-POIVRONS VERTS</t>
  </si>
  <si>
    <t>cuisine-crudité-SAL.FEUILLE DE CHÊNE</t>
  </si>
  <si>
    <t>pâtisserie--Bûches</t>
  </si>
  <si>
    <t>cuisine-cuidité-POTIRON</t>
  </si>
  <si>
    <t>cuisine-crudité-SAL.FRISÉE</t>
  </si>
  <si>
    <t>pâtisserie--Petits fours</t>
  </si>
  <si>
    <t>cuisine-cuidité-POUSSES DE BAMBOU</t>
  </si>
  <si>
    <t>cuisine-crudité-SAL.ICEBERG</t>
  </si>
  <si>
    <t>pâtisserie--Glacerie</t>
  </si>
  <si>
    <t>cuisine-cuidité-RADIS NOIRS</t>
  </si>
  <si>
    <t>cuisine-crudité-SAL.KRISETTE</t>
  </si>
  <si>
    <t>pâtisserie--Décors</t>
  </si>
  <si>
    <t>cuisine-cuidité-RADIS ROSES</t>
  </si>
  <si>
    <t>cuisine-crudité-SAL.LAITUE</t>
  </si>
  <si>
    <t>cuisine-cuidité-SALADE</t>
  </si>
  <si>
    <t>cuisine-crudité-SAL.LOLA ROSA</t>
  </si>
  <si>
    <t>cuisine-cuidité-SALSIFIS</t>
  </si>
  <si>
    <t>cuisine-crudité-SAL.MÂCHE</t>
  </si>
  <si>
    <t>cuisine-cuidité-SOJA</t>
  </si>
  <si>
    <t>cuisine-crudité-SAL.MESCLUN</t>
  </si>
  <si>
    <t>cuisine-cuidité-TOMATES CERISES</t>
  </si>
  <si>
    <t>cuisine-crudité-SAL.PISSENLIT</t>
  </si>
  <si>
    <t>cuisine-cuidité-TOMATES MARMANDE</t>
  </si>
  <si>
    <t>cuisine-crudité-SAL.ROMAINE</t>
  </si>
  <si>
    <t>cuisine-cuidité-TOMATES OLIVETTE</t>
  </si>
  <si>
    <t>cuisine-crudité-SAL.SCAROLE</t>
  </si>
  <si>
    <t>cuisine-cuidité-TOMATES ROMAINE</t>
  </si>
  <si>
    <t>cuisine-crudité-SAL.TRÉVISE</t>
  </si>
  <si>
    <t>cuisine-crudité-SALADE</t>
  </si>
  <si>
    <t>SALADES COMPOSÉES</t>
  </si>
  <si>
    <t>cuisine-crudité-SALSIFIS</t>
  </si>
  <si>
    <t>cuisine-crudité-SOJA</t>
  </si>
  <si>
    <t>cuisine-crudité-TOMATES</t>
  </si>
  <si>
    <t>cuisine-crudité-TOMATES CERISES</t>
  </si>
  <si>
    <t>cuisine-crudité-TOMATES MARMANDE</t>
  </si>
  <si>
    <t>cuisine-crudité-TOMATES OLIVETTE</t>
  </si>
  <si>
    <t>cuisine-crudité-TOMATES ROMAINE</t>
  </si>
  <si>
    <t>Auteur : Joel Leboucher  |  sur une idée de Bruno LESBATS  |  Date : 04/02/2026  |  heure : 15h07</t>
  </si>
  <si>
    <t>End of document — cell - Fin del documento — celda</t>
  </si>
  <si>
    <t>Auteur : Joel Leboucher • Rochefort sur Mer | suite à une demande de Bruno Lesbats |  d'après un modèle HORECA.be | Date : 04 Février 2026  |  heure : 18h30</t>
  </si>
  <si>
    <t>A votre disposition 4 modèles identiques de couleurs différentes</t>
  </si>
  <si>
    <t>Vous pouvez supprimer des lignes non utilsées ►</t>
  </si>
  <si>
    <t>ce qui vous permet d’avoir des postits de hauteurs différentes, adaptées au nombre de lignes de denrées de la recette.</t>
  </si>
  <si>
    <t>Avant de saisir dans une cellule, cliquez dessus pour vérifier qu’elle ne contient pas déjà une formule.</t>
  </si>
  <si>
    <t>Faites vivre ce document et transmettez vos savoir-faire.</t>
  </si>
  <si>
    <t>(Je fournis la base. Vous construisez votre outil)</t>
  </si>
  <si>
    <t>DÉTECTION DES ALLERGÈNES POUR CARTES DE RESTAURANT</t>
  </si>
  <si>
    <t>ID</t>
  </si>
  <si>
    <t>Famille allergène</t>
  </si>
  <si>
    <t>Statut</t>
  </si>
  <si>
    <t>Terme métier / ingrédient</t>
  </si>
  <si>
    <t>Terme normalisé</t>
  </si>
  <si>
    <t>Métiers concernés</t>
  </si>
  <si>
    <t>Commentaire</t>
  </si>
  <si>
    <t>Source URL</t>
  </si>
  <si>
    <t>Version</t>
  </si>
  <si>
    <t>Saisir uniquement les cellules fond blanc en colonne B.                 * = allergène certain ;                                   ? = composition à contrôler.</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</si>
  <si>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</si>
  <si>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</si>
  <si>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</si>
  <si>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</si>
  <si>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</si>
  <si>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</si>
  <si>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</si>
  <si>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</si>
  <si>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chaque cellule de recherche contrôle au maximum 100 termes.</t>
  </si>
  <si>
    <t>R0002</t>
  </si>
  <si>
    <t>amidon de blé</t>
  </si>
  <si>
    <t>amidon de ble</t>
  </si>
  <si>
    <t>Auteur : Joel Leboucher • Rochefort sur Mer |  Date : 18 Juillet 2026  |  heure : 15h30 |  Document réalisé avec l'aide de ChatGPT  |</t>
  </si>
  <si>
    <t>R0003</t>
  </si>
  <si>
    <t>R0004</t>
  </si>
  <si>
    <t>baguette</t>
  </si>
  <si>
    <t>N°</t>
  </si>
  <si>
    <t>INTITULÉ DU PLAT / BOISSON / PRODUIT  Texte saisi ou à coller</t>
  </si>
  <si>
    <t>AFFICHAGE CARTE Texte à coller (collage spécial 1.2.3.Valeur)</t>
  </si>
  <si>
    <t>ALLERGÈNES CERTAINS Allergènes détectés (à coller)</t>
  </si>
  <si>
    <t>À VÉRIFIER</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</si>
  <si>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</si>
  <si>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</si>
  <si>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</si>
  <si>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</si>
  <si>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</si>
  <si>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</si>
  <si>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</si>
  <si>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</si>
  <si>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</si>
  <si>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</si>
  <si>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</si>
  <si>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</si>
  <si>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</si>
  <si>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</si>
  <si>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</si>
  <si>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</si>
  <si>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</si>
  <si>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</si>
  <si>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</si>
  <si>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</si>
  <si>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</si>
  <si>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</si>
  <si>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</si>
  <si>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</si>
  <si>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</si>
  <si>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</si>
  <si>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</si>
  <si>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</si>
  <si>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</si>
  <si>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</si>
  <si>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</si>
  <si>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</si>
  <si>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</si>
  <si>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</si>
  <si>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</si>
  <si>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</si>
  <si>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</si>
  <si>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</si>
  <si>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</si>
  <si>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</si>
  <si>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</si>
  <si>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</si>
  <si>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</si>
  <si>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</si>
  <si>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</si>
  <si>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</si>
  <si>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</si>
  <si>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</si>
  <si>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</si>
  <si>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</si>
  <si>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</si>
  <si>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</si>
  <si>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</si>
  <si>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</si>
  <si>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</si>
  <si>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Cuisine/Bar/Charcuterie/Glacier/Traiteur</t>
  </si>
  <si>
    <t>Synonyme métier, terme de carte ou dénomination courante.</t>
  </si>
  <si>
    <t>2026</t>
  </si>
  <si>
    <t>Oignons émincés surgelés</t>
  </si>
  <si>
    <t>R0006</t>
  </si>
  <si>
    <t>bière</t>
  </si>
  <si>
    <t>biere</t>
  </si>
  <si>
    <t>Pommes reinette</t>
  </si>
  <si>
    <t>R0007</t>
  </si>
  <si>
    <t>bière blanche</t>
  </si>
  <si>
    <t>biere blanche</t>
  </si>
  <si>
    <t>Beurre</t>
  </si>
  <si>
    <t>R0008</t>
  </si>
  <si>
    <t>bière blonde</t>
  </si>
  <si>
    <t>biere blonde</t>
  </si>
  <si>
    <t>Vinaigre de vin</t>
  </si>
  <si>
    <t>R0009</t>
  </si>
  <si>
    <t>bière brune</t>
  </si>
  <si>
    <t>biere brune</t>
  </si>
  <si>
    <t>Vin rouge</t>
  </si>
  <si>
    <t>R0010</t>
  </si>
  <si>
    <t>biscotte</t>
  </si>
  <si>
    <t>Laurier déshydraté</t>
  </si>
  <si>
    <t>R0011</t>
  </si>
  <si>
    <t>biscottes</t>
  </si>
  <si>
    <t>Sucre en cassonade</t>
  </si>
  <si>
    <t>R0012</t>
  </si>
  <si>
    <t>Cannelle</t>
  </si>
  <si>
    <t>R0013</t>
  </si>
  <si>
    <t>biscuits</t>
  </si>
  <si>
    <t>Poivre blanc</t>
  </si>
  <si>
    <t>R0014</t>
  </si>
  <si>
    <t>Sel fin</t>
  </si>
  <si>
    <t>R0015</t>
  </si>
  <si>
    <t>Poivre</t>
  </si>
  <si>
    <t>R0016</t>
  </si>
  <si>
    <t>bread</t>
  </si>
  <si>
    <t>Sucre semoule</t>
  </si>
  <si>
    <t>R0017</t>
  </si>
  <si>
    <t>breadcrumbs</t>
  </si>
  <si>
    <t>Huile d’olive</t>
  </si>
  <si>
    <t>R0018</t>
  </si>
  <si>
    <t>bretzel</t>
  </si>
  <si>
    <t>Sauce tomate</t>
  </si>
  <si>
    <t>R0019</t>
  </si>
  <si>
    <t>bretzels</t>
  </si>
  <si>
    <t>R0020</t>
  </si>
  <si>
    <t>brick</t>
  </si>
  <si>
    <t>R0021</t>
  </si>
  <si>
    <t>brioche</t>
  </si>
  <si>
    <t>Crème fraîche</t>
  </si>
  <si>
    <t>R0022</t>
  </si>
  <si>
    <t>bulgur</t>
  </si>
  <si>
    <t>Farine</t>
  </si>
  <si>
    <t>R0023</t>
  </si>
  <si>
    <t>cake</t>
  </si>
  <si>
    <t>Beurre ou margarine</t>
  </si>
  <si>
    <t>R0024</t>
  </si>
  <si>
    <t>cakes</t>
  </si>
  <si>
    <t>Sel</t>
  </si>
  <si>
    <t>R0025</t>
  </si>
  <si>
    <t>Poivre blanc moulu</t>
  </si>
  <si>
    <t>R0026</t>
  </si>
  <si>
    <t>choux pâtissier</t>
  </si>
  <si>
    <t>choux patissier</t>
  </si>
  <si>
    <t>Piment de Cayenne</t>
  </si>
  <si>
    <t>R0027</t>
  </si>
  <si>
    <t>Muscade</t>
  </si>
  <si>
    <t>R0028</t>
  </si>
  <si>
    <t>cookies</t>
  </si>
  <si>
    <t>R0029</t>
  </si>
  <si>
    <t>Emmenthal râpé*</t>
  </si>
  <si>
    <t>R0030</t>
  </si>
  <si>
    <t>cracker</t>
  </si>
  <si>
    <t>Parmesan*</t>
  </si>
  <si>
    <t>R0031</t>
  </si>
  <si>
    <t>crackers</t>
  </si>
  <si>
    <t>R0032</t>
  </si>
  <si>
    <t>crêpe</t>
  </si>
  <si>
    <t>crepe</t>
  </si>
  <si>
    <t>R0033</t>
  </si>
  <si>
    <t>crêpes</t>
  </si>
  <si>
    <t>crepes</t>
  </si>
  <si>
    <t>Œufs pasteurisés</t>
  </si>
  <si>
    <t>R0034</t>
  </si>
  <si>
    <t>croissant</t>
  </si>
  <si>
    <t>Levure biologique</t>
  </si>
  <si>
    <t>R0035</t>
  </si>
  <si>
    <t>croûton</t>
  </si>
  <si>
    <t>R0036</t>
  </si>
  <si>
    <t>Sucre</t>
  </si>
  <si>
    <t>R0037</t>
  </si>
  <si>
    <t>crumble</t>
  </si>
  <si>
    <t>R0038</t>
  </si>
  <si>
    <t>éclair</t>
  </si>
  <si>
    <t>eclair</t>
  </si>
  <si>
    <t>R0039</t>
  </si>
  <si>
    <t>éclairs</t>
  </si>
  <si>
    <t>eclairs</t>
  </si>
  <si>
    <t>R0040</t>
  </si>
  <si>
    <t>engrain</t>
  </si>
  <si>
    <t>R0041</t>
  </si>
  <si>
    <t>épeautre</t>
  </si>
  <si>
    <t>R0042</t>
  </si>
  <si>
    <t>extrait de malt</t>
  </si>
  <si>
    <t>R0043</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</si>
  <si>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</si>
  <si>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</si>
  <si>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</si>
  <si>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</si>
  <si>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</si>
  <si>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</si>
  <si>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</si>
  <si>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</si>
  <si>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</si>
  <si>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</si>
  <si>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</si>
  <si>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</si>
  <si>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</si>
  <si>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</si>
  <si>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</si>
  <si>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</si>
  <si>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farine de ble</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</si>
  <si>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</si>
  <si>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</si>
  <si>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</si>
  <si>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</si>
  <si>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</si>
  <si>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</si>
  <si>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</si>
  <si>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</si>
  <si>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</si>
  <si>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</si>
  <si>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</si>
  <si>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</si>
  <si>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</si>
  <si>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</si>
  <si>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</si>
  <si>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</si>
  <si>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</si>
  <si>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</si>
  <si>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financier</t>
  </si>
  <si>
    <t>R0060</t>
  </si>
  <si>
    <t>financiers</t>
  </si>
  <si>
    <t>R0061</t>
  </si>
  <si>
    <t>R0062</t>
  </si>
  <si>
    <t>gaufre</t>
  </si>
  <si>
    <t>R0063</t>
  </si>
  <si>
    <t>gaufres</t>
  </si>
  <si>
    <t>R0064</t>
  </si>
  <si>
    <t>génoise</t>
  </si>
  <si>
    <t>genoise</t>
  </si>
  <si>
    <t>R0065</t>
  </si>
  <si>
    <t>germe de blé</t>
  </si>
  <si>
    <t>germe de ble</t>
  </si>
  <si>
    <t>R0066</t>
  </si>
  <si>
    <t>R0067</t>
  </si>
  <si>
    <t>gluten de blé</t>
  </si>
  <si>
    <t>gluten de ble</t>
  </si>
  <si>
    <t>R0068</t>
  </si>
  <si>
    <t>gnocchi de blé</t>
  </si>
  <si>
    <t>gnocchi de ble</t>
  </si>
  <si>
    <t>MODE D’EMPLOI</t>
  </si>
  <si>
    <t>R0069</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</si>
  <si>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</si>
  <si>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</si>
  <si>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</si>
  <si>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</si>
  <si>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</si>
  <si>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</si>
  <si>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</si>
  <si>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</si>
  <si>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3. Les colonnes E:R affichent le détail ; D et S regroupent les familles détectées.</t>
  </si>
  <si>
    <t>R0073</t>
  </si>
  <si>
    <t>macaroni</t>
  </si>
  <si>
    <t>4. Chaque formule de recherche porte sur 100 termes maximum ; les résultats sont additionnés dans une cellule séparée.</t>
  </si>
  <si>
    <t>R0074</t>
  </si>
  <si>
    <t>madeleine</t>
  </si>
  <si>
    <t>5. La base se trouve à droite sur la même feuille et peut être enrichie sans créer d’onglet.</t>
  </si>
  <si>
    <t>R0075</t>
  </si>
  <si>
    <t>madeleines</t>
  </si>
  <si>
    <t>6. Confirmer les résultats avec la recette et la fiche technique fournisseur avant publication.</t>
  </si>
  <si>
    <t>R0076</t>
  </si>
  <si>
    <t>R0077</t>
  </si>
  <si>
    <t>malt d orge</t>
  </si>
  <si>
    <t>R0078</t>
  </si>
  <si>
    <t>maltodextrine de blé</t>
  </si>
  <si>
    <t>maltodextrine de ble</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</si>
  <si>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</si>
  <si>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</si>
  <si>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</si>
  <si>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</si>
  <si>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</si>
  <si>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</si>
  <si>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</si>
  <si>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</si>
  <si>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</si>
  <si>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</si>
  <si>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</si>
  <si>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</si>
  <si>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</si>
  <si>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</si>
  <si>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</si>
  <si>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</si>
  <si>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</si>
  <si>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Gratin au gruyère</t>
  </si>
  <si>
    <t>Traiteur</t>
  </si>
  <si>
    <t>R0083</t>
  </si>
  <si>
    <t>oat</t>
  </si>
  <si>
    <t>Pecorino romano</t>
  </si>
  <si>
    <t>Fromager / cuisine italienne</t>
  </si>
  <si>
    <t>R0084</t>
  </si>
  <si>
    <t>Glace au mascarpone</t>
  </si>
  <si>
    <t>Glacier</t>
  </si>
  <si>
    <t>R0085</t>
  </si>
  <si>
    <t>Moule à cake en silicone</t>
  </si>
  <si>
    <t>Aucun mollusque</t>
  </si>
  <si>
    <t>Faux positif pâtisserie</t>
  </si>
  <si>
    <t>R0086</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</si>
  <si>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</si>
  <si>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</si>
  <si>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</si>
  <si>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</si>
  <si>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</si>
  <si>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</si>
  <si>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</si>
  <si>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</si>
  <si>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</si>
  <si>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</si>
  <si>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</si>
  <si>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</si>
  <si>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</si>
  <si>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</si>
  <si>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</si>
  <si>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</si>
  <si>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</si>
  <si>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</si>
  <si>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</si>
  <si>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</si>
  <si>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</si>
  <si>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</si>
  <si>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</si>
  <si>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</si>
  <si>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</si>
  <si>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</si>
  <si>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</si>
  <si>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</si>
  <si>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</si>
  <si>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</si>
  <si>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Une seule feuille : ALLERGENES.</t>
  </si>
  <si>
    <t>R0094</t>
  </si>
  <si>
    <t>panko</t>
  </si>
  <si>
    <t>Zone de saisie : B7:B66 — 60 lignes de carte.</t>
  </si>
  <si>
    <t>R0095</t>
  </si>
  <si>
    <t>Base totale : 2417 règles ; famille Lait : 423 règles.</t>
  </si>
  <si>
    <t>R0096</t>
  </si>
  <si>
    <t>pasta</t>
  </si>
  <si>
    <t>Recherches scindées en blocs de 100 termes maximum.</t>
  </si>
  <si>
    <t>R0097</t>
  </si>
  <si>
    <t>pâte à choux</t>
  </si>
  <si>
    <t>pate a choux</t>
  </si>
  <si>
    <t>Aucune liaison vers une autre feuille ou un autre classeur.</t>
  </si>
  <si>
    <t>R0098</t>
  </si>
  <si>
    <t>pâte à pizza</t>
  </si>
  <si>
    <t>pate a pizza</t>
  </si>
  <si>
    <t>Formules individuelles ; aucune formule dynamique, LET, FILTRE ou formule partagée volontairement.</t>
  </si>
  <si>
    <t>R0099</t>
  </si>
  <si>
    <t>pâte alimentaire</t>
  </si>
  <si>
    <t>pate alimentaire</t>
  </si>
  <si>
    <t>R0100</t>
  </si>
  <si>
    <t>pâte brisée</t>
  </si>
  <si>
    <t>pate brisee</t>
  </si>
  <si>
    <t>R0101</t>
  </si>
  <si>
    <t>pâte feuilletée</t>
  </si>
  <si>
    <t>pate feuilletee</t>
  </si>
  <si>
    <t>R0102</t>
  </si>
  <si>
    <t>pâte filo</t>
  </si>
  <si>
    <t>pate filo</t>
  </si>
  <si>
    <t>R0103</t>
  </si>
  <si>
    <t>pâte fraîche</t>
  </si>
  <si>
    <t>pate fraiche</t>
  </si>
  <si>
    <t>R0104</t>
  </si>
  <si>
    <t>pâte sablée</t>
  </si>
  <si>
    <t>pate sablee</t>
  </si>
  <si>
    <t>R0105</t>
  </si>
  <si>
    <t>pâtes alimentaires</t>
  </si>
  <si>
    <t>pates alimentaires</t>
  </si>
  <si>
    <t>R0106</t>
  </si>
  <si>
    <t>petit épeautre</t>
  </si>
  <si>
    <t>petit epeautre</t>
  </si>
  <si>
    <t>R0107</t>
  </si>
  <si>
    <t>pita</t>
  </si>
  <si>
    <t>R0108</t>
  </si>
  <si>
    <t>pizza</t>
  </si>
  <si>
    <t>R0109</t>
  </si>
  <si>
    <t>porter</t>
  </si>
  <si>
    <t>R0110</t>
  </si>
  <si>
    <t>pretzel</t>
  </si>
  <si>
    <t>R0111</t>
  </si>
  <si>
    <t>pretzels</t>
  </si>
  <si>
    <t>R0112</t>
  </si>
  <si>
    <t>profiterole</t>
  </si>
  <si>
    <t>R0113</t>
  </si>
  <si>
    <t>profiteroles</t>
  </si>
  <si>
    <t>R0114</t>
  </si>
  <si>
    <t>protéine de blé</t>
  </si>
  <si>
    <t>proteine de ble</t>
  </si>
  <si>
    <t>R0115</t>
  </si>
  <si>
    <t>protéines de blé</t>
  </si>
  <si>
    <t>proteines de ble</t>
  </si>
  <si>
    <t>R0116</t>
  </si>
  <si>
    <t>quatre quarts</t>
  </si>
  <si>
    <t>R0117</t>
  </si>
  <si>
    <t>quiche</t>
  </si>
  <si>
    <t>R0118</t>
  </si>
  <si>
    <t>ravioli</t>
  </si>
  <si>
    <t>R0119</t>
  </si>
  <si>
    <t>raviolis</t>
  </si>
  <si>
    <t>R0120</t>
  </si>
  <si>
    <t>R0121</t>
  </si>
  <si>
    <t>R0122</t>
  </si>
  <si>
    <t>seitan</t>
  </si>
  <si>
    <t>R0123</t>
  </si>
  <si>
    <t>R0124</t>
  </si>
  <si>
    <t>semoule de blé</t>
  </si>
  <si>
    <t>semoule de ble</t>
  </si>
  <si>
    <t>R0125</t>
  </si>
  <si>
    <t>semoule de couscous</t>
  </si>
  <si>
    <t>R0126</t>
  </si>
  <si>
    <t>semoule fine</t>
  </si>
  <si>
    <t>R0127</t>
  </si>
  <si>
    <t>sirop de malt</t>
  </si>
  <si>
    <t>R0128</t>
  </si>
  <si>
    <t>son de blé</t>
  </si>
  <si>
    <t>son de ble</t>
  </si>
  <si>
    <t>R0129</t>
  </si>
  <si>
    <t>spaghetti</t>
  </si>
  <si>
    <t>R0130</t>
  </si>
  <si>
    <t>R0131</t>
  </si>
  <si>
    <t>stout</t>
  </si>
  <si>
    <t>R0132</t>
  </si>
  <si>
    <t>tagliatelle</t>
  </si>
  <si>
    <t>R0133</t>
  </si>
  <si>
    <t>tarte salée</t>
  </si>
  <si>
    <t>tarte salee</t>
  </si>
  <si>
    <t>R0134</t>
  </si>
  <si>
    <t>tartelette</t>
  </si>
  <si>
    <t>R0135</t>
  </si>
  <si>
    <t>tartelettes</t>
  </si>
  <si>
    <t>R0136</t>
  </si>
  <si>
    <t>tempura</t>
  </si>
  <si>
    <t>R0137</t>
  </si>
  <si>
    <t>tortellini</t>
  </si>
  <si>
    <t>R0138</t>
  </si>
  <si>
    <t>tortilla de blé</t>
  </si>
  <si>
    <t>tortilla de ble</t>
  </si>
  <si>
    <t>R0139</t>
  </si>
  <si>
    <t>tourte</t>
  </si>
  <si>
    <t>R0140</t>
  </si>
  <si>
    <t>R0141</t>
  </si>
  <si>
    <t>vermicelle</t>
  </si>
  <si>
    <t>R0142</t>
  </si>
  <si>
    <t>viennoiserie</t>
  </si>
  <si>
    <t>R0143</t>
  </si>
  <si>
    <t>R0144</t>
  </si>
  <si>
    <t>wheat flour</t>
  </si>
  <si>
    <t>R0145</t>
  </si>
  <si>
    <t>R0146</t>
  </si>
  <si>
    <t>wraps</t>
  </si>
  <si>
    <t>R0147</t>
  </si>
  <si>
    <t>EXCL</t>
  </si>
  <si>
    <t>bière sans gluten</t>
  </si>
  <si>
    <t>biere sans gluten</t>
  </si>
  <si>
    <t>Évite un faux positif ou correspond à une exception réglementaire.</t>
  </si>
  <si>
    <t>R0148</t>
  </si>
  <si>
    <t>biscuit sans gluten</t>
  </si>
  <si>
    <t>R0149</t>
  </si>
  <si>
    <t>bread tin</t>
  </si>
  <si>
    <t>Exclusion métier destinée à éviter un faux positif.</t>
  </si>
  <si>
    <t>R0150</t>
  </si>
  <si>
    <t>cake mold</t>
  </si>
  <si>
    <t>R0151</t>
  </si>
  <si>
    <t>cake mould</t>
  </si>
  <si>
    <t>R0152</t>
  </si>
  <si>
    <t>cake tin</t>
  </si>
  <si>
    <t>R0153</t>
  </si>
  <si>
    <t>eau de vie</t>
  </si>
  <si>
    <t>R0154</t>
  </si>
  <si>
    <t>farine d amande</t>
  </si>
  <si>
    <t>R0155</t>
  </si>
  <si>
    <t>farine de châtaigne</t>
  </si>
  <si>
    <t>farine de chataigne</t>
  </si>
  <si>
    <t>R0156</t>
  </si>
  <si>
    <t>farine de coco</t>
  </si>
  <si>
    <t>R0157</t>
  </si>
  <si>
    <t>farine de lentille</t>
  </si>
  <si>
    <t>R0158</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</si>
  <si>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</si>
  <si>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</si>
  <si>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</si>
  <si>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</si>
  <si>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</si>
  <si>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</si>
  <si>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</si>
  <si>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</si>
  <si>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</si>
  <si>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</si>
  <si>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</si>
  <si>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</si>
  <si>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</si>
  <si>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</si>
  <si>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</si>
  <si>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</si>
  <si>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</si>
  <si>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</si>
  <si>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</si>
  <si>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</si>
  <si>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</si>
  <si>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</si>
  <si>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</si>
  <si>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</si>
  <si>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</si>
  <si>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</si>
  <si>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</si>
  <si>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</si>
  <si>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</si>
  <si>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</si>
  <si>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</si>
  <si>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</si>
  <si>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</si>
  <si>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</si>
  <si>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</si>
  <si>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</si>
  <si>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</si>
  <si>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</si>
  <si>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</si>
  <si>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</si>
  <si>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</si>
  <si>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</si>
  <si>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</si>
  <si>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</si>
  <si>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</si>
  <si>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</si>
  <si>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</si>
  <si>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</si>
  <si>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</si>
  <si>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</si>
  <si>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</si>
  <si>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</si>
  <si>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</si>
  <si>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</si>
  <si>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</si>
  <si>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</si>
  <si>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</si>
  <si>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</si>
  <si>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</si>
  <si>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</si>
  <si>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</si>
  <si>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</si>
  <si>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</si>
  <si>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</si>
  <si>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</si>
  <si>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</si>
  <si>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</si>
  <si>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</si>
  <si>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</si>
  <si>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</si>
  <si>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</si>
  <si>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</si>
  <si>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</si>
  <si>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</si>
  <si>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</si>
  <si>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</si>
  <si>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</si>
  <si>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</si>
  <si>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</si>
  <si>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</si>
  <si>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</si>
  <si>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</si>
  <si>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</si>
  <si>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</si>
  <si>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</si>
  <si>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</si>
  <si>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</si>
  <si>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</si>
  <si>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</si>
  <si>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</si>
  <si>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</si>
  <si>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</si>
  <si>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</si>
  <si>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</si>
  <si>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R0200</t>
  </si>
  <si>
    <t>sauce worcestershire</t>
  </si>
  <si>
    <t>R0201</t>
  </si>
  <si>
    <t>saucisse</t>
  </si>
  <si>
    <t>R0202</t>
  </si>
  <si>
    <t>saucisson</t>
  </si>
  <si>
    <t>R0203</t>
  </si>
  <si>
    <t>R0204</t>
  </si>
  <si>
    <t>sorbet industriel</t>
  </si>
  <si>
    <t>R0205</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</si>
  <si>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</si>
  <si>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</si>
  <si>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</si>
  <si>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</si>
  <si>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</si>
  <si>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</si>
  <si>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</si>
  <si>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</si>
  <si>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</si>
  <si>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</si>
  <si>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</si>
  <si>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</si>
  <si>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</si>
  <si>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</si>
  <si>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</si>
  <si>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</si>
  <si>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</si>
  <si>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</si>
  <si>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</si>
  <si>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</si>
  <si>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</si>
  <si>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</si>
  <si>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</si>
  <si>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</si>
  <si>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</si>
  <si>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</si>
  <si>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</si>
  <si>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</si>
  <si>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</si>
  <si>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</si>
  <si>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</si>
  <si>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</si>
  <si>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</si>
  <si>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</si>
  <si>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</si>
  <si>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</si>
  <si>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</si>
  <si>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</si>
  <si>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</si>
  <si>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</si>
  <si>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R0223</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</si>
  <si>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</si>
  <si>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</si>
  <si>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</si>
  <si>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</si>
  <si>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</si>
  <si>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</si>
  <si>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</si>
  <si>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</si>
  <si>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</si>
  <si>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</si>
  <si>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</si>
  <si>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</si>
  <si>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</si>
  <si>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</si>
  <si>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</si>
  <si>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</si>
  <si>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</si>
  <si>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</si>
  <si>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</si>
  <si>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</si>
  <si>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</si>
  <si>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</si>
  <si>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</si>
  <si>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</si>
  <si>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</si>
  <si>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</si>
  <si>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</si>
  <si>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</si>
  <si>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</si>
  <si>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R0239</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</si>
  <si>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</si>
  <si>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</si>
  <si>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</si>
  <si>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</si>
  <si>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</si>
  <si>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</si>
  <si>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</si>
  <si>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</si>
  <si>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</si>
  <si>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</si>
  <si>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</si>
  <si>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</si>
  <si>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</si>
  <si>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</si>
  <si>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</si>
  <si>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</si>
  <si>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</si>
  <si>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</si>
  <si>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</si>
  <si>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</si>
  <si>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</si>
  <si>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</si>
  <si>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</si>
  <si>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</si>
  <si>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</si>
  <si>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</si>
  <si>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</si>
  <si>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</si>
  <si>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</si>
  <si>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</si>
  <si>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</si>
  <si>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</si>
  <si>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</si>
  <si>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</si>
  <si>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</si>
  <si>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</si>
  <si>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</si>
  <si>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</si>
  <si>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</si>
  <si>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</si>
  <si>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</si>
  <si>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R0261</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</si>
  <si>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</si>
  <si>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</si>
  <si>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</si>
  <si>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</si>
  <si>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</si>
  <si>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</si>
  <si>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</si>
  <si>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</si>
  <si>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</si>
  <si>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</si>
  <si>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</si>
  <si>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</si>
  <si>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</si>
  <si>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</si>
  <si>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</si>
  <si>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</si>
  <si>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</si>
  <si>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</si>
  <si>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</si>
  <si>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</si>
  <si>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</si>
  <si>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</si>
  <si>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</si>
  <si>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</si>
  <si>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</si>
  <si>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</si>
  <si>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</si>
  <si>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</si>
  <si>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</si>
  <si>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</si>
  <si>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</si>
  <si>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</si>
  <si>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</si>
  <si>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R0278</t>
  </si>
  <si>
    <t>grande crevette rouge</t>
  </si>
  <si>
    <t>R0279</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</si>
  <si>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</si>
  <si>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</si>
  <si>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</si>
  <si>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</si>
  <si>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</si>
  <si>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</si>
  <si>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</si>
  <si>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</si>
  <si>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</si>
  <si>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</si>
  <si>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</si>
  <si>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</si>
  <si>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</si>
  <si>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</si>
  <si>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</si>
  <si>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</si>
  <si>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</si>
  <si>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</si>
  <si>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</si>
  <si>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</si>
  <si>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</si>
  <si>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</si>
  <si>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</si>
  <si>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</si>
  <si>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</si>
  <si>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</si>
  <si>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</si>
  <si>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</si>
  <si>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</si>
  <si>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</si>
  <si>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</si>
  <si>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</si>
  <si>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</si>
  <si>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</si>
  <si>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</si>
  <si>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</si>
  <si>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</si>
  <si>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</si>
  <si>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</si>
  <si>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</si>
  <si>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</si>
  <si>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</si>
  <si>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</si>
  <si>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</si>
  <si>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</si>
  <si>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</si>
  <si>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</si>
  <si>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</si>
  <si>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</si>
  <si>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</si>
  <si>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</si>
  <si>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</si>
  <si>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</si>
  <si>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</si>
  <si>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</si>
  <si>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</si>
  <si>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</si>
  <si>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</si>
  <si>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</si>
  <si>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</si>
  <si>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</si>
  <si>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</si>
  <si>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</si>
  <si>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</si>
  <si>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</si>
  <si>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</si>
  <si>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</si>
  <si>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</si>
  <si>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</si>
  <si>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</si>
  <si>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</si>
  <si>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</si>
  <si>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</si>
  <si>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</si>
  <si>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R0317</t>
  </si>
  <si>
    <t>langoustine andamane</t>
  </si>
  <si>
    <t>R0318</t>
  </si>
  <si>
    <t>langoustine d uruguay</t>
  </si>
  <si>
    <t>R0319</t>
  </si>
  <si>
    <t>langoustine de nouvelle zelande</t>
  </si>
  <si>
    <t>R0320</t>
  </si>
  <si>
    <t>R0321</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</si>
  <si>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</si>
  <si>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</si>
  <si>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</si>
  <si>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</si>
  <si>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</si>
  <si>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</si>
  <si>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</si>
  <si>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</si>
  <si>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</si>
  <si>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</si>
  <si>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</si>
  <si>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</si>
  <si>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</si>
  <si>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</si>
  <si>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</si>
  <si>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</si>
  <si>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</si>
  <si>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</si>
  <si>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R0331</t>
  </si>
  <si>
    <t>prawns</t>
  </si>
  <si>
    <t>R0332</t>
  </si>
  <si>
    <t>sauce de crustacés</t>
  </si>
  <si>
    <t>sauce de crustaces</t>
  </si>
  <si>
    <t>R0333</t>
  </si>
  <si>
    <t>scampi</t>
  </si>
  <si>
    <t>R0334</t>
  </si>
  <si>
    <t>scampis</t>
  </si>
  <si>
    <t>R0335</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</si>
  <si>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</si>
  <si>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</si>
  <si>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</si>
  <si>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</si>
  <si>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</si>
  <si>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</si>
  <si>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</si>
  <si>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</si>
  <si>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</si>
  <si>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</si>
  <si>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</si>
  <si>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</si>
  <si>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</si>
  <si>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</si>
  <si>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</si>
  <si>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</si>
  <si>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</si>
  <si>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R0344</t>
  </si>
  <si>
    <t>béarnaise</t>
  </si>
  <si>
    <t>bearnaise</t>
  </si>
  <si>
    <t>R0345</t>
  </si>
  <si>
    <t>biscuit cuillère</t>
  </si>
  <si>
    <t>biscuit cuillere</t>
  </si>
  <si>
    <t>R0346</t>
  </si>
  <si>
    <t>blanc d œuf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</si>
  <si>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</si>
  <si>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</si>
  <si>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</si>
  <si>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</si>
  <si>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</si>
  <si>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</si>
  <si>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</si>
  <si>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</si>
  <si>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</si>
  <si>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</si>
  <si>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</si>
  <si>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</si>
  <si>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</si>
  <si>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</si>
  <si>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</si>
  <si>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</si>
  <si>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</si>
  <si>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</si>
  <si>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</si>
  <si>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</si>
  <si>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</si>
  <si>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</si>
  <si>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</si>
  <si>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</si>
  <si>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</si>
  <si>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</si>
  <si>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</si>
  <si>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</si>
  <si>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</si>
  <si>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</si>
  <si>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</si>
  <si>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R0359</t>
  </si>
  <si>
    <t>R0360</t>
  </si>
  <si>
    <t>egg whites</t>
  </si>
  <si>
    <t>R0361</t>
  </si>
  <si>
    <t>R0362</t>
  </si>
  <si>
    <t>egg yolks</t>
  </si>
  <si>
    <t>R0363</t>
  </si>
  <si>
    <t>R0364</t>
  </si>
  <si>
    <t>flan</t>
  </si>
  <si>
    <t>R0365</t>
  </si>
  <si>
    <t>R0366</t>
  </si>
  <si>
    <t>hollandaise</t>
  </si>
  <si>
    <t>R0367</t>
  </si>
  <si>
    <t>île flottante</t>
  </si>
  <si>
    <t>ile flottante</t>
  </si>
  <si>
    <t>R0368</t>
  </si>
  <si>
    <t>jaune d œuf</t>
  </si>
  <si>
    <t>R0369</t>
  </si>
  <si>
    <t>jaunes d œufs</t>
  </si>
  <si>
    <t>jaunes d oeufs</t>
  </si>
  <si>
    <t>R0370</t>
  </si>
  <si>
    <t>lécithine d œuf</t>
  </si>
  <si>
    <t>lecithine d oeuf</t>
  </si>
  <si>
    <t>R0371</t>
  </si>
  <si>
    <t>lysozyme</t>
  </si>
  <si>
    <t>R0372</t>
  </si>
  <si>
    <t>mayo</t>
  </si>
  <si>
    <t>R0373</t>
  </si>
  <si>
    <t>R0374</t>
  </si>
  <si>
    <t>R0375</t>
  </si>
  <si>
    <t>meringues</t>
  </si>
  <si>
    <t>R0376</t>
  </si>
  <si>
    <t>œuf</t>
  </si>
  <si>
    <t>R0377</t>
  </si>
  <si>
    <t>œuf dur</t>
  </si>
  <si>
    <t>oeuf dur</t>
  </si>
  <si>
    <t>R0378</t>
  </si>
  <si>
    <t>œuf en poudre</t>
  </si>
  <si>
    <t>oeuf en poudre</t>
  </si>
  <si>
    <t>R0379</t>
  </si>
  <si>
    <t>œuf mollet</t>
  </si>
  <si>
    <t>oeuf mollet</t>
  </si>
  <si>
    <t>R0380</t>
  </si>
  <si>
    <t>œuf poché</t>
  </si>
  <si>
    <t>oeuf poche</t>
  </si>
  <si>
    <t>R0381</t>
  </si>
  <si>
    <t>R0382</t>
  </si>
  <si>
    <t>œufs brouillés</t>
  </si>
  <si>
    <t>oeufs brouilles</t>
  </si>
  <si>
    <t>R0383</t>
  </si>
  <si>
    <t>R0384</t>
  </si>
  <si>
    <t>R0385</t>
  </si>
  <si>
    <t>ovomucine</t>
  </si>
  <si>
    <t>R0386</t>
  </si>
  <si>
    <t>ovomucoïde</t>
  </si>
  <si>
    <t>ovomucoide</t>
  </si>
  <si>
    <t>R0387</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</si>
  <si>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</si>
  <si>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</si>
  <si>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</si>
  <si>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</si>
  <si>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</si>
  <si>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</si>
  <si>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</si>
  <si>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</si>
  <si>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</si>
  <si>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</si>
  <si>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</si>
  <si>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</si>
  <si>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</si>
  <si>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</si>
  <si>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</si>
  <si>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</si>
  <si>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</si>
  <si>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</si>
  <si>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</si>
  <si>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</si>
  <si>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</si>
  <si>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</si>
  <si>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</si>
  <si>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</si>
  <si>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</si>
  <si>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</si>
  <si>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</si>
  <si>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</si>
  <si>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</si>
  <si>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</si>
  <si>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</si>
  <si>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</si>
  <si>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</si>
  <si>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</si>
  <si>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</si>
  <si>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</si>
  <si>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</si>
  <si>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</si>
  <si>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</si>
  <si>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</si>
  <si>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</si>
  <si>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</si>
  <si>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</si>
  <si>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</si>
  <si>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</si>
  <si>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</si>
  <si>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</si>
  <si>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</si>
  <si>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</si>
  <si>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</si>
  <si>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</si>
  <si>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</si>
  <si>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</si>
  <si>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</si>
  <si>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</si>
  <si>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</si>
  <si>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</si>
  <si>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</si>
  <si>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</si>
  <si>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</si>
  <si>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</si>
  <si>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</si>
  <si>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</si>
  <si>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</si>
  <si>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</si>
  <si>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</si>
  <si>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</si>
  <si>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</si>
  <si>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</si>
  <si>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</si>
  <si>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</si>
  <si>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</si>
  <si>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</si>
  <si>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</si>
  <si>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</si>
  <si>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</si>
  <si>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</si>
  <si>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</si>
  <si>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</si>
  <si>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</si>
  <si>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</si>
  <si>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</si>
  <si>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</si>
  <si>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</si>
  <si>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</si>
  <si>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</si>
  <si>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</si>
  <si>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</si>
  <si>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</si>
  <si>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</si>
  <si>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</si>
  <si>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</si>
  <si>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</si>
  <si>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</si>
  <si>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</si>
  <si>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</si>
  <si>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</si>
  <si>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</si>
  <si>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</si>
  <si>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</si>
  <si>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</si>
  <si>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</si>
  <si>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</si>
  <si>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</si>
  <si>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</si>
  <si>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</si>
  <si>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</si>
  <si>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</si>
  <si>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</si>
  <si>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</si>
  <si>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</si>
  <si>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</si>
  <si>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</si>
  <si>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</si>
  <si>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</si>
  <si>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</si>
  <si>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</si>
  <si>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</si>
  <si>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</si>
  <si>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</si>
  <si>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</si>
  <si>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</si>
  <si>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</si>
  <si>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</si>
  <si>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</si>
  <si>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</si>
  <si>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</si>
  <si>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</si>
  <si>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</si>
  <si>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</si>
  <si>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</si>
  <si>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</si>
  <si>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</si>
  <si>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</si>
  <si>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</si>
  <si>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</si>
  <si>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</si>
  <si>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</si>
  <si>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</si>
  <si>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</si>
  <si>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</si>
  <si>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</si>
  <si>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</si>
  <si>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</si>
  <si>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</si>
  <si>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</si>
  <si>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</si>
  <si>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</si>
  <si>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</si>
  <si>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</si>
  <si>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</si>
  <si>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</si>
  <si>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</si>
  <si>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</si>
  <si>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</si>
  <si>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</si>
  <si>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</si>
  <si>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</si>
  <si>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</si>
  <si>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</si>
  <si>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</si>
  <si>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</si>
  <si>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</si>
  <si>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</si>
  <si>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</si>
  <si>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</si>
  <si>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</si>
  <si>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</si>
  <si>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</si>
  <si>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</si>
  <si>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</si>
  <si>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</si>
  <si>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</si>
  <si>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</si>
  <si>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</si>
  <si>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</si>
  <si>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</si>
  <si>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</si>
  <si>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</si>
  <si>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</si>
  <si>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</si>
  <si>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</si>
  <si>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</si>
  <si>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</si>
  <si>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</si>
  <si>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</si>
  <si>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</si>
  <si>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</si>
  <si>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</si>
  <si>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</si>
  <si>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</si>
  <si>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</si>
  <si>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</si>
  <si>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</si>
  <si>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</si>
  <si>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</si>
  <si>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</si>
  <si>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</si>
  <si>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</si>
  <si>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</si>
  <si>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</si>
  <si>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</si>
  <si>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</si>
  <si>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</si>
  <si>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</si>
  <si>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</si>
  <si>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</si>
  <si>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</si>
  <si>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</si>
  <si>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</si>
  <si>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</si>
  <si>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</si>
  <si>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</si>
  <si>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</si>
  <si>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</si>
  <si>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</si>
  <si>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</si>
  <si>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</si>
  <si>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</si>
  <si>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</si>
  <si>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</si>
  <si>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</si>
  <si>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</si>
  <si>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</si>
  <si>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</si>
  <si>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</si>
  <si>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</si>
  <si>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</si>
  <si>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</si>
  <si>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</si>
  <si>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</si>
  <si>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</si>
  <si>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</si>
  <si>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</si>
  <si>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</si>
  <si>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</si>
  <si>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</si>
  <si>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</si>
  <si>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</si>
  <si>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</si>
  <si>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</si>
  <si>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</si>
  <si>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</si>
  <si>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</si>
  <si>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</si>
  <si>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</si>
  <si>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</si>
  <si>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</si>
  <si>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</si>
  <si>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</si>
  <si>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</si>
  <si>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</si>
  <si>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</si>
  <si>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</si>
  <si>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</si>
  <si>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</si>
  <si>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</si>
  <si>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</si>
  <si>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</si>
  <si>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</si>
  <si>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</si>
  <si>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</si>
  <si>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</si>
  <si>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</si>
  <si>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</si>
  <si>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</si>
  <si>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</si>
  <si>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</si>
  <si>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</si>
  <si>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</si>
  <si>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</si>
  <si>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</si>
  <si>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</si>
  <si>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</si>
  <si>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</si>
  <si>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</si>
  <si>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</si>
  <si>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</si>
  <si>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</si>
  <si>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</si>
  <si>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</si>
  <si>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</si>
  <si>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</si>
  <si>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</si>
  <si>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</si>
  <si>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</si>
  <si>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</si>
  <si>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</si>
  <si>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</si>
  <si>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</si>
  <si>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</si>
  <si>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</si>
  <si>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</si>
  <si>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</si>
  <si>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</si>
  <si>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</si>
  <si>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</si>
  <si>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</si>
  <si>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</si>
  <si>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</si>
  <si>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</si>
  <si>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</si>
  <si>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</si>
  <si>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</si>
  <si>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</si>
  <si>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</si>
  <si>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</si>
  <si>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</si>
  <si>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</si>
  <si>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</si>
  <si>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</si>
  <si>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</si>
  <si>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</si>
  <si>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</si>
  <si>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</si>
  <si>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</si>
  <si>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</si>
  <si>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</si>
  <si>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</si>
  <si>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</si>
  <si>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</si>
  <si>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</si>
  <si>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</si>
  <si>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</si>
  <si>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</si>
  <si>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</si>
  <si>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</si>
  <si>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</si>
  <si>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</si>
  <si>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</si>
  <si>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</si>
  <si>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</si>
  <si>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</si>
  <si>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</si>
  <si>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</si>
  <si>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</si>
  <si>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</si>
  <si>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</si>
  <si>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</si>
  <si>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</si>
  <si>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</si>
  <si>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</si>
  <si>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</si>
  <si>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</si>
  <si>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</si>
  <si>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</si>
  <si>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</si>
  <si>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</si>
  <si>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</si>
  <si>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</si>
  <si>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</si>
  <si>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</si>
  <si>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</si>
  <si>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</si>
  <si>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</si>
  <si>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</si>
  <si>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</si>
  <si>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</si>
  <si>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</si>
  <si>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</si>
  <si>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</si>
  <si>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</si>
  <si>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</si>
  <si>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</si>
  <si>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</si>
  <si>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</si>
  <si>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</si>
  <si>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</si>
  <si>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</si>
  <si>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</si>
  <si>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</si>
  <si>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</si>
  <si>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</si>
  <si>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</si>
  <si>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</si>
  <si>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</si>
  <si>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</si>
  <si>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</si>
  <si>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</si>
  <si>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</si>
  <si>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</si>
  <si>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</si>
  <si>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</si>
  <si>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</si>
  <si>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</si>
  <si>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</si>
  <si>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</si>
  <si>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</si>
  <si>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</si>
  <si>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</si>
  <si>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</si>
  <si>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</si>
  <si>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</si>
  <si>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</si>
  <si>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</si>
  <si>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</si>
  <si>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</si>
  <si>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</si>
  <si>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</si>
  <si>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</si>
  <si>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</si>
  <si>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</si>
  <si>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</si>
  <si>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</si>
  <si>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</si>
  <si>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</si>
  <si>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</si>
  <si>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</si>
  <si>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</si>
  <si>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</si>
  <si>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</si>
  <si>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</si>
  <si>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</si>
  <si>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</si>
  <si>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</si>
  <si>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</si>
  <si>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</si>
  <si>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</si>
  <si>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</si>
  <si>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</si>
  <si>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</si>
  <si>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</si>
  <si>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</si>
  <si>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</si>
  <si>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</si>
  <si>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</si>
  <si>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</si>
  <si>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</si>
  <si>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</si>
  <si>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</si>
  <si>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</si>
  <si>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</si>
  <si>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</si>
  <si>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</si>
  <si>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</si>
  <si>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</si>
  <si>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</si>
  <si>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</si>
  <si>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</si>
  <si>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</si>
  <si>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</si>
  <si>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</si>
  <si>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</si>
  <si>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</si>
  <si>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</si>
  <si>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</si>
  <si>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</si>
  <si>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</si>
  <si>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</si>
  <si>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</si>
  <si>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</si>
  <si>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</si>
  <si>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</si>
  <si>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</si>
  <si>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</si>
  <si>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</si>
  <si>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</si>
  <si>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</si>
  <si>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</si>
  <si>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</si>
  <si>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</si>
  <si>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</si>
  <si>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</si>
  <si>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</si>
  <si>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</si>
  <si>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colin pour les filets surgeles</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</si>
  <si>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</si>
  <si>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</si>
  <si>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</si>
  <si>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</si>
  <si>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</si>
  <si>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</si>
  <si>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</si>
  <si>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</si>
  <si>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</si>
  <si>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</si>
  <si>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</si>
  <si>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</si>
  <si>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</si>
  <si>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</si>
  <si>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</si>
  <si>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</si>
  <si>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</si>
  <si>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</si>
  <si>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</si>
  <si>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</si>
  <si>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</si>
  <si>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</si>
  <si>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</si>
  <si>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</si>
  <si>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</si>
  <si>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</si>
  <si>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</si>
  <si>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</si>
  <si>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</si>
  <si>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</si>
  <si>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</si>
  <si>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</si>
  <si>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</si>
  <si>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</si>
  <si>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</si>
  <si>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</si>
  <si>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</si>
  <si>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</si>
  <si>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</si>
  <si>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</si>
  <si>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</si>
  <si>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</si>
  <si>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</si>
  <si>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</si>
  <si>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</si>
  <si>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</si>
  <si>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</si>
  <si>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</si>
  <si>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</si>
  <si>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</si>
  <si>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</si>
  <si>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</si>
  <si>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</si>
  <si>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</si>
  <si>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</si>
  <si>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</si>
  <si>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</si>
  <si>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</si>
  <si>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</si>
  <si>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</si>
  <si>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</si>
  <si>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</si>
  <si>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</si>
  <si>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</si>
  <si>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</si>
  <si>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</si>
  <si>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</si>
  <si>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</si>
  <si>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</si>
  <si>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</si>
  <si>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</si>
  <si>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</si>
  <si>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</si>
  <si>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</si>
  <si>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</si>
  <si>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</si>
  <si>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</si>
  <si>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</si>
  <si>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</si>
  <si>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</si>
  <si>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</si>
  <si>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</si>
  <si>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</si>
  <si>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</si>
  <si>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</si>
  <si>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</si>
  <si>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</si>
  <si>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</si>
  <si>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</si>
  <si>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</si>
  <si>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</si>
  <si>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</si>
  <si>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</si>
  <si>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</si>
  <si>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</si>
  <si>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</si>
  <si>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</si>
  <si>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</si>
  <si>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</si>
  <si>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</si>
  <si>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</si>
  <si>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</si>
  <si>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</si>
  <si>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</si>
  <si>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</si>
  <si>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</si>
  <si>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</si>
  <si>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</si>
  <si>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</si>
  <si>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</si>
  <si>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</si>
  <si>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</si>
  <si>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</si>
  <si>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</si>
  <si>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</si>
  <si>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</si>
  <si>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</si>
  <si>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</si>
  <si>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</si>
  <si>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</si>
  <si>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</si>
  <si>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</si>
  <si>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</si>
  <si>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</si>
  <si>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</si>
  <si>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</si>
  <si>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</si>
  <si>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</si>
  <si>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</si>
  <si>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</si>
  <si>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</si>
  <si>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</si>
  <si>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</si>
  <si>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</si>
  <si>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</si>
  <si>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</si>
  <si>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</si>
  <si>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</si>
  <si>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</si>
  <si>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</si>
  <si>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</si>
  <si>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</si>
  <si>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</si>
  <si>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</si>
  <si>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</si>
  <si>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</si>
  <si>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</si>
  <si>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</si>
  <si>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</si>
  <si>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</si>
  <si>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</si>
  <si>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</si>
  <si>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</si>
  <si>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</si>
  <si>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</si>
  <si>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</si>
  <si>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</si>
  <si>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</si>
  <si>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</si>
  <si>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</si>
  <si>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</si>
  <si>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</si>
  <si>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</si>
  <si>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</si>
  <si>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</si>
  <si>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</si>
  <si>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</si>
  <si>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</si>
  <si>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</si>
  <si>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</si>
  <si>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</si>
  <si>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</si>
  <si>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</si>
  <si>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</si>
  <si>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</si>
  <si>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</si>
  <si>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</si>
  <si>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</si>
  <si>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</si>
  <si>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</si>
  <si>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</si>
  <si>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</si>
  <si>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</si>
  <si>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</si>
  <si>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</si>
  <si>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</si>
  <si>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</si>
  <si>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</si>
  <si>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</si>
  <si>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</si>
  <si>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</si>
  <si>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</si>
  <si>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</si>
  <si>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</si>
  <si>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</si>
  <si>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</si>
  <si>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</si>
  <si>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</si>
  <si>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</si>
  <si>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</si>
  <si>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</si>
  <si>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</si>
  <si>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</si>
  <si>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</si>
  <si>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</si>
  <si>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</si>
  <si>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</si>
  <si>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</si>
  <si>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</si>
  <si>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</si>
  <si>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</si>
  <si>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</si>
  <si>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</si>
  <si>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</si>
  <si>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</si>
  <si>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</si>
  <si>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</si>
  <si>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</si>
  <si>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</si>
  <si>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</si>
  <si>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</si>
  <si>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</si>
  <si>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</si>
  <si>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</si>
  <si>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</si>
  <si>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</si>
  <si>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</si>
  <si>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</si>
  <si>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</si>
  <si>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</si>
  <si>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</si>
  <si>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</si>
  <si>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</si>
  <si>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</si>
  <si>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</si>
  <si>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</si>
  <si>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</si>
  <si>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</si>
  <si>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</si>
  <si>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</si>
  <si>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</si>
  <si>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</si>
  <si>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</si>
  <si>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</si>
  <si>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</si>
  <si>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</si>
  <si>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</si>
  <si>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</si>
  <si>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</si>
  <si>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</si>
  <si>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</si>
  <si>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</si>
  <si>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</si>
  <si>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</si>
  <si>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</si>
  <si>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</si>
  <si>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</si>
  <si>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</si>
  <si>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</si>
  <si>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</si>
  <si>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</si>
  <si>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</si>
  <si>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</si>
  <si>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</si>
  <si>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</si>
  <si>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</si>
  <si>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</si>
  <si>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</si>
  <si>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</si>
  <si>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</si>
  <si>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</si>
  <si>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</si>
  <si>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</si>
  <si>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</si>
  <si>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</si>
  <si>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</si>
  <si>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</si>
  <si>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</si>
  <si>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</si>
  <si>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</si>
  <si>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</si>
  <si>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</si>
  <si>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</si>
  <si>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</si>
  <si>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</si>
  <si>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</si>
  <si>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</si>
  <si>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</si>
  <si>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</si>
  <si>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</si>
  <si>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</si>
  <si>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</si>
  <si>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</si>
  <si>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</si>
  <si>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</si>
  <si>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</si>
  <si>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</si>
  <si>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</si>
  <si>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</si>
  <si>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</si>
  <si>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</si>
  <si>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</si>
  <si>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</si>
  <si>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</si>
  <si>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</si>
  <si>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</si>
  <si>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</si>
  <si>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</si>
  <si>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</si>
  <si>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</si>
  <si>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</si>
  <si>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</si>
  <si>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</si>
  <si>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</si>
  <si>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</si>
  <si>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</si>
  <si>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</si>
  <si>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</si>
  <si>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</si>
  <si>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</si>
  <si>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</si>
  <si>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</si>
  <si>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</si>
  <si>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</si>
  <si>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</si>
  <si>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</si>
  <si>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</si>
  <si>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</si>
  <si>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</si>
  <si>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</si>
  <si>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</si>
  <si>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</si>
  <si>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</si>
  <si>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</si>
  <si>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</si>
  <si>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</si>
  <si>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</si>
  <si>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</si>
  <si>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</si>
  <si>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</si>
  <si>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</si>
  <si>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</si>
  <si>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</si>
  <si>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</si>
  <si>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</si>
  <si>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</si>
  <si>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</si>
  <si>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</si>
  <si>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</si>
  <si>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</si>
  <si>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</si>
  <si>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</si>
  <si>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</si>
  <si>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</si>
  <si>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</si>
  <si>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</si>
  <si>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</si>
  <si>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</si>
  <si>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</si>
  <si>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</si>
  <si>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</si>
  <si>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</si>
  <si>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</si>
  <si>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</si>
  <si>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</si>
  <si>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</si>
  <si>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</si>
  <si>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</si>
  <si>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</si>
  <si>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</si>
  <si>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</si>
  <si>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</si>
  <si>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R0807</t>
  </si>
  <si>
    <t>hake</t>
  </si>
  <si>
    <t>R0808</t>
  </si>
  <si>
    <t>halibut</t>
  </si>
  <si>
    <t>R0809</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</si>
  <si>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</si>
  <si>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</si>
  <si>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</si>
  <si>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</si>
  <si>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</si>
  <si>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</si>
  <si>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</si>
  <si>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</si>
  <si>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</si>
  <si>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</si>
  <si>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</si>
  <si>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</si>
  <si>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</si>
  <si>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</si>
  <si>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</si>
  <si>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</si>
  <si>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</si>
  <si>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</si>
  <si>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</si>
  <si>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</si>
  <si>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</si>
  <si>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</si>
  <si>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</si>
  <si>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</si>
  <si>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</si>
  <si>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</si>
  <si>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</si>
  <si>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</si>
  <si>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</si>
  <si>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</si>
  <si>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</si>
  <si>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</si>
  <si>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</si>
  <si>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</si>
  <si>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</si>
  <si>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</si>
  <si>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</si>
  <si>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</si>
  <si>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</si>
  <si>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</si>
  <si>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</si>
  <si>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</si>
  <si>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</si>
  <si>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</si>
  <si>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</si>
  <si>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</si>
  <si>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</si>
  <si>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</si>
  <si>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</si>
  <si>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</si>
  <si>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</si>
  <si>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</si>
  <si>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</si>
  <si>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</si>
  <si>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</si>
  <si>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</si>
  <si>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</si>
  <si>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</si>
  <si>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</si>
  <si>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</si>
  <si>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</si>
  <si>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</si>
  <si>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</si>
  <si>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</si>
  <si>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</si>
  <si>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</si>
  <si>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</si>
  <si>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</si>
  <si>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</si>
  <si>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</si>
  <si>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</si>
  <si>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</si>
  <si>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</si>
  <si>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</si>
  <si>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</si>
  <si>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</si>
  <si>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</si>
  <si>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</si>
  <si>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</si>
  <si>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</si>
  <si>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</si>
  <si>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</si>
  <si>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</si>
  <si>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</si>
  <si>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</si>
  <si>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</si>
  <si>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</si>
  <si>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</si>
  <si>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</si>
  <si>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</si>
  <si>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</si>
  <si>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</si>
  <si>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</si>
  <si>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</si>
  <si>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</si>
  <si>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</si>
  <si>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</si>
  <si>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</si>
  <si>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</si>
  <si>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</si>
  <si>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</si>
  <si>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</si>
  <si>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</si>
  <si>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</si>
  <si>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</si>
  <si>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</si>
  <si>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</si>
  <si>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</si>
  <si>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</si>
  <si>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</si>
  <si>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</si>
  <si>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</si>
  <si>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</si>
  <si>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</si>
  <si>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</si>
  <si>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</si>
  <si>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</si>
  <si>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</si>
  <si>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</si>
  <si>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</si>
  <si>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</si>
  <si>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</si>
  <si>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</si>
  <si>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</si>
  <si>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</si>
  <si>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</si>
  <si>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</si>
  <si>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</si>
  <si>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</si>
  <si>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</si>
  <si>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</si>
  <si>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</si>
  <si>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</si>
  <si>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</si>
  <si>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</si>
  <si>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</si>
  <si>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</si>
  <si>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</si>
  <si>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</si>
  <si>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</si>
  <si>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</si>
  <si>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</si>
  <si>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</si>
  <si>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</si>
  <si>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</si>
  <si>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</si>
  <si>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</si>
  <si>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</si>
  <si>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</si>
  <si>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</si>
  <si>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</si>
  <si>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</si>
  <si>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</si>
  <si>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</si>
  <si>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</si>
  <si>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</si>
  <si>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</si>
  <si>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</si>
  <si>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</si>
  <si>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</si>
  <si>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</si>
  <si>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</si>
  <si>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</si>
  <si>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</si>
  <si>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</si>
  <si>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</si>
  <si>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</si>
  <si>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</si>
  <si>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</si>
  <si>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</si>
  <si>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</si>
  <si>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</si>
  <si>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</si>
  <si>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</si>
  <si>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</si>
  <si>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</si>
  <si>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</si>
  <si>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</si>
  <si>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</si>
  <si>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</si>
  <si>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</si>
  <si>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</si>
  <si>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</si>
  <si>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</si>
  <si>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</si>
  <si>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</si>
  <si>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</si>
  <si>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</si>
  <si>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</si>
  <si>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</si>
  <si>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</si>
  <si>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</si>
  <si>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</si>
  <si>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</si>
  <si>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</si>
  <si>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</si>
  <si>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</si>
  <si>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</si>
  <si>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</si>
  <si>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</si>
  <si>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</si>
  <si>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</si>
  <si>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</si>
  <si>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</si>
  <si>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</si>
  <si>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</si>
  <si>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</si>
  <si>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</si>
  <si>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</si>
  <si>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</si>
  <si>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</si>
  <si>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</si>
  <si>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</si>
  <si>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</si>
  <si>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</si>
  <si>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</si>
  <si>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</si>
  <si>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</si>
  <si>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</si>
  <si>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</si>
  <si>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</si>
  <si>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</si>
  <si>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</si>
  <si>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</si>
  <si>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</si>
  <si>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</si>
  <si>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</si>
  <si>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</si>
  <si>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</si>
  <si>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</si>
  <si>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</si>
  <si>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</si>
  <si>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</si>
  <si>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</si>
  <si>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</si>
  <si>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</si>
  <si>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</si>
  <si>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</si>
  <si>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</si>
  <si>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</si>
  <si>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</si>
  <si>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</si>
  <si>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</si>
  <si>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</si>
  <si>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</si>
  <si>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</si>
  <si>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</si>
  <si>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</si>
  <si>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</si>
  <si>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</si>
  <si>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</si>
  <si>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</si>
  <si>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</si>
  <si>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</si>
  <si>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</si>
  <si>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</si>
  <si>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</si>
  <si>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</si>
  <si>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</si>
  <si>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</si>
  <si>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</si>
  <si>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</si>
  <si>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</si>
  <si>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</si>
  <si>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</si>
  <si>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</si>
  <si>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</si>
  <si>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</si>
  <si>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</si>
  <si>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</si>
  <si>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</si>
  <si>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</si>
  <si>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</si>
  <si>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</si>
  <si>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</si>
  <si>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</si>
  <si>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</si>
  <si>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</si>
  <si>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</si>
  <si>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</si>
  <si>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</si>
  <si>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</si>
  <si>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</si>
  <si>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</si>
  <si>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</si>
  <si>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</si>
  <si>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</si>
  <si>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</si>
  <si>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</si>
  <si>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</si>
  <si>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</si>
  <si>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</si>
  <si>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</si>
  <si>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</si>
  <si>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</si>
  <si>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</si>
  <si>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</si>
  <si>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</si>
  <si>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</si>
  <si>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</si>
  <si>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</si>
  <si>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</si>
  <si>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</si>
  <si>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</si>
  <si>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</si>
  <si>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</si>
  <si>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</si>
  <si>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</si>
  <si>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</si>
  <si>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</si>
  <si>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</si>
  <si>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</si>
  <si>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</si>
  <si>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</si>
  <si>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</si>
  <si>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</si>
  <si>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</si>
  <si>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</si>
  <si>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</si>
  <si>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</si>
  <si>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</si>
  <si>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</si>
  <si>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</si>
  <si>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</si>
  <si>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</si>
  <si>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</si>
  <si>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</si>
  <si>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</si>
  <si>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</si>
  <si>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</si>
  <si>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</si>
  <si>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</si>
  <si>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</si>
  <si>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</si>
  <si>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</si>
  <si>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</si>
  <si>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</si>
  <si>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</si>
  <si>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</si>
  <si>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</si>
  <si>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</si>
  <si>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</si>
  <si>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</si>
  <si>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</si>
  <si>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</si>
  <si>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</si>
  <si>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</si>
  <si>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</si>
  <si>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</si>
  <si>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</si>
  <si>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</si>
  <si>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</si>
  <si>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</si>
  <si>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</si>
  <si>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</si>
  <si>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</si>
  <si>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</si>
  <si>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</si>
  <si>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</si>
  <si>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</si>
  <si>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</si>
  <si>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</si>
  <si>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</si>
  <si>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</si>
  <si>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</si>
  <si>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</si>
  <si>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</si>
  <si>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</si>
  <si>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</si>
  <si>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</si>
  <si>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</si>
  <si>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</si>
  <si>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</si>
  <si>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</si>
  <si>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</si>
  <si>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</si>
  <si>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</si>
  <si>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</si>
  <si>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</si>
  <si>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</si>
  <si>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</si>
  <si>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</si>
  <si>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</si>
  <si>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</si>
  <si>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</si>
  <si>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</si>
  <si>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</si>
  <si>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</si>
  <si>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</si>
  <si>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</si>
  <si>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</si>
  <si>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</si>
  <si>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</si>
  <si>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</si>
  <si>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</si>
  <si>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</si>
  <si>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</si>
  <si>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</si>
  <si>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</si>
  <si>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</si>
  <si>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</si>
  <si>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</si>
  <si>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</si>
  <si>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</si>
  <si>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</si>
  <si>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</si>
  <si>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</si>
  <si>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</si>
  <si>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</si>
  <si>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</si>
  <si>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</si>
  <si>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</si>
  <si>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</si>
  <si>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</si>
  <si>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</si>
  <si>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</si>
  <si>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</si>
  <si>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</si>
  <si>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</si>
  <si>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</si>
  <si>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</si>
  <si>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</si>
  <si>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</si>
  <si>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</si>
  <si>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</si>
  <si>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</si>
  <si>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</si>
  <si>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</si>
  <si>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</si>
  <si>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</si>
  <si>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</si>
  <si>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</si>
  <si>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</si>
  <si>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</si>
  <si>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</si>
  <si>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</si>
  <si>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</si>
  <si>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</si>
  <si>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</si>
  <si>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</si>
  <si>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</si>
  <si>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</si>
  <si>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</si>
  <si>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</si>
  <si>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</si>
  <si>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</si>
  <si>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</si>
  <si>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</si>
  <si>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</si>
  <si>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</si>
  <si>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</si>
  <si>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</si>
  <si>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</si>
  <si>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</si>
  <si>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</si>
  <si>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</si>
  <si>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</si>
  <si>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</si>
  <si>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</si>
  <si>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</si>
  <si>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</si>
  <si>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</si>
  <si>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</si>
  <si>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</si>
  <si>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</si>
  <si>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</si>
  <si>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</si>
  <si>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</si>
  <si>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</si>
  <si>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</si>
  <si>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</si>
  <si>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</si>
  <si>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</si>
  <si>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</si>
  <si>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</si>
  <si>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</si>
  <si>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</si>
  <si>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</si>
  <si>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</si>
  <si>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</si>
  <si>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</si>
  <si>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</si>
  <si>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</si>
  <si>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</si>
  <si>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</si>
  <si>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</si>
  <si>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</si>
  <si>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</si>
  <si>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</si>
  <si>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</si>
  <si>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</si>
  <si>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</si>
  <si>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</si>
  <si>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</si>
  <si>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</si>
  <si>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</si>
  <si>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</si>
  <si>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</si>
  <si>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</si>
  <si>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</si>
  <si>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</si>
  <si>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</si>
  <si>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</si>
  <si>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</si>
  <si>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</si>
  <si>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</si>
  <si>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</si>
  <si>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</si>
  <si>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</si>
  <si>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</si>
  <si>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</si>
  <si>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</si>
  <si>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</si>
  <si>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</si>
  <si>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</si>
  <si>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</si>
  <si>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</si>
  <si>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</si>
  <si>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</si>
  <si>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</si>
  <si>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</si>
  <si>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</si>
  <si>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</si>
  <si>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</si>
  <si>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</si>
  <si>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</si>
  <si>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</si>
  <si>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</si>
  <si>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</si>
  <si>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</si>
  <si>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</si>
  <si>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</si>
  <si>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</si>
  <si>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</si>
  <si>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</si>
  <si>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</si>
  <si>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</si>
  <si>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</si>
  <si>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</si>
  <si>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</si>
  <si>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</si>
  <si>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</si>
  <si>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</si>
  <si>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</si>
  <si>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</si>
  <si>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</si>
  <si>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</si>
  <si>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</si>
  <si>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</si>
  <si>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</si>
  <si>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</si>
  <si>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</si>
  <si>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</si>
  <si>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</si>
  <si>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</si>
  <si>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</si>
  <si>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</si>
  <si>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</si>
  <si>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</si>
  <si>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</si>
  <si>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</si>
  <si>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</si>
  <si>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</si>
  <si>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</si>
  <si>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</si>
  <si>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</si>
  <si>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</si>
  <si>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</si>
  <si>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</si>
  <si>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</si>
  <si>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</si>
  <si>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</si>
  <si>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</si>
  <si>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</si>
  <si>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</si>
  <si>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</si>
  <si>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</si>
  <si>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</si>
  <si>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</si>
  <si>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</si>
  <si>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</si>
  <si>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</si>
  <si>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</si>
  <si>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</si>
  <si>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</si>
  <si>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</si>
  <si>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</si>
  <si>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</si>
  <si>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</si>
  <si>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</si>
  <si>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</si>
  <si>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</si>
  <si>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</si>
  <si>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</si>
  <si>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</si>
  <si>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</si>
  <si>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</si>
  <si>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</si>
  <si>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</si>
  <si>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</si>
  <si>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</si>
  <si>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</si>
  <si>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</si>
  <si>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</si>
  <si>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</si>
  <si>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</si>
  <si>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</si>
  <si>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</si>
  <si>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</si>
  <si>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</si>
  <si>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</si>
  <si>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</si>
  <si>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</si>
  <si>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</si>
  <si>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</si>
  <si>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</si>
  <si>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</si>
  <si>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</si>
  <si>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</si>
  <si>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</si>
  <si>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</si>
  <si>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</si>
  <si>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</si>
  <si>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</si>
  <si>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</si>
  <si>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</si>
  <si>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</si>
  <si>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</si>
  <si>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</si>
  <si>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</si>
  <si>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</si>
  <si>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</si>
  <si>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</si>
  <si>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</si>
  <si>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</si>
  <si>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</si>
  <si>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</si>
  <si>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</si>
  <si>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</si>
  <si>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</si>
  <si>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</si>
  <si>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</si>
  <si>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</si>
  <si>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</si>
  <si>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</si>
  <si>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</si>
  <si>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</si>
  <si>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</si>
  <si>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</si>
  <si>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</si>
  <si>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</si>
  <si>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</si>
  <si>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</si>
  <si>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</si>
  <si>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</si>
  <si>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</si>
  <si>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</si>
  <si>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</si>
  <si>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</si>
  <si>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</si>
  <si>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</si>
  <si>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</si>
  <si>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</si>
  <si>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</si>
  <si>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</si>
  <si>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</si>
  <si>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</si>
  <si>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</si>
  <si>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</si>
  <si>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</si>
  <si>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</si>
  <si>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</si>
  <si>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</si>
  <si>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</si>
  <si>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</si>
  <si>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</si>
  <si>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</si>
  <si>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</si>
  <si>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</si>
  <si>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</si>
  <si>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</si>
  <si>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</si>
  <si>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</si>
  <si>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</si>
  <si>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</si>
  <si>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</si>
  <si>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</si>
  <si>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</si>
  <si>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</si>
  <si>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</si>
  <si>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</si>
  <si>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</si>
  <si>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</si>
  <si>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</si>
  <si>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</si>
  <si>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</si>
  <si>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</si>
  <si>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</si>
  <si>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</si>
  <si>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</si>
  <si>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</si>
  <si>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</si>
  <si>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</si>
  <si>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</si>
  <si>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</si>
  <si>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</si>
  <si>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</si>
  <si>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</si>
  <si>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</si>
  <si>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</si>
  <si>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</si>
  <si>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</si>
  <si>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</si>
  <si>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</si>
  <si>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</si>
  <si>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</si>
  <si>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</si>
  <si>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</si>
  <si>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</si>
  <si>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</si>
  <si>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</si>
  <si>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</si>
  <si>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</si>
  <si>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</si>
  <si>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</si>
  <si>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</si>
  <si>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</si>
  <si>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</si>
  <si>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</si>
  <si>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</si>
  <si>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</si>
  <si>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</si>
  <si>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</si>
  <si>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</si>
  <si>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</si>
  <si>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</si>
  <si>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</si>
  <si>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</si>
  <si>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</si>
  <si>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</si>
  <si>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</si>
  <si>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</si>
  <si>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</si>
  <si>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</si>
  <si>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</si>
  <si>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</si>
  <si>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</si>
  <si>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</si>
  <si>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</si>
  <si>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</si>
  <si>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</si>
  <si>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</si>
  <si>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</si>
  <si>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</si>
  <si>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</si>
  <si>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</si>
  <si>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</si>
  <si>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</si>
  <si>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</si>
  <si>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</si>
  <si>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</si>
  <si>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</si>
  <si>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</si>
  <si>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</si>
  <si>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</si>
  <si>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</si>
  <si>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</si>
  <si>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</si>
  <si>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</si>
  <si>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</si>
  <si>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</si>
  <si>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</si>
  <si>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</si>
  <si>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</si>
  <si>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</si>
  <si>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</si>
  <si>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</si>
  <si>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</si>
  <si>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</si>
  <si>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</si>
  <si>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</si>
  <si>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</si>
  <si>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</si>
  <si>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</si>
  <si>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</si>
  <si>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</si>
  <si>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</si>
  <si>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</si>
  <si>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</si>
  <si>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</si>
  <si>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</si>
  <si>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</si>
  <si>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</si>
  <si>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</si>
  <si>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</si>
  <si>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</si>
  <si>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</si>
  <si>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</si>
  <si>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</si>
  <si>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</si>
  <si>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</si>
  <si>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</si>
  <si>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</si>
  <si>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</si>
  <si>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</si>
  <si>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</si>
  <si>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</si>
  <si>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</si>
  <si>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</si>
  <si>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</si>
  <si>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</si>
  <si>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</si>
  <si>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</si>
  <si>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</si>
  <si>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</si>
  <si>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</si>
  <si>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</si>
  <si>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</si>
  <si>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</si>
  <si>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</si>
  <si>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</si>
  <si>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</si>
  <si>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</si>
  <si>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</si>
  <si>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</si>
  <si>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</si>
  <si>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</si>
  <si>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</si>
  <si>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</si>
  <si>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</si>
  <si>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</si>
  <si>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</si>
  <si>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</si>
  <si>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</si>
  <si>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</si>
  <si>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</si>
  <si>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</si>
  <si>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</si>
  <si>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</si>
  <si>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</si>
  <si>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</si>
  <si>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</si>
  <si>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</si>
  <si>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</si>
  <si>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</si>
  <si>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</si>
  <si>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</si>
  <si>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</si>
  <si>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</si>
  <si>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</si>
  <si>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</si>
  <si>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</si>
  <si>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</si>
  <si>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</si>
  <si>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</si>
  <si>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</si>
  <si>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</si>
  <si>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</si>
  <si>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</si>
  <si>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</si>
  <si>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</si>
  <si>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</si>
  <si>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</si>
  <si>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</si>
  <si>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</si>
  <si>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</si>
  <si>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</si>
  <si>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</si>
  <si>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</si>
  <si>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</si>
  <si>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</si>
  <si>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</si>
  <si>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</si>
  <si>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</si>
  <si>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</si>
  <si>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</si>
  <si>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</si>
  <si>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</si>
  <si>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</si>
  <si>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</si>
  <si>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</si>
  <si>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</si>
  <si>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</si>
  <si>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</si>
  <si>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</si>
  <si>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</si>
  <si>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</si>
  <si>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</si>
  <si>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</si>
  <si>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</si>
  <si>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</si>
  <si>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</si>
  <si>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</si>
  <si>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</si>
  <si>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</si>
  <si>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</si>
  <si>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</si>
  <si>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</si>
  <si>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</si>
  <si>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</si>
  <si>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</si>
  <si>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</si>
  <si>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</si>
  <si>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</si>
  <si>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</si>
  <si>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</si>
  <si>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</si>
  <si>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</si>
  <si>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</si>
  <si>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</si>
  <si>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</si>
  <si>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</si>
  <si>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</si>
  <si>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</si>
  <si>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</si>
  <si>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</si>
  <si>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</si>
  <si>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</si>
  <si>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</si>
  <si>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</si>
  <si>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</si>
  <si>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</si>
  <si>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</si>
  <si>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</si>
  <si>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</si>
  <si>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</si>
  <si>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</si>
  <si>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</si>
  <si>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</si>
  <si>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</si>
  <si>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</si>
  <si>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</si>
  <si>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</si>
  <si>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</si>
  <si>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</si>
  <si>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</si>
  <si>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</si>
  <si>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</si>
  <si>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</si>
  <si>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</si>
  <si>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</si>
  <si>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</si>
  <si>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</si>
  <si>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</si>
  <si>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</si>
  <si>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</si>
  <si>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</si>
  <si>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</si>
  <si>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</si>
  <si>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</si>
  <si>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</si>
  <si>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</si>
  <si>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</si>
  <si>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</si>
  <si>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</si>
  <si>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</si>
  <si>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</si>
  <si>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</si>
  <si>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</si>
  <si>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</si>
  <si>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</si>
  <si>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</si>
  <si>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</si>
  <si>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</si>
  <si>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</si>
  <si>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</si>
  <si>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</si>
  <si>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</si>
  <si>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</si>
  <si>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</si>
  <si>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</si>
  <si>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</si>
  <si>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</si>
  <si>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</si>
  <si>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</si>
  <si>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</si>
  <si>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</si>
  <si>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</si>
  <si>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</si>
  <si>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</si>
  <si>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</si>
  <si>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</si>
  <si>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</si>
  <si>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</si>
  <si>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</si>
  <si>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</si>
  <si>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</si>
  <si>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</si>
  <si>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</si>
  <si>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</si>
  <si>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</si>
  <si>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</si>
  <si>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</si>
  <si>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</si>
  <si>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</si>
  <si>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</si>
  <si>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</si>
  <si>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</si>
  <si>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</si>
  <si>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</si>
  <si>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</si>
  <si>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</si>
  <si>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</si>
  <si>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</si>
  <si>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</si>
  <si>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</si>
  <si>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R1315</t>
  </si>
  <si>
    <t>truite arc en ciel</t>
  </si>
  <si>
    <t>R1316</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</si>
  <si>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</si>
  <si>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</si>
  <si>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</si>
  <si>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</si>
  <si>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</si>
  <si>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</si>
  <si>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</si>
  <si>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</si>
  <si>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</si>
  <si>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</si>
  <si>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</si>
  <si>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</si>
  <si>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</si>
  <si>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</si>
  <si>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</si>
  <si>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</si>
  <si>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</si>
  <si>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</si>
  <si>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</si>
  <si>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</si>
  <si>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</si>
  <si>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</si>
  <si>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</si>
  <si>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</si>
  <si>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</si>
  <si>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</si>
  <si>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</si>
  <si>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</si>
  <si>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</si>
  <si>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</si>
  <si>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</si>
  <si>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</si>
  <si>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</si>
  <si>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</si>
  <si>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</si>
  <si>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</si>
  <si>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</si>
  <si>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</si>
  <si>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</si>
  <si>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</si>
  <si>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</si>
  <si>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</si>
  <si>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</si>
  <si>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</si>
  <si>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</si>
  <si>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</si>
  <si>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</si>
  <si>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</si>
  <si>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</si>
  <si>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</si>
  <si>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</si>
  <si>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</si>
  <si>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</si>
  <si>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</si>
  <si>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</si>
  <si>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</si>
  <si>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</si>
  <si>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</si>
  <si>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</si>
  <si>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</si>
  <si>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</si>
  <si>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</si>
  <si>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</si>
  <si>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</si>
  <si>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</si>
  <si>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</si>
  <si>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</si>
  <si>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</si>
  <si>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</si>
  <si>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</si>
  <si>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</si>
  <si>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</si>
  <si>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</si>
  <si>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</si>
  <si>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</si>
  <si>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</si>
  <si>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</si>
  <si>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</si>
  <si>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</si>
  <si>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</si>
  <si>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</si>
  <si>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</si>
  <si>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</si>
  <si>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</si>
  <si>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</si>
  <si>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</si>
  <si>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</si>
  <si>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</si>
  <si>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</si>
  <si>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</si>
  <si>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</si>
  <si>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</si>
  <si>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</si>
  <si>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</si>
  <si>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</si>
  <si>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</si>
  <si>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</si>
  <si>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</si>
  <si>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</si>
  <si>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</si>
  <si>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</si>
  <si>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</si>
  <si>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</si>
  <si>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</si>
  <si>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</si>
  <si>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</si>
  <si>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</si>
  <si>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</si>
  <si>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</si>
  <si>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</si>
  <si>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</si>
  <si>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</si>
  <si>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</si>
  <si>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</si>
  <si>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</si>
  <si>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</si>
  <si>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</si>
  <si>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</si>
  <si>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</si>
  <si>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</si>
  <si>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</si>
  <si>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</si>
  <si>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</si>
  <si>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</si>
  <si>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</si>
  <si>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</si>
  <si>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</si>
  <si>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</si>
  <si>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</si>
  <si>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</si>
  <si>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</si>
  <si>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</si>
  <si>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</si>
  <si>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</si>
  <si>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</si>
  <si>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</si>
  <si>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</si>
  <si>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</si>
  <si>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</si>
  <si>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</si>
  <si>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</si>
  <si>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</si>
  <si>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</si>
  <si>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</si>
  <si>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 ou dérivé.</t>
  </si>
  <si>
    <t>R1386</t>
  </si>
  <si>
    <t>R1387</t>
  </si>
  <si>
    <t>beurre d arachide</t>
  </si>
  <si>
    <t>R1388</t>
  </si>
  <si>
    <t>beurre de cacahuète</t>
  </si>
  <si>
    <t>R1389</t>
  </si>
  <si>
    <t>cacahuète</t>
  </si>
  <si>
    <t>R1390</t>
  </si>
  <si>
    <t>cacahuètes</t>
  </si>
  <si>
    <t>R1391</t>
  </si>
  <si>
    <t>farine d arachide</t>
  </si>
  <si>
    <t>R1392</t>
  </si>
  <si>
    <t>R1393</t>
  </si>
  <si>
    <t>groundnut oil</t>
  </si>
  <si>
    <t>R1394</t>
  </si>
  <si>
    <t>groundnuts</t>
  </si>
  <si>
    <t>R1395</t>
  </si>
  <si>
    <t>R1396</t>
  </si>
  <si>
    <t>pâte d arachide</t>
  </si>
  <si>
    <t>pate d arachide</t>
  </si>
  <si>
    <t>R1397</t>
  </si>
  <si>
    <t>R1398</t>
  </si>
  <si>
    <t>peanut butter</t>
  </si>
  <si>
    <t>R1399</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</si>
  <si>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</si>
  <si>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</si>
  <si>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</si>
  <si>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</si>
  <si>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</si>
  <si>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</si>
  <si>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</si>
  <si>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</si>
  <si>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</si>
  <si>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</si>
  <si>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</si>
  <si>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</si>
  <si>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</si>
  <si>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</si>
  <si>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</si>
  <si>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</si>
  <si>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</si>
  <si>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</si>
  <si>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</si>
  <si>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</si>
  <si>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</si>
  <si>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</si>
  <si>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</si>
  <si>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</si>
  <si>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</si>
  <si>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</si>
  <si>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</si>
  <si>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</si>
  <si>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</si>
  <si>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</si>
  <si>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</si>
  <si>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</si>
  <si>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</si>
  <si>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</si>
  <si>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</si>
  <si>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</si>
  <si>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</si>
  <si>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</si>
  <si>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</si>
  <si>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</si>
  <si>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</si>
  <si>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</si>
  <si>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</si>
  <si>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</si>
  <si>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</si>
  <si>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</si>
  <si>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</si>
  <si>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</si>
  <si>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</si>
  <si>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R1420</t>
  </si>
  <si>
    <t>R1421</t>
  </si>
  <si>
    <t>natto</t>
  </si>
  <si>
    <t>R1422</t>
  </si>
  <si>
    <t>okara</t>
  </si>
  <si>
    <t>R1423</t>
  </si>
  <si>
    <t>protéine de soja</t>
  </si>
  <si>
    <t>R1424</t>
  </si>
  <si>
    <t>protéine végétale texturée</t>
  </si>
  <si>
    <t>proteine vegetale texturee</t>
  </si>
  <si>
    <t>R1425</t>
  </si>
  <si>
    <t>protéines de soja</t>
  </si>
  <si>
    <t>proteines de soja</t>
  </si>
  <si>
    <t>R1426</t>
  </si>
  <si>
    <t>PVT soja</t>
  </si>
  <si>
    <t>pvt soja</t>
  </si>
  <si>
    <t>R1427</t>
  </si>
  <si>
    <t>R1428</t>
  </si>
  <si>
    <t>R1429</t>
  </si>
  <si>
    <t>R1430</t>
  </si>
  <si>
    <t>R1431</t>
  </si>
  <si>
    <t>soy milk</t>
  </si>
  <si>
    <t>R1432</t>
  </si>
  <si>
    <t>soy sauce</t>
  </si>
  <si>
    <t>R1433</t>
  </si>
  <si>
    <t>R1434</t>
  </si>
  <si>
    <t>soya sauce</t>
  </si>
  <si>
    <t>R1435</t>
  </si>
  <si>
    <t>R1436</t>
  </si>
  <si>
    <t>soybeans</t>
  </si>
  <si>
    <t>R1437</t>
  </si>
  <si>
    <t>R1438</t>
  </si>
  <si>
    <t>R1439</t>
  </si>
  <si>
    <t>toffu</t>
  </si>
  <si>
    <t>R1440</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</si>
  <si>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</si>
  <si>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</si>
  <si>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</si>
  <si>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</si>
  <si>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</si>
  <si>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</si>
  <si>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</si>
  <si>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</si>
  <si>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</si>
  <si>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</si>
  <si>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</si>
  <si>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</si>
  <si>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</si>
  <si>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</si>
  <si>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</si>
  <si>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</si>
  <si>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</si>
  <si>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</si>
  <si>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</si>
  <si>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</si>
  <si>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</si>
  <si>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</si>
  <si>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</si>
  <si>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</si>
  <si>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</si>
  <si>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</si>
  <si>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</si>
  <si>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</si>
  <si>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</si>
  <si>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</si>
  <si>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</si>
  <si>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</si>
  <si>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</si>
  <si>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</si>
  <si>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</si>
  <si>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</si>
  <si>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</si>
  <si>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</si>
  <si>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</si>
  <si>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</si>
  <si>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</si>
  <si>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https://eur-lex.europa.eu/eli/reg/2011/1169/oj?locale=fr</t>
  </si>
  <si>
    <t>2026-07</t>
  </si>
  <si>
    <t>R1458</t>
  </si>
  <si>
    <t>akkawi</t>
  </si>
  <si>
    <t>R1459</t>
  </si>
  <si>
    <t>american cheese</t>
  </si>
  <si>
    <t>R1460</t>
  </si>
  <si>
    <t>appenzeller</t>
  </si>
  <si>
    <t>R1461</t>
  </si>
  <si>
    <t>asiago</t>
  </si>
  <si>
    <t>R1462</t>
  </si>
  <si>
    <t>assiette de fromages</t>
  </si>
  <si>
    <t>R1463</t>
  </si>
  <si>
    <t>Lait, protéine laitière ou produit laitier.</t>
  </si>
  <si>
    <t>R1464</t>
  </si>
  <si>
    <t>babybel</t>
  </si>
  <si>
    <t>R1465</t>
  </si>
  <si>
    <t>baileys</t>
  </si>
  <si>
    <t>R1466</t>
  </si>
  <si>
    <t>banon</t>
  </si>
  <si>
    <t>R1467</t>
  </si>
  <si>
    <t>beaufort</t>
  </si>
  <si>
    <t>R1468</t>
  </si>
  <si>
    <t>bel paese</t>
  </si>
  <si>
    <t>R1469</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</si>
  <si>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</si>
  <si>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</si>
  <si>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</si>
  <si>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</si>
  <si>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</si>
  <si>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</si>
  <si>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</si>
  <si>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</si>
  <si>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</si>
  <si>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</si>
  <si>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</si>
  <si>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</si>
  <si>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</si>
  <si>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</si>
  <si>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</si>
  <si>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</si>
  <si>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</si>
  <si>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</si>
  <si>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</si>
  <si>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</si>
  <si>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</si>
  <si>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</si>
  <si>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</si>
  <si>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</si>
  <si>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</si>
  <si>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</si>
  <si>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</si>
  <si>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</si>
  <si>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</si>
  <si>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</si>
  <si>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</si>
  <si>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</si>
  <si>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</si>
  <si>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</si>
  <si>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</si>
  <si>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</si>
  <si>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</si>
  <si>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</si>
  <si>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</si>
  <si>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</si>
  <si>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</si>
  <si>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</si>
  <si>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</si>
  <si>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</si>
  <si>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</si>
  <si>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</si>
  <si>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</si>
  <si>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</si>
  <si>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</si>
  <si>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</si>
  <si>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</si>
  <si>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</si>
  <si>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</si>
  <si>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</si>
  <si>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</si>
  <si>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</si>
  <si>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</si>
  <si>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</si>
  <si>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</si>
  <si>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</si>
  <si>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</si>
  <si>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</si>
  <si>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</si>
  <si>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</si>
  <si>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</si>
  <si>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</si>
  <si>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</si>
  <si>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</si>
  <si>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</si>
  <si>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</si>
  <si>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</si>
  <si>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</si>
  <si>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</si>
  <si>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</si>
  <si>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</si>
  <si>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</si>
  <si>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</si>
  <si>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</si>
  <si>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</si>
  <si>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</si>
  <si>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</si>
  <si>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</si>
  <si>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</si>
  <si>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</si>
  <si>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</si>
  <si>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</si>
  <si>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</si>
  <si>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</si>
  <si>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</si>
  <si>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</si>
  <si>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</si>
  <si>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</si>
  <si>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</si>
  <si>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</si>
  <si>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</si>
  <si>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R1513</t>
  </si>
  <si>
    <t>caséinate</t>
  </si>
  <si>
    <t>R1514</t>
  </si>
  <si>
    <t>caséinate de calcium</t>
  </si>
  <si>
    <t>caseinate de calcium</t>
  </si>
  <si>
    <t>R1515</t>
  </si>
  <si>
    <t>caséinate de sodium</t>
  </si>
  <si>
    <t>caseinate de sodium</t>
  </si>
  <si>
    <t>R1516</t>
  </si>
  <si>
    <t>caséinates</t>
  </si>
  <si>
    <t>caseinates</t>
  </si>
  <si>
    <t>R1517</t>
  </si>
  <si>
    <t>caséine</t>
  </si>
  <si>
    <t>R1518</t>
  </si>
  <si>
    <t>chabichou du poitou</t>
  </si>
  <si>
    <t>R1519</t>
  </si>
  <si>
    <t>chantilly</t>
  </si>
  <si>
    <t>R1520</t>
  </si>
  <si>
    <t>chaource</t>
  </si>
  <si>
    <t>R1521</t>
  </si>
  <si>
    <t>charolais</t>
  </si>
  <si>
    <t>R1522</t>
  </si>
  <si>
    <t>cheddar</t>
  </si>
  <si>
    <t>R1523</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</si>
  <si>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</si>
  <si>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</si>
  <si>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</si>
  <si>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</si>
  <si>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</si>
  <si>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</si>
  <si>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</si>
  <si>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</si>
  <si>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</si>
  <si>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</si>
  <si>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</si>
  <si>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</si>
  <si>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</si>
  <si>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</si>
  <si>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</si>
  <si>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</si>
  <si>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</si>
  <si>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</si>
  <si>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</si>
  <si>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</si>
  <si>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</si>
  <si>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</si>
  <si>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</si>
  <si>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</si>
  <si>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</si>
  <si>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</si>
  <si>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</si>
  <si>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</si>
  <si>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R1537</t>
  </si>
  <si>
    <t>cream cheese</t>
  </si>
  <si>
    <t>R1538</t>
  </si>
  <si>
    <t>cream liqueur</t>
  </si>
  <si>
    <t>R1539</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</si>
  <si>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</si>
  <si>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</si>
  <si>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</si>
  <si>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</si>
  <si>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</si>
  <si>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</si>
  <si>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</si>
  <si>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</si>
  <si>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</si>
  <si>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</si>
  <si>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</si>
  <si>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</si>
  <si>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</si>
  <si>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</si>
  <si>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</si>
  <si>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</si>
  <si>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</si>
  <si>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</si>
  <si>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</si>
  <si>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</si>
  <si>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</si>
  <si>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</si>
  <si>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</si>
  <si>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</si>
  <si>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</si>
  <si>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</si>
  <si>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</si>
  <si>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</si>
  <si>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</si>
  <si>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</si>
  <si>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</si>
  <si>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</si>
  <si>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</si>
  <si>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</si>
  <si>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</si>
  <si>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</si>
  <si>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</si>
  <si>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</si>
  <si>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</si>
  <si>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</si>
  <si>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</si>
  <si>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</si>
  <si>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</si>
  <si>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</si>
  <si>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</si>
  <si>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</si>
  <si>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</si>
  <si>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</si>
  <si>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</si>
  <si>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</si>
  <si>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</si>
  <si>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</si>
  <si>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</si>
  <si>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</si>
  <si>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</si>
  <si>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</si>
  <si>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</si>
  <si>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</si>
  <si>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</si>
  <si>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</si>
  <si>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</si>
  <si>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</si>
  <si>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</si>
  <si>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</si>
  <si>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</si>
  <si>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</si>
  <si>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</si>
  <si>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</si>
  <si>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</si>
  <si>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</si>
  <si>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</si>
  <si>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</si>
  <si>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</si>
  <si>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</si>
  <si>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</si>
  <si>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</si>
  <si>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</si>
  <si>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</si>
  <si>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</si>
  <si>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</si>
  <si>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</si>
  <si>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</si>
  <si>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</si>
  <si>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</si>
  <si>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</si>
  <si>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</si>
  <si>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</si>
  <si>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</si>
  <si>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</si>
  <si>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</si>
  <si>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</si>
  <si>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</si>
  <si>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</si>
  <si>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</si>
  <si>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</si>
  <si>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</si>
  <si>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</si>
  <si>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</si>
  <si>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</si>
  <si>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</si>
  <si>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</si>
  <si>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</si>
  <si>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</si>
  <si>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</si>
  <si>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</si>
  <si>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</si>
  <si>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</si>
  <si>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</si>
  <si>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</si>
  <si>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</si>
  <si>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</si>
  <si>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</si>
  <si>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</si>
  <si>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</si>
  <si>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</si>
  <si>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</si>
  <si>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</si>
  <si>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</si>
  <si>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</si>
  <si>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</si>
  <si>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</si>
  <si>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</si>
  <si>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</si>
  <si>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</si>
  <si>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</si>
  <si>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</si>
  <si>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</si>
  <si>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</si>
  <si>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</si>
  <si>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</si>
  <si>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</si>
  <si>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</si>
  <si>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</si>
  <si>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</si>
  <si>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</si>
  <si>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</si>
  <si>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</si>
  <si>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</si>
  <si>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</si>
  <si>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</si>
  <si>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</si>
  <si>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</si>
  <si>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</si>
  <si>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</si>
  <si>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</si>
  <si>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</si>
  <si>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</si>
  <si>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</si>
  <si>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</si>
  <si>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</si>
  <si>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R1608</t>
  </si>
  <si>
    <t>lactose monohydraté</t>
  </si>
  <si>
    <t>lactose monohydrate</t>
  </si>
  <si>
    <t>R1609</t>
  </si>
  <si>
    <t>lactosérum</t>
  </si>
  <si>
    <t>R1610</t>
  </si>
  <si>
    <t>laguiole</t>
  </si>
  <si>
    <t>R1611</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</si>
  <si>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</si>
  <si>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</si>
  <si>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</si>
  <si>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</si>
  <si>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</si>
  <si>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</si>
  <si>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</si>
  <si>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</si>
  <si>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</si>
  <si>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</si>
  <si>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</si>
  <si>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</si>
  <si>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</si>
  <si>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</si>
  <si>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</si>
  <si>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</si>
  <si>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</si>
  <si>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</si>
  <si>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</si>
  <si>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</si>
  <si>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</si>
  <si>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</si>
  <si>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</si>
  <si>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</si>
  <si>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</si>
  <si>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</si>
  <si>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</si>
  <si>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</si>
  <si>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</si>
  <si>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</si>
  <si>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</si>
  <si>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</si>
  <si>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</si>
  <si>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</si>
  <si>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</si>
  <si>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</si>
  <si>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</si>
  <si>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</si>
  <si>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</si>
  <si>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</si>
  <si>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</si>
  <si>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</si>
  <si>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</si>
  <si>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</si>
  <si>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</si>
  <si>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</si>
  <si>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</si>
  <si>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</si>
  <si>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</si>
  <si>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</si>
  <si>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</si>
  <si>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</si>
  <si>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</si>
  <si>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</si>
  <si>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</si>
  <si>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</si>
  <si>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</si>
  <si>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</si>
  <si>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</si>
  <si>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</si>
  <si>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</si>
  <si>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</si>
  <si>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</si>
  <si>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</si>
  <si>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</si>
  <si>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</si>
  <si>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</si>
  <si>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</si>
  <si>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</si>
  <si>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</si>
  <si>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</si>
  <si>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</si>
  <si>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</si>
  <si>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</si>
  <si>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</si>
  <si>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</si>
  <si>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</si>
  <si>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</si>
  <si>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</si>
  <si>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</si>
  <si>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</si>
  <si>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</si>
  <si>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</si>
  <si>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</si>
  <si>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</si>
  <si>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</si>
  <si>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</si>
  <si>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</si>
  <si>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</si>
  <si>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</si>
  <si>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</si>
  <si>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</si>
  <si>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</si>
  <si>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</si>
  <si>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</si>
  <si>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</si>
  <si>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</si>
  <si>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</si>
  <si>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</si>
  <si>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</si>
  <si>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</si>
  <si>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</si>
  <si>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</si>
  <si>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</si>
  <si>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</si>
  <si>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</si>
  <si>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</si>
  <si>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</si>
  <si>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</si>
  <si>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</si>
  <si>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</si>
  <si>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</si>
  <si>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</si>
  <si>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</si>
  <si>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</si>
  <si>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</si>
  <si>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</si>
  <si>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</si>
  <si>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</si>
  <si>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</si>
  <si>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</si>
  <si>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</si>
  <si>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</si>
  <si>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</si>
  <si>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</si>
  <si>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</si>
  <si>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</si>
  <si>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</si>
  <si>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</si>
  <si>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</si>
  <si>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</si>
  <si>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</si>
  <si>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</si>
  <si>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</si>
  <si>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</si>
  <si>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</si>
  <si>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</si>
  <si>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</si>
  <si>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</si>
  <si>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</si>
  <si>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</si>
  <si>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</si>
  <si>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</si>
  <si>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</si>
  <si>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</si>
  <si>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</si>
  <si>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</si>
  <si>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</si>
  <si>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</si>
  <si>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</si>
  <si>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</si>
  <si>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</si>
  <si>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</si>
  <si>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</si>
  <si>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</si>
  <si>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</si>
  <si>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</si>
  <si>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</si>
  <si>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</si>
  <si>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</si>
  <si>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</si>
  <si>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</si>
  <si>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</si>
  <si>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</si>
  <si>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</si>
  <si>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</si>
  <si>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</si>
  <si>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</si>
  <si>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</si>
  <si>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</si>
  <si>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</si>
  <si>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</si>
  <si>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</si>
  <si>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</si>
  <si>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</si>
  <si>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</si>
  <si>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</si>
  <si>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</si>
  <si>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</si>
  <si>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</si>
  <si>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</si>
  <si>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</si>
  <si>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</si>
  <si>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</si>
  <si>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</si>
  <si>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</si>
  <si>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</si>
  <si>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</si>
  <si>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</si>
  <si>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</si>
  <si>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</si>
  <si>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</si>
  <si>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</si>
  <si>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</si>
  <si>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</si>
  <si>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</si>
  <si>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</si>
  <si>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</si>
  <si>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</si>
  <si>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</si>
  <si>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</si>
  <si>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</si>
  <si>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</si>
  <si>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</si>
  <si>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</si>
  <si>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</si>
  <si>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</si>
  <si>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</si>
  <si>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</si>
  <si>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</si>
  <si>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</si>
  <si>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</si>
  <si>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</si>
  <si>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</si>
  <si>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</si>
  <si>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</si>
  <si>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</si>
  <si>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</si>
  <si>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</si>
  <si>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</si>
  <si>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</si>
  <si>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</si>
  <si>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</si>
  <si>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</si>
  <si>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</si>
  <si>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</si>
  <si>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</si>
  <si>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</si>
  <si>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</si>
  <si>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</si>
  <si>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</si>
  <si>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</si>
  <si>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</si>
  <si>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</si>
  <si>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</si>
  <si>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</si>
  <si>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</si>
  <si>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</si>
  <si>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</si>
  <si>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</si>
  <si>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</si>
  <si>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</si>
  <si>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</si>
  <si>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</si>
  <si>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</si>
  <si>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</si>
  <si>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</si>
  <si>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</si>
  <si>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</si>
  <si>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</si>
  <si>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</si>
  <si>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</si>
  <si>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</si>
  <si>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</si>
  <si>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</si>
  <si>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</si>
  <si>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</si>
  <si>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</si>
  <si>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</si>
  <si>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</si>
  <si>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</si>
  <si>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</si>
  <si>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</si>
  <si>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</si>
  <si>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</si>
  <si>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</si>
  <si>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</si>
  <si>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</si>
  <si>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</si>
  <si>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</si>
  <si>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</si>
  <si>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</si>
  <si>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</si>
  <si>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</si>
  <si>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</si>
  <si>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</si>
  <si>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</si>
  <si>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</si>
  <si>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R1731</t>
  </si>
  <si>
    <t>whey protein</t>
  </si>
  <si>
    <t>R1732</t>
  </si>
  <si>
    <t>whipping cream</t>
  </si>
  <si>
    <t>R1733</t>
  </si>
  <si>
    <t>R1734</t>
  </si>
  <si>
    <t>yaourt glacé</t>
  </si>
  <si>
    <t>yaourt glace</t>
  </si>
  <si>
    <t>R1735</t>
  </si>
  <si>
    <t>yaourt grec</t>
  </si>
  <si>
    <t>R1736</t>
  </si>
  <si>
    <t>yoghourt</t>
  </si>
  <si>
    <t>R1737</t>
  </si>
  <si>
    <t>yoghurt</t>
  </si>
  <si>
    <t>R1738</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</si>
  <si>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</si>
  <si>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</si>
  <si>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</si>
  <si>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</si>
  <si>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</si>
  <si>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</si>
  <si>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</si>
  <si>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</si>
  <si>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</si>
  <si>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</si>
  <si>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</si>
  <si>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</si>
  <si>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</si>
  <si>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</si>
  <si>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</si>
  <si>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</si>
  <si>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</si>
  <si>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</si>
  <si>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</si>
  <si>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</si>
  <si>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</si>
  <si>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</si>
  <si>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</si>
  <si>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</si>
  <si>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</si>
  <si>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</si>
  <si>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</si>
  <si>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</si>
  <si>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</si>
  <si>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</si>
  <si>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</si>
  <si>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</si>
  <si>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</si>
  <si>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</si>
  <si>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</si>
  <si>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</si>
  <si>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</si>
  <si>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</si>
  <si>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</si>
  <si>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</si>
  <si>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</si>
  <si>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</si>
  <si>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</si>
  <si>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</si>
  <si>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</si>
  <si>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</si>
  <si>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</si>
  <si>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</si>
  <si>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</si>
  <si>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</si>
  <si>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</si>
  <si>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</si>
  <si>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</si>
  <si>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</si>
  <si>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</si>
  <si>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</si>
  <si>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</si>
  <si>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</si>
  <si>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</si>
  <si>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</si>
  <si>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</si>
  <si>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</si>
  <si>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</si>
  <si>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</si>
  <si>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</si>
  <si>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</si>
  <si>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</si>
  <si>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</si>
  <si>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</si>
  <si>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</si>
  <si>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</si>
  <si>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</si>
  <si>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</si>
  <si>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</si>
  <si>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</si>
  <si>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</si>
  <si>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</si>
  <si>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</si>
  <si>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</si>
  <si>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</si>
  <si>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</si>
  <si>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</si>
  <si>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</si>
  <si>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</si>
  <si>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</si>
  <si>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</si>
  <si>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</si>
  <si>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</si>
  <si>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</si>
  <si>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</si>
  <si>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</si>
  <si>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</si>
  <si>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</si>
  <si>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</si>
  <si>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</si>
  <si>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</si>
  <si>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</si>
  <si>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</si>
  <si>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</si>
  <si>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</si>
  <si>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</si>
  <si>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</si>
  <si>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</si>
  <si>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</si>
  <si>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</si>
  <si>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</si>
  <si>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</si>
  <si>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</si>
  <si>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</si>
  <si>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</si>
  <si>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</si>
  <si>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</si>
  <si>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</si>
  <si>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</si>
  <si>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</si>
  <si>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</si>
  <si>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</si>
  <si>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</si>
  <si>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</si>
  <si>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</si>
  <si>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</si>
  <si>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</si>
  <si>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</si>
  <si>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</si>
  <si>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</si>
  <si>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</si>
  <si>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</si>
  <si>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</si>
  <si>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</si>
  <si>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</si>
  <si>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</si>
  <si>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</si>
  <si>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</si>
  <si>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</si>
  <si>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</si>
  <si>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</si>
  <si>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</si>
  <si>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</si>
  <si>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</si>
  <si>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</si>
  <si>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</si>
  <si>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</si>
  <si>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</si>
  <si>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</si>
  <si>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</si>
  <si>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</si>
  <si>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</si>
  <si>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</si>
  <si>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</si>
  <si>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</si>
  <si>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</si>
  <si>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</si>
  <si>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</si>
  <si>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</si>
  <si>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</si>
  <si>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</si>
  <si>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</si>
  <si>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</si>
  <si>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</si>
  <si>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</si>
  <si>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</si>
  <si>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</si>
  <si>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</si>
  <si>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</si>
  <si>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</si>
  <si>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</si>
  <si>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</si>
  <si>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</si>
  <si>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</si>
  <si>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</si>
  <si>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</si>
  <si>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</si>
  <si>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</si>
  <si>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</si>
  <si>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</si>
  <si>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</si>
  <si>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</si>
  <si>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</si>
  <si>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</si>
  <si>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</si>
  <si>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</si>
  <si>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</si>
  <si>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</si>
  <si>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</si>
  <si>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</si>
  <si>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</si>
  <si>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</si>
  <si>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</si>
  <si>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</si>
  <si>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</si>
  <si>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</si>
  <si>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</si>
  <si>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</si>
  <si>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</si>
  <si>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</si>
  <si>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</si>
  <si>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</si>
  <si>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</si>
  <si>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</si>
  <si>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</si>
  <si>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</si>
  <si>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</si>
  <si>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</si>
  <si>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</si>
  <si>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</si>
  <si>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</si>
  <si>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</si>
  <si>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</si>
  <si>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</si>
  <si>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</si>
  <si>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</si>
  <si>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</si>
  <si>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</si>
  <si>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</si>
  <si>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</si>
  <si>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</si>
  <si>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</si>
  <si>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</si>
  <si>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</si>
  <si>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</si>
  <si>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</si>
  <si>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</si>
  <si>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</si>
  <si>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</si>
  <si>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</si>
  <si>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</si>
  <si>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</si>
  <si>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</si>
  <si>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</si>
  <si>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</si>
  <si>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</si>
  <si>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</si>
  <si>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</si>
  <si>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</si>
  <si>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</si>
  <si>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</si>
  <si>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</si>
  <si>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</si>
  <si>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</si>
  <si>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</si>
  <si>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</si>
  <si>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</si>
  <si>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</si>
  <si>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</si>
  <si>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</si>
  <si>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</si>
  <si>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</si>
  <si>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</si>
  <si>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</si>
  <si>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</si>
  <si>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</si>
  <si>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</si>
  <si>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</si>
  <si>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</si>
  <si>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</si>
  <si>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</si>
  <si>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</si>
  <si>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</si>
  <si>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</si>
  <si>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</si>
  <si>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</si>
  <si>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</si>
  <si>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</si>
  <si>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</si>
  <si>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</si>
  <si>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</si>
  <si>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</si>
  <si>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</si>
  <si>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</si>
  <si>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</si>
  <si>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</si>
  <si>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</si>
  <si>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</si>
  <si>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</si>
  <si>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</si>
  <si>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</si>
  <si>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</si>
  <si>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</si>
  <si>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</si>
  <si>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</si>
  <si>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</si>
  <si>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R1881</t>
  </si>
  <si>
    <t>almonds</t>
  </si>
  <si>
    <t>R1882</t>
  </si>
  <si>
    <t>Fruit à coque réglementaire ou dérivé.</t>
  </si>
  <si>
    <t>R1883</t>
  </si>
  <si>
    <t>R1884</t>
  </si>
  <si>
    <t>baklava</t>
  </si>
  <si>
    <t>R1885</t>
  </si>
  <si>
    <t>baklawa</t>
  </si>
  <si>
    <t>R1886</t>
  </si>
  <si>
    <t>R1887</t>
  </si>
  <si>
    <t>brazil nuts</t>
  </si>
  <si>
    <t>R1888</t>
  </si>
  <si>
    <t>R1889</t>
  </si>
  <si>
    <t>cajous</t>
  </si>
  <si>
    <t>R1890</t>
  </si>
  <si>
    <t>R1891</t>
  </si>
  <si>
    <t>cashews</t>
  </si>
  <si>
    <t>R1892</t>
  </si>
  <si>
    <t>cerneau de noix</t>
  </si>
  <si>
    <t>R1893</t>
  </si>
  <si>
    <t>cerneaux de noix</t>
  </si>
  <si>
    <t>R1894</t>
  </si>
  <si>
    <t>R1895</t>
  </si>
  <si>
    <t>farine de noisette</t>
  </si>
  <si>
    <t>R1896</t>
  </si>
  <si>
    <t>frangipane</t>
  </si>
  <si>
    <t>R1897</t>
  </si>
  <si>
    <t>R1898</t>
  </si>
  <si>
    <t>R1899</t>
  </si>
  <si>
    <t>hazelnuts</t>
  </si>
  <si>
    <t>R1900</t>
  </si>
  <si>
    <t>huile de noix</t>
  </si>
  <si>
    <t>R1901</t>
  </si>
  <si>
    <t>huile de pistache</t>
  </si>
  <si>
    <t>R1902</t>
  </si>
  <si>
    <t>R1903</t>
  </si>
  <si>
    <t>R1904</t>
  </si>
  <si>
    <t>R1905</t>
  </si>
  <si>
    <t>macadamia nut</t>
  </si>
  <si>
    <t>R1906</t>
  </si>
  <si>
    <t>macadamia nuts</t>
  </si>
  <si>
    <t>R1907</t>
  </si>
  <si>
    <t>R1908</t>
  </si>
  <si>
    <t>massepain</t>
  </si>
  <si>
    <t>R1909</t>
  </si>
  <si>
    <t>R1910</t>
  </si>
  <si>
    <t>R1911</t>
  </si>
  <si>
    <t>R1912</t>
  </si>
  <si>
    <t>R1913</t>
  </si>
  <si>
    <t>R1914</t>
  </si>
  <si>
    <t>noix de pecan</t>
  </si>
  <si>
    <t>R1915</t>
  </si>
  <si>
    <t>noix du brésil</t>
  </si>
  <si>
    <t>R1916</t>
  </si>
  <si>
    <t>R1917</t>
  </si>
  <si>
    <t>R1918</t>
  </si>
  <si>
    <t>nougatine</t>
  </si>
  <si>
    <t>R1919</t>
  </si>
  <si>
    <t>pacane</t>
  </si>
  <si>
    <t>R1920</t>
  </si>
  <si>
    <t>pâte d amande</t>
  </si>
  <si>
    <t>R1921</t>
  </si>
  <si>
    <t>pâte de pistache</t>
  </si>
  <si>
    <t>pate de pistache</t>
  </si>
  <si>
    <t>R1922</t>
  </si>
  <si>
    <t>pécan</t>
  </si>
  <si>
    <t>R1923</t>
  </si>
  <si>
    <t>pecans</t>
  </si>
  <si>
    <t>R1924</t>
  </si>
  <si>
    <t>R1925</t>
  </si>
  <si>
    <t>R1926</t>
  </si>
  <si>
    <t>R1927</t>
  </si>
  <si>
    <t>pistachios</t>
  </si>
  <si>
    <t>R1928</t>
  </si>
  <si>
    <t>poudre d amande</t>
  </si>
  <si>
    <t>R1929</t>
  </si>
  <si>
    <t>poudre de noisette</t>
  </si>
  <si>
    <t>R1930</t>
  </si>
  <si>
    <t>poudre de pistache</t>
  </si>
  <si>
    <t>R1931</t>
  </si>
  <si>
    <t>pralin</t>
  </si>
  <si>
    <t>R1932</t>
  </si>
  <si>
    <t>praliné</t>
  </si>
  <si>
    <t>R1933</t>
  </si>
  <si>
    <t>purée d amande</t>
  </si>
  <si>
    <t>puree d amande</t>
  </si>
  <si>
    <t>R1934</t>
  </si>
  <si>
    <t>purée de cajou</t>
  </si>
  <si>
    <t>puree de cajou</t>
  </si>
  <si>
    <t>R1935</t>
  </si>
  <si>
    <t>purée de noisette</t>
  </si>
  <si>
    <t>puree de noisette</t>
  </si>
  <si>
    <t>R1936</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</si>
  <si>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</si>
  <si>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</si>
  <si>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</si>
  <si>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</si>
  <si>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</si>
  <si>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</si>
  <si>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</si>
  <si>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</si>
  <si>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</si>
  <si>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</si>
  <si>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</si>
  <si>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</si>
  <si>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</si>
  <si>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</si>
  <si>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</si>
  <si>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</si>
  <si>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</si>
  <si>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</si>
  <si>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</si>
  <si>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</si>
  <si>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</si>
  <si>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</si>
  <si>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</si>
  <si>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</si>
  <si>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</si>
  <si>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</si>
  <si>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</si>
  <si>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</si>
  <si>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</si>
  <si>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</si>
  <si>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</si>
  <si>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</si>
  <si>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</si>
  <si>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</si>
  <si>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</si>
  <si>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</si>
  <si>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</si>
  <si>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</si>
  <si>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</si>
  <si>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</si>
  <si>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</si>
  <si>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</si>
  <si>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</si>
  <si>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</si>
  <si>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</si>
  <si>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</si>
  <si>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</si>
  <si>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</si>
  <si>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</si>
  <si>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</si>
  <si>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</si>
  <si>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</si>
  <si>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</si>
  <si>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</si>
  <si>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</si>
  <si>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</si>
  <si>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</si>
  <si>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</si>
  <si>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</si>
  <si>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</si>
  <si>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</si>
  <si>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</si>
  <si>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</si>
  <si>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</si>
  <si>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</si>
  <si>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</si>
  <si>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</si>
  <si>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</si>
  <si>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</si>
  <si>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</si>
  <si>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</si>
  <si>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</si>
  <si>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</si>
  <si>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</si>
  <si>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</si>
  <si>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</si>
  <si>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</si>
  <si>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</si>
  <si>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</si>
  <si>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</si>
  <si>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</si>
  <si>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</si>
  <si>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</si>
  <si>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</si>
  <si>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</si>
  <si>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 ou dérivé.</t>
  </si>
  <si>
    <t>R1979</t>
  </si>
  <si>
    <t>céleri branche</t>
  </si>
  <si>
    <t>R1980</t>
  </si>
  <si>
    <t>céleri rave</t>
  </si>
  <si>
    <t>R1981</t>
  </si>
  <si>
    <t>celeriac</t>
  </si>
  <si>
    <t>R1982</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</si>
  <si>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</si>
  <si>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</si>
  <si>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</si>
  <si>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</si>
  <si>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</si>
  <si>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</si>
  <si>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</si>
  <si>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</si>
  <si>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</si>
  <si>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</si>
  <si>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</si>
  <si>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</si>
  <si>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</si>
  <si>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</si>
  <si>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</si>
  <si>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</si>
  <si>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</si>
  <si>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</si>
  <si>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</si>
  <si>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</si>
  <si>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</si>
  <si>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</si>
  <si>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</si>
  <si>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</si>
  <si>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</si>
  <si>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</si>
  <si>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</si>
  <si>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</si>
  <si>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</si>
  <si>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</si>
  <si>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</si>
  <si>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</si>
  <si>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</si>
  <si>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</si>
  <si>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</si>
  <si>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</si>
  <si>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</si>
  <si>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</si>
  <si>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</si>
  <si>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</si>
  <si>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</si>
  <si>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</si>
  <si>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</si>
  <si>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</si>
  <si>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</si>
  <si>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</si>
  <si>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</si>
  <si>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</si>
  <si>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</si>
  <si>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</si>
  <si>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</si>
  <si>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</si>
  <si>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</si>
  <si>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</si>
  <si>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</si>
  <si>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</si>
  <si>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</si>
  <si>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</si>
  <si>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</si>
  <si>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</si>
  <si>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R2011</t>
  </si>
  <si>
    <t>huile de moutarde</t>
  </si>
  <si>
    <t>R2012</t>
  </si>
  <si>
    <t>mayonnaise moutardée</t>
  </si>
  <si>
    <t>mayonnaise moutardee</t>
  </si>
  <si>
    <t>R2013</t>
  </si>
  <si>
    <t>R2014</t>
  </si>
  <si>
    <t>moutarde à l ancienne</t>
  </si>
  <si>
    <t>moutarde a l ancienne</t>
  </si>
  <si>
    <t>R2015</t>
  </si>
  <si>
    <t>moutarde de dijon</t>
  </si>
  <si>
    <t>R2016</t>
  </si>
  <si>
    <t>moutarde en grains</t>
  </si>
  <si>
    <t>R2017</t>
  </si>
  <si>
    <t>moutarde en poudre</t>
  </si>
  <si>
    <t>R2018</t>
  </si>
  <si>
    <t>moutardes</t>
  </si>
  <si>
    <t>R2019</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</si>
  <si>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</si>
  <si>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</si>
  <si>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</si>
  <si>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</si>
  <si>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</si>
  <si>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</si>
  <si>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</si>
  <si>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</si>
  <si>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</si>
  <si>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</si>
  <si>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</si>
  <si>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</si>
  <si>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</si>
  <si>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</si>
  <si>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</si>
  <si>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</si>
  <si>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</si>
  <si>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</si>
  <si>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</si>
  <si>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</si>
  <si>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</si>
  <si>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</si>
  <si>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</si>
  <si>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</si>
  <si>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</si>
  <si>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</si>
  <si>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</si>
  <si>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</si>
  <si>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</si>
  <si>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</si>
  <si>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</si>
  <si>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</si>
  <si>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</si>
  <si>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</si>
  <si>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</si>
  <si>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</si>
  <si>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</si>
  <si>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</si>
  <si>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</si>
  <si>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</si>
  <si>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</si>
  <si>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</si>
  <si>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</si>
  <si>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</si>
  <si>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</si>
  <si>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</si>
  <si>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</si>
  <si>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</si>
  <si>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</si>
  <si>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</si>
  <si>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</si>
  <si>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</si>
  <si>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</si>
  <si>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</si>
  <si>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</si>
  <si>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</si>
  <si>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</si>
  <si>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</si>
  <si>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</si>
  <si>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</si>
  <si>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</si>
  <si>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</si>
  <si>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</si>
  <si>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</si>
  <si>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</si>
  <si>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</si>
  <si>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</si>
  <si>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</si>
  <si>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</si>
  <si>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</si>
  <si>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</si>
  <si>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</si>
  <si>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</si>
  <si>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</si>
  <si>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</si>
  <si>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</si>
  <si>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</si>
  <si>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</si>
  <si>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</si>
  <si>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</si>
  <si>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</si>
  <si>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</si>
  <si>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</si>
  <si>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</si>
  <si>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</si>
  <si>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</si>
  <si>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</si>
  <si>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</si>
  <si>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</si>
  <si>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</si>
  <si>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</si>
  <si>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</si>
  <si>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</si>
  <si>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</si>
  <si>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</si>
  <si>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</si>
  <si>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</si>
  <si>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</si>
  <si>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</si>
  <si>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</si>
  <si>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</si>
  <si>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</si>
  <si>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</si>
  <si>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</si>
  <si>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</si>
  <si>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</si>
  <si>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</si>
  <si>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</si>
  <si>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</si>
  <si>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</si>
  <si>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R2076</t>
  </si>
  <si>
    <t>R2077</t>
  </si>
  <si>
    <t>dioxyde de soufre</t>
  </si>
  <si>
    <t>R2078</t>
  </si>
  <si>
    <t>E220</t>
  </si>
  <si>
    <t>R2079</t>
  </si>
  <si>
    <t>E221</t>
  </si>
  <si>
    <t>R2080</t>
  </si>
  <si>
    <t>E222</t>
  </si>
  <si>
    <t>R2081</t>
  </si>
  <si>
    <t>E223</t>
  </si>
  <si>
    <t>R2082</t>
  </si>
  <si>
    <t>E224</t>
  </si>
  <si>
    <t>R2083</t>
  </si>
  <si>
    <t>E225</t>
  </si>
  <si>
    <t>R2084</t>
  </si>
  <si>
    <t>E226</t>
  </si>
  <si>
    <t>R2085</t>
  </si>
  <si>
    <t>E227</t>
  </si>
  <si>
    <t>R2086</t>
  </si>
  <si>
    <t>E228</t>
  </si>
  <si>
    <t>R2087</t>
  </si>
  <si>
    <t>hydrogénosulfite</t>
  </si>
  <si>
    <t>hydrogenosulfite</t>
  </si>
  <si>
    <t>R2088</t>
  </si>
  <si>
    <t>métabisulfite</t>
  </si>
  <si>
    <t>R2089</t>
  </si>
  <si>
    <t>sulfite</t>
  </si>
  <si>
    <t>R2090</t>
  </si>
  <si>
    <t>R2091</t>
  </si>
  <si>
    <t>R2092</t>
  </si>
  <si>
    <t>R2093</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</si>
  <si>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</si>
  <si>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</si>
  <si>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</si>
  <si>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</si>
  <si>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</si>
  <si>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</si>
  <si>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</si>
  <si>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</si>
  <si>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</si>
  <si>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</si>
  <si>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</si>
  <si>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</si>
  <si>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</si>
  <si>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</si>
  <si>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</si>
  <si>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</si>
  <si>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</si>
  <si>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</si>
  <si>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</si>
  <si>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</si>
  <si>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</si>
  <si>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</si>
  <si>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</si>
  <si>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</si>
  <si>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</si>
  <si>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</si>
  <si>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</si>
  <si>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</si>
  <si>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</si>
  <si>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</si>
  <si>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</si>
  <si>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</si>
  <si>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</si>
  <si>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</si>
  <si>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</si>
  <si>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</si>
  <si>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</si>
  <si>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</si>
  <si>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</si>
  <si>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</si>
  <si>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</si>
  <si>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</si>
  <si>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</si>
  <si>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</si>
  <si>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poire</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</si>
  <si>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</si>
  <si>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</si>
  <si>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</si>
  <si>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</si>
  <si>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</si>
  <si>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</si>
  <si>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</si>
  <si>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</si>
  <si>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</si>
  <si>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</si>
  <si>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</si>
  <si>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</si>
  <si>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</si>
  <si>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</si>
  <si>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</si>
  <si>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</si>
  <si>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</si>
  <si>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</si>
  <si>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</si>
  <si>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</si>
  <si>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</si>
  <si>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</si>
  <si>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</si>
  <si>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</si>
  <si>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</si>
  <si>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</si>
  <si>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</si>
  <si>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</si>
  <si>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</si>
  <si>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</si>
  <si>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</si>
  <si>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</si>
  <si>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</si>
  <si>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</si>
  <si>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</si>
  <si>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</si>
  <si>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</si>
  <si>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</si>
  <si>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</si>
  <si>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</si>
  <si>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</si>
  <si>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</si>
  <si>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R2133</t>
  </si>
  <si>
    <t>wine cocktail</t>
  </si>
  <si>
    <t>R2134</t>
  </si>
  <si>
    <t>xérès</t>
  </si>
  <si>
    <t>xeres</t>
  </si>
  <si>
    <t>R2135</t>
  </si>
  <si>
    <t>Lupin ou dérivé.</t>
  </si>
  <si>
    <t>R2136</t>
  </si>
  <si>
    <t>graine de lupin</t>
  </si>
  <si>
    <t>R2137</t>
  </si>
  <si>
    <t>graines de lupin</t>
  </si>
  <si>
    <t>R2138</t>
  </si>
  <si>
    <t>isolat de lupin</t>
  </si>
  <si>
    <t>R2139</t>
  </si>
  <si>
    <t>R2140</t>
  </si>
  <si>
    <t>lupin doux</t>
  </si>
  <si>
    <t>R2141</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</si>
  <si>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</si>
  <si>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</si>
  <si>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</si>
  <si>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</si>
  <si>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</si>
  <si>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</si>
  <si>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</si>
  <si>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</si>
  <si>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</si>
  <si>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</si>
  <si>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</si>
  <si>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</si>
  <si>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</si>
  <si>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</si>
  <si>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</si>
  <si>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</si>
  <si>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</si>
  <si>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</si>
  <si>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</si>
  <si>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</si>
  <si>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</si>
  <si>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</si>
  <si>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</si>
  <si>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</si>
  <si>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</si>
  <si>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</si>
  <si>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</si>
  <si>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</si>
  <si>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</si>
  <si>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</si>
  <si>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</si>
  <si>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</si>
  <si>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</si>
  <si>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</si>
  <si>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</si>
  <si>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</si>
  <si>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</si>
  <si>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</si>
  <si>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</si>
  <si>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</si>
  <si>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</si>
  <si>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</si>
  <si>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</si>
  <si>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</si>
  <si>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</si>
  <si>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</si>
  <si>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</si>
  <si>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</si>
  <si>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</si>
  <si>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</si>
  <si>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</si>
  <si>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</si>
  <si>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</si>
  <si>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</si>
  <si>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</si>
  <si>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</si>
  <si>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</si>
  <si>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</si>
  <si>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</si>
  <si>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</si>
  <si>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</si>
  <si>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</si>
  <si>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</si>
  <si>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</si>
  <si>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</si>
  <si>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</si>
  <si>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</si>
  <si>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R2175</t>
  </si>
  <si>
    <t>busycon</t>
  </si>
  <si>
    <t>R2176</t>
  </si>
  <si>
    <t>R2177</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</si>
  <si>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</si>
  <si>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</si>
  <si>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</si>
  <si>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</si>
  <si>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</si>
  <si>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</si>
  <si>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</si>
  <si>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</si>
  <si>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</si>
  <si>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</si>
  <si>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</si>
  <si>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</si>
  <si>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</si>
  <si>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</si>
  <si>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</si>
  <si>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</si>
  <si>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</si>
  <si>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</si>
  <si>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</si>
  <si>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</si>
  <si>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</si>
  <si>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</si>
  <si>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</si>
  <si>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</si>
  <si>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</si>
  <si>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</si>
  <si>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</si>
  <si>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</si>
  <si>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</si>
  <si>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</si>
  <si>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</si>
  <si>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</si>
  <si>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</si>
  <si>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</si>
  <si>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</si>
  <si>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</si>
  <si>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</si>
  <si>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</si>
  <si>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</si>
  <si>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</si>
  <si>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</si>
  <si>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</si>
  <si>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</si>
  <si>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</si>
  <si>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</si>
  <si>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</si>
  <si>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</si>
  <si>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</si>
  <si>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</si>
  <si>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</si>
  <si>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</si>
  <si>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</si>
  <si>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</si>
  <si>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</si>
  <si>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</si>
  <si>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</si>
  <si>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</si>
  <si>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R2207</t>
  </si>
  <si>
    <t>coquillages</t>
  </si>
  <si>
    <t>R2208</t>
  </si>
  <si>
    <t>coquille saint jacques</t>
  </si>
  <si>
    <t>R2209</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</si>
  <si>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</si>
  <si>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</si>
  <si>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</si>
  <si>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</si>
  <si>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</si>
  <si>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</si>
  <si>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</si>
  <si>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</si>
  <si>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</si>
  <si>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</si>
  <si>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</si>
  <si>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</si>
  <si>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</si>
  <si>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</si>
  <si>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</si>
  <si>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</si>
  <si>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</si>
  <si>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</si>
  <si>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</si>
  <si>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</si>
  <si>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</si>
  <si>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</si>
  <si>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</si>
  <si>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</si>
  <si>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</si>
  <si>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</si>
  <si>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</si>
  <si>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</si>
  <si>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</si>
  <si>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</si>
  <si>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</si>
  <si>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</si>
  <si>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</si>
  <si>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</si>
  <si>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</si>
  <si>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</si>
  <si>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</si>
  <si>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</si>
  <si>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</si>
  <si>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</si>
  <si>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</si>
  <si>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</si>
  <si>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</si>
  <si>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</si>
  <si>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</si>
  <si>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</si>
  <si>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</si>
  <si>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</si>
  <si>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</si>
  <si>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</si>
  <si>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</si>
  <si>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</si>
  <si>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</si>
  <si>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</si>
  <si>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R2238</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</si>
  <si>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</si>
  <si>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</si>
  <si>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</si>
  <si>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</si>
  <si>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</si>
  <si>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</si>
  <si>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</si>
  <si>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</si>
  <si>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</si>
  <si>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</si>
  <si>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</si>
  <si>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</si>
  <si>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</si>
  <si>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</si>
  <si>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</si>
  <si>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</si>
  <si>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</si>
  <si>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</si>
  <si>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</si>
  <si>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</si>
  <si>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</si>
  <si>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</si>
  <si>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</si>
  <si>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</si>
  <si>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</si>
  <si>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</si>
  <si>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</si>
  <si>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</si>
  <si>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</si>
  <si>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</si>
  <si>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</si>
  <si>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</si>
  <si>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</si>
  <si>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</si>
  <si>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</si>
  <si>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</si>
  <si>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</si>
  <si>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</si>
  <si>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</si>
  <si>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</si>
  <si>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</si>
  <si>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</si>
  <si>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</si>
  <si>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</si>
  <si>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</si>
  <si>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</si>
  <si>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</si>
  <si>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</si>
  <si>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</si>
  <si>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</si>
  <si>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</si>
  <si>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</si>
  <si>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</si>
  <si>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</si>
  <si>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</si>
  <si>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</si>
  <si>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</si>
  <si>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</si>
  <si>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</si>
  <si>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</si>
  <si>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</si>
  <si>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</si>
  <si>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</si>
  <si>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</si>
  <si>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</si>
  <si>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</si>
  <si>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</si>
  <si>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</si>
  <si>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</si>
  <si>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</si>
  <si>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</si>
  <si>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</si>
  <si>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</si>
  <si>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</si>
  <si>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</si>
  <si>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</si>
  <si>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</si>
  <si>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</si>
  <si>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</si>
  <si>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</si>
  <si>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</si>
  <si>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</si>
  <si>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</si>
  <si>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</si>
  <si>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</si>
  <si>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</si>
  <si>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R2282</t>
  </si>
  <si>
    <t>R2283</t>
  </si>
  <si>
    <t>montre</t>
  </si>
  <si>
    <t>R2284</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</si>
  <si>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</si>
  <si>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</si>
  <si>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</si>
  <si>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</si>
  <si>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</si>
  <si>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</si>
  <si>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</si>
  <si>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</si>
  <si>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</si>
  <si>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</si>
  <si>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</si>
  <si>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</si>
  <si>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</si>
  <si>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</si>
  <si>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</si>
  <si>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</si>
  <si>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</si>
  <si>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</si>
  <si>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</si>
  <si>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R2295</t>
  </si>
  <si>
    <t>murex</t>
  </si>
  <si>
    <t>R2296</t>
  </si>
  <si>
    <t>mussel</t>
  </si>
  <si>
    <t>R2297</t>
  </si>
  <si>
    <t>R2298</t>
  </si>
  <si>
    <t>mye</t>
  </si>
  <si>
    <t>R2299</t>
  </si>
  <si>
    <t>nasse</t>
  </si>
  <si>
    <t>R2300</t>
  </si>
  <si>
    <t>natice</t>
  </si>
  <si>
    <t>R2301</t>
  </si>
  <si>
    <t>nerite</t>
  </si>
  <si>
    <t>R2302</t>
  </si>
  <si>
    <t>noisette de mer</t>
  </si>
  <si>
    <t>R2303</t>
  </si>
  <si>
    <t>R2304</t>
  </si>
  <si>
    <t>R2305</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</si>
  <si>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</si>
  <si>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</si>
  <si>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</si>
  <si>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</si>
  <si>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</si>
  <si>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</si>
  <si>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</si>
  <si>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</si>
  <si>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</si>
  <si>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</si>
  <si>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</si>
  <si>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</si>
  <si>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</si>
  <si>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</si>
  <si>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</si>
  <si>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</si>
  <si>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</si>
  <si>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R2315</t>
  </si>
  <si>
    <t>R2316</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</si>
  <si>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</si>
  <si>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</si>
  <si>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</si>
  <si>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</si>
  <si>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</si>
  <si>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</si>
  <si>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</si>
  <si>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</si>
  <si>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</si>
  <si>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</si>
  <si>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</si>
  <si>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</si>
  <si>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</si>
  <si>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</si>
  <si>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</si>
  <si>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</si>
  <si>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</si>
  <si>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R2326</t>
  </si>
  <si>
    <t>panopee</t>
  </si>
  <si>
    <t>R2327</t>
  </si>
  <si>
    <t>patelle</t>
  </si>
  <si>
    <t>R2328</t>
  </si>
  <si>
    <t>perna canaliculus</t>
  </si>
  <si>
    <t>R2329</t>
  </si>
  <si>
    <t>petit couteau</t>
  </si>
  <si>
    <t>R2330</t>
  </si>
  <si>
    <t>petoncle</t>
  </si>
  <si>
    <t>R2331</t>
  </si>
  <si>
    <t>pétoncles</t>
  </si>
  <si>
    <t>petoncles</t>
  </si>
  <si>
    <t>R2332</t>
  </si>
  <si>
    <t>petricole</t>
  </si>
  <si>
    <t>R2333</t>
  </si>
  <si>
    <t>pholade</t>
  </si>
  <si>
    <t>R2334</t>
  </si>
  <si>
    <t>R2335</t>
  </si>
  <si>
    <t>pieuvres</t>
  </si>
  <si>
    <t>R2336</t>
  </si>
  <si>
    <t>pintadine</t>
  </si>
  <si>
    <t>R2337</t>
  </si>
  <si>
    <t>pitar</t>
  </si>
  <si>
    <t>R2338</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</si>
  <si>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</si>
  <si>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</si>
  <si>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</si>
  <si>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</si>
  <si>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</si>
  <si>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</si>
  <si>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</si>
  <si>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</si>
  <si>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</si>
  <si>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</si>
  <si>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</si>
  <si>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</si>
  <si>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</si>
  <si>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</si>
  <si>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</si>
  <si>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</si>
  <si>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</si>
  <si>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</si>
  <si>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</si>
  <si>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</si>
  <si>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</si>
  <si>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</si>
  <si>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</si>
  <si>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</si>
  <si>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</si>
  <si>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</si>
  <si>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</si>
  <si>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</si>
  <si>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</si>
  <si>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</si>
  <si>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</si>
  <si>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</si>
  <si>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</si>
  <si>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</si>
  <si>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</si>
  <si>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</si>
  <si>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</si>
  <si>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</si>
  <si>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</si>
  <si>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</si>
  <si>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</si>
  <si>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</si>
  <si>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</si>
  <si>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</si>
  <si>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</si>
  <si>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R2361</t>
  </si>
  <si>
    <t>R2362</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</si>
  <si>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</si>
  <si>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</si>
  <si>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</si>
  <si>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</si>
  <si>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</si>
  <si>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</si>
  <si>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</si>
  <si>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</si>
  <si>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</si>
  <si>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</si>
  <si>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</si>
  <si>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</si>
  <si>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</si>
  <si>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</si>
  <si>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</si>
  <si>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</si>
  <si>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</si>
  <si>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</si>
  <si>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</si>
  <si>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</si>
  <si>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</si>
  <si>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</si>
  <si>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</si>
  <si>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</si>
  <si>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</si>
  <si>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</si>
  <si>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</si>
  <si>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</si>
  <si>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</si>
  <si>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</si>
  <si>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</si>
  <si>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</si>
  <si>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</si>
  <si>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</si>
  <si>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</si>
  <si>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</si>
  <si>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</si>
  <si>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</si>
  <si>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</si>
  <si>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</si>
  <si>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</si>
  <si>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</si>
  <si>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</si>
  <si>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</si>
  <si>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</si>
  <si>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</si>
  <si>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</si>
  <si>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</si>
  <si>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</si>
  <si>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</si>
  <si>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</si>
  <si>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</si>
  <si>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</si>
  <si>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</si>
  <si>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</si>
  <si>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</si>
  <si>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</si>
  <si>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</si>
  <si>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</si>
  <si>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</si>
  <si>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</si>
  <si>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</si>
  <si>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</si>
  <si>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</si>
  <si>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</si>
  <si>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</si>
  <si>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</si>
  <si>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</si>
  <si>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</si>
  <si>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</si>
  <si>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</si>
  <si>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</si>
  <si>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</si>
  <si>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</si>
  <si>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</si>
  <si>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</si>
  <si>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</si>
  <si>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</si>
  <si>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</si>
  <si>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</si>
  <si>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</si>
  <si>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</si>
  <si>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</si>
  <si>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</si>
  <si>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</si>
  <si>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</si>
  <si>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</si>
  <si>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</si>
  <si>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</si>
  <si>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</si>
  <si>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</si>
  <si>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</si>
  <si>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</si>
  <si>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</si>
  <si>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</si>
  <si>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</si>
  <si>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</si>
  <si>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</si>
  <si>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</si>
  <si>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</si>
  <si>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</si>
  <si>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</si>
  <si>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</si>
  <si>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8 colonnes masquées ►</t>
  </si>
  <si>
    <t>►   Masquez ces colonnes</t>
  </si>
  <si>
    <t>largeurs de colonnes ►</t>
  </si>
  <si>
    <t>Résumé</t>
  </si>
  <si>
    <t>Réglages</t>
  </si>
  <si>
    <t>Lignes saisies</t>
  </si>
  <si>
    <t>Caractères source</t>
  </si>
  <si>
    <t xml:space="preserve">◄ 2️⃣  Saisissez  la largeur du document dans lequel vous collerez ensuite le texte. </t>
  </si>
  <si>
    <t>Mots source</t>
  </si>
  <si>
    <t>◄ 3️⃣ saisissez un nombre de caractères par lignes</t>
  </si>
  <si>
    <t>Lignes de sortie</t>
  </si>
  <si>
    <t>◄ 4️⃣  Si vous ne voulez pas de ponctuation saisissez un X dans cette cellule</t>
  </si>
  <si>
    <t>🎯  Saisir ou coller un texte et le découper automatiquement au nombre de caractères saisis sans couper les mots. Avec ou sans ponctuation, pour qu’il tienne dans le cadre prévu.</t>
  </si>
  <si>
    <t>Moteur interne</t>
  </si>
  <si>
    <t>Entrée</t>
  </si>
  <si>
    <t>Sortie</t>
  </si>
  <si>
    <t>Nettoyage</t>
  </si>
  <si>
    <t>Sans ponctuation</t>
  </si>
  <si>
    <t>Sélection</t>
  </si>
  <si>
    <t>Texte cumulé</t>
  </si>
  <si>
    <t>Reste</t>
  </si>
  <si>
    <t>Ligne</t>
  </si>
  <si>
    <t>Suite</t>
  </si>
  <si>
    <t>Alerte</t>
  </si>
  <si>
    <t>Car.</t>
  </si>
  <si>
    <t>Mots</t>
  </si>
  <si>
    <t>Tarte normande aux pommes et aux amandes 🍎🥧</t>
  </si>
  <si>
    <t>Un grand classique de la pâtisserie française ! Cette tarte normande fondante aux pommes et aux amandes est à la fois simple, économique et délicieusement parfumée. À servir tiède avec une cuillerée de crème fraîche pour un pur moment de douceur.</t>
  </si>
  <si>
    <t>Ingrédients :</t>
  </si>
  <si>
    <t>• 1 pâte sablée</t>
  </si>
  <si>
    <t>• 6 pommes</t>
  </si>
  <si>
    <t>• 3 œufs</t>
  </si>
  <si>
    <t>• 50 g de poudre d’amandes</t>
  </si>
  <si>
    <t>• 50 g d’amandes effilées</t>
  </si>
  <si>
    <t>• 50 g de sucre en poudre</t>
  </si>
  <si>
    <t>• 30 g de farine</t>
  </si>
  <si>
    <t>• 15 cl de crème liquide</t>
  </si>
  <si>
    <t>• 1 sachet de sucre vanillé</t>
  </si>
  <si>
    <t>• 15 g de beurre</t>
  </si>
  <si>
    <t>• 10 g de sucre glace</t>
  </si>
  <si>
    <t>Préparation :</t>
  </si>
  <si>
    <t>1. Préchauffez le four à 180°C (th. 6).</t>
  </si>
  <si>
    <t>2. Étalez la pâte sablée dans un moule beurré, piquez le fond avec une fourchette et placez au réfrigérateur pendant la préparation.</t>
  </si>
  <si>
    <t>3. Épluchez, épépinez et coupez les pommes en tranches épaisses. Disposez-les joliment sur le fond de tarte.</t>
  </si>
  <si>
    <t>4. Dans un saladier, fouettez les œufs avec le sucre et le sucre vanillé jusqu’à ce que le mélange blanchisse.</t>
  </si>
  <si>
    <t>5. Incorporez la farine, la poudre d’amandes puis la crème liquide, en mélangeant bien entre chaque ajout.</t>
  </si>
  <si>
    <t>6. Versez cette préparation sur les pommes, parsemez d’amandes effilées et ajoutez quelques noisettes de beurre.</t>
  </si>
  <si>
    <t>7. Enfournez pendant 30 minutes jusqu’à ce que la tarte soit dorée.</t>
  </si>
  <si>
    <t>8. Laissez tiédir, saupoudrez de sucre glace et servez avec une touche de crème fraîche.</t>
  </si>
  <si>
    <t>Préparation : 20 min</t>
  </si>
  <si>
    <t>Cuisson : 30 min</t>
  </si>
  <si>
    <t>Portions : 4</t>
  </si>
  <si>
    <t>Calories : ≈ 410 kcal par part</t>
  </si>
  <si>
    <t>Dans ce document collez votre texte colonne K et récupérez le colonne O</t>
  </si>
  <si>
    <t>Transmettez vos savoir-faire : les apprenants comprendront plus vite,réussiront mieux et pouront progresser plus facilement.</t>
  </si>
  <si>
    <r>
      <t xml:space="preserve">Une lettre comme </t>
    </r>
    <r>
      <rPr>
        <sz val="12"/>
        <color rgb="FF0033CC"/>
        <rFont val="Arial Unicode MS"/>
      </rPr>
      <t>M</t>
    </r>
    <r>
      <rPr>
        <sz val="12"/>
        <color rgb="FF0033CC"/>
        <rFont val="Calibri"/>
        <family val="2"/>
        <scheme val="minor"/>
      </rPr>
      <t xml:space="preserve"> est </t>
    </r>
    <r>
      <rPr>
        <b/>
        <sz val="12"/>
        <color rgb="FF0033CC"/>
        <rFont val="Calibri"/>
        <family val="2"/>
        <scheme val="minor"/>
      </rPr>
      <t>très large</t>
    </r>
    <r>
      <rPr>
        <sz val="12"/>
        <color rgb="FF0033CC"/>
        <rFont val="Calibri"/>
        <family val="2"/>
        <scheme val="minor"/>
      </rPr>
      <t xml:space="preserve"> - Une lettre comme i, l, t est très fine - </t>
    </r>
  </si>
  <si>
    <r>
      <t xml:space="preserve">Même si le </t>
    </r>
    <r>
      <rPr>
        <b/>
        <sz val="12"/>
        <color rgb="FF0033CC"/>
        <rFont val="Calibri"/>
        <family val="2"/>
        <scheme val="minor"/>
      </rPr>
      <t>nombre de caractères</t>
    </r>
    <r>
      <rPr>
        <sz val="12"/>
        <color rgb="FF0033CC"/>
        <rFont val="Calibri"/>
        <family val="2"/>
        <scheme val="minor"/>
      </rPr>
      <t xml:space="preserve"> est proche, en largeur </t>
    </r>
    <r>
      <rPr>
        <b/>
        <sz val="12"/>
        <color rgb="FF0033CC"/>
        <rFont val="Calibri"/>
        <family val="2"/>
        <scheme val="minor"/>
      </rPr>
      <t>pixels</t>
    </r>
    <r>
      <rPr>
        <sz val="12"/>
        <color rgb="FF0033CC"/>
        <rFont val="Calibri"/>
        <family val="2"/>
        <scheme val="minor"/>
      </rPr>
      <t>,</t>
    </r>
  </si>
  <si>
    <r>
      <t xml:space="preserve">1️⃣. Gardez le </t>
    </r>
    <r>
      <rPr>
        <b/>
        <sz val="12"/>
        <color rgb="FF2F5597"/>
        <rFont val="Calibri"/>
        <family val="2"/>
        <scheme val="minor"/>
      </rPr>
      <t>texte complet</t>
    </r>
    <r>
      <rPr>
        <sz val="12"/>
        <color rgb="FF2F5597"/>
        <rFont val="Calibri"/>
        <family val="2"/>
        <scheme val="minor"/>
      </rPr>
      <t xml:space="preserve"> dans une cellule (ex. B10).</t>
    </r>
  </si>
  <si>
    <r>
      <t xml:space="preserve">2️⃣. Dans la </t>
    </r>
    <r>
      <rPr>
        <b/>
        <sz val="12"/>
        <color rgb="FF2F5597"/>
        <rFont val="Calibri"/>
        <family val="2"/>
        <scheme val="minor"/>
      </rPr>
      <t>barre de formule</t>
    </r>
    <r>
      <rPr>
        <sz val="12"/>
        <color rgb="FF2F5597"/>
        <rFont val="Calibri"/>
        <family val="2"/>
        <scheme val="minor"/>
      </rPr>
      <t xml:space="preserve">, repérez l’endroit où couper, </t>
    </r>
  </si>
  <si>
    <r>
      <t xml:space="preserve">3️⃣. Sélectionnez tout ce qui est </t>
    </r>
    <r>
      <rPr>
        <b/>
        <sz val="12"/>
        <color rgb="FF2F5597"/>
        <rFont val="Calibri"/>
        <family val="2"/>
        <scheme val="minor"/>
      </rPr>
      <t>après cet espace</t>
    </r>
    <r>
      <rPr>
        <sz val="12"/>
        <color rgb="FF2F5597"/>
        <rFont val="Calibri"/>
        <family val="2"/>
        <scheme val="minor"/>
      </rPr>
      <t xml:space="preserve"> </t>
    </r>
  </si>
  <si>
    <r>
      <t xml:space="preserve">4️⃣. Descendez en B11 → </t>
    </r>
    <r>
      <rPr>
        <b/>
        <sz val="12"/>
        <color rgb="FF2F5597"/>
        <rFont val="Calibri"/>
        <family val="2"/>
        <scheme val="minor"/>
      </rPr>
      <t>Ctrl+V</t>
    </r>
    <r>
      <rPr>
        <sz val="12"/>
        <color rgb="FF2F5597"/>
        <rFont val="Calibri"/>
        <family val="2"/>
        <scheme val="minor"/>
      </rPr>
      <t xml:space="preserve"> (coller la suite).</t>
    </r>
  </si>
  <si>
    <t>TEXTE SAISI  LIGNE  219 &gt; 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t>
  </si>
  <si>
    <t>►&gt; &gt; &gt; SAISI LIGNE 107</t>
  </si>
  <si>
    <t>242</t>
  </si>
  <si>
    <t>Saisissez ou collez vos denrées colonne AU</t>
  </si>
  <si>
    <t>Saisie jusqu’à la ligne 200     formules jusqu’à la ligne 1033</t>
  </si>
  <si>
    <t>Découper du texte</t>
  </si>
  <si>
    <t>Auteur : Joel Leboucher • Rochefort sur Mer | suite à une demande de Bruno Lesbats |  d'après un modèle HORECA.be | Date : 04 Février 2026  |  Mise à jour 19 Juillet 2026  |10h30</t>
  </si>
  <si>
    <t>Saisir ou coller uniquement dans les cellules fond blanc en colonne AU.                 * = allergène certain ;                                   ? = composition à contrôler.</t>
  </si>
  <si>
    <t>MODE D’EMPLOI PÉDAGOGIQUE – FICHE RECETTE, PRODUCTION ET ALLERGÈNES</t>
  </si>
  <si>
    <t>Document de travail pour CFA – feuille principale : « Saisissez.vos.Fiches.26.col (2) »</t>
  </si>
  <si>
    <t>RÈGLE DE SÉCURITÉ</t>
  </si>
  <si>
    <t>Toujours utiliser Collage spécial &gt; Valeurs (icône 1.2.3). Ne jamais coller une recette avec ses formules.</t>
  </si>
  <si>
    <t>1. À QUOI SERT CE DOCUMENT ?</t>
  </si>
  <si>
    <t>OBJECTIF</t>
  </si>
  <si>
    <t>Transformer une recette brute en fiche technique exploitable : quantités recalculées, conversions, coûts, conditionnement, progression de fabrication et allergènes.</t>
  </si>
  <si>
    <t>UTILISATIONS</t>
  </si>
  <si>
    <t>Cuisine, pâtisserie, traiteur, restauration collective ou formation. Le document aide à préparer une production, transmettre une méthode et contrôler les informations d’une carte.</t>
  </si>
  <si>
    <t>LIMITE</t>
  </si>
  <si>
    <t>Il ne remplace ni la fiche technique fournisseur, ni le PMS, ni les procédures HACCP. Les résultats allergènes doivent toujours être confirmés avec la composition réelle des produits.</t>
  </si>
  <si>
    <t>2. ARCHITECTURE DU CLASSEUR</t>
  </si>
  <si>
    <t>ZONE</t>
  </si>
  <si>
    <t>EMPLACEMENT</t>
  </si>
  <si>
    <t>RÔLE</t>
  </si>
  <si>
    <t>CE QUE L’APPRENANT SAISIT</t>
  </si>
  <si>
    <t>RÉSULTAT AUTOMATIQUE</t>
  </si>
  <si>
    <t>RISQUE À ÉVITER</t>
  </si>
  <si>
    <t>Découpe du texte</t>
  </si>
  <si>
    <t>A:O</t>
  </si>
  <si>
    <t>Découpe un texte long sans couper les mots pour l’adapter à la largeur des phases de progression.</t>
  </si>
  <si>
    <t>Texte brut en K ; réglages en N26:N28.</t>
  </si>
  <si>
    <t>Texte découpé en O, ligne par ligne.</t>
  </si>
  <si>
    <t>Ne pas modifier le moteur A:J.</t>
  </si>
  <si>
    <t>POSTIT / identité</t>
  </si>
  <si>
    <t>T:AB</t>
  </si>
  <si>
    <t>Reçoit l’identité de la recette et les données transportables du modèle.</t>
  </si>
  <si>
    <t>Nom, famille, auteur, référence et données demandées.</t>
  </si>
  <si>
    <t>Titre, classement et identification de la fiche.</t>
  </si>
  <si>
    <t>Coller uniquement des valeurs et vérifier l’alignement.</t>
  </si>
  <si>
    <t>AC:AR</t>
  </si>
  <si>
    <t>Calcule quantités, équivalences, coûts, fournisseurs, dates, conditionnement et suivi de fabrication.</t>
  </si>
  <si>
    <t>Ingrédients, poids auteur, coefficient, unités, prix, fournisseurs, dates et données de production.</t>
  </si>
  <si>
    <t>Poids recalculés, unités arrondies, coût total, besoins de conditionnement et temps.</t>
  </si>
  <si>
    <t>Ne pas saisir dans une cellule contenant déjà une formule.</t>
  </si>
  <si>
    <t>AT:BL</t>
  </si>
  <si>
    <t>Analyse les intitulés et repère les 14 familles d’allergènes réglementaires.</t>
  </si>
  <si>
    <t>Intitulés réels des plats, boissons ou produits en AU.</t>
  </si>
  <si>
    <t>Texte carte en AV, allergènes certains en AW, détail AX:BK et éléments à vérifier en BL.</t>
  </si>
  <si>
    <t>Un « ? » impose un contrôle de la recette et de la fiche fournisseur.</t>
  </si>
  <si>
    <t>Base allergènes</t>
  </si>
  <si>
    <t>BM:EO, dont EH:EO</t>
  </si>
  <si>
    <t>Contient termes métier, synonymes, exclusions, suspicions et commentaires utilisés par le moteur.</t>
  </si>
  <si>
    <t>Aucune saisie pendant l’utilisation normale.</t>
  </si>
  <si>
    <t>Alimente les recherches du détecteur.</t>
  </si>
  <si>
    <t>Ne pas trier, déplacer ou supprimer les lignes sans maîtriser le moteur.</t>
  </si>
  <si>
    <t>3. COMMENT LE DOCUMENT FONCTIONNE</t>
  </si>
  <si>
    <t>1</t>
  </si>
  <si>
    <t>Coller la recette ou le POSTIT en valeurs dans la zone prévue.</t>
  </si>
  <si>
    <t>2</t>
  </si>
  <si>
    <t>Les ingrédients, quantités et unités alimentent la fiche technique centrale.</t>
  </si>
  <si>
    <t>3</t>
  </si>
  <si>
    <t>Le coefficient ou l’effectif de production recalcule les poids nécessaires.</t>
  </si>
  <si>
    <t>4</t>
  </si>
  <si>
    <t>Les conversions affichent des valeurs lisibles en g, kg, ml, cl, dl ou L.</t>
  </si>
  <si>
    <t>5</t>
  </si>
  <si>
    <t>Les prix unitaires calculent le coût de chaque denrée et le coût total.</t>
  </si>
  <si>
    <t>6</t>
  </si>
  <si>
    <t>Les données fournisseur, livraison, DLC, températures et horaires assurent le suivi de production.</t>
  </si>
  <si>
    <t>7</t>
  </si>
  <si>
    <t>Le moteur allergènes analyse les denrées : « * » = allergène certain ; « ? » = composition à contrôler.</t>
  </si>
  <si>
    <t>8</t>
  </si>
  <si>
    <t>Le découpeur adapte une progression trop longue sans couper les mots.</t>
  </si>
  <si>
    <t>9</t>
  </si>
  <si>
    <t>Les blocs de conditionnement calculent le nombre de bacs, barquettes, assiettes ou contenants.</t>
  </si>
  <si>
    <t>10</t>
  </si>
  <si>
    <t>Les blocs qualité et organisation servent à analyser la recette et transmettre le travail à l’équipe.</t>
  </si>
  <si>
    <t>4. CODE VISUEL</t>
  </si>
  <si>
    <t>4. CODE VISUEL À RESPECTER</t>
  </si>
  <si>
    <t>COULEUR / REPÈRE</t>
  </si>
  <si>
    <t>SIGNIFICATION</t>
  </si>
  <si>
    <t>ACTION DE L’APPRENANT</t>
  </si>
  <si>
    <t>Cellule blanche ou jaune clairement identifiée</t>
  </si>
  <si>
    <t>Zone de saisie.</t>
  </si>
  <si>
    <t>Saisir ou coller une valeur.</t>
  </si>
  <si>
    <t>Cellule verte</t>
  </si>
  <si>
    <t>Résultat calculé ou donnée reprise.</t>
  </si>
  <si>
    <t>Contrôler le résultat ; ne pas effacer la formule.</t>
  </si>
  <si>
    <t>Cellule noire ou grise</t>
  </si>
  <si>
    <t>Zone technique, séparation ou moteur.</t>
  </si>
  <si>
    <t>Ne pas modifier.</t>
  </si>
  <si>
    <t>Bandeau bleu / vert</t>
  </si>
  <si>
    <t>Titre ou consigne.</t>
  </si>
  <si>
    <t>Lire avant de saisir.</t>
  </si>
  <si>
    <t>Alerte rouge, ⚠, ❌ ou « ? »</t>
  </si>
  <si>
    <t>Erreur, incohérence ou contrôle obligatoire.</t>
  </si>
  <si>
    <t>Arrêter la validation et rechercher la cause.</t>
  </si>
  <si>
    <t>Mention « ICI » ou « VOS »</t>
  </si>
  <si>
    <t>Point d’entrée utilisateur.</t>
  </si>
  <si>
    <t>Commencer la saisie dans cette zone.</t>
  </si>
  <si>
    <t>5. MODE D’EMPLOI  – PAS À PAS</t>
  </si>
  <si>
    <t>ÉTAPE</t>
  </si>
  <si>
    <t>CONTRÔLE FORMATEUR</t>
  </si>
  <si>
    <t>Faire une copie du fichier et conserver l’original intact.</t>
  </si>
  <si>
    <t>Fichier</t>
  </si>
  <si>
    <t>Une version de travail identifiable.</t>
  </si>
  <si>
    <t>Le nom du fichier contient la recette et la date.</t>
  </si>
  <si>
    <t>Afficher les colonnes utiles. Si des colonnes sont masquées, appuyer sur F9 après la saisie.</t>
  </si>
  <si>
    <t>Feuille principale</t>
  </si>
  <si>
    <t>Les zones de saisie et les résultats sont visibles.</t>
  </si>
  <si>
    <t>Aucune donnée ne paraît décalée.</t>
  </si>
  <si>
    <t>Pour remplacer la recette, supprimer l’ancien POSTIT puis coller le nouveau en valeurs sur le repère rouge A.</t>
  </si>
  <si>
    <t>T:AB / POSTIT</t>
  </si>
  <si>
    <t>La nouvelle recette est alignée avec les colonnes du modèle.</t>
  </si>
  <si>
    <t>Aucune formule extérieure n’a été importée.</t>
  </si>
  <si>
    <t>Renseigner le nom de la recette, la famille, l’auteur et la référence.</t>
  </si>
  <si>
    <t>La fiche est clairement identifiée.</t>
  </si>
  <si>
    <t>Le titre correspond réellement à la production.</t>
  </si>
  <si>
    <t>Saisir les ingrédients et leurs quantités d’origine : une ligne par denrée.</t>
  </si>
  <si>
    <t>AC:AI</t>
  </si>
  <si>
    <t>La liste est complète et lisible.</t>
  </si>
  <si>
    <t>Aucun ingrédient composé n’est oublié.</t>
  </si>
  <si>
    <t>Choisir le coefficient ou l’objectif de production prévu par le modèle.</t>
  </si>
  <si>
    <t>Haut de AC:AR</t>
  </si>
  <si>
    <t>Les poids recalculés correspondent à l’effectif demandé.</t>
  </si>
  <si>
    <t>Contrôle manuel sur au moins deux ingrédients.</t>
  </si>
  <si>
    <t>Vérifier les unités et les équivalences arrondies.</t>
  </si>
  <si>
    <t>AH:AL</t>
  </si>
  <si>
    <t>Affichage cohérent en g, kg, ml, cl, dl ou L.</t>
  </si>
  <si>
    <t>Pas de confusion entre masse, volume et pièce.</t>
  </si>
  <si>
    <t>Renseigner le prix unitaire HT, le fournisseur, la livraison et la DLC fournisseur.</t>
  </si>
  <si>
    <t>AM:AR</t>
  </si>
  <si>
    <t>Coût par ingrédient et coût total calculés.</t>
  </si>
  <si>
    <t>Dates et unités de prix cohérentes.</t>
  </si>
  <si>
    <t>Saisir ou coller les intitulés réels dans la zone allergènes.</t>
  </si>
  <si>
    <t>AU29:AU88</t>
  </si>
  <si>
    <t>AV affiche le texte carte ; AW et AX:BK affichent les allergènes.</t>
  </si>
  <si>
    <t>Tester un produit laitier, un produit sans allergène et un faux positif.</t>
  </si>
  <si>
    <t>Pour chaque « ? », consulter l’étiquette, la recette du produit composé et la fiche fournisseur.</t>
  </si>
  <si>
    <t>BL / allergènes</t>
  </si>
  <si>
    <t>Le doute est levé avant publication.</t>
  </si>
  <si>
    <t>Ne jamais transformer automatiquement « ? » en allergène certain.</t>
  </si>
  <si>
    <t>11</t>
  </si>
  <si>
    <t>Rédiger les phases. Si le texte est trop long : coller en K, régler N26, récupérer la sortie en O.</t>
  </si>
  <si>
    <t>Une phase par ligne, sans mot coupé.</t>
  </si>
  <si>
    <t>Les phases restent compréhensibles dans l’ordre.</t>
  </si>
  <si>
    <t>12</t>
  </si>
  <si>
    <t>Compléter organisation, matériels, temps, températures, refroidissement et conditionnement.</t>
  </si>
  <si>
    <t>Sous la fiche</t>
  </si>
  <si>
    <t>La fabrication est réalisable et transmissible.</t>
  </si>
  <si>
    <t>Valeurs conformes aux procédures de l’établissement.</t>
  </si>
  <si>
    <t>13</t>
  </si>
  <si>
    <t>Contrôler effectif, quantité par personne et capacité du contenant.</t>
  </si>
  <si>
    <t>Nombre de contenants et reliquat calculés.</t>
  </si>
  <si>
    <t>Le reliquat n’est ni oublié ni surchargé.</t>
  </si>
  <si>
    <t>14</t>
  </si>
  <si>
    <t>Relire la fiche puis copier les résultats utiles avec Collage spécial &gt; Valeurs.</t>
  </si>
  <si>
    <t>Toute la feuille</t>
  </si>
  <si>
    <t>Document final sans formule importée.</t>
  </si>
  <si>
    <t>Ouverture sur un autre poste sans message de liaison.</t>
  </si>
  <si>
    <t>6. CONTRÔLE FINAL AVANT VALIDATION</t>
  </si>
  <si>
    <t>QUESTION DE CONTRÔLE</t>
  </si>
  <si>
    <t>OUI / NON</t>
  </si>
  <si>
    <t>ACTION SI NON</t>
  </si>
  <si>
    <t>Nom, famille, auteur et référence sont-ils renseignés ?</t>
  </si>
  <si>
    <t>Compléter l’identité de la fiche.</t>
  </si>
  <si>
    <t>Chaque ingrédient est-il sur une ligne distincte avec une unité correcte ?</t>
  </si>
  <si>
    <t>Corriger la liste avant tout calcul.</t>
  </si>
  <si>
    <t>Deux poids recalculés ont-ils été vérifiés manuellement ?</t>
  </si>
  <si>
    <t>Revoir le coefficient ou l’effectif.</t>
  </si>
  <si>
    <t>Le coût total est-il cohérent avec les prix et unités d’achat ?</t>
  </si>
  <si>
    <t>Vérifier kg/g, L/ml, pièce et prix de référence.</t>
  </si>
  <si>
    <t>Les allergènes certains sont-ils confirmés par les fiches fournisseurs ?</t>
  </si>
  <si>
    <t>Consulter les documents fournisseurs.</t>
  </si>
  <si>
    <t>Tous les « ? » ont-ils été examinés ?</t>
  </si>
  <si>
    <t>Ne pas publier tant que le doute subsiste.</t>
  </si>
  <si>
    <t>Temps, températures et refroidissement sont-ils adaptés au PMS ?</t>
  </si>
  <si>
    <t>Corriger selon les procédures de l’établissement.</t>
  </si>
  <si>
    <t>Le nombre de contenants et le reliquat sont-ils réalistes ?</t>
  </si>
  <si>
    <t>Adapter capacité ou nombre de contenants.</t>
  </si>
  <si>
    <t>La progression est-elle compréhensible par une autre personne ?</t>
  </si>
  <si>
    <t>Réécrire avec des verbes d’action.</t>
  </si>
  <si>
    <t>Les copies ont-elles été faites en valeurs uniquement ?</t>
  </si>
  <si>
    <t>Annuler et refaire Collage spécial &gt; Valeurs.</t>
  </si>
  <si>
    <t>7. EXERCICE PÉDAGOGIQUE CFA</t>
  </si>
  <si>
    <t>SITUATION</t>
  </si>
  <si>
    <t>Produire une recette pour 250 portions à partir d’une recette d’auteur prévue pour 10 portions.</t>
  </si>
  <si>
    <t>TRAVAIL DEMANDÉ</t>
  </si>
  <si>
    <t>Saisir la recette, recalculer les quantités, contrôler deux conversions, calculer le coût, identifier les allergènes, rédiger cinq phases et déterminer le conditionnement.</t>
  </si>
  <si>
    <t>PREUVES ATTENDUES</t>
  </si>
  <si>
    <t>Deux calculs manuels, une fiche fournisseur contrôlée, une justification du conditionnement et une anomalie repérée puis corrigée.</t>
  </si>
  <si>
    <t>CRITÈRES DE RÉUSSITE</t>
  </si>
  <si>
    <t>Quantités exactes ; unités cohérentes ; allergènes confirmés ; progression réalisable ; document lisible et transmissible.</t>
  </si>
  <si>
    <t>8. LIMITES ET RESPONSABILITÉS</t>
  </si>
  <si>
    <t>PRINCIPE</t>
  </si>
  <si>
    <t>Le moteur repère des mots et expressions. Il ne connaît pas automatiquement la composition exacte d’une marque ou d’un produit composé.</t>
  </si>
  <si>
    <t>FAUX POSITIFS</t>
  </si>
  <si>
    <t>« Moule » peut être un ustensile ou un mollusque ; « bar » un poisson ou un comptoir. Le contrôle humain reste obligatoire.</t>
  </si>
  <si>
    <t>PUBLICATION</t>
  </si>
  <si>
    <t>Une étoile dans le nom saisi ne remplace pas la vérification réglementaire. La carte doit correspondre à la recette réellement fabriquée.</t>
  </si>
  <si>
    <t>PROTECTION</t>
  </si>
  <si>
    <t>Ne jamais modifier les zones de formule, trier partiellement la base ou supprimer des lignes du moteur. Tester toute modification sur une copie.</t>
  </si>
  <si>
    <t>9. MÉMO 30 SECONDES</t>
  </si>
  <si>
    <t>MÉMO</t>
  </si>
  <si>
    <t>1. Copier le fichier.  2. Coller le POSTIT en valeurs.  3. Renseigner recette et effectif.  4. Vérifier unités, coûts et contenants.  5. Confirmer les allergènes.  6. Relire et copier les résultats en valeurs.</t>
  </si>
  <si>
    <t>Fiche technique (Postit)</t>
  </si>
  <si>
    <t>j'écris "POSTIT" parce que POST'IT est une marque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</si>
</sst>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0.0"/>
    <numFmt numFmtId="165" formatCode="0&quot; g&quot;"/>
    <numFmt numFmtId="166" formatCode="0.000&quot; Kg&quot;"/>
    <numFmt numFmtId="167" formatCode="#,##0.0"/>
    <numFmt numFmtId="168" formatCode="#,##0.00&quot; kg&quot;"/>
    <numFmt numFmtId="169" formatCode="#,##0.0&quot; grs&quot;"/>
    <numFmt numFmtId="170" formatCode="0&quot; Kg&quot;"/>
    <numFmt numFmtId="171" formatCode="0.000&quot;Kg&quot;"/>
    <numFmt numFmtId="172" formatCode="0.000&quot; L&quot;"/>
    <numFmt numFmtId="173" formatCode="[h]&quot;H&quot;mm"/>
    <numFmt numFmtId="174" formatCode="0.00&quot; Kg&quot;"/>
    <numFmt numFmtId="175" formatCode="&quot;/ &quot;0"/>
    <numFmt numFmtId="176" formatCode="h&quot;h&quot;mm"/>
    <numFmt numFmtId="177" formatCode="0&quot;°C&quot;"/>
    <numFmt numFmtId="178" formatCode="0.000"/>
    <numFmt numFmtId="179" formatCode="#,##0.00\ &quot;€&quot;"/>
    <numFmt numFmtId="180" formatCode="0.0&quot; %&quot;"/>
    <numFmt numFmtId="181" formatCode="0.00&quot;Kg&quot;"/>
    <numFmt numFmtId="182" formatCode="0.0%"/>
    <numFmt numFmtId="183" formatCode="0&quot;%&quot;"/>
    <numFmt numFmtId="184" formatCode="0&quot; Kg pour&quot;"/>
    <numFmt numFmtId="185" formatCode="0.0&quot; Kg&quot;"/>
    <numFmt numFmtId="186" formatCode="_-* #,##0.00\ [$€-40C]_-;\-* #,##0.00\ [$€-40C]_-;_-* &quot;-&quot;??\ [$€-40C]_-;_-@_-"/>
    <numFmt numFmtId="187" formatCode="ddd\ dd\ mm\ yyyy\ hh:m"/>
    <numFmt numFmtId="188" formatCode="ddd\ dd\ mm\ yyyy"/>
    <numFmt numFmtId="189" formatCode="h:mm;@"/>
    <numFmt numFmtId="190" formatCode="0&quot; car.&quot;"/>
    <numFmt numFmtId="191" formatCode="0.000&quot; g&quot;"/>
  </numFmts>
  <fonts count="333">
    <font>
      <sz val="11"/>
      <color theme="1"/>
      <name val="Calibri"/>
      <family val="2"/>
      <scheme val="minor"/>
    </font>
    <font>
      <sz val="11"/>
      <color theme="1"/>
      <name val="Calibri"/>
      <family val="2"/>
      <scheme val="minor"/>
    </font>
    <font>
      <b/>
      <sz val="8"/>
      <color theme="0"/>
      <name val="Calibri"/>
      <family val="2"/>
      <scheme val="minor"/>
    </font>
    <font>
      <sz val="10"/>
      <name val="Arial"/>
      <family val="2"/>
    </font>
    <font>
      <b/>
      <sz val="10"/>
      <name val="Calibri"/>
      <family val="2"/>
      <scheme val="minor"/>
    </font>
    <font>
      <sz val="8"/>
      <name val="Arial"/>
      <family val="2"/>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b/>
      <sz val="11"/>
      <name val="Calibri"/>
      <family val="2"/>
      <scheme val="minor"/>
    </font>
    <font>
      <b/>
      <sz val="12"/>
      <color theme="9" tint="-0.249977111117893"/>
      <name val="Calibri"/>
      <family val="2"/>
      <scheme val="minor"/>
    </font>
    <font>
      <sz val="10"/>
      <color rgb="FF0000FF"/>
      <name val="Calibri"/>
      <family val="2"/>
      <scheme val="minor"/>
    </font>
    <font>
      <sz val="10"/>
      <name val="Calibri"/>
      <family val="2"/>
      <scheme val="minor"/>
    </font>
    <font>
      <sz val="11"/>
      <color theme="9" tint="-0.499984740745262"/>
      <name val="Calibri"/>
      <family val="2"/>
      <scheme val="minor"/>
    </font>
    <font>
      <u/>
      <sz val="11"/>
      <color theme="10"/>
      <name val="Calibri"/>
      <family val="2"/>
      <scheme val="minor"/>
    </font>
    <font>
      <sz val="8"/>
      <color theme="0"/>
      <name val="Calibri"/>
      <family val="2"/>
      <scheme val="minor"/>
    </font>
    <font>
      <b/>
      <sz val="11"/>
      <color indexed="9"/>
      <name val="Calibri"/>
      <family val="2"/>
      <scheme val="minor"/>
    </font>
    <font>
      <sz val="11"/>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b/>
      <sz val="12"/>
      <color theme="0"/>
      <name val="Calibri"/>
      <family val="2"/>
      <scheme val="minor"/>
    </font>
    <font>
      <sz val="8"/>
      <color theme="9" tint="0.79998168889431442"/>
      <name val="Calibri"/>
      <family val="2"/>
      <scheme val="minor"/>
    </font>
    <font>
      <b/>
      <sz val="20"/>
      <color theme="0"/>
      <name val="Calibri"/>
      <family val="2"/>
      <scheme val="minor"/>
    </font>
    <font>
      <b/>
      <sz val="14"/>
      <name val="Calibri"/>
      <family val="2"/>
      <scheme val="minor"/>
    </font>
    <font>
      <b/>
      <sz val="26"/>
      <color rgb="FFFFFFFF"/>
      <name val="Calibri"/>
      <family val="2"/>
      <scheme val="minor"/>
    </font>
    <font>
      <sz val="12"/>
      <color theme="1"/>
      <name val="Calibri"/>
      <family val="2"/>
      <scheme val="minor"/>
    </font>
    <font>
      <sz val="12"/>
      <color theme="0"/>
      <name val="Calibri"/>
      <family val="2"/>
      <scheme val="minor"/>
    </font>
    <font>
      <sz val="8"/>
      <color theme="1" tint="0.249977111117893"/>
      <name val="Calibri"/>
      <family val="2"/>
      <scheme val="minor"/>
    </font>
    <font>
      <sz val="9"/>
      <name val="Calibri"/>
      <family val="2"/>
      <scheme val="minor"/>
    </font>
    <font>
      <sz val="9"/>
      <color theme="0"/>
      <name val="Calibri"/>
      <family val="2"/>
      <scheme val="minor"/>
    </font>
    <font>
      <b/>
      <sz val="14"/>
      <color theme="0"/>
      <name val="Calibri"/>
      <family val="2"/>
      <scheme val="minor"/>
    </font>
    <font>
      <sz val="10"/>
      <name val="MS Sans Serif"/>
      <family val="2"/>
    </font>
    <font>
      <b/>
      <sz val="12"/>
      <color theme="5" tint="-0.499984740745262"/>
      <name val="Calibri"/>
      <family val="2"/>
      <scheme val="minor"/>
    </font>
    <font>
      <b/>
      <sz val="12"/>
      <color rgb="FF0033CC"/>
      <name val="Calibri"/>
      <family val="2"/>
      <scheme val="minor"/>
    </font>
    <font>
      <b/>
      <sz val="12"/>
      <color theme="9" tint="-0.499984740745262"/>
      <name val="Calibri"/>
      <family val="2"/>
      <scheme val="minor"/>
    </font>
    <font>
      <b/>
      <sz val="11"/>
      <color theme="9" tint="-0.499984740745262"/>
      <name val="Calibri"/>
      <family val="2"/>
      <scheme val="minor"/>
    </font>
    <font>
      <sz val="12"/>
      <color theme="9" tint="-0.499984740745262"/>
      <name val="Calibri"/>
      <family val="2"/>
      <scheme val="minor"/>
    </font>
    <font>
      <sz val="12"/>
      <color theme="9" tint="-0.249977111117893"/>
      <name val="Calibri"/>
      <family val="2"/>
      <scheme val="minor"/>
    </font>
    <font>
      <b/>
      <sz val="12"/>
      <color rgb="FF0000FF"/>
      <name val="Calibri"/>
      <family val="2"/>
      <scheme val="minor"/>
    </font>
    <font>
      <sz val="10"/>
      <color theme="1"/>
      <name val="Calibri"/>
      <family val="2"/>
      <scheme val="minor"/>
    </font>
    <font>
      <sz val="12"/>
      <color rgb="FFC00000"/>
      <name val="Calibri"/>
      <family val="2"/>
      <scheme val="minor"/>
    </font>
    <font>
      <b/>
      <sz val="14"/>
      <color rgb="FFC00000"/>
      <name val="Calibri"/>
      <family val="2"/>
      <scheme val="minor"/>
    </font>
    <font>
      <sz val="11"/>
      <color theme="0" tint="-0.249977111117893"/>
      <name val="Calibri"/>
      <family val="2"/>
      <scheme val="minor"/>
    </font>
    <font>
      <sz val="11"/>
      <color rgb="FFC00000"/>
      <name val="Calibri"/>
      <family val="2"/>
      <scheme val="minor"/>
    </font>
    <font>
      <sz val="11"/>
      <color theme="1" tint="0.249977111117893"/>
      <name val="Calibri"/>
      <family val="2"/>
      <scheme val="minor"/>
    </font>
    <font>
      <sz val="8"/>
      <color theme="0" tint="-0.499984740745262"/>
      <name val="Calibri"/>
      <family val="2"/>
      <scheme val="minor"/>
    </font>
    <font>
      <sz val="11"/>
      <color rgb="FF0000FF"/>
      <name val="Calibri"/>
      <family val="2"/>
      <scheme val="minor"/>
    </font>
    <font>
      <sz val="12"/>
      <color rgb="FF0000FF"/>
      <name val="Calibri"/>
      <family val="2"/>
      <scheme val="minor"/>
    </font>
    <font>
      <b/>
      <sz val="14"/>
      <color rgb="FF0000FF"/>
      <name val="Calibri"/>
      <family val="2"/>
      <scheme val="minor"/>
    </font>
    <font>
      <b/>
      <sz val="11"/>
      <color rgb="FF0000FF"/>
      <name val="Calibri"/>
      <family val="2"/>
      <scheme val="minor"/>
    </font>
    <font>
      <sz val="8"/>
      <color theme="0" tint="-0.249977111117893"/>
      <name val="Calibri"/>
      <family val="2"/>
      <scheme val="minor"/>
    </font>
    <font>
      <b/>
      <sz val="9"/>
      <name val="Calibri"/>
      <family val="2"/>
      <scheme val="minor"/>
    </font>
    <font>
      <sz val="8"/>
      <color theme="1"/>
      <name val="Calibri"/>
      <family val="2"/>
      <scheme val="minor"/>
    </font>
    <font>
      <b/>
      <sz val="10"/>
      <color rgb="FFC00000"/>
      <name val="Calibri"/>
      <family val="2"/>
      <scheme val="minor"/>
    </font>
    <font>
      <b/>
      <sz val="10"/>
      <color theme="9" tint="-0.499984740745262"/>
      <name val="Calibri"/>
      <family val="2"/>
      <scheme val="minor"/>
    </font>
    <font>
      <b/>
      <sz val="11"/>
      <color rgb="FFC00000"/>
      <name val="Calibri"/>
      <family val="2"/>
      <scheme val="minor"/>
    </font>
    <font>
      <b/>
      <sz val="8"/>
      <name val="Calibri"/>
      <family val="2"/>
      <scheme val="minor"/>
    </font>
    <font>
      <sz val="9"/>
      <color theme="7" tint="-0.499984740745262"/>
      <name val="Calibri"/>
      <family val="2"/>
      <scheme val="minor"/>
    </font>
    <font>
      <sz val="9"/>
      <color theme="9" tint="-0.249977111117893"/>
      <name val="Calibri"/>
      <family val="2"/>
      <scheme val="minor"/>
    </font>
    <font>
      <sz val="10"/>
      <color theme="3"/>
      <name val="Calibri"/>
      <family val="2"/>
      <scheme val="minor"/>
    </font>
    <font>
      <sz val="12"/>
      <name val="Calibri"/>
      <family val="2"/>
      <scheme val="minor"/>
    </font>
    <font>
      <b/>
      <sz val="12"/>
      <color rgb="FFFF0000"/>
      <name val="Calibri"/>
      <family val="2"/>
      <scheme val="minor"/>
    </font>
    <font>
      <b/>
      <sz val="11"/>
      <color theme="7" tint="-0.499984740745262"/>
      <name val="Calibri"/>
      <family val="2"/>
      <scheme val="minor"/>
    </font>
    <font>
      <b/>
      <sz val="11"/>
      <color theme="9" tint="-0.249977111117893"/>
      <name val="Calibri"/>
      <family val="2"/>
      <scheme val="minor"/>
    </font>
    <font>
      <sz val="9"/>
      <color theme="0" tint="-0.499984740745262"/>
      <name val="Calibri"/>
      <family val="2"/>
      <scheme val="minor"/>
    </font>
    <font>
      <b/>
      <sz val="12"/>
      <name val="Calibri"/>
      <family val="2"/>
      <scheme val="minor"/>
    </font>
    <font>
      <sz val="12"/>
      <color rgb="FFFF0000"/>
      <name val="Calibri"/>
      <family val="2"/>
      <scheme val="minor"/>
    </font>
    <font>
      <sz val="8"/>
      <color theme="0" tint="-0.14999847407452621"/>
      <name val="Calibri"/>
      <family val="2"/>
      <scheme val="minor"/>
    </font>
    <font>
      <b/>
      <sz val="12"/>
      <color theme="1"/>
      <name val="Calibri"/>
      <family val="2"/>
      <scheme val="minor"/>
    </font>
    <font>
      <sz val="8"/>
      <color theme="9" tint="-0.499984740745262"/>
      <name val="Calibri"/>
      <family val="2"/>
      <scheme val="minor"/>
    </font>
    <font>
      <sz val="11"/>
      <color rgb="FF7030A0"/>
      <name val="Calibri"/>
      <family val="2"/>
      <scheme val="minor"/>
    </font>
    <font>
      <sz val="8"/>
      <color theme="0" tint="-0.34998626667073579"/>
      <name val="Calibri"/>
      <family val="2"/>
      <scheme val="minor"/>
    </font>
    <font>
      <b/>
      <sz val="10"/>
      <color theme="0"/>
      <name val="Calibri"/>
      <family val="2"/>
      <scheme val="minor"/>
    </font>
    <font>
      <sz val="11"/>
      <color theme="9" tint="-0.249977111117893"/>
      <name val="Calibri"/>
      <family val="2"/>
      <scheme val="minor"/>
    </font>
    <font>
      <b/>
      <sz val="14"/>
      <color theme="1"/>
      <name val="Calibri"/>
      <family val="2"/>
      <scheme val="minor"/>
    </font>
    <font>
      <sz val="12"/>
      <color rgb="FF0033CC"/>
      <name val="Calibri"/>
      <family val="2"/>
      <scheme val="minor"/>
    </font>
    <font>
      <b/>
      <sz val="18"/>
      <name val="Calibri"/>
      <family val="2"/>
      <scheme val="minor"/>
    </font>
    <font>
      <b/>
      <sz val="12"/>
      <color indexed="12"/>
      <name val="Calibri"/>
      <family val="2"/>
      <scheme val="minor"/>
    </font>
    <font>
      <b/>
      <sz val="11"/>
      <color rgb="FF0033CC"/>
      <name val="Calibri"/>
      <family val="2"/>
      <scheme val="minor"/>
    </font>
    <font>
      <sz val="9"/>
      <color theme="1" tint="0.34998626667073579"/>
      <name val="Calibri"/>
      <family val="2"/>
      <scheme val="minor"/>
    </font>
    <font>
      <b/>
      <sz val="12"/>
      <color theme="7" tint="-0.499984740745262"/>
      <name val="Calibri"/>
      <family val="2"/>
      <scheme val="minor"/>
    </font>
    <font>
      <b/>
      <sz val="10"/>
      <color theme="7" tint="-0.499984740745262"/>
      <name val="Calibri"/>
      <family val="2"/>
      <scheme val="minor"/>
    </font>
    <font>
      <sz val="12"/>
      <color theme="7" tint="-0.499984740745262"/>
      <name val="Calibri"/>
      <family val="2"/>
      <scheme val="minor"/>
    </font>
    <font>
      <sz val="10"/>
      <color theme="9" tint="-0.499984740745262"/>
      <name val="Calibri"/>
      <family val="2"/>
      <scheme val="minor"/>
    </font>
    <font>
      <b/>
      <sz val="14"/>
      <color theme="9" tint="-0.249977111117893"/>
      <name val="Calibri"/>
      <family val="2"/>
      <scheme val="minor"/>
    </font>
    <font>
      <sz val="14"/>
      <color theme="1"/>
      <name val="Calibri"/>
      <family val="2"/>
      <scheme val="minor"/>
    </font>
    <font>
      <sz val="11"/>
      <color rgb="FF0033CC"/>
      <name val="Calibri"/>
      <family val="2"/>
      <scheme val="minor"/>
    </font>
    <font>
      <b/>
      <sz val="12"/>
      <color rgb="FFC00000"/>
      <name val="Calibri"/>
      <family val="2"/>
      <scheme val="minor"/>
    </font>
    <font>
      <sz val="11"/>
      <color rgb="FF0066FF"/>
      <name val="Calibri"/>
      <family val="2"/>
      <scheme val="minor"/>
    </font>
    <font>
      <b/>
      <sz val="10"/>
      <color rgb="FF0066FF"/>
      <name val="Calibri"/>
      <family val="2"/>
      <scheme val="minor"/>
    </font>
    <font>
      <sz val="11"/>
      <color indexed="12"/>
      <name val="Calibri"/>
      <family val="2"/>
      <scheme val="minor"/>
    </font>
    <font>
      <i/>
      <sz val="11"/>
      <color theme="9" tint="-0.249977111117893"/>
      <name val="Calibri"/>
      <family val="2"/>
      <scheme val="minor"/>
    </font>
    <font>
      <b/>
      <sz val="11"/>
      <color indexed="12"/>
      <name val="Calibri"/>
      <family val="2"/>
      <scheme val="minor"/>
    </font>
    <font>
      <b/>
      <sz val="14"/>
      <color indexed="14"/>
      <name val="Calibri"/>
      <family val="2"/>
      <scheme val="minor"/>
    </font>
    <font>
      <sz val="12"/>
      <color rgb="FF00BC55"/>
      <name val="Calibri"/>
      <family val="2"/>
      <scheme val="minor"/>
    </font>
    <font>
      <i/>
      <sz val="11"/>
      <color rgb="FF0000FF"/>
      <name val="Calibri"/>
      <family val="2"/>
      <scheme val="minor"/>
    </font>
    <font>
      <sz val="10"/>
      <color rgb="FF0033CC"/>
      <name val="Calibri"/>
      <family val="2"/>
      <scheme val="minor"/>
    </font>
    <font>
      <sz val="12"/>
      <color indexed="12"/>
      <name val="Calibri"/>
      <family val="2"/>
      <scheme val="minor"/>
    </font>
    <font>
      <sz val="10"/>
      <color indexed="12"/>
      <name val="Calibri"/>
      <family val="2"/>
      <scheme val="minor"/>
    </font>
    <font>
      <sz val="11"/>
      <color theme="8" tint="-0.499984740745262"/>
      <name val="Calibri"/>
      <family val="2"/>
      <scheme val="minor"/>
    </font>
    <font>
      <sz val="10"/>
      <color rgb="FFC00000"/>
      <name val="Calibri"/>
      <family val="2"/>
      <scheme val="minor"/>
    </font>
    <font>
      <sz val="9"/>
      <color rgb="FF0000FF"/>
      <name val="Calibri"/>
      <family val="2"/>
      <scheme val="minor"/>
    </font>
    <font>
      <sz val="8"/>
      <name val="Calibri"/>
      <family val="2"/>
      <scheme val="minor"/>
    </font>
    <font>
      <b/>
      <i/>
      <sz val="11"/>
      <color theme="5" tint="-0.249977111117893"/>
      <name val="Calibri"/>
      <family val="2"/>
      <scheme val="minor"/>
    </font>
    <font>
      <b/>
      <sz val="11"/>
      <color indexed="10"/>
      <name val="Calibri"/>
      <family val="2"/>
      <scheme val="minor"/>
    </font>
    <font>
      <b/>
      <sz val="11"/>
      <color rgb="FFFF0000"/>
      <name val="Calibri"/>
      <family val="2"/>
      <scheme val="minor"/>
    </font>
    <font>
      <b/>
      <i/>
      <sz val="12"/>
      <name val="Calibri"/>
      <family val="2"/>
      <scheme val="minor"/>
    </font>
    <font>
      <b/>
      <sz val="10"/>
      <color indexed="12"/>
      <name val="Calibri"/>
      <family val="2"/>
      <scheme val="minor"/>
    </font>
    <font>
      <b/>
      <sz val="14"/>
      <color indexed="12"/>
      <name val="Calibri"/>
      <family val="2"/>
      <scheme val="minor"/>
    </font>
    <font>
      <b/>
      <sz val="10"/>
      <color rgb="FF0000FF"/>
      <name val="Calibri"/>
      <family val="2"/>
      <scheme val="minor"/>
    </font>
    <font>
      <b/>
      <sz val="20"/>
      <name val="Calibri"/>
      <family val="2"/>
      <scheme val="minor"/>
    </font>
    <font>
      <i/>
      <sz val="12"/>
      <color rgb="FFC00000"/>
      <name val="Calibri"/>
      <family val="2"/>
      <scheme val="minor"/>
    </font>
    <font>
      <b/>
      <sz val="12"/>
      <color rgb="FF0033CC"/>
      <name val="Arial Unicode MS"/>
    </font>
    <font>
      <b/>
      <sz val="16"/>
      <color theme="0"/>
      <name val="Calibri"/>
      <family val="2"/>
      <scheme val="minor"/>
    </font>
    <font>
      <sz val="16"/>
      <name val="Calibri"/>
      <family val="2"/>
      <scheme val="minor"/>
    </font>
    <font>
      <sz val="8"/>
      <color rgb="FFBFBFBF"/>
      <name val="Calibri"/>
      <family val="2"/>
      <scheme val="minor"/>
    </font>
    <font>
      <sz val="14"/>
      <name val="Calibri"/>
      <family val="2"/>
      <scheme val="minor"/>
    </font>
    <font>
      <b/>
      <sz val="14"/>
      <color theme="4"/>
      <name val="Calibri"/>
      <family val="2"/>
      <scheme val="minor"/>
    </font>
    <font>
      <b/>
      <sz val="14"/>
      <color theme="9" tint="-0.499984740745262"/>
      <name val="Calibri"/>
      <family val="2"/>
      <scheme val="minor"/>
    </font>
    <font>
      <sz val="14"/>
      <color rgb="FF0000FF"/>
      <name val="Calibri"/>
      <family val="2"/>
      <scheme val="minor"/>
    </font>
    <font>
      <sz val="11"/>
      <color theme="1" tint="0.34998626667073579"/>
      <name val="Calibri"/>
      <family val="2"/>
      <scheme val="minor"/>
    </font>
    <font>
      <b/>
      <sz val="10"/>
      <color rgb="FFFF0000"/>
      <name val="Calibri"/>
      <family val="2"/>
      <scheme val="minor"/>
    </font>
    <font>
      <sz val="10"/>
      <name val="Calibri"/>
      <family val="2"/>
    </font>
    <font>
      <sz val="8"/>
      <name val="Calibri"/>
      <family val="2"/>
    </font>
    <font>
      <i/>
      <sz val="14"/>
      <color rgb="FF0033CC"/>
      <name val="Calibri"/>
      <family val="2"/>
      <scheme val="minor"/>
    </font>
    <font>
      <i/>
      <sz val="12"/>
      <color theme="1"/>
      <name val="Calibri"/>
      <family val="2"/>
      <scheme val="minor"/>
    </font>
    <font>
      <b/>
      <sz val="11"/>
      <color rgb="FF548235"/>
      <name val="Calibri"/>
      <family val="2"/>
      <scheme val="minor"/>
    </font>
    <font>
      <sz val="11"/>
      <color theme="7" tint="-0.499984740745262"/>
      <name val="Calibri"/>
      <family val="2"/>
      <scheme val="minor"/>
    </font>
    <font>
      <b/>
      <sz val="12"/>
      <color rgb="FF548235"/>
      <name val="Calibri"/>
      <family val="2"/>
      <scheme val="minor"/>
    </font>
    <font>
      <i/>
      <sz val="11"/>
      <name val="Calibri"/>
      <family val="2"/>
      <scheme val="minor"/>
    </font>
    <font>
      <i/>
      <sz val="12"/>
      <name val="Calibri"/>
      <family val="2"/>
      <scheme val="minor"/>
    </font>
    <font>
      <sz val="12"/>
      <color rgb="FF0070C0"/>
      <name val="Calibri"/>
      <family val="2"/>
      <scheme val="minor"/>
    </font>
    <font>
      <b/>
      <sz val="18"/>
      <color theme="1"/>
      <name val="Calibri"/>
      <family val="2"/>
      <scheme val="minor"/>
    </font>
    <font>
      <sz val="10"/>
      <color theme="1"/>
      <name val="Arial Unicode MS"/>
    </font>
    <font>
      <b/>
      <sz val="10"/>
      <color theme="1" tint="0.34998626667073579"/>
      <name val="Calibri"/>
      <family val="2"/>
      <scheme val="minor"/>
    </font>
    <font>
      <b/>
      <sz val="10"/>
      <color theme="1" tint="0.499984740745262"/>
      <name val="Calibri"/>
      <family val="2"/>
      <scheme val="minor"/>
    </font>
    <font>
      <sz val="8"/>
      <color theme="1" tint="0.499984740745262"/>
      <name val="Calibri"/>
      <family val="2"/>
      <scheme val="minor"/>
    </font>
    <font>
      <sz val="11"/>
      <color theme="10"/>
      <name val="Calibri"/>
      <family val="2"/>
      <scheme val="minor"/>
    </font>
    <font>
      <b/>
      <sz val="16"/>
      <color rgb="FF0033CC"/>
      <name val="Calibri"/>
      <family val="2"/>
      <scheme val="minor"/>
    </font>
    <font>
      <i/>
      <sz val="9"/>
      <name val="Calibri"/>
      <family val="2"/>
      <scheme val="minor"/>
    </font>
    <font>
      <i/>
      <sz val="10"/>
      <name val="Calibri"/>
      <family val="2"/>
      <scheme val="minor"/>
    </font>
    <font>
      <i/>
      <sz val="11"/>
      <color theme="1"/>
      <name val="Calibri"/>
      <family val="2"/>
      <scheme val="minor"/>
    </font>
    <font>
      <u/>
      <sz val="12"/>
      <color theme="10"/>
      <name val="Calibri"/>
      <family val="2"/>
      <scheme val="minor"/>
    </font>
    <font>
      <sz val="14"/>
      <color theme="0"/>
      <name val="Calibri"/>
      <family val="2"/>
      <scheme val="minor"/>
    </font>
    <font>
      <b/>
      <sz val="12"/>
      <color theme="0"/>
      <name val="Arial"/>
      <family val="2"/>
    </font>
    <font>
      <b/>
      <sz val="16"/>
      <name val="Calibri"/>
      <family val="2"/>
      <scheme val="minor"/>
    </font>
    <font>
      <b/>
      <sz val="12"/>
      <color rgb="FF7030A0"/>
      <name val="Calibri"/>
      <family val="2"/>
      <scheme val="minor"/>
    </font>
    <font>
      <u/>
      <sz val="10"/>
      <color indexed="12"/>
      <name val="Arial"/>
      <family val="2"/>
    </font>
    <font>
      <sz val="10"/>
      <color theme="0"/>
      <name val="Calibri"/>
      <family val="2"/>
    </font>
    <font>
      <sz val="10"/>
      <color theme="9" tint="-0.249977111117893"/>
      <name val="Calibri"/>
      <family val="2"/>
      <scheme val="minor"/>
    </font>
    <font>
      <b/>
      <u/>
      <sz val="12"/>
      <color theme="10"/>
      <name val="Calibri"/>
      <family val="2"/>
      <scheme val="minor"/>
    </font>
    <font>
      <sz val="16"/>
      <color theme="1"/>
      <name val="Calibri"/>
      <family val="2"/>
      <scheme val="minor"/>
    </font>
    <font>
      <sz val="12"/>
      <color rgb="FF7030A0"/>
      <name val="Calibri"/>
      <family val="2"/>
      <scheme val="minor"/>
    </font>
    <font>
      <b/>
      <sz val="14"/>
      <color rgb="FF0033CC"/>
      <name val="Calibri"/>
      <family val="2"/>
      <scheme val="minor"/>
    </font>
    <font>
      <sz val="11"/>
      <name val="Calibri"/>
      <family val="2"/>
    </font>
    <font>
      <b/>
      <sz val="11"/>
      <color rgb="FFFFFFFF"/>
      <name val="Calibri"/>
      <family val="2"/>
    </font>
    <font>
      <b/>
      <sz val="16"/>
      <color theme="0"/>
      <name val="Calibri"/>
      <family val="2"/>
    </font>
    <font>
      <b/>
      <sz val="36"/>
      <color theme="9" tint="-0.249977111117893"/>
      <name val="Calibri"/>
      <family val="2"/>
      <scheme val="minor"/>
    </font>
    <font>
      <b/>
      <sz val="24"/>
      <color theme="9" tint="-0.249977111117893"/>
      <name val="Calibri"/>
      <family val="2"/>
      <scheme val="minor"/>
    </font>
    <font>
      <b/>
      <sz val="14"/>
      <name val="Calibri"/>
      <family val="2"/>
    </font>
    <font>
      <b/>
      <sz val="48"/>
      <name val="Calibri"/>
      <family val="2"/>
      <scheme val="minor"/>
    </font>
    <font>
      <sz val="8"/>
      <color theme="0" tint="-4.9989318521683403E-2"/>
      <name val="Calibri"/>
      <family val="2"/>
      <scheme val="minor"/>
    </font>
    <font>
      <b/>
      <sz val="10"/>
      <name val="Calibri"/>
      <family val="2"/>
    </font>
    <font>
      <sz val="8"/>
      <color theme="9" tint="0.39997558519241921"/>
      <name val="Calibri"/>
      <family val="2"/>
      <scheme val="minor"/>
    </font>
    <font>
      <b/>
      <sz val="10"/>
      <color rgb="FFC00000"/>
      <name val="Calibri"/>
      <family val="2"/>
    </font>
    <font>
      <sz val="8"/>
      <color theme="3"/>
      <name val="Calibri"/>
      <family val="2"/>
      <scheme val="minor"/>
    </font>
    <font>
      <sz val="8"/>
      <color rgb="FF00B050"/>
      <name val="Calibri"/>
      <family val="2"/>
      <scheme val="minor"/>
    </font>
    <font>
      <b/>
      <sz val="12"/>
      <color rgb="FFFFFFFF"/>
      <name val="Calibri"/>
      <family val="2"/>
    </font>
    <font>
      <sz val="11"/>
      <color rgb="FF0033CC"/>
      <name val="Calibri"/>
      <family val="2"/>
    </font>
    <font>
      <b/>
      <sz val="16"/>
      <name val="Calibri"/>
      <family val="2"/>
    </font>
    <font>
      <sz val="11"/>
      <color rgb="FFC00000"/>
      <name val="Calibri"/>
      <family val="2"/>
    </font>
    <font>
      <sz val="12"/>
      <name val="Calibri"/>
      <family val="2"/>
    </font>
    <font>
      <b/>
      <sz val="11"/>
      <color rgb="FFC00000"/>
      <name val="Calibri"/>
      <family val="2"/>
    </font>
    <font>
      <sz val="11"/>
      <color theme="9" tint="0.39997558519241921"/>
      <name val="Calibri"/>
      <family val="2"/>
      <scheme val="minor"/>
    </font>
    <font>
      <sz val="11"/>
      <color theme="0" tint="-0.499984740745262"/>
      <name val="Calibri"/>
      <family val="2"/>
      <scheme val="minor"/>
    </font>
    <font>
      <b/>
      <sz val="20"/>
      <color rgb="FF0000FF"/>
      <name val="Calibri"/>
      <family val="2"/>
      <scheme val="minor"/>
    </font>
    <font>
      <b/>
      <sz val="12"/>
      <name val="Calibri"/>
      <family val="2"/>
    </font>
    <font>
      <b/>
      <sz val="14"/>
      <color rgb="FFFFFF00"/>
      <name val="Calibri"/>
      <family val="2"/>
      <scheme val="minor"/>
    </font>
    <font>
      <b/>
      <sz val="16"/>
      <color rgb="FF0000FF"/>
      <name val="Calibri"/>
      <family val="2"/>
      <scheme val="minor"/>
    </font>
    <font>
      <b/>
      <sz val="14"/>
      <color rgb="FF4472C4"/>
      <name val="Calibri"/>
      <family val="2"/>
      <scheme val="minor"/>
    </font>
    <font>
      <sz val="10"/>
      <color rgb="FF000000"/>
      <name val="Calibri"/>
      <family val="2"/>
      <scheme val="minor"/>
    </font>
    <font>
      <b/>
      <sz val="14"/>
      <color rgb="FF375623"/>
      <name val="Calibri"/>
      <family val="2"/>
      <scheme val="minor"/>
    </font>
    <font>
      <sz val="9"/>
      <color theme="3"/>
      <name val="Calibri"/>
      <family val="2"/>
      <scheme val="minor"/>
    </font>
    <font>
      <b/>
      <sz val="11"/>
      <color theme="5" tint="-0.499984740745262"/>
      <name val="Calibri"/>
      <family val="2"/>
      <scheme val="minor"/>
    </font>
    <font>
      <b/>
      <u/>
      <sz val="11"/>
      <color theme="10"/>
      <name val="Calibri"/>
      <family val="2"/>
      <scheme val="minor"/>
    </font>
    <font>
      <sz val="11"/>
      <color rgb="FF0563C1"/>
      <name val="Calibri"/>
      <family val="2"/>
      <scheme val="minor"/>
    </font>
    <font>
      <sz val="16"/>
      <color rgb="FFC00000"/>
      <name val="Calibri"/>
      <family val="2"/>
      <scheme val="minor"/>
    </font>
    <font>
      <b/>
      <sz val="11"/>
      <color rgb="FF000000"/>
      <name val="Calibri"/>
      <family val="2"/>
      <scheme val="minor"/>
    </font>
    <font>
      <b/>
      <sz val="18"/>
      <color rgb="FF0000FF"/>
      <name val="Calibri"/>
      <family val="2"/>
      <scheme val="minor"/>
    </font>
    <font>
      <sz val="12"/>
      <color theme="1"/>
      <name val="Arial Unicode MS"/>
    </font>
    <font>
      <b/>
      <sz val="9"/>
      <color theme="0"/>
      <name val="Calibri"/>
      <family val="2"/>
      <scheme val="minor"/>
    </font>
    <font>
      <b/>
      <sz val="12"/>
      <color rgb="FF0070C0"/>
      <name val="Calibri"/>
      <family val="2"/>
      <scheme val="minor"/>
    </font>
    <font>
      <sz val="10"/>
      <color theme="0"/>
      <name val="Calibri"/>
      <family val="2"/>
      <scheme val="minor"/>
    </font>
    <font>
      <i/>
      <sz val="11"/>
      <color theme="0"/>
      <name val="Calibri"/>
      <family val="2"/>
      <scheme val="minor"/>
    </font>
    <font>
      <u/>
      <sz val="11"/>
      <color theme="0"/>
      <name val="Calibri"/>
      <family val="2"/>
      <scheme val="minor"/>
    </font>
    <font>
      <b/>
      <sz val="16"/>
      <color theme="8" tint="-0.249977111117893"/>
      <name val="Calibri"/>
      <family val="2"/>
      <scheme val="minor"/>
    </font>
    <font>
      <b/>
      <sz val="16"/>
      <color theme="1"/>
      <name val="Calibri"/>
      <family val="2"/>
    </font>
    <font>
      <sz val="11"/>
      <name val="Carlito"/>
      <family val="2"/>
    </font>
    <font>
      <b/>
      <sz val="20"/>
      <color rgb="FFFFFFFF"/>
      <name val="Calibri"/>
      <family val="2"/>
    </font>
    <font>
      <b/>
      <sz val="14"/>
      <color rgb="FFFFFFFF"/>
      <name val="Calibri"/>
      <family val="2"/>
    </font>
    <font>
      <u/>
      <sz val="11"/>
      <color theme="10"/>
      <name val="Carlito"/>
      <family val="2"/>
    </font>
    <font>
      <b/>
      <sz val="14"/>
      <color theme="0"/>
      <name val="Calibri"/>
      <family val="2"/>
    </font>
    <font>
      <b/>
      <sz val="8"/>
      <color rgb="FFFFFFFF"/>
      <name val="Calibri"/>
      <family val="2"/>
    </font>
    <font>
      <sz val="8"/>
      <color rgb="FF666666"/>
      <name val="Calibri"/>
      <family val="2"/>
    </font>
    <font>
      <b/>
      <sz val="16"/>
      <color rgb="FFFFFFFF"/>
      <name val="Calibri"/>
      <family val="2"/>
    </font>
    <font>
      <b/>
      <sz val="11"/>
      <name val="Calibri"/>
      <family val="2"/>
    </font>
    <font>
      <b/>
      <sz val="20"/>
      <color theme="0"/>
      <name val="Calibri"/>
      <family val="2"/>
    </font>
    <font>
      <b/>
      <sz val="12"/>
      <color theme="0"/>
      <name val="Calibri"/>
      <family val="2"/>
    </font>
    <font>
      <b/>
      <sz val="12"/>
      <color rgb="FF0033CC"/>
      <name val="Calibri"/>
      <family val="2"/>
      <charset val="1"/>
    </font>
    <font>
      <sz val="12"/>
      <color theme="1"/>
      <name val="Calibri"/>
      <family val="2"/>
    </font>
    <font>
      <sz val="12"/>
      <color rgb="FF0033CC"/>
      <name val="Arial Unicode MS"/>
    </font>
    <font>
      <sz val="12"/>
      <color rgb="FF2F5597"/>
      <name val="Calibri"/>
      <family val="2"/>
      <scheme val="minor"/>
    </font>
    <font>
      <b/>
      <sz val="12"/>
      <color rgb="FF2F5597"/>
      <name val="Calibri"/>
      <family val="2"/>
      <scheme val="minor"/>
    </font>
    <font>
      <sz val="11"/>
      <color theme="10"/>
      <name val="Carlito"/>
      <family val="2"/>
    </font>
    <font>
      <sz val="8"/>
      <color theme="0"/>
      <name val="Calibri"/>
      <family val="2"/>
    </font>
    <font>
      <sz val="11"/>
      <color theme="9" tint="-0.249977111117893"/>
      <name val="Calibri"/>
      <family val="2"/>
    </font>
    <font>
      <sz val="11"/>
      <color theme="0" tint="-0.49995422223578601"/>
      <name val="Calibri"/>
      <family val="2"/>
    </font>
    <font>
      <sz val="11"/>
      <color theme="9" tint="-0.49995422223578601"/>
      <name val="Calibri"/>
      <family val="2"/>
    </font>
    <font>
      <sz val="11"/>
      <color theme="9" tint="0.39997558519241921"/>
      <name val="Calibri"/>
      <family val="2"/>
    </font>
    <font>
      <sz val="12"/>
      <color theme="7" tint="-0.49995422223578601"/>
      <name val="Calibri"/>
      <family val="2"/>
    </font>
    <font>
      <sz val="12"/>
      <color rgb="FF0033CC"/>
      <name val="Calibri"/>
      <family val="2"/>
    </font>
    <font>
      <b/>
      <sz val="12"/>
      <color theme="1"/>
      <name val="Calibri"/>
      <family val="2"/>
    </font>
    <font>
      <b/>
      <sz val="11"/>
      <color theme="1"/>
      <name val="Calibri"/>
      <family val="2"/>
    </font>
    <font>
      <sz val="10"/>
      <name val="MS Sans Serif"/>
    </font>
    <font>
      <b/>
      <sz val="10"/>
      <color rgb="FF0000FF"/>
      <name val="Calibri"/>
      <family val="2"/>
    </font>
    <font>
      <sz val="8"/>
      <color theme="0" tint="-0.49995422223578601"/>
      <name val="Calibri"/>
      <family val="2"/>
    </font>
    <font>
      <sz val="8"/>
      <color theme="0" tint="-0.249977111117893"/>
      <name val="Calibri"/>
      <family val="2"/>
    </font>
    <font>
      <b/>
      <sz val="12"/>
      <color theme="9" tint="-0.49995422223578601"/>
      <name val="Calibri"/>
      <family val="2"/>
    </font>
    <font>
      <b/>
      <sz val="14"/>
      <color rgb="FFC00000"/>
      <name val="Calibri"/>
      <family val="2"/>
    </font>
    <font>
      <b/>
      <sz val="12"/>
      <color rgb="FFC00000"/>
      <name val="Calibri"/>
      <family val="2"/>
    </font>
    <font>
      <b/>
      <sz val="12"/>
      <color rgb="FF0000FF"/>
      <name val="Calibri"/>
      <family val="2"/>
    </font>
    <font>
      <sz val="12"/>
      <color rgb="FF0000FF"/>
      <name val="Calibri"/>
      <family val="2"/>
    </font>
    <font>
      <b/>
      <sz val="10"/>
      <color indexed="12"/>
      <name val="Calibri"/>
      <family val="2"/>
    </font>
    <font>
      <b/>
      <sz val="14"/>
      <color indexed="12"/>
      <name val="Calibri"/>
      <family val="2"/>
    </font>
    <font>
      <b/>
      <sz val="8"/>
      <name val="Calibri"/>
      <family val="2"/>
    </font>
    <font>
      <b/>
      <sz val="11"/>
      <color theme="0"/>
      <name val="Calibri"/>
      <family val="2"/>
    </font>
    <font>
      <b/>
      <i/>
      <sz val="11"/>
      <color theme="5" tint="-0.249977111117893"/>
      <name val="Calibri"/>
      <family val="2"/>
    </font>
    <font>
      <sz val="12"/>
      <color theme="9" tint="-0.49995422223578601"/>
      <name val="Calibri"/>
      <family val="2"/>
    </font>
    <font>
      <b/>
      <sz val="11"/>
      <color rgb="FF0000FF"/>
      <name val="Calibri"/>
      <family val="2"/>
    </font>
    <font>
      <sz val="11"/>
      <color rgb="FF0000FF"/>
      <name val="Calibri"/>
      <family val="2"/>
    </font>
    <font>
      <sz val="11"/>
      <color theme="10"/>
      <name val="Calibri"/>
      <family val="2"/>
    </font>
    <font>
      <b/>
      <sz val="11"/>
      <color theme="9" tint="-0.249977111117893"/>
      <name val="Calibri"/>
      <family val="2"/>
    </font>
    <font>
      <b/>
      <i/>
      <sz val="12"/>
      <name val="Calibri"/>
      <family val="2"/>
    </font>
    <font>
      <sz val="9"/>
      <color rgb="FF0000FF"/>
      <name val="Calibri"/>
      <family val="2"/>
    </font>
    <font>
      <sz val="9"/>
      <name val="Calibri"/>
      <family val="2"/>
    </font>
    <font>
      <b/>
      <sz val="10"/>
      <color theme="9" tint="-0.49995422223578601"/>
      <name val="Calibri"/>
      <family val="2"/>
    </font>
    <font>
      <sz val="10"/>
      <color theme="9" tint="-0.49995422223578601"/>
      <name val="Calibri"/>
      <family val="2"/>
    </font>
    <font>
      <sz val="10"/>
      <color rgb="FFC00000"/>
      <name val="Calibri"/>
      <family val="2"/>
    </font>
    <font>
      <sz val="10"/>
      <color rgb="FF0000FF"/>
      <name val="Calibri"/>
      <family val="2"/>
    </font>
    <font>
      <b/>
      <sz val="11"/>
      <color rgb="FFFF0000"/>
      <name val="Calibri"/>
      <family val="2"/>
    </font>
    <font>
      <i/>
      <sz val="11"/>
      <color theme="9" tint="-0.249977111117893"/>
      <name val="Calibri"/>
      <family val="2"/>
    </font>
    <font>
      <sz val="11"/>
      <color indexed="12"/>
      <name val="Calibri"/>
      <family val="2"/>
    </font>
    <font>
      <b/>
      <sz val="11"/>
      <color indexed="12"/>
      <name val="Calibri"/>
      <family val="2"/>
    </font>
    <font>
      <b/>
      <sz val="11"/>
      <color indexed="10"/>
      <name val="Calibri"/>
      <family val="2"/>
    </font>
    <font>
      <sz val="10"/>
      <color theme="1"/>
      <name val="Calibri"/>
      <family val="2"/>
    </font>
    <font>
      <i/>
      <sz val="11"/>
      <color rgb="FF0000FF"/>
      <name val="Calibri"/>
      <family val="2"/>
    </font>
    <font>
      <b/>
      <sz val="12"/>
      <color theme="9" tint="-0.249977111117893"/>
      <name val="Calibri"/>
      <family val="2"/>
    </font>
    <font>
      <sz val="8"/>
      <color theme="1"/>
      <name val="Calibri"/>
      <family val="2"/>
    </font>
    <font>
      <b/>
      <sz val="12"/>
      <color indexed="12"/>
      <name val="Calibri"/>
      <family val="2"/>
    </font>
    <font>
      <sz val="12"/>
      <color rgb="FF00BC55"/>
      <name val="Calibri"/>
      <family val="2"/>
    </font>
    <font>
      <b/>
      <sz val="12"/>
      <color rgb="FF0033CC"/>
      <name val="Calibri"/>
      <family val="2"/>
    </font>
    <font>
      <sz val="8"/>
      <color theme="0" tint="-0.34998626667073579"/>
      <name val="Calibri"/>
      <family val="2"/>
    </font>
    <font>
      <sz val="11"/>
      <color theme="8" tint="-0.49995422223578601"/>
      <name val="Calibri"/>
      <family val="2"/>
    </font>
    <font>
      <b/>
      <sz val="11"/>
      <color theme="9" tint="-0.49995422223578601"/>
      <name val="Calibri"/>
      <family val="2"/>
    </font>
    <font>
      <b/>
      <sz val="12"/>
      <color rgb="FFFF0000"/>
      <name val="Calibri"/>
      <family val="2"/>
    </font>
    <font>
      <sz val="10"/>
      <color indexed="12"/>
      <name val="Calibri"/>
      <family val="2"/>
    </font>
    <font>
      <sz val="12"/>
      <color indexed="12"/>
      <name val="Calibri"/>
      <family val="2"/>
    </font>
    <font>
      <sz val="10"/>
      <color rgb="FF0033CC"/>
      <name val="Calibri"/>
      <family val="2"/>
    </font>
    <font>
      <b/>
      <sz val="14"/>
      <color indexed="14"/>
      <name val="Calibri"/>
      <family val="2"/>
    </font>
    <font>
      <sz val="12"/>
      <color rgb="FFC00000"/>
      <name val="Calibri"/>
      <family val="2"/>
    </font>
    <font>
      <sz val="12"/>
      <color rgb="FFFF0000"/>
      <name val="Calibri"/>
      <family val="2"/>
    </font>
    <font>
      <b/>
      <sz val="10"/>
      <color rgb="FF0066FF"/>
      <name val="Calibri"/>
      <family val="2"/>
    </font>
    <font>
      <b/>
      <sz val="14"/>
      <color theme="1"/>
      <name val="Calibri"/>
      <family val="2"/>
    </font>
    <font>
      <sz val="11"/>
      <color rgb="FF0066FF"/>
      <name val="Calibri"/>
      <family val="2"/>
    </font>
    <font>
      <sz val="14"/>
      <color theme="1"/>
      <name val="Calibri"/>
      <family val="2"/>
    </font>
    <font>
      <b/>
      <sz val="14"/>
      <color rgb="FF0000FF"/>
      <name val="Calibri"/>
      <family val="2"/>
    </font>
    <font>
      <b/>
      <sz val="12"/>
      <color theme="7" tint="-0.49995422223578601"/>
      <name val="Calibri"/>
      <family val="2"/>
    </font>
    <font>
      <b/>
      <sz val="10"/>
      <color theme="7" tint="-0.49995422223578601"/>
      <name val="Calibri"/>
      <family val="2"/>
    </font>
    <font>
      <sz val="9"/>
      <color theme="0"/>
      <name val="Calibri"/>
      <family val="2"/>
    </font>
    <font>
      <sz val="12"/>
      <color theme="0"/>
      <name val="Calibri"/>
      <family val="2"/>
    </font>
    <font>
      <sz val="9"/>
      <color theme="1" tint="0.34998626667073579"/>
      <name val="Calibri"/>
      <family val="2"/>
    </font>
    <font>
      <sz val="8"/>
      <color theme="9" tint="0.39997558519241921"/>
      <name val="Calibri"/>
      <family val="2"/>
    </font>
    <font>
      <b/>
      <sz val="11"/>
      <color rgb="FF0033CC"/>
      <name val="Calibri"/>
      <family val="2"/>
    </font>
    <font>
      <b/>
      <sz val="18"/>
      <name val="Calibri"/>
      <family val="2"/>
    </font>
    <font>
      <b/>
      <sz val="12"/>
      <color rgb="FF7030A0"/>
      <name val="Calibri"/>
      <family val="2"/>
    </font>
    <font>
      <sz val="11"/>
      <color theme="0"/>
      <name val="Calibri"/>
      <family val="2"/>
    </font>
    <font>
      <sz val="11"/>
      <color rgb="FF7030A0"/>
      <name val="Calibri"/>
      <family val="2"/>
    </font>
    <font>
      <i/>
      <sz val="11"/>
      <name val="Calibri"/>
      <family val="2"/>
    </font>
    <font>
      <sz val="10"/>
      <color theme="9" tint="-0.249977111117893"/>
      <name val="Calibri"/>
      <family val="2"/>
    </font>
    <font>
      <b/>
      <sz val="11"/>
      <color theme="7" tint="-0.49995422223578601"/>
      <name val="Calibri"/>
      <family val="2"/>
    </font>
    <font>
      <sz val="9"/>
      <color theme="0" tint="-0.49995422223578601"/>
      <name val="Calibri"/>
      <family val="2"/>
    </font>
    <font>
      <b/>
      <sz val="12"/>
      <color theme="0" tint="-4.9989318521683403E-2"/>
      <name val="Calibri"/>
      <family val="2"/>
    </font>
    <font>
      <b/>
      <sz val="16"/>
      <color theme="1" tint="0.34986419263283181"/>
      <name val="Calibri"/>
      <family val="2"/>
    </font>
    <font>
      <b/>
      <sz val="10"/>
      <color rgb="FF1F1F1F"/>
      <name val="Calibri"/>
      <family val="2"/>
    </font>
    <font>
      <b/>
      <sz val="12"/>
      <color theme="1" tint="0.34986419263283181"/>
      <name val="Calibri"/>
      <family val="2"/>
    </font>
    <font>
      <b/>
      <sz val="12"/>
      <color rgb="FF1F1F1F"/>
      <name val="Calibri"/>
      <family val="2"/>
    </font>
    <font>
      <sz val="9"/>
      <color theme="7" tint="-0.49995422223578601"/>
      <name val="Calibri"/>
      <family val="2"/>
    </font>
    <font>
      <sz val="10"/>
      <color theme="3"/>
      <name val="Calibri"/>
      <family val="2"/>
    </font>
    <font>
      <sz val="8"/>
      <color rgb="FF00B050"/>
      <name val="Calibri"/>
      <family val="2"/>
    </font>
    <font>
      <b/>
      <sz val="9"/>
      <name val="Calibri"/>
      <family val="2"/>
    </font>
    <font>
      <sz val="8"/>
      <color theme="3"/>
      <name val="Calibri"/>
      <family val="2"/>
    </font>
    <font>
      <b/>
      <sz val="12"/>
      <color rgb="FF1F4E79"/>
      <name val="Calibri"/>
      <family val="2"/>
    </font>
    <font>
      <sz val="12"/>
      <color theme="9" tint="-0.249977111117893"/>
      <name val="Calibri"/>
      <family val="2"/>
    </font>
    <font>
      <b/>
      <sz val="11"/>
      <color rgb="FF1F1F1F"/>
      <name val="Calibri"/>
      <family val="2"/>
    </font>
    <font>
      <b/>
      <sz val="12"/>
      <color theme="5" tint="-0.49995422223578601"/>
      <name val="Calibri"/>
      <family val="2"/>
    </font>
    <font>
      <b/>
      <sz val="26"/>
      <color rgb="FFFFFFFF"/>
      <name val="Calibri"/>
      <family val="2"/>
    </font>
    <font>
      <sz val="8"/>
      <color theme="1" tint="0.249977111117893"/>
      <name val="Calibri"/>
      <family val="2"/>
    </font>
    <font>
      <sz val="8"/>
      <color theme="9" tint="0.79995117038483843"/>
      <name val="Calibri"/>
      <family val="2"/>
    </font>
    <font>
      <b/>
      <sz val="14"/>
      <color rgb="FF1F1F1F"/>
      <name val="Calibri"/>
      <family val="2"/>
    </font>
    <font>
      <b/>
      <sz val="22"/>
      <color theme="0"/>
      <name val="Calibri"/>
      <family val="2"/>
    </font>
    <font>
      <sz val="8"/>
      <color theme="0" tint="-4.9989318521683403E-2"/>
      <name val="Calibri"/>
      <family val="2"/>
    </font>
    <font>
      <sz val="16"/>
      <name val="Calibri"/>
      <family val="2"/>
    </font>
    <font>
      <i/>
      <sz val="12"/>
      <color theme="1"/>
      <name val="Calibri"/>
      <family val="2"/>
    </font>
    <font>
      <b/>
      <sz val="48"/>
      <name val="Calibri"/>
      <family val="2"/>
    </font>
    <font>
      <b/>
      <sz val="24"/>
      <color theme="9" tint="-0.249977111117893"/>
      <name val="Calibri"/>
      <family val="2"/>
    </font>
    <font>
      <b/>
      <sz val="36"/>
      <color theme="9" tint="-0.249977111117893"/>
      <name val="Calibri"/>
      <family val="2"/>
    </font>
    <font>
      <sz val="12"/>
      <color rgb="FF2F5597"/>
      <name val="Calibri"/>
      <family val="2"/>
    </font>
    <font>
      <b/>
      <sz val="8"/>
      <color theme="0"/>
      <name val="Calibri"/>
      <family val="2"/>
    </font>
    <font>
      <b/>
      <sz val="20"/>
      <color theme="9" tint="-0.249977111117893"/>
      <name val="Calibri"/>
      <family val="2"/>
    </font>
    <font>
      <b/>
      <sz val="18"/>
      <color theme="9" tint="-0.249977111117893"/>
      <name val="Calibri"/>
      <family val="2"/>
    </font>
    <font>
      <i/>
      <sz val="12"/>
      <color rgb="FF17365D"/>
      <name val="Calibri"/>
      <family val="2"/>
    </font>
    <font>
      <sz val="12"/>
      <color rgb="FF1F2937"/>
      <name val="Calibri"/>
      <family val="2"/>
    </font>
    <font>
      <b/>
      <sz val="12"/>
      <color rgb="FF9C0006"/>
      <name val="Calibri"/>
      <family val="2"/>
    </font>
    <font>
      <b/>
      <sz val="13"/>
      <color rgb="FFFFFFFF"/>
      <name val="Calibri"/>
      <family val="2"/>
    </font>
    <font>
      <b/>
      <sz val="12"/>
      <color rgb="FF1F2937"/>
      <name val="Calibri"/>
      <family val="2"/>
    </font>
    <font>
      <b/>
      <sz val="12"/>
      <color rgb="FF385723"/>
      <name val="Calibri"/>
      <family val="2"/>
    </font>
    <font>
      <b/>
      <sz val="12"/>
      <color rgb="FF7F6000"/>
      <name val="Calibri"/>
      <family val="2"/>
    </font>
    <font>
      <b/>
      <sz val="12"/>
      <color rgb="FF17365D"/>
      <name val="Calibri"/>
      <family val="2"/>
    </font>
    <font>
      <i/>
      <sz val="14"/>
      <color rgb="FF17365D"/>
      <name val="Calibri"/>
      <family val="2"/>
    </font>
    <font>
      <b/>
      <sz val="14"/>
      <color rgb="FF9C0006"/>
      <name val="Calibri"/>
      <family val="2"/>
    </font>
  </fonts>
  <fills count="239">
    <fill>
      <patternFill patternType="none"/>
    </fill>
    <fill>
      <patternFill patternType="gray125"/>
    </fill>
    <fill>
      <patternFill patternType="solid">
        <fgColor rgb="FFED7D31"/>
        <bgColor indexed="64"/>
      </patternFill>
    </fill>
    <fill>
      <patternFill patternType="solid">
        <fgColor theme="0" tint="-0.14999847407452621"/>
        <bgColor indexed="64"/>
      </patternFill>
    </fill>
    <fill>
      <patternFill patternType="solid">
        <fgColor rgb="FF99CC00"/>
        <bgColor indexed="64"/>
      </patternFill>
    </fill>
    <fill>
      <patternFill patternType="solid">
        <fgColor theme="0"/>
        <bgColor indexed="64"/>
      </patternFill>
    </fill>
    <fill>
      <patternFill patternType="solid">
        <fgColor rgb="FFDEFFBD"/>
        <bgColor indexed="64"/>
      </patternFill>
    </fill>
    <fill>
      <patternFill patternType="solid">
        <fgColor rgb="FFFFFFCC"/>
        <bgColor indexed="64"/>
      </patternFill>
    </fill>
    <fill>
      <patternFill patternType="solid">
        <fgColor rgb="FFCC00FF"/>
        <bgColor indexed="64"/>
      </patternFill>
    </fill>
    <fill>
      <patternFill patternType="solid">
        <fgColor rgb="FF92D050"/>
        <bgColor indexed="64"/>
      </patternFill>
    </fill>
    <fill>
      <patternFill patternType="solid">
        <fgColor indexed="23"/>
        <bgColor indexed="64"/>
      </patternFill>
    </fill>
    <fill>
      <patternFill patternType="solid">
        <fgColor rgb="FF808080"/>
        <bgColor indexed="64"/>
      </patternFill>
    </fill>
    <fill>
      <patternFill patternType="solid">
        <fgColor rgb="FFFF0000"/>
        <bgColor indexed="64"/>
      </patternFill>
    </fill>
    <fill>
      <patternFill patternType="solid">
        <fgColor rgb="FFFFF2CC"/>
        <bgColor indexed="64"/>
      </patternFill>
    </fill>
    <fill>
      <patternFill patternType="solid">
        <fgColor rgb="FF99CC00"/>
        <bgColor theme="9"/>
      </patternFill>
    </fill>
    <fill>
      <patternFill patternType="solid">
        <fgColor theme="9" tint="0.79998168889431442"/>
        <bgColor indexed="64"/>
      </patternFill>
    </fill>
    <fill>
      <patternFill patternType="solid">
        <fgColor rgb="FFFFFF9F"/>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gray0625">
        <bgColor theme="0"/>
      </patternFill>
    </fill>
    <fill>
      <patternFill patternType="solid">
        <fgColor theme="9" tint="0.59999389629810485"/>
        <bgColor theme="9"/>
      </patternFill>
    </fill>
    <fill>
      <patternFill patternType="solid">
        <fgColor theme="0"/>
        <bgColor theme="9"/>
      </patternFill>
    </fill>
    <fill>
      <patternFill patternType="solid">
        <fgColor rgb="FFDCF5BD"/>
        <bgColor theme="9" tint="0.79995117038483843"/>
      </patternFill>
    </fill>
    <fill>
      <patternFill patternType="solid">
        <fgColor rgb="FFFFFFD5"/>
        <bgColor indexed="64"/>
      </patternFill>
    </fill>
    <fill>
      <patternFill patternType="solid">
        <fgColor rgb="FFECECEC"/>
        <bgColor theme="9" tint="0.79995117038483843"/>
      </patternFill>
    </fill>
    <fill>
      <patternFill patternType="solid">
        <fgColor rgb="FFECECEC"/>
        <bgColor indexed="64"/>
      </patternFill>
    </fill>
    <fill>
      <patternFill patternType="solid">
        <fgColor rgb="FFF4F9F1"/>
        <bgColor theme="9" tint="0.79998168889431442"/>
      </patternFill>
    </fill>
    <fill>
      <patternFill patternType="solid">
        <fgColor rgb="FFF4F9F1"/>
        <bgColor theme="9" tint="0.79995117038483843"/>
      </patternFill>
    </fill>
    <fill>
      <patternFill patternType="solid">
        <fgColor rgb="FFFFFFD9"/>
        <bgColor indexed="64"/>
      </patternFill>
    </fill>
    <fill>
      <patternFill patternType="solid">
        <fgColor theme="0"/>
        <bgColor theme="9" tint="0.79995117038483843"/>
      </patternFill>
    </fill>
    <fill>
      <patternFill patternType="solid">
        <fgColor theme="9" tint="0.39997558519241921"/>
        <bgColor indexed="64"/>
      </patternFill>
    </fill>
    <fill>
      <patternFill patternType="solid">
        <fgColor theme="8" tint="0.79998168889431442"/>
        <bgColor indexed="64"/>
      </patternFill>
    </fill>
    <fill>
      <patternFill patternType="solid">
        <fgColor rgb="FFA9D08E"/>
        <bgColor indexed="64"/>
      </patternFill>
    </fill>
    <fill>
      <patternFill patternType="solid">
        <fgColor theme="4" tint="0.79998168889431442"/>
        <bgColor indexed="64"/>
      </patternFill>
    </fill>
    <fill>
      <patternFill patternType="solid">
        <fgColor rgb="FFEFE5F7"/>
        <bgColor indexed="64"/>
      </patternFill>
    </fill>
    <fill>
      <patternFill patternType="solid">
        <fgColor rgb="FFDDDDFF"/>
        <bgColor indexed="64"/>
      </patternFill>
    </fill>
    <fill>
      <patternFill patternType="solid">
        <fgColor rgb="FFC00000"/>
        <bgColor indexed="64"/>
      </patternFill>
    </fill>
    <fill>
      <patternFill patternType="solid">
        <fgColor rgb="FFDDDDFF"/>
        <bgColor theme="9"/>
      </patternFill>
    </fill>
    <fill>
      <patternFill patternType="solid">
        <fgColor rgb="FFFFFFB7"/>
        <bgColor indexed="64"/>
      </patternFill>
    </fill>
    <fill>
      <patternFill patternType="gray125">
        <fgColor theme="7" tint="0.39994506668294322"/>
        <bgColor theme="0"/>
      </patternFill>
    </fill>
    <fill>
      <patternFill patternType="solid">
        <fgColor rgb="FFF97316"/>
        <bgColor indexed="64"/>
      </patternFill>
    </fill>
    <fill>
      <patternFill patternType="gray125">
        <fgColor theme="7" tint="0.39994506668294322"/>
        <bgColor theme="0" tint="-0.34998626667073579"/>
      </patternFill>
    </fill>
    <fill>
      <patternFill patternType="solid">
        <fgColor theme="0"/>
        <bgColor indexed="9"/>
      </patternFill>
    </fill>
    <fill>
      <patternFill patternType="solid">
        <fgColor rgb="FFFFFFCC"/>
        <bgColor indexed="9"/>
      </patternFill>
    </fill>
    <fill>
      <patternFill patternType="solid">
        <fgColor rgb="FFFFFFD9"/>
        <bgColor indexed="9"/>
      </patternFill>
    </fill>
    <fill>
      <patternFill patternType="gray0625">
        <fgColor theme="9" tint="0.79998168889431442"/>
        <bgColor theme="0"/>
      </patternFill>
    </fill>
    <fill>
      <patternFill patternType="solid">
        <fgColor theme="5" tint="0.59999389629810485"/>
        <bgColor indexed="64"/>
      </patternFill>
    </fill>
    <fill>
      <patternFill patternType="solid">
        <fgColor indexed="9"/>
        <bgColor indexed="9"/>
      </patternFill>
    </fill>
    <fill>
      <patternFill patternType="solid">
        <fgColor rgb="FFCCCCFF"/>
        <bgColor indexed="64"/>
      </patternFill>
    </fill>
    <fill>
      <patternFill patternType="solid">
        <fgColor rgb="FFF4F9F1"/>
        <bgColor indexed="64"/>
      </patternFill>
    </fill>
    <fill>
      <patternFill patternType="solid">
        <fgColor theme="0" tint="-4.9989318521683403E-2"/>
        <bgColor indexed="9"/>
      </patternFill>
    </fill>
    <fill>
      <patternFill patternType="solid">
        <fgColor rgb="FFB8D9A3"/>
        <bgColor indexed="64"/>
      </patternFill>
    </fill>
    <fill>
      <patternFill patternType="solid">
        <fgColor theme="4" tint="0.59999389629810485"/>
        <bgColor indexed="64"/>
      </patternFill>
    </fill>
    <fill>
      <patternFill patternType="solid">
        <fgColor indexed="26"/>
        <bgColor indexed="64"/>
      </patternFill>
    </fill>
    <fill>
      <patternFill patternType="solid">
        <fgColor indexed="9"/>
        <bgColor indexed="64"/>
      </patternFill>
    </fill>
    <fill>
      <patternFill patternType="solid">
        <fgColor rgb="FFFFFFDD"/>
        <bgColor theme="0"/>
      </patternFill>
    </fill>
    <fill>
      <patternFill patternType="solid">
        <fgColor theme="7" tint="0.59999389629810485"/>
        <bgColor indexed="64"/>
      </patternFill>
    </fill>
    <fill>
      <patternFill patternType="solid">
        <fgColor rgb="FFF9D4BD"/>
        <bgColor indexed="64"/>
      </patternFill>
    </fill>
    <fill>
      <patternFill patternType="solid">
        <fgColor rgb="FFD9E1F2"/>
        <bgColor indexed="64"/>
      </patternFill>
    </fill>
    <fill>
      <patternFill patternType="solid">
        <fgColor theme="4" tint="0.79998168889431442"/>
        <bgColor theme="0"/>
      </patternFill>
    </fill>
    <fill>
      <patternFill patternType="solid">
        <fgColor rgb="FFDBEBD1"/>
        <bgColor theme="0"/>
      </patternFill>
    </fill>
    <fill>
      <patternFill patternType="solid">
        <fgColor theme="0" tint="-4.9989318521683403E-2"/>
        <bgColor theme="0"/>
      </patternFill>
    </fill>
    <fill>
      <patternFill patternType="solid">
        <fgColor theme="7" tint="0.59999389629810485"/>
        <bgColor theme="0"/>
      </patternFill>
    </fill>
    <fill>
      <patternFill patternType="solid">
        <fgColor rgb="FFF9D4BD"/>
        <bgColor theme="0"/>
      </patternFill>
    </fill>
    <fill>
      <patternFill patternType="gray0625">
        <fgColor theme="9" tint="0.79998168889431442"/>
        <bgColor theme="4" tint="0.79998168889431442"/>
      </patternFill>
    </fill>
    <fill>
      <patternFill patternType="gray0625">
        <fgColor theme="9" tint="0.79998168889431442"/>
        <bgColor rgb="FFDBEBD1"/>
      </patternFill>
    </fill>
    <fill>
      <patternFill patternType="solid">
        <fgColor rgb="FFDBEBD1"/>
        <bgColor indexed="64"/>
      </patternFill>
    </fill>
    <fill>
      <patternFill patternType="gray0625">
        <fgColor theme="9" tint="0.79998168889431442"/>
        <bgColor theme="7" tint="0.59999389629810485"/>
      </patternFill>
    </fill>
    <fill>
      <patternFill patternType="gray0625">
        <fgColor theme="9" tint="0.79998168889431442"/>
        <bgColor rgb="FFF9D4BD"/>
      </patternFill>
    </fill>
    <fill>
      <patternFill patternType="solid">
        <fgColor rgb="FFFFF8E5"/>
        <bgColor indexed="64"/>
      </patternFill>
    </fill>
    <fill>
      <patternFill patternType="solid">
        <fgColor rgb="FFED7D31"/>
        <bgColor indexed="50"/>
      </patternFill>
    </fill>
    <fill>
      <patternFill patternType="solid">
        <fgColor rgb="FFFFC000"/>
        <bgColor indexed="64"/>
      </patternFill>
    </fill>
    <fill>
      <patternFill patternType="gray0625">
        <fgColor theme="9" tint="0.79998168889431442"/>
        <bgColor rgb="FFFFFFCC"/>
      </patternFill>
    </fill>
    <fill>
      <patternFill patternType="solid">
        <fgColor rgb="FFF2F2F2"/>
        <bgColor indexed="64"/>
      </patternFill>
    </fill>
    <fill>
      <patternFill patternType="gray0625">
        <fgColor theme="9" tint="0.79998168889431442"/>
        <bgColor theme="0" tint="-0.14999847407452621"/>
      </patternFill>
    </fill>
    <fill>
      <patternFill patternType="solid">
        <fgColor rgb="FFFF3B3B"/>
        <bgColor indexed="64"/>
      </patternFill>
    </fill>
    <fill>
      <patternFill patternType="solid">
        <fgColor rgb="FFDEFFBD"/>
        <bgColor theme="9"/>
      </patternFill>
    </fill>
    <fill>
      <patternFill patternType="solid">
        <fgColor rgb="FFFFF2CC"/>
        <bgColor theme="9" tint="0.79995117038483843"/>
      </patternFill>
    </fill>
    <fill>
      <patternFill patternType="solid">
        <fgColor theme="0" tint="-0.14999847407452621"/>
        <bgColor theme="9" tint="0.79995117038483843"/>
      </patternFill>
    </fill>
    <fill>
      <patternFill patternType="solid">
        <fgColor rgb="FFEAF4E4"/>
        <bgColor indexed="64"/>
      </patternFill>
    </fill>
    <fill>
      <patternFill patternType="solid">
        <fgColor rgb="FFEAF4E4"/>
        <bgColor theme="9" tint="0.79995117038483843"/>
      </patternFill>
    </fill>
    <fill>
      <patternFill patternType="gray0625">
        <fgColor theme="7" tint="-0.24994659260841701"/>
        <bgColor rgb="FFFFFFCC"/>
      </patternFill>
    </fill>
    <fill>
      <patternFill patternType="solid">
        <fgColor rgb="FFF2A068"/>
        <bgColor indexed="64"/>
      </patternFill>
    </fill>
    <fill>
      <patternFill patternType="solid">
        <fgColor rgb="FFD9D9D9"/>
        <bgColor rgb="FFD9D9D9"/>
      </patternFill>
    </fill>
    <fill>
      <patternFill patternType="solid">
        <fgColor rgb="FFC6EFCE"/>
        <bgColor rgb="FFC6EFCE"/>
      </patternFill>
    </fill>
    <fill>
      <patternFill patternType="solid">
        <fgColor theme="9" tint="0.59999389629810485"/>
        <bgColor indexed="64"/>
      </patternFill>
    </fill>
    <fill>
      <patternFill patternType="solid">
        <fgColor rgb="FF548235"/>
        <bgColor indexed="64"/>
      </patternFill>
    </fill>
    <fill>
      <patternFill patternType="solid">
        <fgColor theme="9" tint="-0.249977111117893"/>
        <bgColor indexed="64"/>
      </patternFill>
    </fill>
    <fill>
      <patternFill patternType="solid">
        <fgColor theme="9" tint="0.79998168889431442"/>
        <bgColor theme="9"/>
      </patternFill>
    </fill>
    <fill>
      <patternFill patternType="solid">
        <fgColor rgb="FF0066FF"/>
        <bgColor indexed="64"/>
      </patternFill>
    </fill>
    <fill>
      <patternFill patternType="solid">
        <fgColor theme="1" tint="0.34998626667073579"/>
        <bgColor indexed="64"/>
      </patternFill>
    </fill>
    <fill>
      <patternFill patternType="solid">
        <fgColor theme="7" tint="0.79998168889431442"/>
        <bgColor indexed="64"/>
      </patternFill>
    </fill>
    <fill>
      <patternFill patternType="solid">
        <fgColor rgb="FFFF00FF"/>
        <bgColor indexed="64"/>
      </patternFill>
    </fill>
    <fill>
      <patternFill patternType="solid">
        <fgColor rgb="FFFFCC00"/>
        <bgColor indexed="64"/>
      </patternFill>
    </fill>
    <fill>
      <patternFill patternType="solid">
        <fgColor rgb="FFB38867"/>
        <bgColor indexed="64"/>
      </patternFill>
    </fill>
    <fill>
      <patternFill patternType="solid">
        <fgColor rgb="FF0F766E"/>
        <bgColor indexed="64"/>
      </patternFill>
    </fill>
    <fill>
      <patternFill patternType="solid">
        <fgColor rgb="FF22C55E"/>
        <bgColor indexed="64"/>
      </patternFill>
    </fill>
    <fill>
      <patternFill patternType="solid">
        <fgColor rgb="FFEAB308"/>
        <bgColor indexed="64"/>
      </patternFill>
    </fill>
    <fill>
      <patternFill patternType="solid">
        <fgColor rgb="FFF4B740"/>
        <bgColor indexed="64"/>
      </patternFill>
    </fill>
    <fill>
      <patternFill patternType="solid">
        <fgColor rgb="FFFFD64D"/>
        <bgColor indexed="64"/>
      </patternFill>
    </fill>
    <fill>
      <patternFill patternType="solid">
        <fgColor rgb="FF3B82F6"/>
        <bgColor indexed="64"/>
      </patternFill>
    </fill>
    <fill>
      <patternFill patternType="solid">
        <fgColor rgb="FF8B5CF6"/>
        <bgColor indexed="64"/>
      </patternFill>
    </fill>
    <fill>
      <patternFill patternType="solid">
        <fgColor rgb="FFD6BFA6"/>
        <bgColor indexed="64"/>
      </patternFill>
    </fill>
    <fill>
      <patternFill patternType="solid">
        <fgColor rgb="FF60A5FA"/>
        <bgColor indexed="64"/>
      </patternFill>
    </fill>
    <fill>
      <patternFill patternType="solid">
        <fgColor rgb="FF16A34A"/>
        <bgColor indexed="64"/>
      </patternFill>
    </fill>
    <fill>
      <patternFill patternType="solid">
        <fgColor rgb="FF6366F1"/>
        <bgColor indexed="64"/>
      </patternFill>
    </fill>
    <fill>
      <patternFill patternType="solid">
        <fgColor rgb="FFE3D4C3"/>
        <bgColor indexed="64"/>
      </patternFill>
    </fill>
    <fill>
      <patternFill patternType="solid">
        <fgColor rgb="FFF2F2F2"/>
      </patternFill>
    </fill>
    <fill>
      <patternFill patternType="solid">
        <fgColor rgb="FF2F5597"/>
        <bgColor indexed="64"/>
      </patternFill>
    </fill>
    <fill>
      <patternFill patternType="solid">
        <fgColor rgb="FFB38867"/>
      </patternFill>
    </fill>
    <fill>
      <patternFill patternType="solid">
        <fgColor rgb="FFF4B740"/>
      </patternFill>
    </fill>
    <fill>
      <patternFill patternType="solid">
        <fgColor rgb="FF2F5597"/>
        <bgColor theme="9"/>
      </patternFill>
    </fill>
    <fill>
      <patternFill patternType="solid">
        <fgColor rgb="FF0000FF"/>
        <bgColor indexed="64"/>
      </patternFill>
    </fill>
    <fill>
      <patternFill patternType="solid">
        <fgColor rgb="FFC00000"/>
        <bgColor theme="9"/>
      </patternFill>
    </fill>
    <fill>
      <patternFill patternType="solid">
        <fgColor rgb="FF008000"/>
        <bgColor indexed="64"/>
      </patternFill>
    </fill>
    <fill>
      <patternFill patternType="solid">
        <fgColor theme="0" tint="-0.249977111117893"/>
        <bgColor indexed="64"/>
      </patternFill>
    </fill>
    <fill>
      <patternFill patternType="solid">
        <fgColor rgb="FFFFCCFF"/>
        <bgColor indexed="64"/>
      </patternFill>
    </fill>
    <fill>
      <patternFill patternType="solid">
        <fgColor rgb="FF800000"/>
        <bgColor indexed="64"/>
      </patternFill>
    </fill>
    <fill>
      <patternFill patternType="solid">
        <fgColor theme="4" tint="-0.249977111117893"/>
        <bgColor indexed="64"/>
      </patternFill>
    </fill>
    <fill>
      <patternFill patternType="solid">
        <fgColor rgb="FFD5D5FF"/>
        <bgColor indexed="64"/>
      </patternFill>
    </fill>
    <fill>
      <patternFill patternType="solid">
        <fgColor rgb="FF339966"/>
        <bgColor indexed="64"/>
      </patternFill>
    </fill>
    <fill>
      <patternFill patternType="solid">
        <fgColor rgb="FF00FF00"/>
        <bgColor indexed="64"/>
      </patternFill>
    </fill>
    <fill>
      <patternFill patternType="solid">
        <fgColor rgb="FFFF99CC"/>
        <bgColor indexed="64"/>
      </patternFill>
    </fill>
    <fill>
      <patternFill patternType="solid">
        <fgColor rgb="FFFF6600"/>
        <bgColor indexed="64"/>
      </patternFill>
    </fill>
    <fill>
      <patternFill patternType="solid">
        <fgColor rgb="FF00CCFF"/>
        <bgColor indexed="64"/>
      </patternFill>
    </fill>
    <fill>
      <patternFill patternType="solid">
        <fgColor rgb="FF0066CC"/>
        <bgColor indexed="64"/>
      </patternFill>
    </fill>
    <fill>
      <patternFill patternType="solid">
        <fgColor rgb="FFFFCC99"/>
        <bgColor indexed="64"/>
      </patternFill>
    </fill>
    <fill>
      <patternFill patternType="solid">
        <fgColor rgb="FF99CCFF"/>
        <bgColor indexed="64"/>
      </patternFill>
    </fill>
    <fill>
      <patternFill patternType="solid">
        <fgColor rgb="FFCC99FF"/>
        <bgColor indexed="64"/>
      </patternFill>
    </fill>
    <fill>
      <patternFill patternType="solid">
        <fgColor rgb="FF993300"/>
        <bgColor indexed="64"/>
      </patternFill>
    </fill>
    <fill>
      <patternFill patternType="solid">
        <fgColor rgb="FF0E7C7B"/>
        <bgColor indexed="64"/>
      </patternFill>
    </fill>
    <fill>
      <patternFill patternType="solid">
        <fgColor rgb="FF0E7C7B"/>
        <bgColor theme="9"/>
      </patternFill>
    </fill>
    <fill>
      <patternFill patternType="solid">
        <fgColor rgb="FF13ADA9"/>
        <bgColor indexed="64"/>
      </patternFill>
    </fill>
    <fill>
      <patternFill patternType="gray0625">
        <fgColor theme="9" tint="0.79998168889431442"/>
        <bgColor rgb="FF13ADA9"/>
      </patternFill>
    </fill>
    <fill>
      <patternFill patternType="solid">
        <fgColor rgb="FFE11D48"/>
        <bgColor indexed="64"/>
      </patternFill>
    </fill>
    <fill>
      <patternFill patternType="solid">
        <fgColor rgb="FFE11D48"/>
        <bgColor theme="9"/>
      </patternFill>
    </fill>
    <fill>
      <patternFill patternType="solid">
        <fgColor rgb="FFE85272"/>
        <bgColor indexed="64"/>
      </patternFill>
    </fill>
    <fill>
      <patternFill patternType="gray0625">
        <fgColor theme="9" tint="0.79998168889431442"/>
        <bgColor rgb="FFE85272"/>
      </patternFill>
    </fill>
    <fill>
      <patternFill patternType="solid">
        <fgColor rgb="FF6D91D1"/>
        <bgColor indexed="64"/>
      </patternFill>
    </fill>
    <fill>
      <patternFill patternType="gray0625">
        <fgColor theme="9" tint="0.79998168889431442"/>
        <bgColor rgb="FF6D91D1"/>
      </patternFill>
    </fill>
    <fill>
      <patternFill patternType="solid">
        <fgColor rgb="FFC6EFCE"/>
      </patternFill>
    </fill>
    <fill>
      <patternFill patternType="solid">
        <fgColor rgb="FFFFFFCC"/>
      </patternFill>
    </fill>
    <fill>
      <patternFill patternType="solid">
        <fgColor theme="9" tint="0.39997558519241921"/>
        <bgColor indexed="65"/>
      </patternFill>
    </fill>
    <fill>
      <patternFill patternType="solid">
        <fgColor rgb="FF17365D"/>
      </patternFill>
    </fill>
    <fill>
      <patternFill patternType="solid">
        <fgColor rgb="FF548235"/>
      </patternFill>
    </fill>
    <fill>
      <patternFill patternType="solid">
        <fgColor rgb="FF3078BA"/>
        <bgColor indexed="64"/>
      </patternFill>
    </fill>
    <fill>
      <patternFill patternType="solid">
        <fgColor rgb="FF14A096"/>
        <bgColor indexed="64"/>
      </patternFill>
    </fill>
    <fill>
      <patternFill patternType="solid">
        <fgColor rgb="FF1F4E78"/>
      </patternFill>
    </fill>
    <fill>
      <patternFill patternType="solid">
        <fgColor rgb="FF609ED6"/>
        <bgColor indexed="64"/>
      </patternFill>
    </fill>
    <fill>
      <patternFill patternType="solid">
        <fgColor rgb="FF666666"/>
      </patternFill>
    </fill>
    <fill>
      <patternFill patternType="solid">
        <fgColor rgb="FFFCE4D6"/>
        <bgColor indexed="64"/>
      </patternFill>
    </fill>
    <fill>
      <patternFill patternType="solid">
        <fgColor rgb="FFFCE4D6"/>
      </patternFill>
    </fill>
    <fill>
      <patternFill patternType="solid">
        <fgColor rgb="FF4472C4"/>
      </patternFill>
    </fill>
    <fill>
      <patternFill patternType="solid">
        <fgColor rgb="FFEAF2F8"/>
      </patternFill>
    </fill>
    <fill>
      <patternFill patternType="solid">
        <fgColor rgb="FFFFF7D6"/>
        <bgColor rgb="FFFFF2CC"/>
      </patternFill>
    </fill>
    <fill>
      <patternFill patternType="solid">
        <fgColor rgb="FFD9D9D9"/>
      </patternFill>
    </fill>
    <fill>
      <patternFill patternType="solid">
        <fgColor rgb="FF92D050"/>
      </patternFill>
    </fill>
    <fill>
      <patternFill patternType="solid">
        <fgColor theme="0"/>
      </patternFill>
    </fill>
    <fill>
      <patternFill patternType="gray0625">
        <fgColor theme="9" tint="0.79995117038483843"/>
        <bgColor rgb="FFFFFFCC"/>
      </patternFill>
    </fill>
    <fill>
      <patternFill patternType="solid">
        <fgColor rgb="FFF4F9F1"/>
      </patternFill>
    </fill>
    <fill>
      <patternFill patternType="solid">
        <fgColor theme="9" tint="0.79995117038483843"/>
        <bgColor indexed="65"/>
      </patternFill>
    </fill>
    <fill>
      <patternFill patternType="solid">
        <fgColor rgb="FFECECEC"/>
      </patternFill>
    </fill>
    <fill>
      <patternFill patternType="solid">
        <fgColor theme="0" tint="-0.14999847407452621"/>
        <bgColor indexed="65"/>
      </patternFill>
    </fill>
    <fill>
      <patternFill patternType="solid">
        <fgColor rgb="FFFFFFD5"/>
      </patternFill>
    </fill>
    <fill>
      <patternFill patternType="solid">
        <fgColor rgb="FFDEFFBD"/>
      </patternFill>
    </fill>
    <fill>
      <patternFill patternType="solid">
        <fgColor rgb="FFFFFF9F"/>
      </patternFill>
    </fill>
    <fill>
      <patternFill patternType="solid">
        <fgColor rgb="FFDDDDFF"/>
      </patternFill>
    </fill>
    <fill>
      <patternFill patternType="solid">
        <fgColor rgb="FFF9D4BD"/>
      </patternFill>
    </fill>
    <fill>
      <patternFill patternType="gray0625">
        <fgColor theme="9" tint="0.79995117038483843"/>
        <bgColor rgb="FFF9D4BD"/>
      </patternFill>
    </fill>
    <fill>
      <patternFill patternType="solid">
        <fgColor theme="7" tint="0.59996337778862885"/>
        <bgColor indexed="65"/>
      </patternFill>
    </fill>
    <fill>
      <patternFill patternType="gray0625">
        <fgColor theme="9" tint="0.79995117038483843"/>
        <bgColor theme="7" tint="0.59996337778862885"/>
      </patternFill>
    </fill>
    <fill>
      <patternFill patternType="solid">
        <fgColor rgb="FFDBEBD1"/>
      </patternFill>
    </fill>
    <fill>
      <patternFill patternType="gray0625">
        <fgColor theme="9" tint="0.79995117038483843"/>
        <bgColor rgb="FFDBEBD1"/>
      </patternFill>
    </fill>
    <fill>
      <patternFill patternType="solid">
        <fgColor theme="4" tint="0.79995117038483843"/>
        <bgColor indexed="65"/>
      </patternFill>
    </fill>
    <fill>
      <patternFill patternType="gray0625">
        <fgColor theme="9" tint="0.79995117038483843"/>
        <bgColor theme="4" tint="0.79995117038483843"/>
      </patternFill>
    </fill>
    <fill>
      <patternFill patternType="solid">
        <fgColor theme="0" tint="-4.9989318521683403E-2"/>
        <bgColor indexed="65"/>
      </patternFill>
    </fill>
    <fill>
      <patternFill patternType="solid">
        <fgColor rgb="FFD9E1F2"/>
      </patternFill>
    </fill>
    <fill>
      <patternFill patternType="solid">
        <fgColor indexed="26"/>
      </patternFill>
    </fill>
    <fill>
      <patternFill patternType="solid">
        <fgColor rgb="FFFFFFDD"/>
      </patternFill>
    </fill>
    <fill>
      <patternFill patternType="solid">
        <fgColor rgb="FFC00000"/>
      </patternFill>
    </fill>
    <fill>
      <patternFill patternType="solid">
        <fgColor rgb="FFFFFFD9"/>
      </patternFill>
    </fill>
    <fill>
      <patternFill patternType="solid">
        <fgColor rgb="FFFFFF99"/>
      </patternFill>
    </fill>
    <fill>
      <patternFill patternType="solid">
        <fgColor indexed="9"/>
      </patternFill>
    </fill>
    <fill>
      <patternFill patternType="gray0625">
        <fgColor theme="9" tint="0.79995117038483843"/>
        <bgColor theme="0"/>
      </patternFill>
    </fill>
    <fill>
      <patternFill patternType="solid">
        <fgColor rgb="FFCCCCFF"/>
      </patternFill>
    </fill>
    <fill>
      <patternFill patternType="solid">
        <fgColor theme="4" tint="0.59996337778862885"/>
        <bgColor indexed="65"/>
      </patternFill>
    </fill>
    <fill>
      <patternFill patternType="solid">
        <fgColor rgb="FFB8D9A3"/>
      </patternFill>
    </fill>
    <fill>
      <patternFill patternType="solid">
        <fgColor theme="8" tint="0.79995117038483843"/>
        <bgColor indexed="65"/>
      </patternFill>
    </fill>
    <fill>
      <patternFill patternType="solid">
        <fgColor rgb="FFFFF3F0"/>
      </patternFill>
    </fill>
    <fill>
      <patternFill patternType="solid">
        <fgColor rgb="FFF7F3E8"/>
      </patternFill>
    </fill>
    <fill>
      <patternFill patternType="solid">
        <fgColor rgb="FFFFF7D6"/>
      </patternFill>
    </fill>
    <fill>
      <patternFill patternType="solid">
        <fgColor theme="5" tint="0.59996337778862885"/>
        <bgColor indexed="65"/>
      </patternFill>
    </fill>
    <fill>
      <patternFill patternType="solid">
        <fgColor rgb="FFFFFFB7"/>
      </patternFill>
    </fill>
    <fill>
      <patternFill patternType="solid">
        <fgColor rgb="FFF2A068"/>
      </patternFill>
    </fill>
    <fill>
      <patternFill patternType="solid">
        <fgColor rgb="FF99CC00"/>
      </patternFill>
    </fill>
    <fill>
      <patternFill patternType="gray0625">
        <fgColor theme="9" tint="0.79995117038483843"/>
        <bgColor theme="0" tint="-0.14999847407452621"/>
      </patternFill>
    </fill>
    <fill>
      <patternFill patternType="solid">
        <fgColor rgb="FFFFF2CC"/>
      </patternFill>
    </fill>
    <fill>
      <patternFill patternType="solid">
        <fgColor rgb="FFFF3B3B"/>
      </patternFill>
    </fill>
    <fill>
      <patternFill patternType="solid">
        <fgColor rgb="FFEFE5F7"/>
      </patternFill>
    </fill>
    <fill>
      <patternFill patternType="solid">
        <fgColor rgb="FFA9D08E"/>
      </patternFill>
    </fill>
    <fill>
      <patternFill patternType="solid">
        <fgColor rgb="FFE3D4C3"/>
      </patternFill>
    </fill>
    <fill>
      <patternFill patternType="solid">
        <fgColor rgb="FF6366F1"/>
      </patternFill>
    </fill>
    <fill>
      <patternFill patternType="solid">
        <fgColor rgb="FF16A34A"/>
      </patternFill>
    </fill>
    <fill>
      <patternFill patternType="solid">
        <fgColor rgb="FF60A5FA"/>
      </patternFill>
    </fill>
    <fill>
      <patternFill patternType="solid">
        <fgColor rgb="FFD6BFA6"/>
      </patternFill>
    </fill>
    <fill>
      <patternFill patternType="solid">
        <fgColor rgb="FF8B5CF6"/>
      </patternFill>
    </fill>
    <fill>
      <patternFill patternType="solid">
        <fgColor rgb="FF3B82F6"/>
      </patternFill>
    </fill>
    <fill>
      <patternFill patternType="solid">
        <fgColor rgb="FFF97316"/>
      </patternFill>
    </fill>
    <fill>
      <patternFill patternType="solid">
        <fgColor rgb="FFFFD64D"/>
      </patternFill>
    </fill>
    <fill>
      <patternFill patternType="solid">
        <fgColor rgb="FFEAB308"/>
      </patternFill>
    </fill>
    <fill>
      <patternFill patternType="solid">
        <fgColor rgb="FF22C55E"/>
      </patternFill>
    </fill>
    <fill>
      <patternFill patternType="solid">
        <fgColor rgb="FF0F766E"/>
      </patternFill>
    </fill>
    <fill>
      <patternFill patternType="solid">
        <fgColor rgb="FFBDB3A3"/>
      </patternFill>
    </fill>
    <fill>
      <patternFill patternType="solid">
        <fgColor rgb="FFD9E2F3"/>
      </patternFill>
    </fill>
    <fill>
      <patternFill patternType="solid">
        <fgColor rgb="FF609ED6"/>
      </patternFill>
    </fill>
    <fill>
      <patternFill patternType="solid">
        <fgColor rgb="FFDCF5BD"/>
      </patternFill>
    </fill>
    <fill>
      <patternFill patternType="solid">
        <fgColor rgb="FFFFFF00"/>
      </patternFill>
    </fill>
    <fill>
      <patternFill patternType="solid">
        <fgColor theme="9" tint="0.59996337778862885"/>
        <bgColor indexed="65"/>
      </patternFill>
    </fill>
    <fill>
      <patternFill patternType="solid">
        <fgColor rgb="FFEEE9E1"/>
      </patternFill>
    </fill>
    <fill>
      <patternFill patternType="solid">
        <fgColor rgb="FF14A096"/>
      </patternFill>
    </fill>
    <fill>
      <patternFill patternType="solid">
        <fgColor rgb="FF3078BA"/>
      </patternFill>
    </fill>
    <fill>
      <patternFill patternType="solid">
        <fgColor rgb="FFA49680"/>
      </patternFill>
    </fill>
    <fill>
      <patternFill patternType="solid">
        <fgColor rgb="FFEAF0F8"/>
      </patternFill>
    </fill>
    <fill>
      <patternFill patternType="solid">
        <fgColor rgb="FF00B050"/>
      </patternFill>
    </fill>
    <fill>
      <patternFill patternType="solid">
        <fgColor rgb="FF1F3A5F"/>
      </patternFill>
    </fill>
    <fill>
      <patternFill patternType="solid">
        <fgColor rgb="FFFF0000"/>
      </patternFill>
    </fill>
    <fill>
      <patternFill patternType="solid">
        <fgColor rgb="FFCC00FF"/>
      </patternFill>
    </fill>
    <fill>
      <patternFill patternType="solid">
        <fgColor rgb="FFFF00FF"/>
      </patternFill>
    </fill>
    <fill>
      <patternFill patternType="solid">
        <fgColor rgb="FFED7D31"/>
      </patternFill>
    </fill>
    <fill>
      <patternFill patternType="solid">
        <fgColor rgb="FFD9EAF7"/>
      </patternFill>
    </fill>
    <fill>
      <patternFill patternType="solid">
        <fgColor rgb="FF70AD47"/>
      </patternFill>
    </fill>
    <fill>
      <patternFill patternType="solid">
        <fgColor rgb="FFF3F6FA"/>
      </patternFill>
    </fill>
    <fill>
      <patternFill patternType="solid">
        <fgColor rgb="FFE2F0D9"/>
      </patternFill>
    </fill>
    <fill>
      <patternFill patternType="solid">
        <fgColor rgb="FFF7FBF4"/>
      </patternFill>
    </fill>
    <fill>
      <patternFill patternType="solid">
        <fgColor rgb="FFFFFDF5"/>
      </patternFill>
    </fill>
    <fill>
      <patternFill patternType="solid">
        <fgColor rgb="FFF5F9FD"/>
      </patternFill>
    </fill>
    <fill>
      <patternFill patternType="solid">
        <fgColor rgb="FFFFF9E6"/>
      </patternFill>
    </fill>
    <fill>
      <patternFill patternType="solid">
        <fgColor rgb="FFFFF2F2"/>
      </patternFill>
    </fill>
  </fills>
  <borders count="197">
    <border>
      <left/>
      <right/>
      <top/>
      <bottom/>
      <diagonal/>
    </border>
    <border>
      <left/>
      <right/>
      <top style="double">
        <color theme="9" tint="0.39994506668294322"/>
      </top>
      <bottom/>
      <diagonal/>
    </border>
    <border>
      <left/>
      <right/>
      <top/>
      <bottom style="medium">
        <color auto="1"/>
      </bottom>
      <diagonal/>
    </border>
    <border>
      <left/>
      <right style="hair">
        <color auto="1"/>
      </right>
      <top/>
      <bottom style="hair">
        <color auto="1"/>
      </bottom>
      <diagonal/>
    </border>
    <border>
      <left/>
      <right style="hair">
        <color indexed="64"/>
      </right>
      <top/>
      <bottom/>
      <diagonal/>
    </border>
    <border>
      <left/>
      <right/>
      <top/>
      <bottom style="hair">
        <color auto="1"/>
      </bottom>
      <diagonal/>
    </border>
    <border>
      <left/>
      <right/>
      <top/>
      <bottom style="thin">
        <color theme="9" tint="0.39997558519241921"/>
      </bottom>
      <diagonal/>
    </border>
    <border>
      <left/>
      <right/>
      <top style="thin">
        <color theme="9" tint="0.39997558519241921"/>
      </top>
      <bottom style="thin">
        <color theme="9" tint="0.39997558519241921"/>
      </bottom>
      <diagonal/>
    </border>
    <border>
      <left/>
      <right/>
      <top style="thin">
        <color theme="9" tint="0.39997558519241921"/>
      </top>
      <bottom style="hair">
        <color auto="1"/>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auto="1"/>
      </top>
      <bottom/>
      <diagonal/>
    </border>
    <border>
      <left style="medium">
        <color indexed="64"/>
      </left>
      <right/>
      <top/>
      <bottom/>
      <diagonal/>
    </border>
    <border>
      <left/>
      <right style="medium">
        <color indexed="64"/>
      </right>
      <top/>
      <bottom/>
      <diagonal/>
    </border>
    <border>
      <left/>
      <right/>
      <top style="hair">
        <color auto="1"/>
      </top>
      <bottom style="thin">
        <color indexed="64"/>
      </bottom>
      <diagonal/>
    </border>
    <border>
      <left/>
      <right/>
      <top style="thin">
        <color indexed="64"/>
      </top>
      <bottom style="hair">
        <color indexed="64"/>
      </bottom>
      <diagonal/>
    </border>
    <border>
      <left style="hair">
        <color indexed="64"/>
      </left>
      <right/>
      <top/>
      <bottom/>
      <diagonal/>
    </border>
    <border>
      <left style="hair">
        <color indexed="64"/>
      </left>
      <right style="hair">
        <color indexed="64"/>
      </right>
      <top/>
      <bottom/>
      <diagonal/>
    </border>
    <border>
      <left/>
      <right/>
      <top style="hair">
        <color auto="1"/>
      </top>
      <bottom/>
      <diagonal/>
    </border>
    <border>
      <left style="hair">
        <color auto="1"/>
      </left>
      <right/>
      <top/>
      <bottom style="hair">
        <color auto="1"/>
      </bottom>
      <diagonal/>
    </border>
    <border>
      <left style="hair">
        <color auto="1"/>
      </left>
      <right style="hair">
        <color indexed="64"/>
      </right>
      <top/>
      <bottom style="hair">
        <color auto="1"/>
      </bottom>
      <diagonal/>
    </border>
    <border>
      <left/>
      <right style="medium">
        <color indexed="64"/>
      </right>
      <top/>
      <bottom style="hair">
        <color indexed="64"/>
      </bottom>
      <diagonal/>
    </border>
    <border>
      <left style="hair">
        <color auto="1"/>
      </left>
      <right/>
      <top/>
      <bottom style="thin">
        <color theme="9" tint="0.39997558519241921"/>
      </bottom>
      <diagonal/>
    </border>
    <border>
      <left/>
      <right style="hair">
        <color indexed="64"/>
      </right>
      <top/>
      <bottom style="thin">
        <color theme="9" tint="0.39997558519241921"/>
      </bottom>
      <diagonal/>
    </border>
    <border>
      <left/>
      <right style="hair">
        <color indexed="64"/>
      </right>
      <top style="hair">
        <color indexed="64"/>
      </top>
      <bottom/>
      <diagonal/>
    </border>
    <border>
      <left/>
      <right style="medium">
        <color indexed="64"/>
      </right>
      <top/>
      <bottom style="hair">
        <color theme="9" tint="0.59996337778862885"/>
      </bottom>
      <diagonal/>
    </border>
    <border>
      <left style="hair">
        <color theme="9" tint="0.39988402966399123"/>
      </left>
      <right/>
      <top style="hair">
        <color theme="9" tint="0.39988402966399123"/>
      </top>
      <bottom style="hair">
        <color theme="9" tint="0.39988402966399123"/>
      </bottom>
      <diagonal/>
    </border>
    <border>
      <left/>
      <right/>
      <top style="hair">
        <color theme="9" tint="0.39988402966399123"/>
      </top>
      <bottom style="hair">
        <color theme="9" tint="0.39988402966399123"/>
      </bottom>
      <diagonal/>
    </border>
    <border>
      <left style="hair">
        <color auto="1"/>
      </left>
      <right style="hair">
        <color auto="1"/>
      </right>
      <top style="hair">
        <color auto="1"/>
      </top>
      <bottom style="hair">
        <color auto="1"/>
      </bottom>
      <diagonal/>
    </border>
    <border>
      <left/>
      <right style="medium">
        <color indexed="64"/>
      </right>
      <top style="hair">
        <color theme="9" tint="0.39994506668294322"/>
      </top>
      <bottom style="hair">
        <color theme="9" tint="0.39994506668294322"/>
      </bottom>
      <diagonal/>
    </border>
    <border>
      <left/>
      <right style="medium">
        <color auto="1"/>
      </right>
      <top style="hair">
        <color auto="1"/>
      </top>
      <bottom/>
      <diagonal/>
    </border>
    <border>
      <left style="thin">
        <color theme="0"/>
      </left>
      <right/>
      <top/>
      <bottom/>
      <diagonal/>
    </border>
    <border>
      <left style="hair">
        <color auto="1"/>
      </left>
      <right style="thin">
        <color theme="0"/>
      </right>
      <top/>
      <bottom/>
      <diagonal/>
    </border>
    <border>
      <left style="medium">
        <color indexed="64"/>
      </left>
      <right/>
      <top/>
      <bottom style="hair">
        <color indexed="64"/>
      </bottom>
      <diagonal/>
    </border>
    <border>
      <left style="medium">
        <color auto="1"/>
      </left>
      <right/>
      <top/>
      <bottom style="medium">
        <color auto="1"/>
      </bottom>
      <diagonal/>
    </border>
    <border>
      <left/>
      <right style="medium">
        <color auto="1"/>
      </right>
      <top/>
      <bottom style="medium">
        <color auto="1"/>
      </bottom>
      <diagonal/>
    </border>
    <border>
      <left/>
      <right style="medium">
        <color indexed="64"/>
      </right>
      <top style="hair">
        <color indexed="64"/>
      </top>
      <bottom style="thin">
        <color indexed="64"/>
      </bottom>
      <diagonal/>
    </border>
    <border>
      <left style="hair">
        <color theme="9" tint="0.39988402966399123"/>
      </left>
      <right/>
      <top style="hair">
        <color auto="1"/>
      </top>
      <bottom style="hair">
        <color theme="9" tint="0.39988402966399123"/>
      </bottom>
      <diagonal/>
    </border>
    <border>
      <left/>
      <right/>
      <top style="hair">
        <color auto="1"/>
      </top>
      <bottom style="hair">
        <color theme="9" tint="0.39988402966399123"/>
      </bottom>
      <diagonal/>
    </border>
    <border>
      <left style="hair">
        <color indexed="64"/>
      </left>
      <right/>
      <top style="hair">
        <color indexed="64"/>
      </top>
      <bottom style="hair">
        <color indexed="64"/>
      </bottom>
      <diagonal/>
    </border>
    <border>
      <left style="hair">
        <color indexed="64"/>
      </left>
      <right style="hair">
        <color indexed="64"/>
      </right>
      <top style="hair">
        <color auto="1"/>
      </top>
      <bottom/>
      <diagonal/>
    </border>
    <border>
      <left/>
      <right style="medium">
        <color auto="1"/>
      </right>
      <top style="thin">
        <color auto="1"/>
      </top>
      <bottom/>
      <diagonal/>
    </border>
    <border>
      <left style="dashed">
        <color auto="1"/>
      </left>
      <right/>
      <top style="dashed">
        <color auto="1"/>
      </top>
      <bottom/>
      <diagonal/>
    </border>
    <border>
      <left/>
      <right/>
      <top style="dashed">
        <color indexed="64"/>
      </top>
      <bottom/>
      <diagonal/>
    </border>
    <border>
      <left/>
      <right style="medium">
        <color indexed="64"/>
      </right>
      <top style="dashed">
        <color indexed="64"/>
      </top>
      <bottom/>
      <diagonal/>
    </border>
    <border>
      <left style="dashed">
        <color auto="1"/>
      </left>
      <right/>
      <top/>
      <bottom/>
      <diagonal/>
    </border>
    <border>
      <left style="dashed">
        <color auto="1"/>
      </left>
      <right/>
      <top style="thin">
        <color indexed="64"/>
      </top>
      <bottom/>
      <diagonal/>
    </border>
    <border>
      <left/>
      <right/>
      <top/>
      <bottom style="dashDot">
        <color auto="1"/>
      </bottom>
      <diagonal/>
    </border>
    <border>
      <left/>
      <right style="medium">
        <color indexed="64"/>
      </right>
      <top/>
      <bottom style="dashDot">
        <color indexed="64"/>
      </bottom>
      <diagonal/>
    </border>
    <border>
      <left/>
      <right/>
      <top style="thin">
        <color auto="1"/>
      </top>
      <bottom/>
      <diagonal/>
    </border>
    <border>
      <left/>
      <right style="medium">
        <color indexed="64"/>
      </right>
      <top style="thin">
        <color indexed="64"/>
      </top>
      <bottom style="hair">
        <color indexed="64"/>
      </bottom>
      <diagonal/>
    </border>
    <border>
      <left style="dashed">
        <color auto="1"/>
      </left>
      <right style="dashed">
        <color auto="1"/>
      </right>
      <top style="dashed">
        <color auto="1"/>
      </top>
      <bottom style="dashed">
        <color auto="1"/>
      </bottom>
      <diagonal/>
    </border>
    <border>
      <left style="dashed">
        <color auto="1"/>
      </left>
      <right style="medium">
        <color indexed="64"/>
      </right>
      <top style="dashed">
        <color auto="1"/>
      </top>
      <bottom style="dashed">
        <color auto="1"/>
      </bottom>
      <diagonal/>
    </border>
    <border>
      <left/>
      <right style="dashed">
        <color auto="1"/>
      </right>
      <top/>
      <bottom/>
      <diagonal/>
    </border>
    <border>
      <left/>
      <right/>
      <top/>
      <bottom style="dashed">
        <color indexed="64"/>
      </bottom>
      <diagonal/>
    </border>
    <border>
      <left/>
      <right style="medium">
        <color indexed="64"/>
      </right>
      <top/>
      <bottom style="dashed">
        <color indexed="64"/>
      </bottom>
      <diagonal/>
    </border>
    <border>
      <left style="thin">
        <color theme="0"/>
      </left>
      <right style="medium">
        <color auto="1"/>
      </right>
      <top/>
      <bottom/>
      <diagonal/>
    </border>
    <border>
      <left/>
      <right style="medium">
        <color auto="1"/>
      </right>
      <top style="hair">
        <color auto="1"/>
      </top>
      <bottom style="dashed">
        <color auto="1"/>
      </bottom>
      <diagonal/>
    </border>
    <border>
      <left style="double">
        <color indexed="64"/>
      </left>
      <right style="double">
        <color indexed="64"/>
      </right>
      <top style="double">
        <color indexed="64"/>
      </top>
      <bottom/>
      <diagonal/>
    </border>
    <border>
      <left style="double">
        <color indexed="64"/>
      </left>
      <right style="double">
        <color indexed="64"/>
      </right>
      <top/>
      <bottom style="hair">
        <color auto="1"/>
      </bottom>
      <diagonal/>
    </border>
    <border>
      <left style="double">
        <color indexed="64"/>
      </left>
      <right style="double">
        <color indexed="64"/>
      </right>
      <top/>
      <bottom style="double">
        <color indexed="64"/>
      </bottom>
      <diagonal/>
    </border>
    <border>
      <left style="hair">
        <color auto="1"/>
      </left>
      <right/>
      <top style="dashed">
        <color indexed="64"/>
      </top>
      <bottom/>
      <diagonal/>
    </border>
    <border>
      <left/>
      <right/>
      <top/>
      <bottom style="hair">
        <color theme="9" tint="0.39991454817346722"/>
      </bottom>
      <diagonal/>
    </border>
    <border>
      <left/>
      <right style="hair">
        <color indexed="64"/>
      </right>
      <top style="hair">
        <color indexed="64"/>
      </top>
      <bottom style="thin">
        <color theme="9" tint="0.39997558519241921"/>
      </bottom>
      <diagonal/>
    </border>
    <border>
      <left/>
      <right style="hair">
        <color indexed="64"/>
      </right>
      <top/>
      <bottom style="hair">
        <color theme="9" tint="0.59996337778862885"/>
      </bottom>
      <diagonal/>
    </border>
    <border>
      <left/>
      <right/>
      <top style="hair">
        <color theme="9" tint="0.39991454817346722"/>
      </top>
      <bottom style="hair">
        <color theme="9" tint="0.39991454817346722"/>
      </bottom>
      <diagonal/>
    </border>
    <border>
      <left style="hair">
        <color indexed="64"/>
      </left>
      <right/>
      <top/>
      <bottom style="dashed">
        <color indexed="64"/>
      </bottom>
      <diagonal/>
    </border>
    <border>
      <left style="dashed">
        <color auto="1"/>
      </left>
      <right style="medium">
        <color auto="1"/>
      </right>
      <top/>
      <bottom style="dashed">
        <color auto="1"/>
      </bottom>
      <diagonal/>
    </border>
    <border>
      <left/>
      <right style="dashed">
        <color indexed="64"/>
      </right>
      <top style="dashed">
        <color indexed="64"/>
      </top>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top/>
      <bottom style="thin">
        <color indexed="64"/>
      </bottom>
      <diagonal/>
    </border>
    <border>
      <left/>
      <right style="dashed">
        <color auto="1"/>
      </right>
      <top/>
      <bottom style="dashed">
        <color indexed="64"/>
      </bottom>
      <diagonal/>
    </border>
    <border>
      <left style="dashed">
        <color auto="1"/>
      </left>
      <right style="dashed">
        <color auto="1"/>
      </right>
      <top/>
      <bottom style="dashed">
        <color auto="1"/>
      </bottom>
      <diagonal/>
    </border>
    <border>
      <left/>
      <right style="dashed">
        <color auto="1"/>
      </right>
      <top style="thin">
        <color auto="1"/>
      </top>
      <bottom/>
      <diagonal/>
    </border>
    <border>
      <left/>
      <right style="thin">
        <color auto="1"/>
      </right>
      <top/>
      <bottom/>
      <diagonal/>
    </border>
    <border>
      <left/>
      <right/>
      <top style="medium">
        <color indexed="64"/>
      </top>
      <bottom/>
      <diagonal/>
    </border>
    <border>
      <left style="thin">
        <color indexed="64"/>
      </left>
      <right/>
      <top/>
      <bottom style="thin">
        <color indexed="64"/>
      </bottom>
      <diagonal/>
    </border>
    <border>
      <left style="medium">
        <color indexed="64"/>
      </left>
      <right/>
      <top style="hair">
        <color indexed="64"/>
      </top>
      <bottom/>
      <diagonal/>
    </border>
    <border>
      <left/>
      <right/>
      <top/>
      <bottom style="hair">
        <color theme="9" tint="0.59996337778862885"/>
      </bottom>
      <diagonal/>
    </border>
    <border>
      <left/>
      <right/>
      <top style="hair">
        <color theme="9" tint="0.59996337778862885"/>
      </top>
      <bottom style="hair">
        <color theme="9" tint="0.59996337778862885"/>
      </bottom>
      <diagonal/>
    </border>
    <border>
      <left/>
      <right/>
      <top style="hair">
        <color theme="9" tint="0.39994506668294322"/>
      </top>
      <bottom style="hair">
        <color theme="9" tint="0.39994506668294322"/>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auto="1"/>
      </left>
      <right style="hair">
        <color auto="1"/>
      </right>
      <top/>
      <bottom/>
      <diagonal/>
    </border>
    <border>
      <left style="thin">
        <color auto="1"/>
      </left>
      <right style="hair">
        <color indexed="64"/>
      </right>
      <top/>
      <bottom style="thin">
        <color indexed="64"/>
      </bottom>
      <diagonal/>
    </border>
    <border>
      <left style="hair">
        <color indexed="64"/>
      </left>
      <right/>
      <top/>
      <bottom style="thin">
        <color auto="1"/>
      </bottom>
      <diagonal/>
    </border>
    <border>
      <left/>
      <right/>
      <top style="hair">
        <color indexed="64"/>
      </top>
      <bottom style="hair">
        <color indexed="64"/>
      </bottom>
      <diagonal/>
    </border>
    <border>
      <left style="medium">
        <color auto="1"/>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medium">
        <color auto="1"/>
      </left>
      <right/>
      <top/>
      <bottom style="thin">
        <color theme="9" tint="0.39997558519241921"/>
      </bottom>
      <diagonal/>
    </border>
    <border>
      <left/>
      <right style="hair">
        <color theme="9" tint="0.39994506668294322"/>
      </right>
      <top/>
      <bottom style="hair">
        <color theme="9" tint="0.39991454817346722"/>
      </bottom>
      <diagonal/>
    </border>
    <border>
      <left style="medium">
        <color indexed="64"/>
      </left>
      <right style="hair">
        <color indexed="64"/>
      </right>
      <top style="double">
        <color theme="9" tint="0.39994506668294322"/>
      </top>
      <bottom/>
      <diagonal/>
    </border>
    <border>
      <left style="hair">
        <color indexed="64"/>
      </left>
      <right/>
      <top style="double">
        <color theme="9" tint="0.39994506668294322"/>
      </top>
      <bottom/>
      <diagonal/>
    </border>
    <border>
      <left/>
      <right style="medium">
        <color indexed="64"/>
      </right>
      <top style="double">
        <color theme="9" tint="0.39994506668294322"/>
      </top>
      <bottom/>
      <diagonal/>
    </border>
    <border>
      <left style="medium">
        <color indexed="64"/>
      </left>
      <right style="hair">
        <color auto="1"/>
      </right>
      <top/>
      <bottom style="hair">
        <color auto="1"/>
      </bottom>
      <diagonal/>
    </border>
    <border>
      <left style="medium">
        <color indexed="64"/>
      </left>
      <right style="hair">
        <color indexed="64"/>
      </right>
      <top style="hair">
        <color theme="9" tint="0.39991454817346722"/>
      </top>
      <bottom style="hair">
        <color theme="9" tint="0.39991454817346722"/>
      </bottom>
      <diagonal/>
    </border>
    <border>
      <left style="hair">
        <color indexed="64"/>
      </left>
      <right/>
      <top style="hair">
        <color theme="9" tint="0.39994506668294322"/>
      </top>
      <bottom style="hair">
        <color theme="9" tint="0.39994506668294322"/>
      </bottom>
      <diagonal/>
    </border>
    <border>
      <left/>
      <right/>
      <top style="hair">
        <color theme="9" tint="0.39994506668294322"/>
      </top>
      <bottom/>
      <diagonal/>
    </border>
    <border>
      <left/>
      <right style="medium">
        <color indexed="64"/>
      </right>
      <top style="hair">
        <color theme="9" tint="0.39994506668294322"/>
      </top>
      <bottom/>
      <diagonal/>
    </border>
    <border>
      <left style="medium">
        <color auto="1"/>
      </left>
      <right/>
      <top style="double">
        <color theme="9" tint="0.39994506668294322"/>
      </top>
      <bottom/>
      <diagonal/>
    </border>
    <border>
      <left/>
      <right style="hair">
        <color indexed="64"/>
      </right>
      <top style="double">
        <color theme="9" tint="0.39994506668294322"/>
      </top>
      <bottom/>
      <diagonal/>
    </border>
    <border>
      <left style="hair">
        <color indexed="64"/>
      </left>
      <right style="hair">
        <color indexed="64"/>
      </right>
      <top style="double">
        <color theme="9" tint="0.39994506668294322"/>
      </top>
      <bottom/>
      <diagonal/>
    </border>
    <border>
      <left/>
      <right/>
      <top/>
      <bottom style="hair">
        <color theme="9" tint="0.39994506668294322"/>
      </bottom>
      <diagonal/>
    </border>
    <border>
      <left/>
      <right style="hair">
        <color indexed="64"/>
      </right>
      <top/>
      <bottom style="hair">
        <color theme="9" tint="0.39994506668294322"/>
      </bottom>
      <diagonal/>
    </border>
    <border>
      <left style="medium">
        <color indexed="64"/>
      </left>
      <right/>
      <top style="hair">
        <color theme="9" tint="0.39994506668294322"/>
      </top>
      <bottom style="hair">
        <color theme="9" tint="0.39994506668294322"/>
      </bottom>
      <diagonal/>
    </border>
    <border>
      <left style="hair">
        <color theme="9" tint="0.39991454817346722"/>
      </left>
      <right style="hair">
        <color theme="9" tint="0.39994506668294322"/>
      </right>
      <top style="hair">
        <color theme="9" tint="0.39994506668294322"/>
      </top>
      <bottom style="hair">
        <color theme="9" tint="0.39994506668294322"/>
      </bottom>
      <diagonal/>
    </border>
    <border>
      <left style="hair">
        <color theme="9" tint="0.39994506668294322"/>
      </left>
      <right/>
      <top style="hair">
        <color theme="9" tint="0.39994506668294322"/>
      </top>
      <bottom style="hair">
        <color theme="9" tint="0.39994506668294322"/>
      </bottom>
      <diagonal/>
    </border>
    <border>
      <left style="hair">
        <color indexed="64"/>
      </left>
      <right style="hair">
        <color indexed="64"/>
      </right>
      <top style="hair">
        <color theme="9" tint="0.39994506668294322"/>
      </top>
      <bottom style="hair">
        <color theme="9" tint="0.39994506668294322"/>
      </bottom>
      <diagonal/>
    </border>
    <border>
      <left/>
      <right style="hair">
        <color indexed="64"/>
      </right>
      <top style="hair">
        <color theme="9" tint="0.39994506668294322"/>
      </top>
      <bottom style="hair">
        <color theme="9" tint="0.39994506668294322"/>
      </bottom>
      <diagonal/>
    </border>
    <border>
      <left style="hair">
        <color theme="9" tint="0.39991454817346722"/>
      </left>
      <right style="hair">
        <color theme="9" tint="0.39994506668294322"/>
      </right>
      <top/>
      <bottom style="thin">
        <color theme="9" tint="0.39997558519241921"/>
      </bottom>
      <diagonal/>
    </border>
    <border>
      <left style="medium">
        <color auto="1"/>
      </left>
      <right/>
      <top style="thin">
        <color theme="9" tint="0.39997558519241921"/>
      </top>
      <bottom style="thin">
        <color theme="9" tint="0.39997558519241921"/>
      </bottom>
      <diagonal/>
    </border>
    <border>
      <left style="hair">
        <color indexed="64"/>
      </left>
      <right/>
      <top style="double">
        <color theme="9" tint="0.39994506668294322"/>
      </top>
      <bottom style="hair">
        <color indexed="64"/>
      </bottom>
      <diagonal/>
    </border>
    <border>
      <left/>
      <right/>
      <top style="double">
        <color theme="9" tint="0.39994506668294322"/>
      </top>
      <bottom style="hair">
        <color auto="1"/>
      </bottom>
      <diagonal/>
    </border>
    <border>
      <left/>
      <right/>
      <top style="hair">
        <color auto="1"/>
      </top>
      <bottom style="hair">
        <color theme="9" tint="0.39994506668294322"/>
      </bottom>
      <diagonal/>
    </border>
    <border>
      <left/>
      <right/>
      <top style="hair">
        <color theme="9" tint="0.39985351115451523"/>
      </top>
      <bottom style="hair">
        <color theme="9" tint="0.39985351115451523"/>
      </bottom>
      <diagonal/>
    </border>
    <border>
      <left/>
      <right/>
      <top style="hair">
        <color indexed="64"/>
      </top>
      <bottom style="hair">
        <color theme="9" tint="0.39985351115451523"/>
      </bottom>
      <diagonal/>
    </border>
    <border>
      <left style="hair">
        <color theme="9" tint="0.39991454817346722"/>
      </left>
      <right style="hair">
        <color theme="9" tint="0.39991454817346722"/>
      </right>
      <top/>
      <bottom style="thin">
        <color theme="9" tint="0.39997558519241921"/>
      </bottom>
      <diagonal/>
    </border>
    <border>
      <left style="hair">
        <color theme="9" tint="0.39985351115451523"/>
      </left>
      <right style="hair">
        <color theme="9" tint="0.39985351115451523"/>
      </right>
      <top style="hair">
        <color theme="9" tint="0.39985351115451523"/>
      </top>
      <bottom style="hair">
        <color theme="9" tint="0.39985351115451523"/>
      </bottom>
      <diagonal/>
    </border>
    <border>
      <left style="medium">
        <color auto="1"/>
      </left>
      <right/>
      <top/>
      <bottom/>
      <diagonal/>
    </border>
    <border>
      <left/>
      <right style="hair">
        <color theme="9" tint="0.39985351115451523"/>
      </right>
      <top/>
      <bottom/>
      <diagonal/>
    </border>
    <border>
      <left/>
      <right style="thin">
        <color indexed="64"/>
      </right>
      <top/>
      <bottom/>
      <diagonal/>
    </border>
    <border>
      <left/>
      <right style="hair">
        <color theme="9" tint="0.39985351115451523"/>
      </right>
      <top/>
      <bottom style="hair">
        <color auto="1"/>
      </bottom>
      <diagonal/>
    </border>
    <border>
      <left/>
      <right style="hair">
        <color theme="9" tint="0.39985351115451523"/>
      </right>
      <top style="hair">
        <color theme="9" tint="0.39988402966399123"/>
      </top>
      <bottom style="hair">
        <color theme="9" tint="0.39988402966399123"/>
      </bottom>
      <diagonal/>
    </border>
    <border>
      <left/>
      <right style="thin">
        <color indexed="64"/>
      </right>
      <top/>
      <bottom style="hair">
        <color indexed="64"/>
      </bottom>
      <diagonal/>
    </border>
    <border>
      <left style="medium">
        <color indexed="64"/>
      </left>
      <right/>
      <top style="hair">
        <color indexed="64"/>
      </top>
      <bottom style="hair">
        <color indexed="64"/>
      </bottom>
      <diagonal/>
    </border>
    <border>
      <left/>
      <right/>
      <top style="hair">
        <color auto="1"/>
      </top>
      <bottom style="dashed">
        <color indexed="64"/>
      </bottom>
      <diagonal/>
    </border>
    <border>
      <left style="medium">
        <color indexed="64"/>
      </left>
      <right style="hair">
        <color indexed="64"/>
      </right>
      <top style="hair">
        <color indexed="64"/>
      </top>
      <bottom style="hair">
        <color indexed="64"/>
      </bottom>
      <diagonal/>
    </border>
    <border>
      <left style="hair">
        <color auto="1"/>
      </left>
      <right style="medium">
        <color auto="1"/>
      </right>
      <top style="hair">
        <color auto="1"/>
      </top>
      <bottom style="hair">
        <color auto="1"/>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style="medium">
        <color auto="1"/>
      </right>
      <top style="thin">
        <color indexed="64"/>
      </top>
      <bottom style="dashed">
        <color auto="1"/>
      </bottom>
      <diagonal/>
    </border>
    <border>
      <left style="medium">
        <color indexed="64"/>
      </left>
      <right/>
      <top style="hair">
        <color auto="1"/>
      </top>
      <bottom style="dashed">
        <color indexed="64"/>
      </bottom>
      <diagonal/>
    </border>
    <border>
      <left style="thin">
        <color auto="1"/>
      </left>
      <right/>
      <top style="thin">
        <color indexed="64"/>
      </top>
      <bottom/>
      <diagonal/>
    </border>
    <border>
      <left style="thin">
        <color auto="1"/>
      </left>
      <right/>
      <top/>
      <bottom style="hair">
        <color indexed="64"/>
      </bottom>
      <diagonal/>
    </border>
    <border>
      <left style="thin">
        <color auto="1"/>
      </left>
      <right/>
      <top/>
      <bottom/>
      <diagonal/>
    </border>
    <border>
      <left style="mediumDashed">
        <color auto="1"/>
      </left>
      <right/>
      <top/>
      <bottom/>
      <diagonal/>
    </border>
    <border>
      <left style="mediumDashed">
        <color auto="1"/>
      </left>
      <right/>
      <top/>
      <bottom style="dashDot">
        <color auto="1"/>
      </bottom>
      <diagonal/>
    </border>
    <border>
      <left style="mediumDashed">
        <color indexed="64"/>
      </left>
      <right/>
      <top/>
      <bottom style="thin">
        <color auto="1"/>
      </bottom>
      <diagonal/>
    </border>
    <border>
      <left/>
      <right/>
      <top/>
      <bottom style="thin">
        <color indexed="64"/>
      </bottom>
      <diagonal/>
    </border>
    <border>
      <left/>
      <right style="medium">
        <color indexed="64"/>
      </right>
      <top/>
      <bottom style="thin">
        <color indexed="64"/>
      </bottom>
      <diagonal/>
    </border>
    <border>
      <left/>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rgb="FFDDDDFF"/>
      </top>
      <bottom/>
      <diagonal/>
    </border>
    <border>
      <left/>
      <right/>
      <top style="medium">
        <color rgb="FFDDDDFF"/>
      </top>
      <bottom/>
      <diagonal/>
    </border>
    <border>
      <left style="hair">
        <color auto="1"/>
      </left>
      <right/>
      <top style="hair">
        <color auto="1"/>
      </top>
      <bottom style="hair">
        <color theme="9" tint="0.39988402966399123"/>
      </bottom>
      <diagonal/>
    </border>
    <border>
      <left style="hair">
        <color auto="1"/>
      </left>
      <right/>
      <top style="hair">
        <color theme="9" tint="0.39988402966399123"/>
      </top>
      <bottom style="hair">
        <color theme="9" tint="0.39988402966399123"/>
      </bottom>
      <diagonal/>
    </border>
    <border>
      <left style="thin">
        <color auto="1"/>
      </left>
      <right/>
      <top/>
      <bottom style="dashDot">
        <color auto="1"/>
      </bottom>
      <diagonal/>
    </border>
    <border>
      <left style="thin">
        <color auto="1"/>
      </left>
      <right/>
      <top/>
      <bottom style="dashed">
        <color indexed="64"/>
      </bottom>
      <diagonal/>
    </border>
    <border>
      <left style="thin">
        <color auto="1"/>
      </left>
      <right/>
      <top style="hair">
        <color auto="1"/>
      </top>
      <bottom style="thin">
        <color auto="1"/>
      </bottom>
      <diagonal/>
    </border>
    <border>
      <left style="thin">
        <color auto="1"/>
      </left>
      <right/>
      <top style="dashed">
        <color indexed="64"/>
      </top>
      <bottom/>
      <diagonal/>
    </border>
    <border>
      <left style="thin">
        <color indexed="64"/>
      </left>
      <right style="hair">
        <color auto="1"/>
      </right>
      <top style="hair">
        <color auto="1"/>
      </top>
      <bottom style="thin">
        <color theme="9" tint="0.39997558519241921"/>
      </bottom>
      <diagonal/>
    </border>
    <border>
      <left style="thin">
        <color indexed="64"/>
      </left>
      <right style="hair">
        <color auto="1"/>
      </right>
      <top style="thin">
        <color theme="9" tint="0.39997558519241921"/>
      </top>
      <bottom style="thin">
        <color theme="9" tint="0.39997558519241921"/>
      </bottom>
      <diagonal/>
    </border>
    <border>
      <left style="thin">
        <color indexed="64"/>
      </left>
      <right style="hair">
        <color auto="1"/>
      </right>
      <top style="hair">
        <color auto="1"/>
      </top>
      <bottom style="hair">
        <color auto="1"/>
      </bottom>
      <diagonal/>
    </border>
    <border>
      <left/>
      <right style="thin">
        <color indexed="64"/>
      </right>
      <top style="thin">
        <color indexed="64"/>
      </top>
      <bottom/>
      <diagonal/>
    </border>
    <border>
      <left style="hair">
        <color indexed="64"/>
      </left>
      <right/>
      <top style="hair">
        <color indexed="64"/>
      </top>
      <bottom/>
      <diagonal/>
    </border>
    <border>
      <left style="hair">
        <color indexed="64"/>
      </left>
      <right/>
      <top/>
      <bottom style="hair">
        <color auto="1"/>
      </bottom>
      <diagonal/>
    </border>
    <border>
      <left style="hair">
        <color auto="1"/>
      </left>
      <right style="hair">
        <color indexed="64"/>
      </right>
      <top/>
      <bottom style="hair">
        <color auto="1"/>
      </bottom>
      <diagonal/>
    </border>
    <border>
      <left style="hair">
        <color auto="1"/>
      </left>
      <right style="hair">
        <color auto="1"/>
      </right>
      <top style="hair">
        <color auto="1"/>
      </top>
      <bottom style="hair">
        <color auto="1"/>
      </bottom>
      <diagonal/>
    </border>
    <border>
      <left/>
      <right style="mediumDashed">
        <color rgb="FF0000FF"/>
      </right>
      <top/>
      <bottom/>
      <diagonal/>
    </border>
    <border>
      <left/>
      <right/>
      <top style="mediumDashed">
        <color rgb="FF0000FF"/>
      </top>
      <bottom/>
      <diagonal/>
    </border>
    <border>
      <left style="mediumDashed">
        <color rgb="FF0000FF"/>
      </left>
      <right/>
      <top style="thin">
        <color auto="1"/>
      </top>
      <bottom/>
      <diagonal/>
    </border>
    <border>
      <left style="hair">
        <color auto="1"/>
      </left>
      <right style="hair">
        <color auto="1"/>
      </right>
      <top style="hair">
        <color auto="1"/>
      </top>
      <bottom style="mediumDashed">
        <color rgb="FF0000FF"/>
      </bottom>
      <diagonal/>
    </border>
    <border>
      <left style="thin">
        <color theme="9" tint="0.39991454817346722"/>
      </left>
      <right/>
      <top style="double">
        <color theme="9" tint="0.39994506668294322"/>
      </top>
      <bottom/>
      <diagonal/>
    </border>
    <border>
      <left/>
      <right style="thin">
        <color auto="1"/>
      </right>
      <top style="double">
        <color theme="9" tint="0.39994506668294322"/>
      </top>
      <bottom/>
      <diagonal/>
    </border>
    <border>
      <left style="thin">
        <color theme="9" tint="0.39991454817346722"/>
      </left>
      <right/>
      <top/>
      <bottom style="hair">
        <color auto="1"/>
      </bottom>
      <diagonal/>
    </border>
    <border>
      <left style="thin">
        <color theme="9" tint="0.39991454817346722"/>
      </left>
      <right/>
      <top style="hair">
        <color theme="9" tint="0.39991454817346722"/>
      </top>
      <bottom style="hair">
        <color theme="9" tint="0.39991454817346722"/>
      </bottom>
      <diagonal/>
    </border>
    <border>
      <left/>
      <right style="thin">
        <color auto="1"/>
      </right>
      <top style="hair">
        <color theme="9" tint="0.59996337778862885"/>
      </top>
      <bottom style="hair">
        <color theme="9" tint="0.59996337778862885"/>
      </bottom>
      <diagonal/>
    </border>
    <border>
      <left style="thin">
        <color auto="1"/>
      </left>
      <right/>
      <top style="hair">
        <color auto="1"/>
      </top>
      <bottom/>
      <diagonal/>
    </border>
    <border>
      <left/>
      <right style="thin">
        <color auto="1"/>
      </right>
      <top style="hair">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indexed="64"/>
      </bottom>
      <diagonal/>
    </border>
    <border>
      <left style="dashed">
        <color indexed="64"/>
      </left>
      <right/>
      <top/>
      <bottom style="dashDot">
        <color auto="1"/>
      </bottom>
      <diagonal/>
    </border>
    <border>
      <left style="thin">
        <color rgb="FFD9E2F3"/>
      </left>
      <right/>
      <top style="thin">
        <color rgb="FFD9E2F3"/>
      </top>
      <bottom/>
      <diagonal/>
    </border>
    <border>
      <left/>
      <right/>
      <top style="thin">
        <color rgb="FFD9E2F3"/>
      </top>
      <bottom/>
      <diagonal/>
    </border>
    <border>
      <left/>
      <right style="thin">
        <color rgb="FFD9E2F3"/>
      </right>
      <top style="thin">
        <color rgb="FFD9E2F3"/>
      </top>
      <bottom/>
      <diagonal/>
    </border>
    <border>
      <left style="thin">
        <color rgb="FFD9E2F3"/>
      </left>
      <right/>
      <top/>
      <bottom/>
      <diagonal/>
    </border>
    <border>
      <left/>
      <right style="thin">
        <color rgb="FFD9E2F3"/>
      </right>
      <top/>
      <bottom/>
      <diagonal/>
    </border>
    <border>
      <left style="thin">
        <color rgb="FFD9E2F3"/>
      </left>
      <right/>
      <top/>
      <bottom style="thin">
        <color rgb="FFD9E2F3"/>
      </bottom>
      <diagonal/>
    </border>
    <border>
      <left/>
      <right/>
      <top/>
      <bottom style="thin">
        <color rgb="FFD9E2F3"/>
      </bottom>
      <diagonal/>
    </border>
    <border>
      <left/>
      <right style="thin">
        <color rgb="FFD9E2F3"/>
      </right>
      <top/>
      <bottom style="thin">
        <color rgb="FFD9E2F3"/>
      </bottom>
      <diagonal/>
    </border>
    <border>
      <left/>
      <right style="thin">
        <color rgb="FFA0A0A0"/>
      </right>
      <top/>
      <bottom/>
      <diagonal/>
    </border>
    <border>
      <left style="thin">
        <color rgb="FFA0A0A0"/>
      </left>
      <right style="thin">
        <color rgb="FFA0A0A0"/>
      </right>
      <top style="thin">
        <color rgb="FFA0A0A0"/>
      </top>
      <bottom style="thin">
        <color rgb="FFA0A0A0"/>
      </bottom>
      <diagonal/>
    </border>
    <border>
      <left/>
      <right style="medium">
        <color indexed="64"/>
      </right>
      <top/>
      <bottom style="hair">
        <color theme="9" tint="0.59993285927915285"/>
      </bottom>
      <diagonal/>
    </border>
    <border>
      <left/>
      <right/>
      <top/>
      <bottom style="hair">
        <color theme="9" tint="0.39988402966399123"/>
      </bottom>
      <diagonal/>
    </border>
    <border>
      <left style="hair">
        <color auto="1"/>
      </left>
      <right/>
      <top style="hair">
        <color theme="9" tint="0.39985351115451523"/>
      </top>
      <bottom style="hair">
        <color theme="9" tint="0.39985351115451523"/>
      </bottom>
      <diagonal/>
    </border>
    <border>
      <left/>
      <right/>
      <top style="hair">
        <color theme="9" tint="0.59993285927915285"/>
      </top>
      <bottom style="hair">
        <color theme="9" tint="0.59993285927915285"/>
      </bottom>
      <diagonal/>
    </border>
    <border>
      <left/>
      <right/>
      <top/>
      <bottom style="hair">
        <color theme="9" tint="0.59993285927915285"/>
      </bottom>
      <diagonal/>
    </border>
    <border>
      <left style="hair">
        <color auto="1"/>
      </left>
      <right/>
      <top style="hair">
        <color auto="1"/>
      </top>
      <bottom style="hair">
        <color theme="9" tint="0.39985351115451523"/>
      </bottom>
      <diagonal/>
    </border>
  </borders>
  <cellStyleXfs count="58">
    <xf numFmtId="0" fontId="0" fillId="0" borderId="0"/>
    <xf numFmtId="0" fontId="1" fillId="0" borderId="0"/>
    <xf numFmtId="0" fontId="3" fillId="0" borderId="0"/>
    <xf numFmtId="0" fontId="9" fillId="0" borderId="0"/>
    <xf numFmtId="0" fontId="3" fillId="0" borderId="0"/>
    <xf numFmtId="0" fontId="15" fillId="0" borderId="0" applyNumberFormat="0" applyFill="0" applyBorder="0" applyAlignment="0" applyProtection="0"/>
    <xf numFmtId="0" fontId="1" fillId="0" borderId="0"/>
    <xf numFmtId="0" fontId="3" fillId="0" borderId="0"/>
    <xf numFmtId="0" fontId="28"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3" fillId="0" borderId="0"/>
    <xf numFmtId="0" fontId="5" fillId="0" borderId="0"/>
    <xf numFmtId="0" fontId="28" fillId="0" borderId="0"/>
    <xf numFmtId="0" fontId="5" fillId="0" borderId="0"/>
    <xf numFmtId="0" fontId="3" fillId="0" borderId="0"/>
    <xf numFmtId="0" fontId="3" fillId="0" borderId="0"/>
    <xf numFmtId="0" fontId="1" fillId="0" borderId="0"/>
    <xf numFmtId="0" fontId="3" fillId="0" borderId="0"/>
    <xf numFmtId="0" fontId="9" fillId="0" borderId="0"/>
    <xf numFmtId="0" fontId="1" fillId="0" borderId="0"/>
    <xf numFmtId="0" fontId="1" fillId="0" borderId="0"/>
    <xf numFmtId="0" fontId="3" fillId="0" borderId="0"/>
    <xf numFmtId="0" fontId="3" fillId="0" borderId="0"/>
    <xf numFmtId="0" fontId="28" fillId="0" borderId="0"/>
    <xf numFmtId="0" fontId="150" fillId="0" borderId="0" applyNumberFormat="0" applyFill="0" applyBorder="0" applyAlignment="0" applyProtection="0"/>
    <xf numFmtId="0" fontId="15" fillId="0" borderId="0" applyNumberFormat="0" applyFill="0" applyBorder="0" applyAlignment="0" applyProtection="0"/>
    <xf numFmtId="0" fontId="1" fillId="0" borderId="0"/>
    <xf numFmtId="0" fontId="1" fillId="0" borderId="0"/>
    <xf numFmtId="0" fontId="1" fillId="0" borderId="0"/>
    <xf numFmtId="0" fontId="28" fillId="0" borderId="0"/>
    <xf numFmtId="0" fontId="200" fillId="0" borderId="0"/>
    <xf numFmtId="0" fontId="203" fillId="0" borderId="0" applyNumberFormat="0" applyFill="0" applyBorder="0" applyAlignment="0" applyProtection="0"/>
    <xf numFmtId="0" fontId="9" fillId="0" borderId="0"/>
    <xf numFmtId="0" fontId="9" fillId="0" borderId="0"/>
    <xf numFmtId="0" fontId="212" fillId="0" borderId="0"/>
    <xf numFmtId="0" fontId="1" fillId="0" borderId="0"/>
    <xf numFmtId="0" fontId="1" fillId="0" borderId="0"/>
    <xf numFmtId="0" fontId="200" fillId="0" borderId="0"/>
    <xf numFmtId="0" fontId="1" fillId="0" borderId="0"/>
    <xf numFmtId="0" fontId="216"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226" fillId="0" borderId="0"/>
    <xf numFmtId="0" fontId="9" fillId="0" borderId="0"/>
    <xf numFmtId="0" fontId="9" fillId="0" borderId="0"/>
    <xf numFmtId="0" fontId="243" fillId="0" borderId="0" applyNumberFormat="0" applyFill="0" applyBorder="0" applyAlignment="0" applyProtection="0"/>
    <xf numFmtId="0" fontId="212" fillId="0" borderId="0"/>
    <xf numFmtId="0" fontId="9" fillId="0" borderId="0"/>
    <xf numFmtId="0" fontId="9" fillId="0" borderId="0"/>
  </cellStyleXfs>
  <cellXfs count="2659">
    <xf numFmtId="0" fontId="0" fillId="0" borderId="0" xfId="0"/>
    <xf numFmtId="0" fontId="0" fillId="0" borderId="0" xfId="0" applyAlignment="1">
      <alignment vertical="center"/>
    </xf>
    <xf numFmtId="0" fontId="2" fillId="2" borderId="1" xfId="1" applyFont="1" applyFill="1" applyBorder="1" applyAlignment="1">
      <alignment horizontal="center" vertical="center"/>
    </xf>
    <xf numFmtId="0" fontId="4" fillId="3" borderId="0" xfId="2" quotePrefix="1" applyFont="1" applyFill="1" applyAlignment="1">
      <alignment horizontal="center" vertical="center"/>
    </xf>
    <xf numFmtId="0" fontId="13" fillId="6" borderId="5" xfId="4" applyFont="1" applyFill="1" applyBorder="1" applyAlignment="1">
      <alignment horizontal="center" vertical="center"/>
    </xf>
    <xf numFmtId="1" fontId="14" fillId="7" borderId="6" xfId="2" applyNumberFormat="1" applyFont="1" applyFill="1" applyBorder="1" applyAlignment="1">
      <alignment horizontal="center" vertical="center"/>
    </xf>
    <xf numFmtId="1" fontId="14" fillId="7" borderId="7" xfId="2" applyNumberFormat="1" applyFont="1" applyFill="1" applyBorder="1" applyAlignment="1">
      <alignment horizontal="center" vertical="center"/>
    </xf>
    <xf numFmtId="1" fontId="14" fillId="7" borderId="8" xfId="2" applyNumberFormat="1" applyFont="1" applyFill="1" applyBorder="1" applyAlignment="1">
      <alignment horizontal="center" vertical="center"/>
    </xf>
    <xf numFmtId="0" fontId="1" fillId="5" borderId="0" xfId="0" applyFont="1" applyFill="1"/>
    <xf numFmtId="0" fontId="16" fillId="9" borderId="0" xfId="6" applyFont="1" applyFill="1" applyAlignment="1">
      <alignment horizontal="center" vertical="center"/>
    </xf>
    <xf numFmtId="0" fontId="6" fillId="8" borderId="0" xfId="2" applyFont="1" applyFill="1" applyAlignment="1">
      <alignment horizontal="center" vertical="center"/>
    </xf>
    <xf numFmtId="0" fontId="19" fillId="11" borderId="0" xfId="2" applyFont="1" applyFill="1" applyAlignment="1">
      <alignment horizontal="left" vertical="center"/>
    </xf>
    <xf numFmtId="0" fontId="20" fillId="11" borderId="0" xfId="2" applyFont="1" applyFill="1" applyAlignment="1">
      <alignment horizontal="left" vertical="center"/>
    </xf>
    <xf numFmtId="0" fontId="21" fillId="11" borderId="0" xfId="2" applyFont="1" applyFill="1" applyAlignment="1">
      <alignment horizontal="right" vertical="center"/>
    </xf>
    <xf numFmtId="0" fontId="22" fillId="11" borderId="0" xfId="2" applyFont="1" applyFill="1" applyAlignment="1">
      <alignment horizontal="left" vertical="center"/>
    </xf>
    <xf numFmtId="0" fontId="23" fillId="12" borderId="10" xfId="2" applyFont="1" applyFill="1" applyBorder="1" applyAlignment="1" applyProtection="1">
      <alignment horizontal="center" vertical="center" textRotation="90"/>
      <protection locked="0"/>
    </xf>
    <xf numFmtId="0" fontId="30" fillId="4" borderId="0" xfId="0" applyFont="1" applyFill="1" applyAlignment="1">
      <alignment horizontal="center" vertical="center" wrapText="1"/>
    </xf>
    <xf numFmtId="0" fontId="31" fillId="4" borderId="0" xfId="2" applyFont="1" applyFill="1" applyAlignment="1">
      <alignment horizontal="center" vertical="center" wrapText="1"/>
    </xf>
    <xf numFmtId="0" fontId="35" fillId="5" borderId="0" xfId="10" applyFont="1" applyFill="1" applyAlignment="1">
      <alignment vertical="center"/>
    </xf>
    <xf numFmtId="0" fontId="0" fillId="5" borderId="0" xfId="0" applyFill="1" applyAlignment="1">
      <alignment vertical="center"/>
    </xf>
    <xf numFmtId="0" fontId="36" fillId="5" borderId="13" xfId="0" applyFont="1" applyFill="1" applyBorder="1" applyAlignment="1">
      <alignment horizontal="right" vertical="center"/>
    </xf>
    <xf numFmtId="0" fontId="37" fillId="16" borderId="12" xfId="11" applyFont="1" applyFill="1" applyBorder="1" applyAlignment="1">
      <alignment horizontal="center" vertical="center"/>
    </xf>
    <xf numFmtId="0" fontId="31" fillId="3" borderId="0" xfId="12" applyFont="1" applyFill="1" applyAlignment="1">
      <alignment horizontal="center" vertical="center"/>
    </xf>
    <xf numFmtId="1" fontId="44" fillId="17" borderId="0" xfId="2" applyNumberFormat="1" applyFont="1" applyFill="1" applyAlignment="1" applyProtection="1">
      <alignment horizontal="center" vertical="center"/>
      <protection hidden="1"/>
    </xf>
    <xf numFmtId="0" fontId="11" fillId="7" borderId="0" xfId="2" applyFont="1" applyFill="1" applyAlignment="1">
      <alignment horizontal="center" vertical="center"/>
    </xf>
    <xf numFmtId="0" fontId="28" fillId="5" borderId="0" xfId="0" applyFont="1" applyFill="1" applyAlignment="1">
      <alignment vertical="center"/>
    </xf>
    <xf numFmtId="0" fontId="42" fillId="5" borderId="13" xfId="0" applyFont="1" applyFill="1" applyBorder="1" applyAlignment="1">
      <alignment horizontal="center" vertical="center"/>
    </xf>
    <xf numFmtId="164" fontId="48" fillId="20" borderId="0" xfId="3" applyNumberFormat="1" applyFont="1" applyFill="1" applyAlignment="1">
      <alignment horizontal="center" vertical="center"/>
    </xf>
    <xf numFmtId="0" fontId="1" fillId="5" borderId="0" xfId="14" applyFill="1" applyAlignment="1">
      <alignment horizontal="left" vertical="center"/>
    </xf>
    <xf numFmtId="164" fontId="51" fillId="17" borderId="0" xfId="2" applyNumberFormat="1" applyFont="1" applyFill="1" applyAlignment="1">
      <alignment horizontal="center" vertical="center"/>
    </xf>
    <xf numFmtId="0" fontId="52" fillId="17" borderId="13" xfId="2" applyFont="1" applyFill="1" applyBorder="1" applyAlignment="1">
      <alignment horizontal="left" vertical="center"/>
    </xf>
    <xf numFmtId="0" fontId="57" fillId="14" borderId="15" xfId="6" applyFont="1" applyFill="1" applyBorder="1" applyAlignment="1">
      <alignment horizontal="center" vertical="center"/>
    </xf>
    <xf numFmtId="0" fontId="10" fillId="21" borderId="15" xfId="6" applyFont="1" applyFill="1" applyBorder="1" applyAlignment="1">
      <alignment horizontal="center" vertical="center"/>
    </xf>
    <xf numFmtId="0" fontId="58" fillId="22" borderId="5" xfId="6" applyFont="1" applyFill="1" applyBorder="1" applyAlignment="1">
      <alignment horizontal="center" vertical="center"/>
    </xf>
    <xf numFmtId="0" fontId="13" fillId="6" borderId="16" xfId="2" applyFont="1" applyFill="1" applyBorder="1" applyAlignment="1" applyProtection="1">
      <alignment horizontal="center" vertical="center"/>
      <protection locked="0"/>
    </xf>
    <xf numFmtId="0" fontId="12" fillId="6" borderId="0" xfId="2" applyFont="1" applyFill="1" applyAlignment="1" applyProtection="1">
      <alignment horizontal="center" vertical="center"/>
      <protection locked="0"/>
    </xf>
    <xf numFmtId="0" fontId="59" fillId="3" borderId="0" xfId="2" applyFont="1" applyFill="1" applyAlignment="1" applyProtection="1">
      <alignment horizontal="center" vertical="center"/>
      <protection hidden="1"/>
    </xf>
    <xf numFmtId="169" fontId="13" fillId="23" borderId="4" xfId="2" applyNumberFormat="1" applyFont="1" applyFill="1" applyBorder="1" applyAlignment="1">
      <alignment horizontal="center" vertical="center"/>
    </xf>
    <xf numFmtId="0" fontId="13" fillId="6" borderId="19" xfId="2" applyFont="1" applyFill="1" applyBorder="1" applyAlignment="1" applyProtection="1">
      <alignment horizontal="center" vertical="center"/>
      <protection hidden="1"/>
    </xf>
    <xf numFmtId="0" fontId="31" fillId="3" borderId="5" xfId="12" applyFont="1" applyFill="1" applyBorder="1" applyAlignment="1">
      <alignment horizontal="center" vertical="center"/>
    </xf>
    <xf numFmtId="170" fontId="64" fillId="5" borderId="3" xfId="2" applyNumberFormat="1" applyFont="1" applyFill="1" applyBorder="1" applyAlignment="1">
      <alignment horizontal="left" vertical="center"/>
    </xf>
    <xf numFmtId="164" fontId="14" fillId="24" borderId="22" xfId="2" applyNumberFormat="1" applyFont="1" applyFill="1" applyBorder="1" applyAlignment="1">
      <alignment horizontal="center" vertical="center"/>
    </xf>
    <xf numFmtId="2" fontId="1" fillId="26" borderId="24" xfId="13" applyNumberFormat="1" applyFill="1" applyBorder="1" applyAlignment="1" applyProtection="1">
      <alignment horizontal="center" vertical="center"/>
      <protection locked="0"/>
    </xf>
    <xf numFmtId="166" fontId="67" fillId="3" borderId="0" xfId="2" applyNumberFormat="1" applyFont="1" applyFill="1" applyAlignment="1">
      <alignment horizontal="center" vertical="center"/>
    </xf>
    <xf numFmtId="166" fontId="18" fillId="15" borderId="0" xfId="2" applyNumberFormat="1" applyFont="1" applyFill="1" applyAlignment="1">
      <alignment horizontal="center" vertical="center"/>
    </xf>
    <xf numFmtId="1" fontId="68" fillId="28" borderId="25" xfId="2" applyNumberFormat="1" applyFont="1" applyFill="1" applyBorder="1" applyAlignment="1">
      <alignment horizontal="center" vertical="center"/>
    </xf>
    <xf numFmtId="2" fontId="1" fillId="26" borderId="4" xfId="13" applyNumberFormat="1" applyFill="1" applyBorder="1" applyAlignment="1" applyProtection="1">
      <alignment horizontal="center" vertical="center"/>
      <protection locked="0"/>
    </xf>
    <xf numFmtId="167" fontId="18" fillId="5" borderId="26" xfId="2" applyNumberFormat="1" applyFont="1" applyFill="1" applyBorder="1" applyAlignment="1">
      <alignment horizontal="center" vertical="center"/>
    </xf>
    <xf numFmtId="0" fontId="63" fillId="31" borderId="28" xfId="2" applyFont="1" applyFill="1" applyBorder="1" applyAlignment="1" applyProtection="1">
      <alignment horizontal="center" vertical="center"/>
      <protection hidden="1"/>
    </xf>
    <xf numFmtId="1" fontId="49" fillId="32" borderId="28" xfId="2" applyNumberFormat="1" applyFont="1" applyFill="1" applyBorder="1" applyAlignment="1" applyProtection="1">
      <alignment horizontal="center" vertical="center"/>
      <protection hidden="1"/>
    </xf>
    <xf numFmtId="1" fontId="38" fillId="7" borderId="6" xfId="2" applyNumberFormat="1" applyFont="1" applyFill="1" applyBorder="1" applyAlignment="1">
      <alignment horizontal="center" vertical="center"/>
    </xf>
    <xf numFmtId="164" fontId="14" fillId="24" borderId="19" xfId="2" applyNumberFormat="1" applyFont="1" applyFill="1" applyBorder="1" applyAlignment="1">
      <alignment horizontal="center" vertical="center"/>
    </xf>
    <xf numFmtId="1" fontId="38" fillId="7" borderId="5" xfId="2" applyNumberFormat="1" applyFont="1" applyFill="1" applyBorder="1" applyAlignment="1">
      <alignment horizontal="center" vertical="center"/>
    </xf>
    <xf numFmtId="168" fontId="10" fillId="3" borderId="0" xfId="2" applyNumberFormat="1" applyFont="1" applyFill="1" applyAlignment="1">
      <alignment horizontal="center" vertical="center"/>
    </xf>
    <xf numFmtId="0" fontId="39" fillId="15" borderId="28" xfId="2" applyFont="1" applyFill="1" applyBorder="1" applyAlignment="1" applyProtection="1">
      <alignment horizontal="center" vertical="center"/>
      <protection hidden="1"/>
    </xf>
    <xf numFmtId="0" fontId="39" fillId="34" borderId="28" xfId="2" applyFont="1" applyFill="1" applyBorder="1" applyAlignment="1" applyProtection="1">
      <alignment horizontal="center" vertical="center"/>
      <protection hidden="1"/>
    </xf>
    <xf numFmtId="0" fontId="69" fillId="29" borderId="28" xfId="2" applyFont="1" applyFill="1" applyBorder="1" applyAlignment="1" applyProtection="1">
      <alignment horizontal="center" vertical="center"/>
      <protection hidden="1"/>
    </xf>
    <xf numFmtId="0" fontId="68" fillId="36" borderId="13" xfId="2" applyFont="1" applyFill="1" applyBorder="1" applyAlignment="1" applyProtection="1">
      <alignment horizontal="right" vertical="center"/>
      <protection hidden="1"/>
    </xf>
    <xf numFmtId="0" fontId="76" fillId="19" borderId="0" xfId="0" applyFont="1" applyFill="1" applyAlignment="1">
      <alignment horizontal="right" vertical="center"/>
    </xf>
    <xf numFmtId="0" fontId="11" fillId="19" borderId="0" xfId="2" applyFont="1" applyFill="1" applyAlignment="1" applyProtection="1">
      <alignment horizontal="center" vertical="center"/>
      <protection hidden="1"/>
    </xf>
    <xf numFmtId="0" fontId="13" fillId="19" borderId="0" xfId="6" applyFont="1" applyFill="1" applyAlignment="1">
      <alignment horizontal="right" vertical="center"/>
    </xf>
    <xf numFmtId="0" fontId="78" fillId="5" borderId="0" xfId="3" applyFont="1" applyFill="1" applyAlignment="1">
      <alignment horizontal="left" vertical="center"/>
    </xf>
    <xf numFmtId="0" fontId="13" fillId="5" borderId="0" xfId="7" applyFont="1" applyFill="1" applyAlignment="1">
      <alignment horizontal="right" vertical="center"/>
    </xf>
    <xf numFmtId="0" fontId="13" fillId="5" borderId="0" xfId="10" applyFont="1" applyFill="1" applyAlignment="1">
      <alignment horizontal="right" vertical="center"/>
    </xf>
    <xf numFmtId="173" fontId="80" fillId="39" borderId="13" xfId="2" applyNumberFormat="1" applyFont="1" applyFill="1" applyBorder="1" applyAlignment="1">
      <alignment horizontal="center" vertical="center"/>
    </xf>
    <xf numFmtId="173" fontId="64" fillId="39" borderId="13" xfId="2" applyNumberFormat="1" applyFont="1" applyFill="1" applyBorder="1" applyAlignment="1">
      <alignment horizontal="center" vertical="center"/>
    </xf>
    <xf numFmtId="173" fontId="41" fillId="32" borderId="13" xfId="2" applyNumberFormat="1" applyFont="1" applyFill="1" applyBorder="1" applyAlignment="1">
      <alignment horizontal="center" vertical="center"/>
    </xf>
    <xf numFmtId="0" fontId="68" fillId="5" borderId="0" xfId="10" applyFont="1" applyFill="1" applyAlignment="1">
      <alignment horizontal="right" vertical="center"/>
    </xf>
    <xf numFmtId="173" fontId="68" fillId="19" borderId="13" xfId="2" applyNumberFormat="1" applyFont="1" applyFill="1" applyBorder="1" applyAlignment="1">
      <alignment horizontal="center" vertical="center"/>
    </xf>
    <xf numFmtId="0" fontId="78" fillId="5" borderId="13" xfId="3" applyFont="1" applyFill="1" applyBorder="1" applyAlignment="1">
      <alignment horizontal="left" vertical="center"/>
    </xf>
    <xf numFmtId="0" fontId="68" fillId="7" borderId="16" xfId="2" applyFont="1" applyFill="1" applyBorder="1" applyAlignment="1" applyProtection="1">
      <alignment horizontal="center" vertical="center"/>
      <protection hidden="1"/>
    </xf>
    <xf numFmtId="0" fontId="68" fillId="7" borderId="32" xfId="2" applyFont="1" applyFill="1" applyBorder="1" applyAlignment="1" applyProtection="1">
      <alignment horizontal="center" vertical="center"/>
      <protection hidden="1"/>
    </xf>
    <xf numFmtId="0" fontId="78" fillId="5" borderId="0" xfId="2" applyFont="1" applyFill="1" applyAlignment="1" applyProtection="1">
      <alignment horizontal="left" vertical="center"/>
      <protection locked="0"/>
    </xf>
    <xf numFmtId="0" fontId="63" fillId="5" borderId="5" xfId="2" applyFont="1" applyFill="1" applyBorder="1" applyAlignment="1" applyProtection="1">
      <alignment horizontal="left" vertical="center"/>
      <protection locked="0"/>
    </xf>
    <xf numFmtId="0" fontId="78" fillId="5" borderId="5" xfId="2" applyFont="1" applyFill="1" applyBorder="1" applyAlignment="1" applyProtection="1">
      <alignment horizontal="left" vertical="center"/>
      <protection locked="0"/>
    </xf>
    <xf numFmtId="0" fontId="0" fillId="5" borderId="0" xfId="0" applyFill="1" applyAlignment="1">
      <alignment horizontal="left" vertical="center"/>
    </xf>
    <xf numFmtId="0" fontId="63" fillId="15" borderId="0" xfId="4" applyFont="1" applyFill="1" applyAlignment="1">
      <alignment horizontal="right" vertical="center"/>
    </xf>
    <xf numFmtId="0" fontId="1" fillId="5" borderId="0" xfId="6" applyFill="1" applyAlignment="1">
      <alignment vertical="center"/>
    </xf>
    <xf numFmtId="0" fontId="69" fillId="29" borderId="39" xfId="2" applyFont="1" applyFill="1" applyBorder="1" applyAlignment="1" applyProtection="1">
      <alignment horizontal="center" vertical="center"/>
      <protection hidden="1"/>
    </xf>
    <xf numFmtId="0" fontId="12" fillId="7" borderId="0" xfId="0" applyFont="1" applyFill="1" applyAlignment="1">
      <alignment horizontal="left" vertical="center"/>
    </xf>
    <xf numFmtId="0" fontId="1" fillId="5" borderId="0" xfId="14" applyFill="1"/>
    <xf numFmtId="0" fontId="51" fillId="0" borderId="0" xfId="3" applyFont="1" applyAlignment="1">
      <alignment vertical="center"/>
    </xf>
    <xf numFmtId="0" fontId="1" fillId="0" borderId="0" xfId="14"/>
    <xf numFmtId="0" fontId="26" fillId="5" borderId="0" xfId="14" applyFont="1" applyFill="1" applyAlignment="1">
      <alignment horizontal="left" vertical="center"/>
    </xf>
    <xf numFmtId="0" fontId="59" fillId="7" borderId="16" xfId="2" applyFont="1" applyFill="1" applyBorder="1" applyAlignment="1" applyProtection="1">
      <alignment horizontal="center" vertical="center"/>
      <protection hidden="1"/>
    </xf>
    <xf numFmtId="0" fontId="0" fillId="5" borderId="0" xfId="0" applyFill="1"/>
    <xf numFmtId="0" fontId="7" fillId="5" borderId="0" xfId="0" applyFont="1" applyFill="1" applyAlignment="1">
      <alignment vertical="center"/>
    </xf>
    <xf numFmtId="0" fontId="89" fillId="5" borderId="0" xfId="3" applyFont="1" applyFill="1" applyAlignment="1">
      <alignment horizontal="left" vertical="center"/>
    </xf>
    <xf numFmtId="0" fontId="7" fillId="5" borderId="0" xfId="0" applyFont="1" applyFill="1" applyAlignment="1">
      <alignment horizontal="left" vertical="center"/>
    </xf>
    <xf numFmtId="0" fontId="89" fillId="5" borderId="13" xfId="3" applyFont="1" applyFill="1" applyBorder="1" applyAlignment="1">
      <alignment horizontal="left" vertical="center"/>
    </xf>
    <xf numFmtId="0" fontId="68" fillId="42" borderId="0" xfId="2" applyFont="1" applyFill="1" applyAlignment="1" applyProtection="1">
      <alignment vertical="center"/>
      <protection hidden="1"/>
    </xf>
    <xf numFmtId="0" fontId="85" fillId="42" borderId="0" xfId="2" applyFont="1" applyFill="1" applyAlignment="1" applyProtection="1">
      <alignment vertical="center"/>
      <protection hidden="1"/>
    </xf>
    <xf numFmtId="0" fontId="68" fillId="42" borderId="0" xfId="2" applyFont="1" applyFill="1" applyAlignment="1" applyProtection="1">
      <alignment horizontal="right" vertical="center"/>
      <protection hidden="1"/>
    </xf>
    <xf numFmtId="0" fontId="0" fillId="5" borderId="43" xfId="0" applyFill="1" applyBorder="1"/>
    <xf numFmtId="0" fontId="0" fillId="5" borderId="5" xfId="0" applyFill="1" applyBorder="1"/>
    <xf numFmtId="0" fontId="18" fillId="5" borderId="5" xfId="7" applyFont="1" applyFill="1" applyBorder="1" applyAlignment="1">
      <alignment horizontal="right" vertical="center"/>
    </xf>
    <xf numFmtId="0" fontId="78" fillId="5" borderId="16" xfId="3" applyFont="1" applyFill="1" applyBorder="1" applyAlignment="1">
      <alignment horizontal="left" vertical="center"/>
    </xf>
    <xf numFmtId="0" fontId="63" fillId="5" borderId="0" xfId="10" applyFont="1" applyFill="1" applyAlignment="1">
      <alignment horizontal="right" vertical="center"/>
    </xf>
    <xf numFmtId="0" fontId="68" fillId="3" borderId="41" xfId="2" applyFont="1" applyFill="1" applyBorder="1" applyAlignment="1">
      <alignment vertical="center"/>
    </xf>
    <xf numFmtId="0" fontId="50" fillId="43" borderId="0" xfId="17" applyFont="1" applyFill="1" applyAlignment="1" applyProtection="1">
      <alignment horizontal="right" vertical="center"/>
      <protection locked="0"/>
    </xf>
    <xf numFmtId="0" fontId="71" fillId="5" borderId="0" xfId="0" applyFont="1" applyFill="1" applyAlignment="1">
      <alignment vertical="center"/>
    </xf>
    <xf numFmtId="0" fontId="41" fillId="44" borderId="0" xfId="17" applyFont="1" applyFill="1" applyAlignment="1" applyProtection="1">
      <alignment vertical="center"/>
      <protection locked="0"/>
    </xf>
    <xf numFmtId="0" fontId="41" fillId="44" borderId="13" xfId="17" applyFont="1" applyFill="1" applyBorder="1" applyAlignment="1" applyProtection="1">
      <alignment vertical="center"/>
      <protection locked="0"/>
    </xf>
    <xf numFmtId="0" fontId="68" fillId="5" borderId="0" xfId="17" applyFont="1" applyFill="1" applyAlignment="1">
      <alignment horizontal="left" vertical="center"/>
    </xf>
    <xf numFmtId="0" fontId="0" fillId="5" borderId="13" xfId="0" applyFill="1" applyBorder="1" applyAlignment="1">
      <alignment vertical="center"/>
    </xf>
    <xf numFmtId="0" fontId="63" fillId="5" borderId="0" xfId="2" applyFont="1" applyFill="1" applyAlignment="1">
      <alignment horizontal="left" vertical="center"/>
    </xf>
    <xf numFmtId="0" fontId="18" fillId="5" borderId="0" xfId="17" applyFont="1" applyFill="1" applyAlignment="1">
      <alignment horizontal="left" vertical="center"/>
    </xf>
    <xf numFmtId="0" fontId="0" fillId="0" borderId="13" xfId="0" applyBorder="1"/>
    <xf numFmtId="0" fontId="18" fillId="5" borderId="0" xfId="2" applyFont="1" applyFill="1" applyAlignment="1">
      <alignment horizontal="left" vertical="center"/>
    </xf>
    <xf numFmtId="0" fontId="63" fillId="5" borderId="0" xfId="0" applyFont="1" applyFill="1" applyAlignment="1">
      <alignment vertical="center"/>
    </xf>
    <xf numFmtId="174" fontId="13" fillId="46" borderId="13" xfId="2" applyNumberFormat="1" applyFont="1" applyFill="1" applyBorder="1" applyAlignment="1">
      <alignment horizontal="center" vertical="center"/>
    </xf>
    <xf numFmtId="0" fontId="28" fillId="5" borderId="0" xfId="0" applyFont="1" applyFill="1" applyAlignment="1">
      <alignment horizontal="left" vertical="center"/>
    </xf>
    <xf numFmtId="0" fontId="78" fillId="5" borderId="43" xfId="3" applyFont="1" applyFill="1" applyBorder="1" applyAlignment="1">
      <alignment horizontal="left" vertical="center"/>
    </xf>
    <xf numFmtId="0" fontId="78" fillId="5" borderId="44" xfId="3" applyFont="1" applyFill="1" applyBorder="1" applyAlignment="1">
      <alignment horizontal="left" vertical="center"/>
    </xf>
    <xf numFmtId="0" fontId="68" fillId="38" borderId="49" xfId="6" applyFont="1" applyFill="1" applyBorder="1" applyAlignment="1">
      <alignment horizontal="left" vertical="center"/>
    </xf>
    <xf numFmtId="0" fontId="68" fillId="38" borderId="15" xfId="6" applyFont="1" applyFill="1" applyBorder="1" applyAlignment="1">
      <alignment horizontal="left" vertical="center"/>
    </xf>
    <xf numFmtId="0" fontId="68" fillId="38" borderId="15" xfId="6" applyFont="1" applyFill="1" applyBorder="1" applyAlignment="1">
      <alignment horizontal="right" vertical="center"/>
    </xf>
    <xf numFmtId="0" fontId="68" fillId="36" borderId="50" xfId="2" applyFont="1" applyFill="1" applyBorder="1" applyAlignment="1" applyProtection="1">
      <alignment horizontal="right" vertical="center"/>
      <protection hidden="1"/>
    </xf>
    <xf numFmtId="0" fontId="91" fillId="5" borderId="18" xfId="18" applyFont="1" applyFill="1" applyBorder="1" applyAlignment="1">
      <alignment horizontal="left" vertical="center"/>
    </xf>
    <xf numFmtId="0" fontId="92" fillId="5" borderId="52" xfId="0" applyFont="1" applyFill="1" applyBorder="1" applyAlignment="1">
      <alignment horizontal="center" vertical="center"/>
    </xf>
    <xf numFmtId="0" fontId="91" fillId="5" borderId="0" xfId="18" applyFont="1" applyFill="1" applyAlignment="1">
      <alignment horizontal="left" vertical="center"/>
    </xf>
    <xf numFmtId="0" fontId="58" fillId="5" borderId="51" xfId="0" applyFont="1" applyFill="1" applyBorder="1" applyAlignment="1">
      <alignment horizontal="center" vertical="center"/>
    </xf>
    <xf numFmtId="0" fontId="58" fillId="5" borderId="52" xfId="0" applyFont="1" applyFill="1" applyBorder="1" applyAlignment="1">
      <alignment horizontal="center" vertical="center"/>
    </xf>
    <xf numFmtId="0" fontId="89" fillId="5" borderId="0" xfId="2" applyFont="1" applyFill="1" applyAlignment="1" applyProtection="1">
      <alignment horizontal="left" vertical="center"/>
      <protection locked="0"/>
    </xf>
    <xf numFmtId="0" fontId="13" fillId="5" borderId="0" xfId="2" applyFont="1" applyFill="1" applyAlignment="1" applyProtection="1">
      <alignment horizontal="right" vertical="center"/>
      <protection locked="0"/>
    </xf>
    <xf numFmtId="0" fontId="13" fillId="5" borderId="13" xfId="2" applyFont="1" applyFill="1" applyBorder="1" applyAlignment="1" applyProtection="1">
      <alignment horizontal="right" vertical="center"/>
      <protection locked="0"/>
    </xf>
    <xf numFmtId="0" fontId="68" fillId="38" borderId="49" xfId="6" applyFont="1" applyFill="1" applyBorder="1" applyAlignment="1">
      <alignment horizontal="right" vertical="center"/>
    </xf>
    <xf numFmtId="0" fontId="68" fillId="36" borderId="41" xfId="2" applyFont="1" applyFill="1" applyBorder="1" applyAlignment="1" applyProtection="1">
      <alignment horizontal="right" vertical="center"/>
      <protection hidden="1"/>
    </xf>
    <xf numFmtId="0" fontId="77" fillId="5" borderId="16" xfId="3" applyFont="1" applyFill="1" applyBorder="1" applyAlignment="1">
      <alignment vertical="center"/>
    </xf>
    <xf numFmtId="0" fontId="1" fillId="5" borderId="13" xfId="14" applyFill="1" applyBorder="1"/>
    <xf numFmtId="0" fontId="63" fillId="5" borderId="0" xfId="2" applyFont="1" applyFill="1" applyAlignment="1" applyProtection="1">
      <alignment horizontal="left" vertical="center"/>
      <protection locked="0"/>
    </xf>
    <xf numFmtId="0" fontId="94" fillId="5" borderId="0" xfId="10" applyFont="1" applyFill="1" applyAlignment="1">
      <alignment horizontal="left" vertical="center"/>
    </xf>
    <xf numFmtId="0" fontId="89" fillId="5" borderId="16" xfId="3" applyFont="1" applyFill="1" applyBorder="1" applyAlignment="1">
      <alignment horizontal="left" vertical="center"/>
    </xf>
    <xf numFmtId="0" fontId="89" fillId="5" borderId="0" xfId="3" applyFont="1" applyFill="1" applyAlignment="1">
      <alignment vertical="center"/>
    </xf>
    <xf numFmtId="0" fontId="89" fillId="5" borderId="31" xfId="3" applyFont="1" applyFill="1" applyBorder="1" applyAlignment="1">
      <alignment vertical="center"/>
    </xf>
    <xf numFmtId="0" fontId="89" fillId="5" borderId="56" xfId="3" applyFont="1" applyFill="1" applyBorder="1" applyAlignment="1">
      <alignment vertical="center"/>
    </xf>
    <xf numFmtId="0" fontId="89" fillId="5" borderId="0" xfId="0" applyFont="1" applyFill="1"/>
    <xf numFmtId="0" fontId="42" fillId="5" borderId="0" xfId="6" applyFont="1" applyFill="1" applyAlignment="1">
      <alignment horizontal="right" vertical="center"/>
    </xf>
    <xf numFmtId="0" fontId="95" fillId="0" borderId="28" xfId="20" applyFont="1" applyBorder="1" applyAlignment="1">
      <alignment horizontal="center" vertical="center"/>
    </xf>
    <xf numFmtId="0" fontId="68" fillId="5" borderId="18" xfId="21" applyFont="1" applyFill="1" applyBorder="1" applyAlignment="1">
      <alignment horizontal="left" vertical="center"/>
    </xf>
    <xf numFmtId="0" fontId="68" fillId="5" borderId="0" xfId="21" applyFont="1" applyFill="1" applyAlignment="1">
      <alignment horizontal="left" vertical="center"/>
    </xf>
    <xf numFmtId="0" fontId="68" fillId="5" borderId="57" xfId="21" applyFont="1" applyFill="1" applyBorder="1" applyAlignment="1">
      <alignment horizontal="right" vertical="center"/>
    </xf>
    <xf numFmtId="0" fontId="13" fillId="5" borderId="0" xfId="2" applyFont="1" applyFill="1" applyAlignment="1" applyProtection="1">
      <alignment horizontal="right" vertical="center"/>
      <protection hidden="1"/>
    </xf>
    <xf numFmtId="0" fontId="63" fillId="5" borderId="0" xfId="21" applyFont="1" applyFill="1" applyAlignment="1">
      <alignment horizontal="right" vertical="center"/>
    </xf>
    <xf numFmtId="0" fontId="96" fillId="5" borderId="52" xfId="21" applyFont="1" applyFill="1" applyBorder="1" applyAlignment="1">
      <alignment horizontal="center" vertical="center"/>
    </xf>
    <xf numFmtId="0" fontId="80" fillId="5" borderId="0" xfId="21" applyFont="1" applyFill="1" applyAlignment="1">
      <alignment horizontal="right"/>
    </xf>
    <xf numFmtId="0" fontId="68" fillId="5" borderId="13" xfId="21" applyFont="1" applyFill="1" applyBorder="1" applyAlignment="1">
      <alignment horizontal="center" vertical="center"/>
    </xf>
    <xf numFmtId="0" fontId="69" fillId="5" borderId="52" xfId="0" applyFont="1" applyFill="1" applyBorder="1" applyAlignment="1">
      <alignment horizontal="center" vertical="center"/>
    </xf>
    <xf numFmtId="0" fontId="95" fillId="0" borderId="40" xfId="20" applyFont="1" applyBorder="1" applyAlignment="1">
      <alignment horizontal="center" vertical="center"/>
    </xf>
    <xf numFmtId="0" fontId="80" fillId="5" borderId="0" xfId="21" applyFont="1" applyFill="1" applyAlignment="1">
      <alignment horizontal="right" vertical="center"/>
    </xf>
    <xf numFmtId="0" fontId="63" fillId="5" borderId="0" xfId="2" applyFont="1" applyFill="1" applyAlignment="1" applyProtection="1">
      <alignment horizontal="right" vertical="center"/>
      <protection locked="0"/>
    </xf>
    <xf numFmtId="0" fontId="10" fillId="19" borderId="58" xfId="20" applyFont="1" applyFill="1" applyBorder="1" applyAlignment="1">
      <alignment horizontal="center"/>
    </xf>
    <xf numFmtId="0" fontId="97" fillId="5" borderId="52" xfId="0" applyFont="1" applyFill="1" applyBorder="1" applyAlignment="1">
      <alignment horizontal="center" vertical="center"/>
    </xf>
    <xf numFmtId="0" fontId="63" fillId="5" borderId="0" xfId="2" applyFont="1" applyFill="1" applyAlignment="1" applyProtection="1">
      <alignment horizontal="right" vertical="center"/>
      <protection hidden="1"/>
    </xf>
    <xf numFmtId="175" fontId="18" fillId="19" borderId="59" xfId="20" applyNumberFormat="1" applyFont="1" applyFill="1" applyBorder="1" applyAlignment="1">
      <alignment horizontal="center" vertical="top"/>
    </xf>
    <xf numFmtId="0" fontId="50" fillId="5" borderId="0" xfId="2" applyFont="1" applyFill="1" applyAlignment="1" applyProtection="1">
      <alignment horizontal="right" vertical="center"/>
      <protection hidden="1"/>
    </xf>
    <xf numFmtId="0" fontId="98" fillId="7" borderId="60" xfId="20" applyFont="1" applyFill="1" applyBorder="1" applyAlignment="1">
      <alignment horizontal="center" vertical="center"/>
    </xf>
    <xf numFmtId="0" fontId="26" fillId="5" borderId="13" xfId="21" applyFont="1" applyFill="1" applyBorder="1" applyAlignment="1">
      <alignment horizontal="center" vertical="center"/>
    </xf>
    <xf numFmtId="0" fontId="89" fillId="5" borderId="0" xfId="0" applyFont="1" applyFill="1" applyAlignment="1">
      <alignment horizontal="left" vertical="center"/>
    </xf>
    <xf numFmtId="0" fontId="63" fillId="5" borderId="55" xfId="2" applyFont="1" applyFill="1" applyBorder="1" applyAlignment="1" applyProtection="1">
      <alignment horizontal="right" vertical="center"/>
      <protection locked="0"/>
    </xf>
    <xf numFmtId="0" fontId="78" fillId="5" borderId="0" xfId="21" applyFont="1" applyFill="1" applyAlignment="1">
      <alignment horizontal="left" vertical="center"/>
    </xf>
    <xf numFmtId="0" fontId="78" fillId="5" borderId="0" xfId="21" applyFont="1" applyFill="1" applyAlignment="1">
      <alignment horizontal="right" vertical="center"/>
    </xf>
    <xf numFmtId="0" fontId="43" fillId="5" borderId="0" xfId="21" applyFont="1" applyFill="1" applyAlignment="1">
      <alignment horizontal="right" vertical="center"/>
    </xf>
    <xf numFmtId="0" fontId="89" fillId="5" borderId="0" xfId="2" applyFont="1" applyFill="1" applyAlignment="1" applyProtection="1">
      <alignment horizontal="right" vertical="center"/>
      <protection locked="0"/>
    </xf>
    <xf numFmtId="176" fontId="18" fillId="0" borderId="19" xfId="2" applyNumberFormat="1" applyFont="1" applyBorder="1" applyAlignment="1">
      <alignment horizontal="center" vertical="center" wrapText="1"/>
    </xf>
    <xf numFmtId="0" fontId="1" fillId="0" borderId="5" xfId="0" applyFont="1" applyBorder="1" applyAlignment="1">
      <alignment horizontal="right" vertical="center"/>
    </xf>
    <xf numFmtId="0" fontId="1" fillId="0" borderId="5" xfId="0" applyFont="1" applyBorder="1" applyAlignment="1">
      <alignment horizontal="center" vertical="center"/>
    </xf>
    <xf numFmtId="0" fontId="42" fillId="5" borderId="21" xfId="0" applyFont="1" applyFill="1" applyBorder="1" applyAlignment="1">
      <alignment horizontal="left" vertical="center"/>
    </xf>
    <xf numFmtId="173" fontId="36" fillId="5" borderId="16" xfId="2" applyNumberFormat="1" applyFont="1" applyFill="1" applyBorder="1" applyAlignment="1">
      <alignment horizontal="center" vertical="center"/>
    </xf>
    <xf numFmtId="177" fontId="90" fillId="7" borderId="0" xfId="2" applyNumberFormat="1" applyFont="1" applyFill="1" applyAlignment="1">
      <alignment horizontal="center" vertical="center"/>
    </xf>
    <xf numFmtId="9" fontId="14" fillId="0" borderId="0" xfId="0" applyNumberFormat="1" applyFont="1" applyAlignment="1">
      <alignment horizontal="center" vertical="center"/>
    </xf>
    <xf numFmtId="0" fontId="100" fillId="0" borderId="0" xfId="2" applyFont="1" applyAlignment="1">
      <alignment vertical="center"/>
    </xf>
    <xf numFmtId="0" fontId="101" fillId="5" borderId="13" xfId="2" applyFont="1" applyFill="1" applyBorder="1" applyAlignment="1">
      <alignment vertical="center"/>
    </xf>
    <xf numFmtId="0" fontId="63" fillId="5" borderId="0" xfId="10" applyFont="1" applyFill="1" applyAlignment="1">
      <alignment horizontal="left" vertical="center"/>
    </xf>
    <xf numFmtId="173" fontId="68" fillId="49" borderId="16" xfId="2" applyNumberFormat="1" applyFont="1" applyFill="1" applyBorder="1" applyAlignment="1" applyProtection="1">
      <alignment horizontal="center" vertical="center"/>
      <protection hidden="1"/>
    </xf>
    <xf numFmtId="0" fontId="63" fillId="5" borderId="13" xfId="10" applyFont="1" applyFill="1" applyBorder="1" applyAlignment="1">
      <alignment horizontal="left" vertical="center"/>
    </xf>
    <xf numFmtId="0" fontId="28" fillId="5" borderId="0" xfId="3" applyFont="1" applyFill="1" applyAlignment="1">
      <alignment vertical="center"/>
    </xf>
    <xf numFmtId="0" fontId="28" fillId="5" borderId="31" xfId="3" applyFont="1" applyFill="1" applyBorder="1" applyAlignment="1">
      <alignment vertical="center"/>
    </xf>
    <xf numFmtId="0" fontId="28" fillId="5" borderId="56" xfId="3" applyFont="1" applyFill="1" applyBorder="1" applyAlignment="1">
      <alignment vertical="center"/>
    </xf>
    <xf numFmtId="0" fontId="59" fillId="7" borderId="17" xfId="2" applyFont="1" applyFill="1" applyBorder="1" applyAlignment="1" applyProtection="1">
      <alignment horizontal="center" vertical="center"/>
      <protection hidden="1"/>
    </xf>
    <xf numFmtId="177" fontId="36" fillId="7" borderId="0" xfId="2" applyNumberFormat="1" applyFont="1" applyFill="1" applyAlignment="1">
      <alignment horizontal="center" vertical="center"/>
    </xf>
    <xf numFmtId="0" fontId="68" fillId="7" borderId="17" xfId="2" applyFont="1" applyFill="1" applyBorder="1" applyAlignment="1" applyProtection="1">
      <alignment horizontal="center" vertical="center"/>
      <protection hidden="1"/>
    </xf>
    <xf numFmtId="0" fontId="68" fillId="38" borderId="0" xfId="6" applyFont="1" applyFill="1" applyAlignment="1">
      <alignment horizontal="left" vertical="center"/>
    </xf>
    <xf numFmtId="0" fontId="37" fillId="50" borderId="62" xfId="12" applyFont="1" applyFill="1" applyBorder="1" applyAlignment="1">
      <alignment horizontal="right" vertical="center"/>
    </xf>
    <xf numFmtId="1" fontId="38" fillId="7" borderId="63" xfId="2" applyNumberFormat="1" applyFont="1" applyFill="1" applyBorder="1" applyAlignment="1">
      <alignment horizontal="center" vertical="center"/>
    </xf>
    <xf numFmtId="0" fontId="39" fillId="15" borderId="20" xfId="2" applyFont="1" applyFill="1" applyBorder="1" applyAlignment="1" applyProtection="1">
      <alignment horizontal="center" vertical="center"/>
      <protection hidden="1"/>
    </xf>
    <xf numFmtId="166" fontId="18" fillId="51" borderId="0" xfId="2" applyNumberFormat="1" applyFont="1" applyFill="1" applyAlignment="1">
      <alignment horizontal="center" vertical="center"/>
    </xf>
    <xf numFmtId="0" fontId="37" fillId="5" borderId="65" xfId="12" applyFont="1" applyFill="1" applyBorder="1" applyAlignment="1">
      <alignment horizontal="right" vertical="center"/>
    </xf>
    <xf numFmtId="178" fontId="38" fillId="7" borderId="23" xfId="2" applyNumberFormat="1" applyFont="1" applyFill="1" applyBorder="1" applyAlignment="1">
      <alignment horizontal="center" vertical="center"/>
    </xf>
    <xf numFmtId="0" fontId="63" fillId="52" borderId="28" xfId="2" applyFont="1" applyFill="1" applyBorder="1" applyAlignment="1" applyProtection="1">
      <alignment horizontal="center" vertical="center"/>
      <protection hidden="1"/>
    </xf>
    <xf numFmtId="0" fontId="37" fillId="50" borderId="65" xfId="12" applyFont="1" applyFill="1" applyBorder="1" applyAlignment="1">
      <alignment horizontal="right" vertical="center"/>
    </xf>
    <xf numFmtId="1" fontId="38" fillId="7" borderId="23" xfId="2" applyNumberFormat="1" applyFont="1" applyFill="1" applyBorder="1" applyAlignment="1">
      <alignment horizontal="center" vertical="center"/>
    </xf>
    <xf numFmtId="0" fontId="37" fillId="5" borderId="5" xfId="2" applyFont="1" applyFill="1" applyBorder="1" applyAlignment="1" applyProtection="1">
      <alignment horizontal="right" vertical="center"/>
      <protection locked="0"/>
    </xf>
    <xf numFmtId="0" fontId="63" fillId="5" borderId="8" xfId="2" applyFont="1" applyFill="1" applyBorder="1" applyAlignment="1" applyProtection="1">
      <alignment horizontal="left" vertical="center"/>
      <protection locked="0"/>
    </xf>
    <xf numFmtId="0" fontId="102" fillId="5" borderId="0" xfId="0" applyFont="1" applyFill="1" applyAlignment="1">
      <alignment horizontal="left" vertical="center"/>
    </xf>
    <xf numFmtId="0" fontId="102" fillId="5" borderId="21" xfId="0" applyFont="1" applyFill="1" applyBorder="1" applyAlignment="1">
      <alignment horizontal="left" vertical="center"/>
    </xf>
    <xf numFmtId="0" fontId="0" fillId="5" borderId="0" xfId="0" applyFill="1" applyAlignment="1">
      <alignment horizontal="right" vertical="center"/>
    </xf>
    <xf numFmtId="0" fontId="39" fillId="53" borderId="28" xfId="2" applyFont="1" applyFill="1" applyBorder="1" applyAlignment="1" applyProtection="1">
      <alignment horizontal="center" vertical="center"/>
      <protection hidden="1"/>
    </xf>
    <xf numFmtId="0" fontId="68" fillId="5" borderId="16" xfId="2" applyFont="1" applyFill="1" applyBorder="1" applyAlignment="1">
      <alignment horizontal="right" vertical="center"/>
    </xf>
    <xf numFmtId="0" fontId="68" fillId="5" borderId="0" xfId="2" applyFont="1" applyFill="1" applyAlignment="1">
      <alignment horizontal="center" vertical="center"/>
    </xf>
    <xf numFmtId="0" fontId="68" fillId="5" borderId="13" xfId="2" applyFont="1" applyFill="1" applyBorder="1" applyAlignment="1">
      <alignment horizontal="center" vertical="center"/>
    </xf>
    <xf numFmtId="0" fontId="41" fillId="5" borderId="16" xfId="2" applyFont="1" applyFill="1" applyBorder="1" applyAlignment="1">
      <alignment horizontal="right" vertical="center"/>
    </xf>
    <xf numFmtId="173" fontId="90" fillId="5" borderId="0" xfId="2" applyNumberFormat="1" applyFont="1" applyFill="1" applyAlignment="1">
      <alignment horizontal="center" vertical="center"/>
    </xf>
    <xf numFmtId="177" fontId="90" fillId="5" borderId="0" xfId="2" applyNumberFormat="1" applyFont="1" applyFill="1" applyAlignment="1">
      <alignment horizontal="center" vertical="center"/>
    </xf>
    <xf numFmtId="0" fontId="50" fillId="5" borderId="0" xfId="2" applyFont="1" applyFill="1" applyAlignment="1">
      <alignment horizontal="left" vertical="center"/>
    </xf>
    <xf numFmtId="0" fontId="50" fillId="5" borderId="13" xfId="2" applyFont="1" applyFill="1" applyBorder="1" applyAlignment="1">
      <alignment horizontal="left" vertical="center"/>
    </xf>
    <xf numFmtId="0" fontId="68" fillId="5" borderId="61" xfId="2" applyFont="1" applyFill="1" applyBorder="1" applyAlignment="1">
      <alignment horizontal="right" vertical="center"/>
    </xf>
    <xf numFmtId="0" fontId="68" fillId="5" borderId="43" xfId="2" applyFont="1" applyFill="1" applyBorder="1" applyAlignment="1">
      <alignment horizontal="right" vertical="center"/>
    </xf>
    <xf numFmtId="0" fontId="41" fillId="5" borderId="43" xfId="2" applyFont="1" applyFill="1" applyBorder="1" applyAlignment="1">
      <alignment horizontal="left" vertical="center"/>
    </xf>
    <xf numFmtId="0" fontId="41" fillId="5" borderId="44" xfId="2" applyFont="1" applyFill="1" applyBorder="1" applyAlignment="1">
      <alignment horizontal="left" vertical="center"/>
    </xf>
    <xf numFmtId="0" fontId="41" fillId="5" borderId="66" xfId="2" applyFont="1" applyFill="1" applyBorder="1" applyAlignment="1">
      <alignment horizontal="right" vertical="center"/>
    </xf>
    <xf numFmtId="173" fontId="90" fillId="5" borderId="54" xfId="2" applyNumberFormat="1" applyFont="1" applyFill="1" applyBorder="1" applyAlignment="1">
      <alignment horizontal="center" vertical="center"/>
    </xf>
    <xf numFmtId="177" fontId="90" fillId="5" borderId="54" xfId="2" applyNumberFormat="1" applyFont="1" applyFill="1" applyBorder="1" applyAlignment="1">
      <alignment horizontal="center" vertical="center"/>
    </xf>
    <xf numFmtId="0" fontId="50" fillId="5" borderId="54" xfId="2" applyFont="1" applyFill="1" applyBorder="1" applyAlignment="1">
      <alignment horizontal="left" vertical="center"/>
    </xf>
    <xf numFmtId="0" fontId="50" fillId="5" borderId="55" xfId="2" applyFont="1" applyFill="1" applyBorder="1" applyAlignment="1">
      <alignment horizontal="left" vertical="center"/>
    </xf>
    <xf numFmtId="0" fontId="12" fillId="5" borderId="54" xfId="2" applyFont="1" applyFill="1" applyBorder="1" applyAlignment="1">
      <alignment horizontal="left" vertical="center"/>
    </xf>
    <xf numFmtId="0" fontId="12" fillId="5" borderId="55" xfId="2" applyFont="1" applyFill="1" applyBorder="1" applyAlignment="1">
      <alignment horizontal="left" vertical="center"/>
    </xf>
    <xf numFmtId="0" fontId="13" fillId="5" borderId="44" xfId="2" applyFont="1" applyFill="1" applyBorder="1" applyAlignment="1" applyProtection="1">
      <alignment horizontal="right" vertical="center"/>
      <protection locked="0"/>
    </xf>
    <xf numFmtId="0" fontId="68" fillId="5" borderId="0" xfId="2" applyFont="1" applyFill="1" applyAlignment="1">
      <alignment horizontal="right" vertical="center"/>
    </xf>
    <xf numFmtId="173" fontId="80" fillId="5" borderId="0" xfId="2" applyNumberFormat="1" applyFont="1" applyFill="1" applyAlignment="1">
      <alignment horizontal="center" vertical="center"/>
    </xf>
    <xf numFmtId="177" fontId="80" fillId="5" borderId="0" xfId="2" applyNumberFormat="1" applyFont="1" applyFill="1" applyAlignment="1">
      <alignment horizontal="center" vertical="center"/>
    </xf>
    <xf numFmtId="0" fontId="97" fillId="5" borderId="67" xfId="0" applyFont="1" applyFill="1" applyBorder="1" applyAlignment="1">
      <alignment horizontal="center" vertical="center"/>
    </xf>
    <xf numFmtId="177" fontId="90" fillId="5" borderId="0" xfId="2" quotePrefix="1" applyNumberFormat="1" applyFont="1" applyFill="1" applyAlignment="1">
      <alignment horizontal="center" vertical="center"/>
    </xf>
    <xf numFmtId="0" fontId="90" fillId="5" borderId="0" xfId="2" applyFont="1" applyFill="1" applyAlignment="1">
      <alignment horizontal="right" vertical="center"/>
    </xf>
    <xf numFmtId="0" fontId="36" fillId="5" borderId="0" xfId="2" applyFont="1" applyFill="1" applyAlignment="1">
      <alignment horizontal="right" vertical="center"/>
    </xf>
    <xf numFmtId="0" fontId="63" fillId="49" borderId="45" xfId="2" applyFont="1" applyFill="1" applyBorder="1" applyAlignment="1" applyProtection="1">
      <alignment horizontal="right" vertical="center"/>
      <protection hidden="1"/>
    </xf>
    <xf numFmtId="173" fontId="68" fillId="49" borderId="0" xfId="2" applyNumberFormat="1" applyFont="1" applyFill="1" applyAlignment="1" applyProtection="1">
      <alignment horizontal="center" vertical="center"/>
      <protection hidden="1"/>
    </xf>
    <xf numFmtId="0" fontId="41" fillId="5" borderId="0" xfId="2" applyFont="1" applyFill="1" applyAlignment="1">
      <alignment horizontal="left" vertical="center"/>
    </xf>
    <xf numFmtId="0" fontId="89" fillId="5" borderId="44" xfId="3" applyFont="1" applyFill="1" applyBorder="1" applyAlignment="1">
      <alignment vertical="center"/>
    </xf>
    <xf numFmtId="0" fontId="89" fillId="5" borderId="13" xfId="3" applyFont="1" applyFill="1" applyBorder="1" applyAlignment="1">
      <alignment vertical="center"/>
    </xf>
    <xf numFmtId="0" fontId="31" fillId="5" borderId="0" xfId="2" applyFont="1" applyFill="1" applyAlignment="1">
      <alignment horizontal="center" vertical="center"/>
    </xf>
    <xf numFmtId="0" fontId="1" fillId="0" borderId="13" xfId="14" applyBorder="1"/>
    <xf numFmtId="0" fontId="104" fillId="43" borderId="0" xfId="17" applyFont="1" applyFill="1" applyAlignment="1" applyProtection="1">
      <alignment horizontal="center" vertical="center"/>
      <protection locked="0"/>
    </xf>
    <xf numFmtId="0" fontId="12" fillId="43" borderId="0" xfId="17" applyFont="1" applyFill="1" applyAlignment="1" applyProtection="1">
      <alignment vertical="center"/>
      <protection locked="0"/>
    </xf>
    <xf numFmtId="0" fontId="13" fillId="43" borderId="0" xfId="17" applyFont="1" applyFill="1" applyAlignment="1" applyProtection="1">
      <alignment horizontal="left" vertical="center"/>
      <protection locked="0"/>
    </xf>
    <xf numFmtId="0" fontId="31" fillId="5" borderId="13" xfId="2" applyFont="1" applyFill="1" applyBorder="1" applyAlignment="1">
      <alignment horizontal="center" vertical="center"/>
    </xf>
    <xf numFmtId="0" fontId="41" fillId="45" borderId="0" xfId="2" applyFont="1" applyFill="1" applyAlignment="1">
      <alignment horizontal="center" vertical="center"/>
    </xf>
    <xf numFmtId="164" fontId="80" fillId="44" borderId="0" xfId="17" applyNumberFormat="1" applyFont="1" applyFill="1" applyAlignment="1" applyProtection="1">
      <alignment horizontal="center" vertical="center"/>
      <protection locked="0"/>
    </xf>
    <xf numFmtId="165" fontId="11" fillId="44" borderId="0" xfId="2" applyNumberFormat="1" applyFont="1" applyFill="1" applyAlignment="1">
      <alignment horizontal="center" vertical="center"/>
    </xf>
    <xf numFmtId="0" fontId="18" fillId="5" borderId="0" xfId="6" applyFont="1" applyFill="1" applyAlignment="1">
      <alignment vertical="center"/>
    </xf>
    <xf numFmtId="174" fontId="11" fillId="44" borderId="0" xfId="17" applyNumberFormat="1" applyFont="1" applyFill="1" applyAlignment="1" applyProtection="1">
      <alignment horizontal="center" vertical="center"/>
      <protection locked="0"/>
    </xf>
    <xf numFmtId="0" fontId="63" fillId="5" borderId="13" xfId="2" applyFont="1" applyFill="1" applyBorder="1" applyAlignment="1" applyProtection="1">
      <alignment horizontal="left" vertical="center"/>
      <protection locked="0"/>
    </xf>
    <xf numFmtId="0" fontId="106" fillId="5" borderId="0" xfId="2" applyFont="1" applyFill="1" applyAlignment="1" applyProtection="1">
      <alignment horizontal="right" vertical="center"/>
      <protection locked="0"/>
    </xf>
    <xf numFmtId="0" fontId="107" fillId="5" borderId="13" xfId="9" applyFont="1" applyFill="1" applyBorder="1" applyAlignment="1" applyProtection="1">
      <alignment horizontal="left" vertical="center"/>
      <protection locked="0"/>
    </xf>
    <xf numFmtId="0" fontId="95" fillId="5" borderId="13" xfId="9" applyFont="1" applyFill="1" applyBorder="1" applyAlignment="1" applyProtection="1">
      <alignment horizontal="left" vertical="center"/>
      <protection locked="0"/>
    </xf>
    <xf numFmtId="0" fontId="18" fillId="19" borderId="13" xfId="9" applyFont="1" applyFill="1" applyBorder="1" applyAlignment="1" applyProtection="1">
      <alignment horizontal="left" vertical="center"/>
      <protection locked="0"/>
    </xf>
    <xf numFmtId="0" fontId="93" fillId="19" borderId="13" xfId="9" applyFont="1" applyFill="1" applyBorder="1" applyAlignment="1" applyProtection="1">
      <alignment horizontal="left" vertical="center"/>
      <protection locked="0"/>
    </xf>
    <xf numFmtId="0" fontId="18" fillId="5" borderId="13" xfId="9" applyFont="1" applyFill="1" applyBorder="1" applyAlignment="1" applyProtection="1">
      <alignment horizontal="left" vertical="center"/>
      <protection locked="0"/>
    </xf>
    <xf numFmtId="0" fontId="94" fillId="3" borderId="13" xfId="10" applyFont="1" applyFill="1" applyBorder="1" applyAlignment="1">
      <alignment horizontal="right" vertical="center"/>
    </xf>
    <xf numFmtId="0" fontId="52" fillId="55" borderId="13" xfId="9" applyFont="1" applyFill="1" applyBorder="1" applyAlignment="1" applyProtection="1">
      <alignment horizontal="left" vertical="center"/>
      <protection locked="0"/>
    </xf>
    <xf numFmtId="0" fontId="108" fillId="55" borderId="13" xfId="9" applyFont="1" applyFill="1" applyBorder="1" applyAlignment="1" applyProtection="1">
      <alignment horizontal="left" vertical="center"/>
      <protection locked="0"/>
    </xf>
    <xf numFmtId="0" fontId="58" fillId="5" borderId="0" xfId="2" applyFont="1" applyFill="1" applyAlignment="1">
      <alignment horizontal="right" vertical="center"/>
    </xf>
    <xf numFmtId="0" fontId="90" fillId="17" borderId="0" xfId="2" applyFont="1" applyFill="1" applyAlignment="1" applyProtection="1">
      <alignment horizontal="center" vertical="center"/>
      <protection locked="0"/>
    </xf>
    <xf numFmtId="1" fontId="18" fillId="5" borderId="0" xfId="2" applyNumberFormat="1" applyFont="1" applyFill="1" applyAlignment="1">
      <alignment horizontal="left" vertical="center"/>
    </xf>
    <xf numFmtId="0" fontId="12" fillId="5" borderId="0" xfId="0" applyFont="1" applyFill="1" applyAlignment="1">
      <alignment horizontal="right" vertical="center"/>
    </xf>
    <xf numFmtId="1" fontId="103" fillId="5" borderId="0" xfId="2" applyNumberFormat="1" applyFont="1" applyFill="1" applyAlignment="1" applyProtection="1">
      <alignment horizontal="left" vertical="center"/>
      <protection hidden="1"/>
    </xf>
    <xf numFmtId="0" fontId="86" fillId="5" borderId="0" xfId="2" applyFont="1" applyFill="1" applyAlignment="1">
      <alignment horizontal="left" vertical="center"/>
    </xf>
    <xf numFmtId="0" fontId="52" fillId="29" borderId="0" xfId="2" applyFont="1" applyFill="1" applyAlignment="1">
      <alignment horizontal="center" vertical="center"/>
    </xf>
    <xf numFmtId="0" fontId="58" fillId="45" borderId="0" xfId="2" applyFont="1" applyFill="1" applyAlignment="1">
      <alignment horizontal="center" vertical="center"/>
    </xf>
    <xf numFmtId="0" fontId="57" fillId="29" borderId="0" xfId="2" applyFont="1" applyFill="1" applyAlignment="1">
      <alignment horizontal="left" vertical="center"/>
    </xf>
    <xf numFmtId="0" fontId="109" fillId="38" borderId="15" xfId="6" applyFont="1" applyFill="1" applyBorder="1" applyAlignment="1">
      <alignment horizontal="right" vertical="center"/>
    </xf>
    <xf numFmtId="0" fontId="0" fillId="5" borderId="18" xfId="0" applyFill="1" applyBorder="1"/>
    <xf numFmtId="0" fontId="18" fillId="5" borderId="0" xfId="5" applyFont="1" applyFill="1" applyBorder="1" applyAlignment="1">
      <alignment horizontal="right" vertical="center"/>
    </xf>
    <xf numFmtId="0" fontId="10" fillId="36" borderId="16" xfId="22" applyFont="1" applyFill="1" applyBorder="1" applyAlignment="1">
      <alignment horizontal="center" vertical="center"/>
    </xf>
    <xf numFmtId="0" fontId="10" fillId="36" borderId="0" xfId="22" applyFont="1" applyFill="1" applyAlignment="1">
      <alignment horizontal="center" vertical="center"/>
    </xf>
    <xf numFmtId="0" fontId="10" fillId="36" borderId="0" xfId="6" applyFont="1" applyFill="1" applyAlignment="1">
      <alignment horizontal="center" vertical="center"/>
    </xf>
    <xf numFmtId="0" fontId="10" fillId="36" borderId="30" xfId="22" applyFont="1" applyFill="1" applyBorder="1" applyAlignment="1">
      <alignment horizontal="center" vertical="center"/>
    </xf>
    <xf numFmtId="184" fontId="58" fillId="5" borderId="0" xfId="2" applyNumberFormat="1" applyFont="1" applyFill="1" applyAlignment="1">
      <alignment horizontal="right" vertical="center"/>
    </xf>
    <xf numFmtId="0" fontId="58" fillId="5" borderId="16" xfId="5" applyFont="1" applyFill="1" applyBorder="1" applyAlignment="1">
      <alignment horizontal="left" vertical="center"/>
    </xf>
    <xf numFmtId="0" fontId="1" fillId="5" borderId="0" xfId="22" applyFill="1" applyAlignment="1">
      <alignment horizontal="left" vertical="center"/>
    </xf>
    <xf numFmtId="0" fontId="66" fillId="0" borderId="0" xfId="3" applyFont="1" applyAlignment="1">
      <alignment horizontal="right" vertical="center"/>
    </xf>
    <xf numFmtId="165" fontId="66" fillId="7" borderId="16" xfId="2" applyNumberFormat="1" applyFont="1" applyFill="1" applyBorder="1" applyAlignment="1">
      <alignment horizontal="center" vertical="center"/>
    </xf>
    <xf numFmtId="165" fontId="66" fillId="7" borderId="0" xfId="2" applyNumberFormat="1" applyFont="1" applyFill="1" applyAlignment="1">
      <alignment horizontal="center" vertical="center"/>
    </xf>
    <xf numFmtId="165" fontId="66" fillId="7" borderId="13" xfId="2" applyNumberFormat="1" applyFont="1" applyFill="1" applyBorder="1" applyAlignment="1">
      <alignment horizontal="center" vertical="center"/>
    </xf>
    <xf numFmtId="0" fontId="13" fillId="5" borderId="0" xfId="15" applyFont="1" applyFill="1" applyAlignment="1">
      <alignment horizontal="right" vertical="center"/>
    </xf>
    <xf numFmtId="185" fontId="90" fillId="5" borderId="0" xfId="2" applyNumberFormat="1" applyFont="1" applyFill="1" applyAlignment="1">
      <alignment horizontal="right" vertical="center"/>
    </xf>
    <xf numFmtId="1" fontId="10" fillId="5" borderId="0" xfId="3" applyNumberFormat="1" applyFont="1" applyFill="1" applyAlignment="1">
      <alignment horizontal="center" vertical="center"/>
    </xf>
    <xf numFmtId="0" fontId="49" fillId="0" borderId="0" xfId="3" applyFont="1" applyAlignment="1">
      <alignment horizontal="right" vertical="center"/>
    </xf>
    <xf numFmtId="0" fontId="52" fillId="7" borderId="16" xfId="2" applyFont="1" applyFill="1" applyBorder="1" applyAlignment="1">
      <alignment horizontal="center" vertical="center"/>
    </xf>
    <xf numFmtId="0" fontId="52" fillId="7" borderId="0" xfId="2" applyFont="1" applyFill="1" applyAlignment="1">
      <alignment horizontal="center" vertical="center"/>
    </xf>
    <xf numFmtId="0" fontId="52" fillId="7" borderId="13" xfId="2" applyFont="1" applyFill="1" applyBorder="1" applyAlignment="1">
      <alignment horizontal="center" vertical="center"/>
    </xf>
    <xf numFmtId="0" fontId="10" fillId="5" borderId="0" xfId="15" applyFont="1" applyFill="1" applyAlignment="1">
      <alignment horizontal="right" vertical="center"/>
    </xf>
    <xf numFmtId="0" fontId="14" fillId="5" borderId="0" xfId="22" applyFont="1" applyFill="1" applyAlignment="1">
      <alignment horizontal="right" vertical="center"/>
    </xf>
    <xf numFmtId="0" fontId="14" fillId="5" borderId="0" xfId="22" applyFont="1" applyFill="1" applyAlignment="1">
      <alignment horizontal="left" vertical="center"/>
    </xf>
    <xf numFmtId="0" fontId="39" fillId="5" borderId="0" xfId="2" applyFont="1" applyFill="1" applyAlignment="1" applyProtection="1">
      <alignment horizontal="left" vertical="center"/>
      <protection locked="0"/>
    </xf>
    <xf numFmtId="0" fontId="14" fillId="5" borderId="0" xfId="6" applyFont="1" applyFill="1" applyAlignment="1">
      <alignment horizontal="left" vertical="center"/>
    </xf>
    <xf numFmtId="0" fontId="14" fillId="5" borderId="13" xfId="6" applyFont="1" applyFill="1" applyBorder="1" applyAlignment="1">
      <alignment horizontal="center" vertical="center"/>
    </xf>
    <xf numFmtId="0" fontId="106" fillId="5" borderId="13" xfId="2" applyFont="1" applyFill="1" applyBorder="1" applyAlignment="1" applyProtection="1">
      <alignment horizontal="right" vertical="center"/>
      <protection locked="0"/>
    </xf>
    <xf numFmtId="0" fontId="0" fillId="5" borderId="49" xfId="0" applyFill="1" applyBorder="1"/>
    <xf numFmtId="0" fontId="110" fillId="43" borderId="0" xfId="17" applyFont="1" applyFill="1" applyAlignment="1" applyProtection="1">
      <alignment horizontal="right" vertical="center"/>
      <protection locked="0"/>
    </xf>
    <xf numFmtId="0" fontId="50" fillId="5" borderId="0" xfId="2" applyFont="1" applyFill="1" applyAlignment="1">
      <alignment vertical="center"/>
    </xf>
    <xf numFmtId="0" fontId="41" fillId="7" borderId="0" xfId="2" applyFont="1" applyFill="1" applyAlignment="1">
      <alignment horizontal="right" vertical="center"/>
    </xf>
    <xf numFmtId="0" fontId="112" fillId="5" borderId="0" xfId="6" applyFont="1" applyFill="1" applyAlignment="1">
      <alignment horizontal="left" vertical="center"/>
    </xf>
    <xf numFmtId="0" fontId="0" fillId="5" borderId="13" xfId="0" applyFill="1" applyBorder="1"/>
    <xf numFmtId="0" fontId="4" fillId="5" borderId="0" xfId="6" applyFont="1" applyFill="1" applyAlignment="1">
      <alignment horizontal="right" vertical="center"/>
    </xf>
    <xf numFmtId="0" fontId="58" fillId="5" borderId="0" xfId="6" applyFont="1" applyFill="1" applyAlignment="1">
      <alignment horizontal="right" vertical="center"/>
    </xf>
    <xf numFmtId="165" fontId="90" fillId="44" borderId="0" xfId="2" applyNumberFormat="1" applyFont="1" applyFill="1" applyAlignment="1">
      <alignment horizontal="center" vertical="center"/>
    </xf>
    <xf numFmtId="166" fontId="90" fillId="44" borderId="0" xfId="17" applyNumberFormat="1" applyFont="1" applyFill="1" applyAlignment="1" applyProtection="1">
      <alignment horizontal="center" vertical="center"/>
      <protection locked="0"/>
    </xf>
    <xf numFmtId="0" fontId="56" fillId="5" borderId="0" xfId="6" applyFont="1" applyFill="1" applyAlignment="1">
      <alignment horizontal="left" vertical="center"/>
    </xf>
    <xf numFmtId="0" fontId="68" fillId="34" borderId="68" xfId="10" applyFont="1" applyFill="1" applyBorder="1" applyAlignment="1">
      <alignment horizontal="center" vertical="center"/>
    </xf>
    <xf numFmtId="0" fontId="68" fillId="15" borderId="69" xfId="10" applyFont="1" applyFill="1" applyBorder="1" applyAlignment="1">
      <alignment horizontal="center" vertical="center"/>
    </xf>
    <xf numFmtId="0" fontId="4" fillId="57" borderId="69" xfId="10" applyFont="1" applyFill="1" applyBorder="1" applyAlignment="1">
      <alignment horizontal="center" vertical="center"/>
    </xf>
    <xf numFmtId="0" fontId="68" fillId="58" borderId="69" xfId="10" applyFont="1" applyFill="1" applyBorder="1" applyAlignment="1">
      <alignment horizontal="center" vertical="center"/>
    </xf>
    <xf numFmtId="0" fontId="68" fillId="60" borderId="43" xfId="2" applyFont="1" applyFill="1" applyBorder="1" applyAlignment="1">
      <alignment vertical="center"/>
    </xf>
    <xf numFmtId="0" fontId="68" fillId="60" borderId="44" xfId="2" applyFont="1" applyFill="1" applyBorder="1" applyAlignment="1">
      <alignment vertical="center"/>
    </xf>
    <xf numFmtId="0" fontId="44" fillId="54" borderId="53" xfId="10" applyFont="1" applyFill="1" applyBorder="1" applyAlignment="1">
      <alignment horizontal="center" vertical="center"/>
    </xf>
    <xf numFmtId="0" fontId="44" fillId="54" borderId="70" xfId="10" applyFont="1" applyFill="1" applyBorder="1" applyAlignment="1">
      <alignment horizontal="center" vertical="center"/>
    </xf>
    <xf numFmtId="0" fontId="44" fillId="7" borderId="70" xfId="10" applyFont="1" applyFill="1" applyBorder="1" applyAlignment="1">
      <alignment horizontal="center" vertical="center"/>
    </xf>
    <xf numFmtId="0" fontId="37" fillId="44" borderId="53" xfId="17" applyFont="1" applyFill="1" applyBorder="1" applyAlignment="1" applyProtection="1">
      <alignment horizontal="center" vertical="center"/>
      <protection locked="0"/>
    </xf>
    <xf numFmtId="0" fontId="37" fillId="44" borderId="70" xfId="17" applyFont="1" applyFill="1" applyBorder="1" applyAlignment="1" applyProtection="1">
      <alignment horizontal="center" vertical="center"/>
      <protection locked="0"/>
    </xf>
    <xf numFmtId="0" fontId="68" fillId="61" borderId="49" xfId="2" applyFont="1" applyFill="1" applyBorder="1" applyAlignment="1">
      <alignment vertical="center"/>
    </xf>
    <xf numFmtId="0" fontId="68" fillId="61" borderId="41" xfId="2" applyFont="1" applyFill="1" applyBorder="1" applyAlignment="1">
      <alignment vertical="center"/>
    </xf>
    <xf numFmtId="0" fontId="18" fillId="19" borderId="53" xfId="2" applyFont="1" applyFill="1" applyBorder="1" applyAlignment="1">
      <alignment horizontal="center" vertical="center"/>
    </xf>
    <xf numFmtId="0" fontId="18" fillId="19" borderId="70" xfId="2" applyFont="1" applyFill="1" applyBorder="1" applyAlignment="1">
      <alignment horizontal="center" vertical="center"/>
    </xf>
    <xf numFmtId="0" fontId="53" fillId="62" borderId="72" xfId="2" applyFont="1" applyFill="1" applyBorder="1" applyAlignment="1">
      <alignment horizontal="center" vertical="center"/>
    </xf>
    <xf numFmtId="0" fontId="53" fillId="62" borderId="73" xfId="2" applyFont="1" applyFill="1" applyBorder="1" applyAlignment="1">
      <alignment horizontal="center" vertical="center"/>
    </xf>
    <xf numFmtId="0" fontId="68" fillId="63" borderId="49" xfId="2" applyFont="1" applyFill="1" applyBorder="1" applyAlignment="1">
      <alignment vertical="center"/>
    </xf>
    <xf numFmtId="0" fontId="68" fillId="63" borderId="41" xfId="2" applyFont="1" applyFill="1" applyBorder="1" applyAlignment="1">
      <alignment vertical="center"/>
    </xf>
    <xf numFmtId="0" fontId="48" fillId="19" borderId="49" xfId="10" applyFont="1" applyFill="1" applyBorder="1" applyAlignment="1">
      <alignment horizontal="center" vertical="center"/>
    </xf>
    <xf numFmtId="0" fontId="68" fillId="19" borderId="49" xfId="10" applyFont="1" applyFill="1" applyBorder="1" applyAlignment="1">
      <alignment horizontal="center" vertical="center"/>
    </xf>
    <xf numFmtId="0" fontId="68" fillId="19" borderId="0" xfId="2" applyFont="1" applyFill="1" applyAlignment="1">
      <alignment horizontal="left" vertical="center"/>
    </xf>
    <xf numFmtId="0" fontId="112" fillId="19" borderId="74" xfId="2" applyFont="1" applyFill="1" applyBorder="1" applyAlignment="1">
      <alignment horizontal="right" vertical="center"/>
    </xf>
    <xf numFmtId="174" fontId="7" fillId="19" borderId="0" xfId="6" applyNumberFormat="1" applyFont="1" applyFill="1" applyAlignment="1">
      <alignment horizontal="center" vertical="center"/>
    </xf>
    <xf numFmtId="0" fontId="68" fillId="51" borderId="0" xfId="17" applyFont="1" applyFill="1" applyAlignment="1" applyProtection="1">
      <alignment horizontal="center" vertical="center"/>
      <protection locked="0"/>
    </xf>
    <xf numFmtId="0" fontId="1" fillId="19" borderId="0" xfId="6" applyFill="1"/>
    <xf numFmtId="0" fontId="68" fillId="64" borderId="49" xfId="2" applyFont="1" applyFill="1" applyBorder="1" applyAlignment="1">
      <alignment vertical="center"/>
    </xf>
    <xf numFmtId="0" fontId="68" fillId="64" borderId="41" xfId="2" applyFont="1" applyFill="1" applyBorder="1" applyAlignment="1">
      <alignment vertical="center"/>
    </xf>
    <xf numFmtId="0" fontId="58" fillId="51" borderId="0" xfId="17" applyFont="1" applyFill="1" applyAlignment="1" applyProtection="1">
      <alignment horizontal="left" vertical="center"/>
      <protection locked="0"/>
    </xf>
    <xf numFmtId="0" fontId="0" fillId="19" borderId="0" xfId="0" applyFill="1"/>
    <xf numFmtId="0" fontId="68" fillId="19" borderId="0" xfId="2" applyFont="1" applyFill="1" applyAlignment="1">
      <alignment horizontal="center" vertical="center"/>
    </xf>
    <xf numFmtId="0" fontId="10" fillId="19" borderId="53" xfId="2" applyFont="1" applyFill="1" applyBorder="1" applyAlignment="1">
      <alignment horizontal="left" vertical="center"/>
    </xf>
    <xf numFmtId="0" fontId="7" fillId="34" borderId="49" xfId="6" applyFont="1" applyFill="1" applyBorder="1" applyAlignment="1">
      <alignment vertical="center"/>
    </xf>
    <xf numFmtId="0" fontId="7" fillId="34" borderId="74" xfId="6" applyFont="1" applyFill="1" applyBorder="1" applyAlignment="1">
      <alignment vertical="center"/>
    </xf>
    <xf numFmtId="174" fontId="105" fillId="65" borderId="46" xfId="2" applyNumberFormat="1" applyFont="1" applyFill="1" applyBorder="1" applyAlignment="1">
      <alignment horizontal="center" vertical="center"/>
    </xf>
    <xf numFmtId="0" fontId="10" fillId="34" borderId="49" xfId="6" applyFont="1" applyFill="1" applyBorder="1" applyAlignment="1">
      <alignment horizontal="left" vertical="center"/>
    </xf>
    <xf numFmtId="0" fontId="63" fillId="34" borderId="49" xfId="6" applyFont="1" applyFill="1" applyBorder="1" applyAlignment="1">
      <alignment vertical="center"/>
    </xf>
    <xf numFmtId="0" fontId="63" fillId="34" borderId="41" xfId="6" applyFont="1" applyFill="1" applyBorder="1" applyAlignment="1">
      <alignment vertical="center"/>
    </xf>
    <xf numFmtId="0" fontId="7" fillId="67" borderId="0" xfId="6" applyFont="1" applyFill="1" applyAlignment="1">
      <alignment vertical="center"/>
    </xf>
    <xf numFmtId="0" fontId="7" fillId="67" borderId="53" xfId="6" applyFont="1" applyFill="1" applyBorder="1" applyAlignment="1">
      <alignment vertical="center"/>
    </xf>
    <xf numFmtId="174" fontId="105" fillId="66" borderId="45" xfId="2" applyNumberFormat="1" applyFont="1" applyFill="1" applyBorder="1" applyAlignment="1">
      <alignment horizontal="center" vertical="center"/>
    </xf>
    <xf numFmtId="0" fontId="10" fillId="67" borderId="0" xfId="6" applyFont="1" applyFill="1" applyAlignment="1">
      <alignment horizontal="left" vertical="center"/>
    </xf>
    <xf numFmtId="0" fontId="63" fillId="67" borderId="0" xfId="6" applyFont="1" applyFill="1" applyAlignment="1">
      <alignment vertical="center"/>
    </xf>
    <xf numFmtId="0" fontId="63" fillId="67" borderId="13" xfId="6" applyFont="1" applyFill="1" applyBorder="1" applyAlignment="1">
      <alignment vertical="center"/>
    </xf>
    <xf numFmtId="0" fontId="7" fillId="57" borderId="0" xfId="6" applyFont="1" applyFill="1" applyAlignment="1">
      <alignment vertical="center"/>
    </xf>
    <xf numFmtId="0" fontId="7" fillId="57" borderId="53" xfId="6" applyFont="1" applyFill="1" applyBorder="1" applyAlignment="1">
      <alignment vertical="center"/>
    </xf>
    <xf numFmtId="174" fontId="105" fillId="68" borderId="45" xfId="2" applyNumberFormat="1" applyFont="1" applyFill="1" applyBorder="1" applyAlignment="1">
      <alignment horizontal="center" vertical="center"/>
    </xf>
    <xf numFmtId="0" fontId="10" fillId="57" borderId="0" xfId="6" applyFont="1" applyFill="1" applyAlignment="1">
      <alignment horizontal="left" vertical="center"/>
    </xf>
    <xf numFmtId="0" fontId="63" fillId="57" borderId="0" xfId="6" applyFont="1" applyFill="1" applyAlignment="1">
      <alignment vertical="center"/>
    </xf>
    <xf numFmtId="0" fontId="63" fillId="57" borderId="13" xfId="6" applyFont="1" applyFill="1" applyBorder="1" applyAlignment="1">
      <alignment vertical="center"/>
    </xf>
    <xf numFmtId="0" fontId="7" fillId="58" borderId="0" xfId="6" applyFont="1" applyFill="1" applyAlignment="1">
      <alignment vertical="center"/>
    </xf>
    <xf numFmtId="0" fontId="7" fillId="58" borderId="53" xfId="6" applyFont="1" applyFill="1" applyBorder="1" applyAlignment="1">
      <alignment vertical="center"/>
    </xf>
    <xf numFmtId="174" fontId="105" fillId="69" borderId="45" xfId="2" applyNumberFormat="1" applyFont="1" applyFill="1" applyBorder="1" applyAlignment="1">
      <alignment horizontal="center" vertical="center"/>
    </xf>
    <xf numFmtId="0" fontId="10" fillId="58" borderId="0" xfId="6" applyFont="1" applyFill="1" applyAlignment="1">
      <alignment horizontal="left" vertical="center"/>
    </xf>
    <xf numFmtId="0" fontId="63" fillId="58" borderId="0" xfId="6" applyFont="1" applyFill="1" applyAlignment="1">
      <alignment vertical="center"/>
    </xf>
    <xf numFmtId="0" fontId="63" fillId="58" borderId="13" xfId="6" applyFont="1" applyFill="1" applyBorder="1" applyAlignment="1">
      <alignment vertical="center"/>
    </xf>
    <xf numFmtId="0" fontId="0" fillId="11" borderId="0" xfId="0" applyFill="1" applyAlignment="1">
      <alignment vertical="center"/>
    </xf>
    <xf numFmtId="0" fontId="8" fillId="11" borderId="0" xfId="6" applyFont="1" applyFill="1" applyAlignment="1">
      <alignment horizontal="center" vertical="center"/>
    </xf>
    <xf numFmtId="0" fontId="0" fillId="0" borderId="0" xfId="0" applyAlignment="1">
      <alignment horizontal="center" vertical="center"/>
    </xf>
    <xf numFmtId="0" fontId="4" fillId="4" borderId="0" xfId="2" quotePrefix="1" applyFont="1" applyFill="1" applyAlignment="1">
      <alignment horizontal="center" vertical="center"/>
    </xf>
    <xf numFmtId="0" fontId="10" fillId="70" borderId="0" xfId="14" applyFont="1" applyFill="1" applyAlignment="1">
      <alignment horizontal="left" vertical="center"/>
    </xf>
    <xf numFmtId="0" fontId="0" fillId="13" borderId="0" xfId="0" applyFill="1"/>
    <xf numFmtId="0" fontId="0" fillId="13" borderId="13" xfId="0" applyFill="1" applyBorder="1"/>
    <xf numFmtId="0" fontId="0" fillId="5" borderId="78" xfId="0" applyFill="1" applyBorder="1"/>
    <xf numFmtId="0" fontId="49" fillId="5" borderId="18" xfId="0" applyFont="1" applyFill="1" applyBorder="1" applyAlignment="1">
      <alignment horizontal="left" vertical="center"/>
    </xf>
    <xf numFmtId="0" fontId="0" fillId="5" borderId="30" xfId="0" applyFill="1" applyBorder="1"/>
    <xf numFmtId="0" fontId="18" fillId="5" borderId="0" xfId="14" applyFont="1" applyFill="1" applyAlignment="1">
      <alignment horizontal="center" vertical="center"/>
    </xf>
    <xf numFmtId="0" fontId="18" fillId="5" borderId="0" xfId="14" applyFont="1" applyFill="1" applyAlignment="1">
      <alignment horizontal="left" vertical="center"/>
    </xf>
    <xf numFmtId="0" fontId="6" fillId="71" borderId="0" xfId="10" applyFont="1" applyFill="1" applyAlignment="1">
      <alignment horizontal="center" vertical="center"/>
    </xf>
    <xf numFmtId="0" fontId="10" fillId="5" borderId="0" xfId="14" applyFont="1" applyFill="1" applyAlignment="1">
      <alignment horizontal="left" vertical="center"/>
    </xf>
    <xf numFmtId="0" fontId="37" fillId="16" borderId="0" xfId="11" applyFont="1" applyFill="1" applyAlignment="1">
      <alignment horizontal="center" vertical="center"/>
    </xf>
    <xf numFmtId="0" fontId="18" fillId="49" borderId="0" xfId="9" applyFont="1" applyFill="1" applyAlignment="1">
      <alignment horizontal="center" vertical="center"/>
    </xf>
    <xf numFmtId="0" fontId="114" fillId="70" borderId="0" xfId="14" applyFont="1" applyFill="1" applyAlignment="1">
      <alignment horizontal="left" vertical="center"/>
    </xf>
    <xf numFmtId="0" fontId="114" fillId="5" borderId="0" xfId="14" applyFont="1" applyFill="1" applyAlignment="1">
      <alignment horizontal="left" vertical="center"/>
    </xf>
    <xf numFmtId="0" fontId="0" fillId="5" borderId="21" xfId="0" applyFill="1" applyBorder="1"/>
    <xf numFmtId="0" fontId="29" fillId="4" borderId="0" xfId="9" applyFont="1" applyFill="1" applyAlignment="1">
      <alignment horizontal="center" vertical="center"/>
    </xf>
    <xf numFmtId="0" fontId="57" fillId="14" borderId="50" xfId="6" applyFont="1" applyFill="1" applyBorder="1" applyAlignment="1">
      <alignment horizontal="center" vertical="center"/>
    </xf>
    <xf numFmtId="0" fontId="49" fillId="5" borderId="0" xfId="0" applyFont="1" applyFill="1" applyAlignment="1">
      <alignment horizontal="left" vertical="center"/>
    </xf>
    <xf numFmtId="167" fontId="18" fillId="27" borderId="37" xfId="2" applyNumberFormat="1" applyFont="1" applyFill="1" applyBorder="1" applyAlignment="1">
      <alignment horizontal="center" vertical="center"/>
    </xf>
    <xf numFmtId="1" fontId="68" fillId="28" borderId="79" xfId="2" applyNumberFormat="1" applyFont="1" applyFill="1" applyBorder="1" applyAlignment="1">
      <alignment horizontal="center" vertical="center"/>
    </xf>
    <xf numFmtId="179" fontId="43" fillId="73" borderId="0" xfId="2" applyNumberFormat="1" applyFont="1" applyFill="1" applyAlignment="1">
      <alignment horizontal="center" vertical="center"/>
    </xf>
    <xf numFmtId="1" fontId="68" fillId="30" borderId="0" xfId="2" applyNumberFormat="1" applyFont="1" applyFill="1" applyAlignment="1">
      <alignment horizontal="center" vertical="center"/>
    </xf>
    <xf numFmtId="0" fontId="68" fillId="72" borderId="0" xfId="7" applyFont="1" applyFill="1" applyAlignment="1">
      <alignment vertical="center"/>
    </xf>
    <xf numFmtId="0" fontId="68" fillId="72" borderId="0" xfId="7" applyFont="1" applyFill="1" applyAlignment="1">
      <alignment horizontal="center" vertical="center"/>
    </xf>
    <xf numFmtId="0" fontId="68" fillId="72" borderId="13" xfId="7" applyFont="1" applyFill="1" applyBorder="1" applyAlignment="1">
      <alignment vertical="center"/>
    </xf>
    <xf numFmtId="1" fontId="68" fillId="28" borderId="80" xfId="2" applyNumberFormat="1" applyFont="1" applyFill="1" applyBorder="1" applyAlignment="1">
      <alignment horizontal="center" vertical="center"/>
    </xf>
    <xf numFmtId="0" fontId="115" fillId="5" borderId="0" xfId="0" applyFont="1" applyFill="1" applyAlignment="1">
      <alignment vertical="center"/>
    </xf>
    <xf numFmtId="0" fontId="43" fillId="5" borderId="0" xfId="0" applyFont="1" applyFill="1" applyAlignment="1">
      <alignment vertical="center"/>
    </xf>
    <xf numFmtId="1" fontId="68" fillId="28" borderId="65" xfId="2" applyNumberFormat="1" applyFont="1" applyFill="1" applyBorder="1" applyAlignment="1">
      <alignment horizontal="center" vertical="center"/>
    </xf>
    <xf numFmtId="1" fontId="68" fillId="28" borderId="81" xfId="2" applyNumberFormat="1" applyFont="1" applyFill="1" applyBorder="1" applyAlignment="1">
      <alignment horizontal="center" vertical="center"/>
    </xf>
    <xf numFmtId="0" fontId="11" fillId="5" borderId="0" xfId="2" applyFont="1" applyFill="1" applyAlignment="1" applyProtection="1">
      <alignment horizontal="left" vertical="center"/>
      <protection hidden="1"/>
    </xf>
    <xf numFmtId="0" fontId="41" fillId="5" borderId="0" xfId="2" applyFont="1" applyFill="1" applyAlignment="1" applyProtection="1">
      <alignment vertical="center"/>
      <protection hidden="1"/>
    </xf>
    <xf numFmtId="0" fontId="28" fillId="5" borderId="33" xfId="0" applyFont="1" applyFill="1" applyBorder="1" applyAlignment="1">
      <alignment vertical="center"/>
    </xf>
    <xf numFmtId="0" fontId="28" fillId="5" borderId="5" xfId="0" applyFont="1" applyFill="1" applyBorder="1" applyAlignment="1">
      <alignment vertical="center"/>
    </xf>
    <xf numFmtId="0" fontId="11" fillId="5" borderId="5" xfId="2" applyFont="1" applyFill="1" applyBorder="1" applyAlignment="1" applyProtection="1">
      <alignment horizontal="center" vertical="center"/>
      <protection hidden="1"/>
    </xf>
    <xf numFmtId="0" fontId="18" fillId="5" borderId="0" xfId="0" applyFont="1" applyFill="1" applyAlignment="1">
      <alignment horizontal="left" vertical="center"/>
    </xf>
    <xf numFmtId="0" fontId="0" fillId="5" borderId="33" xfId="0" applyFill="1" applyBorder="1"/>
    <xf numFmtId="0" fontId="49" fillId="5" borderId="5" xfId="0" applyFont="1" applyFill="1" applyBorder="1" applyAlignment="1">
      <alignment horizontal="left" vertical="center"/>
    </xf>
    <xf numFmtId="0" fontId="13" fillId="4" borderId="10" xfId="2" applyFont="1" applyFill="1" applyBorder="1" applyAlignment="1">
      <alignment horizontal="center" vertical="center" wrapText="1"/>
    </xf>
    <xf numFmtId="1" fontId="26" fillId="13" borderId="11" xfId="2" applyNumberFormat="1" applyFont="1" applyFill="1" applyBorder="1" applyAlignment="1" applyProtection="1">
      <alignment vertical="center"/>
      <protection hidden="1"/>
    </xf>
    <xf numFmtId="0" fontId="116" fillId="13" borderId="0" xfId="2" applyFont="1" applyFill="1" applyAlignment="1">
      <alignment vertical="center"/>
    </xf>
    <xf numFmtId="0" fontId="25" fillId="13" borderId="0" xfId="2" applyFont="1" applyFill="1" applyAlignment="1">
      <alignment vertical="center"/>
    </xf>
    <xf numFmtId="1" fontId="26" fillId="13" borderId="13" xfId="2" applyNumberFormat="1" applyFont="1" applyFill="1" applyBorder="1" applyAlignment="1" applyProtection="1">
      <alignment vertical="center"/>
      <protection hidden="1"/>
    </xf>
    <xf numFmtId="0" fontId="35" fillId="13" borderId="0" xfId="10" applyFont="1" applyFill="1" applyAlignment="1">
      <alignment vertical="center"/>
    </xf>
    <xf numFmtId="0" fontId="42" fillId="13" borderId="0" xfId="14" applyFont="1" applyFill="1" applyAlignment="1">
      <alignment horizontal="left" vertical="top"/>
    </xf>
    <xf numFmtId="0" fontId="42" fillId="13" borderId="0" xfId="14" applyFont="1" applyFill="1" applyAlignment="1">
      <alignment horizontal="center" vertical="top" wrapText="1"/>
    </xf>
    <xf numFmtId="0" fontId="12" fillId="13" borderId="0" xfId="0" applyFont="1" applyFill="1" applyAlignment="1">
      <alignment horizontal="left" vertical="center"/>
    </xf>
    <xf numFmtId="0" fontId="117" fillId="13" borderId="0" xfId="2" applyFont="1" applyFill="1" applyAlignment="1">
      <alignment horizontal="left" vertical="center"/>
    </xf>
    <xf numFmtId="0" fontId="118" fillId="13" borderId="0" xfId="2" applyFont="1" applyFill="1" applyAlignment="1">
      <alignment horizontal="center" vertical="center"/>
    </xf>
    <xf numFmtId="0" fontId="18" fillId="13" borderId="0" xfId="2" applyFont="1" applyFill="1" applyAlignment="1">
      <alignment horizontal="center" vertical="center"/>
    </xf>
    <xf numFmtId="0" fontId="54" fillId="3" borderId="0" xfId="0" applyFont="1" applyFill="1" applyAlignment="1">
      <alignment horizontal="right" vertical="center"/>
    </xf>
    <xf numFmtId="0" fontId="63" fillId="4" borderId="82" xfId="23" applyFont="1" applyFill="1" applyBorder="1" applyAlignment="1">
      <alignment horizontal="left" vertical="center"/>
    </xf>
    <xf numFmtId="0" fontId="63" fillId="4" borderId="15" xfId="23" applyFont="1" applyFill="1" applyBorder="1" applyAlignment="1">
      <alignment horizontal="left" vertical="center"/>
    </xf>
    <xf numFmtId="0" fontId="63" fillId="4" borderId="83" xfId="23" applyFont="1" applyFill="1" applyBorder="1" applyAlignment="1">
      <alignment horizontal="left" vertical="center"/>
    </xf>
    <xf numFmtId="0" fontId="63" fillId="5" borderId="16" xfId="23" applyFont="1" applyFill="1" applyBorder="1" applyAlignment="1">
      <alignment vertical="center"/>
    </xf>
    <xf numFmtId="0" fontId="63" fillId="5" borderId="87" xfId="23" applyFont="1" applyFill="1" applyBorder="1" applyAlignment="1">
      <alignment vertical="center"/>
    </xf>
    <xf numFmtId="0" fontId="119" fillId="5" borderId="9" xfId="23" applyFont="1" applyFill="1" applyBorder="1" applyAlignment="1">
      <alignment vertical="center"/>
    </xf>
    <xf numFmtId="0" fontId="63" fillId="13" borderId="0" xfId="23" applyFont="1" applyFill="1" applyAlignment="1">
      <alignment vertical="center"/>
    </xf>
    <xf numFmtId="0" fontId="119" fillId="13" borderId="0" xfId="23" applyFont="1" applyFill="1" applyAlignment="1">
      <alignment vertical="center"/>
    </xf>
    <xf numFmtId="0" fontId="31" fillId="13" borderId="0" xfId="14" applyFont="1" applyFill="1" applyAlignment="1">
      <alignment horizontal="right" vertical="top"/>
    </xf>
    <xf numFmtId="0" fontId="42" fillId="13" borderId="0" xfId="14" applyFont="1" applyFill="1" applyAlignment="1">
      <alignment vertical="top"/>
    </xf>
    <xf numFmtId="0" fontId="43" fillId="13" borderId="0" xfId="3" applyFont="1" applyFill="1" applyAlignment="1">
      <alignment horizontal="right" vertical="center"/>
    </xf>
    <xf numFmtId="0" fontId="18" fillId="13" borderId="13" xfId="3" applyFont="1" applyFill="1" applyBorder="1" applyAlignment="1">
      <alignment vertical="center" wrapText="1"/>
    </xf>
    <xf numFmtId="0" fontId="40" fillId="13" borderId="0" xfId="2" applyFont="1" applyFill="1" applyAlignment="1">
      <alignment horizontal="left" vertical="center"/>
    </xf>
    <xf numFmtId="0" fontId="28" fillId="13" borderId="0" xfId="0" applyFont="1" applyFill="1"/>
    <xf numFmtId="0" fontId="42" fillId="13" borderId="0" xfId="0" applyFont="1" applyFill="1" applyAlignment="1">
      <alignment horizontal="center"/>
    </xf>
    <xf numFmtId="0" fontId="42" fillId="13" borderId="13" xfId="0" applyFont="1" applyFill="1" applyBorder="1" applyAlignment="1">
      <alignment horizontal="left"/>
    </xf>
    <xf numFmtId="168" fontId="0" fillId="13" borderId="0" xfId="0" applyNumberFormat="1" applyFill="1" applyAlignment="1">
      <alignment horizontal="left" vertical="center"/>
    </xf>
    <xf numFmtId="0" fontId="50" fillId="13" borderId="0" xfId="2" applyFont="1" applyFill="1" applyAlignment="1">
      <alignment horizontal="right" vertical="center"/>
    </xf>
    <xf numFmtId="1" fontId="51" fillId="17" borderId="0" xfId="2" applyNumberFormat="1" applyFont="1" applyFill="1" applyAlignment="1">
      <alignment horizontal="center" vertical="center"/>
    </xf>
    <xf numFmtId="0" fontId="28" fillId="13" borderId="0" xfId="6" applyFont="1" applyFill="1" applyAlignment="1">
      <alignment horizontal="left" vertical="center"/>
    </xf>
    <xf numFmtId="0" fontId="0" fillId="13" borderId="0" xfId="0" applyFill="1" applyAlignment="1">
      <alignment horizontal="left"/>
    </xf>
    <xf numFmtId="0" fontId="0" fillId="13" borderId="13" xfId="0" applyFill="1" applyBorder="1" applyAlignment="1">
      <alignment horizontal="left" vertical="center"/>
    </xf>
    <xf numFmtId="0" fontId="28" fillId="13" borderId="0" xfId="6" applyFont="1" applyFill="1" applyAlignment="1">
      <alignment horizontal="left"/>
    </xf>
    <xf numFmtId="0" fontId="0" fillId="3" borderId="0" xfId="0" applyFill="1"/>
    <xf numFmtId="0" fontId="28" fillId="3" borderId="0" xfId="0" applyFont="1" applyFill="1" applyAlignment="1">
      <alignment horizontal="right" vertical="center"/>
    </xf>
    <xf numFmtId="179" fontId="18" fillId="75" borderId="0" xfId="2" applyNumberFormat="1" applyFont="1" applyFill="1" applyAlignment="1">
      <alignment horizontal="center" vertical="center"/>
    </xf>
    <xf numFmtId="179" fontId="18" fillId="75" borderId="13" xfId="2" applyNumberFormat="1" applyFont="1" applyFill="1" applyBorder="1" applyAlignment="1">
      <alignment horizontal="center" vertical="center"/>
    </xf>
    <xf numFmtId="171" fontId="74" fillId="19" borderId="88" xfId="0" applyNumberFormat="1" applyFont="1" applyFill="1" applyBorder="1" applyAlignment="1">
      <alignment horizontal="center" vertical="center"/>
    </xf>
    <xf numFmtId="0" fontId="74" fillId="19" borderId="88" xfId="0" applyFont="1" applyFill="1" applyBorder="1" applyAlignment="1">
      <alignment horizontal="center" vertical="center"/>
    </xf>
    <xf numFmtId="172" fontId="74" fillId="19" borderId="88" xfId="0" applyNumberFormat="1" applyFont="1" applyFill="1" applyBorder="1" applyAlignment="1">
      <alignment horizontal="center" vertical="center"/>
    </xf>
    <xf numFmtId="0" fontId="121" fillId="13" borderId="0" xfId="2" applyFont="1" applyFill="1" applyAlignment="1" applyProtection="1">
      <alignment horizontal="left" vertical="center"/>
      <protection locked="0"/>
    </xf>
    <xf numFmtId="0" fontId="8" fillId="37" borderId="4" xfId="0" applyFont="1" applyFill="1" applyBorder="1" applyAlignment="1">
      <alignment horizontal="right" vertical="center"/>
    </xf>
    <xf numFmtId="0" fontId="28" fillId="13" borderId="0" xfId="0" applyFont="1" applyFill="1" applyAlignment="1">
      <alignment vertical="center"/>
    </xf>
    <xf numFmtId="0" fontId="41" fillId="13" borderId="0" xfId="0" applyFont="1" applyFill="1"/>
    <xf numFmtId="0" fontId="13" fillId="6" borderId="89" xfId="2" applyFont="1" applyFill="1" applyBorder="1" applyAlignment="1" applyProtection="1">
      <alignment horizontal="center"/>
      <protection locked="0"/>
    </xf>
    <xf numFmtId="0" fontId="12" fillId="6" borderId="49" xfId="2" applyFont="1" applyFill="1" applyBorder="1" applyAlignment="1" applyProtection="1">
      <alignment horizontal="center"/>
      <protection locked="0"/>
    </xf>
    <xf numFmtId="0" fontId="59" fillId="3" borderId="49" xfId="2" applyFont="1" applyFill="1" applyBorder="1" applyAlignment="1" applyProtection="1">
      <alignment horizontal="center" vertical="center"/>
      <protection hidden="1"/>
    </xf>
    <xf numFmtId="0" fontId="10" fillId="13" borderId="41" xfId="2" applyFont="1" applyFill="1" applyBorder="1" applyAlignment="1">
      <alignment horizontal="center"/>
    </xf>
    <xf numFmtId="0" fontId="13" fillId="6" borderId="33" xfId="2" applyFont="1" applyFill="1" applyBorder="1" applyAlignment="1" applyProtection="1">
      <alignment horizontal="center" vertical="center"/>
      <protection hidden="1"/>
    </xf>
    <xf numFmtId="0" fontId="10" fillId="13" borderId="21" xfId="3" applyFont="1" applyFill="1" applyBorder="1" applyAlignment="1">
      <alignment horizontal="center" vertical="center"/>
    </xf>
    <xf numFmtId="164" fontId="14" fillId="24" borderId="92" xfId="2" applyNumberFormat="1" applyFont="1" applyFill="1" applyBorder="1" applyAlignment="1">
      <alignment horizontal="center" vertical="center"/>
    </xf>
    <xf numFmtId="164" fontId="66" fillId="7" borderId="23" xfId="2" applyNumberFormat="1" applyFont="1" applyFill="1" applyBorder="1" applyAlignment="1">
      <alignment horizontal="center" vertical="center"/>
    </xf>
    <xf numFmtId="0" fontId="87" fillId="0" borderId="13" xfId="2" applyFont="1" applyBorder="1" applyAlignment="1">
      <alignment horizontal="left" vertical="center"/>
    </xf>
    <xf numFmtId="1" fontId="10" fillId="78" borderId="13" xfId="2" applyNumberFormat="1" applyFont="1" applyFill="1" applyBorder="1" applyAlignment="1">
      <alignment horizontal="right" vertical="center"/>
    </xf>
    <xf numFmtId="0" fontId="63" fillId="5" borderId="33" xfId="15" applyFont="1" applyFill="1" applyBorder="1" applyAlignment="1">
      <alignment horizontal="right" vertical="center"/>
    </xf>
    <xf numFmtId="1" fontId="63" fillId="27" borderId="64" xfId="2" applyNumberFormat="1" applyFont="1" applyFill="1" applyBorder="1" applyAlignment="1">
      <alignment horizontal="center" vertical="center" wrapText="1"/>
    </xf>
    <xf numFmtId="1" fontId="63" fillId="30" borderId="4" xfId="2" applyNumberFormat="1" applyFont="1" applyFill="1" applyBorder="1" applyAlignment="1">
      <alignment horizontal="center" vertical="center"/>
    </xf>
    <xf numFmtId="2" fontId="1" fillId="26" borderId="0" xfId="13" applyNumberFormat="1" applyFill="1" applyAlignment="1" applyProtection="1">
      <alignment horizontal="center" vertical="center"/>
      <protection locked="0"/>
    </xf>
    <xf numFmtId="167" fontId="18" fillId="5" borderId="0" xfId="2" applyNumberFormat="1" applyFont="1" applyFill="1" applyAlignment="1">
      <alignment horizontal="center" vertical="center"/>
    </xf>
    <xf numFmtId="1" fontId="63" fillId="30" borderId="0" xfId="2" applyNumberFormat="1" applyFont="1" applyFill="1" applyAlignment="1">
      <alignment horizontal="center" vertical="center"/>
    </xf>
    <xf numFmtId="166" fontId="123" fillId="13" borderId="0" xfId="2" applyNumberFormat="1" applyFont="1" applyFill="1" applyAlignment="1">
      <alignment horizontal="center" vertical="center"/>
    </xf>
    <xf numFmtId="1" fontId="10" fillId="79" borderId="0" xfId="2" applyNumberFormat="1" applyFont="1" applyFill="1" applyAlignment="1">
      <alignment horizontal="left" vertical="center"/>
    </xf>
    <xf numFmtId="1" fontId="18" fillId="78" borderId="0" xfId="2" applyNumberFormat="1" applyFont="1" applyFill="1" applyAlignment="1">
      <alignment horizontal="right" vertical="center"/>
    </xf>
    <xf numFmtId="183" fontId="56" fillId="13" borderId="0" xfId="2" applyNumberFormat="1" applyFont="1" applyFill="1" applyAlignment="1">
      <alignment horizontal="center" vertical="center"/>
    </xf>
    <xf numFmtId="1" fontId="10" fillId="78" borderId="0" xfId="2" applyNumberFormat="1" applyFont="1" applyFill="1" applyAlignment="1">
      <alignment horizontal="center" vertical="center"/>
    </xf>
    <xf numFmtId="0" fontId="31" fillId="3" borderId="93" xfId="12" applyFont="1" applyFill="1" applyBorder="1" applyAlignment="1">
      <alignment horizontal="center" vertical="center"/>
    </xf>
    <xf numFmtId="0" fontId="28" fillId="13" borderId="0" xfId="0" applyFont="1" applyFill="1" applyAlignment="1">
      <alignment vertical="top"/>
    </xf>
    <xf numFmtId="0" fontId="0" fillId="13" borderId="0" xfId="0" applyFill="1" applyAlignment="1">
      <alignment vertical="top"/>
    </xf>
    <xf numFmtId="0" fontId="0" fillId="13" borderId="0" xfId="0" applyFill="1" applyAlignment="1">
      <alignment vertical="center"/>
    </xf>
    <xf numFmtId="166" fontId="82" fillId="13" borderId="0" xfId="2" applyNumberFormat="1" applyFont="1" applyFill="1" applyAlignment="1">
      <alignment horizontal="center" vertical="top" wrapText="1"/>
    </xf>
    <xf numFmtId="166" fontId="82" fillId="13" borderId="13" xfId="2" applyNumberFormat="1" applyFont="1" applyFill="1" applyBorder="1" applyAlignment="1">
      <alignment horizontal="center" vertical="top" wrapText="1"/>
    </xf>
    <xf numFmtId="0" fontId="10" fillId="5" borderId="94" xfId="2" applyFont="1" applyFill="1" applyBorder="1" applyAlignment="1">
      <alignment horizontal="center"/>
    </xf>
    <xf numFmtId="0" fontId="10" fillId="5" borderId="97" xfId="3" applyFont="1" applyFill="1" applyBorder="1" applyAlignment="1">
      <alignment horizontal="center" vertical="center"/>
    </xf>
    <xf numFmtId="0" fontId="122" fillId="5" borderId="98" xfId="3" applyFont="1" applyFill="1" applyBorder="1" applyAlignment="1">
      <alignment horizontal="left" vertical="center"/>
    </xf>
    <xf numFmtId="166" fontId="123" fillId="5" borderId="99" xfId="2" applyNumberFormat="1" applyFont="1" applyFill="1" applyBorder="1" applyAlignment="1">
      <alignment horizontal="center" vertical="center"/>
    </xf>
    <xf numFmtId="1" fontId="10" fillId="81" borderId="81" xfId="2" applyNumberFormat="1" applyFont="1" applyFill="1" applyBorder="1" applyAlignment="1">
      <alignment horizontal="center" vertical="center"/>
    </xf>
    <xf numFmtId="1" fontId="18" fillId="25" borderId="0" xfId="2" applyNumberFormat="1" applyFont="1" applyFill="1" applyAlignment="1">
      <alignment horizontal="right" vertical="center"/>
    </xf>
    <xf numFmtId="183" fontId="56" fillId="7" borderId="65" xfId="2" applyNumberFormat="1" applyFont="1" applyFill="1" applyBorder="1" applyAlignment="1">
      <alignment horizontal="center" vertical="center"/>
    </xf>
    <xf numFmtId="166" fontId="123" fillId="5" borderId="100" xfId="2" applyNumberFormat="1" applyFont="1" applyFill="1" applyBorder="1" applyAlignment="1">
      <alignment horizontal="center" vertical="center"/>
    </xf>
    <xf numFmtId="1" fontId="10" fillId="30" borderId="101" xfId="2" applyNumberFormat="1" applyFont="1" applyFill="1" applyBorder="1" applyAlignment="1">
      <alignment horizontal="center" vertical="center"/>
    </xf>
    <xf numFmtId="166" fontId="123" fillId="80" borderId="99" xfId="2" applyNumberFormat="1" applyFont="1" applyFill="1" applyBorder="1" applyAlignment="1">
      <alignment horizontal="center" vertical="center"/>
    </xf>
    <xf numFmtId="166" fontId="123" fillId="50" borderId="81" xfId="2" applyNumberFormat="1" applyFont="1" applyFill="1" applyBorder="1" applyAlignment="1">
      <alignment horizontal="center" vertical="center"/>
    </xf>
    <xf numFmtId="1" fontId="10" fillId="28" borderId="29" xfId="2" applyNumberFormat="1" applyFont="1" applyFill="1" applyBorder="1" applyAlignment="1">
      <alignment horizontal="center" vertical="center"/>
    </xf>
    <xf numFmtId="166" fontId="123" fillId="80" borderId="0" xfId="2" applyNumberFormat="1" applyFont="1" applyFill="1" applyAlignment="1">
      <alignment horizontal="center" vertical="center"/>
    </xf>
    <xf numFmtId="1" fontId="10" fillId="81" borderId="0" xfId="2" applyNumberFormat="1" applyFont="1" applyFill="1" applyAlignment="1">
      <alignment horizontal="center" vertical="center"/>
    </xf>
    <xf numFmtId="183" fontId="56" fillId="7" borderId="0" xfId="2" applyNumberFormat="1" applyFont="1" applyFill="1" applyAlignment="1">
      <alignment horizontal="center" vertical="center"/>
    </xf>
    <xf numFmtId="166" fontId="123" fillId="50" borderId="0" xfId="2" applyNumberFormat="1" applyFont="1" applyFill="1" applyAlignment="1">
      <alignment horizontal="center" vertical="center"/>
    </xf>
    <xf numFmtId="1" fontId="10" fillId="28" borderId="13" xfId="2" applyNumberFormat="1" applyFont="1" applyFill="1" applyBorder="1" applyAlignment="1">
      <alignment horizontal="right" vertical="center"/>
    </xf>
    <xf numFmtId="0" fontId="68" fillId="13" borderId="0" xfId="7" applyFont="1" applyFill="1" applyAlignment="1">
      <alignment vertical="center"/>
    </xf>
    <xf numFmtId="0" fontId="68" fillId="13" borderId="0" xfId="7" applyFont="1" applyFill="1" applyAlignment="1">
      <alignment horizontal="center" vertical="center"/>
    </xf>
    <xf numFmtId="0" fontId="68" fillId="13" borderId="13" xfId="7" applyFont="1" applyFill="1" applyBorder="1" applyAlignment="1">
      <alignment vertical="center"/>
    </xf>
    <xf numFmtId="0" fontId="26" fillId="72" borderId="0" xfId="7" applyFont="1" applyFill="1" applyAlignment="1">
      <alignment vertical="center"/>
    </xf>
    <xf numFmtId="0" fontId="28" fillId="13" borderId="0" xfId="6" applyFont="1" applyFill="1"/>
    <xf numFmtId="0" fontId="13" fillId="6" borderId="102" xfId="2" applyFont="1" applyFill="1" applyBorder="1" applyAlignment="1" applyProtection="1">
      <alignment horizontal="center"/>
      <protection locked="0"/>
    </xf>
    <xf numFmtId="0" fontId="12" fillId="6" borderId="1" xfId="2" applyFont="1" applyFill="1" applyBorder="1" applyAlignment="1" applyProtection="1">
      <alignment horizontal="center"/>
      <protection locked="0"/>
    </xf>
    <xf numFmtId="0" fontId="59" fillId="3" borderId="18" xfId="2" applyFont="1" applyFill="1" applyBorder="1" applyAlignment="1" applyProtection="1">
      <alignment horizontal="center" vertical="center"/>
      <protection hidden="1"/>
    </xf>
    <xf numFmtId="0" fontId="10" fillId="5" borderId="104" xfId="2" applyFont="1" applyFill="1" applyBorder="1" applyAlignment="1">
      <alignment horizontal="center"/>
    </xf>
    <xf numFmtId="0" fontId="13" fillId="6" borderId="0" xfId="4" applyFont="1" applyFill="1" applyAlignment="1">
      <alignment horizontal="center" vertical="center"/>
    </xf>
    <xf numFmtId="0" fontId="10" fillId="5" borderId="17" xfId="3" applyFont="1" applyFill="1" applyBorder="1" applyAlignment="1">
      <alignment horizontal="center" vertical="center"/>
    </xf>
    <xf numFmtId="2" fontId="14" fillId="24" borderId="107" xfId="2" applyNumberFormat="1" applyFont="1" applyFill="1" applyBorder="1" applyAlignment="1">
      <alignment horizontal="center" vertical="center"/>
    </xf>
    <xf numFmtId="1" fontId="14" fillId="7" borderId="108" xfId="2" applyNumberFormat="1" applyFont="1" applyFill="1" applyBorder="1" applyAlignment="1">
      <alignment horizontal="center" vertical="center"/>
    </xf>
    <xf numFmtId="0" fontId="31" fillId="3" borderId="109" xfId="12" applyFont="1" applyFill="1" applyBorder="1" applyAlignment="1">
      <alignment horizontal="center" vertical="center"/>
    </xf>
    <xf numFmtId="1" fontId="38" fillId="7" borderId="81" xfId="2" applyNumberFormat="1" applyFont="1" applyFill="1" applyBorder="1" applyAlignment="1">
      <alignment horizontal="center" vertical="center"/>
    </xf>
    <xf numFmtId="0" fontId="124" fillId="5" borderId="110" xfId="2" applyFont="1" applyFill="1" applyBorder="1" applyAlignment="1" applyProtection="1">
      <alignment vertical="center"/>
      <protection hidden="1"/>
    </xf>
    <xf numFmtId="0" fontId="122" fillId="5" borderId="111" xfId="3" applyFont="1" applyFill="1" applyBorder="1" applyAlignment="1">
      <alignment horizontal="left" vertical="center"/>
    </xf>
    <xf numFmtId="1" fontId="14" fillId="24" borderId="92" xfId="2" applyNumberFormat="1" applyFont="1" applyFill="1" applyBorder="1" applyAlignment="1">
      <alignment horizontal="center" vertical="center"/>
    </xf>
    <xf numFmtId="1" fontId="14" fillId="7" borderId="112" xfId="2" applyNumberFormat="1" applyFont="1" applyFill="1" applyBorder="1" applyAlignment="1">
      <alignment horizontal="center" vertical="center"/>
    </xf>
    <xf numFmtId="1" fontId="14" fillId="13" borderId="0" xfId="2" applyNumberFormat="1" applyFont="1" applyFill="1" applyAlignment="1">
      <alignment horizontal="center" vertical="center"/>
    </xf>
    <xf numFmtId="0" fontId="31" fillId="13" borderId="0" xfId="12" applyFont="1" applyFill="1" applyAlignment="1">
      <alignment horizontal="center" vertical="center"/>
    </xf>
    <xf numFmtId="1" fontId="38" fillId="13" borderId="0" xfId="2" applyNumberFormat="1" applyFont="1" applyFill="1" applyAlignment="1">
      <alignment horizontal="center" vertical="center"/>
    </xf>
    <xf numFmtId="0" fontId="124" fillId="13" borderId="0" xfId="2" applyFont="1" applyFill="1" applyAlignment="1" applyProtection="1">
      <alignment vertical="center"/>
      <protection hidden="1"/>
    </xf>
    <xf numFmtId="0" fontId="122" fillId="13" borderId="0" xfId="3" applyFont="1" applyFill="1" applyAlignment="1">
      <alignment horizontal="left" vertical="center"/>
    </xf>
    <xf numFmtId="0" fontId="37" fillId="13" borderId="0" xfId="2" applyFont="1" applyFill="1" applyAlignment="1" applyProtection="1">
      <alignment horizontal="left" vertical="center"/>
      <protection locked="0"/>
    </xf>
    <xf numFmtId="0" fontId="11" fillId="13" borderId="0" xfId="2" applyFont="1" applyFill="1" applyAlignment="1">
      <alignment horizontal="left" vertical="center"/>
    </xf>
    <xf numFmtId="1" fontId="14" fillId="82" borderId="113" xfId="2" applyNumberFormat="1" applyFont="1" applyFill="1" applyBorder="1" applyAlignment="1">
      <alignment horizontal="left" vertical="center"/>
    </xf>
    <xf numFmtId="0" fontId="69" fillId="29" borderId="88" xfId="2" applyFont="1" applyFill="1" applyBorder="1" applyAlignment="1" applyProtection="1">
      <alignment horizontal="center" vertical="center"/>
      <protection hidden="1"/>
    </xf>
    <xf numFmtId="1" fontId="18" fillId="28" borderId="116" xfId="2" applyNumberFormat="1" applyFont="1" applyFill="1" applyBorder="1" applyAlignment="1">
      <alignment horizontal="center" vertical="center"/>
    </xf>
    <xf numFmtId="1" fontId="31" fillId="28" borderId="117" xfId="2" applyNumberFormat="1" applyFont="1" applyFill="1" applyBorder="1" applyAlignment="1">
      <alignment horizontal="left" vertical="center"/>
    </xf>
    <xf numFmtId="0" fontId="1" fillId="3" borderId="16" xfId="6" applyFill="1" applyBorder="1" applyAlignment="1">
      <alignment horizontal="center" vertical="center"/>
    </xf>
    <xf numFmtId="0" fontId="1" fillId="3" borderId="0" xfId="6" applyFill="1" applyAlignment="1">
      <alignment horizontal="center" vertical="center"/>
    </xf>
    <xf numFmtId="1" fontId="18" fillId="30" borderId="81" xfId="2" applyNumberFormat="1" applyFont="1" applyFill="1" applyBorder="1" applyAlignment="1">
      <alignment horizontal="left" vertical="center"/>
    </xf>
    <xf numFmtId="1" fontId="31" fillId="30" borderId="79" xfId="2" applyNumberFormat="1" applyFont="1" applyFill="1" applyBorder="1" applyAlignment="1">
      <alignment horizontal="left" vertical="center"/>
    </xf>
    <xf numFmtId="0" fontId="63" fillId="31" borderId="39" xfId="2" applyFont="1" applyFill="1" applyBorder="1" applyAlignment="1" applyProtection="1">
      <alignment horizontal="center" vertical="center"/>
      <protection hidden="1"/>
    </xf>
    <xf numFmtId="0" fontId="63" fillId="52" borderId="88" xfId="2" applyFont="1" applyFill="1" applyBorder="1" applyAlignment="1" applyProtection="1">
      <alignment horizontal="center" vertical="center"/>
      <protection hidden="1"/>
    </xf>
    <xf numFmtId="1" fontId="31" fillId="28" borderId="118" xfId="2" applyNumberFormat="1" applyFont="1" applyFill="1" applyBorder="1" applyAlignment="1">
      <alignment horizontal="left" vertical="center"/>
    </xf>
    <xf numFmtId="0" fontId="1" fillId="13" borderId="16" xfId="6" applyFill="1" applyBorder="1" applyAlignment="1">
      <alignment vertical="center"/>
    </xf>
    <xf numFmtId="0" fontId="1" fillId="13" borderId="0" xfId="6" applyFill="1" applyAlignment="1">
      <alignment vertical="center"/>
    </xf>
    <xf numFmtId="0" fontId="1" fillId="5" borderId="0" xfId="6" applyFill="1"/>
    <xf numFmtId="0" fontId="63" fillId="13" borderId="16" xfId="2" quotePrefix="1" applyFont="1" applyFill="1" applyBorder="1" applyAlignment="1" applyProtection="1">
      <alignment vertical="center"/>
      <protection hidden="1"/>
    </xf>
    <xf numFmtId="0" fontId="71" fillId="13" borderId="0" xfId="6" applyFont="1" applyFill="1" applyAlignment="1">
      <alignment vertical="center"/>
    </xf>
    <xf numFmtId="0" fontId="13" fillId="13" borderId="0" xfId="2" applyFont="1" applyFill="1" applyAlignment="1">
      <alignment vertical="center" wrapText="1"/>
    </xf>
    <xf numFmtId="0" fontId="29" fillId="83" borderId="34" xfId="9" applyFont="1" applyFill="1" applyBorder="1" applyAlignment="1">
      <alignment horizontal="center" vertical="center"/>
    </xf>
    <xf numFmtId="0" fontId="77" fillId="13" borderId="0" xfId="6" applyFont="1" applyFill="1" applyAlignment="1">
      <alignment vertical="center"/>
    </xf>
    <xf numFmtId="0" fontId="125" fillId="0" borderId="0" xfId="0" applyFont="1" applyAlignment="1">
      <alignment horizontal="center" vertical="center"/>
    </xf>
    <xf numFmtId="0" fontId="126" fillId="0" borderId="0" xfId="0" applyFont="1" applyAlignment="1">
      <alignment horizontal="center" vertical="center" wrapText="1"/>
    </xf>
    <xf numFmtId="0" fontId="88" fillId="36" borderId="49" xfId="3" applyFont="1" applyFill="1" applyBorder="1" applyAlignment="1">
      <alignment vertical="center"/>
    </xf>
    <xf numFmtId="0" fontId="0" fillId="36" borderId="49" xfId="0" applyFill="1" applyBorder="1"/>
    <xf numFmtId="0" fontId="63" fillId="5" borderId="49" xfId="7" applyFont="1" applyFill="1" applyBorder="1" applyAlignment="1">
      <alignment horizontal="right" vertical="center"/>
    </xf>
    <xf numFmtId="0" fontId="125" fillId="84" borderId="0" xfId="0" applyFont="1" applyFill="1" applyAlignment="1">
      <alignment horizontal="center" vertical="center"/>
    </xf>
    <xf numFmtId="0" fontId="125" fillId="85" borderId="0" xfId="0" applyFont="1" applyFill="1" applyAlignment="1">
      <alignment horizontal="center" vertical="center"/>
    </xf>
    <xf numFmtId="164" fontId="66" fillId="7" borderId="119" xfId="2" applyNumberFormat="1" applyFont="1" applyFill="1" applyBorder="1" applyAlignment="1">
      <alignment horizontal="center" vertical="center"/>
    </xf>
    <xf numFmtId="0" fontId="127" fillId="13" borderId="0" xfId="2" applyFont="1" applyFill="1" applyAlignment="1">
      <alignment horizontal="left" vertical="center"/>
    </xf>
    <xf numFmtId="0" fontId="128" fillId="13" borderId="0" xfId="6" applyFont="1" applyFill="1" applyAlignment="1">
      <alignment vertical="center"/>
    </xf>
    <xf numFmtId="0" fontId="88" fillId="13" borderId="0" xfId="9" applyFont="1" applyFill="1" applyAlignment="1">
      <alignment vertical="center"/>
    </xf>
    <xf numFmtId="0" fontId="128" fillId="13" borderId="0" xfId="6" applyFont="1" applyFill="1" applyAlignment="1">
      <alignment horizontal="left" vertical="center"/>
    </xf>
    <xf numFmtId="0" fontId="88" fillId="13" borderId="0" xfId="6" applyFont="1" applyFill="1" applyAlignment="1">
      <alignment horizontal="left" vertical="center"/>
    </xf>
    <xf numFmtId="0" fontId="128" fillId="13" borderId="0" xfId="0" applyFont="1" applyFill="1" applyAlignment="1">
      <alignment vertical="center"/>
    </xf>
    <xf numFmtId="0" fontId="119" fillId="13" borderId="0" xfId="2" applyFont="1" applyFill="1" applyAlignment="1" applyProtection="1">
      <alignment vertical="center"/>
      <protection hidden="1"/>
    </xf>
    <xf numFmtId="0" fontId="90" fillId="22" borderId="0" xfId="6" applyFont="1" applyFill="1" applyAlignment="1">
      <alignment horizontal="center" vertical="center"/>
    </xf>
    <xf numFmtId="0" fontId="129" fillId="7" borderId="120" xfId="0" applyFont="1" applyFill="1" applyBorder="1" applyAlignment="1">
      <alignment horizontal="center" vertical="center"/>
    </xf>
    <xf numFmtId="0" fontId="90" fillId="13" borderId="0" xfId="0" applyFont="1" applyFill="1" applyAlignment="1">
      <alignment horizontal="left" vertical="center"/>
    </xf>
    <xf numFmtId="0" fontId="130" fillId="7" borderId="0" xfId="0" applyFont="1" applyFill="1" applyAlignment="1">
      <alignment horizontal="center" vertical="center"/>
    </xf>
    <xf numFmtId="0" fontId="68" fillId="3" borderId="49" xfId="2" applyFont="1" applyFill="1" applyBorder="1" applyAlignment="1">
      <alignment vertical="center"/>
    </xf>
    <xf numFmtId="0" fontId="68" fillId="5" borderId="0" xfId="7" applyFont="1" applyFill="1" applyAlignment="1">
      <alignment vertical="center"/>
    </xf>
    <xf numFmtId="0" fontId="68" fillId="5" borderId="0" xfId="7" applyFont="1" applyFill="1" applyAlignment="1">
      <alignment horizontal="center" vertical="center"/>
    </xf>
    <xf numFmtId="0" fontId="68" fillId="5" borderId="13" xfId="7" applyFont="1" applyFill="1" applyBorder="1" applyAlignment="1">
      <alignment vertical="center"/>
    </xf>
    <xf numFmtId="169" fontId="13" fillId="23" borderId="95" xfId="2" applyNumberFormat="1" applyFont="1" applyFill="1" applyBorder="1" applyAlignment="1">
      <alignment horizontal="center" vertical="center"/>
    </xf>
    <xf numFmtId="169" fontId="13" fillId="23" borderId="103" xfId="2" applyNumberFormat="1" applyFont="1" applyFill="1" applyBorder="1" applyAlignment="1">
      <alignment horizontal="center" vertical="center"/>
    </xf>
    <xf numFmtId="0" fontId="77" fillId="5" borderId="0" xfId="6" applyFont="1" applyFill="1" applyAlignment="1">
      <alignment vertical="center"/>
    </xf>
    <xf numFmtId="0" fontId="88" fillId="5" borderId="0" xfId="24" applyFont="1" applyFill="1" applyAlignment="1">
      <alignment vertical="center"/>
    </xf>
    <xf numFmtId="0" fontId="28" fillId="5" borderId="0" xfId="24" applyFont="1" applyFill="1" applyAlignment="1">
      <alignment vertical="center"/>
    </xf>
    <xf numFmtId="0" fontId="118" fillId="5" borderId="0" xfId="2" applyFont="1" applyFill="1" applyAlignment="1">
      <alignment horizontal="center" vertical="center"/>
    </xf>
    <xf numFmtId="0" fontId="121" fillId="19" borderId="0" xfId="2" applyFont="1" applyFill="1" applyAlignment="1">
      <alignment horizontal="left" vertical="center"/>
    </xf>
    <xf numFmtId="0" fontId="37" fillId="15" borderId="0" xfId="2" applyFont="1" applyFill="1" applyAlignment="1">
      <alignment horizontal="center" vertical="center"/>
    </xf>
    <xf numFmtId="0" fontId="11" fillId="15" borderId="0" xfId="2" applyFont="1" applyFill="1" applyAlignment="1">
      <alignment horizontal="left" vertical="center"/>
    </xf>
    <xf numFmtId="0" fontId="88" fillId="5" borderId="0" xfId="0" applyFont="1" applyFill="1"/>
    <xf numFmtId="0" fontId="88" fillId="5" borderId="13" xfId="0" applyFont="1" applyFill="1" applyBorder="1" applyAlignment="1">
      <alignment vertical="center"/>
    </xf>
    <xf numFmtId="0" fontId="26" fillId="5" borderId="0" xfId="2" applyFont="1" applyFill="1" applyAlignment="1" applyProtection="1">
      <alignment vertical="center"/>
      <protection locked="0"/>
    </xf>
    <xf numFmtId="0" fontId="26" fillId="5" borderId="13" xfId="2" applyFont="1" applyFill="1" applyBorder="1" applyAlignment="1" applyProtection="1">
      <alignment vertical="center"/>
      <protection locked="0"/>
    </xf>
    <xf numFmtId="0" fontId="122" fillId="5" borderId="0" xfId="2" applyFont="1" applyFill="1" applyAlignment="1">
      <alignment horizontal="left" vertical="center"/>
    </xf>
    <xf numFmtId="0" fontId="88" fillId="5" borderId="0" xfId="6" applyFont="1" applyFill="1"/>
    <xf numFmtId="0" fontId="41" fillId="59" borderId="0" xfId="25" applyFont="1" applyFill="1" applyAlignment="1">
      <alignment horizontal="center" vertical="center"/>
    </xf>
    <xf numFmtId="0" fontId="41" fillId="5" borderId="0" xfId="24" applyFont="1" applyFill="1" applyAlignment="1">
      <alignment vertical="center"/>
    </xf>
    <xf numFmtId="0" fontId="133" fillId="5" borderId="0" xfId="10" applyFont="1" applyFill="1" applyAlignment="1">
      <alignment horizontal="right" vertical="center"/>
    </xf>
    <xf numFmtId="0" fontId="134" fillId="34" borderId="0" xfId="2" applyFont="1" applyFill="1" applyAlignment="1" applyProtection="1">
      <alignment vertical="center"/>
      <protection hidden="1"/>
    </xf>
    <xf numFmtId="0" fontId="44" fillId="5" borderId="0" xfId="2" applyFont="1" applyFill="1" applyAlignment="1">
      <alignment vertical="center"/>
    </xf>
    <xf numFmtId="0" fontId="90" fillId="5" borderId="0" xfId="2" applyFont="1" applyFill="1" applyAlignment="1">
      <alignment vertical="center"/>
    </xf>
    <xf numFmtId="0" fontId="90" fillId="5" borderId="0" xfId="2" applyFont="1" applyFill="1" applyAlignment="1">
      <alignment vertical="center" wrapText="1"/>
    </xf>
    <xf numFmtId="0" fontId="44" fillId="5" borderId="0" xfId="2" applyFont="1" applyFill="1" applyAlignment="1" applyProtection="1">
      <alignment horizontal="left" vertical="center"/>
      <protection locked="0"/>
    </xf>
    <xf numFmtId="0" fontId="63" fillId="5" borderId="0" xfId="2" applyFont="1" applyFill="1" applyProtection="1">
      <protection locked="0"/>
    </xf>
    <xf numFmtId="0" fontId="28" fillId="5" borderId="0" xfId="6" applyFont="1" applyFill="1"/>
    <xf numFmtId="1" fontId="90" fillId="17" borderId="0" xfId="2" applyNumberFormat="1" applyFont="1" applyFill="1" applyAlignment="1" applyProtection="1">
      <alignment horizontal="center" vertical="center"/>
      <protection hidden="1"/>
    </xf>
    <xf numFmtId="1" fontId="63" fillId="5" borderId="0" xfId="2" applyNumberFormat="1" applyFont="1" applyFill="1" applyAlignment="1" applyProtection="1">
      <alignment vertical="center" wrapText="1"/>
      <protection hidden="1"/>
    </xf>
    <xf numFmtId="0" fontId="28" fillId="5" borderId="0" xfId="6" applyFont="1" applyFill="1" applyAlignment="1">
      <alignment vertical="center"/>
    </xf>
    <xf numFmtId="0" fontId="44" fillId="5" borderId="0" xfId="24" applyFont="1" applyFill="1" applyAlignment="1">
      <alignment vertical="center"/>
    </xf>
    <xf numFmtId="0" fontId="44" fillId="5" borderId="0" xfId="2" applyFont="1" applyFill="1" applyAlignment="1" applyProtection="1">
      <alignment horizontal="center" vertical="center"/>
      <protection locked="0"/>
    </xf>
    <xf numFmtId="0" fontId="37" fillId="86" borderId="0" xfId="2" applyFont="1" applyFill="1" applyAlignment="1" applyProtection="1">
      <alignment horizontal="right" vertical="center" wrapText="1"/>
      <protection hidden="1"/>
    </xf>
    <xf numFmtId="186" fontId="68" fillId="86" borderId="122" xfId="2" applyNumberFormat="1" applyFont="1" applyFill="1" applyBorder="1" applyAlignment="1">
      <alignment horizontal="center" vertical="center"/>
    </xf>
    <xf numFmtId="0" fontId="23" fillId="87" borderId="1" xfId="2" applyFont="1" applyFill="1" applyBorder="1" applyAlignment="1" applyProtection="1">
      <alignment horizontal="right" vertical="center" wrapText="1"/>
      <protection hidden="1"/>
    </xf>
    <xf numFmtId="179" fontId="23" fillId="88" borderId="123" xfId="2" applyNumberFormat="1" applyFont="1" applyFill="1" applyBorder="1" applyAlignment="1" applyProtection="1">
      <alignment horizontal="center" vertical="center" wrapText="1"/>
      <protection hidden="1"/>
    </xf>
    <xf numFmtId="0" fontId="90" fillId="5" borderId="5" xfId="2" applyFont="1" applyFill="1" applyBorder="1" applyAlignment="1" applyProtection="1">
      <alignment horizontal="center"/>
      <protection locked="0"/>
    </xf>
    <xf numFmtId="0" fontId="68" fillId="5" borderId="124" xfId="2" applyFont="1" applyFill="1" applyBorder="1" applyAlignment="1" applyProtection="1">
      <alignment horizontal="center"/>
      <protection locked="0"/>
    </xf>
    <xf numFmtId="186" fontId="63" fillId="0" borderId="125" xfId="2" applyNumberFormat="1" applyFont="1" applyBorder="1" applyAlignment="1">
      <alignment horizontal="center" vertical="center"/>
    </xf>
    <xf numFmtId="0" fontId="57" fillId="14" borderId="127" xfId="6" applyFont="1" applyFill="1" applyBorder="1" applyAlignment="1">
      <alignment horizontal="center" vertical="center"/>
    </xf>
    <xf numFmtId="0" fontId="57" fillId="14" borderId="88" xfId="6" applyFont="1" applyFill="1" applyBorder="1" applyAlignment="1">
      <alignment horizontal="center" vertical="center"/>
    </xf>
    <xf numFmtId="0" fontId="4" fillId="22" borderId="128" xfId="6" applyFont="1" applyFill="1" applyBorder="1" applyAlignment="1">
      <alignment horizontal="left" vertical="center"/>
    </xf>
    <xf numFmtId="0" fontId="39" fillId="31" borderId="129" xfId="2" applyFont="1" applyFill="1" applyBorder="1" applyAlignment="1" applyProtection="1">
      <alignment horizontal="center" vertical="center"/>
      <protection hidden="1"/>
    </xf>
    <xf numFmtId="0" fontId="39" fillId="34" borderId="130" xfId="2" applyFont="1" applyFill="1" applyBorder="1" applyAlignment="1" applyProtection="1">
      <alignment horizontal="center" vertical="center"/>
      <protection hidden="1"/>
    </xf>
    <xf numFmtId="171" fontId="74" fillId="19" borderId="127" xfId="0" applyNumberFormat="1" applyFont="1" applyFill="1" applyBorder="1" applyAlignment="1">
      <alignment horizontal="center" vertical="center"/>
    </xf>
    <xf numFmtId="172" fontId="74" fillId="19" borderId="131" xfId="0" applyNumberFormat="1" applyFont="1" applyFill="1" applyBorder="1" applyAlignment="1">
      <alignment horizontal="center" vertical="center"/>
    </xf>
    <xf numFmtId="0" fontId="69" fillId="29" borderId="130" xfId="2" applyFont="1" applyFill="1" applyBorder="1" applyAlignment="1" applyProtection="1">
      <alignment horizontal="center" vertical="center"/>
      <protection hidden="1"/>
    </xf>
    <xf numFmtId="0" fontId="77" fillId="13" borderId="18" xfId="6" applyFont="1" applyFill="1" applyBorder="1" applyAlignment="1">
      <alignment vertical="center"/>
    </xf>
    <xf numFmtId="0" fontId="136" fillId="13" borderId="0" xfId="0" applyFont="1" applyFill="1" applyAlignment="1">
      <alignment horizontal="left" vertical="center"/>
    </xf>
    <xf numFmtId="1" fontId="12" fillId="32" borderId="130" xfId="2" applyNumberFormat="1" applyFont="1" applyFill="1" applyBorder="1" applyAlignment="1" applyProtection="1">
      <alignment horizontal="center" vertical="center"/>
      <protection hidden="1"/>
    </xf>
    <xf numFmtId="0" fontId="4" fillId="89" borderId="132" xfId="6" applyFont="1" applyFill="1" applyBorder="1" applyAlignment="1">
      <alignment horizontal="center" vertical="center"/>
    </xf>
    <xf numFmtId="0" fontId="4" fillId="89" borderId="15" xfId="6" applyFont="1" applyFill="1" applyBorder="1" applyAlignment="1">
      <alignment horizontal="center" vertical="center"/>
    </xf>
    <xf numFmtId="0" fontId="137" fillId="89" borderId="15" xfId="6" applyFont="1" applyFill="1" applyBorder="1" applyAlignment="1">
      <alignment horizontal="left" vertical="center"/>
    </xf>
    <xf numFmtId="0" fontId="138" fillId="89" borderId="15" xfId="6" applyFont="1" applyFill="1" applyBorder="1" applyAlignment="1">
      <alignment horizontal="center" vertical="center"/>
    </xf>
    <xf numFmtId="0" fontId="139" fillId="89" borderId="15" xfId="6" applyFont="1" applyFill="1" applyBorder="1" applyAlignment="1">
      <alignment vertical="center"/>
    </xf>
    <xf numFmtId="0" fontId="68" fillId="15" borderId="133" xfId="2" applyFont="1" applyFill="1" applyBorder="1" applyAlignment="1" applyProtection="1">
      <alignment vertical="center"/>
      <protection hidden="1"/>
    </xf>
    <xf numFmtId="0" fontId="94" fillId="5" borderId="43" xfId="10" applyFont="1" applyFill="1" applyBorder="1" applyAlignment="1">
      <alignment horizontal="left" vertical="center"/>
    </xf>
    <xf numFmtId="0" fontId="94" fillId="5" borderId="44" xfId="10" applyFont="1" applyFill="1" applyBorder="1" applyAlignment="1">
      <alignment horizontal="left" vertical="center"/>
    </xf>
    <xf numFmtId="0" fontId="94" fillId="5" borderId="13" xfId="10" applyFont="1" applyFill="1" applyBorder="1" applyAlignment="1">
      <alignment horizontal="right" vertical="center"/>
    </xf>
    <xf numFmtId="0" fontId="78" fillId="5" borderId="13" xfId="2" applyFont="1" applyFill="1" applyBorder="1" applyAlignment="1" applyProtection="1">
      <alignment horizontal="left" vertical="center"/>
      <protection locked="0"/>
    </xf>
    <xf numFmtId="0" fontId="18" fillId="5" borderId="13" xfId="2" applyFont="1" applyFill="1" applyBorder="1" applyAlignment="1" applyProtection="1">
      <alignment horizontal="right" vertical="center"/>
      <protection locked="0"/>
    </xf>
    <xf numFmtId="0" fontId="63" fillId="15" borderId="78" xfId="4" applyFont="1" applyFill="1" applyBorder="1" applyAlignment="1">
      <alignment horizontal="right" vertical="center"/>
    </xf>
    <xf numFmtId="0" fontId="63" fillId="15" borderId="18" xfId="4" applyFont="1" applyFill="1" applyBorder="1" applyAlignment="1">
      <alignment horizontal="right" vertical="center"/>
    </xf>
    <xf numFmtId="0" fontId="140" fillId="5" borderId="18" xfId="5" applyFont="1" applyFill="1" applyBorder="1" applyAlignment="1">
      <alignment vertical="center"/>
    </xf>
    <xf numFmtId="0" fontId="1" fillId="5" borderId="18" xfId="6" applyFill="1" applyBorder="1"/>
    <xf numFmtId="0" fontId="1" fillId="5" borderId="30" xfId="6" applyFill="1" applyBorder="1"/>
    <xf numFmtId="0" fontId="63" fillId="5" borderId="0" xfId="4" applyFont="1" applyFill="1" applyAlignment="1">
      <alignment horizontal="right" vertical="center"/>
    </xf>
    <xf numFmtId="0" fontId="63" fillId="5" borderId="0" xfId="4" applyFont="1" applyFill="1" applyAlignment="1">
      <alignment horizontal="left" vertical="center"/>
    </xf>
    <xf numFmtId="0" fontId="15" fillId="5" borderId="0" xfId="5" applyFill="1" applyBorder="1" applyAlignment="1">
      <alignment vertical="center"/>
    </xf>
    <xf numFmtId="0" fontId="1" fillId="5" borderId="13" xfId="6" applyFill="1" applyBorder="1"/>
    <xf numFmtId="0" fontId="23" fillId="49" borderId="0" xfId="2" applyFont="1" applyFill="1" applyAlignment="1" applyProtection="1">
      <alignment vertical="center"/>
      <protection hidden="1"/>
    </xf>
    <xf numFmtId="0" fontId="68" fillId="49" borderId="0" xfId="2" applyFont="1" applyFill="1" applyAlignment="1" applyProtection="1">
      <alignment vertical="center"/>
      <protection hidden="1"/>
    </xf>
    <xf numFmtId="0" fontId="63" fillId="49" borderId="0" xfId="2" applyFont="1" applyFill="1" applyAlignment="1" applyProtection="1">
      <alignment vertical="center"/>
      <protection hidden="1"/>
    </xf>
    <xf numFmtId="0" fontId="68" fillId="49" borderId="13" xfId="2" applyFont="1" applyFill="1" applyBorder="1" applyAlignment="1" applyProtection="1">
      <alignment vertical="center"/>
      <protection hidden="1"/>
    </xf>
    <xf numFmtId="0" fontId="0" fillId="5" borderId="135" xfId="0" applyFill="1" applyBorder="1"/>
    <xf numFmtId="0" fontId="0" fillId="5" borderId="136" xfId="0" applyFill="1" applyBorder="1"/>
    <xf numFmtId="0" fontId="79" fillId="7" borderId="126" xfId="16" applyFont="1" applyFill="1" applyBorder="1" applyAlignment="1">
      <alignment horizontal="center" vertical="center"/>
    </xf>
    <xf numFmtId="0" fontId="0" fillId="5" borderId="137" xfId="0" applyFill="1" applyBorder="1"/>
    <xf numFmtId="173" fontId="80" fillId="18" borderId="123" xfId="2" applyNumberFormat="1" applyFont="1" applyFill="1" applyBorder="1" applyAlignment="1">
      <alignment horizontal="center" vertical="center"/>
    </xf>
    <xf numFmtId="173" fontId="64" fillId="18" borderId="123" xfId="2" applyNumberFormat="1" applyFont="1" applyFill="1" applyBorder="1" applyAlignment="1">
      <alignment horizontal="center" vertical="center"/>
    </xf>
    <xf numFmtId="173" fontId="41" fillId="32" borderId="123" xfId="2" applyNumberFormat="1" applyFont="1" applyFill="1" applyBorder="1" applyAlignment="1">
      <alignment horizontal="center" vertical="center"/>
    </xf>
    <xf numFmtId="173" fontId="68" fillId="19" borderId="123" xfId="2" applyNumberFormat="1" applyFont="1" applyFill="1" applyBorder="1" applyAlignment="1">
      <alignment horizontal="center" vertical="center"/>
    </xf>
    <xf numFmtId="0" fontId="43" fillId="43" borderId="137" xfId="17" applyFont="1" applyFill="1" applyBorder="1" applyAlignment="1" applyProtection="1">
      <alignment horizontal="center" vertical="center"/>
      <protection locked="0"/>
    </xf>
    <xf numFmtId="1" fontId="44" fillId="7" borderId="137" xfId="10" applyNumberFormat="1" applyFont="1" applyFill="1" applyBorder="1" applyAlignment="1">
      <alignment horizontal="center" vertical="center"/>
    </xf>
    <xf numFmtId="0" fontId="41" fillId="45" borderId="137" xfId="2" applyFont="1" applyFill="1" applyBorder="1" applyAlignment="1">
      <alignment horizontal="center" vertical="center"/>
    </xf>
    <xf numFmtId="164" fontId="80" fillId="44" borderId="137" xfId="17" applyNumberFormat="1" applyFont="1" applyFill="1" applyBorder="1" applyAlignment="1" applyProtection="1">
      <alignment horizontal="center" vertical="center"/>
      <protection locked="0"/>
    </xf>
    <xf numFmtId="165" fontId="41" fillId="44" borderId="137" xfId="2" applyNumberFormat="1" applyFont="1" applyFill="1" applyBorder="1" applyAlignment="1">
      <alignment horizontal="center" vertical="center"/>
    </xf>
    <xf numFmtId="166" fontId="80" fillId="44" borderId="137" xfId="17" applyNumberFormat="1" applyFont="1" applyFill="1" applyBorder="1" applyAlignment="1" applyProtection="1">
      <alignment horizontal="center" vertical="center"/>
      <protection locked="0"/>
    </xf>
    <xf numFmtId="0" fontId="77" fillId="5" borderId="0" xfId="0" applyFont="1" applyFill="1" applyAlignment="1">
      <alignment vertical="center"/>
    </xf>
    <xf numFmtId="0" fontId="64" fillId="5" borderId="0" xfId="0" applyFont="1" applyFill="1" applyAlignment="1">
      <alignment vertical="center"/>
    </xf>
    <xf numFmtId="0" fontId="36" fillId="5" borderId="0" xfId="0" applyFont="1" applyFill="1" applyAlignment="1">
      <alignment vertical="center"/>
    </xf>
    <xf numFmtId="0" fontId="141" fillId="5" borderId="0" xfId="0" applyFont="1" applyFill="1" applyAlignment="1">
      <alignment vertical="center"/>
    </xf>
    <xf numFmtId="0" fontId="32" fillId="83" borderId="0" xfId="2" applyFont="1" applyFill="1" applyAlignment="1" applyProtection="1">
      <alignment vertical="center"/>
      <protection hidden="1"/>
    </xf>
    <xf numFmtId="0" fontId="0" fillId="83" borderId="0" xfId="0" applyFill="1"/>
    <xf numFmtId="0" fontId="52" fillId="5" borderId="0" xfId="0" applyFont="1" applyFill="1" applyAlignment="1">
      <alignment vertical="center"/>
    </xf>
    <xf numFmtId="0" fontId="7" fillId="5" borderId="0" xfId="22" applyFont="1" applyFill="1"/>
    <xf numFmtId="0" fontId="1" fillId="5" borderId="0" xfId="22" applyFill="1"/>
    <xf numFmtId="0" fontId="4" fillId="19" borderId="0" xfId="23" applyFont="1" applyFill="1" applyAlignment="1">
      <alignment horizontal="left"/>
    </xf>
    <xf numFmtId="0" fontId="13" fillId="19" borderId="0" xfId="2" applyFont="1" applyFill="1" applyAlignment="1">
      <alignment horizontal="left"/>
    </xf>
    <xf numFmtId="0" fontId="45" fillId="5" borderId="0" xfId="2" applyFont="1" applyFill="1" applyAlignment="1">
      <alignment horizontal="center" vertical="center"/>
    </xf>
    <xf numFmtId="0" fontId="4" fillId="19" borderId="0" xfId="2" applyFont="1" applyFill="1" applyAlignment="1">
      <alignment horizontal="left"/>
    </xf>
    <xf numFmtId="0" fontId="4" fillId="19" borderId="0" xfId="2" applyFont="1" applyFill="1" applyAlignment="1">
      <alignment wrapText="1"/>
    </xf>
    <xf numFmtId="0" fontId="142" fillId="19" borderId="0" xfId="2" applyFont="1" applyFill="1" applyAlignment="1">
      <alignment horizontal="left"/>
    </xf>
    <xf numFmtId="0" fontId="142" fillId="19" borderId="0" xfId="23" applyFont="1" applyFill="1" applyAlignment="1">
      <alignment horizontal="left"/>
    </xf>
    <xf numFmtId="0" fontId="143" fillId="19" borderId="0" xfId="2" applyFont="1" applyFill="1" applyAlignment="1">
      <alignment horizontal="left"/>
    </xf>
    <xf numFmtId="0" fontId="144" fillId="19" borderId="0" xfId="22" applyFont="1" applyFill="1" applyAlignment="1">
      <alignment horizontal="left" vertical="center"/>
    </xf>
    <xf numFmtId="0" fontId="1" fillId="19" borderId="0" xfId="22" applyFill="1"/>
    <xf numFmtId="0" fontId="68" fillId="5" borderId="0" xfId="2" applyFont="1" applyFill="1" applyAlignment="1">
      <alignment horizontal="left" vertical="center"/>
    </xf>
    <xf numFmtId="0" fontId="145" fillId="5" borderId="0" xfId="5" applyFont="1" applyFill="1" applyBorder="1" applyAlignment="1">
      <alignment vertical="center"/>
    </xf>
    <xf numFmtId="0" fontId="32" fillId="2" borderId="143" xfId="7" applyFont="1" applyFill="1" applyBorder="1" applyAlignment="1">
      <alignment horizontal="center" vertical="center"/>
    </xf>
    <xf numFmtId="0" fontId="4" fillId="3" borderId="0" xfId="2" applyFont="1" applyFill="1" applyAlignment="1">
      <alignment horizontal="center" vertical="center"/>
    </xf>
    <xf numFmtId="0" fontId="70" fillId="5" borderId="0" xfId="7" applyFont="1" applyFill="1" applyAlignment="1">
      <alignment horizontal="center" vertical="center"/>
    </xf>
    <xf numFmtId="0" fontId="64" fillId="16" borderId="0" xfId="11" applyFont="1" applyFill="1" applyAlignment="1">
      <alignment horizontal="center" vertical="center"/>
    </xf>
    <xf numFmtId="0" fontId="68" fillId="5" borderId="0" xfId="6" applyFont="1" applyFill="1" applyAlignment="1">
      <alignment horizontal="left" vertical="center"/>
    </xf>
    <xf numFmtId="0" fontId="90" fillId="5" borderId="0" xfId="6" applyFont="1" applyFill="1" applyAlignment="1">
      <alignment horizontal="left" vertical="center"/>
    </xf>
    <xf numFmtId="0" fontId="36" fillId="5" borderId="0" xfId="6" applyFont="1" applyFill="1" applyAlignment="1">
      <alignment horizontal="left" vertical="center"/>
    </xf>
    <xf numFmtId="0" fontId="6" fillId="12" borderId="0" xfId="2" applyFont="1" applyFill="1" applyAlignment="1">
      <alignment horizontal="center" vertical="center"/>
    </xf>
    <xf numFmtId="0" fontId="8" fillId="90" borderId="0" xfId="26" applyFont="1" applyFill="1" applyAlignment="1">
      <alignment horizontal="center" vertical="center"/>
    </xf>
    <xf numFmtId="0" fontId="61" fillId="5" borderId="0" xfId="2" applyFont="1" applyFill="1" applyAlignment="1" applyProtection="1">
      <alignment vertical="center" wrapText="1"/>
      <protection hidden="1"/>
    </xf>
    <xf numFmtId="0" fontId="11" fillId="5" borderId="0" xfId="2" applyFont="1" applyFill="1" applyAlignment="1" applyProtection="1">
      <alignment horizontal="right" vertical="center"/>
      <protection hidden="1"/>
    </xf>
    <xf numFmtId="0" fontId="0" fillId="5" borderId="144" xfId="0" applyFill="1" applyBorder="1" applyAlignment="1">
      <alignment vertical="center"/>
    </xf>
    <xf numFmtId="0" fontId="0" fillId="5" borderId="145" xfId="0" applyFill="1" applyBorder="1" applyAlignment="1">
      <alignment vertical="center"/>
    </xf>
    <xf numFmtId="0" fontId="0" fillId="5" borderId="146" xfId="0" applyFill="1" applyBorder="1" applyAlignment="1">
      <alignment vertical="center"/>
    </xf>
    <xf numFmtId="0" fontId="29" fillId="91" borderId="0" xfId="2" applyFont="1" applyFill="1" applyAlignment="1" applyProtection="1">
      <alignment horizontal="left" vertical="center"/>
      <protection hidden="1"/>
    </xf>
    <xf numFmtId="0" fontId="29" fillId="91" borderId="13" xfId="2" applyFont="1" applyFill="1" applyBorder="1" applyAlignment="1" applyProtection="1">
      <alignment horizontal="left" vertical="center"/>
      <protection hidden="1"/>
    </xf>
    <xf numFmtId="0" fontId="29" fillId="91" borderId="0" xfId="2" applyFont="1" applyFill="1" applyAlignment="1" applyProtection="1">
      <alignment vertical="center"/>
      <protection hidden="1"/>
    </xf>
    <xf numFmtId="0" fontId="29" fillId="91" borderId="0" xfId="8" applyFont="1" applyFill="1" applyAlignment="1">
      <alignment horizontal="left" vertical="center"/>
    </xf>
    <xf numFmtId="0" fontId="29" fillId="91" borderId="0" xfId="4" applyFont="1" applyFill="1" applyAlignment="1">
      <alignment horizontal="left" vertical="center"/>
    </xf>
    <xf numFmtId="0" fontId="147" fillId="91" borderId="0" xfId="27" applyFont="1" applyFill="1" applyAlignment="1">
      <alignment horizontal="center" vertical="center"/>
    </xf>
    <xf numFmtId="0" fontId="4" fillId="72" borderId="0" xfId="2" applyFont="1" applyFill="1" applyAlignment="1">
      <alignment horizontal="center" vertical="center"/>
    </xf>
    <xf numFmtId="0" fontId="4" fillId="72" borderId="13" xfId="2" applyFont="1" applyFill="1" applyBorder="1" applyAlignment="1">
      <alignment horizontal="center" vertical="center"/>
    </xf>
    <xf numFmtId="0" fontId="4" fillId="3" borderId="34"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35" xfId="2" applyFont="1" applyFill="1" applyBorder="1" applyAlignment="1">
      <alignment horizontal="center" vertical="center"/>
    </xf>
    <xf numFmtId="174" fontId="26" fillId="60" borderId="141" xfId="2" applyNumberFormat="1" applyFont="1" applyFill="1" applyBorder="1" applyAlignment="1">
      <alignment vertical="center"/>
    </xf>
    <xf numFmtId="0" fontId="26" fillId="61" borderId="141" xfId="2" applyFont="1" applyFill="1" applyBorder="1" applyAlignment="1">
      <alignment vertical="center"/>
    </xf>
    <xf numFmtId="0" fontId="26" fillId="63" borderId="141" xfId="2" applyFont="1" applyFill="1" applyBorder="1" applyAlignment="1">
      <alignment vertical="center"/>
    </xf>
    <xf numFmtId="0" fontId="26" fillId="64" borderId="141" xfId="2" applyFont="1" applyFill="1" applyBorder="1" applyAlignment="1">
      <alignment vertical="center"/>
    </xf>
    <xf numFmtId="0" fontId="10" fillId="5" borderId="5" xfId="3" applyFont="1" applyFill="1" applyBorder="1" applyAlignment="1">
      <alignment horizontal="center" vertical="center"/>
    </xf>
    <xf numFmtId="0" fontId="29" fillId="4" borderId="121" xfId="9" applyFont="1" applyFill="1" applyBorder="1" applyAlignment="1">
      <alignment horizontal="center" vertical="center"/>
    </xf>
    <xf numFmtId="0" fontId="83" fillId="40" borderId="2" xfId="11" applyFont="1" applyFill="1" applyBorder="1" applyAlignment="1">
      <alignment horizontal="center" vertical="center"/>
    </xf>
    <xf numFmtId="0" fontId="37" fillId="16" borderId="121" xfId="11" applyFont="1" applyFill="1" applyBorder="1" applyAlignment="1">
      <alignment horizontal="center" vertical="center"/>
    </xf>
    <xf numFmtId="0" fontId="151" fillId="95" borderId="0" xfId="0" applyFont="1" applyFill="1" applyAlignment="1">
      <alignment horizontal="right" vertical="center"/>
    </xf>
    <xf numFmtId="0" fontId="125" fillId="97" borderId="0" xfId="0" applyFont="1" applyFill="1" applyAlignment="1">
      <alignment horizontal="right" vertical="center"/>
    </xf>
    <xf numFmtId="0" fontId="125" fillId="99" borderId="0" xfId="0" applyFont="1" applyFill="1" applyAlignment="1">
      <alignment horizontal="right" vertical="center"/>
    </xf>
    <xf numFmtId="0" fontId="151" fillId="41" borderId="0" xfId="0" applyFont="1" applyFill="1" applyAlignment="1">
      <alignment horizontal="right" vertical="center"/>
    </xf>
    <xf numFmtId="0" fontId="151" fillId="102" borderId="0" xfId="0" applyFont="1" applyFill="1" applyAlignment="1">
      <alignment horizontal="right" vertical="center"/>
    </xf>
    <xf numFmtId="0" fontId="125" fillId="104" borderId="0" xfId="0" applyFont="1" applyFill="1" applyAlignment="1">
      <alignment horizontal="right" vertical="center"/>
    </xf>
    <xf numFmtId="0" fontId="151" fillId="106" borderId="0" xfId="0" applyFont="1" applyFill="1" applyAlignment="1">
      <alignment horizontal="right" vertical="center"/>
    </xf>
    <xf numFmtId="0" fontId="151" fillId="96" borderId="0" xfId="0" applyFont="1" applyFill="1" applyAlignment="1">
      <alignment horizontal="left" vertical="center"/>
    </xf>
    <xf numFmtId="0" fontId="42" fillId="98" borderId="0" xfId="0" applyFont="1" applyFill="1" applyAlignment="1">
      <alignment horizontal="left" vertical="center"/>
    </xf>
    <xf numFmtId="0" fontId="125" fillId="100" borderId="0" xfId="0" applyFont="1" applyFill="1" applyAlignment="1">
      <alignment horizontal="left" vertical="center"/>
    </xf>
    <xf numFmtId="0" fontId="151" fillId="101" borderId="0" xfId="0" applyFont="1" applyFill="1" applyAlignment="1">
      <alignment horizontal="left" vertical="center"/>
    </xf>
    <xf numFmtId="0" fontId="125" fillId="103" borderId="0" xfId="0" applyFont="1" applyFill="1" applyAlignment="1">
      <alignment horizontal="left" vertical="center"/>
    </xf>
    <xf numFmtId="0" fontId="151" fillId="105" borderId="0" xfId="0" applyFont="1" applyFill="1" applyAlignment="1">
      <alignment horizontal="left" vertical="center"/>
    </xf>
    <xf numFmtId="0" fontId="125" fillId="107" borderId="0" xfId="0" applyFont="1" applyFill="1" applyAlignment="1">
      <alignment horizontal="left" vertical="center"/>
    </xf>
    <xf numFmtId="179" fontId="68" fillId="74" borderId="0" xfId="2" applyNumberFormat="1" applyFont="1" applyFill="1" applyAlignment="1">
      <alignment horizontal="center" vertical="center"/>
    </xf>
    <xf numFmtId="0" fontId="39" fillId="5" borderId="88" xfId="2" applyFont="1" applyFill="1" applyBorder="1" applyAlignment="1" applyProtection="1">
      <alignment horizontal="center" vertical="center"/>
      <protection hidden="1"/>
    </xf>
    <xf numFmtId="164" fontId="65" fillId="7" borderId="6" xfId="2" applyNumberFormat="1" applyFont="1" applyFill="1" applyBorder="1" applyAlignment="1">
      <alignment horizontal="center" vertical="center"/>
    </xf>
    <xf numFmtId="0" fontId="11" fillId="0" borderId="0" xfId="2" applyFont="1" applyAlignment="1">
      <alignment horizontal="right" vertical="center"/>
    </xf>
    <xf numFmtId="179" fontId="68" fillId="74" borderId="75" xfId="2" applyNumberFormat="1" applyFont="1" applyFill="1" applyBorder="1" applyAlignment="1">
      <alignment horizontal="center" vertical="center"/>
    </xf>
    <xf numFmtId="165" fontId="41" fillId="5" borderId="28" xfId="0" applyNumberFormat="1" applyFont="1" applyFill="1" applyBorder="1" applyAlignment="1">
      <alignment horizontal="center" vertical="center"/>
    </xf>
    <xf numFmtId="179" fontId="43" fillId="73" borderId="28" xfId="2" applyNumberFormat="1" applyFont="1" applyFill="1" applyBorder="1" applyAlignment="1">
      <alignment horizontal="center" vertical="center"/>
    </xf>
    <xf numFmtId="0" fontId="28" fillId="5" borderId="0" xfId="0" applyFont="1" applyFill="1" applyAlignment="1">
      <alignment horizontal="center" vertical="center"/>
    </xf>
    <xf numFmtId="0" fontId="28" fillId="5" borderId="13" xfId="0" applyFont="1" applyFill="1" applyBorder="1" applyAlignment="1">
      <alignment horizontal="center" vertical="center"/>
    </xf>
    <xf numFmtId="0" fontId="41" fillId="44" borderId="13" xfId="17" applyFont="1" applyFill="1" applyBorder="1" applyAlignment="1" applyProtection="1">
      <alignment horizontal="center" vertical="center"/>
      <protection locked="0"/>
    </xf>
    <xf numFmtId="0" fontId="0" fillId="6" borderId="0" xfId="0" applyFill="1" applyAlignment="1">
      <alignment horizontal="center" vertical="center"/>
    </xf>
    <xf numFmtId="173" fontId="63" fillId="5" borderId="0" xfId="2" quotePrefix="1" applyNumberFormat="1" applyFont="1" applyFill="1" applyAlignment="1">
      <alignment horizontal="center" vertical="center"/>
    </xf>
    <xf numFmtId="173" fontId="63" fillId="5" borderId="13" xfId="2" quotePrefix="1" applyNumberFormat="1" applyFont="1" applyFill="1" applyBorder="1" applyAlignment="1">
      <alignment horizontal="center" vertical="center"/>
    </xf>
    <xf numFmtId="0" fontId="89" fillId="5" borderId="151" xfId="3" applyFont="1" applyFill="1" applyBorder="1" applyAlignment="1">
      <alignment horizontal="right" vertical="center"/>
    </xf>
    <xf numFmtId="0" fontId="32" fillId="83" borderId="2" xfId="2" applyFont="1" applyFill="1" applyBorder="1" applyAlignment="1" applyProtection="1">
      <alignment horizontal="right" vertical="center"/>
      <protection hidden="1"/>
    </xf>
    <xf numFmtId="0" fontId="63" fillId="33" borderId="130" xfId="2" applyFont="1" applyFill="1" applyBorder="1" applyAlignment="1" applyProtection="1">
      <alignment horizontal="center" vertical="center"/>
      <protection hidden="1"/>
    </xf>
    <xf numFmtId="0" fontId="39" fillId="31" borderId="39" xfId="2" applyFont="1" applyFill="1" applyBorder="1" applyAlignment="1" applyProtection="1">
      <alignment horizontal="center" vertical="center"/>
      <protection hidden="1"/>
    </xf>
    <xf numFmtId="0" fontId="81" fillId="5" borderId="0" xfId="0" applyFont="1" applyFill="1" applyAlignment="1">
      <alignment horizontal="left" vertical="center"/>
    </xf>
    <xf numFmtId="188" fontId="49" fillId="5" borderId="150" xfId="2" applyNumberFormat="1" applyFont="1" applyFill="1" applyBorder="1" applyAlignment="1" applyProtection="1">
      <alignment horizontal="left" vertical="center"/>
      <protection hidden="1"/>
    </xf>
    <xf numFmtId="0" fontId="28" fillId="3" borderId="0" xfId="0" applyFont="1" applyFill="1" applyAlignment="1">
      <alignment horizontal="center" vertical="center"/>
    </xf>
    <xf numFmtId="0" fontId="4" fillId="4" borderId="76" xfId="2" quotePrefix="1" applyFont="1" applyFill="1" applyBorder="1" applyAlignment="1">
      <alignment horizontal="center" vertical="center"/>
    </xf>
    <xf numFmtId="0" fontId="4" fillId="15" borderId="0" xfId="2" quotePrefix="1" applyFont="1" applyFill="1" applyAlignment="1">
      <alignment horizontal="center" vertical="center"/>
    </xf>
    <xf numFmtId="166" fontId="67" fillId="3" borderId="0" xfId="2" applyNumberFormat="1" applyFont="1" applyFill="1" applyAlignment="1">
      <alignment horizontal="center" vertical="center" wrapText="1"/>
    </xf>
    <xf numFmtId="167" fontId="18" fillId="27" borderId="152" xfId="2" applyNumberFormat="1" applyFont="1" applyFill="1" applyBorder="1" applyAlignment="1">
      <alignment horizontal="center" vertical="center"/>
    </xf>
    <xf numFmtId="167" fontId="18" fillId="5" borderId="153" xfId="2" applyNumberFormat="1" applyFont="1" applyFill="1" applyBorder="1" applyAlignment="1">
      <alignment horizontal="center" vertical="center"/>
    </xf>
    <xf numFmtId="167" fontId="18" fillId="27" borderId="153" xfId="2" applyNumberFormat="1" applyFont="1" applyFill="1" applyBorder="1" applyAlignment="1">
      <alignment horizontal="center" vertical="center"/>
    </xf>
    <xf numFmtId="165" fontId="149" fillId="5" borderId="28" xfId="0" applyNumberFormat="1" applyFont="1" applyFill="1" applyBorder="1" applyAlignment="1">
      <alignment horizontal="center" vertical="center"/>
    </xf>
    <xf numFmtId="0" fontId="11" fillId="5" borderId="28" xfId="3" applyFont="1" applyFill="1" applyBorder="1" applyAlignment="1">
      <alignment horizontal="center" vertical="center"/>
    </xf>
    <xf numFmtId="166" fontId="0" fillId="3" borderId="0" xfId="0" applyNumberFormat="1" applyFill="1" applyAlignment="1">
      <alignment horizontal="center" vertical="center"/>
    </xf>
    <xf numFmtId="172" fontId="74" fillId="19" borderId="39" xfId="0" applyNumberFormat="1" applyFont="1" applyFill="1" applyBorder="1" applyAlignment="1">
      <alignment horizontal="center" vertical="center"/>
    </xf>
    <xf numFmtId="171" fontId="74" fillId="19" borderId="131" xfId="0" applyNumberFormat="1" applyFont="1" applyFill="1" applyBorder="1" applyAlignment="1">
      <alignment horizontal="center" vertical="center"/>
    </xf>
    <xf numFmtId="0" fontId="10" fillId="3" borderId="0" xfId="2" applyFont="1" applyFill="1" applyAlignment="1">
      <alignment horizontal="center" vertical="center"/>
    </xf>
    <xf numFmtId="0" fontId="1" fillId="5" borderId="0" xfId="14" applyFill="1" applyAlignment="1">
      <alignment horizontal="center" vertical="center"/>
    </xf>
    <xf numFmtId="0" fontId="50" fillId="5" borderId="0" xfId="2" applyFont="1" applyFill="1" applyAlignment="1">
      <alignment horizontal="center" vertical="center"/>
    </xf>
    <xf numFmtId="188" fontId="49" fillId="5" borderId="13" xfId="2" applyNumberFormat="1" applyFont="1" applyFill="1" applyBorder="1" applyAlignment="1" applyProtection="1">
      <alignment horizontal="left" vertical="center"/>
      <protection hidden="1"/>
    </xf>
    <xf numFmtId="0" fontId="49" fillId="5" borderId="0" xfId="3" applyFont="1" applyFill="1" applyAlignment="1">
      <alignment horizontal="right" vertical="center"/>
    </xf>
    <xf numFmtId="173" fontId="68" fillId="5" borderId="150" xfId="2" applyNumberFormat="1" applyFont="1" applyFill="1" applyBorder="1" applyAlignment="1">
      <alignment horizontal="center" vertical="center"/>
    </xf>
    <xf numFmtId="0" fontId="4" fillId="4" borderId="11" xfId="2" quotePrefix="1" applyFont="1" applyFill="1" applyBorder="1" applyAlignment="1">
      <alignment horizontal="center" vertical="center"/>
    </xf>
    <xf numFmtId="0" fontId="4" fillId="3" borderId="13" xfId="2" quotePrefix="1" applyFont="1" applyFill="1" applyBorder="1" applyAlignment="1">
      <alignment horizontal="center" vertical="center"/>
    </xf>
    <xf numFmtId="0" fontId="4" fillId="15" borderId="13" xfId="2" quotePrefix="1" applyFont="1" applyFill="1" applyBorder="1" applyAlignment="1">
      <alignment horizontal="center" vertical="center"/>
    </xf>
    <xf numFmtId="189" fontId="80" fillId="5" borderId="151" xfId="2" applyNumberFormat="1" applyFont="1" applyFill="1" applyBorder="1" applyAlignment="1">
      <alignment horizontal="center" vertical="center"/>
    </xf>
    <xf numFmtId="179" fontId="15" fillId="75" borderId="0" xfId="5" applyNumberFormat="1" applyFill="1" applyAlignment="1">
      <alignment horizontal="left" vertical="center"/>
    </xf>
    <xf numFmtId="179" fontId="13" fillId="75" borderId="0" xfId="2" applyNumberFormat="1" applyFont="1" applyFill="1" applyAlignment="1">
      <alignment horizontal="right" vertical="center"/>
    </xf>
    <xf numFmtId="0" fontId="28" fillId="5" borderId="0" xfId="14" applyFont="1" applyFill="1" applyAlignment="1">
      <alignment horizontal="right" vertical="center"/>
    </xf>
    <xf numFmtId="0" fontId="28" fillId="5" borderId="0" xfId="14" applyFont="1" applyFill="1" applyAlignment="1">
      <alignment horizontal="right" vertical="center" wrapText="1"/>
    </xf>
    <xf numFmtId="0" fontId="89" fillId="5" borderId="0" xfId="3" applyFont="1" applyFill="1" applyAlignment="1">
      <alignment horizontal="right" vertical="center"/>
    </xf>
    <xf numFmtId="0" fontId="49" fillId="5" borderId="151" xfId="3" applyFont="1" applyFill="1" applyBorder="1" applyAlignment="1">
      <alignment horizontal="right" vertical="center"/>
    </xf>
    <xf numFmtId="0" fontId="91" fillId="5" borderId="18" xfId="18" applyFont="1" applyFill="1" applyBorder="1" applyAlignment="1">
      <alignment horizontal="right" vertical="center"/>
    </xf>
    <xf numFmtId="0" fontId="18" fillId="5" borderId="0" xfId="10" applyFont="1" applyFill="1" applyAlignment="1">
      <alignment horizontal="center" vertical="center"/>
    </xf>
    <xf numFmtId="0" fontId="26" fillId="5" borderId="0" xfId="0" applyFont="1" applyFill="1" applyAlignment="1">
      <alignment horizontal="center" vertical="center"/>
    </xf>
    <xf numFmtId="0" fontId="40" fillId="5" borderId="0" xfId="3" applyFont="1" applyFill="1" applyAlignment="1">
      <alignment horizontal="center" vertical="center"/>
    </xf>
    <xf numFmtId="0" fontId="41" fillId="5" borderId="0" xfId="10" applyFont="1" applyFill="1" applyAlignment="1">
      <alignment horizontal="center" vertical="center"/>
    </xf>
    <xf numFmtId="0" fontId="43" fillId="5" borderId="0" xfId="3" applyFont="1" applyFill="1" applyAlignment="1">
      <alignment horizontal="center" vertical="center"/>
    </xf>
    <xf numFmtId="0" fontId="18" fillId="5" borderId="13" xfId="3" applyFont="1" applyFill="1" applyBorder="1" applyAlignment="1">
      <alignment horizontal="center" vertical="center" wrapText="1"/>
    </xf>
    <xf numFmtId="0" fontId="40" fillId="7" borderId="0" xfId="2" applyFont="1" applyFill="1" applyAlignment="1">
      <alignment horizontal="center" vertical="center"/>
    </xf>
    <xf numFmtId="168" fontId="49" fillId="5" borderId="0" xfId="0" applyNumberFormat="1" applyFont="1" applyFill="1" applyAlignment="1">
      <alignment horizontal="center" vertical="center"/>
    </xf>
    <xf numFmtId="4" fontId="0" fillId="19" borderId="0" xfId="0" applyNumberFormat="1" applyFill="1" applyAlignment="1">
      <alignment horizontal="center" vertical="center"/>
    </xf>
    <xf numFmtId="1" fontId="13" fillId="27" borderId="38" xfId="2" applyNumberFormat="1" applyFont="1" applyFill="1" applyBorder="1" applyAlignment="1">
      <alignment horizontal="center" vertical="center"/>
    </xf>
    <xf numFmtId="0" fontId="66" fillId="0" borderId="4" xfId="2" applyFont="1" applyBorder="1" applyAlignment="1">
      <alignment horizontal="center" vertical="center"/>
    </xf>
    <xf numFmtId="187" fontId="152" fillId="5" borderId="0" xfId="2" applyNumberFormat="1" applyFont="1" applyFill="1" applyAlignment="1" applyProtection="1">
      <alignment horizontal="center" vertical="center"/>
      <protection hidden="1"/>
    </xf>
    <xf numFmtId="188" fontId="152" fillId="5" borderId="13" xfId="2" applyNumberFormat="1" applyFont="1" applyFill="1" applyBorder="1" applyAlignment="1" applyProtection="1">
      <alignment horizontal="center" vertical="center"/>
      <protection hidden="1"/>
    </xf>
    <xf numFmtId="0" fontId="13" fillId="5" borderId="27" xfId="2" applyFont="1" applyFill="1" applyBorder="1" applyAlignment="1">
      <alignment horizontal="center" vertical="center"/>
    </xf>
    <xf numFmtId="0" fontId="13" fillId="27" borderId="27" xfId="2" applyFont="1" applyFill="1" applyBorder="1" applyAlignment="1">
      <alignment horizontal="center" vertical="center"/>
    </xf>
    <xf numFmtId="0" fontId="0" fillId="3" borderId="0" xfId="0" applyFill="1" applyAlignment="1">
      <alignment horizontal="center" vertical="center"/>
    </xf>
    <xf numFmtId="0" fontId="10" fillId="3" borderId="0" xfId="3" applyFont="1" applyFill="1" applyAlignment="1">
      <alignment horizontal="center" vertical="center"/>
    </xf>
    <xf numFmtId="0" fontId="89" fillId="36" borderId="0" xfId="3" applyFont="1" applyFill="1" applyAlignment="1">
      <alignment horizontal="center" vertical="center"/>
    </xf>
    <xf numFmtId="0" fontId="89" fillId="5" borderId="0" xfId="3" applyFont="1" applyFill="1" applyAlignment="1">
      <alignment horizontal="center" vertical="center"/>
    </xf>
    <xf numFmtId="0" fontId="89" fillId="5" borderId="0" xfId="3" applyFont="1" applyFill="1" applyAlignment="1" applyProtection="1">
      <alignment horizontal="center" vertical="center"/>
      <protection locked="0"/>
    </xf>
    <xf numFmtId="0" fontId="132" fillId="3" borderId="0" xfId="3" applyFont="1" applyFill="1" applyAlignment="1">
      <alignment horizontal="center" vertical="center"/>
    </xf>
    <xf numFmtId="179" fontId="13" fillId="75" borderId="0" xfId="2" applyNumberFormat="1" applyFont="1" applyFill="1" applyAlignment="1">
      <alignment horizontal="center" vertical="center"/>
    </xf>
    <xf numFmtId="0" fontId="0" fillId="5" borderId="0" xfId="0" applyFill="1" applyAlignment="1">
      <alignment horizontal="center" vertical="center"/>
    </xf>
    <xf numFmtId="1" fontId="73" fillId="35" borderId="28" xfId="2" applyNumberFormat="1" applyFont="1" applyFill="1" applyBorder="1" applyAlignment="1" applyProtection="1">
      <alignment horizontal="center" vertical="center"/>
      <protection hidden="1"/>
    </xf>
    <xf numFmtId="0" fontId="14" fillId="7" borderId="39" xfId="2" applyFont="1" applyFill="1" applyBorder="1" applyAlignment="1">
      <alignment horizontal="center" vertical="center"/>
    </xf>
    <xf numFmtId="0" fontId="14" fillId="7" borderId="28" xfId="2" applyFont="1" applyFill="1" applyBorder="1" applyAlignment="1">
      <alignment horizontal="center" vertical="center"/>
    </xf>
    <xf numFmtId="0" fontId="14" fillId="7" borderId="130" xfId="2" applyFont="1" applyFill="1" applyBorder="1" applyAlignment="1">
      <alignment horizontal="center" vertical="center"/>
    </xf>
    <xf numFmtId="0" fontId="68" fillId="36" borderId="16" xfId="2" applyFont="1" applyFill="1" applyBorder="1" applyAlignment="1" applyProtection="1">
      <alignment horizontal="center" vertical="center"/>
      <protection hidden="1"/>
    </xf>
    <xf numFmtId="0" fontId="88" fillId="36" borderId="0" xfId="3" applyFont="1" applyFill="1" applyAlignment="1">
      <alignment horizontal="center" vertical="center"/>
    </xf>
    <xf numFmtId="0" fontId="68" fillId="38" borderId="0" xfId="6" applyFont="1" applyFill="1" applyAlignment="1">
      <alignment horizontal="center" vertical="center"/>
    </xf>
    <xf numFmtId="0" fontId="13" fillId="19" borderId="4" xfId="0" applyFont="1" applyFill="1" applyBorder="1" applyAlignment="1">
      <alignment horizontal="center" vertical="center"/>
    </xf>
    <xf numFmtId="0" fontId="82" fillId="5" borderId="0" xfId="2" applyFont="1" applyFill="1" applyAlignment="1" applyProtection="1">
      <alignment horizontal="center" vertical="center"/>
      <protection hidden="1"/>
    </xf>
    <xf numFmtId="0" fontId="23" fillId="5" borderId="0" xfId="2" applyFont="1" applyFill="1" applyAlignment="1" applyProtection="1">
      <alignment horizontal="center" vertical="center"/>
      <protection hidden="1"/>
    </xf>
    <xf numFmtId="0" fontId="68" fillId="5" borderId="0" xfId="2" applyFont="1" applyFill="1" applyAlignment="1" applyProtection="1">
      <alignment horizontal="center" vertical="center"/>
      <protection hidden="1"/>
    </xf>
    <xf numFmtId="0" fontId="63" fillId="5" borderId="0" xfId="2" applyFont="1" applyFill="1" applyAlignment="1" applyProtection="1">
      <alignment horizontal="center" vertical="center"/>
      <protection hidden="1"/>
    </xf>
    <xf numFmtId="0" fontId="36" fillId="5" borderId="0" xfId="2" applyFont="1" applyFill="1" applyAlignment="1" applyProtection="1">
      <alignment horizontal="center" vertical="center"/>
      <protection hidden="1"/>
    </xf>
    <xf numFmtId="0" fontId="69" fillId="5" borderId="5" xfId="2" applyFont="1" applyFill="1" applyBorder="1" applyAlignment="1" applyProtection="1">
      <alignment horizontal="center" vertical="center"/>
      <protection hidden="1"/>
    </xf>
    <xf numFmtId="0" fontId="78" fillId="5" borderId="5" xfId="2" applyFont="1" applyFill="1" applyBorder="1" applyAlignment="1" applyProtection="1">
      <alignment horizontal="center" vertical="center"/>
      <protection locked="0"/>
    </xf>
    <xf numFmtId="0" fontId="32" fillId="83" borderId="2" xfId="2" applyFont="1" applyFill="1" applyBorder="1" applyAlignment="1" applyProtection="1">
      <alignment horizontal="center" vertical="center"/>
      <protection hidden="1"/>
    </xf>
    <xf numFmtId="0" fontId="23" fillId="83" borderId="2" xfId="2" applyFont="1" applyFill="1" applyBorder="1" applyAlignment="1" applyProtection="1">
      <alignment horizontal="center" vertical="center"/>
      <protection hidden="1"/>
    </xf>
    <xf numFmtId="0" fontId="68" fillId="83" borderId="2" xfId="2" applyFont="1" applyFill="1" applyBorder="1" applyAlignment="1" applyProtection="1">
      <alignment horizontal="center" vertical="center"/>
      <protection hidden="1"/>
    </xf>
    <xf numFmtId="0" fontId="84" fillId="40" borderId="2" xfId="2" applyFont="1" applyFill="1" applyBorder="1" applyAlignment="1">
      <alignment horizontal="center" vertical="center"/>
    </xf>
    <xf numFmtId="0" fontId="85" fillId="40" borderId="2" xfId="2" applyFont="1" applyFill="1" applyBorder="1" applyAlignment="1">
      <alignment horizontal="center" vertical="center"/>
    </xf>
    <xf numFmtId="0" fontId="85" fillId="40" borderId="2" xfId="12" applyFont="1" applyFill="1" applyBorder="1" applyAlignment="1">
      <alignment horizontal="center" vertical="center"/>
    </xf>
    <xf numFmtId="0" fontId="83" fillId="40" borderId="2" xfId="2" applyFont="1" applyFill="1" applyBorder="1" applyAlignment="1">
      <alignment horizontal="center" vertical="center"/>
    </xf>
    <xf numFmtId="0" fontId="85" fillId="40" borderId="2" xfId="2" applyFont="1" applyFill="1" applyBorder="1" applyAlignment="1" applyProtection="1">
      <alignment horizontal="center" vertical="center"/>
      <protection hidden="1"/>
    </xf>
    <xf numFmtId="0" fontId="85" fillId="40" borderId="2" xfId="14" applyFont="1" applyFill="1" applyBorder="1" applyAlignment="1">
      <alignment horizontal="center" vertical="center"/>
    </xf>
    <xf numFmtId="0" fontId="6" fillId="37" borderId="0" xfId="3" applyFont="1" applyFill="1" applyAlignment="1">
      <alignment horizontal="center" vertical="center"/>
    </xf>
    <xf numFmtId="0" fontId="31" fillId="5" borderId="0" xfId="14" applyFont="1" applyFill="1" applyAlignment="1">
      <alignment horizontal="center" vertical="center"/>
    </xf>
    <xf numFmtId="0" fontId="42" fillId="5" borderId="0" xfId="14" applyFont="1" applyFill="1" applyAlignment="1">
      <alignment horizontal="center" vertical="center"/>
    </xf>
    <xf numFmtId="0" fontId="0" fillId="5" borderId="13" xfId="0" applyFill="1" applyBorder="1" applyAlignment="1">
      <alignment horizontal="center" vertical="center"/>
    </xf>
    <xf numFmtId="0" fontId="1" fillId="36" borderId="0" xfId="14" applyFill="1" applyAlignment="1">
      <alignment horizontal="center" vertical="center"/>
    </xf>
    <xf numFmtId="0" fontId="1" fillId="5" borderId="151" xfId="14" applyFill="1" applyBorder="1" applyAlignment="1">
      <alignment horizontal="center" vertical="center"/>
    </xf>
    <xf numFmtId="0" fontId="0" fillId="76" borderId="0" xfId="0" applyFill="1" applyAlignment="1">
      <alignment horizontal="center" vertical="center"/>
    </xf>
    <xf numFmtId="0" fontId="0" fillId="36" borderId="0" xfId="0" applyFill="1" applyAlignment="1">
      <alignment horizontal="center" vertical="center"/>
    </xf>
    <xf numFmtId="0" fontId="0" fillId="19" borderId="0" xfId="0" applyFill="1" applyAlignment="1">
      <alignment horizontal="center" vertical="center"/>
    </xf>
    <xf numFmtId="0" fontId="0" fillId="83" borderId="2" xfId="0" applyFill="1" applyBorder="1" applyAlignment="1">
      <alignment horizontal="center" vertical="center"/>
    </xf>
    <xf numFmtId="0" fontId="0" fillId="83" borderId="35" xfId="0" applyFill="1" applyBorder="1" applyAlignment="1">
      <alignment horizontal="center" vertical="center"/>
    </xf>
    <xf numFmtId="0" fontId="0" fillId="5" borderId="13" xfId="0" applyFill="1" applyBorder="1" applyAlignment="1">
      <alignment horizontal="left" vertical="center"/>
    </xf>
    <xf numFmtId="0" fontId="68" fillId="36" borderId="16" xfId="2" applyFont="1" applyFill="1" applyBorder="1" applyAlignment="1" applyProtection="1">
      <alignment horizontal="left" vertical="center"/>
      <protection hidden="1"/>
    </xf>
    <xf numFmtId="0" fontId="23" fillId="83" borderId="2" xfId="2" applyFont="1" applyFill="1" applyBorder="1" applyAlignment="1" applyProtection="1">
      <alignment horizontal="left" vertical="center"/>
      <protection hidden="1"/>
    </xf>
    <xf numFmtId="0" fontId="68" fillId="3" borderId="135" xfId="2" applyFont="1" applyFill="1" applyBorder="1" applyAlignment="1">
      <alignment vertical="center"/>
    </xf>
    <xf numFmtId="1" fontId="90" fillId="7" borderId="137" xfId="10" applyNumberFormat="1" applyFont="1" applyFill="1" applyBorder="1" applyAlignment="1">
      <alignment horizontal="center" vertical="center"/>
    </xf>
    <xf numFmtId="0" fontId="41" fillId="44" borderId="137" xfId="17" applyFont="1" applyFill="1" applyBorder="1" applyAlignment="1" applyProtection="1">
      <alignment vertical="center"/>
      <protection locked="0"/>
    </xf>
    <xf numFmtId="0" fontId="13" fillId="6" borderId="0" xfId="2" applyFont="1" applyFill="1" applyAlignment="1" applyProtection="1">
      <alignment horizontal="center"/>
      <protection locked="0"/>
    </xf>
    <xf numFmtId="0" fontId="13" fillId="6" borderId="5" xfId="2" applyFont="1" applyFill="1" applyBorder="1" applyAlignment="1" applyProtection="1">
      <alignment horizontal="center" vertical="center"/>
      <protection hidden="1"/>
    </xf>
    <xf numFmtId="1" fontId="14" fillId="7" borderId="63" xfId="2" applyNumberFormat="1" applyFont="1" applyFill="1" applyBorder="1" applyAlignment="1">
      <alignment horizontal="center" vertical="center"/>
    </xf>
    <xf numFmtId="1" fontId="14" fillId="7" borderId="23" xfId="2" applyNumberFormat="1" applyFont="1" applyFill="1" applyBorder="1" applyAlignment="1">
      <alignment horizontal="center" vertical="center"/>
    </xf>
    <xf numFmtId="0" fontId="68" fillId="42" borderId="55" xfId="2" applyFont="1" applyFill="1" applyBorder="1" applyAlignment="1" applyProtection="1">
      <alignment horizontal="right" vertical="center"/>
      <protection hidden="1"/>
    </xf>
    <xf numFmtId="0" fontId="0" fillId="0" borderId="13" xfId="0" applyBorder="1" applyAlignment="1">
      <alignment horizontal="center" vertical="center"/>
    </xf>
    <xf numFmtId="0" fontId="68" fillId="42" borderId="13" xfId="2" applyFont="1" applyFill="1" applyBorder="1" applyAlignment="1" applyProtection="1">
      <alignment horizontal="right" vertical="center"/>
      <protection hidden="1"/>
    </xf>
    <xf numFmtId="174" fontId="68" fillId="60" borderId="142" xfId="2" applyNumberFormat="1" applyFont="1" applyFill="1" applyBorder="1" applyAlignment="1">
      <alignment horizontal="left" vertical="center"/>
    </xf>
    <xf numFmtId="174" fontId="68" fillId="61" borderId="142" xfId="2" applyNumberFormat="1" applyFont="1" applyFill="1" applyBorder="1" applyAlignment="1">
      <alignment horizontal="left" vertical="center"/>
    </xf>
    <xf numFmtId="174" fontId="68" fillId="63" borderId="142" xfId="2" applyNumberFormat="1" applyFont="1" applyFill="1" applyBorder="1" applyAlignment="1">
      <alignment horizontal="left" vertical="center"/>
    </xf>
    <xf numFmtId="174" fontId="68" fillId="64" borderId="142" xfId="2" applyNumberFormat="1" applyFont="1" applyFill="1" applyBorder="1" applyAlignment="1">
      <alignment horizontal="left" vertical="center"/>
    </xf>
    <xf numFmtId="173" fontId="80" fillId="7" borderId="13" xfId="2" applyNumberFormat="1" applyFont="1" applyFill="1" applyBorder="1" applyAlignment="1">
      <alignment horizontal="center" vertical="center"/>
    </xf>
    <xf numFmtId="173" fontId="64" fillId="7" borderId="13" xfId="2" applyNumberFormat="1" applyFont="1" applyFill="1" applyBorder="1" applyAlignment="1">
      <alignment horizontal="center" vertical="center"/>
    </xf>
    <xf numFmtId="0" fontId="88" fillId="36" borderId="41" xfId="3" applyFont="1" applyFill="1" applyBorder="1" applyAlignment="1">
      <alignment vertical="center"/>
    </xf>
    <xf numFmtId="0" fontId="78" fillId="5" borderId="141" xfId="3" applyFont="1" applyFill="1" applyBorder="1" applyAlignment="1">
      <alignment horizontal="left" vertical="center"/>
    </xf>
    <xf numFmtId="0" fontId="13" fillId="5" borderId="142" xfId="2" applyFont="1" applyFill="1" applyBorder="1" applyAlignment="1" applyProtection="1">
      <alignment horizontal="right" vertical="center"/>
      <protection locked="0"/>
    </xf>
    <xf numFmtId="0" fontId="91" fillId="5" borderId="0" xfId="18" applyFont="1" applyFill="1" applyAlignment="1">
      <alignment horizontal="right" vertical="center"/>
    </xf>
    <xf numFmtId="0" fontId="68" fillId="7" borderId="87" xfId="2" applyFont="1" applyFill="1" applyBorder="1" applyAlignment="1" applyProtection="1">
      <alignment horizontal="center" vertical="center"/>
      <protection hidden="1"/>
    </xf>
    <xf numFmtId="0" fontId="68" fillId="38" borderId="135" xfId="6" applyFont="1" applyFill="1" applyBorder="1" applyAlignment="1">
      <alignment horizontal="left" vertical="center"/>
    </xf>
    <xf numFmtId="0" fontId="68" fillId="5" borderId="137" xfId="10" applyFont="1" applyFill="1" applyBorder="1" applyAlignment="1" applyProtection="1">
      <alignment vertical="center"/>
      <protection locked="0"/>
    </xf>
    <xf numFmtId="0" fontId="11" fillId="5" borderId="137" xfId="10" applyFont="1" applyFill="1" applyBorder="1" applyAlignment="1" applyProtection="1">
      <alignment vertical="center"/>
      <protection locked="0"/>
    </xf>
    <xf numFmtId="0" fontId="68" fillId="5" borderId="137" xfId="2" applyFont="1" applyFill="1" applyBorder="1" applyAlignment="1" applyProtection="1">
      <alignment vertical="center"/>
      <protection hidden="1"/>
    </xf>
    <xf numFmtId="0" fontId="78" fillId="36" borderId="156" xfId="3" applyFont="1" applyFill="1" applyBorder="1" applyAlignment="1">
      <alignment horizontal="left" vertical="center"/>
    </xf>
    <xf numFmtId="0" fontId="78" fillId="36" borderId="14" xfId="3" applyFont="1" applyFill="1" applyBorder="1" applyAlignment="1">
      <alignment horizontal="left" vertical="center"/>
    </xf>
    <xf numFmtId="0" fontId="13" fillId="36" borderId="36" xfId="2" applyFont="1" applyFill="1" applyBorder="1" applyAlignment="1" applyProtection="1">
      <alignment horizontal="right" vertical="center"/>
      <protection locked="0"/>
    </xf>
    <xf numFmtId="0" fontId="68" fillId="38" borderId="82" xfId="6" applyFont="1" applyFill="1" applyBorder="1" applyAlignment="1">
      <alignment horizontal="left" vertical="center"/>
    </xf>
    <xf numFmtId="0" fontId="1" fillId="0" borderId="137" xfId="14" applyBorder="1" applyAlignment="1">
      <alignment horizontal="center" vertical="center"/>
    </xf>
    <xf numFmtId="0" fontId="89" fillId="5" borderId="137" xfId="0" applyFont="1" applyFill="1" applyBorder="1" applyAlignment="1">
      <alignment horizontal="left" vertical="center"/>
    </xf>
    <xf numFmtId="0" fontId="89" fillId="5" borderId="137" xfId="2" applyFont="1" applyFill="1" applyBorder="1" applyAlignment="1" applyProtection="1">
      <alignment horizontal="left" vertical="center"/>
      <protection locked="0"/>
    </xf>
    <xf numFmtId="176" fontId="18" fillId="5" borderId="136" xfId="2" applyNumberFormat="1" applyFont="1" applyFill="1" applyBorder="1" applyAlignment="1">
      <alignment horizontal="right" vertical="center" wrapText="1"/>
    </xf>
    <xf numFmtId="0" fontId="99" fillId="5" borderId="137" xfId="0" applyFont="1" applyFill="1" applyBorder="1" applyAlignment="1">
      <alignment horizontal="right" vertical="center"/>
    </xf>
    <xf numFmtId="0" fontId="63" fillId="5" borderId="137" xfId="10" applyFont="1" applyFill="1" applyBorder="1" applyAlignment="1">
      <alignment horizontal="left" vertical="center"/>
    </xf>
    <xf numFmtId="0" fontId="110" fillId="5" borderId="0" xfId="2" applyFont="1" applyFill="1" applyAlignment="1">
      <alignment horizontal="right" vertical="center"/>
    </xf>
    <xf numFmtId="0" fontId="56" fillId="5" borderId="0" xfId="2" applyFont="1" applyFill="1" applyAlignment="1">
      <alignment horizontal="right" vertical="center"/>
    </xf>
    <xf numFmtId="0" fontId="68" fillId="5" borderId="0" xfId="10" applyFont="1" applyFill="1" applyAlignment="1">
      <alignment horizontal="left" vertical="center"/>
    </xf>
    <xf numFmtId="177" fontId="36" fillId="7" borderId="13" xfId="2" applyNumberFormat="1" applyFont="1" applyFill="1" applyBorder="1" applyAlignment="1">
      <alignment horizontal="center" vertical="center"/>
    </xf>
    <xf numFmtId="177" fontId="90" fillId="7" borderId="13" xfId="2" applyNumberFormat="1" applyFont="1" applyFill="1" applyBorder="1" applyAlignment="1">
      <alignment horizontal="center" vertical="center"/>
    </xf>
    <xf numFmtId="0" fontId="26" fillId="5" borderId="13" xfId="16" applyFont="1" applyFill="1" applyBorder="1" applyAlignment="1">
      <alignment horizontal="center" vertical="center"/>
    </xf>
    <xf numFmtId="0" fontId="55" fillId="5" borderId="0" xfId="6" applyFont="1" applyFill="1" applyAlignment="1">
      <alignment horizontal="left" vertical="center"/>
    </xf>
    <xf numFmtId="174" fontId="105" fillId="46" borderId="0" xfId="2" applyNumberFormat="1" applyFont="1" applyFill="1" applyAlignment="1">
      <alignment horizontal="left" vertical="center"/>
    </xf>
    <xf numFmtId="0" fontId="1" fillId="36" borderId="141" xfId="14" applyFill="1" applyBorder="1"/>
    <xf numFmtId="0" fontId="42" fillId="36" borderId="142" xfId="14" applyFont="1" applyFill="1" applyBorder="1" applyAlignment="1">
      <alignment horizontal="right" vertical="center"/>
    </xf>
    <xf numFmtId="0" fontId="103" fillId="43" borderId="137" xfId="17" applyFont="1" applyFill="1" applyBorder="1" applyAlignment="1" applyProtection="1">
      <alignment horizontal="center" vertical="center" wrapText="1"/>
      <protection locked="0"/>
    </xf>
    <xf numFmtId="0" fontId="63" fillId="5" borderId="137" xfId="2" applyFont="1" applyFill="1" applyBorder="1" applyAlignment="1" applyProtection="1">
      <alignment horizontal="left" vertical="center"/>
      <protection locked="0"/>
    </xf>
    <xf numFmtId="0" fontId="1" fillId="36" borderId="77" xfId="14" applyFill="1" applyBorder="1"/>
    <xf numFmtId="0" fontId="18" fillId="19" borderId="0" xfId="2" applyFont="1" applyFill="1" applyAlignment="1">
      <alignment horizontal="left" vertical="center"/>
    </xf>
    <xf numFmtId="0" fontId="104" fillId="5" borderId="13" xfId="2" applyFont="1" applyFill="1" applyBorder="1" applyAlignment="1">
      <alignment horizontal="left" vertical="center"/>
    </xf>
    <xf numFmtId="0" fontId="31" fillId="19" borderId="0" xfId="0" applyFont="1" applyFill="1" applyAlignment="1">
      <alignment horizontal="center" vertical="center"/>
    </xf>
    <xf numFmtId="0" fontId="13" fillId="5" borderId="0" xfId="2" applyFont="1" applyFill="1" applyAlignment="1" applyProtection="1">
      <alignment horizontal="left" vertical="center"/>
      <protection locked="0"/>
    </xf>
    <xf numFmtId="0" fontId="18" fillId="5" borderId="0" xfId="2" applyFont="1" applyFill="1" applyAlignment="1" applyProtection="1">
      <alignment horizontal="right" vertical="center"/>
      <protection locked="0"/>
    </xf>
    <xf numFmtId="0" fontId="41" fillId="5" borderId="13" xfId="2" applyFont="1" applyFill="1" applyBorder="1" applyAlignment="1">
      <alignment horizontal="left" vertical="center"/>
    </xf>
    <xf numFmtId="0" fontId="68" fillId="38" borderId="13" xfId="6" applyFont="1" applyFill="1" applyBorder="1" applyAlignment="1">
      <alignment horizontal="left" vertical="center"/>
    </xf>
    <xf numFmtId="0" fontId="109" fillId="38" borderId="15" xfId="6" applyFont="1" applyFill="1" applyBorder="1" applyAlignment="1">
      <alignment horizontal="left" vertical="center"/>
    </xf>
    <xf numFmtId="0" fontId="109" fillId="38" borderId="82" xfId="6" applyFont="1" applyFill="1" applyBorder="1" applyAlignment="1">
      <alignment horizontal="left" vertical="center"/>
    </xf>
    <xf numFmtId="0" fontId="14" fillId="5" borderId="137" xfId="22" applyFont="1" applyFill="1" applyBorder="1" applyAlignment="1">
      <alignment horizontal="right" vertical="center"/>
    </xf>
    <xf numFmtId="0" fontId="14" fillId="5" borderId="137" xfId="22" applyFont="1" applyFill="1" applyBorder="1" applyAlignment="1">
      <alignment horizontal="left" vertical="center"/>
    </xf>
    <xf numFmtId="0" fontId="63" fillId="36" borderId="77" xfId="2" applyFont="1" applyFill="1" applyBorder="1" applyAlignment="1" applyProtection="1">
      <alignment horizontal="left" vertical="center"/>
      <protection locked="0"/>
    </xf>
    <xf numFmtId="0" fontId="63" fillId="36" borderId="141" xfId="2" applyFont="1" applyFill="1" applyBorder="1" applyAlignment="1" applyProtection="1">
      <alignment horizontal="left" vertical="center"/>
      <protection locked="0"/>
    </xf>
    <xf numFmtId="0" fontId="105" fillId="36" borderId="142" xfId="2" applyFont="1" applyFill="1" applyBorder="1" applyAlignment="1" applyProtection="1">
      <alignment horizontal="right" vertical="center"/>
      <protection locked="0"/>
    </xf>
    <xf numFmtId="0" fontId="63" fillId="36" borderId="5" xfId="2" applyFont="1" applyFill="1" applyBorder="1" applyAlignment="1" applyProtection="1">
      <alignment horizontal="left" vertical="center"/>
      <protection locked="0"/>
    </xf>
    <xf numFmtId="0" fontId="105" fillId="36" borderId="21" xfId="2" applyFont="1" applyFill="1" applyBorder="1" applyAlignment="1" applyProtection="1">
      <alignment horizontal="right" vertical="center"/>
      <protection locked="0"/>
    </xf>
    <xf numFmtId="0" fontId="111" fillId="43" borderId="0" xfId="17" applyFont="1" applyFill="1" applyAlignment="1" applyProtection="1">
      <alignment vertical="center"/>
      <protection locked="0"/>
    </xf>
    <xf numFmtId="0" fontId="41" fillId="56" borderId="0" xfId="2" applyFont="1" applyFill="1" applyAlignment="1">
      <alignment horizontal="center" vertical="center"/>
    </xf>
    <xf numFmtId="0" fontId="110" fillId="43" borderId="137" xfId="17" applyFont="1" applyFill="1" applyBorder="1" applyAlignment="1" applyProtection="1">
      <alignment horizontal="right" vertical="center"/>
      <protection locked="0"/>
    </xf>
    <xf numFmtId="0" fontId="0" fillId="0" borderId="137" xfId="0" applyBorder="1"/>
    <xf numFmtId="0" fontId="18" fillId="19" borderId="137" xfId="2" applyFont="1" applyFill="1" applyBorder="1" applyAlignment="1">
      <alignment horizontal="center" vertical="center"/>
    </xf>
    <xf numFmtId="0" fontId="53" fillId="62" borderId="155" xfId="2" applyFont="1" applyFill="1" applyBorder="1" applyAlignment="1">
      <alignment horizontal="center" vertical="center"/>
    </xf>
    <xf numFmtId="0" fontId="48" fillId="19" borderId="135" xfId="10" applyFont="1" applyFill="1" applyBorder="1" applyAlignment="1">
      <alignment horizontal="center" vertical="center"/>
    </xf>
    <xf numFmtId="174" fontId="7" fillId="19" borderId="137" xfId="6" applyNumberFormat="1" applyFont="1" applyFill="1" applyBorder="1" applyAlignment="1">
      <alignment horizontal="center" vertical="center"/>
    </xf>
    <xf numFmtId="0" fontId="58" fillId="51" borderId="137" xfId="17" applyFont="1" applyFill="1" applyBorder="1" applyAlignment="1" applyProtection="1">
      <alignment horizontal="left" vertical="center"/>
      <protection locked="0"/>
    </xf>
    <xf numFmtId="0" fontId="63" fillId="36" borderId="136" xfId="2" applyFont="1" applyFill="1" applyBorder="1" applyAlignment="1" applyProtection="1">
      <alignment horizontal="left" vertical="center"/>
      <protection locked="0"/>
    </xf>
    <xf numFmtId="0" fontId="0" fillId="36" borderId="41" xfId="0" applyFill="1" applyBorder="1"/>
    <xf numFmtId="0" fontId="50" fillId="43" borderId="0" xfId="17" applyFont="1" applyFill="1" applyAlignment="1" applyProtection="1">
      <alignment horizontal="left" vertical="center"/>
      <protection locked="0"/>
    </xf>
    <xf numFmtId="0" fontId="78" fillId="36" borderId="77" xfId="3" applyFont="1" applyFill="1" applyBorder="1" applyAlignment="1">
      <alignment horizontal="left" vertical="center"/>
    </xf>
    <xf numFmtId="0" fontId="78" fillId="36" borderId="141" xfId="3" applyFont="1" applyFill="1" applyBorder="1" applyAlignment="1">
      <alignment horizontal="left" vertical="center"/>
    </xf>
    <xf numFmtId="0" fontId="13" fillId="36" borderId="142" xfId="2" applyFont="1" applyFill="1" applyBorder="1" applyAlignment="1" applyProtection="1">
      <alignment horizontal="right" vertical="center"/>
      <protection locked="0"/>
    </xf>
    <xf numFmtId="0" fontId="68" fillId="38" borderId="135" xfId="6" applyFont="1" applyFill="1" applyBorder="1" applyAlignment="1">
      <alignment horizontal="right" vertical="center"/>
    </xf>
    <xf numFmtId="173" fontId="80" fillId="7" borderId="137" xfId="2" applyNumberFormat="1" applyFont="1" applyFill="1" applyBorder="1" applyAlignment="1">
      <alignment horizontal="center" vertical="center"/>
    </xf>
    <xf numFmtId="173" fontId="64" fillId="7" borderId="137" xfId="2" applyNumberFormat="1" applyFont="1" applyFill="1" applyBorder="1" applyAlignment="1">
      <alignment horizontal="center" vertical="center"/>
    </xf>
    <xf numFmtId="173" fontId="41" fillId="32" borderId="137" xfId="2" applyNumberFormat="1" applyFont="1" applyFill="1" applyBorder="1" applyAlignment="1">
      <alignment horizontal="center" vertical="center"/>
    </xf>
    <xf numFmtId="173" fontId="68" fillId="19" borderId="137" xfId="2" applyNumberFormat="1" applyFont="1" applyFill="1" applyBorder="1" applyAlignment="1">
      <alignment horizontal="center" vertical="center"/>
    </xf>
    <xf numFmtId="0" fontId="74" fillId="19" borderId="156" xfId="2" applyFont="1" applyFill="1" applyBorder="1" applyAlignment="1">
      <alignment horizontal="center" vertical="center"/>
    </xf>
    <xf numFmtId="0" fontId="74" fillId="19" borderId="14" xfId="2" applyFont="1" applyFill="1" applyBorder="1" applyAlignment="1">
      <alignment horizontal="center" vertical="center"/>
    </xf>
    <xf numFmtId="172" fontId="74" fillId="19" borderId="14" xfId="0" applyNumberFormat="1" applyFont="1" applyFill="1" applyBorder="1" applyAlignment="1">
      <alignment horizontal="center" vertical="center"/>
    </xf>
    <xf numFmtId="172" fontId="74" fillId="19" borderId="36" xfId="0" applyNumberFormat="1" applyFont="1" applyFill="1" applyBorder="1" applyAlignment="1">
      <alignment horizontal="center" vertical="center"/>
    </xf>
    <xf numFmtId="0" fontId="13" fillId="6" borderId="137" xfId="2" applyFont="1" applyFill="1" applyBorder="1" applyAlignment="1" applyProtection="1">
      <alignment horizontal="center"/>
      <protection locked="0"/>
    </xf>
    <xf numFmtId="0" fontId="13" fillId="6" borderId="136" xfId="2" applyFont="1" applyFill="1" applyBorder="1" applyAlignment="1" applyProtection="1">
      <alignment horizontal="center" vertical="center"/>
      <protection hidden="1"/>
    </xf>
    <xf numFmtId="1" fontId="14" fillId="7" borderId="158" xfId="2" applyNumberFormat="1" applyFont="1" applyFill="1" applyBorder="1" applyAlignment="1">
      <alignment horizontal="center" vertical="center"/>
    </xf>
    <xf numFmtId="1" fontId="14" fillId="7" borderId="159" xfId="2" applyNumberFormat="1" applyFont="1" applyFill="1" applyBorder="1" applyAlignment="1">
      <alignment horizontal="center" vertical="center"/>
    </xf>
    <xf numFmtId="0" fontId="0" fillId="5" borderId="137" xfId="0" applyFill="1" applyBorder="1" applyAlignment="1">
      <alignment horizontal="left" vertical="center"/>
    </xf>
    <xf numFmtId="0" fontId="63" fillId="52" borderId="160" xfId="2" applyFont="1" applyFill="1" applyBorder="1" applyAlignment="1" applyProtection="1">
      <alignment horizontal="center" vertical="center"/>
      <protection hidden="1"/>
    </xf>
    <xf numFmtId="0" fontId="63" fillId="5" borderId="137" xfId="17" applyFont="1" applyFill="1" applyBorder="1" applyAlignment="1" applyProtection="1">
      <alignment horizontal="left" vertical="center"/>
      <protection locked="0"/>
    </xf>
    <xf numFmtId="0" fontId="28" fillId="5" borderId="137" xfId="6" applyFont="1" applyFill="1" applyBorder="1" applyAlignment="1">
      <alignment vertical="center"/>
    </xf>
    <xf numFmtId="0" fontId="68" fillId="38" borderId="41" xfId="6" applyFont="1" applyFill="1" applyBorder="1" applyAlignment="1">
      <alignment horizontal="right" vertical="center"/>
    </xf>
    <xf numFmtId="179" fontId="107" fillId="54" borderId="135" xfId="9" applyNumberFormat="1" applyFont="1" applyFill="1" applyBorder="1" applyAlignment="1" applyProtection="1">
      <alignment horizontal="center" vertical="center"/>
      <protection locked="0"/>
    </xf>
    <xf numFmtId="0" fontId="107" fillId="5" borderId="41" xfId="9" applyFont="1" applyFill="1" applyBorder="1" applyAlignment="1" applyProtection="1">
      <alignment horizontal="left" vertical="center"/>
      <protection locked="0"/>
    </xf>
    <xf numFmtId="179" fontId="95" fillId="54" borderId="137" xfId="9" applyNumberFormat="1" applyFont="1" applyFill="1" applyBorder="1" applyAlignment="1" applyProtection="1">
      <alignment horizontal="center" vertical="center"/>
      <protection locked="0"/>
    </xf>
    <xf numFmtId="179" fontId="18" fillId="19" borderId="137" xfId="9" applyNumberFormat="1" applyFont="1" applyFill="1" applyBorder="1" applyAlignment="1" applyProtection="1">
      <alignment horizontal="center" vertical="center"/>
      <protection locked="0"/>
    </xf>
    <xf numFmtId="180" fontId="18" fillId="19" borderId="137" xfId="9" applyNumberFormat="1" applyFont="1" applyFill="1" applyBorder="1" applyAlignment="1" applyProtection="1">
      <alignment horizontal="center" vertical="center"/>
      <protection locked="0"/>
    </xf>
    <xf numFmtId="179" fontId="107" fillId="54" borderId="137" xfId="9" applyNumberFormat="1" applyFont="1" applyFill="1" applyBorder="1" applyAlignment="1" applyProtection="1">
      <alignment horizontal="center" vertical="center"/>
      <protection locked="0"/>
    </xf>
    <xf numFmtId="180" fontId="95" fillId="19" borderId="137" xfId="9" applyNumberFormat="1" applyFont="1" applyFill="1" applyBorder="1" applyAlignment="1" applyProtection="1">
      <alignment horizontal="center" vertical="center"/>
      <protection locked="0"/>
    </xf>
    <xf numFmtId="179" fontId="18" fillId="5" borderId="137" xfId="9" applyNumberFormat="1" applyFont="1" applyFill="1" applyBorder="1" applyAlignment="1" applyProtection="1">
      <alignment horizontal="center" vertical="center"/>
      <protection locked="0"/>
    </xf>
    <xf numFmtId="0" fontId="94" fillId="3" borderId="137" xfId="10" applyFont="1" applyFill="1" applyBorder="1" applyAlignment="1">
      <alignment horizontal="right" vertical="center"/>
    </xf>
    <xf numFmtId="181" fontId="52" fillId="54" borderId="137" xfId="9" applyNumberFormat="1" applyFont="1" applyFill="1" applyBorder="1" applyAlignment="1" applyProtection="1">
      <alignment horizontal="center" vertical="center"/>
      <protection locked="0"/>
    </xf>
    <xf numFmtId="181" fontId="108" fillId="54" borderId="137" xfId="9" applyNumberFormat="1" applyFont="1" applyFill="1" applyBorder="1" applyAlignment="1" applyProtection="1">
      <alignment horizontal="center" vertical="center"/>
      <protection locked="0"/>
    </xf>
    <xf numFmtId="181" fontId="18" fillId="19" borderId="137" xfId="9" applyNumberFormat="1" applyFont="1" applyFill="1" applyBorder="1" applyAlignment="1" applyProtection="1">
      <alignment horizontal="center" vertical="center"/>
      <protection locked="0"/>
    </xf>
    <xf numFmtId="182" fontId="18" fillId="19" borderId="137" xfId="9" applyNumberFormat="1" applyFont="1" applyFill="1" applyBorder="1" applyAlignment="1" applyProtection="1">
      <alignment horizontal="center" vertical="center"/>
      <protection locked="0"/>
    </xf>
    <xf numFmtId="183" fontId="108" fillId="54" borderId="137" xfId="9" applyNumberFormat="1" applyFont="1" applyFill="1" applyBorder="1" applyAlignment="1" applyProtection="1">
      <alignment horizontal="center" vertical="center"/>
      <protection locked="0"/>
    </xf>
    <xf numFmtId="181" fontId="18" fillId="19" borderId="77" xfId="9" applyNumberFormat="1" applyFont="1" applyFill="1" applyBorder="1" applyAlignment="1" applyProtection="1">
      <alignment horizontal="center" vertical="center"/>
      <protection locked="0"/>
    </xf>
    <xf numFmtId="0" fontId="18" fillId="19" borderId="142" xfId="9" applyFont="1" applyFill="1" applyBorder="1" applyAlignment="1" applyProtection="1">
      <alignment horizontal="left" vertical="center"/>
      <protection locked="0"/>
    </xf>
    <xf numFmtId="0" fontId="0" fillId="0" borderId="41" xfId="0" applyBorder="1" applyAlignment="1">
      <alignment horizontal="center" vertical="center"/>
    </xf>
    <xf numFmtId="0" fontId="35" fillId="5" borderId="0" xfId="10" applyFont="1" applyFill="1" applyAlignment="1">
      <alignment horizontal="left" vertical="center"/>
    </xf>
    <xf numFmtId="0" fontId="63" fillId="5" borderId="0" xfId="0" applyFont="1" applyFill="1" applyAlignment="1">
      <alignment horizontal="left" vertical="center"/>
    </xf>
    <xf numFmtId="0" fontId="116" fillId="4" borderId="76" xfId="2" applyFont="1" applyFill="1" applyBorder="1" applyAlignment="1">
      <alignment vertical="center"/>
    </xf>
    <xf numFmtId="0" fontId="25" fillId="4" borderId="76" xfId="2" applyFont="1" applyFill="1" applyBorder="1" applyAlignment="1">
      <alignment vertical="center"/>
    </xf>
    <xf numFmtId="0" fontId="119" fillId="5" borderId="123" xfId="23" applyFont="1" applyFill="1" applyBorder="1" applyAlignment="1">
      <alignment vertical="center"/>
    </xf>
    <xf numFmtId="0" fontId="71" fillId="5" borderId="0" xfId="0" applyFont="1" applyFill="1"/>
    <xf numFmtId="0" fontId="148" fillId="5" borderId="0" xfId="0" applyFont="1" applyFill="1" applyAlignment="1">
      <alignment vertical="center"/>
    </xf>
    <xf numFmtId="0" fontId="153" fillId="5" borderId="0" xfId="5" applyFont="1" applyFill="1" applyAlignment="1"/>
    <xf numFmtId="0" fontId="154" fillId="5" borderId="0" xfId="0" applyFont="1" applyFill="1"/>
    <xf numFmtId="0" fontId="28" fillId="5" borderId="0" xfId="0" applyFont="1" applyFill="1"/>
    <xf numFmtId="0" fontId="155" fillId="5" borderId="0" xfId="2" applyFont="1" applyFill="1" applyAlignment="1">
      <alignment horizontal="center" vertical="center"/>
    </xf>
    <xf numFmtId="0" fontId="149" fillId="5" borderId="0" xfId="0" applyFont="1" applyFill="1" applyAlignment="1">
      <alignment horizontal="right" vertical="center"/>
    </xf>
    <xf numFmtId="0" fontId="71" fillId="5" borderId="0" xfId="0" applyFont="1" applyFill="1" applyAlignment="1">
      <alignment horizontal="right" vertical="center"/>
    </xf>
    <xf numFmtId="0" fontId="153" fillId="5" borderId="0" xfId="5" applyFont="1" applyFill="1" applyAlignment="1">
      <alignment horizontal="left" vertical="center"/>
    </xf>
    <xf numFmtId="0" fontId="17" fillId="10" borderId="76" xfId="1" applyFont="1" applyFill="1" applyBorder="1" applyAlignment="1">
      <alignment horizontal="center" vertical="center"/>
    </xf>
    <xf numFmtId="1" fontId="4" fillId="3" borderId="16" xfId="3" applyNumberFormat="1" applyFont="1" applyFill="1" applyBorder="1" applyAlignment="1">
      <alignment horizontal="center" vertical="center"/>
    </xf>
    <xf numFmtId="1" fontId="4" fillId="3" borderId="0" xfId="3" applyNumberFormat="1" applyFont="1" applyFill="1" applyAlignment="1">
      <alignment horizontal="center" vertical="center"/>
    </xf>
    <xf numFmtId="1" fontId="4" fillId="3" borderId="13" xfId="3" applyNumberFormat="1" applyFont="1" applyFill="1" applyBorder="1" applyAlignment="1">
      <alignment horizontal="center" vertical="center"/>
    </xf>
    <xf numFmtId="165" fontId="4" fillId="3" borderId="16" xfId="2" applyNumberFormat="1" applyFont="1" applyFill="1" applyBorder="1" applyAlignment="1">
      <alignment horizontal="center" vertical="center"/>
    </xf>
    <xf numFmtId="165" fontId="4" fillId="3" borderId="0" xfId="2" applyNumberFormat="1" applyFont="1" applyFill="1" applyAlignment="1">
      <alignment horizontal="center" vertical="center"/>
    </xf>
    <xf numFmtId="165" fontId="4" fillId="3" borderId="13" xfId="2" applyNumberFormat="1" applyFont="1" applyFill="1" applyBorder="1" applyAlignment="1">
      <alignment horizontal="center" vertical="center"/>
    </xf>
    <xf numFmtId="0" fontId="26" fillId="5" borderId="0" xfId="2" applyFont="1" applyFill="1" applyAlignment="1">
      <alignment horizontal="right" vertical="center"/>
    </xf>
    <xf numFmtId="0" fontId="33" fillId="93" borderId="0" xfId="2" applyFont="1" applyFill="1" applyAlignment="1">
      <alignment horizontal="center" vertical="center"/>
    </xf>
    <xf numFmtId="0" fontId="63" fillId="5" borderId="0" xfId="28" applyFont="1" applyFill="1" applyAlignment="1" applyProtection="1">
      <alignment vertical="center"/>
      <protection locked="0"/>
    </xf>
    <xf numFmtId="0" fontId="17" fillId="11" borderId="76" xfId="1" applyFont="1" applyFill="1" applyBorder="1" applyAlignment="1">
      <alignment horizontal="center" vertical="center"/>
    </xf>
    <xf numFmtId="0" fontId="0" fillId="0" borderId="0" xfId="0" applyAlignment="1">
      <alignment horizontal="right" vertical="center"/>
    </xf>
    <xf numFmtId="0" fontId="4" fillId="19" borderId="0" xfId="2" applyFont="1" applyFill="1" applyAlignment="1">
      <alignment horizontal="center" vertical="center"/>
    </xf>
    <xf numFmtId="0" fontId="13" fillId="6" borderId="0" xfId="6" applyFont="1" applyFill="1" applyAlignment="1">
      <alignment horizontal="right" vertical="center"/>
    </xf>
    <xf numFmtId="0" fontId="13" fillId="6" borderId="4" xfId="0" applyFont="1" applyFill="1" applyBorder="1" applyAlignment="1">
      <alignment horizontal="center" vertical="center"/>
    </xf>
    <xf numFmtId="0" fontId="25" fillId="4" borderId="0" xfId="2" applyFont="1" applyFill="1" applyAlignment="1">
      <alignment horizontal="center" vertical="center" wrapText="1"/>
    </xf>
    <xf numFmtId="188" fontId="28" fillId="5" borderId="0" xfId="14" applyNumberFormat="1" applyFont="1" applyFill="1" applyAlignment="1">
      <alignment horizontal="left" vertical="center" wrapText="1"/>
    </xf>
    <xf numFmtId="0" fontId="157" fillId="5" borderId="0" xfId="2" applyFont="1" applyFill="1" applyAlignment="1" applyProtection="1">
      <alignment horizontal="left" vertical="center"/>
      <protection locked="0"/>
    </xf>
    <xf numFmtId="0" fontId="160" fillId="5" borderId="121" xfId="2" applyFont="1" applyFill="1" applyBorder="1" applyAlignment="1" applyProtection="1">
      <alignment vertical="center"/>
      <protection hidden="1"/>
    </xf>
    <xf numFmtId="0" fontId="161" fillId="5" borderId="0" xfId="2" applyFont="1" applyFill="1" applyAlignment="1" applyProtection="1">
      <alignment horizontal="center" vertical="center"/>
      <protection hidden="1"/>
    </xf>
    <xf numFmtId="0" fontId="31" fillId="5" borderId="0" xfId="2" applyFont="1" applyFill="1" applyAlignment="1" applyProtection="1">
      <alignment horizontal="right" vertical="center"/>
      <protection hidden="1"/>
    </xf>
    <xf numFmtId="0" fontId="90" fillId="5" borderId="0" xfId="0" applyFont="1" applyFill="1" applyAlignment="1">
      <alignment vertical="center"/>
    </xf>
    <xf numFmtId="0" fontId="157" fillId="5" borderId="0" xfId="2" applyFont="1" applyFill="1" applyAlignment="1" applyProtection="1">
      <alignment horizontal="center" vertical="center"/>
      <protection locked="0"/>
    </xf>
    <xf numFmtId="0" fontId="117" fillId="5" borderId="34" xfId="2" applyFont="1" applyFill="1" applyBorder="1"/>
    <xf numFmtId="0" fontId="164" fillId="5" borderId="2" xfId="2" applyFont="1" applyFill="1" applyBorder="1" applyAlignment="1">
      <alignment horizontal="center" vertical="center"/>
    </xf>
    <xf numFmtId="0" fontId="11" fillId="5" borderId="2" xfId="2" applyFont="1" applyFill="1" applyBorder="1" applyAlignment="1" applyProtection="1">
      <alignment horizontal="left" vertical="center"/>
      <protection hidden="1"/>
    </xf>
    <xf numFmtId="0" fontId="11" fillId="5" borderId="2" xfId="2" applyFont="1" applyFill="1" applyBorder="1" applyAlignment="1" applyProtection="1">
      <alignment vertical="center"/>
      <protection hidden="1"/>
    </xf>
    <xf numFmtId="0" fontId="41" fillId="5" borderId="2" xfId="2" applyFont="1" applyFill="1" applyBorder="1" applyAlignment="1" applyProtection="1">
      <alignment vertical="center"/>
      <protection hidden="1"/>
    </xf>
    <xf numFmtId="0" fontId="0" fillId="0" borderId="2" xfId="0" applyBorder="1"/>
    <xf numFmtId="0" fontId="166" fillId="4" borderId="0" xfId="7" applyFont="1" applyFill="1" applyAlignment="1">
      <alignment horizontal="right" vertical="center"/>
    </xf>
    <xf numFmtId="0" fontId="166" fillId="4" borderId="0" xfId="7" applyFont="1" applyFill="1" applyAlignment="1">
      <alignment horizontal="center" vertical="center"/>
    </xf>
    <xf numFmtId="1" fontId="166" fillId="4" borderId="0" xfId="7" applyNumberFormat="1" applyFont="1" applyFill="1" applyAlignment="1">
      <alignment horizontal="center" vertical="center"/>
    </xf>
    <xf numFmtId="0" fontId="166" fillId="6" borderId="0" xfId="9" applyFont="1" applyFill="1" applyAlignment="1">
      <alignment horizontal="left" vertical="center"/>
    </xf>
    <xf numFmtId="0" fontId="166" fillId="6" borderId="0" xfId="9" applyFont="1" applyFill="1" applyAlignment="1">
      <alignment horizontal="right" vertical="center"/>
    </xf>
    <xf numFmtId="1" fontId="166" fillId="6" borderId="0" xfId="9" applyNumberFormat="1" applyFont="1" applyFill="1" applyAlignment="1">
      <alignment horizontal="right" vertical="center"/>
    </xf>
    <xf numFmtId="0" fontId="155" fillId="5" borderId="0" xfId="2" applyFont="1" applyFill="1" applyAlignment="1" applyProtection="1">
      <alignment horizontal="left" vertical="center"/>
      <protection hidden="1"/>
    </xf>
    <xf numFmtId="0" fontId="155" fillId="5" borderId="0" xfId="2" applyFont="1" applyFill="1" applyAlignment="1" applyProtection="1">
      <alignment vertical="center"/>
      <protection hidden="1"/>
    </xf>
    <xf numFmtId="0" fontId="53" fillId="18" borderId="14" xfId="9" applyFont="1" applyFill="1" applyBorder="1" applyAlignment="1">
      <alignment horizontal="left" vertical="center"/>
    </xf>
    <xf numFmtId="0" fontId="53" fillId="18" borderId="14" xfId="9" applyFont="1" applyFill="1" applyBorder="1" applyAlignment="1">
      <alignment horizontal="right" vertical="center"/>
    </xf>
    <xf numFmtId="1" fontId="53" fillId="18" borderId="14" xfId="9" applyNumberFormat="1" applyFont="1" applyFill="1" applyBorder="1" applyAlignment="1">
      <alignment horizontal="right" vertical="center"/>
    </xf>
    <xf numFmtId="0" fontId="168" fillId="3" borderId="14" xfId="0" applyFont="1" applyFill="1" applyBorder="1" applyAlignment="1">
      <alignment horizontal="left" vertical="center"/>
    </xf>
    <xf numFmtId="0" fontId="168" fillId="3" borderId="14" xfId="6" applyFont="1" applyFill="1" applyBorder="1" applyAlignment="1">
      <alignment horizontal="right" vertical="center"/>
    </xf>
    <xf numFmtId="0" fontId="54" fillId="3" borderId="14" xfId="0" applyFont="1" applyFill="1" applyBorder="1" applyAlignment="1">
      <alignment horizontal="right" vertical="center"/>
    </xf>
    <xf numFmtId="0" fontId="12" fillId="7" borderId="14" xfId="0" applyFont="1" applyFill="1" applyBorder="1" applyAlignment="1">
      <alignment horizontal="left" vertical="center"/>
    </xf>
    <xf numFmtId="0" fontId="155" fillId="5" borderId="0" xfId="8" applyFont="1" applyFill="1" applyAlignment="1">
      <alignment horizontal="left" vertical="center"/>
    </xf>
    <xf numFmtId="0" fontId="169" fillId="4" borderId="15" xfId="9" applyFont="1" applyFill="1" applyBorder="1" applyAlignment="1">
      <alignment horizontal="left" vertical="center"/>
    </xf>
    <xf numFmtId="1" fontId="169" fillId="4" borderId="15" xfId="9" applyNumberFormat="1" applyFont="1" applyFill="1" applyBorder="1" applyAlignment="1">
      <alignment horizontal="left" vertical="center"/>
    </xf>
    <xf numFmtId="0" fontId="149" fillId="5" borderId="0" xfId="27" applyFont="1" applyFill="1" applyAlignment="1">
      <alignment horizontal="left" vertical="center"/>
    </xf>
    <xf numFmtId="0" fontId="11" fillId="5" borderId="162" xfId="2" applyFont="1" applyFill="1" applyBorder="1" applyAlignment="1" applyProtection="1">
      <alignment horizontal="right" vertical="center"/>
      <protection hidden="1"/>
    </xf>
    <xf numFmtId="0" fontId="39" fillId="15" borderId="165" xfId="2" applyFont="1" applyFill="1" applyBorder="1" applyAlignment="1" applyProtection="1">
      <alignment horizontal="center" vertical="center"/>
      <protection hidden="1"/>
    </xf>
    <xf numFmtId="0" fontId="11" fillId="5" borderId="16" xfId="2" applyFont="1" applyFill="1" applyBorder="1" applyAlignment="1" applyProtection="1">
      <alignment horizontal="right" vertical="center"/>
      <protection hidden="1"/>
    </xf>
    <xf numFmtId="0" fontId="72" fillId="3" borderId="165" xfId="2" applyFont="1" applyFill="1" applyBorder="1" applyAlignment="1" applyProtection="1">
      <alignment horizontal="center" vertical="center"/>
      <protection hidden="1"/>
    </xf>
    <xf numFmtId="0" fontId="63" fillId="33" borderId="165" xfId="2" applyFont="1" applyFill="1" applyBorder="1" applyAlignment="1" applyProtection="1">
      <alignment horizontal="center" vertical="center"/>
      <protection hidden="1"/>
    </xf>
    <xf numFmtId="0" fontId="63" fillId="31" borderId="165" xfId="2" applyFont="1" applyFill="1" applyBorder="1" applyAlignment="1" applyProtection="1">
      <alignment horizontal="center" vertical="center"/>
      <protection hidden="1"/>
    </xf>
    <xf numFmtId="0" fontId="39" fillId="34" borderId="165" xfId="2" applyFont="1" applyFill="1" applyBorder="1" applyAlignment="1" applyProtection="1">
      <alignment horizontal="center" vertical="center"/>
      <protection hidden="1"/>
    </xf>
    <xf numFmtId="0" fontId="69" fillId="29" borderId="165" xfId="2" applyFont="1" applyFill="1" applyBorder="1" applyAlignment="1" applyProtection="1">
      <alignment horizontal="center" vertical="center"/>
      <protection hidden="1"/>
    </xf>
    <xf numFmtId="1" fontId="49" fillId="32" borderId="165" xfId="2" applyNumberFormat="1" applyFont="1" applyFill="1" applyBorder="1" applyAlignment="1" applyProtection="1">
      <alignment horizontal="center" vertical="center"/>
      <protection hidden="1"/>
    </xf>
    <xf numFmtId="1" fontId="49" fillId="32" borderId="165" xfId="2" applyNumberFormat="1" applyFont="1" applyFill="1" applyBorder="1" applyAlignment="1" applyProtection="1">
      <alignment horizontal="left" vertical="center"/>
      <protection hidden="1"/>
    </xf>
    <xf numFmtId="0" fontId="68" fillId="36" borderId="0" xfId="2" applyFont="1" applyFill="1" applyAlignment="1" applyProtection="1">
      <alignment horizontal="center" vertical="center"/>
      <protection hidden="1"/>
    </xf>
    <xf numFmtId="0" fontId="29" fillId="83" borderId="2" xfId="9" applyFont="1" applyFill="1" applyBorder="1" applyAlignment="1">
      <alignment horizontal="center" vertical="center"/>
    </xf>
    <xf numFmtId="0" fontId="28" fillId="5" borderId="0" xfId="14" applyFont="1" applyFill="1" applyAlignment="1">
      <alignment horizontal="center" vertical="center" wrapText="1"/>
    </xf>
    <xf numFmtId="0" fontId="33" fillId="5" borderId="0" xfId="2" applyFont="1" applyFill="1" applyAlignment="1">
      <alignment horizontal="center" vertical="center"/>
    </xf>
    <xf numFmtId="0" fontId="132" fillId="3" borderId="0" xfId="3" applyFont="1" applyFill="1" applyAlignment="1">
      <alignment horizontal="right" vertical="center"/>
    </xf>
    <xf numFmtId="0" fontId="58" fillId="7" borderId="147" xfId="3" applyFont="1" applyFill="1" applyBorder="1" applyAlignment="1">
      <alignment horizontal="center" vertical="center"/>
    </xf>
    <xf numFmtId="0" fontId="58" fillId="7" borderId="148" xfId="3" applyFont="1" applyFill="1" applyBorder="1" applyAlignment="1">
      <alignment horizontal="center" vertical="center"/>
    </xf>
    <xf numFmtId="0" fontId="58" fillId="7" borderId="149" xfId="3" applyFont="1" applyFill="1" applyBorder="1" applyAlignment="1">
      <alignment horizontal="center" vertical="center"/>
    </xf>
    <xf numFmtId="165" fontId="28" fillId="3" borderId="0" xfId="0" applyNumberFormat="1" applyFont="1" applyFill="1" applyAlignment="1">
      <alignment horizontal="center" vertical="center"/>
    </xf>
    <xf numFmtId="191" fontId="28" fillId="3" borderId="0" xfId="0" applyNumberFormat="1" applyFont="1" applyFill="1" applyAlignment="1">
      <alignment horizontal="center" vertical="center"/>
    </xf>
    <xf numFmtId="185" fontId="64" fillId="5" borderId="3" xfId="2" applyNumberFormat="1" applyFont="1" applyFill="1" applyBorder="1" applyAlignment="1">
      <alignment horizontal="left" vertical="center"/>
    </xf>
    <xf numFmtId="0" fontId="58" fillId="5" borderId="5" xfId="3" applyFont="1" applyFill="1" applyBorder="1" applyAlignment="1">
      <alignment horizontal="center" vertical="center"/>
    </xf>
    <xf numFmtId="0" fontId="63" fillId="5" borderId="163" xfId="15" applyFont="1" applyFill="1" applyBorder="1" applyAlignment="1">
      <alignment horizontal="right" vertical="center"/>
    </xf>
    <xf numFmtId="165" fontId="18" fillId="25" borderId="16" xfId="2" applyNumberFormat="1" applyFont="1" applyFill="1" applyBorder="1" applyAlignment="1">
      <alignment horizontal="center" vertical="center"/>
    </xf>
    <xf numFmtId="0" fontId="68" fillId="19" borderId="157" xfId="10" applyFont="1" applyFill="1" applyBorder="1" applyAlignment="1">
      <alignment horizontal="center" vertical="center"/>
    </xf>
    <xf numFmtId="0" fontId="44" fillId="19" borderId="137" xfId="10" applyFont="1" applyFill="1" applyBorder="1" applyAlignment="1">
      <alignment horizontal="center" vertical="center"/>
    </xf>
    <xf numFmtId="0" fontId="37" fillId="51" borderId="137" xfId="17" applyFont="1" applyFill="1" applyBorder="1" applyAlignment="1" applyProtection="1">
      <alignment horizontal="center" vertical="center"/>
      <protection locked="0"/>
    </xf>
    <xf numFmtId="0" fontId="7" fillId="34" borderId="135" xfId="6" applyFont="1" applyFill="1" applyBorder="1" applyAlignment="1">
      <alignment vertical="center"/>
    </xf>
    <xf numFmtId="0" fontId="7" fillId="67" borderId="137" xfId="6" applyFont="1" applyFill="1" applyBorder="1" applyAlignment="1">
      <alignment vertical="center"/>
    </xf>
    <xf numFmtId="0" fontId="7" fillId="57" borderId="137" xfId="6" applyFont="1" applyFill="1" applyBorder="1" applyAlignment="1">
      <alignment vertical="center"/>
    </xf>
    <xf numFmtId="0" fontId="7" fillId="58" borderId="137" xfId="6" applyFont="1" applyFill="1" applyBorder="1" applyAlignment="1">
      <alignment vertical="center"/>
    </xf>
    <xf numFmtId="0" fontId="166" fillId="76" borderId="0" xfId="9" applyFont="1" applyFill="1" applyAlignment="1">
      <alignment horizontal="left" vertical="center"/>
    </xf>
    <xf numFmtId="0" fontId="166" fillId="76" borderId="0" xfId="9" applyFont="1" applyFill="1" applyAlignment="1">
      <alignment horizontal="right" vertical="center"/>
    </xf>
    <xf numFmtId="1" fontId="166" fillId="76" borderId="0" xfId="9" applyNumberFormat="1" applyFont="1" applyFill="1" applyAlignment="1">
      <alignment horizontal="right" vertical="center"/>
    </xf>
    <xf numFmtId="0" fontId="24" fillId="4" borderId="0" xfId="2" applyFont="1" applyFill="1" applyAlignment="1">
      <alignment horizontal="center" vertical="center" wrapText="1"/>
    </xf>
    <xf numFmtId="0" fontId="13" fillId="4" borderId="0" xfId="2" applyFont="1" applyFill="1" applyAlignment="1">
      <alignment horizontal="center" vertical="center" wrapText="1"/>
    </xf>
    <xf numFmtId="0" fontId="66" fillId="0" borderId="4" xfId="2" applyFont="1" applyBorder="1" applyAlignment="1">
      <alignment horizontal="left" vertical="center"/>
    </xf>
    <xf numFmtId="0" fontId="42" fillId="3" borderId="0" xfId="0" applyFont="1" applyFill="1" applyAlignment="1">
      <alignment horizontal="left" vertical="center"/>
    </xf>
    <xf numFmtId="0" fontId="52" fillId="17" borderId="13" xfId="2" applyFont="1" applyFill="1" applyBorder="1" applyAlignment="1">
      <alignment horizontal="center" vertical="center"/>
    </xf>
    <xf numFmtId="0" fontId="50" fillId="5" borderId="13" xfId="2" applyFont="1" applyFill="1" applyBorder="1" applyAlignment="1">
      <alignment horizontal="center" vertical="center"/>
    </xf>
    <xf numFmtId="0" fontId="68" fillId="5" borderId="0" xfId="0" applyFont="1" applyFill="1" applyAlignment="1">
      <alignment horizontal="left" vertical="center"/>
    </xf>
    <xf numFmtId="0" fontId="41" fillId="5" borderId="4" xfId="0" applyFont="1" applyFill="1" applyBorder="1" applyAlignment="1">
      <alignment horizontal="right" vertical="center"/>
    </xf>
    <xf numFmtId="0" fontId="11" fillId="5" borderId="0" xfId="3" applyFont="1" applyFill="1" applyAlignment="1">
      <alignment horizontal="right" vertical="center"/>
    </xf>
    <xf numFmtId="0" fontId="63" fillId="19" borderId="0" xfId="3" applyFont="1" applyFill="1" applyAlignment="1">
      <alignment horizontal="right" vertical="center"/>
    </xf>
    <xf numFmtId="0" fontId="26" fillId="19" borderId="0" xfId="2" applyFont="1" applyFill="1" applyAlignment="1" applyProtection="1">
      <alignment horizontal="center" vertical="center"/>
      <protection hidden="1"/>
    </xf>
    <xf numFmtId="0" fontId="18" fillId="19" borderId="13" xfId="3" applyFont="1" applyFill="1" applyBorder="1" applyAlignment="1">
      <alignment horizontal="left" vertical="center" wrapText="1"/>
    </xf>
    <xf numFmtId="0" fontId="78" fillId="5" borderId="0" xfId="3" applyFont="1" applyFill="1" applyAlignment="1">
      <alignment horizontal="center" vertical="center"/>
    </xf>
    <xf numFmtId="0" fontId="63" fillId="5" borderId="0" xfId="7" applyFont="1" applyFill="1" applyAlignment="1">
      <alignment horizontal="right" vertical="center"/>
    </xf>
    <xf numFmtId="0" fontId="79" fillId="7" borderId="13" xfId="16" applyFont="1" applyFill="1" applyBorder="1" applyAlignment="1">
      <alignment horizontal="center" vertical="center"/>
    </xf>
    <xf numFmtId="0" fontId="18" fillId="5" borderId="0" xfId="7" applyFont="1" applyFill="1" applyAlignment="1">
      <alignment horizontal="right" vertical="center"/>
    </xf>
    <xf numFmtId="0" fontId="78" fillId="5" borderId="13" xfId="3" applyFont="1" applyFill="1" applyBorder="1" applyAlignment="1">
      <alignment horizontal="center" vertical="center"/>
    </xf>
    <xf numFmtId="0" fontId="90" fillId="5" borderId="0" xfId="0" applyFont="1" applyFill="1" applyAlignment="1">
      <alignment horizontal="right" vertical="center"/>
    </xf>
    <xf numFmtId="0" fontId="68" fillId="5" borderId="0" xfId="0" applyFont="1" applyFill="1" applyAlignment="1">
      <alignment horizontal="right" vertical="center"/>
    </xf>
    <xf numFmtId="0" fontId="176" fillId="6" borderId="0" xfId="9" applyFont="1" applyFill="1" applyAlignment="1">
      <alignment horizontal="left" vertical="center"/>
    </xf>
    <xf numFmtId="0" fontId="176" fillId="6" borderId="0" xfId="9" applyFont="1" applyFill="1" applyAlignment="1">
      <alignment horizontal="right" vertical="center"/>
    </xf>
    <xf numFmtId="0" fontId="14" fillId="24" borderId="0" xfId="2" applyFont="1" applyFill="1" applyAlignment="1">
      <alignment horizontal="center" vertical="center"/>
    </xf>
    <xf numFmtId="0" fontId="14" fillId="7" borderId="0" xfId="2" applyFont="1" applyFill="1" applyAlignment="1">
      <alignment horizontal="center" vertical="center"/>
    </xf>
    <xf numFmtId="0" fontId="18" fillId="3" borderId="0" xfId="12" applyFont="1" applyFill="1" applyAlignment="1">
      <alignment horizontal="center" vertical="center"/>
    </xf>
    <xf numFmtId="0" fontId="14" fillId="5" borderId="0" xfId="2" applyFont="1" applyFill="1" applyAlignment="1" applyProtection="1">
      <alignment horizontal="center" vertical="center"/>
      <protection hidden="1"/>
    </xf>
    <xf numFmtId="0" fontId="177" fillId="3" borderId="0" xfId="2" applyFont="1" applyFill="1" applyAlignment="1">
      <alignment horizontal="center" vertical="center"/>
    </xf>
    <xf numFmtId="0" fontId="46" fillId="0" borderId="0" xfId="0" applyFont="1" applyAlignment="1">
      <alignment vertical="center"/>
    </xf>
    <xf numFmtId="0" fontId="18" fillId="25" borderId="0" xfId="2" applyFont="1" applyFill="1" applyAlignment="1">
      <alignment horizontal="center" vertical="center"/>
    </xf>
    <xf numFmtId="0" fontId="1" fillId="26" borderId="0" xfId="13" applyFill="1" applyAlignment="1" applyProtection="1">
      <alignment horizontal="center" vertical="center"/>
      <protection locked="0"/>
    </xf>
    <xf numFmtId="0" fontId="18" fillId="27" borderId="0" xfId="2" applyFont="1" applyFill="1" applyAlignment="1">
      <alignment horizontal="center" vertical="center"/>
    </xf>
    <xf numFmtId="0" fontId="18" fillId="15" borderId="0" xfId="2" applyFont="1" applyFill="1" applyAlignment="1">
      <alignment horizontal="center" vertical="center"/>
    </xf>
    <xf numFmtId="0" fontId="46" fillId="73" borderId="0" xfId="2" applyFont="1" applyFill="1" applyAlignment="1">
      <alignment horizontal="center" vertical="center"/>
    </xf>
    <xf numFmtId="0" fontId="76" fillId="5" borderId="0" xfId="2" applyFont="1" applyFill="1" applyAlignment="1" applyProtection="1">
      <alignment horizontal="center" vertical="center"/>
      <protection hidden="1"/>
    </xf>
    <xf numFmtId="0" fontId="76" fillId="5" borderId="13" xfId="2" applyFont="1" applyFill="1" applyBorder="1" applyAlignment="1" applyProtection="1">
      <alignment horizontal="center" vertical="center"/>
      <protection hidden="1"/>
    </xf>
    <xf numFmtId="0" fontId="14" fillId="16" borderId="121" xfId="11" applyFont="1" applyFill="1" applyBorder="1" applyAlignment="1">
      <alignment horizontal="center" vertical="center"/>
    </xf>
    <xf numFmtId="0" fontId="76" fillId="0" borderId="0" xfId="2" applyFont="1" applyAlignment="1">
      <alignment horizontal="right" vertical="center"/>
    </xf>
    <xf numFmtId="0" fontId="18" fillId="28" borderId="0" xfId="2" applyFont="1" applyFill="1" applyAlignment="1">
      <alignment horizontal="center" vertical="center"/>
    </xf>
    <xf numFmtId="0" fontId="18" fillId="74" borderId="0" xfId="2" applyFont="1" applyFill="1" applyAlignment="1">
      <alignment horizontal="center" vertical="center"/>
    </xf>
    <xf numFmtId="0" fontId="76" fillId="0" borderId="0" xfId="2" applyFont="1" applyAlignment="1">
      <alignment horizontal="center" vertical="center"/>
    </xf>
    <xf numFmtId="0" fontId="57" fillId="14" borderId="49" xfId="6" applyFont="1" applyFill="1" applyBorder="1" applyAlignment="1">
      <alignment horizontal="center" vertical="center"/>
    </xf>
    <xf numFmtId="0" fontId="26" fillId="18" borderId="18" xfId="2" quotePrefix="1" applyFont="1" applyFill="1" applyBorder="1" applyAlignment="1">
      <alignment horizontal="center" vertical="center"/>
    </xf>
    <xf numFmtId="0" fontId="26" fillId="18" borderId="0" xfId="2" quotePrefix="1" applyFont="1" applyFill="1" applyAlignment="1">
      <alignment horizontal="center" vertical="center"/>
    </xf>
    <xf numFmtId="0" fontId="76" fillId="0" borderId="0" xfId="0" applyFont="1" applyAlignment="1">
      <alignment horizontal="center" vertical="center"/>
    </xf>
    <xf numFmtId="0" fontId="58" fillId="3" borderId="0" xfId="3" applyFont="1" applyFill="1" applyAlignment="1">
      <alignment horizontal="right" vertical="center"/>
    </xf>
    <xf numFmtId="0" fontId="78" fillId="5" borderId="167" xfId="3" applyFont="1" applyFill="1" applyBorder="1" applyAlignment="1">
      <alignment horizontal="left" vertical="center"/>
    </xf>
    <xf numFmtId="0" fontId="0" fillId="36" borderId="168" xfId="0" applyFill="1" applyBorder="1"/>
    <xf numFmtId="179" fontId="63" fillId="75" borderId="169" xfId="2" applyNumberFormat="1" applyFont="1" applyFill="1" applyBorder="1" applyAlignment="1">
      <alignment horizontal="center" vertical="center"/>
    </xf>
    <xf numFmtId="0" fontId="49" fillId="7" borderId="0" xfId="0" applyFont="1" applyFill="1" applyAlignment="1">
      <alignment vertical="center"/>
    </xf>
    <xf numFmtId="0" fontId="36" fillId="5" borderId="166" xfId="3" applyFont="1" applyFill="1" applyBorder="1" applyAlignment="1">
      <alignment horizontal="right" vertical="center"/>
    </xf>
    <xf numFmtId="0" fontId="178" fillId="5" borderId="0" xfId="2" applyFont="1" applyFill="1" applyAlignment="1" applyProtection="1">
      <alignment horizontal="right" vertical="center"/>
      <protection hidden="1"/>
    </xf>
    <xf numFmtId="0" fontId="12" fillId="7" borderId="18" xfId="0" applyFont="1" applyFill="1" applyBorder="1" applyAlignment="1">
      <alignment horizontal="left" vertical="center"/>
    </xf>
    <xf numFmtId="0" fontId="56" fillId="5" borderId="0" xfId="0" applyFont="1" applyFill="1" applyAlignment="1">
      <alignment horizontal="right" vertical="center"/>
    </xf>
    <xf numFmtId="169" fontId="13" fillId="23" borderId="16" xfId="2" applyNumberFormat="1" applyFont="1" applyFill="1" applyBorder="1" applyAlignment="1">
      <alignment horizontal="center" vertical="center"/>
    </xf>
    <xf numFmtId="0" fontId="105" fillId="3" borderId="165" xfId="2" applyFont="1" applyFill="1" applyBorder="1" applyAlignment="1" applyProtection="1">
      <alignment horizontal="center" vertical="center"/>
      <protection hidden="1"/>
    </xf>
    <xf numFmtId="0" fontId="105" fillId="3" borderId="88" xfId="0" applyFont="1" applyFill="1" applyBorder="1" applyAlignment="1">
      <alignment horizontal="center" vertical="center"/>
    </xf>
    <xf numFmtId="0" fontId="89" fillId="5" borderId="151" xfId="3" applyFont="1" applyFill="1" applyBorder="1" applyAlignment="1">
      <alignment horizontal="center" vertical="center"/>
    </xf>
    <xf numFmtId="0" fontId="63" fillId="5" borderId="0" xfId="2" applyFont="1" applyFill="1" applyAlignment="1" applyProtection="1">
      <alignment horizontal="center" vertical="center"/>
      <protection locked="0"/>
    </xf>
    <xf numFmtId="0" fontId="31" fillId="5" borderId="5" xfId="2" applyFont="1" applyFill="1" applyBorder="1" applyAlignment="1" applyProtection="1">
      <alignment horizontal="center" vertical="center"/>
      <protection locked="0"/>
    </xf>
    <xf numFmtId="0" fontId="4" fillId="77" borderId="16" xfId="6" applyFont="1" applyFill="1" applyBorder="1" applyAlignment="1">
      <alignment horizontal="center" vertical="center"/>
    </xf>
    <xf numFmtId="0" fontId="10" fillId="3" borderId="0" xfId="3" applyFont="1" applyFill="1" applyAlignment="1">
      <alignment horizontal="left" vertical="center"/>
    </xf>
    <xf numFmtId="0" fontId="55" fillId="3" borderId="0" xfId="0" applyFont="1" applyFill="1" applyAlignment="1">
      <alignment vertical="center" wrapText="1"/>
    </xf>
    <xf numFmtId="0" fontId="59" fillId="9" borderId="0" xfId="0" applyFont="1" applyFill="1" applyAlignment="1">
      <alignment horizontal="left" vertical="center" wrapText="1"/>
    </xf>
    <xf numFmtId="0" fontId="13" fillId="0" borderId="0" xfId="2" applyFont="1" applyAlignment="1">
      <alignment vertical="center"/>
    </xf>
    <xf numFmtId="0" fontId="180" fillId="91" borderId="0" xfId="2" applyFont="1" applyFill="1" applyAlignment="1">
      <alignment horizontal="center" vertical="center"/>
    </xf>
    <xf numFmtId="0" fontId="53" fillId="5" borderId="0" xfId="2" applyFont="1" applyFill="1" applyAlignment="1">
      <alignment horizontal="center" vertical="center"/>
    </xf>
    <xf numFmtId="0" fontId="0" fillId="13" borderId="121" xfId="0" applyFill="1" applyBorder="1"/>
    <xf numFmtId="0" fontId="26" fillId="5" borderId="121" xfId="14" applyFont="1" applyFill="1" applyBorder="1" applyAlignment="1">
      <alignment horizontal="left" vertical="center"/>
    </xf>
    <xf numFmtId="0" fontId="10" fillId="5" borderId="121" xfId="14" applyFont="1" applyFill="1" applyBorder="1" applyAlignment="1">
      <alignment horizontal="left" vertical="center"/>
    </xf>
    <xf numFmtId="0" fontId="1" fillId="5" borderId="121" xfId="14" applyFill="1" applyBorder="1" applyAlignment="1">
      <alignment vertical="center"/>
    </xf>
    <xf numFmtId="0" fontId="1" fillId="0" borderId="0" xfId="6" applyAlignment="1">
      <alignment vertical="center"/>
    </xf>
    <xf numFmtId="0" fontId="1" fillId="0" borderId="0" xfId="6"/>
    <xf numFmtId="0" fontId="0" fillId="5" borderId="121" xfId="0" applyFill="1" applyBorder="1" applyAlignment="1">
      <alignment horizontal="left" vertical="center"/>
    </xf>
    <xf numFmtId="0" fontId="58" fillId="5" borderId="121" xfId="14" applyFont="1" applyFill="1" applyBorder="1" applyAlignment="1">
      <alignment horizontal="left" vertical="center"/>
    </xf>
    <xf numFmtId="0" fontId="18" fillId="5" borderId="121" xfId="14" applyFont="1" applyFill="1" applyBorder="1" applyAlignment="1">
      <alignment horizontal="center" vertical="center"/>
    </xf>
    <xf numFmtId="0" fontId="0" fillId="5" borderId="121" xfId="0" applyFill="1" applyBorder="1"/>
    <xf numFmtId="0" fontId="68" fillId="72" borderId="121" xfId="7" applyFont="1" applyFill="1" applyBorder="1" applyAlignment="1">
      <alignment vertical="center"/>
    </xf>
    <xf numFmtId="0" fontId="115" fillId="5" borderId="121" xfId="0" applyFont="1" applyFill="1" applyBorder="1" applyAlignment="1">
      <alignment vertical="center"/>
    </xf>
    <xf numFmtId="0" fontId="43" fillId="5" borderId="121" xfId="0" applyFont="1" applyFill="1" applyBorder="1" applyAlignment="1">
      <alignment vertical="center"/>
    </xf>
    <xf numFmtId="0" fontId="28" fillId="5" borderId="121" xfId="0" applyFont="1" applyFill="1" applyBorder="1" applyAlignment="1">
      <alignment vertical="center"/>
    </xf>
    <xf numFmtId="0" fontId="41" fillId="5" borderId="13" xfId="0" applyFont="1" applyFill="1" applyBorder="1"/>
    <xf numFmtId="0" fontId="0" fillId="0" borderId="5" xfId="0" applyBorder="1"/>
    <xf numFmtId="0" fontId="13" fillId="13" borderId="121" xfId="2" applyFont="1" applyFill="1" applyBorder="1" applyAlignment="1">
      <alignment horizontal="center" vertical="center" wrapText="1"/>
    </xf>
    <xf numFmtId="0" fontId="18" fillId="13" borderId="121" xfId="10" applyFont="1" applyFill="1" applyBorder="1" applyAlignment="1">
      <alignment horizontal="right" vertical="center"/>
    </xf>
    <xf numFmtId="0" fontId="31" fillId="13" borderId="121" xfId="14" applyFont="1" applyFill="1" applyBorder="1" applyAlignment="1">
      <alignment horizontal="right" vertical="top"/>
    </xf>
    <xf numFmtId="0" fontId="54" fillId="13" borderId="121" xfId="0" applyFont="1" applyFill="1" applyBorder="1" applyAlignment="1">
      <alignment horizontal="right" vertical="center"/>
    </xf>
    <xf numFmtId="0" fontId="35" fillId="13" borderId="121" xfId="2" applyFont="1" applyFill="1" applyBorder="1" applyAlignment="1">
      <alignment horizontal="left" vertical="center"/>
    </xf>
    <xf numFmtId="0" fontId="63" fillId="13" borderId="121" xfId="23" applyFont="1" applyFill="1" applyBorder="1" applyAlignment="1">
      <alignment horizontal="center" vertical="center" wrapText="1"/>
    </xf>
    <xf numFmtId="0" fontId="40" fillId="13" borderId="121" xfId="3" applyFont="1" applyFill="1" applyBorder="1" applyAlignment="1">
      <alignment horizontal="left" vertical="center"/>
    </xf>
    <xf numFmtId="0" fontId="11" fillId="7" borderId="121" xfId="2" applyFont="1" applyFill="1" applyBorder="1" applyAlignment="1">
      <alignment horizontal="center" vertical="center"/>
    </xf>
    <xf numFmtId="168" fontId="47" fillId="13" borderId="121" xfId="0" applyNumberFormat="1" applyFont="1" applyFill="1" applyBorder="1" applyAlignment="1">
      <alignment horizontal="right" vertical="center"/>
    </xf>
    <xf numFmtId="0" fontId="120" fillId="13" borderId="121" xfId="2" applyFont="1" applyFill="1" applyBorder="1" applyAlignment="1">
      <alignment horizontal="left" vertical="center"/>
    </xf>
    <xf numFmtId="0" fontId="87" fillId="13" borderId="121" xfId="2" applyFont="1" applyFill="1" applyBorder="1" applyAlignment="1">
      <alignment horizontal="left" vertical="center"/>
    </xf>
    <xf numFmtId="0" fontId="121" fillId="13" borderId="121" xfId="2" applyFont="1" applyFill="1" applyBorder="1" applyAlignment="1" applyProtection="1">
      <alignment horizontal="left" vertical="center"/>
      <protection locked="0"/>
    </xf>
    <xf numFmtId="0" fontId="28" fillId="13" borderId="121" xfId="0" applyFont="1" applyFill="1" applyBorder="1" applyAlignment="1">
      <alignment vertical="center"/>
    </xf>
    <xf numFmtId="0" fontId="28" fillId="13" borderId="121" xfId="6" applyFont="1" applyFill="1" applyBorder="1" applyAlignment="1">
      <alignment horizontal="left" vertical="center"/>
    </xf>
    <xf numFmtId="0" fontId="41" fillId="13" borderId="121" xfId="0" applyFont="1" applyFill="1" applyBorder="1"/>
    <xf numFmtId="0" fontId="41" fillId="13" borderId="0" xfId="0" applyFont="1" applyFill="1" applyAlignment="1">
      <alignment vertical="center"/>
    </xf>
    <xf numFmtId="0" fontId="183" fillId="6" borderId="121" xfId="2" applyFont="1" applyFill="1" applyBorder="1" applyAlignment="1" applyProtection="1">
      <alignment horizontal="center" vertical="center"/>
      <protection hidden="1"/>
    </xf>
    <xf numFmtId="169" fontId="13" fillId="23" borderId="121" xfId="2" applyNumberFormat="1" applyFont="1" applyFill="1" applyBorder="1" applyAlignment="1">
      <alignment horizontal="center" vertical="center"/>
    </xf>
    <xf numFmtId="0" fontId="13" fillId="23" borderId="121" xfId="2" applyFont="1" applyFill="1" applyBorder="1" applyAlignment="1">
      <alignment horizontal="center" vertical="center"/>
    </xf>
    <xf numFmtId="0" fontId="13" fillId="23" borderId="4" xfId="2" applyFont="1" applyFill="1" applyBorder="1" applyAlignment="1">
      <alignment horizontal="center" vertical="center"/>
    </xf>
    <xf numFmtId="165" fontId="18" fillId="25" borderId="121" xfId="2" applyNumberFormat="1" applyFont="1" applyFill="1" applyBorder="1" applyAlignment="1">
      <alignment horizontal="center" vertical="center"/>
    </xf>
    <xf numFmtId="0" fontId="122" fillId="13" borderId="121" xfId="3" applyFont="1" applyFill="1" applyBorder="1" applyAlignment="1">
      <alignment horizontal="left" vertical="center"/>
    </xf>
    <xf numFmtId="166" fontId="31" fillId="3" borderId="0" xfId="2" applyNumberFormat="1" applyFont="1" applyFill="1" applyAlignment="1">
      <alignment horizontal="left" vertical="center"/>
    </xf>
    <xf numFmtId="166" fontId="18" fillId="50" borderId="0" xfId="2" applyNumberFormat="1" applyFont="1" applyFill="1" applyAlignment="1">
      <alignment horizontal="center" vertical="center"/>
    </xf>
    <xf numFmtId="0" fontId="68" fillId="13" borderId="121" xfId="7" applyFont="1" applyFill="1" applyBorder="1" applyAlignment="1">
      <alignment vertical="center"/>
    </xf>
    <xf numFmtId="0" fontId="122" fillId="5" borderId="121" xfId="3" applyFont="1" applyFill="1" applyBorder="1" applyAlignment="1">
      <alignment horizontal="left" vertical="center"/>
    </xf>
    <xf numFmtId="0" fontId="13" fillId="6" borderId="121" xfId="2" applyFont="1" applyFill="1" applyBorder="1" applyAlignment="1" applyProtection="1">
      <alignment horizontal="center" vertical="center"/>
      <protection hidden="1"/>
    </xf>
    <xf numFmtId="1" fontId="14" fillId="13" borderId="121" xfId="2" applyNumberFormat="1" applyFont="1" applyFill="1" applyBorder="1" applyAlignment="1">
      <alignment horizontal="center" vertical="center"/>
    </xf>
    <xf numFmtId="0" fontId="41" fillId="13" borderId="121" xfId="0" applyFont="1" applyFill="1" applyBorder="1" applyAlignment="1">
      <alignment vertical="center"/>
    </xf>
    <xf numFmtId="0" fontId="28" fillId="13" borderId="121" xfId="0" applyFont="1" applyFill="1" applyBorder="1"/>
    <xf numFmtId="0" fontId="68" fillId="13" borderId="121" xfId="2" quotePrefix="1" applyFont="1" applyFill="1" applyBorder="1" applyAlignment="1" applyProtection="1">
      <alignment vertical="center"/>
      <protection hidden="1"/>
    </xf>
    <xf numFmtId="0" fontId="10" fillId="21" borderId="121" xfId="6" applyFont="1" applyFill="1" applyBorder="1" applyAlignment="1">
      <alignment horizontal="center" vertical="center"/>
    </xf>
    <xf numFmtId="0" fontId="65" fillId="7" borderId="120" xfId="0" applyFont="1" applyFill="1" applyBorder="1" applyAlignment="1">
      <alignment horizontal="center" vertical="center"/>
    </xf>
    <xf numFmtId="0" fontId="68" fillId="5" borderId="121" xfId="7" applyFont="1" applyFill="1" applyBorder="1" applyAlignment="1">
      <alignment vertical="center"/>
    </xf>
    <xf numFmtId="0" fontId="0" fillId="5" borderId="121" xfId="0" applyFill="1" applyBorder="1" applyAlignment="1">
      <alignment vertical="center"/>
    </xf>
    <xf numFmtId="0" fontId="131" fillId="5" borderId="121" xfId="2" applyFont="1" applyFill="1" applyBorder="1" applyAlignment="1">
      <alignment vertical="center"/>
    </xf>
    <xf numFmtId="0" fontId="184" fillId="19" borderId="0" xfId="2" applyFont="1" applyFill="1" applyAlignment="1">
      <alignment horizontal="left" vertical="center"/>
    </xf>
    <xf numFmtId="0" fontId="131" fillId="5" borderId="121" xfId="2" applyFont="1" applyFill="1" applyBorder="1" applyAlignment="1">
      <alignment horizontal="center" vertical="center"/>
    </xf>
    <xf numFmtId="0" fontId="28" fillId="5" borderId="121" xfId="6" applyFont="1" applyFill="1" applyBorder="1" applyAlignment="1">
      <alignment horizontal="left" vertical="center"/>
    </xf>
    <xf numFmtId="0" fontId="132" fillId="5" borderId="121" xfId="10" applyFont="1" applyFill="1" applyBorder="1" applyAlignment="1">
      <alignment horizontal="right" vertical="center"/>
    </xf>
    <xf numFmtId="0" fontId="43" fillId="5" borderId="121" xfId="6" applyFont="1" applyFill="1" applyBorder="1" applyAlignment="1">
      <alignment horizontal="center" vertical="center"/>
    </xf>
    <xf numFmtId="0" fontId="0" fillId="0" borderId="121" xfId="0" applyBorder="1"/>
    <xf numFmtId="0" fontId="44" fillId="7" borderId="0" xfId="2" applyFont="1" applyFill="1" applyAlignment="1">
      <alignment horizontal="center" vertical="center" wrapText="1"/>
    </xf>
    <xf numFmtId="0" fontId="88" fillId="5" borderId="0" xfId="6" applyFont="1" applyFill="1" applyAlignment="1">
      <alignment vertical="center"/>
    </xf>
    <xf numFmtId="0" fontId="18" fillId="5" borderId="170" xfId="2" applyFont="1" applyFill="1" applyBorder="1" applyAlignment="1">
      <alignment horizontal="center" vertical="center" wrapText="1"/>
    </xf>
    <xf numFmtId="0" fontId="18" fillId="5" borderId="1" xfId="2" applyFont="1" applyFill="1" applyBorder="1" applyAlignment="1">
      <alignment horizontal="center" vertical="center" wrapText="1"/>
    </xf>
    <xf numFmtId="0" fontId="58" fillId="7" borderId="172" xfId="2" applyFont="1" applyFill="1" applyBorder="1" applyAlignment="1" applyProtection="1">
      <alignment horizontal="center" vertical="center"/>
      <protection locked="0"/>
    </xf>
    <xf numFmtId="0" fontId="18" fillId="5" borderId="5" xfId="2" applyFont="1" applyFill="1" applyBorder="1" applyAlignment="1">
      <alignment horizontal="center" vertical="center"/>
    </xf>
    <xf numFmtId="183" fontId="58" fillId="7" borderId="173" xfId="2" applyNumberFormat="1" applyFont="1" applyFill="1" applyBorder="1" applyAlignment="1">
      <alignment horizontal="center" vertical="center"/>
    </xf>
    <xf numFmtId="1" fontId="18" fillId="28" borderId="174" xfId="2" applyNumberFormat="1" applyFont="1" applyFill="1" applyBorder="1" applyAlignment="1">
      <alignment horizontal="center" vertical="center"/>
    </xf>
    <xf numFmtId="0" fontId="71" fillId="3" borderId="121" xfId="0" applyFont="1" applyFill="1" applyBorder="1" applyAlignment="1">
      <alignment horizontal="left" vertical="center"/>
    </xf>
    <xf numFmtId="0" fontId="77" fillId="13" borderId="121" xfId="6" applyFont="1" applyFill="1" applyBorder="1" applyAlignment="1">
      <alignment vertical="center"/>
    </xf>
    <xf numFmtId="0" fontId="63" fillId="33" borderId="129" xfId="2" applyFont="1" applyFill="1" applyBorder="1" applyAlignment="1" applyProtection="1">
      <alignment horizontal="center" vertical="center"/>
      <protection hidden="1"/>
    </xf>
    <xf numFmtId="0" fontId="136" fillId="13" borderId="121" xfId="0" applyFont="1" applyFill="1" applyBorder="1" applyAlignment="1">
      <alignment horizontal="left" vertical="center"/>
    </xf>
    <xf numFmtId="0" fontId="58" fillId="13" borderId="121" xfId="0" applyFont="1" applyFill="1" applyBorder="1" applyAlignment="1">
      <alignment horizontal="left" vertical="center"/>
    </xf>
    <xf numFmtId="0" fontId="103" fillId="13" borderId="121" xfId="0" applyFont="1" applyFill="1" applyBorder="1" applyAlignment="1">
      <alignment horizontal="center" vertical="center"/>
    </xf>
    <xf numFmtId="0" fontId="57" fillId="14" borderId="132" xfId="6" applyFont="1" applyFill="1" applyBorder="1" applyAlignment="1">
      <alignment horizontal="center" vertical="center"/>
    </xf>
    <xf numFmtId="0" fontId="185" fillId="3" borderId="14" xfId="0" applyFont="1" applyFill="1" applyBorder="1" applyAlignment="1">
      <alignment horizontal="left" vertical="center"/>
    </xf>
    <xf numFmtId="0" fontId="10" fillId="13" borderId="121" xfId="0" applyFont="1" applyFill="1" applyBorder="1" applyAlignment="1">
      <alignment horizontal="left" vertical="center"/>
    </xf>
    <xf numFmtId="0" fontId="10" fillId="13" borderId="18" xfId="0" applyFont="1" applyFill="1" applyBorder="1" applyAlignment="1">
      <alignment horizontal="left" vertical="center"/>
    </xf>
    <xf numFmtId="0" fontId="58" fillId="13" borderId="0" xfId="0" applyFont="1" applyFill="1"/>
    <xf numFmtId="0" fontId="0" fillId="6" borderId="0" xfId="0" applyFill="1"/>
    <xf numFmtId="0" fontId="35" fillId="13" borderId="121" xfId="6" applyFont="1" applyFill="1" applyBorder="1"/>
    <xf numFmtId="0" fontId="186" fillId="13" borderId="0" xfId="0" applyFont="1" applyFill="1" applyAlignment="1">
      <alignment vertical="center"/>
    </xf>
    <xf numFmtId="0" fontId="7" fillId="13" borderId="0" xfId="0" applyFont="1" applyFill="1" applyAlignment="1">
      <alignment vertical="center"/>
    </xf>
    <xf numFmtId="0" fontId="187" fillId="13" borderId="0" xfId="5" applyFont="1" applyFill="1" applyAlignment="1">
      <alignment vertical="center"/>
    </xf>
    <xf numFmtId="0" fontId="187" fillId="13" borderId="0" xfId="5" applyFont="1" applyFill="1" applyBorder="1" applyAlignment="1">
      <alignment vertical="center"/>
    </xf>
    <xf numFmtId="0" fontId="35" fillId="13" borderId="121" xfId="0" applyFont="1" applyFill="1" applyBorder="1"/>
    <xf numFmtId="0" fontId="0" fillId="13" borderId="0" xfId="0" applyFill="1" applyAlignment="1">
      <alignment horizontal="right"/>
    </xf>
    <xf numFmtId="0" fontId="68" fillId="5" borderId="121" xfId="2" applyFont="1" applyFill="1" applyBorder="1" applyAlignment="1" applyProtection="1">
      <alignment vertical="center"/>
      <protection hidden="1"/>
    </xf>
    <xf numFmtId="0" fontId="78" fillId="5" borderId="121" xfId="2" applyFont="1" applyFill="1" applyBorder="1" applyAlignment="1" applyProtection="1">
      <alignment horizontal="left" vertical="center"/>
      <protection locked="0"/>
    </xf>
    <xf numFmtId="0" fontId="18" fillId="5" borderId="121" xfId="2" applyFont="1" applyFill="1" applyBorder="1" applyAlignment="1" applyProtection="1">
      <alignment horizontal="left" vertical="center"/>
      <protection locked="0"/>
    </xf>
    <xf numFmtId="0" fontId="188" fillId="5" borderId="18" xfId="5" applyFont="1" applyFill="1" applyBorder="1" applyAlignment="1">
      <alignment vertical="center"/>
    </xf>
    <xf numFmtId="0" fontId="63" fillId="5" borderId="121" xfId="4" applyFont="1" applyFill="1" applyBorder="1" applyAlignment="1">
      <alignment horizontal="right" vertical="center"/>
    </xf>
    <xf numFmtId="0" fontId="82" fillId="49" borderId="121" xfId="2" applyFont="1" applyFill="1" applyBorder="1" applyAlignment="1" applyProtection="1">
      <alignment vertical="center"/>
      <protection hidden="1"/>
    </xf>
    <xf numFmtId="0" fontId="79" fillId="7" borderId="161" xfId="16" applyFont="1" applyFill="1" applyBorder="1" applyAlignment="1">
      <alignment horizontal="center" vertical="center"/>
    </xf>
    <xf numFmtId="0" fontId="189" fillId="43" borderId="137" xfId="17" applyFont="1" applyFill="1" applyBorder="1" applyAlignment="1" applyProtection="1">
      <alignment horizontal="center" vertical="center" wrapText="1"/>
      <protection locked="0"/>
    </xf>
    <xf numFmtId="0" fontId="26" fillId="5" borderId="0" xfId="17" applyFont="1" applyFill="1" applyAlignment="1">
      <alignment horizontal="left" vertical="center"/>
    </xf>
    <xf numFmtId="0" fontId="0" fillId="5" borderId="123" xfId="0" applyFill="1" applyBorder="1" applyAlignment="1">
      <alignment vertical="center"/>
    </xf>
    <xf numFmtId="0" fontId="119" fillId="43" borderId="0" xfId="17" applyFont="1" applyFill="1" applyAlignment="1" applyProtection="1">
      <alignment horizontal="left" vertical="center"/>
      <protection locked="0"/>
    </xf>
    <xf numFmtId="0" fontId="42" fillId="5" borderId="123" xfId="0" applyFont="1" applyFill="1" applyBorder="1" applyAlignment="1">
      <alignment horizontal="center" vertical="center"/>
    </xf>
    <xf numFmtId="174" fontId="13" fillId="46" borderId="123" xfId="2" applyNumberFormat="1" applyFont="1" applyFill="1" applyBorder="1" applyAlignment="1">
      <alignment horizontal="center" vertical="center"/>
    </xf>
    <xf numFmtId="174" fontId="80" fillId="44" borderId="137" xfId="17" applyNumberFormat="1" applyFont="1" applyFill="1" applyBorder="1" applyAlignment="1" applyProtection="1">
      <alignment horizontal="center" vertical="center"/>
      <protection locked="0"/>
    </xf>
    <xf numFmtId="0" fontId="63" fillId="5" borderId="121" xfId="2" applyFont="1" applyFill="1" applyBorder="1" applyAlignment="1" applyProtection="1">
      <alignment horizontal="left" vertical="center"/>
      <protection locked="0"/>
    </xf>
    <xf numFmtId="0" fontId="32" fillId="5" borderId="121" xfId="2" applyFont="1" applyFill="1" applyBorder="1" applyAlignment="1" applyProtection="1">
      <alignment vertical="center"/>
      <protection hidden="1"/>
    </xf>
    <xf numFmtId="0" fontId="71" fillId="5" borderId="121" xfId="0" applyFont="1" applyFill="1" applyBorder="1" applyAlignment="1">
      <alignment vertical="center"/>
    </xf>
    <xf numFmtId="0" fontId="58" fillId="5" borderId="121" xfId="0" applyFont="1" applyFill="1" applyBorder="1" applyAlignment="1">
      <alignment vertical="center"/>
    </xf>
    <xf numFmtId="0" fontId="1" fillId="5" borderId="121" xfId="22" applyFill="1" applyBorder="1"/>
    <xf numFmtId="0" fontId="28" fillId="5" borderId="121" xfId="6" applyFont="1" applyFill="1" applyBorder="1" applyAlignment="1">
      <alignment vertical="center"/>
    </xf>
    <xf numFmtId="0" fontId="61" fillId="5" borderId="162" xfId="2" applyFont="1" applyFill="1" applyBorder="1" applyAlignment="1" applyProtection="1">
      <alignment vertical="center" wrapText="1"/>
      <protection hidden="1"/>
    </xf>
    <xf numFmtId="0" fontId="26" fillId="5" borderId="121" xfId="14" applyFont="1" applyFill="1" applyBorder="1" applyAlignment="1">
      <alignment vertical="center"/>
    </xf>
    <xf numFmtId="0" fontId="29" fillId="91" borderId="121" xfId="2" applyFont="1" applyFill="1" applyBorder="1" applyAlignment="1" applyProtection="1">
      <alignment horizontal="center" vertical="center"/>
      <protection hidden="1"/>
    </xf>
    <xf numFmtId="0" fontId="29" fillId="91" borderId="121" xfId="2" applyFont="1" applyFill="1" applyBorder="1" applyAlignment="1" applyProtection="1">
      <alignment horizontal="left" vertical="center"/>
      <protection hidden="1"/>
    </xf>
    <xf numFmtId="0" fontId="33" fillId="91" borderId="121" xfId="2" applyFont="1" applyFill="1" applyBorder="1" applyAlignment="1" applyProtection="1">
      <alignment vertical="center"/>
      <protection hidden="1"/>
    </xf>
    <xf numFmtId="0" fontId="146" fillId="91" borderId="121" xfId="2" applyFont="1" applyFill="1" applyBorder="1" applyAlignment="1" applyProtection="1">
      <alignment vertical="center"/>
      <protection hidden="1"/>
    </xf>
    <xf numFmtId="0" fontId="29" fillId="91" borderId="121" xfId="2" applyFont="1" applyFill="1" applyBorder="1" applyAlignment="1" applyProtection="1">
      <alignment vertical="center"/>
      <protection hidden="1"/>
    </xf>
    <xf numFmtId="0" fontId="29" fillId="91" borderId="121" xfId="8" applyFont="1" applyFill="1" applyBorder="1" applyAlignment="1">
      <alignment horizontal="left" vertical="center"/>
    </xf>
    <xf numFmtId="0" fontId="29" fillId="91" borderId="121" xfId="4" applyFont="1" applyFill="1" applyBorder="1" applyAlignment="1">
      <alignment horizontal="left" vertical="center"/>
    </xf>
    <xf numFmtId="0" fontId="147" fillId="91" borderId="121" xfId="27" applyFont="1" applyFill="1" applyBorder="1" applyAlignment="1">
      <alignment horizontal="center" vertical="center"/>
    </xf>
    <xf numFmtId="0" fontId="4" fillId="72" borderId="121" xfId="2" applyFont="1" applyFill="1" applyBorder="1" applyAlignment="1">
      <alignment horizontal="center" vertical="center"/>
    </xf>
    <xf numFmtId="0" fontId="181" fillId="13" borderId="0" xfId="0" applyFont="1" applyFill="1"/>
    <xf numFmtId="0" fontId="6" fillId="114" borderId="134" xfId="6" applyFont="1" applyFill="1" applyBorder="1" applyAlignment="1">
      <alignment horizontal="left" vertical="center"/>
    </xf>
    <xf numFmtId="0" fontId="75" fillId="114" borderId="128" xfId="6" applyFont="1" applyFill="1" applyBorder="1" applyAlignment="1">
      <alignment horizontal="left" vertical="center"/>
    </xf>
    <xf numFmtId="0" fontId="77" fillId="0" borderId="0" xfId="0" applyFont="1"/>
    <xf numFmtId="0" fontId="190" fillId="10" borderId="76" xfId="1" applyFont="1" applyFill="1" applyBorder="1" applyAlignment="1">
      <alignment horizontal="center" vertical="center"/>
    </xf>
    <xf numFmtId="0" fontId="55" fillId="5" borderId="0" xfId="0" applyFont="1" applyFill="1" applyAlignment="1">
      <alignment horizontal="left" vertical="center" wrapText="1"/>
    </xf>
    <xf numFmtId="0" fontId="26" fillId="55" borderId="0" xfId="23" applyFont="1" applyFill="1" applyAlignment="1">
      <alignment horizontal="center" vertical="center"/>
    </xf>
    <xf numFmtId="0" fontId="46" fillId="5" borderId="0" xfId="0" applyFont="1" applyFill="1" applyAlignment="1">
      <alignment vertical="center"/>
    </xf>
    <xf numFmtId="0" fontId="13" fillId="5" borderId="0" xfId="2" applyFont="1" applyFill="1" applyAlignment="1">
      <alignment vertical="center"/>
    </xf>
    <xf numFmtId="0" fontId="7" fillId="5" borderId="0" xfId="6" applyFont="1" applyFill="1" applyAlignment="1">
      <alignment horizontal="right"/>
    </xf>
    <xf numFmtId="0" fontId="41" fillId="5" borderId="0" xfId="2" applyFont="1" applyFill="1" applyAlignment="1">
      <alignment vertical="center"/>
    </xf>
    <xf numFmtId="0" fontId="33" fillId="115" borderId="0" xfId="6" applyFont="1" applyFill="1" applyAlignment="1">
      <alignment horizontal="center" vertical="center" wrapText="1"/>
    </xf>
    <xf numFmtId="0" fontId="192" fillId="5" borderId="0" xfId="0" applyFont="1" applyFill="1" applyAlignment="1">
      <alignment horizontal="left" vertical="center"/>
    </xf>
    <xf numFmtId="0" fontId="193" fillId="115" borderId="0" xfId="6" applyFont="1" applyFill="1" applyAlignment="1">
      <alignment horizontal="right" vertical="center" wrapText="1"/>
    </xf>
    <xf numFmtId="0" fontId="156" fillId="5" borderId="0" xfId="6" applyFont="1" applyFill="1" applyAlignment="1">
      <alignment horizontal="right"/>
    </xf>
    <xf numFmtId="0" fontId="26" fillId="4" borderId="11" xfId="6" applyFont="1" applyFill="1" applyBorder="1" applyAlignment="1">
      <alignment horizontal="center" vertical="center" wrapText="1"/>
    </xf>
    <xf numFmtId="0" fontId="54" fillId="4" borderId="13" xfId="6" applyFont="1" applyFill="1" applyBorder="1" applyAlignment="1">
      <alignment horizontal="right" vertical="center" wrapText="1"/>
    </xf>
    <xf numFmtId="0" fontId="68" fillId="5" borderId="0" xfId="2" applyFont="1" applyFill="1" applyAlignment="1">
      <alignment vertical="center"/>
    </xf>
    <xf numFmtId="0" fontId="194" fillId="5" borderId="0" xfId="2" applyFont="1" applyFill="1" applyAlignment="1">
      <alignment vertical="center" wrapText="1"/>
    </xf>
    <xf numFmtId="0" fontId="63" fillId="5" borderId="0" xfId="2" applyFont="1" applyFill="1" applyAlignment="1">
      <alignment horizontal="left"/>
    </xf>
    <xf numFmtId="0" fontId="63" fillId="5" borderId="0" xfId="2" applyFont="1" applyFill="1" applyAlignment="1">
      <alignment horizontal="center"/>
    </xf>
    <xf numFmtId="0" fontId="8" fillId="0" borderId="0" xfId="6" applyFont="1"/>
    <xf numFmtId="0" fontId="68" fillId="5" borderId="0" xfId="7" applyFont="1" applyFill="1"/>
    <xf numFmtId="0" fontId="41" fillId="5" borderId="177" xfId="6" applyFont="1" applyFill="1" applyBorder="1"/>
    <xf numFmtId="0" fontId="53" fillId="0" borderId="0" xfId="2" applyFont="1" applyAlignment="1">
      <alignment horizontal="center" vertical="center"/>
    </xf>
    <xf numFmtId="0" fontId="10" fillId="5" borderId="137" xfId="7" applyFont="1" applyFill="1" applyBorder="1" applyAlignment="1">
      <alignment vertical="center"/>
    </xf>
    <xf numFmtId="0" fontId="10" fillId="5" borderId="123" xfId="7" applyFont="1" applyFill="1" applyBorder="1" applyAlignment="1">
      <alignment vertical="center"/>
    </xf>
    <xf numFmtId="0" fontId="32" fillId="124" borderId="178" xfId="7" applyFont="1" applyFill="1" applyBorder="1" applyAlignment="1">
      <alignment horizontal="center" vertical="center"/>
    </xf>
    <xf numFmtId="0" fontId="32" fillId="124" borderId="179" xfId="7" applyFont="1" applyFill="1" applyBorder="1" applyAlignment="1">
      <alignment horizontal="center" vertical="center"/>
    </xf>
    <xf numFmtId="0" fontId="118" fillId="0" borderId="0" xfId="2" applyFont="1" applyAlignment="1">
      <alignment horizontal="center" vertical="center"/>
    </xf>
    <xf numFmtId="0" fontId="29" fillId="131" borderId="121" xfId="9" applyFont="1" applyFill="1" applyBorder="1" applyAlignment="1">
      <alignment horizontal="center" vertical="center"/>
    </xf>
    <xf numFmtId="0" fontId="166" fillId="131" borderId="0" xfId="7" applyFont="1" applyFill="1" applyAlignment="1">
      <alignment horizontal="right" vertical="center"/>
    </xf>
    <xf numFmtId="0" fontId="166" fillId="131" borderId="0" xfId="7" applyFont="1" applyFill="1" applyAlignment="1">
      <alignment horizontal="center" vertical="center"/>
    </xf>
    <xf numFmtId="1" fontId="166" fillId="131" borderId="0" xfId="7" applyNumberFormat="1" applyFont="1" applyFill="1" applyAlignment="1">
      <alignment horizontal="center" vertical="center"/>
    </xf>
    <xf numFmtId="0" fontId="24" fillId="131" borderId="0" xfId="2" applyFont="1" applyFill="1" applyAlignment="1">
      <alignment horizontal="center" vertical="center" wrapText="1"/>
    </xf>
    <xf numFmtId="0" fontId="13" fillId="131" borderId="0" xfId="2" applyFont="1" applyFill="1" applyAlignment="1">
      <alignment horizontal="center" vertical="center" wrapText="1"/>
    </xf>
    <xf numFmtId="0" fontId="25" fillId="131" borderId="0" xfId="2" applyFont="1" applyFill="1" applyAlignment="1">
      <alignment horizontal="center" vertical="center" wrapText="1"/>
    </xf>
    <xf numFmtId="0" fontId="30" fillId="131" borderId="0" xfId="0" applyFont="1" applyFill="1" applyAlignment="1">
      <alignment horizontal="center" vertical="center" wrapText="1"/>
    </xf>
    <xf numFmtId="0" fontId="31" fillId="131" borderId="0" xfId="2" applyFont="1" applyFill="1" applyAlignment="1">
      <alignment horizontal="center" vertical="center" wrapText="1"/>
    </xf>
    <xf numFmtId="0" fontId="75" fillId="132" borderId="49" xfId="6" applyFont="1" applyFill="1" applyBorder="1" applyAlignment="1">
      <alignment horizontal="center" vertical="center"/>
    </xf>
    <xf numFmtId="0" fontId="75" fillId="132" borderId="15" xfId="6" applyFont="1" applyFill="1" applyBorder="1" applyAlignment="1">
      <alignment horizontal="center" vertical="center"/>
    </xf>
    <xf numFmtId="0" fontId="75" fillId="132" borderId="50" xfId="6" applyFont="1" applyFill="1" applyBorder="1" applyAlignment="1">
      <alignment horizontal="center" vertical="center"/>
    </xf>
    <xf numFmtId="0" fontId="75" fillId="131" borderId="76" xfId="2" quotePrefix="1" applyFont="1" applyFill="1" applyBorder="1" applyAlignment="1">
      <alignment horizontal="center" vertical="center"/>
    </xf>
    <xf numFmtId="0" fontId="75" fillId="131" borderId="11" xfId="2" quotePrefix="1" applyFont="1" applyFill="1" applyBorder="1" applyAlignment="1">
      <alignment horizontal="center" vertical="center"/>
    </xf>
    <xf numFmtId="0" fontId="16" fillId="131" borderId="15" xfId="9" applyFont="1" applyFill="1" applyBorder="1" applyAlignment="1">
      <alignment horizontal="left" vertical="center"/>
    </xf>
    <xf numFmtId="1" fontId="16" fillId="131" borderId="15" xfId="9" applyNumberFormat="1" applyFont="1" applyFill="1" applyBorder="1" applyAlignment="1">
      <alignment horizontal="left" vertical="center"/>
    </xf>
    <xf numFmtId="0" fontId="6" fillId="132" borderId="15" xfId="6" applyFont="1" applyFill="1" applyBorder="1" applyAlignment="1">
      <alignment horizontal="center" vertical="center"/>
    </xf>
    <xf numFmtId="0" fontId="29" fillId="131" borderId="34" xfId="9" applyFont="1" applyFill="1" applyBorder="1" applyAlignment="1">
      <alignment horizontal="center" vertical="center"/>
    </xf>
    <xf numFmtId="0" fontId="29" fillId="131" borderId="2" xfId="9" applyFont="1" applyFill="1" applyBorder="1" applyAlignment="1">
      <alignment horizontal="center" vertical="center"/>
    </xf>
    <xf numFmtId="0" fontId="32" fillId="131" borderId="2" xfId="2" applyFont="1" applyFill="1" applyBorder="1" applyAlignment="1" applyProtection="1">
      <alignment horizontal="center" vertical="center"/>
      <protection hidden="1"/>
    </xf>
    <xf numFmtId="0" fontId="23" fillId="131" borderId="2" xfId="2" applyFont="1" applyFill="1" applyBorder="1" applyAlignment="1" applyProtection="1">
      <alignment horizontal="center" vertical="center"/>
      <protection hidden="1"/>
    </xf>
    <xf numFmtId="0" fontId="32" fillId="131" borderId="2" xfId="2" applyFont="1" applyFill="1" applyBorder="1" applyAlignment="1" applyProtection="1">
      <alignment horizontal="right" vertical="center"/>
      <protection hidden="1"/>
    </xf>
    <xf numFmtId="0" fontId="23" fillId="131" borderId="2" xfId="2" applyFont="1" applyFill="1" applyBorder="1" applyAlignment="1" applyProtection="1">
      <alignment horizontal="left" vertical="center"/>
      <protection hidden="1"/>
    </xf>
    <xf numFmtId="0" fontId="8" fillId="131" borderId="2" xfId="0" applyFont="1" applyFill="1" applyBorder="1" applyAlignment="1">
      <alignment horizontal="center" vertical="center"/>
    </xf>
    <xf numFmtId="0" fontId="8" fillId="131" borderId="35" xfId="0" applyFont="1" applyFill="1" applyBorder="1" applyAlignment="1">
      <alignment horizontal="center" vertical="center"/>
    </xf>
    <xf numFmtId="0" fontId="0" fillId="133" borderId="0" xfId="0" applyFill="1" applyAlignment="1">
      <alignment horizontal="center" vertical="center"/>
    </xf>
    <xf numFmtId="0" fontId="42" fillId="133" borderId="0" xfId="0" applyFont="1" applyFill="1" applyAlignment="1">
      <alignment horizontal="left" vertical="center"/>
    </xf>
    <xf numFmtId="166" fontId="0" fillId="133" borderId="0" xfId="0" applyNumberFormat="1" applyFill="1" applyAlignment="1">
      <alignment horizontal="center" vertical="center"/>
    </xf>
    <xf numFmtId="191" fontId="28" fillId="133" borderId="0" xfId="0" applyNumberFormat="1" applyFont="1" applyFill="1" applyAlignment="1">
      <alignment horizontal="center" vertical="center"/>
    </xf>
    <xf numFmtId="0" fontId="28" fillId="133" borderId="0" xfId="0" applyFont="1" applyFill="1" applyAlignment="1">
      <alignment horizontal="center" vertical="center"/>
    </xf>
    <xf numFmtId="0" fontId="132" fillId="133" borderId="0" xfId="3" applyFont="1" applyFill="1" applyAlignment="1">
      <alignment horizontal="right" vertical="center"/>
    </xf>
    <xf numFmtId="165" fontId="28" fillId="133" borderId="0" xfId="0" applyNumberFormat="1" applyFont="1" applyFill="1" applyAlignment="1">
      <alignment horizontal="center" vertical="center"/>
    </xf>
    <xf numFmtId="0" fontId="10" fillId="133" borderId="0" xfId="3" applyFont="1" applyFill="1" applyAlignment="1">
      <alignment horizontal="center" vertical="center"/>
    </xf>
    <xf numFmtId="168" fontId="10" fillId="133" borderId="0" xfId="2" applyNumberFormat="1" applyFont="1" applyFill="1" applyAlignment="1">
      <alignment horizontal="center" vertical="center"/>
    </xf>
    <xf numFmtId="179" fontId="18" fillId="134" borderId="0" xfId="2" applyNumberFormat="1" applyFont="1" applyFill="1" applyAlignment="1">
      <alignment horizontal="center" vertical="center"/>
    </xf>
    <xf numFmtId="179" fontId="18" fillId="134" borderId="13" xfId="2" applyNumberFormat="1" applyFont="1" applyFill="1" applyBorder="1" applyAlignment="1">
      <alignment horizontal="center" vertical="center"/>
    </xf>
    <xf numFmtId="0" fontId="23" fillId="131" borderId="16" xfId="2" applyFont="1" applyFill="1" applyBorder="1" applyAlignment="1" applyProtection="1">
      <alignment horizontal="left" vertical="center"/>
      <protection hidden="1"/>
    </xf>
    <xf numFmtId="0" fontId="23" fillId="131" borderId="16" xfId="2" applyFont="1" applyFill="1" applyBorder="1" applyAlignment="1" applyProtection="1">
      <alignment horizontal="center" vertical="center"/>
      <protection hidden="1"/>
    </xf>
    <xf numFmtId="0" fontId="23" fillId="131" borderId="0" xfId="2" applyFont="1" applyFill="1" applyAlignment="1" applyProtection="1">
      <alignment horizontal="center" vertical="center"/>
      <protection hidden="1"/>
    </xf>
    <xf numFmtId="0" fontId="8" fillId="131" borderId="0" xfId="14" applyFont="1" applyFill="1" applyAlignment="1">
      <alignment horizontal="center" vertical="center"/>
    </xf>
    <xf numFmtId="0" fontId="146" fillId="131" borderId="0" xfId="3" applyFont="1" applyFill="1" applyAlignment="1">
      <alignment horizontal="center" vertical="center"/>
    </xf>
    <xf numFmtId="0" fontId="8" fillId="131" borderId="0" xfId="0" applyFont="1" applyFill="1" applyAlignment="1">
      <alignment horizontal="center" vertical="center"/>
    </xf>
    <xf numFmtId="0" fontId="23" fillId="132" borderId="0" xfId="6" applyFont="1" applyFill="1" applyAlignment="1">
      <alignment horizontal="center" vertical="center"/>
    </xf>
    <xf numFmtId="0" fontId="23" fillId="131" borderId="13" xfId="2" applyFont="1" applyFill="1" applyBorder="1" applyAlignment="1" applyProtection="1">
      <alignment horizontal="right" vertical="center"/>
      <protection hidden="1"/>
    </xf>
    <xf numFmtId="0" fontId="75" fillId="135" borderId="76" xfId="2" quotePrefix="1" applyFont="1" applyFill="1" applyBorder="1" applyAlignment="1">
      <alignment horizontal="center" vertical="center"/>
    </xf>
    <xf numFmtId="0" fontId="75" fillId="135" borderId="11" xfId="2" quotePrefix="1" applyFont="1" applyFill="1" applyBorder="1" applyAlignment="1">
      <alignment horizontal="center" vertical="center"/>
    </xf>
    <xf numFmtId="0" fontId="29" fillId="135" borderId="121" xfId="9" applyFont="1" applyFill="1" applyBorder="1" applyAlignment="1">
      <alignment horizontal="center" vertical="center"/>
    </xf>
    <xf numFmtId="0" fontId="16" fillId="135" borderId="15" xfId="9" applyFont="1" applyFill="1" applyBorder="1" applyAlignment="1">
      <alignment horizontal="left" vertical="center"/>
    </xf>
    <xf numFmtId="1" fontId="16" fillId="135" borderId="15" xfId="9" applyNumberFormat="1" applyFont="1" applyFill="1" applyBorder="1" applyAlignment="1">
      <alignment horizontal="left" vertical="center"/>
    </xf>
    <xf numFmtId="0" fontId="75" fillId="136" borderId="15" xfId="6" applyFont="1" applyFill="1" applyBorder="1" applyAlignment="1">
      <alignment horizontal="center" vertical="center"/>
    </xf>
    <xf numFmtId="0" fontId="6" fillId="136" borderId="15" xfId="6" applyFont="1" applyFill="1" applyBorder="1" applyAlignment="1">
      <alignment horizontal="center" vertical="center"/>
    </xf>
    <xf numFmtId="0" fontId="75" fillId="136" borderId="49" xfId="6" applyFont="1" applyFill="1" applyBorder="1" applyAlignment="1">
      <alignment horizontal="center" vertical="center"/>
    </xf>
    <xf numFmtId="0" fontId="75" fillId="136" borderId="50" xfId="6" applyFont="1" applyFill="1" applyBorder="1" applyAlignment="1">
      <alignment horizontal="center" vertical="center"/>
    </xf>
    <xf numFmtId="0" fontId="25" fillId="135" borderId="0" xfId="2" applyFont="1" applyFill="1" applyAlignment="1">
      <alignment horizontal="center" vertical="center" wrapText="1"/>
    </xf>
    <xf numFmtId="0" fontId="166" fillId="135" borderId="0" xfId="7" applyFont="1" applyFill="1" applyAlignment="1">
      <alignment horizontal="right" vertical="center"/>
    </xf>
    <xf numFmtId="0" fontId="166" fillId="135" borderId="0" xfId="7" applyFont="1" applyFill="1" applyAlignment="1">
      <alignment horizontal="center" vertical="center"/>
    </xf>
    <xf numFmtId="1" fontId="166" fillId="135" borderId="0" xfId="7" applyNumberFormat="1" applyFont="1" applyFill="1" applyAlignment="1">
      <alignment horizontal="center" vertical="center"/>
    </xf>
    <xf numFmtId="0" fontId="24" fillId="135" borderId="0" xfId="2" applyFont="1" applyFill="1" applyAlignment="1">
      <alignment horizontal="center" vertical="center" wrapText="1"/>
    </xf>
    <xf numFmtId="0" fontId="13" fillId="135" borderId="0" xfId="2" applyFont="1" applyFill="1" applyAlignment="1">
      <alignment horizontal="center" vertical="center" wrapText="1"/>
    </xf>
    <xf numFmtId="0" fontId="30" fillId="135" borderId="0" xfId="0" applyFont="1" applyFill="1" applyAlignment="1">
      <alignment horizontal="center" vertical="center" wrapText="1"/>
    </xf>
    <xf numFmtId="0" fontId="31" fillId="135" borderId="0" xfId="2" applyFont="1" applyFill="1" applyAlignment="1">
      <alignment horizontal="center" vertical="center" wrapText="1"/>
    </xf>
    <xf numFmtId="0" fontId="29" fillId="135" borderId="34" xfId="9" applyFont="1" applyFill="1" applyBorder="1" applyAlignment="1">
      <alignment horizontal="center" vertical="center"/>
    </xf>
    <xf numFmtId="0" fontId="29" fillId="135" borderId="2" xfId="9" applyFont="1" applyFill="1" applyBorder="1" applyAlignment="1">
      <alignment horizontal="center" vertical="center"/>
    </xf>
    <xf numFmtId="0" fontId="32" fillId="135" borderId="2" xfId="2" applyFont="1" applyFill="1" applyBorder="1" applyAlignment="1" applyProtection="1">
      <alignment horizontal="center" vertical="center"/>
      <protection hidden="1"/>
    </xf>
    <xf numFmtId="0" fontId="23" fillId="135" borderId="2" xfId="2" applyFont="1" applyFill="1" applyBorder="1" applyAlignment="1" applyProtection="1">
      <alignment horizontal="center" vertical="center"/>
      <protection hidden="1"/>
    </xf>
    <xf numFmtId="0" fontId="32" fillId="135" borderId="2" xfId="2" applyFont="1" applyFill="1" applyBorder="1" applyAlignment="1" applyProtection="1">
      <alignment horizontal="right" vertical="center"/>
      <protection hidden="1"/>
    </xf>
    <xf numFmtId="0" fontId="23" fillId="135" borderId="2" xfId="2" applyFont="1" applyFill="1" applyBorder="1" applyAlignment="1" applyProtection="1">
      <alignment horizontal="left" vertical="center"/>
      <protection hidden="1"/>
    </xf>
    <xf numFmtId="0" fontId="8" fillId="135" borderId="2" xfId="0" applyFont="1" applyFill="1" applyBorder="1" applyAlignment="1">
      <alignment horizontal="center" vertical="center"/>
    </xf>
    <xf numFmtId="0" fontId="8" fillId="135" borderId="35" xfId="0" applyFont="1" applyFill="1" applyBorder="1" applyAlignment="1">
      <alignment horizontal="center" vertical="center"/>
    </xf>
    <xf numFmtId="0" fontId="195" fillId="137" borderId="0" xfId="0" applyFont="1" applyFill="1" applyAlignment="1">
      <alignment horizontal="left" vertical="center"/>
    </xf>
    <xf numFmtId="0" fontId="8" fillId="137" borderId="0" xfId="0" applyFont="1" applyFill="1" applyAlignment="1">
      <alignment horizontal="center" vertical="center"/>
    </xf>
    <xf numFmtId="166" fontId="8" fillId="137" borderId="0" xfId="0" applyNumberFormat="1" applyFont="1" applyFill="1" applyAlignment="1">
      <alignment horizontal="center" vertical="center"/>
    </xf>
    <xf numFmtId="191" fontId="29" fillId="137" borderId="0" xfId="0" applyNumberFormat="1" applyFont="1" applyFill="1" applyAlignment="1">
      <alignment horizontal="center" vertical="center"/>
    </xf>
    <xf numFmtId="0" fontId="29" fillId="137" borderId="0" xfId="0" applyFont="1" applyFill="1" applyAlignment="1">
      <alignment horizontal="center" vertical="center"/>
    </xf>
    <xf numFmtId="0" fontId="196" fillId="137" borderId="0" xfId="3" applyFont="1" applyFill="1" applyAlignment="1">
      <alignment horizontal="right" vertical="center"/>
    </xf>
    <xf numFmtId="165" fontId="29" fillId="137" borderId="0" xfId="0" applyNumberFormat="1" applyFont="1" applyFill="1" applyAlignment="1">
      <alignment horizontal="center" vertical="center"/>
    </xf>
    <xf numFmtId="0" fontId="6" fillId="137" borderId="0" xfId="3" applyFont="1" applyFill="1" applyAlignment="1">
      <alignment horizontal="center" vertical="center"/>
    </xf>
    <xf numFmtId="168" fontId="6" fillId="137" borderId="0" xfId="2" applyNumberFormat="1" applyFont="1" applyFill="1" applyAlignment="1">
      <alignment horizontal="center" vertical="center"/>
    </xf>
    <xf numFmtId="179" fontId="8" fillId="138" borderId="0" xfId="2" applyNumberFormat="1" applyFont="1" applyFill="1" applyAlignment="1">
      <alignment horizontal="center" vertical="center"/>
    </xf>
    <xf numFmtId="179" fontId="8" fillId="138" borderId="13" xfId="2" applyNumberFormat="1" applyFont="1" applyFill="1" applyBorder="1" applyAlignment="1">
      <alignment horizontal="center" vertical="center"/>
    </xf>
    <xf numFmtId="0" fontId="8" fillId="139" borderId="0" xfId="0" applyFont="1" applyFill="1" applyAlignment="1">
      <alignment horizontal="center" vertical="center"/>
    </xf>
    <xf numFmtId="0" fontId="29" fillId="139" borderId="0" xfId="0" applyFont="1" applyFill="1" applyAlignment="1">
      <alignment horizontal="right" vertical="center"/>
    </xf>
    <xf numFmtId="0" fontId="6" fillId="139" borderId="0" xfId="3" applyFont="1" applyFill="1" applyAlignment="1">
      <alignment horizontal="right" vertical="center"/>
    </xf>
    <xf numFmtId="0" fontId="6" fillId="139" borderId="0" xfId="3" applyFont="1" applyFill="1" applyAlignment="1">
      <alignment horizontal="left" vertical="center"/>
    </xf>
    <xf numFmtId="0" fontId="196" fillId="139" borderId="0" xfId="3" applyFont="1" applyFill="1" applyAlignment="1">
      <alignment horizontal="center" vertical="center"/>
    </xf>
    <xf numFmtId="0" fontId="6" fillId="139" borderId="0" xfId="2" applyFont="1" applyFill="1" applyAlignment="1">
      <alignment horizontal="center" vertical="center"/>
    </xf>
    <xf numFmtId="179" fontId="195" fillId="140" borderId="0" xfId="2" applyNumberFormat="1" applyFont="1" applyFill="1" applyAlignment="1">
      <alignment horizontal="center" vertical="center"/>
    </xf>
    <xf numFmtId="179" fontId="195" fillId="140" borderId="0" xfId="2" applyNumberFormat="1" applyFont="1" applyFill="1" applyAlignment="1">
      <alignment horizontal="right" vertical="center"/>
    </xf>
    <xf numFmtId="179" fontId="197" fillId="140" borderId="0" xfId="5" applyNumberFormat="1" applyFont="1" applyFill="1" applyAlignment="1">
      <alignment horizontal="left" vertical="center"/>
    </xf>
    <xf numFmtId="179" fontId="8" fillId="140" borderId="0" xfId="2" applyNumberFormat="1" applyFont="1" applyFill="1" applyAlignment="1">
      <alignment horizontal="center" vertical="center"/>
    </xf>
    <xf numFmtId="179" fontId="8" fillId="140" borderId="13" xfId="2" applyNumberFormat="1" applyFont="1" applyFill="1" applyBorder="1" applyAlignment="1">
      <alignment horizontal="center" vertical="center"/>
    </xf>
    <xf numFmtId="0" fontId="29" fillId="139" borderId="0" xfId="4" applyFont="1" applyFill="1" applyAlignment="1">
      <alignment horizontal="right" vertical="center"/>
    </xf>
    <xf numFmtId="0" fontId="29" fillId="109" borderId="121" xfId="9" applyFont="1" applyFill="1" applyBorder="1" applyAlignment="1">
      <alignment horizontal="center" vertical="center"/>
    </xf>
    <xf numFmtId="0" fontId="29" fillId="109" borderId="34" xfId="9" applyFont="1" applyFill="1" applyBorder="1" applyAlignment="1">
      <alignment horizontal="center" vertical="center"/>
    </xf>
    <xf numFmtId="0" fontId="29" fillId="109" borderId="2" xfId="9" applyFont="1" applyFill="1" applyBorder="1" applyAlignment="1">
      <alignment horizontal="center" vertical="center"/>
    </xf>
    <xf numFmtId="0" fontId="32" fillId="109" borderId="2" xfId="2" applyFont="1" applyFill="1" applyBorder="1" applyAlignment="1" applyProtection="1">
      <alignment horizontal="center" vertical="center"/>
      <protection hidden="1"/>
    </xf>
    <xf numFmtId="0" fontId="23" fillId="109" borderId="2" xfId="2" applyFont="1" applyFill="1" applyBorder="1" applyAlignment="1" applyProtection="1">
      <alignment horizontal="center" vertical="center"/>
      <protection hidden="1"/>
    </xf>
    <xf numFmtId="0" fontId="68" fillId="109" borderId="2" xfId="2" applyFont="1" applyFill="1" applyBorder="1" applyAlignment="1" applyProtection="1">
      <alignment horizontal="center" vertical="center"/>
      <protection hidden="1"/>
    </xf>
    <xf numFmtId="0" fontId="32" fillId="109" borderId="2" xfId="2" applyFont="1" applyFill="1" applyBorder="1" applyAlignment="1" applyProtection="1">
      <alignment horizontal="right" vertical="center"/>
      <protection hidden="1"/>
    </xf>
    <xf numFmtId="0" fontId="23" fillId="109" borderId="2" xfId="2" applyFont="1" applyFill="1" applyBorder="1" applyAlignment="1" applyProtection="1">
      <alignment horizontal="left" vertical="center"/>
      <protection hidden="1"/>
    </xf>
    <xf numFmtId="0" fontId="0" fillId="109" borderId="2" xfId="0" applyFill="1" applyBorder="1" applyAlignment="1">
      <alignment horizontal="center" vertical="center"/>
    </xf>
    <xf numFmtId="0" fontId="0" fillId="109" borderId="35" xfId="0" applyFill="1" applyBorder="1" applyAlignment="1">
      <alignment horizontal="center" vertical="center"/>
    </xf>
    <xf numFmtId="0" fontId="75" fillId="109" borderId="76" xfId="2" quotePrefix="1" applyFont="1" applyFill="1" applyBorder="1" applyAlignment="1">
      <alignment horizontal="center" vertical="center"/>
    </xf>
    <xf numFmtId="0" fontId="75" fillId="109" borderId="11" xfId="2" quotePrefix="1" applyFont="1" applyFill="1" applyBorder="1" applyAlignment="1">
      <alignment horizontal="center" vertical="center"/>
    </xf>
    <xf numFmtId="0" fontId="166" fillId="109" borderId="0" xfId="7" applyFont="1" applyFill="1" applyAlignment="1">
      <alignment horizontal="right" vertical="center"/>
    </xf>
    <xf numFmtId="0" fontId="166" fillId="109" borderId="0" xfId="7" applyFont="1" applyFill="1" applyAlignment="1">
      <alignment horizontal="center" vertical="center"/>
    </xf>
    <xf numFmtId="1" fontId="166" fillId="109" borderId="0" xfId="7" applyNumberFormat="1" applyFont="1" applyFill="1" applyAlignment="1">
      <alignment horizontal="center" vertical="center"/>
    </xf>
    <xf numFmtId="0" fontId="24" fillId="109" borderId="0" xfId="2" applyFont="1" applyFill="1" applyAlignment="1">
      <alignment horizontal="center" vertical="center" wrapText="1"/>
    </xf>
    <xf numFmtId="0" fontId="13" fillId="109" borderId="0" xfId="2" applyFont="1" applyFill="1" applyAlignment="1">
      <alignment horizontal="center" vertical="center" wrapText="1"/>
    </xf>
    <xf numFmtId="0" fontId="25" fillId="109" borderId="0" xfId="2" applyFont="1" applyFill="1" applyAlignment="1">
      <alignment horizontal="center" vertical="center" wrapText="1"/>
    </xf>
    <xf numFmtId="0" fontId="30" fillId="109" borderId="0" xfId="0" applyFont="1" applyFill="1" applyAlignment="1">
      <alignment horizontal="center" vertical="center" wrapText="1"/>
    </xf>
    <xf numFmtId="0" fontId="31" fillId="109" borderId="0" xfId="2" applyFont="1" applyFill="1" applyAlignment="1">
      <alignment horizontal="center" vertical="center" wrapText="1"/>
    </xf>
    <xf numFmtId="0" fontId="16" fillId="109" borderId="15" xfId="9" applyFont="1" applyFill="1" applyBorder="1" applyAlignment="1">
      <alignment horizontal="left" vertical="center"/>
    </xf>
    <xf numFmtId="1" fontId="16" fillId="109" borderId="15" xfId="9" applyNumberFormat="1" applyFont="1" applyFill="1" applyBorder="1" applyAlignment="1">
      <alignment horizontal="left" vertical="center"/>
    </xf>
    <xf numFmtId="0" fontId="75" fillId="112" borderId="15" xfId="6" applyFont="1" applyFill="1" applyBorder="1" applyAlignment="1">
      <alignment horizontal="center" vertical="center"/>
    </xf>
    <xf numFmtId="0" fontId="6" fillId="112" borderId="15" xfId="6" applyFont="1" applyFill="1" applyBorder="1" applyAlignment="1">
      <alignment horizontal="center" vertical="center"/>
    </xf>
    <xf numFmtId="0" fontId="75" fillId="112" borderId="49" xfId="6" applyFont="1" applyFill="1" applyBorder="1" applyAlignment="1">
      <alignment horizontal="center" vertical="center"/>
    </xf>
    <xf numFmtId="0" fontId="75" fillId="112" borderId="50" xfId="6" applyFont="1" applyFill="1" applyBorder="1" applyAlignment="1">
      <alignment horizontal="center" vertical="center"/>
    </xf>
    <xf numFmtId="0" fontId="77" fillId="0" borderId="0" xfId="0" applyFont="1" applyAlignment="1">
      <alignment horizontal="right" vertical="center"/>
    </xf>
    <xf numFmtId="0" fontId="199" fillId="5" borderId="0" xfId="4" applyFont="1" applyFill="1" applyAlignment="1">
      <alignment vertical="center"/>
    </xf>
    <xf numFmtId="0" fontId="68" fillId="3" borderId="46" xfId="2" applyFont="1" applyFill="1" applyBorder="1" applyAlignment="1">
      <alignment vertical="center"/>
    </xf>
    <xf numFmtId="0" fontId="43" fillId="43" borderId="45" xfId="17" applyFont="1" applyFill="1" applyBorder="1" applyAlignment="1" applyProtection="1">
      <alignment horizontal="center" vertical="center"/>
      <protection locked="0"/>
    </xf>
    <xf numFmtId="1" fontId="90" fillId="7" borderId="45" xfId="10" applyNumberFormat="1" applyFont="1" applyFill="1" applyBorder="1" applyAlignment="1">
      <alignment horizontal="center" vertical="center"/>
    </xf>
    <xf numFmtId="0" fontId="41" fillId="44" borderId="45" xfId="17" applyFont="1" applyFill="1" applyBorder="1" applyAlignment="1" applyProtection="1">
      <alignment vertical="center"/>
      <protection locked="0"/>
    </xf>
    <xf numFmtId="0" fontId="41" fillId="45" borderId="45" xfId="2" applyFont="1" applyFill="1" applyBorder="1" applyAlignment="1">
      <alignment horizontal="center" vertical="center"/>
    </xf>
    <xf numFmtId="164" fontId="80" fillId="44" borderId="45" xfId="17" applyNumberFormat="1" applyFont="1" applyFill="1" applyBorder="1" applyAlignment="1" applyProtection="1">
      <alignment horizontal="center" vertical="center"/>
      <protection locked="0"/>
    </xf>
    <xf numFmtId="165" fontId="41" fillId="44" borderId="45" xfId="2" applyNumberFormat="1" applyFont="1" applyFill="1" applyBorder="1" applyAlignment="1">
      <alignment horizontal="center" vertical="center"/>
    </xf>
    <xf numFmtId="166" fontId="80" fillId="44" borderId="45" xfId="17" applyNumberFormat="1" applyFont="1" applyFill="1" applyBorder="1" applyAlignment="1" applyProtection="1">
      <alignment horizontal="center" vertical="center"/>
      <protection locked="0"/>
    </xf>
    <xf numFmtId="0" fontId="105" fillId="18" borderId="14" xfId="9" applyFont="1" applyFill="1" applyBorder="1" applyAlignment="1">
      <alignment horizontal="left" vertical="center"/>
    </xf>
    <xf numFmtId="0" fontId="105" fillId="18" borderId="14" xfId="9" applyFont="1" applyFill="1" applyBorder="1" applyAlignment="1">
      <alignment horizontal="right" vertical="center"/>
    </xf>
    <xf numFmtId="1" fontId="105" fillId="18" borderId="14" xfId="9" applyNumberFormat="1" applyFont="1" applyFill="1" applyBorder="1" applyAlignment="1">
      <alignment horizontal="right" vertical="center"/>
    </xf>
    <xf numFmtId="0" fontId="157" fillId="144" borderId="0" xfId="36" applyFont="1" applyFill="1" applyAlignment="1">
      <alignment vertical="center"/>
    </xf>
    <xf numFmtId="0" fontId="157" fillId="0" borderId="0" xfId="36" applyFont="1" applyAlignment="1">
      <alignment vertical="center"/>
    </xf>
    <xf numFmtId="0" fontId="157" fillId="145" borderId="0" xfId="36" applyFont="1" applyFill="1" applyAlignment="1">
      <alignment vertical="center"/>
    </xf>
    <xf numFmtId="0" fontId="158" fillId="145" borderId="0" xfId="36" applyFont="1" applyFill="1" applyAlignment="1">
      <alignment horizontal="center" vertical="center" wrapText="1"/>
    </xf>
    <xf numFmtId="0" fontId="203" fillId="0" borderId="0" xfId="37" applyAlignment="1">
      <alignment vertical="center"/>
    </xf>
    <xf numFmtId="0" fontId="157" fillId="0" borderId="0" xfId="36" applyFont="1" applyAlignment="1">
      <alignment horizontal="center" vertical="center"/>
    </xf>
    <xf numFmtId="0" fontId="9" fillId="147" borderId="0" xfId="9" applyFont="1" applyFill="1" applyAlignment="1">
      <alignment horizontal="center" vertical="center"/>
    </xf>
    <xf numFmtId="0" fontId="174" fillId="5" borderId="0" xfId="28" applyFont="1" applyFill="1" applyAlignment="1" applyProtection="1">
      <alignment vertical="center"/>
      <protection locked="0"/>
    </xf>
    <xf numFmtId="0" fontId="158" fillId="148" borderId="0" xfId="36" applyFont="1" applyFill="1" applyAlignment="1">
      <alignment horizontal="center" vertical="center" wrapText="1"/>
    </xf>
    <xf numFmtId="0" fontId="204" fillId="149" borderId="0" xfId="36" applyFont="1" applyFill="1" applyAlignment="1">
      <alignment horizontal="center" vertical="center" wrapText="1"/>
    </xf>
    <xf numFmtId="0" fontId="170" fillId="37" borderId="0" xfId="36" applyFont="1" applyFill="1" applyAlignment="1">
      <alignment horizontal="center" vertical="center" wrapText="1"/>
    </xf>
    <xf numFmtId="0" fontId="205" fillId="150" borderId="0" xfId="36" applyFont="1" applyFill="1" applyAlignment="1">
      <alignment horizontal="center" vertical="center" wrapText="1"/>
    </xf>
    <xf numFmtId="0" fontId="157" fillId="0" borderId="181" xfId="36" applyFont="1" applyBorder="1" applyAlignment="1">
      <alignment horizontal="center" vertical="center"/>
    </xf>
    <xf numFmtId="0" fontId="157" fillId="0" borderId="182" xfId="36" applyFont="1" applyBorder="1" applyAlignment="1">
      <alignment vertical="center"/>
    </xf>
    <xf numFmtId="0" fontId="157" fillId="13" borderId="182" xfId="36" applyFont="1" applyFill="1" applyBorder="1" applyAlignment="1">
      <alignment vertical="center"/>
    </xf>
    <xf numFmtId="0" fontId="157" fillId="151" borderId="182" xfId="36" applyFont="1" applyFill="1" applyBorder="1" applyAlignment="1">
      <alignment vertical="center"/>
    </xf>
    <xf numFmtId="0" fontId="157" fillId="0" borderId="182" xfId="36" applyFont="1" applyBorder="1" applyAlignment="1">
      <alignment horizontal="center" vertical="center"/>
    </xf>
    <xf numFmtId="0" fontId="157" fillId="152" borderId="183" xfId="36" applyFont="1" applyFill="1" applyBorder="1" applyAlignment="1">
      <alignment vertical="center"/>
    </xf>
    <xf numFmtId="0" fontId="206" fillId="108" borderId="0" xfId="36" applyFont="1" applyFill="1" applyAlignment="1">
      <alignment horizontal="center" vertical="center"/>
    </xf>
    <xf numFmtId="0" fontId="157" fillId="0" borderId="184" xfId="36" applyFont="1" applyBorder="1" applyAlignment="1">
      <alignment horizontal="center" vertical="center"/>
    </xf>
    <xf numFmtId="0" fontId="157" fillId="13" borderId="0" xfId="36" applyFont="1" applyFill="1" applyAlignment="1">
      <alignment vertical="center"/>
    </xf>
    <xf numFmtId="0" fontId="157" fillId="151" borderId="0" xfId="36" applyFont="1" applyFill="1" applyAlignment="1">
      <alignment vertical="center"/>
    </xf>
    <xf numFmtId="0" fontId="157" fillId="152" borderId="185" xfId="36" applyFont="1" applyFill="1" applyBorder="1" applyAlignment="1">
      <alignment vertical="center"/>
    </xf>
    <xf numFmtId="0" fontId="157" fillId="0" borderId="186" xfId="36" applyFont="1" applyBorder="1" applyAlignment="1">
      <alignment horizontal="center" vertical="center"/>
    </xf>
    <xf numFmtId="0" fontId="157" fillId="0" borderId="187" xfId="36" applyFont="1" applyBorder="1" applyAlignment="1">
      <alignment vertical="center"/>
    </xf>
    <xf numFmtId="0" fontId="157" fillId="13" borderId="187" xfId="36" applyFont="1" applyFill="1" applyBorder="1" applyAlignment="1">
      <alignment vertical="center"/>
    </xf>
    <xf numFmtId="0" fontId="157" fillId="151" borderId="187" xfId="36" applyFont="1" applyFill="1" applyBorder="1" applyAlignment="1">
      <alignment vertical="center"/>
    </xf>
    <xf numFmtId="0" fontId="157" fillId="0" borderId="187" xfId="36" applyFont="1" applyBorder="1" applyAlignment="1">
      <alignment horizontal="center" vertical="center"/>
    </xf>
    <xf numFmtId="0" fontId="157" fillId="152" borderId="188" xfId="36" applyFont="1" applyFill="1" applyBorder="1" applyAlignment="1">
      <alignment vertical="center"/>
    </xf>
    <xf numFmtId="0" fontId="157" fillId="154" borderId="0" xfId="36" applyFont="1" applyFill="1" applyAlignment="1">
      <alignment horizontal="center" vertical="center"/>
    </xf>
    <xf numFmtId="0" fontId="157" fillId="154" borderId="0" xfId="36" applyFont="1" applyFill="1" applyAlignment="1">
      <alignment vertical="center"/>
    </xf>
    <xf numFmtId="0" fontId="174" fillId="154" borderId="0" xfId="36" applyFont="1" applyFill="1" applyAlignment="1">
      <alignment vertical="center"/>
    </xf>
    <xf numFmtId="0" fontId="170" fillId="148" borderId="0" xfId="36" applyFont="1" applyFill="1" applyAlignment="1">
      <alignment horizontal="center" vertical="center" wrapText="1"/>
    </xf>
    <xf numFmtId="0" fontId="208" fillId="0" borderId="0" xfId="36" applyFont="1" applyAlignment="1">
      <alignment horizontal="center" vertical="center" wrapText="1"/>
    </xf>
    <xf numFmtId="0" fontId="157" fillId="0" borderId="0" xfId="36" applyFont="1" applyAlignment="1">
      <alignment vertical="center" wrapText="1"/>
    </xf>
    <xf numFmtId="0" fontId="157" fillId="108" borderId="0" xfId="36" applyFont="1" applyFill="1" applyAlignment="1">
      <alignment horizontal="center" vertical="center"/>
    </xf>
    <xf numFmtId="0" fontId="157" fillId="108" borderId="0" xfId="36" applyFont="1" applyFill="1" applyAlignment="1">
      <alignment vertical="center"/>
    </xf>
    <xf numFmtId="0" fontId="9" fillId="0" borderId="0" xfId="38" applyAlignment="1">
      <alignment vertical="center"/>
    </xf>
    <xf numFmtId="0" fontId="211" fillId="155" borderId="17" xfId="2" applyFont="1" applyFill="1" applyBorder="1" applyAlignment="1">
      <alignment horizontal="left" vertical="center"/>
    </xf>
    <xf numFmtId="0" fontId="157" fillId="144" borderId="0" xfId="43" applyFont="1" applyFill="1" applyAlignment="1">
      <alignment vertical="center"/>
    </xf>
    <xf numFmtId="0" fontId="157" fillId="0" borderId="0" xfId="43" applyFont="1" applyAlignment="1">
      <alignment vertical="center"/>
    </xf>
    <xf numFmtId="0" fontId="157" fillId="145" borderId="0" xfId="43" applyFont="1" applyFill="1" applyAlignment="1">
      <alignment vertical="center"/>
    </xf>
    <xf numFmtId="0" fontId="158" fillId="145" borderId="0" xfId="43" applyFont="1" applyFill="1" applyAlignment="1">
      <alignment horizontal="center" vertical="center" wrapText="1"/>
    </xf>
    <xf numFmtId="0" fontId="157" fillId="0" borderId="0" xfId="43" applyFont="1" applyAlignment="1">
      <alignment horizontal="center" vertical="center"/>
    </xf>
    <xf numFmtId="0" fontId="205" fillId="150" borderId="0" xfId="43" applyFont="1" applyFill="1" applyAlignment="1">
      <alignment horizontal="center" vertical="center" wrapText="1"/>
    </xf>
    <xf numFmtId="0" fontId="157" fillId="0" borderId="181" xfId="43" applyFont="1" applyBorder="1" applyAlignment="1">
      <alignment horizontal="center" vertical="center"/>
    </xf>
    <xf numFmtId="0" fontId="157" fillId="0" borderId="182" xfId="43" applyFont="1" applyBorder="1" applyAlignment="1">
      <alignment vertical="center"/>
    </xf>
    <xf numFmtId="0" fontId="157" fillId="0" borderId="182" xfId="43" applyFont="1" applyBorder="1" applyAlignment="1">
      <alignment horizontal="center" vertical="center"/>
    </xf>
    <xf numFmtId="0" fontId="157" fillId="152" borderId="183" xfId="43" applyFont="1" applyFill="1" applyBorder="1" applyAlignment="1">
      <alignment vertical="center"/>
    </xf>
    <xf numFmtId="0" fontId="206" fillId="108" borderId="0" xfId="43" applyFont="1" applyFill="1" applyAlignment="1">
      <alignment horizontal="center" vertical="center"/>
    </xf>
    <xf numFmtId="0" fontId="157" fillId="0" borderId="184" xfId="43" applyFont="1" applyBorder="1" applyAlignment="1">
      <alignment horizontal="center" vertical="center"/>
    </xf>
    <xf numFmtId="0" fontId="157" fillId="152" borderId="185" xfId="43" applyFont="1" applyFill="1" applyBorder="1" applyAlignment="1">
      <alignment vertical="center"/>
    </xf>
    <xf numFmtId="0" fontId="157" fillId="0" borderId="186" xfId="43" applyFont="1" applyBorder="1" applyAlignment="1">
      <alignment horizontal="center" vertical="center"/>
    </xf>
    <xf numFmtId="0" fontId="157" fillId="0" borderId="187" xfId="43" applyFont="1" applyBorder="1" applyAlignment="1">
      <alignment vertical="center"/>
    </xf>
    <xf numFmtId="0" fontId="157" fillId="0" borderId="187" xfId="43" applyFont="1" applyBorder="1" applyAlignment="1">
      <alignment horizontal="center" vertical="center"/>
    </xf>
    <xf numFmtId="0" fontId="157" fillId="152" borderId="188" xfId="43" applyFont="1" applyFill="1" applyBorder="1" applyAlignment="1">
      <alignment vertical="center"/>
    </xf>
    <xf numFmtId="0" fontId="157" fillId="154" borderId="0" xfId="43" applyFont="1" applyFill="1" applyAlignment="1">
      <alignment horizontal="center" vertical="center"/>
    </xf>
    <xf numFmtId="0" fontId="157" fillId="154" borderId="0" xfId="43" applyFont="1" applyFill="1" applyAlignment="1">
      <alignment vertical="center"/>
    </xf>
    <xf numFmtId="0" fontId="174" fillId="154" borderId="0" xfId="43" applyFont="1" applyFill="1" applyAlignment="1">
      <alignment vertical="center"/>
    </xf>
    <xf numFmtId="0" fontId="170" fillId="148" borderId="0" xfId="43" applyFont="1" applyFill="1" applyAlignment="1">
      <alignment horizontal="center" vertical="center" wrapText="1"/>
    </xf>
    <xf numFmtId="0" fontId="208" fillId="0" borderId="0" xfId="43" applyFont="1" applyAlignment="1">
      <alignment horizontal="center" vertical="center" wrapText="1"/>
    </xf>
    <xf numFmtId="0" fontId="157" fillId="0" borderId="0" xfId="43" applyFont="1" applyAlignment="1">
      <alignment vertical="center" wrapText="1"/>
    </xf>
    <xf numFmtId="0" fontId="157" fillId="108" borderId="0" xfId="43" applyFont="1" applyFill="1" applyAlignment="1">
      <alignment horizontal="center" vertical="center"/>
    </xf>
    <xf numFmtId="0" fontId="157" fillId="108" borderId="0" xfId="43" applyFont="1" applyFill="1" applyAlignment="1">
      <alignment vertical="center"/>
    </xf>
    <xf numFmtId="0" fontId="9" fillId="5" borderId="0" xfId="38" applyFill="1" applyAlignment="1">
      <alignment vertical="center"/>
    </xf>
    <xf numFmtId="0" fontId="216" fillId="0" borderId="0" xfId="45" applyAlignment="1">
      <alignment vertical="center"/>
    </xf>
    <xf numFmtId="0" fontId="9" fillId="156" borderId="0" xfId="38" applyFill="1" applyAlignment="1">
      <alignment horizontal="center" vertical="center"/>
    </xf>
    <xf numFmtId="0" fontId="9" fillId="156" borderId="0" xfId="38" applyFill="1" applyAlignment="1">
      <alignment vertical="center"/>
    </xf>
    <xf numFmtId="0" fontId="9" fillId="108" borderId="0" xfId="38" applyFill="1" applyAlignment="1">
      <alignment vertical="center" wrapText="1"/>
    </xf>
    <xf numFmtId="0" fontId="9" fillId="156" borderId="0" xfId="38" applyFill="1" applyAlignment="1">
      <alignment horizontal="right" vertical="center" wrapText="1"/>
    </xf>
    <xf numFmtId="0" fontId="9" fillId="156" borderId="0" xfId="38" applyFill="1" applyAlignment="1">
      <alignment vertical="center" wrapText="1"/>
    </xf>
    <xf numFmtId="0" fontId="217" fillId="157" borderId="0" xfId="38" applyFont="1" applyFill="1" applyAlignment="1">
      <alignment horizontal="center" vertical="center"/>
    </xf>
    <xf numFmtId="0" fontId="9" fillId="0" borderId="0" xfId="38"/>
    <xf numFmtId="0" fontId="218" fillId="158" borderId="13" xfId="2" applyFont="1" applyFill="1" applyBorder="1" applyAlignment="1">
      <alignment horizontal="center" vertical="center"/>
    </xf>
    <xf numFmtId="0" fontId="218" fillId="158" borderId="0" xfId="2" applyFont="1" applyFill="1" applyAlignment="1">
      <alignment horizontal="center" vertical="center"/>
    </xf>
    <xf numFmtId="0" fontId="218" fillId="0" borderId="0" xfId="2" applyFont="1" applyAlignment="1">
      <alignment horizontal="center" vertical="center"/>
    </xf>
    <xf numFmtId="0" fontId="157" fillId="108" borderId="0" xfId="2" applyFont="1" applyFill="1" applyAlignment="1">
      <alignment horizontal="center" vertical="center"/>
    </xf>
    <xf numFmtId="0" fontId="173" fillId="159" borderId="0" xfId="2" applyFont="1" applyFill="1" applyAlignment="1">
      <alignment horizontal="center" vertical="center"/>
    </xf>
    <xf numFmtId="0" fontId="157" fillId="160" borderId="0" xfId="2" applyFont="1" applyFill="1" applyAlignment="1">
      <alignment horizontal="center" vertical="center"/>
    </xf>
    <xf numFmtId="0" fontId="157" fillId="161" borderId="0" xfId="2" applyFont="1" applyFill="1" applyAlignment="1">
      <alignment horizontal="center" vertical="center"/>
    </xf>
    <xf numFmtId="0" fontId="9" fillId="162" borderId="0" xfId="46" applyFill="1" applyAlignment="1">
      <alignment horizontal="center" vertical="center"/>
    </xf>
    <xf numFmtId="0" fontId="157" fillId="162" borderId="0" xfId="2" applyFont="1" applyFill="1" applyAlignment="1">
      <alignment horizontal="center" vertical="center"/>
    </xf>
    <xf numFmtId="0" fontId="173" fillId="0" borderId="0" xfId="38" applyFont="1" applyAlignment="1">
      <alignment vertical="center"/>
    </xf>
    <xf numFmtId="0" fontId="218" fillId="0" borderId="0" xfId="2" applyFont="1" applyAlignment="1">
      <alignment horizontal="right" vertical="center"/>
    </xf>
    <xf numFmtId="0" fontId="219" fillId="163" borderId="0" xfId="2" applyFont="1" applyFill="1" applyAlignment="1">
      <alignment horizontal="center" vertical="center"/>
    </xf>
    <xf numFmtId="0" fontId="220" fillId="158" borderId="0" xfId="2" applyFont="1" applyFill="1" applyAlignment="1">
      <alignment horizontal="center" vertical="center"/>
    </xf>
    <xf numFmtId="0" fontId="220" fillId="142" borderId="0" xfId="2" applyFont="1" applyFill="1" applyAlignment="1">
      <alignment horizontal="center" vertical="center"/>
    </xf>
    <xf numFmtId="0" fontId="157" fillId="163" borderId="0" xfId="47" applyFont="1" applyFill="1" applyAlignment="1">
      <alignment horizontal="center" vertical="center"/>
    </xf>
    <xf numFmtId="0" fontId="220" fillId="164" borderId="0" xfId="2" applyFont="1" applyFill="1" applyAlignment="1">
      <alignment horizontal="center" vertical="center"/>
    </xf>
    <xf numFmtId="0" fontId="221" fillId="165" borderId="0" xfId="48" applyFont="1" applyFill="1" applyAlignment="1">
      <alignment horizontal="right" vertical="center"/>
    </xf>
    <xf numFmtId="0" fontId="221" fillId="165" borderId="0" xfId="48" applyFont="1" applyFill="1" applyAlignment="1">
      <alignment horizontal="left" vertical="center"/>
    </xf>
    <xf numFmtId="0" fontId="220" fillId="166" borderId="121" xfId="49" applyFont="1" applyFill="1" applyBorder="1" applyAlignment="1">
      <alignment horizontal="center" vertical="center"/>
    </xf>
    <xf numFmtId="0" fontId="9" fillId="158" borderId="0" xfId="38" applyFill="1" applyAlignment="1">
      <alignment vertical="center"/>
    </xf>
    <xf numFmtId="0" fontId="179" fillId="42" borderId="0" xfId="2" applyFont="1" applyFill="1" applyAlignment="1">
      <alignment horizontal="right" vertical="center"/>
    </xf>
    <xf numFmtId="0" fontId="222" fillId="42" borderId="0" xfId="2" applyFont="1" applyFill="1" applyAlignment="1">
      <alignment vertical="center"/>
    </xf>
    <xf numFmtId="0" fontId="179" fillId="42" borderId="0" xfId="2" applyFont="1" applyFill="1" applyAlignment="1">
      <alignment vertical="center"/>
    </xf>
    <xf numFmtId="0" fontId="9" fillId="158" borderId="0" xfId="38" applyFill="1" applyAlignment="1">
      <alignment horizontal="center" vertical="center"/>
    </xf>
    <xf numFmtId="0" fontId="9" fillId="0" borderId="0" xfId="38" applyAlignment="1">
      <alignment horizontal="center" vertical="center"/>
    </xf>
    <xf numFmtId="0" fontId="171" fillId="158" borderId="13" xfId="3" applyFont="1" applyFill="1" applyBorder="1" applyAlignment="1">
      <alignment vertical="center"/>
    </xf>
    <xf numFmtId="0" fontId="171" fillId="158" borderId="0" xfId="3" applyFont="1" applyFill="1" applyAlignment="1">
      <alignment vertical="center"/>
    </xf>
    <xf numFmtId="0" fontId="223" fillId="158" borderId="0" xfId="3" applyFont="1" applyFill="1" applyAlignment="1">
      <alignment horizontal="left" vertical="center"/>
    </xf>
    <xf numFmtId="0" fontId="179" fillId="142" borderId="16" xfId="2" applyFont="1" applyFill="1" applyBorder="1" applyAlignment="1">
      <alignment horizontal="center" vertical="center"/>
    </xf>
    <xf numFmtId="0" fontId="126" fillId="167" borderId="21" xfId="2" applyFont="1" applyFill="1" applyBorder="1" applyAlignment="1">
      <alignment horizontal="right" vertical="center"/>
    </xf>
    <xf numFmtId="0" fontId="174" fillId="167" borderId="5" xfId="2" applyFont="1" applyFill="1" applyBorder="1" applyAlignment="1">
      <alignment horizontal="left" vertical="center"/>
    </xf>
    <xf numFmtId="0" fontId="174" fillId="167" borderId="136" xfId="2" applyFont="1" applyFill="1" applyBorder="1" applyAlignment="1">
      <alignment horizontal="left" vertical="center"/>
    </xf>
    <xf numFmtId="0" fontId="223" fillId="158" borderId="16" xfId="3" applyFont="1" applyFill="1" applyBorder="1" applyAlignment="1">
      <alignment horizontal="left" vertical="center"/>
    </xf>
    <xf numFmtId="0" fontId="9" fillId="158" borderId="0" xfId="50" applyFill="1" applyAlignment="1">
      <alignment horizontal="center" vertical="center"/>
    </xf>
    <xf numFmtId="0" fontId="174" fillId="168" borderId="13" xfId="38" applyFont="1" applyFill="1" applyBorder="1" applyAlignment="1">
      <alignment vertical="center"/>
    </xf>
    <xf numFmtId="0" fontId="174" fillId="168" borderId="0" xfId="38" applyFont="1" applyFill="1" applyAlignment="1">
      <alignment vertical="center"/>
    </xf>
    <xf numFmtId="0" fontId="208" fillId="168" borderId="0" xfId="38" applyFont="1" applyFill="1" applyAlignment="1">
      <alignment horizontal="left" vertical="center"/>
    </xf>
    <xf numFmtId="174" fontId="126" fillId="169" borderId="45" xfId="2" applyNumberFormat="1" applyFont="1" applyFill="1" applyBorder="1" applyAlignment="1">
      <alignment horizontal="center" vertical="center"/>
    </xf>
    <xf numFmtId="0" fontId="225" fillId="168" borderId="53" xfId="38" applyFont="1" applyFill="1" applyBorder="1" applyAlignment="1">
      <alignment vertical="center"/>
    </xf>
    <xf numFmtId="0" fontId="225" fillId="168" borderId="0" xfId="38" applyFont="1" applyFill="1" applyAlignment="1">
      <alignment vertical="center"/>
    </xf>
    <xf numFmtId="0" fontId="225" fillId="168" borderId="137" xfId="38" applyFont="1" applyFill="1" applyBorder="1" applyAlignment="1">
      <alignment vertical="center"/>
    </xf>
    <xf numFmtId="0" fontId="174" fillId="170" borderId="13" xfId="38" applyFont="1" applyFill="1" applyBorder="1" applyAlignment="1">
      <alignment vertical="center"/>
    </xf>
    <xf numFmtId="0" fontId="174" fillId="170" borderId="0" xfId="38" applyFont="1" applyFill="1" applyAlignment="1">
      <alignment vertical="center"/>
    </xf>
    <xf numFmtId="0" fontId="208" fillId="170" borderId="0" xfId="38" applyFont="1" applyFill="1" applyAlignment="1">
      <alignment horizontal="left" vertical="center"/>
    </xf>
    <xf numFmtId="174" fontId="126" fillId="171" borderId="45" xfId="2" applyNumberFormat="1" applyFont="1" applyFill="1" applyBorder="1" applyAlignment="1">
      <alignment horizontal="center" vertical="center"/>
    </xf>
    <xf numFmtId="0" fontId="225" fillId="170" borderId="53" xfId="38" applyFont="1" applyFill="1" applyBorder="1" applyAlignment="1">
      <alignment vertical="center"/>
    </xf>
    <xf numFmtId="0" fontId="225" fillId="170" borderId="0" xfId="38" applyFont="1" applyFill="1" applyAlignment="1">
      <alignment vertical="center"/>
    </xf>
    <xf numFmtId="0" fontId="225" fillId="170" borderId="137" xfId="38" applyFont="1" applyFill="1" applyBorder="1" applyAlignment="1">
      <alignment vertical="center"/>
    </xf>
    <xf numFmtId="0" fontId="174" fillId="172" borderId="13" xfId="38" applyFont="1" applyFill="1" applyBorder="1" applyAlignment="1">
      <alignment vertical="center"/>
    </xf>
    <xf numFmtId="0" fontId="174" fillId="172" borderId="0" xfId="38" applyFont="1" applyFill="1" applyAlignment="1">
      <alignment vertical="center"/>
    </xf>
    <xf numFmtId="0" fontId="208" fillId="172" borderId="0" xfId="38" applyFont="1" applyFill="1" applyAlignment="1">
      <alignment horizontal="left" vertical="center"/>
    </xf>
    <xf numFmtId="174" fontId="126" fillId="173" borderId="45" xfId="2" applyNumberFormat="1" applyFont="1" applyFill="1" applyBorder="1" applyAlignment="1">
      <alignment horizontal="center" vertical="center"/>
    </xf>
    <xf numFmtId="0" fontId="225" fillId="172" borderId="53" xfId="38" applyFont="1" applyFill="1" applyBorder="1" applyAlignment="1">
      <alignment vertical="center"/>
    </xf>
    <xf numFmtId="0" fontId="225" fillId="172" borderId="0" xfId="38" applyFont="1" applyFill="1" applyAlignment="1">
      <alignment vertical="center"/>
    </xf>
    <xf numFmtId="0" fontId="225" fillId="172" borderId="137" xfId="38" applyFont="1" applyFill="1" applyBorder="1" applyAlignment="1">
      <alignment vertical="center"/>
    </xf>
    <xf numFmtId="0" fontId="174" fillId="174" borderId="41" xfId="38" applyFont="1" applyFill="1" applyBorder="1" applyAlignment="1">
      <alignment vertical="center"/>
    </xf>
    <xf numFmtId="0" fontId="174" fillId="174" borderId="49" xfId="38" applyFont="1" applyFill="1" applyBorder="1" applyAlignment="1">
      <alignment vertical="center"/>
    </xf>
    <xf numFmtId="0" fontId="208" fillId="174" borderId="49" xfId="38" applyFont="1" applyFill="1" applyBorder="1" applyAlignment="1">
      <alignment horizontal="left" vertical="center"/>
    </xf>
    <xf numFmtId="174" fontId="126" fillId="175" borderId="46" xfId="2" applyNumberFormat="1" applyFont="1" applyFill="1" applyBorder="1" applyAlignment="1">
      <alignment horizontal="center" vertical="center"/>
    </xf>
    <xf numFmtId="0" fontId="225" fillId="174" borderId="74" xfId="38" applyFont="1" applyFill="1" applyBorder="1" applyAlignment="1">
      <alignment vertical="center"/>
    </xf>
    <xf numFmtId="0" fontId="225" fillId="174" borderId="49" xfId="38" applyFont="1" applyFill="1" applyBorder="1" applyAlignment="1">
      <alignment vertical="center"/>
    </xf>
    <xf numFmtId="0" fontId="225" fillId="174" borderId="135" xfId="38" applyFont="1" applyFill="1" applyBorder="1" applyAlignment="1">
      <alignment vertical="center"/>
    </xf>
    <xf numFmtId="174" fontId="179" fillId="168" borderId="142" xfId="2" applyNumberFormat="1" applyFont="1" applyFill="1" applyBorder="1" applyAlignment="1">
      <alignment horizontal="left" vertical="center"/>
    </xf>
    <xf numFmtId="0" fontId="162" fillId="168" borderId="141" xfId="2" applyFont="1" applyFill="1" applyBorder="1" applyAlignment="1">
      <alignment vertical="center"/>
    </xf>
    <xf numFmtId="0" fontId="208" fillId="176" borderId="53" xfId="2" applyFont="1" applyFill="1" applyBorder="1" applyAlignment="1">
      <alignment horizontal="left" vertical="center"/>
    </xf>
    <xf numFmtId="0" fontId="179" fillId="176" borderId="0" xfId="2" applyFont="1" applyFill="1" applyAlignment="1">
      <alignment horizontal="center" vertical="center"/>
    </xf>
    <xf numFmtId="0" fontId="9" fillId="176" borderId="0" xfId="38" applyFill="1"/>
    <xf numFmtId="0" fontId="175" fillId="176" borderId="0" xfId="17" applyFont="1" applyFill="1" applyAlignment="1">
      <alignment horizontal="left" vertical="center"/>
    </xf>
    <xf numFmtId="0" fontId="175" fillId="176" borderId="137" xfId="17" applyFont="1" applyFill="1" applyBorder="1" applyAlignment="1">
      <alignment horizontal="left" vertical="center"/>
    </xf>
    <xf numFmtId="0" fontId="179" fillId="168" borderId="41" xfId="2" applyFont="1" applyFill="1" applyBorder="1" applyAlignment="1">
      <alignment vertical="center"/>
    </xf>
    <xf numFmtId="0" fontId="179" fillId="168" borderId="49" xfId="2" applyFont="1" applyFill="1" applyBorder="1" applyAlignment="1">
      <alignment vertical="center"/>
    </xf>
    <xf numFmtId="0" fontId="179" fillId="176" borderId="0" xfId="2" applyFont="1" applyFill="1" applyAlignment="1">
      <alignment horizontal="left" vertical="center"/>
    </xf>
    <xf numFmtId="0" fontId="179" fillId="176" borderId="0" xfId="17" applyFont="1" applyFill="1" applyAlignment="1">
      <alignment horizontal="center" vertical="center"/>
    </xf>
    <xf numFmtId="174" fontId="225" fillId="176" borderId="0" xfId="38" applyNumberFormat="1" applyFont="1" applyFill="1" applyAlignment="1">
      <alignment horizontal="center" vertical="center"/>
    </xf>
    <xf numFmtId="174" fontId="225" fillId="176" borderId="137" xfId="38" applyNumberFormat="1" applyFont="1" applyFill="1" applyBorder="1" applyAlignment="1">
      <alignment horizontal="center" vertical="center"/>
    </xf>
    <xf numFmtId="174" fontId="179" fillId="170" borderId="142" xfId="2" applyNumberFormat="1" applyFont="1" applyFill="1" applyBorder="1" applyAlignment="1">
      <alignment horizontal="left" vertical="center"/>
    </xf>
    <xf numFmtId="0" fontId="162" fillId="170" borderId="141" xfId="2" applyFont="1" applyFill="1" applyBorder="1" applyAlignment="1">
      <alignment vertical="center"/>
    </xf>
    <xf numFmtId="0" fontId="227" fillId="176" borderId="74" xfId="2" applyFont="1" applyFill="1" applyBorder="1" applyAlignment="1">
      <alignment horizontal="right" vertical="center"/>
    </xf>
    <xf numFmtId="0" fontId="179" fillId="176" borderId="49" xfId="51" applyFont="1" applyFill="1" applyBorder="1" applyAlignment="1">
      <alignment horizontal="center" vertical="center"/>
    </xf>
    <xf numFmtId="0" fontId="228" fillId="176" borderId="49" xfId="51" applyFont="1" applyFill="1" applyBorder="1" applyAlignment="1">
      <alignment horizontal="center" vertical="center"/>
    </xf>
    <xf numFmtId="0" fontId="228" fillId="176" borderId="135" xfId="51" applyFont="1" applyFill="1" applyBorder="1" applyAlignment="1">
      <alignment horizontal="center" vertical="center"/>
    </xf>
    <xf numFmtId="0" fontId="179" fillId="170" borderId="41" xfId="2" applyFont="1" applyFill="1" applyBorder="1" applyAlignment="1">
      <alignment vertical="center"/>
    </xf>
    <xf numFmtId="0" fontId="179" fillId="170" borderId="49" xfId="2" applyFont="1" applyFill="1" applyBorder="1" applyAlignment="1">
      <alignment vertical="center"/>
    </xf>
    <xf numFmtId="0" fontId="229" fillId="176" borderId="73" xfId="2" applyFont="1" applyFill="1" applyBorder="1" applyAlignment="1">
      <alignment horizontal="center" vertical="center"/>
    </xf>
    <xf numFmtId="0" fontId="229" fillId="176" borderId="72" xfId="2" applyFont="1" applyFill="1" applyBorder="1" applyAlignment="1">
      <alignment horizontal="center" vertical="center"/>
    </xf>
    <xf numFmtId="0" fontId="229" fillId="176" borderId="155" xfId="2" applyFont="1" applyFill="1" applyBorder="1" applyAlignment="1">
      <alignment horizontal="center" vertical="center"/>
    </xf>
    <xf numFmtId="174" fontId="179" fillId="172" borderId="142" xfId="2" applyNumberFormat="1" applyFont="1" applyFill="1" applyBorder="1" applyAlignment="1">
      <alignment horizontal="left" vertical="center"/>
    </xf>
    <xf numFmtId="0" fontId="162" fillId="172" borderId="141" xfId="2" applyFont="1" applyFill="1" applyBorder="1" applyAlignment="1">
      <alignment vertical="center"/>
    </xf>
    <xf numFmtId="0" fontId="157" fillId="176" borderId="70" xfId="2" applyFont="1" applyFill="1" applyBorder="1" applyAlignment="1">
      <alignment horizontal="center" vertical="center"/>
    </xf>
    <xf numFmtId="0" fontId="157" fillId="176" borderId="53" xfId="2" applyFont="1" applyFill="1" applyBorder="1" applyAlignment="1">
      <alignment horizontal="center" vertical="center"/>
    </xf>
    <xf numFmtId="0" fontId="157" fillId="176" borderId="137" xfId="2" applyFont="1" applyFill="1" applyBorder="1" applyAlignment="1">
      <alignment horizontal="center" vertical="center"/>
    </xf>
    <xf numFmtId="0" fontId="179" fillId="172" borderId="41" xfId="2" applyFont="1" applyFill="1" applyBorder="1" applyAlignment="1">
      <alignment vertical="center"/>
    </xf>
    <xf numFmtId="0" fontId="179" fillId="172" borderId="49" xfId="2" applyFont="1" applyFill="1" applyBorder="1" applyAlignment="1">
      <alignment vertical="center"/>
    </xf>
    <xf numFmtId="0" fontId="230" fillId="142" borderId="70" xfId="17" applyFont="1" applyFill="1" applyBorder="1" applyAlignment="1">
      <alignment horizontal="center" vertical="center"/>
    </xf>
    <xf numFmtId="0" fontId="230" fillId="142" borderId="53" xfId="17" applyFont="1" applyFill="1" applyBorder="1" applyAlignment="1">
      <alignment horizontal="center" vertical="center"/>
    </xf>
    <xf numFmtId="0" fontId="230" fillId="176" borderId="137" xfId="17" applyFont="1" applyFill="1" applyBorder="1" applyAlignment="1">
      <alignment horizontal="center" vertical="center"/>
    </xf>
    <xf numFmtId="174" fontId="179" fillId="174" borderId="142" xfId="2" applyNumberFormat="1" applyFont="1" applyFill="1" applyBorder="1" applyAlignment="1">
      <alignment horizontal="left" vertical="center"/>
    </xf>
    <xf numFmtId="174" fontId="162" fillId="174" borderId="141" xfId="2" applyNumberFormat="1" applyFont="1" applyFill="1" applyBorder="1" applyAlignment="1">
      <alignment vertical="center"/>
    </xf>
    <xf numFmtId="0" fontId="231" fillId="142" borderId="70" xfId="51" applyFont="1" applyFill="1" applyBorder="1" applyAlignment="1">
      <alignment horizontal="center" vertical="center"/>
    </xf>
    <xf numFmtId="0" fontId="231" fillId="178" borderId="70" xfId="51" applyFont="1" applyFill="1" applyBorder="1" applyAlignment="1">
      <alignment horizontal="center" vertical="center"/>
    </xf>
    <xf numFmtId="0" fontId="231" fillId="178" borderId="53" xfId="51" applyFont="1" applyFill="1" applyBorder="1" applyAlignment="1">
      <alignment horizontal="center" vertical="center"/>
    </xf>
    <xf numFmtId="0" fontId="231" fillId="176" borderId="137" xfId="51" applyFont="1" applyFill="1" applyBorder="1" applyAlignment="1">
      <alignment horizontal="center" vertical="center"/>
    </xf>
    <xf numFmtId="0" fontId="179" fillId="174" borderId="44" xfId="2" applyFont="1" applyFill="1" applyBorder="1" applyAlignment="1">
      <alignment vertical="center"/>
    </xf>
    <xf numFmtId="0" fontId="179" fillId="174" borderId="43" xfId="2" applyFont="1" applyFill="1" applyBorder="1" applyAlignment="1">
      <alignment vertical="center"/>
    </xf>
    <xf numFmtId="0" fontId="179" fillId="168" borderId="69" xfId="51" applyFont="1" applyFill="1" applyBorder="1" applyAlignment="1">
      <alignment horizontal="center" vertical="center"/>
    </xf>
    <xf numFmtId="0" fontId="165" fillId="170" borderId="69" xfId="51" applyFont="1" applyFill="1" applyBorder="1" applyAlignment="1">
      <alignment horizontal="center" vertical="center"/>
    </xf>
    <xf numFmtId="0" fontId="179" fillId="161" borderId="69" xfId="51" applyFont="1" applyFill="1" applyBorder="1" applyAlignment="1">
      <alignment horizontal="center" vertical="center"/>
    </xf>
    <xf numFmtId="0" fontId="179" fillId="174" borderId="68" xfId="51" applyFont="1" applyFill="1" applyBorder="1" applyAlignment="1">
      <alignment horizontal="center" vertical="center"/>
    </xf>
    <xf numFmtId="0" fontId="179" fillId="176" borderId="157" xfId="51" applyFont="1" applyFill="1" applyBorder="1" applyAlignment="1">
      <alignment horizontal="center" vertical="center"/>
    </xf>
    <xf numFmtId="0" fontId="9" fillId="158" borderId="13" xfId="38" applyFill="1" applyBorder="1"/>
    <xf numFmtId="0" fontId="167" fillId="158" borderId="0" xfId="38" applyFont="1" applyFill="1" applyAlignment="1">
      <alignment horizontal="left" vertical="center"/>
    </xf>
    <xf numFmtId="166" fontId="232" fillId="142" borderId="0" xfId="17" applyNumberFormat="1" applyFont="1" applyFill="1" applyAlignment="1">
      <alignment horizontal="center" vertical="center"/>
    </xf>
    <xf numFmtId="165" fontId="232" fillId="142" borderId="0" xfId="2" applyNumberFormat="1" applyFont="1" applyFill="1" applyAlignment="1">
      <alignment horizontal="center" vertical="center"/>
    </xf>
    <xf numFmtId="0" fontId="175" fillId="158" borderId="0" xfId="38" applyFont="1" applyFill="1" applyAlignment="1">
      <alignment horizontal="right" vertical="center"/>
    </xf>
    <xf numFmtId="0" fontId="165" fillId="158" borderId="0" xfId="38" applyFont="1" applyFill="1" applyAlignment="1">
      <alignment horizontal="right" vertical="center"/>
    </xf>
    <xf numFmtId="0" fontId="9" fillId="0" borderId="137" xfId="38" applyBorder="1"/>
    <xf numFmtId="0" fontId="227" fillId="158" borderId="0" xfId="38" applyFont="1" applyFill="1" applyAlignment="1">
      <alignment horizontal="left" vertical="center"/>
    </xf>
    <xf numFmtId="0" fontId="233" fillId="142" borderId="0" xfId="2" applyFont="1" applyFill="1" applyAlignment="1">
      <alignment horizontal="right" vertical="center"/>
    </xf>
    <xf numFmtId="0" fontId="9" fillId="158" borderId="0" xfId="38" applyFill="1"/>
    <xf numFmtId="0" fontId="234" fillId="158" borderId="0" xfId="2" applyFont="1" applyFill="1" applyAlignment="1">
      <alignment vertical="center"/>
    </xf>
    <xf numFmtId="0" fontId="235" fillId="158" borderId="0" xfId="17" applyFont="1" applyFill="1" applyAlignment="1">
      <alignment horizontal="right" vertical="center"/>
    </xf>
    <xf numFmtId="0" fontId="235" fillId="158" borderId="137" xfId="17" applyFont="1" applyFill="1" applyBorder="1" applyAlignment="1">
      <alignment horizontal="right" vertical="center"/>
    </xf>
    <xf numFmtId="0" fontId="233" fillId="179" borderId="0" xfId="2" applyFont="1" applyFill="1" applyAlignment="1">
      <alignment horizontal="center" vertical="center"/>
    </xf>
    <xf numFmtId="0" fontId="236" fillId="158" borderId="0" xfId="17" applyFont="1" applyFill="1" applyAlignment="1">
      <alignment vertical="center"/>
    </xf>
    <xf numFmtId="0" fontId="237" fillId="142" borderId="16" xfId="2" applyFont="1" applyFill="1" applyBorder="1" applyAlignment="1">
      <alignment horizontal="center" vertical="center"/>
    </xf>
    <xf numFmtId="0" fontId="179" fillId="167" borderId="41" xfId="2" applyFont="1" applyFill="1" applyBorder="1" applyAlignment="1">
      <alignment horizontal="right" vertical="center"/>
    </xf>
    <xf numFmtId="0" fontId="179" fillId="167" borderId="49" xfId="38" applyFont="1" applyFill="1" applyBorder="1" applyAlignment="1">
      <alignment horizontal="right" vertical="center"/>
    </xf>
    <xf numFmtId="0" fontId="179" fillId="167" borderId="49" xfId="38" applyFont="1" applyFill="1" applyBorder="1" applyAlignment="1">
      <alignment horizontal="left" vertical="center"/>
    </xf>
    <xf numFmtId="0" fontId="179" fillId="167" borderId="135" xfId="38" applyFont="1" applyFill="1" applyBorder="1" applyAlignment="1">
      <alignment horizontal="left" vertical="center"/>
    </xf>
    <xf numFmtId="0" fontId="238" fillId="180" borderId="0" xfId="3" applyFont="1" applyFill="1" applyAlignment="1">
      <alignment horizontal="center" vertical="center"/>
    </xf>
    <xf numFmtId="0" fontId="179" fillId="42" borderId="13" xfId="2" applyFont="1" applyFill="1" applyBorder="1" applyAlignment="1">
      <alignment horizontal="right" vertical="center"/>
    </xf>
    <xf numFmtId="0" fontId="126" fillId="167" borderId="142" xfId="2" applyFont="1" applyFill="1" applyBorder="1" applyAlignment="1">
      <alignment horizontal="right" vertical="center"/>
    </xf>
    <xf numFmtId="0" fontId="174" fillId="167" borderId="141" xfId="2" applyFont="1" applyFill="1" applyBorder="1" applyAlignment="1">
      <alignment horizontal="left" vertical="center"/>
    </xf>
    <xf numFmtId="0" fontId="174" fillId="167" borderId="77" xfId="2" applyFont="1" applyFill="1" applyBorder="1" applyAlignment="1">
      <alignment horizontal="left" vertical="center"/>
    </xf>
    <xf numFmtId="0" fontId="239" fillId="158" borderId="13" xfId="2" applyFont="1" applyFill="1" applyBorder="1" applyAlignment="1">
      <alignment horizontal="right" vertical="center"/>
    </xf>
    <xf numFmtId="0" fontId="220" fillId="158" borderId="0" xfId="52" applyFont="1" applyFill="1" applyAlignment="1">
      <alignment horizontal="left" vertical="center"/>
    </xf>
    <xf numFmtId="0" fontId="240" fillId="158" borderId="0" xfId="2" applyFont="1" applyFill="1" applyAlignment="1">
      <alignment horizontal="left" vertical="center"/>
    </xf>
    <xf numFmtId="0" fontId="239" fillId="158" borderId="0" xfId="2" applyFont="1" applyFill="1" applyAlignment="1">
      <alignment horizontal="right" vertical="center"/>
    </xf>
    <xf numFmtId="0" fontId="220" fillId="158" borderId="137" xfId="52" applyFont="1" applyFill="1" applyBorder="1" applyAlignment="1">
      <alignment horizontal="left" vertical="center"/>
    </xf>
    <xf numFmtId="0" fontId="220" fillId="158" borderId="13" xfId="38" applyFont="1" applyFill="1" applyBorder="1" applyAlignment="1">
      <alignment horizontal="center" vertical="center"/>
    </xf>
    <xf numFmtId="0" fontId="220" fillId="158" borderId="0" xfId="38" applyFont="1" applyFill="1" applyAlignment="1">
      <alignment horizontal="left" vertical="center"/>
    </xf>
    <xf numFmtId="0" fontId="220" fillId="158" borderId="0" xfId="52" applyFont="1" applyFill="1" applyAlignment="1">
      <alignment horizontal="right" vertical="center"/>
    </xf>
    <xf numFmtId="0" fontId="220" fillId="158" borderId="137" xfId="52" applyFont="1" applyFill="1" applyBorder="1" applyAlignment="1">
      <alignment horizontal="right" vertical="center"/>
    </xf>
    <xf numFmtId="165" fontId="165" fillId="163" borderId="13" xfId="2" applyNumberFormat="1" applyFont="1" applyFill="1" applyBorder="1" applyAlignment="1">
      <alignment horizontal="center" vertical="center"/>
    </xf>
    <xf numFmtId="165" fontId="165" fillId="163" borderId="0" xfId="2" applyNumberFormat="1" applyFont="1" applyFill="1" applyAlignment="1">
      <alignment horizontal="center" vertical="center"/>
    </xf>
    <xf numFmtId="165" fontId="165" fillId="163" borderId="16" xfId="2" applyNumberFormat="1" applyFont="1" applyFill="1" applyBorder="1" applyAlignment="1">
      <alignment horizontal="center" vertical="center"/>
    </xf>
    <xf numFmtId="0" fontId="208" fillId="158" borderId="0" xfId="53" applyFont="1" applyFill="1" applyAlignment="1">
      <alignment horizontal="right" vertical="center"/>
    </xf>
    <xf numFmtId="0" fontId="9" fillId="158" borderId="137" xfId="38" applyFill="1" applyBorder="1"/>
    <xf numFmtId="0" fontId="241" fillId="142" borderId="13" xfId="2" applyFont="1" applyFill="1" applyBorder="1" applyAlignment="1">
      <alignment horizontal="center" vertical="center"/>
    </xf>
    <xf numFmtId="0" fontId="241" fillId="142" borderId="0" xfId="2" applyFont="1" applyFill="1" applyAlignment="1">
      <alignment horizontal="center" vertical="center"/>
    </xf>
    <xf numFmtId="0" fontId="241" fillId="142" borderId="16" xfId="2" applyFont="1" applyFill="1" applyBorder="1" applyAlignment="1">
      <alignment horizontal="center" vertical="center"/>
    </xf>
    <xf numFmtId="0" fontId="242" fillId="0" borderId="0" xfId="3" applyFont="1" applyAlignment="1">
      <alignment horizontal="right" vertical="center"/>
    </xf>
    <xf numFmtId="0" fontId="9" fillId="0" borderId="13" xfId="38" applyBorder="1"/>
    <xf numFmtId="1" fontId="208" fillId="158" borderId="0" xfId="3" applyNumberFormat="1" applyFont="1" applyFill="1" applyAlignment="1">
      <alignment horizontal="center" vertical="center"/>
    </xf>
    <xf numFmtId="0" fontId="175" fillId="158" borderId="16" xfId="54" applyFont="1" applyFill="1" applyBorder="1" applyAlignment="1">
      <alignment horizontal="left" vertical="center"/>
    </xf>
    <xf numFmtId="185" fontId="232" fillId="158" borderId="0" xfId="2" applyNumberFormat="1" applyFont="1" applyFill="1" applyAlignment="1">
      <alignment horizontal="right" vertical="center"/>
    </xf>
    <xf numFmtId="1" fontId="165" fillId="163" borderId="13" xfId="3" applyNumberFormat="1" applyFont="1" applyFill="1" applyBorder="1" applyAlignment="1">
      <alignment horizontal="center" vertical="center"/>
    </xf>
    <xf numFmtId="1" fontId="165" fillId="163" borderId="0" xfId="3" applyNumberFormat="1" applyFont="1" applyFill="1" applyAlignment="1">
      <alignment horizontal="center" vertical="center"/>
    </xf>
    <xf numFmtId="1" fontId="165" fillId="163" borderId="16" xfId="3" applyNumberFormat="1" applyFont="1" applyFill="1" applyBorder="1" applyAlignment="1">
      <alignment horizontal="center" vertical="center"/>
    </xf>
    <xf numFmtId="0" fontId="125" fillId="158" borderId="0" xfId="53" applyFont="1" applyFill="1" applyAlignment="1">
      <alignment horizontal="right" vertical="center"/>
    </xf>
    <xf numFmtId="165" fontId="244" fillId="142" borderId="13" xfId="2" applyNumberFormat="1" applyFont="1" applyFill="1" applyBorder="1" applyAlignment="1">
      <alignment horizontal="center" vertical="center"/>
    </xf>
    <xf numFmtId="165" fontId="244" fillId="142" borderId="0" xfId="2" applyNumberFormat="1" applyFont="1" applyFill="1" applyAlignment="1">
      <alignment horizontal="center" vertical="center"/>
    </xf>
    <xf numFmtId="165" fontId="244" fillId="142" borderId="16" xfId="2" applyNumberFormat="1" applyFont="1" applyFill="1" applyBorder="1" applyAlignment="1">
      <alignment horizontal="center" vertical="center"/>
    </xf>
    <xf numFmtId="0" fontId="244" fillId="0" borderId="0" xfId="3" applyFont="1" applyAlignment="1">
      <alignment horizontal="right" vertical="center"/>
    </xf>
    <xf numFmtId="0" fontId="9" fillId="158" borderId="0" xfId="52" applyFill="1" applyAlignment="1">
      <alignment horizontal="left" vertical="center"/>
    </xf>
    <xf numFmtId="184" fontId="175" fillId="158" borderId="0" xfId="2" applyNumberFormat="1" applyFont="1" applyFill="1" applyAlignment="1">
      <alignment horizontal="right" vertical="center"/>
    </xf>
    <xf numFmtId="0" fontId="208" fillId="167" borderId="30" xfId="52" applyFont="1" applyFill="1" applyBorder="1" applyAlignment="1">
      <alignment horizontal="center" vertical="center"/>
    </xf>
    <xf numFmtId="0" fontId="208" fillId="167" borderId="0" xfId="52" applyFont="1" applyFill="1" applyAlignment="1">
      <alignment horizontal="center" vertical="center"/>
    </xf>
    <xf numFmtId="0" fontId="208" fillId="167" borderId="0" xfId="38" applyFont="1" applyFill="1" applyAlignment="1">
      <alignment horizontal="center" vertical="center"/>
    </xf>
    <xf numFmtId="0" fontId="208" fillId="167" borderId="16" xfId="52" applyFont="1" applyFill="1" applyBorder="1" applyAlignment="1">
      <alignment horizontal="center" vertical="center"/>
    </xf>
    <xf numFmtId="0" fontId="157" fillId="158" borderId="0" xfId="54" applyFont="1" applyFill="1" applyBorder="1" applyAlignment="1">
      <alignment horizontal="right" vertical="center"/>
    </xf>
    <xf numFmtId="0" fontId="179" fillId="167" borderId="50" xfId="2" applyFont="1" applyFill="1" applyBorder="1" applyAlignment="1">
      <alignment horizontal="right" vertical="center"/>
    </xf>
    <xf numFmtId="0" fontId="179" fillId="167" borderId="15" xfId="38" applyFont="1" applyFill="1" applyBorder="1" applyAlignment="1">
      <alignment horizontal="right" vertical="center"/>
    </xf>
    <xf numFmtId="0" fontId="245" fillId="167" borderId="15" xfId="38" applyFont="1" applyFill="1" applyBorder="1" applyAlignment="1">
      <alignment horizontal="left" vertical="center"/>
    </xf>
    <xf numFmtId="0" fontId="245" fillId="167" borderId="15" xfId="38" applyFont="1" applyFill="1" applyBorder="1" applyAlignment="1">
      <alignment horizontal="right" vertical="center"/>
    </xf>
    <xf numFmtId="0" fontId="245" fillId="167" borderId="82" xfId="38" applyFont="1" applyFill="1" applyBorder="1" applyAlignment="1">
      <alignment horizontal="left" vertical="center"/>
    </xf>
    <xf numFmtId="0" fontId="179" fillId="142" borderId="17" xfId="2" applyFont="1" applyFill="1" applyBorder="1" applyAlignment="1">
      <alignment horizontal="center" vertical="center"/>
    </xf>
    <xf numFmtId="0" fontId="223" fillId="158" borderId="13" xfId="3" applyFont="1" applyFill="1" applyBorder="1" applyAlignment="1">
      <alignment horizontal="left" vertical="center"/>
    </xf>
    <xf numFmtId="0" fontId="179" fillId="167" borderId="13" xfId="38" applyFont="1" applyFill="1" applyBorder="1" applyAlignment="1">
      <alignment horizontal="left" vertical="center"/>
    </xf>
    <xf numFmtId="0" fontId="179" fillId="167" borderId="0" xfId="38" applyFont="1" applyFill="1" applyAlignment="1">
      <alignment horizontal="left" vertical="center"/>
    </xf>
    <xf numFmtId="0" fontId="246" fillId="158" borderId="13" xfId="2" applyFont="1" applyFill="1" applyBorder="1" applyAlignment="1">
      <alignment horizontal="left" vertical="center"/>
    </xf>
    <xf numFmtId="0" fontId="247" fillId="176" borderId="0" xfId="38" applyFont="1" applyFill="1" applyAlignment="1">
      <alignment horizontal="center" vertical="center"/>
    </xf>
    <xf numFmtId="0" fontId="157" fillId="176" borderId="0" xfId="2" applyFont="1" applyFill="1" applyAlignment="1">
      <alignment horizontal="left" vertical="center"/>
    </xf>
    <xf numFmtId="0" fontId="248" fillId="181" borderId="0" xfId="2" applyFont="1" applyFill="1" applyAlignment="1">
      <alignment horizontal="left" vertical="center"/>
    </xf>
    <xf numFmtId="0" fontId="175" fillId="181" borderId="0" xfId="2" applyFont="1" applyFill="1" applyAlignment="1">
      <alignment horizontal="center" vertical="center"/>
    </xf>
    <xf numFmtId="0" fontId="241" fillId="181" borderId="0" xfId="2" applyFont="1" applyFill="1" applyAlignment="1">
      <alignment horizontal="center" vertical="center"/>
    </xf>
    <xf numFmtId="0" fontId="157" fillId="158" borderId="0" xfId="2" applyFont="1" applyFill="1" applyAlignment="1">
      <alignment horizontal="right" vertical="center"/>
    </xf>
    <xf numFmtId="0" fontId="233" fillId="158" borderId="13" xfId="2" applyFont="1" applyFill="1" applyBorder="1" applyAlignment="1">
      <alignment horizontal="left" vertical="center"/>
    </xf>
    <xf numFmtId="0" fontId="174" fillId="158" borderId="0" xfId="2" applyFont="1" applyFill="1" applyAlignment="1">
      <alignment horizontal="left" vertical="center"/>
    </xf>
    <xf numFmtId="0" fontId="249" fillId="158" borderId="0" xfId="2" applyFont="1" applyFill="1" applyAlignment="1">
      <alignment horizontal="left" vertical="center"/>
    </xf>
    <xf numFmtId="1" fontId="250" fillId="158" borderId="0" xfId="2" applyNumberFormat="1" applyFont="1" applyFill="1" applyAlignment="1">
      <alignment horizontal="left" vertical="center"/>
    </xf>
    <xf numFmtId="0" fontId="251" fillId="158" borderId="0" xfId="38" applyFont="1" applyFill="1" applyAlignment="1">
      <alignment horizontal="right" vertical="center"/>
    </xf>
    <xf numFmtId="0" fontId="9" fillId="158" borderId="0" xfId="38" applyFill="1" applyAlignment="1">
      <alignment horizontal="left" vertical="center"/>
    </xf>
    <xf numFmtId="0" fontId="125" fillId="158" borderId="13" xfId="2" applyFont="1" applyFill="1" applyBorder="1" applyAlignment="1">
      <alignment horizontal="right" vertical="center"/>
    </xf>
    <xf numFmtId="0" fontId="125" fillId="158" borderId="0" xfId="2" applyFont="1" applyFill="1" applyAlignment="1">
      <alignment horizontal="right" vertical="center"/>
    </xf>
    <xf numFmtId="1" fontId="157" fillId="158" borderId="0" xfId="2" applyNumberFormat="1" applyFont="1" applyFill="1" applyAlignment="1">
      <alignment horizontal="left" vertical="center"/>
    </xf>
    <xf numFmtId="0" fontId="232" fillId="182" borderId="0" xfId="2" applyFont="1" applyFill="1" applyAlignment="1">
      <alignment horizontal="center" vertical="center"/>
    </xf>
    <xf numFmtId="0" fontId="175" fillId="158" borderId="0" xfId="2" applyFont="1" applyFill="1" applyAlignment="1">
      <alignment horizontal="right" vertical="center"/>
    </xf>
    <xf numFmtId="0" fontId="125" fillId="158" borderId="0" xfId="2" applyFont="1" applyFill="1" applyAlignment="1">
      <alignment horizontal="left" vertical="center"/>
    </xf>
    <xf numFmtId="0" fontId="237" fillId="142" borderId="17" xfId="2" applyFont="1" applyFill="1" applyBorder="1" applyAlignment="1">
      <alignment horizontal="center" vertical="center"/>
    </xf>
    <xf numFmtId="0" fontId="9" fillId="0" borderId="41" xfId="38" applyBorder="1" applyAlignment="1">
      <alignment horizontal="center" vertical="center"/>
    </xf>
    <xf numFmtId="0" fontId="157" fillId="176" borderId="142" xfId="48" applyFont="1" applyFill="1" applyBorder="1" applyAlignment="1">
      <alignment horizontal="left" vertical="center"/>
    </xf>
    <xf numFmtId="181" fontId="157" fillId="176" borderId="77" xfId="48" applyNumberFormat="1" applyFont="1" applyFill="1" applyBorder="1" applyAlignment="1">
      <alignment horizontal="center" vertical="center"/>
    </xf>
    <xf numFmtId="0" fontId="157" fillId="176" borderId="13" xfId="48" applyFont="1" applyFill="1" applyBorder="1" applyAlignment="1">
      <alignment horizontal="left" vertical="center"/>
    </xf>
    <xf numFmtId="181" fontId="157" fillId="176" borderId="137" xfId="48" applyNumberFormat="1" applyFont="1" applyFill="1" applyBorder="1" applyAlignment="1">
      <alignment horizontal="center" vertical="center"/>
    </xf>
    <xf numFmtId="0" fontId="252" fillId="183" borderId="13" xfId="48" applyFont="1" applyFill="1" applyBorder="1" applyAlignment="1">
      <alignment horizontal="left" vertical="center"/>
    </xf>
    <xf numFmtId="183" fontId="252" fillId="178" borderId="137" xfId="48" applyNumberFormat="1" applyFont="1" applyFill="1" applyBorder="1" applyAlignment="1">
      <alignment horizontal="center" vertical="center"/>
    </xf>
    <xf numFmtId="182" fontId="157" fillId="176" borderId="137" xfId="48" applyNumberFormat="1" applyFont="1" applyFill="1" applyBorder="1" applyAlignment="1">
      <alignment horizontal="center" vertical="center"/>
    </xf>
    <xf numFmtId="181" fontId="252" fillId="178" borderId="137" xfId="48" applyNumberFormat="1" applyFont="1" applyFill="1" applyBorder="1" applyAlignment="1">
      <alignment horizontal="center" vertical="center"/>
    </xf>
    <xf numFmtId="0" fontId="241" fillId="183" borderId="13" xfId="48" applyFont="1" applyFill="1" applyBorder="1" applyAlignment="1">
      <alignment horizontal="left" vertical="center"/>
    </xf>
    <xf numFmtId="181" fontId="241" fillId="178" borderId="137" xfId="48" applyNumberFormat="1" applyFont="1" applyFill="1" applyBorder="1" applyAlignment="1">
      <alignment horizontal="center" vertical="center"/>
    </xf>
    <xf numFmtId="0" fontId="253" fillId="163" borderId="13" xfId="51" applyFont="1" applyFill="1" applyBorder="1" applyAlignment="1">
      <alignment horizontal="right" vertical="center"/>
    </xf>
    <xf numFmtId="0" fontId="253" fillId="163" borderId="137" xfId="51" applyFont="1" applyFill="1" applyBorder="1" applyAlignment="1">
      <alignment horizontal="right" vertical="center"/>
    </xf>
    <xf numFmtId="0" fontId="157" fillId="158" borderId="13" xfId="48" applyFont="1" applyFill="1" applyBorder="1" applyAlignment="1">
      <alignment horizontal="left" vertical="center"/>
    </xf>
    <xf numFmtId="179" fontId="157" fillId="158" borderId="137" xfId="48" applyNumberFormat="1" applyFont="1" applyFill="1" applyBorder="1" applyAlignment="1">
      <alignment horizontal="center" vertical="center"/>
    </xf>
    <xf numFmtId="179" fontId="157" fillId="176" borderId="137" xfId="48" applyNumberFormat="1" applyFont="1" applyFill="1" applyBorder="1" applyAlignment="1">
      <alignment horizontal="center" vertical="center"/>
    </xf>
    <xf numFmtId="0" fontId="254" fillId="176" borderId="13" xfId="48" applyFont="1" applyFill="1" applyBorder="1" applyAlignment="1">
      <alignment horizontal="left" vertical="center"/>
    </xf>
    <xf numFmtId="180" fontId="255" fillId="176" borderId="137" xfId="48" applyNumberFormat="1" applyFont="1" applyFill="1" applyBorder="1" applyAlignment="1">
      <alignment horizontal="center" vertical="center"/>
    </xf>
    <xf numFmtId="0" fontId="256" fillId="158" borderId="13" xfId="48" applyFont="1" applyFill="1" applyBorder="1" applyAlignment="1">
      <alignment horizontal="left" vertical="center"/>
    </xf>
    <xf numFmtId="179" fontId="256" fillId="178" borderId="137" xfId="48" applyNumberFormat="1" applyFont="1" applyFill="1" applyBorder="1" applyAlignment="1">
      <alignment horizontal="center" vertical="center"/>
    </xf>
    <xf numFmtId="180" fontId="157" fillId="176" borderId="137" xfId="48" applyNumberFormat="1" applyFont="1" applyFill="1" applyBorder="1" applyAlignment="1">
      <alignment horizontal="center" vertical="center"/>
    </xf>
    <xf numFmtId="0" fontId="255" fillId="158" borderId="13" xfId="48" applyFont="1" applyFill="1" applyBorder="1" applyAlignment="1">
      <alignment horizontal="left" vertical="center"/>
    </xf>
    <xf numFmtId="179" fontId="255" fillId="178" borderId="137" xfId="48" applyNumberFormat="1" applyFont="1" applyFill="1" applyBorder="1" applyAlignment="1">
      <alignment horizontal="center" vertical="center"/>
    </xf>
    <xf numFmtId="0" fontId="256" fillId="158" borderId="41" xfId="48" applyFont="1" applyFill="1" applyBorder="1" applyAlignment="1">
      <alignment horizontal="left" vertical="center"/>
    </xf>
    <xf numFmtId="179" fontId="256" fillId="178" borderId="135" xfId="48" applyNumberFormat="1" applyFont="1" applyFill="1" applyBorder="1" applyAlignment="1">
      <alignment horizontal="center" vertical="center"/>
    </xf>
    <xf numFmtId="0" fontId="179" fillId="167" borderId="41" xfId="38" applyFont="1" applyFill="1" applyBorder="1" applyAlignment="1">
      <alignment horizontal="right" vertical="center"/>
    </xf>
    <xf numFmtId="0" fontId="257" fillId="167" borderId="142" xfId="50" applyFont="1" applyFill="1" applyBorder="1" applyAlignment="1">
      <alignment horizontal="right" vertical="center"/>
    </xf>
    <xf numFmtId="0" fontId="9" fillId="167" borderId="141" xfId="50" applyFill="1" applyBorder="1"/>
    <xf numFmtId="0" fontId="9" fillId="167" borderId="77" xfId="50" applyFill="1" applyBorder="1"/>
    <xf numFmtId="0" fontId="174" fillId="158" borderId="13" xfId="2" applyFont="1" applyFill="1" applyBorder="1" applyAlignment="1">
      <alignment horizontal="left" vertical="center"/>
    </xf>
    <xf numFmtId="0" fontId="174" fillId="158" borderId="137" xfId="2" applyFont="1" applyFill="1" applyBorder="1" applyAlignment="1">
      <alignment horizontal="left" vertical="center"/>
    </xf>
    <xf numFmtId="0" fontId="212" fillId="158" borderId="137" xfId="38" applyFont="1" applyFill="1" applyBorder="1" applyAlignment="1">
      <alignment vertical="center"/>
    </xf>
    <xf numFmtId="0" fontId="174" fillId="158" borderId="137" xfId="17" applyFont="1" applyFill="1" applyBorder="1" applyAlignment="1">
      <alignment horizontal="left" vertical="center"/>
    </xf>
    <xf numFmtId="0" fontId="9" fillId="0" borderId="13" xfId="38" applyBorder="1" applyAlignment="1">
      <alignment horizontal="center" vertical="center"/>
    </xf>
    <xf numFmtId="174" fontId="126" fillId="184" borderId="0" xfId="2" applyNumberFormat="1" applyFont="1" applyFill="1" applyAlignment="1">
      <alignment horizontal="left" vertical="center"/>
    </xf>
    <xf numFmtId="174" fontId="259" fillId="142" borderId="0" xfId="17" applyNumberFormat="1" applyFont="1" applyFill="1" applyAlignment="1">
      <alignment horizontal="center" vertical="center"/>
    </xf>
    <xf numFmtId="0" fontId="157" fillId="158" borderId="0" xfId="38" applyFont="1" applyFill="1" applyAlignment="1">
      <alignment vertical="center"/>
    </xf>
    <xf numFmtId="165" fontId="259" fillId="142" borderId="0" xfId="2" applyNumberFormat="1" applyFont="1" applyFill="1" applyAlignment="1">
      <alignment horizontal="center" vertical="center"/>
    </xf>
    <xf numFmtId="1" fontId="232" fillId="142" borderId="137" xfId="51" applyNumberFormat="1" applyFont="1" applyFill="1" applyBorder="1" applyAlignment="1">
      <alignment horizontal="center" vertical="center"/>
    </xf>
    <xf numFmtId="0" fontId="233" fillId="142" borderId="13" xfId="17" applyFont="1" applyFill="1" applyBorder="1" applyAlignment="1">
      <alignment horizontal="center" vertical="center"/>
    </xf>
    <xf numFmtId="0" fontId="260" fillId="158" borderId="0" xfId="38" applyFont="1" applyFill="1" applyAlignment="1">
      <alignment horizontal="left" vertical="center"/>
    </xf>
    <xf numFmtId="164" fontId="261" fillId="142" borderId="0" xfId="17" applyNumberFormat="1" applyFont="1" applyFill="1" applyAlignment="1">
      <alignment horizontal="center" vertical="center"/>
    </xf>
    <xf numFmtId="0" fontId="233" fillId="142" borderId="0" xfId="17" applyFont="1" applyFill="1" applyAlignment="1">
      <alignment vertical="center"/>
    </xf>
    <xf numFmtId="0" fontId="233" fillId="181" borderId="0" xfId="2" applyFont="1" applyFill="1" applyAlignment="1">
      <alignment horizontal="center" vertical="center"/>
    </xf>
    <xf numFmtId="0" fontId="247" fillId="158" borderId="13" xfId="2" applyFont="1" applyFill="1" applyBorder="1" applyAlignment="1">
      <alignment horizontal="center" vertical="center"/>
    </xf>
    <xf numFmtId="0" fontId="125" fillId="158" borderId="0" xfId="17" applyFont="1" applyFill="1" applyAlignment="1">
      <alignment horizontal="left" vertical="center"/>
    </xf>
    <xf numFmtId="0" fontId="251" fillId="158" borderId="0" xfId="17" applyFont="1" applyFill="1" applyAlignment="1">
      <alignment vertical="center"/>
    </xf>
    <xf numFmtId="0" fontId="246" fillId="158" borderId="0" xfId="17" applyFont="1" applyFill="1" applyAlignment="1">
      <alignment horizontal="center" vertical="center"/>
    </xf>
    <xf numFmtId="0" fontId="250" fillId="158" borderId="137" xfId="17" applyFont="1" applyFill="1" applyBorder="1" applyAlignment="1">
      <alignment horizontal="center" vertical="center" wrapText="1"/>
    </xf>
    <xf numFmtId="0" fontId="9" fillId="0" borderId="13" xfId="50" applyBorder="1"/>
    <xf numFmtId="0" fontId="247" fillId="158" borderId="0" xfId="2" applyFont="1" applyFill="1" applyAlignment="1">
      <alignment horizontal="center" vertical="center"/>
    </xf>
    <xf numFmtId="0" fontId="179" fillId="158" borderId="137" xfId="2" applyFont="1" applyFill="1" applyBorder="1" applyAlignment="1">
      <alignment vertical="center"/>
    </xf>
    <xf numFmtId="0" fontId="171" fillId="158" borderId="44" xfId="3" applyFont="1" applyFill="1" applyBorder="1" applyAlignment="1">
      <alignment vertical="center"/>
    </xf>
    <xf numFmtId="0" fontId="175" fillId="158" borderId="52" xfId="38" applyFont="1" applyFill="1" applyBorder="1" applyAlignment="1">
      <alignment horizontal="center" vertical="center"/>
    </xf>
    <xf numFmtId="0" fontId="233" fillId="158" borderId="0" xfId="2" applyFont="1" applyFill="1" applyAlignment="1">
      <alignment horizontal="left" vertical="center"/>
    </xf>
    <xf numFmtId="173" fontId="179" fillId="185" borderId="0" xfId="2" applyNumberFormat="1" applyFont="1" applyFill="1" applyAlignment="1">
      <alignment horizontal="center" vertical="center"/>
    </xf>
    <xf numFmtId="0" fontId="174" fillId="185" borderId="45" xfId="2" applyFont="1" applyFill="1" applyBorder="1" applyAlignment="1">
      <alignment horizontal="right" vertical="center"/>
    </xf>
    <xf numFmtId="0" fontId="262" fillId="158" borderId="52" xfId="38" applyFont="1" applyFill="1" applyBorder="1" applyAlignment="1">
      <alignment horizontal="center" vertical="center"/>
    </xf>
    <xf numFmtId="177" fontId="263" fillId="142" borderId="0" xfId="2" applyNumberFormat="1" applyFont="1" applyFill="1" applyAlignment="1">
      <alignment horizontal="center" vertical="center"/>
    </xf>
    <xf numFmtId="0" fontId="263" fillId="158" borderId="0" xfId="2" applyFont="1" applyFill="1" applyAlignment="1">
      <alignment horizontal="right" vertical="center"/>
    </xf>
    <xf numFmtId="0" fontId="179" fillId="158" borderId="0" xfId="2" applyFont="1" applyFill="1" applyAlignment="1">
      <alignment horizontal="right" vertical="center"/>
    </xf>
    <xf numFmtId="177" fontId="232" fillId="142" borderId="0" xfId="2" applyNumberFormat="1" applyFont="1" applyFill="1" applyAlignment="1">
      <alignment horizontal="center" vertical="center"/>
    </xf>
    <xf numFmtId="0" fontId="232" fillId="158" borderId="0" xfId="2" applyFont="1" applyFill="1" applyAlignment="1">
      <alignment horizontal="right" vertical="center"/>
    </xf>
    <xf numFmtId="177" fontId="232" fillId="158" borderId="0" xfId="2" applyNumberFormat="1" applyFont="1" applyFill="1" applyAlignment="1">
      <alignment horizontal="center" vertical="center"/>
    </xf>
    <xf numFmtId="173" fontId="261" fillId="158" borderId="0" xfId="2" applyNumberFormat="1" applyFont="1" applyFill="1" applyAlignment="1">
      <alignment horizontal="center" vertical="center"/>
    </xf>
    <xf numFmtId="177" fontId="261" fillId="158" borderId="0" xfId="2" applyNumberFormat="1" applyFont="1" applyFill="1" applyAlignment="1">
      <alignment horizontal="center" vertical="center"/>
    </xf>
    <xf numFmtId="0" fontId="262" fillId="158" borderId="67" xfId="38" applyFont="1" applyFill="1" applyBorder="1" applyAlignment="1">
      <alignment horizontal="center" vertical="center"/>
    </xf>
    <xf numFmtId="0" fontId="125" fillId="158" borderId="44" xfId="2" applyFont="1" applyFill="1" applyBorder="1" applyAlignment="1">
      <alignment horizontal="right" vertical="center"/>
    </xf>
    <xf numFmtId="0" fontId="9" fillId="158" borderId="43" xfId="38" applyFill="1" applyBorder="1"/>
    <xf numFmtId="0" fontId="234" fillId="158" borderId="55" xfId="2" applyFont="1" applyFill="1" applyBorder="1" applyAlignment="1">
      <alignment horizontal="left" vertical="center"/>
    </xf>
    <xf numFmtId="0" fontId="234" fillId="158" borderId="54" xfId="2" applyFont="1" applyFill="1" applyBorder="1" applyAlignment="1">
      <alignment horizontal="left" vertical="center"/>
    </xf>
    <xf numFmtId="177" fontId="232" fillId="158" borderId="54" xfId="2" applyNumberFormat="1" applyFont="1" applyFill="1" applyBorder="1" applyAlignment="1">
      <alignment horizontal="center" vertical="center"/>
    </xf>
    <xf numFmtId="173" fontId="232" fillId="158" borderId="54" xfId="2" applyNumberFormat="1" applyFont="1" applyFill="1" applyBorder="1" applyAlignment="1">
      <alignment horizontal="center" vertical="center"/>
    </xf>
    <xf numFmtId="0" fontId="233" fillId="158" borderId="66" xfId="2" applyFont="1" applyFill="1" applyBorder="1" applyAlignment="1">
      <alignment horizontal="right" vertical="center"/>
    </xf>
    <xf numFmtId="0" fontId="233" fillId="158" borderId="44" xfId="2" applyFont="1" applyFill="1" applyBorder="1" applyAlignment="1">
      <alignment horizontal="left" vertical="center"/>
    </xf>
    <xf numFmtId="0" fontId="233" fillId="158" borderId="43" xfId="2" applyFont="1" applyFill="1" applyBorder="1" applyAlignment="1">
      <alignment horizontal="left" vertical="center"/>
    </xf>
    <xf numFmtId="0" fontId="179" fillId="158" borderId="43" xfId="2" applyFont="1" applyFill="1" applyBorder="1" applyAlignment="1">
      <alignment horizontal="right" vertical="center"/>
    </xf>
    <xf numFmtId="0" fontId="179" fillId="158" borderId="61" xfId="2" applyFont="1" applyFill="1" applyBorder="1" applyAlignment="1">
      <alignment horizontal="right" vertical="center"/>
    </xf>
    <xf numFmtId="0" fontId="234" fillId="158" borderId="13" xfId="2" applyFont="1" applyFill="1" applyBorder="1" applyAlignment="1">
      <alignment horizontal="left" vertical="center"/>
    </xf>
    <xf numFmtId="0" fontId="234" fillId="158" borderId="0" xfId="2" applyFont="1" applyFill="1" applyAlignment="1">
      <alignment horizontal="left" vertical="center"/>
    </xf>
    <xf numFmtId="173" fontId="232" fillId="158" borderId="0" xfId="2" applyNumberFormat="1" applyFont="1" applyFill="1" applyAlignment="1">
      <alignment horizontal="center" vertical="center"/>
    </xf>
    <xf numFmtId="0" fontId="233" fillId="158" borderId="16" xfId="2" applyFont="1" applyFill="1" applyBorder="1" applyAlignment="1">
      <alignment horizontal="right" vertical="center"/>
    </xf>
    <xf numFmtId="0" fontId="251" fillId="158" borderId="55" xfId="2" applyFont="1" applyFill="1" applyBorder="1" applyAlignment="1">
      <alignment horizontal="left" vertical="center"/>
    </xf>
    <xf numFmtId="0" fontId="251" fillId="158" borderId="54" xfId="2" applyFont="1" applyFill="1" applyBorder="1" applyAlignment="1">
      <alignment horizontal="left" vertical="center"/>
    </xf>
    <xf numFmtId="0" fontId="179" fillId="158" borderId="13" xfId="2" applyFont="1" applyFill="1" applyBorder="1" applyAlignment="1">
      <alignment horizontal="center" vertical="center"/>
    </xf>
    <xf numFmtId="0" fontId="179" fillId="158" borderId="0" xfId="2" applyFont="1" applyFill="1" applyAlignment="1">
      <alignment horizontal="center" vertical="center"/>
    </xf>
    <xf numFmtId="0" fontId="179" fillId="158" borderId="16" xfId="2" applyFont="1" applyFill="1" applyBorder="1" applyAlignment="1">
      <alignment horizontal="right" vertical="center"/>
    </xf>
    <xf numFmtId="0" fontId="179" fillId="167" borderId="15" xfId="38" applyFont="1" applyFill="1" applyBorder="1" applyAlignment="1">
      <alignment horizontal="left" vertical="center"/>
    </xf>
    <xf numFmtId="0" fontId="171" fillId="158" borderId="56" xfId="3" applyFont="1" applyFill="1" applyBorder="1" applyAlignment="1">
      <alignment vertical="center"/>
    </xf>
    <xf numFmtId="0" fontId="171" fillId="158" borderId="31" xfId="3" applyFont="1" applyFill="1" applyBorder="1" applyAlignment="1">
      <alignment vertical="center"/>
    </xf>
    <xf numFmtId="172" fontId="264" fillId="176" borderId="36" xfId="38" applyNumberFormat="1" applyFont="1" applyFill="1" applyBorder="1" applyAlignment="1">
      <alignment horizontal="center" vertical="center"/>
    </xf>
    <xf numFmtId="172" fontId="264" fillId="176" borderId="14" xfId="38" applyNumberFormat="1" applyFont="1" applyFill="1" applyBorder="1" applyAlignment="1">
      <alignment horizontal="center" vertical="center"/>
    </xf>
    <xf numFmtId="0" fontId="264" fillId="176" borderId="14" xfId="2" applyFont="1" applyFill="1" applyBorder="1" applyAlignment="1">
      <alignment horizontal="center" vertical="center"/>
    </xf>
    <xf numFmtId="0" fontId="264" fillId="176" borderId="156" xfId="2" applyFont="1" applyFill="1" applyBorder="1" applyAlignment="1">
      <alignment horizontal="center" vertical="center"/>
    </xf>
    <xf numFmtId="0" fontId="240" fillId="186" borderId="165" xfId="2" applyFont="1" applyFill="1" applyBorder="1" applyAlignment="1">
      <alignment horizontal="center" vertical="center"/>
    </xf>
    <xf numFmtId="0" fontId="240" fillId="174" borderId="165" xfId="2" applyFont="1" applyFill="1" applyBorder="1" applyAlignment="1">
      <alignment horizontal="center" vertical="center"/>
    </xf>
    <xf numFmtId="0" fontId="240" fillId="161" borderId="165" xfId="2" applyFont="1" applyFill="1" applyBorder="1" applyAlignment="1">
      <alignment horizontal="center" vertical="center"/>
    </xf>
    <xf numFmtId="0" fontId="174" fillId="187" borderId="165" xfId="2" applyFont="1" applyFill="1" applyBorder="1" applyAlignment="1">
      <alignment horizontal="center" vertical="center"/>
    </xf>
    <xf numFmtId="0" fontId="174" fillId="187" borderId="160" xfId="2" applyFont="1" applyFill="1" applyBorder="1" applyAlignment="1">
      <alignment horizontal="center" vertical="center"/>
    </xf>
    <xf numFmtId="0" fontId="265" fillId="158" borderId="21" xfId="38" applyFont="1" applyFill="1" applyBorder="1" applyAlignment="1">
      <alignment horizontal="left" vertical="center"/>
    </xf>
    <xf numFmtId="0" fontId="265" fillId="158" borderId="0" xfId="38" applyFont="1" applyFill="1" applyAlignment="1">
      <alignment horizontal="left" vertical="center"/>
    </xf>
    <xf numFmtId="0" fontId="230" fillId="158" borderId="5" xfId="2" applyFont="1" applyFill="1" applyBorder="1" applyAlignment="1">
      <alignment horizontal="right" vertical="center"/>
    </xf>
    <xf numFmtId="0" fontId="174" fillId="158" borderId="8" xfId="2" applyFont="1" applyFill="1" applyBorder="1" applyAlignment="1">
      <alignment horizontal="left" vertical="center"/>
    </xf>
    <xf numFmtId="0" fontId="9" fillId="158" borderId="137" xfId="38" applyFill="1" applyBorder="1" applyAlignment="1">
      <alignment horizontal="left" vertical="center"/>
    </xf>
    <xf numFmtId="1" fontId="179" fillId="160" borderId="191" xfId="2" applyNumberFormat="1" applyFont="1" applyFill="1" applyBorder="1" applyAlignment="1">
      <alignment horizontal="center" vertical="center"/>
    </xf>
    <xf numFmtId="166" fontId="157" fillId="176" borderId="0" xfId="2" applyNumberFormat="1" applyFont="1" applyFill="1" applyAlignment="1">
      <alignment horizontal="center" vertical="center"/>
    </xf>
    <xf numFmtId="0" fontId="230" fillId="158" borderId="27" xfId="47" applyFont="1" applyFill="1" applyBorder="1" applyAlignment="1">
      <alignment horizontal="right" vertical="center"/>
    </xf>
    <xf numFmtId="1" fontId="266" fillId="142" borderId="23" xfId="2" applyNumberFormat="1" applyFont="1" applyFill="1" applyBorder="1" applyAlignment="1">
      <alignment horizontal="center" vertical="center"/>
    </xf>
    <xf numFmtId="1" fontId="220" fillId="142" borderId="23" xfId="2" applyNumberFormat="1" applyFont="1" applyFill="1" applyBorder="1" applyAlignment="1">
      <alignment horizontal="center" vertical="center"/>
    </xf>
    <xf numFmtId="1" fontId="220" fillId="142" borderId="159" xfId="2" applyNumberFormat="1" applyFont="1" applyFill="1" applyBorder="1" applyAlignment="1">
      <alignment horizontal="center" vertical="center"/>
    </xf>
    <xf numFmtId="0" fontId="230" fillId="160" borderId="27" xfId="47" applyFont="1" applyFill="1" applyBorder="1" applyAlignment="1">
      <alignment horizontal="right" vertical="center"/>
    </xf>
    <xf numFmtId="178" fontId="266" fillId="142" borderId="23" xfId="2" applyNumberFormat="1" applyFont="1" applyFill="1" applyBorder="1" applyAlignment="1">
      <alignment horizontal="center" vertical="center"/>
    </xf>
    <xf numFmtId="0" fontId="230" fillId="160" borderId="192" xfId="47" applyFont="1" applyFill="1" applyBorder="1" applyAlignment="1">
      <alignment horizontal="right" vertical="center"/>
    </xf>
    <xf numFmtId="0" fontId="240" fillId="161" borderId="164" xfId="2" applyFont="1" applyFill="1" applyBorder="1" applyAlignment="1">
      <alignment horizontal="center" vertical="center"/>
    </xf>
    <xf numFmtId="1" fontId="266" fillId="142" borderId="63" xfId="2" applyNumberFormat="1" applyFont="1" applyFill="1" applyBorder="1" applyAlignment="1">
      <alignment horizontal="center" vertical="center"/>
    </xf>
    <xf numFmtId="1" fontId="220" fillId="142" borderId="63" xfId="2" applyNumberFormat="1" applyFont="1" applyFill="1" applyBorder="1" applyAlignment="1">
      <alignment horizontal="center" vertical="center"/>
    </xf>
    <xf numFmtId="1" fontId="220" fillId="142" borderId="158" xfId="2" applyNumberFormat="1" applyFont="1" applyFill="1" applyBorder="1" applyAlignment="1">
      <alignment horizontal="center" vertical="center"/>
    </xf>
    <xf numFmtId="0" fontId="125" fillId="165" borderId="5" xfId="2" applyFont="1" applyFill="1" applyBorder="1" applyAlignment="1">
      <alignment horizontal="center" vertical="center"/>
    </xf>
    <xf numFmtId="0" fontId="125" fillId="165" borderId="136" xfId="2" applyFont="1" applyFill="1" applyBorder="1" applyAlignment="1">
      <alignment horizontal="center" vertical="center"/>
    </xf>
    <xf numFmtId="0" fontId="125" fillId="165" borderId="0" xfId="2" applyFont="1" applyFill="1" applyAlignment="1">
      <alignment horizontal="center"/>
    </xf>
    <xf numFmtId="0" fontId="125" fillId="165" borderId="137" xfId="2" applyFont="1" applyFill="1" applyBorder="1" applyAlignment="1">
      <alignment horizontal="center"/>
    </xf>
    <xf numFmtId="0" fontId="179" fillId="167" borderId="82" xfId="38" applyFont="1" applyFill="1" applyBorder="1" applyAlignment="1">
      <alignment horizontal="left" vertical="center"/>
    </xf>
    <xf numFmtId="0" fontId="212" fillId="158" borderId="56" xfId="3" applyFont="1" applyFill="1" applyBorder="1" applyAlignment="1">
      <alignment vertical="center"/>
    </xf>
    <xf numFmtId="0" fontId="212" fillId="158" borderId="31" xfId="3" applyFont="1" applyFill="1" applyBorder="1" applyAlignment="1">
      <alignment vertical="center"/>
    </xf>
    <xf numFmtId="0" fontId="212" fillId="158" borderId="0" xfId="3" applyFont="1" applyFill="1" applyAlignment="1">
      <alignment vertical="center"/>
    </xf>
    <xf numFmtId="0" fontId="125" fillId="167" borderId="142" xfId="2" applyFont="1" applyFill="1" applyBorder="1" applyAlignment="1">
      <alignment horizontal="right" vertical="center"/>
    </xf>
    <xf numFmtId="0" fontId="223" fillId="167" borderId="141" xfId="3" applyFont="1" applyFill="1" applyBorder="1" applyAlignment="1">
      <alignment horizontal="left" vertical="center"/>
    </xf>
    <xf numFmtId="0" fontId="223" fillId="167" borderId="77" xfId="3" applyFont="1" applyFill="1" applyBorder="1" applyAlignment="1">
      <alignment horizontal="left" vertical="center"/>
    </xf>
    <xf numFmtId="0" fontId="179" fillId="158" borderId="0" xfId="51" applyFont="1" applyFill="1" applyAlignment="1">
      <alignment horizontal="right" vertical="center"/>
    </xf>
    <xf numFmtId="0" fontId="162" fillId="158" borderId="13" xfId="16" applyFont="1" applyFill="1" applyBorder="1" applyAlignment="1">
      <alignment horizontal="center" vertical="center"/>
    </xf>
    <xf numFmtId="0" fontId="125" fillId="158" borderId="0" xfId="7" applyFont="1" applyFill="1" applyAlignment="1">
      <alignment horizontal="right" vertical="center"/>
    </xf>
    <xf numFmtId="0" fontId="179" fillId="158" borderId="0" xfId="51" applyFont="1" applyFill="1" applyAlignment="1">
      <alignment horizontal="left" vertical="center"/>
    </xf>
    <xf numFmtId="173" fontId="179" fillId="176" borderId="137" xfId="2" applyNumberFormat="1" applyFont="1" applyFill="1" applyBorder="1" applyAlignment="1">
      <alignment horizontal="center" vertical="center"/>
    </xf>
    <xf numFmtId="0" fontId="174" fillId="158" borderId="0" xfId="51" applyFont="1" applyFill="1" applyAlignment="1">
      <alignment horizontal="left" vertical="center"/>
    </xf>
    <xf numFmtId="173" fontId="233" fillId="188" borderId="137" xfId="2" applyNumberFormat="1" applyFont="1" applyFill="1" applyBorder="1" applyAlignment="1">
      <alignment horizontal="center" vertical="center"/>
    </xf>
    <xf numFmtId="0" fontId="174" fillId="158" borderId="0" xfId="51" applyFont="1" applyFill="1" applyAlignment="1">
      <alignment horizontal="right" vertical="center"/>
    </xf>
    <xf numFmtId="177" fontId="232" fillId="142" borderId="13" xfId="2" applyNumberFormat="1" applyFont="1" applyFill="1" applyBorder="1" applyAlignment="1">
      <alignment horizontal="center" vertical="center"/>
    </xf>
    <xf numFmtId="0" fontId="167" fillId="158" borderId="0" xfId="2" applyFont="1" applyFill="1" applyAlignment="1">
      <alignment horizontal="right" vertical="center"/>
    </xf>
    <xf numFmtId="173" fontId="267" fillId="142" borderId="137" xfId="2" applyNumberFormat="1" applyFont="1" applyFill="1" applyBorder="1" applyAlignment="1">
      <alignment horizontal="center" vertical="center"/>
    </xf>
    <xf numFmtId="177" fontId="263" fillId="142" borderId="13" xfId="2" applyNumberFormat="1" applyFont="1" applyFill="1" applyBorder="1" applyAlignment="1">
      <alignment horizontal="center" vertical="center"/>
    </xf>
    <xf numFmtId="0" fontId="235" fillId="158" borderId="0" xfId="2" applyFont="1" applyFill="1" applyAlignment="1">
      <alignment horizontal="right" vertical="center"/>
    </xf>
    <xf numFmtId="173" fontId="261" fillId="142" borderId="137" xfId="2" applyNumberFormat="1" applyFont="1" applyFill="1" applyBorder="1" applyAlignment="1">
      <alignment horizontal="center" vertical="center"/>
    </xf>
    <xf numFmtId="0" fontId="179" fillId="167" borderId="135" xfId="38" applyFont="1" applyFill="1" applyBorder="1" applyAlignment="1">
      <alignment horizontal="right" vertical="center"/>
    </xf>
    <xf numFmtId="0" fontId="174" fillId="158" borderId="13" xfId="51" applyFont="1" applyFill="1" applyBorder="1" applyAlignment="1">
      <alignment horizontal="left" vertical="center"/>
    </xf>
    <xf numFmtId="173" fontId="179" fillId="185" borderId="16" xfId="2" applyNumberFormat="1" applyFont="1" applyFill="1" applyBorder="1" applyAlignment="1">
      <alignment horizontal="center" vertical="center"/>
    </xf>
    <xf numFmtId="0" fontId="174" fillId="158" borderId="137" xfId="51" applyFont="1" applyFill="1" applyBorder="1" applyAlignment="1">
      <alignment horizontal="left" vertical="center"/>
    </xf>
    <xf numFmtId="0" fontId="268" fillId="158" borderId="13" xfId="2" applyFont="1" applyFill="1" applyBorder="1" applyAlignment="1">
      <alignment vertical="center"/>
    </xf>
    <xf numFmtId="0" fontId="269" fillId="0" borderId="0" xfId="2" applyFont="1" applyAlignment="1">
      <alignment vertical="center"/>
    </xf>
    <xf numFmtId="9" fontId="220" fillId="0" borderId="0" xfId="38" applyNumberFormat="1" applyFont="1" applyAlignment="1">
      <alignment horizontal="center" vertical="center"/>
    </xf>
    <xf numFmtId="173" fontId="263" fillId="158" borderId="16" xfId="2" applyNumberFormat="1" applyFont="1" applyFill="1" applyBorder="1" applyAlignment="1">
      <alignment horizontal="center" vertical="center"/>
    </xf>
    <xf numFmtId="0" fontId="270" fillId="158" borderId="137" xfId="38" applyFont="1" applyFill="1" applyBorder="1" applyAlignment="1">
      <alignment horizontal="right" vertical="center"/>
    </xf>
    <xf numFmtId="0" fontId="257" fillId="158" borderId="21" xfId="38" applyFont="1" applyFill="1" applyBorder="1" applyAlignment="1">
      <alignment horizontal="left" vertical="center"/>
    </xf>
    <xf numFmtId="0" fontId="9" fillId="0" borderId="5" xfId="38" applyBorder="1" applyAlignment="1">
      <alignment horizontal="center" vertical="center"/>
    </xf>
    <xf numFmtId="0" fontId="9" fillId="0" borderId="5" xfId="38" applyBorder="1" applyAlignment="1">
      <alignment horizontal="right" vertical="center"/>
    </xf>
    <xf numFmtId="176" fontId="157" fillId="0" borderId="163" xfId="2" applyNumberFormat="1" applyFont="1" applyBorder="1" applyAlignment="1">
      <alignment horizontal="center" vertical="center" wrapText="1"/>
    </xf>
    <xf numFmtId="176" fontId="157" fillId="158" borderId="136" xfId="2" applyNumberFormat="1" applyFont="1" applyFill="1" applyBorder="1" applyAlignment="1">
      <alignment horizontal="right" vertical="center" wrapText="1"/>
    </xf>
    <xf numFmtId="0" fontId="171" fillId="158" borderId="0" xfId="2" applyFont="1" applyFill="1" applyAlignment="1">
      <alignment horizontal="left" vertical="center"/>
    </xf>
    <xf numFmtId="0" fontId="171" fillId="158" borderId="137" xfId="2" applyFont="1" applyFill="1" applyBorder="1" applyAlignment="1">
      <alignment horizontal="left" vertical="center"/>
    </xf>
    <xf numFmtId="0" fontId="175" fillId="158" borderId="51" xfId="38" applyFont="1" applyFill="1" applyBorder="1" applyAlignment="1">
      <alignment horizontal="center" vertical="center"/>
    </xf>
    <xf numFmtId="0" fontId="171" fillId="158" borderId="0" xfId="2" applyFont="1" applyFill="1" applyAlignment="1">
      <alignment horizontal="right" vertical="center"/>
    </xf>
    <xf numFmtId="0" fontId="271" fillId="158" borderId="52" xfId="21" applyFont="1" applyFill="1" applyBorder="1" applyAlignment="1">
      <alignment horizontal="center" vertical="center"/>
    </xf>
    <xf numFmtId="0" fontId="272" fillId="158" borderId="0" xfId="21" applyFont="1" applyFill="1" applyAlignment="1">
      <alignment horizontal="right" vertical="center"/>
    </xf>
    <xf numFmtId="0" fontId="223" fillId="158" borderId="0" xfId="21" applyFont="1" applyFill="1" applyAlignment="1">
      <alignment horizontal="right" vertical="center"/>
    </xf>
    <xf numFmtId="0" fontId="223" fillId="158" borderId="0" xfId="21" applyFont="1" applyFill="1" applyAlignment="1">
      <alignment horizontal="left" vertical="center"/>
    </xf>
    <xf numFmtId="0" fontId="174" fillId="158" borderId="0" xfId="21" applyFont="1" applyFill="1" applyAlignment="1">
      <alignment horizontal="right" vertical="center"/>
    </xf>
    <xf numFmtId="0" fontId="171" fillId="158" borderId="0" xfId="38" applyFont="1" applyFill="1" applyAlignment="1">
      <alignment horizontal="left" vertical="center"/>
    </xf>
    <xf numFmtId="0" fontId="171" fillId="158" borderId="137" xfId="38" applyFont="1" applyFill="1" applyBorder="1" applyAlignment="1">
      <alignment horizontal="left" vertical="center"/>
    </xf>
    <xf numFmtId="0" fontId="174" fillId="158" borderId="55" xfId="2" applyFont="1" applyFill="1" applyBorder="1" applyAlignment="1">
      <alignment horizontal="right" vertical="center"/>
    </xf>
    <xf numFmtId="0" fontId="171" fillId="158" borderId="0" xfId="38" applyFont="1" applyFill="1"/>
    <xf numFmtId="0" fontId="162" fillId="158" borderId="13" xfId="21" applyFont="1" applyFill="1" applyBorder="1" applyAlignment="1">
      <alignment horizontal="center" vertical="center"/>
    </xf>
    <xf numFmtId="0" fontId="261" fillId="158" borderId="0" xfId="21" applyFont="1" applyFill="1" applyAlignment="1">
      <alignment horizontal="right" vertical="center"/>
    </xf>
    <xf numFmtId="0" fontId="258" fillId="142" borderId="60" xfId="20" applyFont="1" applyFill="1" applyBorder="1" applyAlignment="1">
      <alignment horizontal="center" vertical="center"/>
    </xf>
    <xf numFmtId="0" fontId="234" fillId="158" borderId="0" xfId="2" applyFont="1" applyFill="1" applyAlignment="1">
      <alignment horizontal="right" vertical="center"/>
    </xf>
    <xf numFmtId="0" fontId="9" fillId="0" borderId="137" xfId="50" applyBorder="1" applyAlignment="1">
      <alignment horizontal="center" vertical="center"/>
    </xf>
    <xf numFmtId="175" fontId="157" fillId="176" borderId="59" xfId="20" applyNumberFormat="1" applyFont="1" applyFill="1" applyBorder="1" applyAlignment="1">
      <alignment horizontal="center" vertical="top"/>
    </xf>
    <xf numFmtId="0" fontId="174" fillId="158" borderId="0" xfId="2" applyFont="1" applyFill="1" applyAlignment="1">
      <alignment horizontal="right" vertical="center"/>
    </xf>
    <xf numFmtId="0" fontId="208" fillId="176" borderId="58" xfId="20" applyFont="1" applyFill="1" applyBorder="1" applyAlignment="1">
      <alignment horizontal="center"/>
    </xf>
    <xf numFmtId="0" fontId="179" fillId="158" borderId="13" xfId="21" applyFont="1" applyFill="1" applyBorder="1" applyAlignment="1">
      <alignment horizontal="center" vertical="center"/>
    </xf>
    <xf numFmtId="0" fontId="255" fillId="0" borderId="40" xfId="20" applyFont="1" applyBorder="1" applyAlignment="1">
      <alignment horizontal="center" vertical="center"/>
    </xf>
    <xf numFmtId="0" fontId="273" fillId="158" borderId="52" xfId="38" applyFont="1" applyFill="1" applyBorder="1" applyAlignment="1">
      <alignment horizontal="center" vertical="center"/>
    </xf>
    <xf numFmtId="0" fontId="255" fillId="0" borderId="165" xfId="20" applyFont="1" applyBorder="1" applyAlignment="1">
      <alignment horizontal="center" vertical="center"/>
    </xf>
    <xf numFmtId="0" fontId="261" fillId="158" borderId="0" xfId="21" applyFont="1" applyFill="1" applyAlignment="1">
      <alignment horizontal="right"/>
    </xf>
    <xf numFmtId="0" fontId="274" fillId="158" borderId="52" xfId="38" applyFont="1" applyFill="1" applyBorder="1" applyAlignment="1">
      <alignment horizontal="center" vertical="center"/>
    </xf>
    <xf numFmtId="0" fontId="179" fillId="158" borderId="57" xfId="21" applyFont="1" applyFill="1" applyBorder="1" applyAlignment="1">
      <alignment horizontal="right" vertical="center"/>
    </xf>
    <xf numFmtId="0" fontId="179" fillId="158" borderId="18" xfId="21" applyFont="1" applyFill="1" applyBorder="1" applyAlignment="1">
      <alignment horizontal="left" vertical="center"/>
    </xf>
    <xf numFmtId="0" fontId="179" fillId="158" borderId="0" xfId="21" applyFont="1" applyFill="1" applyAlignment="1">
      <alignment horizontal="left" vertical="center"/>
    </xf>
    <xf numFmtId="0" fontId="257" fillId="158" borderId="0" xfId="38" applyFont="1" applyFill="1" applyAlignment="1">
      <alignment horizontal="right" vertical="center"/>
    </xf>
    <xf numFmtId="0" fontId="171" fillId="158" borderId="16" xfId="3" applyFont="1" applyFill="1" applyBorder="1" applyAlignment="1">
      <alignment horizontal="left" vertical="center"/>
    </xf>
    <xf numFmtId="0" fontId="9" fillId="189" borderId="0" xfId="38" applyFill="1" applyAlignment="1">
      <alignment horizontal="center" vertical="center"/>
    </xf>
    <xf numFmtId="0" fontId="9" fillId="189" borderId="0" xfId="38" applyFill="1" applyAlignment="1">
      <alignment vertical="center"/>
    </xf>
    <xf numFmtId="0" fontId="9" fillId="190" borderId="0" xfId="38" applyFill="1" applyAlignment="1">
      <alignment horizontal="center" vertical="center"/>
    </xf>
    <xf numFmtId="0" fontId="9" fillId="108" borderId="0" xfId="38" applyFill="1" applyAlignment="1">
      <alignment vertical="center"/>
    </xf>
    <xf numFmtId="0" fontId="9" fillId="156" borderId="0" xfId="38" applyFill="1" applyAlignment="1">
      <alignment horizontal="right" vertical="center"/>
    </xf>
    <xf numFmtId="0" fontId="263" fillId="191" borderId="17" xfId="2" applyFont="1" applyFill="1" applyBorder="1" applyAlignment="1">
      <alignment horizontal="left" vertical="center"/>
    </xf>
    <xf numFmtId="0" fontId="171" fillId="158" borderId="13" xfId="3" applyFont="1" applyFill="1" applyBorder="1" applyAlignment="1">
      <alignment horizontal="left" vertical="center"/>
    </xf>
    <xf numFmtId="0" fontId="171" fillId="158" borderId="0" xfId="3" applyFont="1" applyFill="1" applyAlignment="1">
      <alignment horizontal="left" vertical="center"/>
    </xf>
    <xf numFmtId="0" fontId="125" fillId="167" borderId="36" xfId="2" applyFont="1" applyFill="1" applyBorder="1" applyAlignment="1">
      <alignment horizontal="right" vertical="center"/>
    </xf>
    <xf numFmtId="0" fontId="223" fillId="167" borderId="14" xfId="3" applyFont="1" applyFill="1" applyBorder="1" applyAlignment="1">
      <alignment horizontal="left" vertical="center"/>
    </xf>
    <xf numFmtId="0" fontId="223" fillId="167" borderId="156" xfId="3" applyFont="1" applyFill="1" applyBorder="1" applyAlignment="1">
      <alignment horizontal="left" vertical="center"/>
    </xf>
    <xf numFmtId="0" fontId="9" fillId="158" borderId="13" xfId="50" applyFill="1" applyBorder="1"/>
    <xf numFmtId="0" fontId="9" fillId="158" borderId="0" xfId="50" applyFill="1"/>
    <xf numFmtId="0" fontId="259" fillId="158" borderId="137" xfId="51" applyFont="1" applyFill="1" applyBorder="1" applyAlignment="1">
      <alignment vertical="center"/>
    </xf>
    <xf numFmtId="0" fontId="179" fillId="158" borderId="137" xfId="51" applyFont="1" applyFill="1" applyBorder="1" applyAlignment="1">
      <alignment vertical="center"/>
    </xf>
    <xf numFmtId="0" fontId="275" fillId="158" borderId="16" xfId="3" applyFont="1" applyFill="1" applyBorder="1" applyAlignment="1">
      <alignment vertical="center"/>
    </xf>
    <xf numFmtId="0" fontId="125" fillId="158" borderId="142" xfId="2" applyFont="1" applyFill="1" applyBorder="1" applyAlignment="1">
      <alignment horizontal="right" vertical="center"/>
    </xf>
    <xf numFmtId="0" fontId="223" fillId="158" borderId="141" xfId="3" applyFont="1" applyFill="1" applyBorder="1" applyAlignment="1">
      <alignment horizontal="left" vertical="center"/>
    </xf>
    <xf numFmtId="0" fontId="179" fillId="142" borderId="87" xfId="2" applyFont="1" applyFill="1" applyBorder="1" applyAlignment="1">
      <alignment horizontal="center" vertical="center"/>
    </xf>
    <xf numFmtId="0" fontId="179" fillId="142" borderId="32" xfId="2" applyFont="1" applyFill="1" applyBorder="1" applyAlignment="1">
      <alignment horizontal="center" vertical="center"/>
    </xf>
    <xf numFmtId="0" fontId="9" fillId="0" borderId="0" xfId="50"/>
    <xf numFmtId="0" fontId="276" fillId="158" borderId="0" xfId="55" applyFont="1" applyFill="1" applyAlignment="1">
      <alignment horizontal="right" vertical="center"/>
    </xf>
    <xf numFmtId="0" fontId="276" fillId="158" borderId="0" xfId="55" applyFont="1" applyFill="1" applyAlignment="1">
      <alignment horizontal="left" vertical="center"/>
    </xf>
    <xf numFmtId="0" fontId="276" fillId="158" borderId="18" xfId="55" applyFont="1" applyFill="1" applyBorder="1" applyAlignment="1">
      <alignment horizontal="right" vertical="center"/>
    </xf>
    <xf numFmtId="0" fontId="276" fillId="158" borderId="18" xfId="55" applyFont="1" applyFill="1" applyBorder="1" applyAlignment="1">
      <alignment horizontal="left" vertical="center"/>
    </xf>
    <xf numFmtId="0" fontId="223" fillId="158" borderId="44" xfId="3" applyFont="1" applyFill="1" applyBorder="1" applyAlignment="1">
      <alignment horizontal="left" vertical="center"/>
    </xf>
    <xf numFmtId="0" fontId="223" fillId="158" borderId="43" xfId="3" applyFont="1" applyFill="1" applyBorder="1" applyAlignment="1">
      <alignment horizontal="left" vertical="center"/>
    </xf>
    <xf numFmtId="0" fontId="9" fillId="158" borderId="13" xfId="38" applyFill="1" applyBorder="1" applyAlignment="1">
      <alignment vertical="center"/>
    </xf>
    <xf numFmtId="0" fontId="212" fillId="158" borderId="0" xfId="38" applyFont="1" applyFill="1" applyAlignment="1">
      <alignment horizontal="left" vertical="center"/>
    </xf>
    <xf numFmtId="166" fontId="261" fillId="142" borderId="137" xfId="17" applyNumberFormat="1" applyFont="1" applyFill="1" applyBorder="1" applyAlignment="1">
      <alignment horizontal="center" vertical="center"/>
    </xf>
    <xf numFmtId="174" fontId="125" fillId="184" borderId="13" xfId="2" applyNumberFormat="1" applyFont="1" applyFill="1" applyBorder="1" applyAlignment="1">
      <alignment horizontal="center" vertical="center"/>
    </xf>
    <xf numFmtId="0" fontId="174" fillId="158" borderId="0" xfId="38" applyFont="1" applyFill="1" applyAlignment="1">
      <alignment vertical="center"/>
    </xf>
    <xf numFmtId="165" fontId="233" fillId="142" borderId="137" xfId="2" applyNumberFormat="1" applyFont="1" applyFill="1" applyBorder="1" applyAlignment="1">
      <alignment horizontal="center" vertical="center"/>
    </xf>
    <xf numFmtId="0" fontId="257" fillId="158" borderId="13" xfId="38" applyFont="1" applyFill="1" applyBorder="1" applyAlignment="1">
      <alignment horizontal="center" vertical="center"/>
    </xf>
    <xf numFmtId="0" fontId="157" fillId="158" borderId="0" xfId="2" applyFont="1" applyFill="1" applyAlignment="1">
      <alignment horizontal="left" vertical="center"/>
    </xf>
    <xf numFmtId="164" fontId="261" fillId="142" borderId="137" xfId="17" applyNumberFormat="1" applyFont="1" applyFill="1" applyBorder="1" applyAlignment="1">
      <alignment horizontal="center" vertical="center"/>
    </xf>
    <xf numFmtId="0" fontId="157" fillId="158" borderId="0" xfId="17" applyFont="1" applyFill="1" applyAlignment="1">
      <alignment horizontal="left" vertical="center"/>
    </xf>
    <xf numFmtId="0" fontId="233" fillId="181" borderId="137" xfId="2" applyFont="1" applyFill="1" applyBorder="1" applyAlignment="1">
      <alignment horizontal="center" vertical="center"/>
    </xf>
    <xf numFmtId="0" fontId="179" fillId="158" borderId="0" xfId="17" applyFont="1" applyFill="1" applyAlignment="1">
      <alignment horizontal="left" vertical="center"/>
    </xf>
    <xf numFmtId="0" fontId="233" fillId="142" borderId="137" xfId="17" applyFont="1" applyFill="1" applyBorder="1" applyAlignment="1">
      <alignment vertical="center"/>
    </xf>
    <xf numFmtId="0" fontId="233" fillId="142" borderId="13" xfId="17" applyFont="1" applyFill="1" applyBorder="1" applyAlignment="1">
      <alignment vertical="center"/>
    </xf>
    <xf numFmtId="0" fontId="224" fillId="158" borderId="0" xfId="38" applyFont="1" applyFill="1" applyAlignment="1">
      <alignment vertical="center"/>
    </xf>
    <xf numFmtId="0" fontId="234" fillId="158" borderId="0" xfId="17" applyFont="1" applyFill="1" applyAlignment="1">
      <alignment horizontal="left" vertical="center"/>
    </xf>
    <xf numFmtId="0" fontId="272" fillId="158" borderId="137" xfId="17" applyFont="1" applyFill="1" applyBorder="1" applyAlignment="1">
      <alignment horizontal="center" vertical="center"/>
    </xf>
    <xf numFmtId="0" fontId="179" fillId="163" borderId="41" xfId="2" applyFont="1" applyFill="1" applyBorder="1" applyAlignment="1">
      <alignment vertical="center"/>
    </xf>
    <xf numFmtId="0" fontId="179" fillId="163" borderId="49" xfId="2" applyFont="1" applyFill="1" applyBorder="1" applyAlignment="1">
      <alignment vertical="center"/>
    </xf>
    <xf numFmtId="0" fontId="179" fillId="163" borderId="135" xfId="2" applyFont="1" applyFill="1" applyBorder="1" applyAlignment="1">
      <alignment vertical="center"/>
    </xf>
    <xf numFmtId="173" fontId="179" fillId="176" borderId="13" xfId="2" applyNumberFormat="1" applyFont="1" applyFill="1" applyBorder="1" applyAlignment="1">
      <alignment horizontal="center" vertical="center"/>
    </xf>
    <xf numFmtId="173" fontId="233" fillId="188" borderId="13" xfId="2" applyNumberFormat="1" applyFont="1" applyFill="1" applyBorder="1" applyAlignment="1">
      <alignment horizontal="center" vertical="center"/>
    </xf>
    <xf numFmtId="173" fontId="267" fillId="142" borderId="13" xfId="2" applyNumberFormat="1" applyFont="1" applyFill="1" applyBorder="1" applyAlignment="1">
      <alignment horizontal="center" vertical="center"/>
    </xf>
    <xf numFmtId="173" fontId="261" fillId="142" borderId="13" xfId="2" applyNumberFormat="1" applyFont="1" applyFill="1" applyBorder="1" applyAlignment="1">
      <alignment horizontal="center" vertical="center"/>
    </xf>
    <xf numFmtId="0" fontId="277" fillId="167" borderId="41" xfId="3" applyFont="1" applyFill="1" applyBorder="1" applyAlignment="1">
      <alignment vertical="center"/>
    </xf>
    <xf numFmtId="0" fontId="277" fillId="167" borderId="49" xfId="3" applyFont="1" applyFill="1" applyBorder="1" applyAlignment="1">
      <alignment vertical="center"/>
    </xf>
    <xf numFmtId="0" fontId="179" fillId="42" borderId="55" xfId="2" applyFont="1" applyFill="1" applyBorder="1" applyAlignment="1">
      <alignment horizontal="right" vertical="center"/>
    </xf>
    <xf numFmtId="0" fontId="125" fillId="158" borderId="0" xfId="51" applyFont="1" applyFill="1" applyAlignment="1">
      <alignment horizontal="right" vertical="center"/>
    </xf>
    <xf numFmtId="0" fontId="126" fillId="0" borderId="0" xfId="38" applyFont="1" applyAlignment="1">
      <alignment horizontal="center" vertical="center" wrapText="1"/>
    </xf>
    <xf numFmtId="0" fontId="125" fillId="141" borderId="0" xfId="38" applyFont="1" applyFill="1" applyAlignment="1">
      <alignment horizontal="center" vertical="center"/>
    </xf>
    <xf numFmtId="173" fontId="267" fillId="193" borderId="13" xfId="2" applyNumberFormat="1" applyFont="1" applyFill="1" applyBorder="1" applyAlignment="1">
      <alignment horizontal="center" vertical="center"/>
    </xf>
    <xf numFmtId="0" fontId="125" fillId="156" borderId="0" xfId="38" applyFont="1" applyFill="1" applyAlignment="1">
      <alignment horizontal="center" vertical="center"/>
    </xf>
    <xf numFmtId="173" fontId="261" fillId="193" borderId="13" xfId="2" applyNumberFormat="1" applyFont="1" applyFill="1" applyBorder="1" applyAlignment="1">
      <alignment horizontal="center" vertical="center"/>
    </xf>
    <xf numFmtId="0" fontId="125" fillId="0" borderId="0" xfId="38" applyFont="1" applyAlignment="1">
      <alignment horizontal="center" vertical="center"/>
    </xf>
    <xf numFmtId="0" fontId="9" fillId="167" borderId="41" xfId="38" applyFill="1" applyBorder="1"/>
    <xf numFmtId="0" fontId="9" fillId="167" borderId="49" xfId="38" applyFill="1" applyBorder="1"/>
    <xf numFmtId="0" fontId="278" fillId="0" borderId="0" xfId="3" applyFont="1" applyAlignment="1">
      <alignment vertical="center"/>
    </xf>
    <xf numFmtId="0" fontId="222" fillId="40" borderId="2" xfId="2" applyFont="1" applyFill="1" applyBorder="1" applyAlignment="1">
      <alignment horizontal="center" vertical="center"/>
    </xf>
    <xf numFmtId="0" fontId="279" fillId="40" borderId="2" xfId="2" applyFont="1" applyFill="1" applyBorder="1" applyAlignment="1">
      <alignment horizontal="center" vertical="center"/>
    </xf>
    <xf numFmtId="0" fontId="222" fillId="40" borderId="2" xfId="50" applyFont="1" applyFill="1" applyBorder="1" applyAlignment="1">
      <alignment horizontal="center" vertical="center"/>
    </xf>
    <xf numFmtId="0" fontId="222" fillId="40" borderId="2" xfId="47" applyFont="1" applyFill="1" applyBorder="1" applyAlignment="1">
      <alignment horizontal="center" vertical="center"/>
    </xf>
    <xf numFmtId="0" fontId="280" fillId="40" borderId="2" xfId="2" applyFont="1" applyFill="1" applyBorder="1" applyAlignment="1">
      <alignment horizontal="center" vertical="center"/>
    </xf>
    <xf numFmtId="0" fontId="279" fillId="40" borderId="2" xfId="49" applyFont="1" applyFill="1" applyBorder="1" applyAlignment="1">
      <alignment horizontal="center" vertical="center"/>
    </xf>
    <xf numFmtId="0" fontId="9" fillId="194" borderId="35" xfId="38" applyFill="1" applyBorder="1" applyAlignment="1">
      <alignment horizontal="center" vertical="center"/>
    </xf>
    <xf numFmtId="0" fontId="9" fillId="194" borderId="2" xfId="38" applyFill="1" applyBorder="1" applyAlignment="1">
      <alignment horizontal="center" vertical="center"/>
    </xf>
    <xf numFmtId="0" fontId="179" fillId="194" borderId="2" xfId="2" applyFont="1" applyFill="1" applyBorder="1" applyAlignment="1">
      <alignment horizontal="center" vertical="center"/>
    </xf>
    <xf numFmtId="0" fontId="210" fillId="194" borderId="2" xfId="2" applyFont="1" applyFill="1" applyBorder="1" applyAlignment="1">
      <alignment horizontal="left" vertical="center"/>
    </xf>
    <xf numFmtId="0" fontId="281" fillId="194" borderId="2" xfId="2" applyFont="1" applyFill="1" applyBorder="1" applyAlignment="1">
      <alignment horizontal="right" vertical="center"/>
    </xf>
    <xf numFmtId="0" fontId="210" fillId="194" borderId="2" xfId="2" applyFont="1" applyFill="1" applyBorder="1" applyAlignment="1">
      <alignment horizontal="center" vertical="center"/>
    </xf>
    <xf numFmtId="0" fontId="281" fillId="194" borderId="2" xfId="2" applyFont="1" applyFill="1" applyBorder="1" applyAlignment="1">
      <alignment horizontal="center" vertical="center"/>
    </xf>
    <xf numFmtId="0" fontId="282" fillId="194" borderId="2" xfId="48" applyFont="1" applyFill="1" applyBorder="1" applyAlignment="1">
      <alignment horizontal="center" vertical="center"/>
    </xf>
    <xf numFmtId="0" fontId="282" fillId="194" borderId="34" xfId="48" applyFont="1" applyFill="1" applyBorder="1" applyAlignment="1">
      <alignment horizontal="center" vertical="center"/>
    </xf>
    <xf numFmtId="0" fontId="9" fillId="158" borderId="13" xfId="38" applyFill="1" applyBorder="1" applyAlignment="1">
      <alignment horizontal="left" vertical="center"/>
    </xf>
    <xf numFmtId="0" fontId="223" fillId="158" borderId="5" xfId="2" applyFont="1" applyFill="1" applyBorder="1" applyAlignment="1">
      <alignment horizontal="left" vertical="center"/>
    </xf>
    <xf numFmtId="0" fontId="223" fillId="158" borderId="5" xfId="2" applyFont="1" applyFill="1" applyBorder="1" applyAlignment="1">
      <alignment horizontal="center" vertical="center"/>
    </xf>
    <xf numFmtId="0" fontId="174" fillId="158" borderId="5" xfId="2" applyFont="1" applyFill="1" applyBorder="1" applyAlignment="1">
      <alignment horizontal="left" vertical="center"/>
    </xf>
    <xf numFmtId="0" fontId="273" fillId="158" borderId="5" xfId="2" applyFont="1" applyFill="1" applyBorder="1" applyAlignment="1">
      <alignment horizontal="center" vertical="center"/>
    </xf>
    <xf numFmtId="0" fontId="263" fillId="158" borderId="0" xfId="2" applyFont="1" applyFill="1" applyAlignment="1">
      <alignment horizontal="center" vertical="center"/>
    </xf>
    <xf numFmtId="0" fontId="125" fillId="176" borderId="0" xfId="38" applyFont="1" applyFill="1" applyAlignment="1">
      <alignment horizontal="right" vertical="center"/>
    </xf>
    <xf numFmtId="0" fontId="174" fillId="158" borderId="0" xfId="2" applyFont="1" applyFill="1" applyAlignment="1">
      <alignment horizontal="center" vertical="center"/>
    </xf>
    <xf numFmtId="0" fontId="210" fillId="158" borderId="0" xfId="2" applyFont="1" applyFill="1" applyAlignment="1">
      <alignment horizontal="center" vertical="center"/>
    </xf>
    <xf numFmtId="0" fontId="283" fillId="158" borderId="0" xfId="2" applyFont="1" applyFill="1" applyAlignment="1">
      <alignment horizontal="center" vertical="center"/>
    </xf>
    <xf numFmtId="1" fontId="284" fillId="165" borderId="0" xfId="48" applyNumberFormat="1" applyFont="1" applyFill="1" applyAlignment="1">
      <alignment horizontal="right" vertical="center"/>
    </xf>
    <xf numFmtId="0" fontId="284" fillId="165" borderId="0" xfId="48" applyFont="1" applyFill="1" applyAlignment="1">
      <alignment horizontal="left" vertical="center"/>
    </xf>
    <xf numFmtId="0" fontId="284" fillId="165" borderId="0" xfId="48" applyFont="1" applyFill="1" applyAlignment="1">
      <alignment horizontal="right" vertical="center"/>
    </xf>
    <xf numFmtId="0" fontId="282" fillId="195" borderId="121" xfId="48" applyFont="1" applyFill="1" applyBorder="1" applyAlignment="1">
      <alignment horizontal="center" vertical="center"/>
    </xf>
    <xf numFmtId="0" fontId="285" fillId="158" borderId="0" xfId="38" applyFont="1" applyFill="1" applyAlignment="1">
      <alignment horizontal="left" vertical="center"/>
    </xf>
    <xf numFmtId="0" fontId="174" fillId="161" borderId="0" xfId="4" applyFont="1" applyFill="1" applyAlignment="1">
      <alignment horizontal="right" vertical="center"/>
    </xf>
    <xf numFmtId="0" fontId="9" fillId="176" borderId="0" xfId="38" applyFill="1" applyAlignment="1">
      <alignment horizontal="center" vertical="center"/>
    </xf>
    <xf numFmtId="0" fontId="125" fillId="176" borderId="4" xfId="38" applyFont="1" applyFill="1" applyBorder="1" applyAlignment="1">
      <alignment horizontal="center" vertical="center"/>
    </xf>
    <xf numFmtId="0" fontId="259" fillId="176" borderId="0" xfId="2" applyFont="1" applyFill="1" applyAlignment="1">
      <alignment horizontal="center" vertical="center"/>
    </xf>
    <xf numFmtId="0" fontId="230" fillId="166" borderId="121" xfId="49" applyFont="1" applyFill="1" applyBorder="1" applyAlignment="1">
      <alignment horizontal="center" vertical="center"/>
    </xf>
    <xf numFmtId="0" fontId="223" fillId="158" borderId="167" xfId="3" applyFont="1" applyFill="1" applyBorder="1" applyAlignment="1">
      <alignment horizontal="left" vertical="center"/>
    </xf>
    <xf numFmtId="0" fontId="9" fillId="167" borderId="168" xfId="38" applyFill="1" applyBorder="1"/>
    <xf numFmtId="0" fontId="242" fillId="142" borderId="0" xfId="38" applyFont="1" applyFill="1" applyAlignment="1">
      <alignment vertical="center"/>
    </xf>
    <xf numFmtId="0" fontId="263" fillId="158" borderId="166" xfId="3" applyFont="1" applyFill="1" applyBorder="1" applyAlignment="1">
      <alignment horizontal="right" vertical="center"/>
    </xf>
    <xf numFmtId="0" fontId="165" fillId="165" borderId="16" xfId="38" applyFont="1" applyFill="1" applyBorder="1" applyAlignment="1">
      <alignment horizontal="center" vertical="center"/>
    </xf>
    <xf numFmtId="0" fontId="223" fillId="158" borderId="13" xfId="3" applyFont="1" applyFill="1" applyBorder="1" applyAlignment="1">
      <alignment horizontal="center" vertical="center"/>
    </xf>
    <xf numFmtId="0" fontId="223" fillId="158" borderId="0" xfId="3" applyFont="1" applyFill="1" applyAlignment="1">
      <alignment horizontal="center" vertical="center"/>
    </xf>
    <xf numFmtId="179" fontId="174" fillId="196" borderId="169" xfId="2" applyNumberFormat="1" applyFont="1" applyFill="1" applyBorder="1" applyAlignment="1">
      <alignment horizontal="center" vertical="center"/>
    </xf>
    <xf numFmtId="0" fontId="179" fillId="158" borderId="0" xfId="38" applyFont="1" applyFill="1" applyAlignment="1">
      <alignment horizontal="right" vertical="center"/>
    </xf>
    <xf numFmtId="0" fontId="286" fillId="142" borderId="13" xfId="16" applyFont="1" applyFill="1" applyBorder="1" applyAlignment="1">
      <alignment horizontal="center" vertical="center"/>
    </xf>
    <xf numFmtId="0" fontId="157" fillId="158" borderId="0" xfId="7" applyFont="1" applyFill="1" applyAlignment="1">
      <alignment horizontal="right" vertical="center"/>
    </xf>
    <xf numFmtId="0" fontId="259" fillId="158" borderId="165" xfId="3" applyFont="1" applyFill="1" applyBorder="1" applyAlignment="1">
      <alignment horizontal="center" vertical="center"/>
    </xf>
    <xf numFmtId="0" fontId="259" fillId="158" borderId="0" xfId="3" applyFont="1" applyFill="1" applyAlignment="1">
      <alignment horizontal="right" vertical="center"/>
    </xf>
    <xf numFmtId="0" fontId="174" fillId="158" borderId="0" xfId="7" applyFont="1" applyFill="1" applyAlignment="1">
      <alignment horizontal="right" vertical="center"/>
    </xf>
    <xf numFmtId="179" fontId="272" fillId="159" borderId="165" xfId="2" applyNumberFormat="1" applyFont="1" applyFill="1" applyBorder="1" applyAlignment="1">
      <alignment horizontal="center" vertical="center"/>
    </xf>
    <xf numFmtId="0" fontId="232" fillId="158" borderId="0" xfId="38" applyFont="1" applyFill="1" applyAlignment="1">
      <alignment horizontal="right" vertical="center"/>
    </xf>
    <xf numFmtId="179" fontId="179" fillId="108" borderId="0" xfId="2" applyNumberFormat="1" applyFont="1" applyFill="1" applyAlignment="1">
      <alignment horizontal="center" vertical="center"/>
    </xf>
    <xf numFmtId="0" fontId="9" fillId="158" borderId="0" xfId="38" applyFill="1" applyAlignment="1">
      <alignment horizontal="right" vertical="center"/>
    </xf>
    <xf numFmtId="165" fontId="287" fillId="158" borderId="165" xfId="38" applyNumberFormat="1" applyFont="1" applyFill="1" applyBorder="1" applyAlignment="1">
      <alignment horizontal="center" vertical="center"/>
    </xf>
    <xf numFmtId="0" fontId="287" fillId="158" borderId="0" xfId="38" applyFont="1" applyFill="1" applyAlignment="1">
      <alignment horizontal="right" vertical="center"/>
    </xf>
    <xf numFmtId="0" fontId="218" fillId="176" borderId="0" xfId="38" applyFont="1" applyFill="1" applyAlignment="1">
      <alignment horizontal="right" vertical="center"/>
    </xf>
    <xf numFmtId="0" fontId="157" fillId="176" borderId="13" xfId="3" applyFont="1" applyFill="1" applyBorder="1" applyAlignment="1">
      <alignment horizontal="left" vertical="center" wrapText="1"/>
    </xf>
    <xf numFmtId="0" fontId="162" fillId="176" borderId="0" xfId="2" applyFont="1" applyFill="1" applyAlignment="1">
      <alignment horizontal="center" vertical="center"/>
    </xf>
    <xf numFmtId="0" fontId="174" fillId="176" borderId="0" xfId="3" applyFont="1" applyFill="1" applyAlignment="1">
      <alignment horizontal="right" vertical="center"/>
    </xf>
    <xf numFmtId="165" fontId="233" fillId="158" borderId="165" xfId="38" applyNumberFormat="1" applyFont="1" applyFill="1" applyBorder="1" applyAlignment="1">
      <alignment horizontal="center" vertical="center"/>
    </xf>
    <xf numFmtId="0" fontId="233" fillId="158" borderId="4" xfId="38" applyFont="1" applyFill="1" applyBorder="1" applyAlignment="1">
      <alignment horizontal="right" vertical="center"/>
    </xf>
    <xf numFmtId="0" fontId="179" fillId="158" borderId="0" xfId="38" applyFont="1" applyFill="1" applyAlignment="1">
      <alignment horizontal="left" vertical="center"/>
    </xf>
    <xf numFmtId="0" fontId="125" fillId="165" borderId="4" xfId="38" applyFont="1" applyFill="1" applyBorder="1" applyAlignment="1">
      <alignment horizontal="center" vertical="center"/>
    </xf>
    <xf numFmtId="0" fontId="125" fillId="165" borderId="0" xfId="38" applyFont="1" applyFill="1" applyAlignment="1">
      <alignment horizontal="right" vertical="center"/>
    </xf>
    <xf numFmtId="0" fontId="9" fillId="165" borderId="0" xfId="38" applyFill="1" applyAlignment="1">
      <alignment horizontal="center" vertical="center"/>
    </xf>
    <xf numFmtId="0" fontId="157" fillId="152" borderId="187" xfId="43" applyFont="1" applyFill="1" applyBorder="1" applyAlignment="1">
      <alignment vertical="center"/>
    </xf>
    <xf numFmtId="0" fontId="157" fillId="197" borderId="187" xfId="43" applyFont="1" applyFill="1" applyBorder="1" applyAlignment="1">
      <alignment vertical="center"/>
    </xf>
    <xf numFmtId="0" fontId="179" fillId="167" borderId="13" xfId="2" applyFont="1" applyFill="1" applyBorder="1" applyAlignment="1">
      <alignment horizontal="right" vertical="center"/>
    </xf>
    <xf numFmtId="0" fontId="179" fillId="167" borderId="0" xfId="38" applyFont="1" applyFill="1" applyAlignment="1">
      <alignment horizontal="center" vertical="center"/>
    </xf>
    <xf numFmtId="0" fontId="9" fillId="167" borderId="0" xfId="38" applyFill="1" applyAlignment="1">
      <alignment horizontal="center" vertical="center"/>
    </xf>
    <xf numFmtId="0" fontId="277" fillId="167" borderId="0" xfId="3" applyFont="1" applyFill="1" applyAlignment="1">
      <alignment horizontal="center" vertical="center"/>
    </xf>
    <xf numFmtId="0" fontId="9" fillId="167" borderId="0" xfId="50" applyFill="1" applyAlignment="1">
      <alignment horizontal="center" vertical="center"/>
    </xf>
    <xf numFmtId="0" fontId="179" fillId="167" borderId="0" xfId="2" applyFont="1" applyFill="1" applyAlignment="1">
      <alignment horizontal="center" vertical="center"/>
    </xf>
    <xf numFmtId="0" fontId="179" fillId="167" borderId="16" xfId="2" applyFont="1" applyFill="1" applyBorder="1" applyAlignment="1">
      <alignment horizontal="center" vertical="center"/>
    </xf>
    <xf numFmtId="0" fontId="179" fillId="167" borderId="16" xfId="2" applyFont="1" applyFill="1" applyBorder="1" applyAlignment="1">
      <alignment horizontal="left" vertical="center"/>
    </xf>
    <xf numFmtId="0" fontId="288" fillId="180" borderId="4" xfId="38" applyFont="1" applyFill="1" applyBorder="1" applyAlignment="1">
      <alignment horizontal="right" vertical="center"/>
    </xf>
    <xf numFmtId="0" fontId="9" fillId="198" borderId="0" xfId="38" applyFill="1" applyAlignment="1">
      <alignment horizontal="center" vertical="center"/>
    </xf>
    <xf numFmtId="1" fontId="284" fillId="198" borderId="0" xfId="48" applyNumberFormat="1" applyFont="1" applyFill="1" applyAlignment="1">
      <alignment horizontal="right" vertical="center"/>
    </xf>
    <xf numFmtId="0" fontId="284" fillId="198" borderId="0" xfId="48" applyFont="1" applyFill="1" applyAlignment="1">
      <alignment horizontal="right" vertical="center"/>
    </xf>
    <xf numFmtId="0" fontId="284" fillId="198" borderId="0" xfId="48" applyFont="1" applyFill="1" applyAlignment="1">
      <alignment horizontal="left" vertical="center"/>
    </xf>
    <xf numFmtId="0" fontId="157" fillId="152" borderId="0" xfId="43" applyFont="1" applyFill="1" applyAlignment="1">
      <alignment vertical="center"/>
    </xf>
    <xf numFmtId="0" fontId="157" fillId="197" borderId="0" xfId="43" applyFont="1" applyFill="1" applyAlignment="1">
      <alignment vertical="center"/>
    </xf>
    <xf numFmtId="171" fontId="264" fillId="176" borderId="131" xfId="38" applyNumberFormat="1" applyFont="1" applyFill="1" applyBorder="1" applyAlignment="1">
      <alignment horizontal="center" vertical="center"/>
    </xf>
    <xf numFmtId="171" fontId="264" fillId="176" borderId="88" xfId="38" applyNumberFormat="1" applyFont="1" applyFill="1" applyBorder="1" applyAlignment="1">
      <alignment horizontal="center" vertical="center"/>
    </xf>
    <xf numFmtId="0" fontId="126" fillId="163" borderId="88" xfId="38" applyFont="1" applyFill="1" applyBorder="1" applyAlignment="1">
      <alignment horizontal="center" vertical="center"/>
    </xf>
    <xf numFmtId="172" fontId="264" fillId="176" borderId="88" xfId="38" applyNumberFormat="1" applyFont="1" applyFill="1" applyBorder="1" applyAlignment="1">
      <alignment horizontal="center" vertical="center"/>
    </xf>
    <xf numFmtId="172" fontId="264" fillId="176" borderId="39" xfId="38" applyNumberFormat="1" applyFont="1" applyFill="1" applyBorder="1" applyAlignment="1">
      <alignment horizontal="center" vertical="center"/>
    </xf>
    <xf numFmtId="0" fontId="220" fillId="142" borderId="130" xfId="2" applyFont="1" applyFill="1" applyBorder="1" applyAlignment="1">
      <alignment horizontal="center" vertical="center"/>
    </xf>
    <xf numFmtId="0" fontId="220" fillId="142" borderId="39" xfId="2" applyFont="1" applyFill="1" applyBorder="1" applyAlignment="1">
      <alignment horizontal="center" vertical="center"/>
    </xf>
    <xf numFmtId="0" fontId="220" fillId="142" borderId="165" xfId="2" applyFont="1" applyFill="1" applyBorder="1" applyAlignment="1">
      <alignment horizontal="center" vertical="center"/>
    </xf>
    <xf numFmtId="0" fontId="126" fillId="163" borderId="165" xfId="2" applyFont="1" applyFill="1" applyBorder="1" applyAlignment="1">
      <alignment horizontal="center" vertical="center"/>
    </xf>
    <xf numFmtId="1" fontId="242" fillId="188" borderId="165" xfId="2" applyNumberFormat="1" applyFont="1" applyFill="1" applyBorder="1" applyAlignment="1">
      <alignment horizontal="center" vertical="center"/>
    </xf>
    <xf numFmtId="0" fontId="273" fillId="181" borderId="165" xfId="2" applyFont="1" applyFill="1" applyBorder="1" applyAlignment="1">
      <alignment horizontal="center" vertical="center"/>
    </xf>
    <xf numFmtId="1" fontId="289" fillId="199" borderId="165" xfId="2" applyNumberFormat="1" applyFont="1" applyFill="1" applyBorder="1" applyAlignment="1">
      <alignment horizontal="center" vertical="center"/>
    </xf>
    <xf numFmtId="0" fontId="174" fillId="200" borderId="130" xfId="2" applyFont="1" applyFill="1" applyBorder="1" applyAlignment="1">
      <alignment horizontal="center" vertical="center"/>
    </xf>
    <xf numFmtId="0" fontId="174" fillId="143" borderId="39" xfId="2" applyFont="1" applyFill="1" applyBorder="1" applyAlignment="1">
      <alignment horizontal="center" vertical="center"/>
    </xf>
    <xf numFmtId="0" fontId="174" fillId="143" borderId="165" xfId="2" applyFont="1" applyFill="1" applyBorder="1" applyAlignment="1">
      <alignment horizontal="center" vertical="center"/>
    </xf>
    <xf numFmtId="0" fontId="240" fillId="143" borderId="39" xfId="2" applyFont="1" applyFill="1" applyBorder="1" applyAlignment="1">
      <alignment horizontal="center" vertical="center"/>
    </xf>
    <xf numFmtId="179" fontId="157" fillId="196" borderId="13" xfId="2" applyNumberFormat="1" applyFont="1" applyFill="1" applyBorder="1" applyAlignment="1">
      <alignment horizontal="center" vertical="center"/>
    </xf>
    <xf numFmtId="179" fontId="157" fillId="196" borderId="0" xfId="2" applyNumberFormat="1" applyFont="1" applyFill="1" applyAlignment="1">
      <alignment horizontal="center" vertical="center"/>
    </xf>
    <xf numFmtId="179" fontId="243" fillId="196" borderId="0" xfId="54" applyNumberFormat="1" applyFill="1" applyAlignment="1">
      <alignment horizontal="left" vertical="center"/>
    </xf>
    <xf numFmtId="179" fontId="125" fillId="196" borderId="0" xfId="2" applyNumberFormat="1" applyFont="1" applyFill="1" applyAlignment="1">
      <alignment horizontal="right" vertical="center"/>
    </xf>
    <xf numFmtId="179" fontId="125" fillId="196" borderId="0" xfId="2" applyNumberFormat="1" applyFont="1" applyFill="1" applyAlignment="1">
      <alignment horizontal="center" vertical="center"/>
    </xf>
    <xf numFmtId="0" fontId="208" fillId="163" borderId="0" xfId="2" applyFont="1" applyFill="1" applyAlignment="1">
      <alignment horizontal="center" vertical="center"/>
    </xf>
    <xf numFmtId="0" fontId="290" fillId="163" borderId="0" xfId="3" applyFont="1" applyFill="1" applyAlignment="1">
      <alignment horizontal="center" vertical="center"/>
    </xf>
    <xf numFmtId="0" fontId="208" fillId="163" borderId="0" xfId="3" applyFont="1" applyFill="1" applyAlignment="1">
      <alignment horizontal="left" vertical="center"/>
    </xf>
    <xf numFmtId="0" fontId="175" fillId="163" borderId="0" xfId="3" applyFont="1" applyFill="1" applyAlignment="1">
      <alignment horizontal="right" vertical="center"/>
    </xf>
    <xf numFmtId="0" fontId="212" fillId="163" borderId="0" xfId="38" applyFont="1" applyFill="1" applyAlignment="1">
      <alignment horizontal="right" vertical="center"/>
    </xf>
    <xf numFmtId="0" fontId="9" fillId="163" borderId="0" xfId="38" applyFill="1" applyAlignment="1">
      <alignment horizontal="center" vertical="center"/>
    </xf>
    <xf numFmtId="173" fontId="174" fillId="158" borderId="13" xfId="2" applyNumberFormat="1" applyFont="1" applyFill="1" applyBorder="1" applyAlignment="1">
      <alignment horizontal="center" vertical="center"/>
    </xf>
    <xf numFmtId="173" fontId="174" fillId="158" borderId="0" xfId="2" applyNumberFormat="1" applyFont="1" applyFill="1" applyAlignment="1">
      <alignment horizontal="center" vertical="center"/>
    </xf>
    <xf numFmtId="0" fontId="171" fillId="158" borderId="0" xfId="3" applyFont="1" applyFill="1" applyAlignment="1">
      <alignment horizontal="center" vertical="center"/>
    </xf>
    <xf numFmtId="0" fontId="125" fillId="201" borderId="0" xfId="38" applyFont="1" applyFill="1" applyAlignment="1">
      <alignment horizontal="left" vertical="center"/>
    </xf>
    <xf numFmtId="0" fontId="175" fillId="142" borderId="149" xfId="3" applyFont="1" applyFill="1" applyBorder="1" applyAlignment="1">
      <alignment horizontal="center" vertical="center"/>
    </xf>
    <xf numFmtId="0" fontId="151" fillId="202" borderId="0" xfId="38" applyFont="1" applyFill="1" applyAlignment="1">
      <alignment horizontal="right" vertical="center"/>
    </xf>
    <xf numFmtId="188" fontId="242" fillId="158" borderId="13" xfId="2" applyNumberFormat="1" applyFont="1" applyFill="1" applyBorder="1" applyAlignment="1">
      <alignment horizontal="left" vertical="center"/>
    </xf>
    <xf numFmtId="0" fontId="242" fillId="158" borderId="0" xfId="3" applyFont="1" applyFill="1" applyAlignment="1">
      <alignment horizontal="right" vertical="center"/>
    </xf>
    <xf numFmtId="0" fontId="171" fillId="158" borderId="0" xfId="3" applyFont="1" applyFill="1" applyAlignment="1">
      <alignment horizontal="right" vertical="center"/>
    </xf>
    <xf numFmtId="0" fontId="151" fillId="203" borderId="0" xfId="38" applyFont="1" applyFill="1" applyAlignment="1">
      <alignment horizontal="left" vertical="center"/>
    </xf>
    <xf numFmtId="0" fontId="175" fillId="142" borderId="148" xfId="3" applyFont="1" applyFill="1" applyBorder="1" applyAlignment="1">
      <alignment horizontal="center" vertical="center"/>
    </xf>
    <xf numFmtId="0" fontId="125" fillId="204" borderId="0" xfId="38" applyFont="1" applyFill="1" applyAlignment="1">
      <alignment horizontal="right" vertical="center"/>
    </xf>
    <xf numFmtId="188" fontId="242" fillId="158" borderId="150" xfId="2" applyNumberFormat="1" applyFont="1" applyFill="1" applyBorder="1" applyAlignment="1">
      <alignment horizontal="left" vertical="center"/>
    </xf>
    <xf numFmtId="0" fontId="242" fillId="158" borderId="151" xfId="3" applyFont="1" applyFill="1" applyBorder="1" applyAlignment="1">
      <alignment horizontal="right" vertical="center"/>
    </xf>
    <xf numFmtId="189" fontId="261" fillId="158" borderId="151" xfId="2" applyNumberFormat="1" applyFont="1" applyFill="1" applyBorder="1" applyAlignment="1">
      <alignment horizontal="center" vertical="center"/>
    </xf>
    <xf numFmtId="0" fontId="171" fillId="158" borderId="151" xfId="3" applyFont="1" applyFill="1" applyBorder="1" applyAlignment="1">
      <alignment horizontal="right" vertical="center"/>
    </xf>
    <xf numFmtId="0" fontId="171" fillId="158" borderId="151" xfId="3" applyFont="1" applyFill="1" applyBorder="1" applyAlignment="1">
      <alignment horizontal="center" vertical="center"/>
    </xf>
    <xf numFmtId="0" fontId="9" fillId="158" borderId="151" xfId="50" applyFill="1" applyBorder="1" applyAlignment="1">
      <alignment horizontal="center" vertical="center"/>
    </xf>
    <xf numFmtId="0" fontId="125" fillId="205" borderId="0" xfId="38" applyFont="1" applyFill="1" applyAlignment="1">
      <alignment horizontal="left" vertical="center"/>
    </xf>
    <xf numFmtId="0" fontId="151" fillId="206" borderId="0" xfId="38" applyFont="1" applyFill="1" applyAlignment="1">
      <alignment horizontal="right" vertical="center"/>
    </xf>
    <xf numFmtId="0" fontId="9" fillId="158" borderId="13" xfId="38" applyFill="1" applyBorder="1" applyAlignment="1">
      <alignment horizontal="center" vertical="center"/>
    </xf>
    <xf numFmtId="0" fontId="151" fillId="207" borderId="0" xfId="38" applyFont="1" applyFill="1" applyAlignment="1">
      <alignment horizontal="left" vertical="center"/>
    </xf>
    <xf numFmtId="0" fontId="151" fillId="208" borderId="0" xfId="38" applyFont="1" applyFill="1" applyAlignment="1">
      <alignment horizontal="right" vertical="center"/>
    </xf>
    <xf numFmtId="173" fontId="179" fillId="158" borderId="150" xfId="2" applyNumberFormat="1" applyFont="1" applyFill="1" applyBorder="1" applyAlignment="1">
      <alignment horizontal="center" vertical="center"/>
    </xf>
    <xf numFmtId="0" fontId="125" fillId="209" borderId="0" xfId="38" applyFont="1" applyFill="1" applyAlignment="1">
      <alignment horizontal="left" vertical="center"/>
    </xf>
    <xf numFmtId="0" fontId="125" fillId="111" borderId="0" xfId="38" applyFont="1" applyFill="1" applyAlignment="1">
      <alignment horizontal="right" vertical="center"/>
    </xf>
    <xf numFmtId="0" fontId="212" fillId="158" borderId="13" xfId="38" applyFont="1" applyFill="1" applyBorder="1" applyAlignment="1">
      <alignment horizontal="center" vertical="center"/>
    </xf>
    <xf numFmtId="0" fontId="212" fillId="158" borderId="0" xfId="38" applyFont="1" applyFill="1" applyAlignment="1">
      <alignment horizontal="center" vertical="center"/>
    </xf>
    <xf numFmtId="0" fontId="257" fillId="210" borderId="0" xfId="38" applyFont="1" applyFill="1" applyAlignment="1">
      <alignment horizontal="left" vertical="center"/>
    </xf>
    <xf numFmtId="0" fontId="125" fillId="211" borderId="0" xfId="38" applyFont="1" applyFill="1" applyAlignment="1">
      <alignment horizontal="right" vertical="center"/>
    </xf>
    <xf numFmtId="0" fontId="171" fillId="167" borderId="0" xfId="3" applyFont="1" applyFill="1" applyAlignment="1">
      <alignment horizontal="center" vertical="center"/>
    </xf>
    <xf numFmtId="0" fontId="151" fillId="212" borderId="0" xfId="38" applyFont="1" applyFill="1" applyAlignment="1">
      <alignment horizontal="left" vertical="center"/>
    </xf>
    <xf numFmtId="0" fontId="175" fillId="142" borderId="147" xfId="3" applyFont="1" applyFill="1" applyBorder="1" applyAlignment="1">
      <alignment horizontal="center" vertical="center"/>
    </xf>
    <xf numFmtId="0" fontId="151" fillId="110" borderId="0" xfId="38" applyFont="1" applyFill="1" applyAlignment="1">
      <alignment horizontal="right" vertical="center"/>
    </xf>
    <xf numFmtId="168" fontId="208" fillId="163" borderId="0" xfId="2" applyNumberFormat="1" applyFont="1" applyFill="1" applyAlignment="1">
      <alignment horizontal="center" vertical="center"/>
    </xf>
    <xf numFmtId="0" fontId="208" fillId="163" borderId="0" xfId="3" applyFont="1" applyFill="1" applyAlignment="1">
      <alignment horizontal="center" vertical="center"/>
    </xf>
    <xf numFmtId="0" fontId="212" fillId="163" borderId="0" xfId="38" applyFont="1" applyFill="1" applyAlignment="1">
      <alignment horizontal="center" vertical="center"/>
    </xf>
    <xf numFmtId="165" fontId="212" fillId="163" borderId="0" xfId="38" applyNumberFormat="1" applyFont="1" applyFill="1" applyAlignment="1">
      <alignment horizontal="center" vertical="center"/>
    </xf>
    <xf numFmtId="0" fontId="290" fillId="163" borderId="0" xfId="3" applyFont="1" applyFill="1" applyAlignment="1">
      <alignment horizontal="right" vertical="center"/>
    </xf>
    <xf numFmtId="191" fontId="212" fillId="163" borderId="0" xfId="38" applyNumberFormat="1" applyFont="1" applyFill="1" applyAlignment="1">
      <alignment horizontal="center" vertical="center"/>
    </xf>
    <xf numFmtId="166" fontId="9" fillId="163" borderId="0" xfId="38" applyNumberFormat="1" applyFill="1" applyAlignment="1">
      <alignment horizontal="center" vertical="center"/>
    </xf>
    <xf numFmtId="0" fontId="257" fillId="163" borderId="0" xfId="38" applyFont="1" applyFill="1" applyAlignment="1">
      <alignment horizontal="left" vertical="center"/>
    </xf>
    <xf numFmtId="188" fontId="291" fillId="158" borderId="13" xfId="2" applyNumberFormat="1" applyFont="1" applyFill="1" applyBorder="1" applyAlignment="1">
      <alignment horizontal="center" vertical="center"/>
    </xf>
    <xf numFmtId="187" fontId="291" fillId="158" borderId="0" xfId="2" applyNumberFormat="1" applyFont="1" applyFill="1" applyAlignment="1">
      <alignment horizontal="center" vertical="center"/>
    </xf>
    <xf numFmtId="0" fontId="244" fillId="0" borderId="4" xfId="2" applyFont="1" applyBorder="1" applyAlignment="1">
      <alignment horizontal="center" vertical="center"/>
    </xf>
    <xf numFmtId="0" fontId="247" fillId="158" borderId="0" xfId="2" applyFont="1" applyFill="1" applyAlignment="1">
      <alignment horizontal="right" vertical="center"/>
    </xf>
    <xf numFmtId="179" fontId="179" fillId="108" borderId="123" xfId="2" applyNumberFormat="1" applyFont="1" applyFill="1" applyBorder="1" applyAlignment="1">
      <alignment horizontal="center" vertical="center"/>
    </xf>
    <xf numFmtId="179" fontId="272" fillId="159" borderId="0" xfId="2" applyNumberFormat="1" applyFont="1" applyFill="1" applyAlignment="1">
      <alignment horizontal="center" vertical="center"/>
    </xf>
    <xf numFmtId="1" fontId="179" fillId="160" borderId="81" xfId="2" applyNumberFormat="1" applyFont="1" applyFill="1" applyBorder="1" applyAlignment="1">
      <alignment horizontal="center" vertical="center"/>
    </xf>
    <xf numFmtId="166" fontId="157" fillId="161" borderId="0" xfId="2" applyNumberFormat="1" applyFont="1" applyFill="1" applyAlignment="1">
      <alignment horizontal="center" vertical="center"/>
    </xf>
    <xf numFmtId="0" fontId="125" fillId="160" borderId="117" xfId="2" applyFont="1" applyFill="1" applyBorder="1" applyAlignment="1">
      <alignment horizontal="center" vertical="center"/>
    </xf>
    <xf numFmtId="167" fontId="157" fillId="160" borderId="193" xfId="2" applyNumberFormat="1" applyFont="1" applyFill="1" applyBorder="1" applyAlignment="1">
      <alignment horizontal="center" vertical="center"/>
    </xf>
    <xf numFmtId="2" fontId="9" fillId="162" borderId="4" xfId="46" applyNumberFormat="1" applyFill="1" applyBorder="1" applyAlignment="1">
      <alignment horizontal="center" vertical="center"/>
    </xf>
    <xf numFmtId="165" fontId="157" fillId="162" borderId="16" xfId="2" applyNumberFormat="1" applyFont="1" applyFill="1" applyBorder="1" applyAlignment="1">
      <alignment horizontal="center" vertical="center"/>
    </xf>
    <xf numFmtId="0" fontId="218" fillId="0" borderId="0" xfId="38" applyFont="1" applyAlignment="1">
      <alignment horizontal="center" vertical="center"/>
    </xf>
    <xf numFmtId="0" fontId="259" fillId="0" borderId="0" xfId="2" applyFont="1" applyAlignment="1">
      <alignment horizontal="right" vertical="center"/>
    </xf>
    <xf numFmtId="164" fontId="292" fillId="142" borderId="6" xfId="2" applyNumberFormat="1" applyFont="1" applyFill="1" applyBorder="1" applyAlignment="1">
      <alignment horizontal="center" vertical="center"/>
    </xf>
    <xf numFmtId="166" fontId="293" fillId="163" borderId="0" xfId="2" applyNumberFormat="1" applyFont="1" applyFill="1" applyAlignment="1">
      <alignment horizontal="center" vertical="center" wrapText="1"/>
    </xf>
    <xf numFmtId="0" fontId="240" fillId="158" borderId="88" xfId="2" applyFont="1" applyFill="1" applyBorder="1" applyAlignment="1">
      <alignment horizontal="center" vertical="center"/>
    </xf>
    <xf numFmtId="1" fontId="266" fillId="142" borderId="5" xfId="2" applyNumberFormat="1" applyFont="1" applyFill="1" applyBorder="1" applyAlignment="1">
      <alignment horizontal="center" vertical="center"/>
    </xf>
    <xf numFmtId="0" fontId="247" fillId="163" borderId="0" xfId="47" applyFont="1" applyFill="1" applyAlignment="1">
      <alignment horizontal="center" vertical="center"/>
    </xf>
    <xf numFmtId="1" fontId="220" fillId="142" borderId="8" xfId="2" applyNumberFormat="1" applyFont="1" applyFill="1" applyBorder="1" applyAlignment="1">
      <alignment horizontal="center" vertical="center"/>
    </xf>
    <xf numFmtId="164" fontId="220" fillId="164" borderId="163" xfId="2" applyNumberFormat="1" applyFont="1" applyFill="1" applyBorder="1" applyAlignment="1">
      <alignment horizontal="center" vertical="center"/>
    </xf>
    <xf numFmtId="1" fontId="179" fillId="158" borderId="0" xfId="2" applyNumberFormat="1" applyFont="1" applyFill="1" applyAlignment="1">
      <alignment horizontal="center" vertical="center"/>
    </xf>
    <xf numFmtId="0" fontId="125" fillId="158" borderId="117" xfId="2" applyFont="1" applyFill="1" applyBorder="1" applyAlignment="1">
      <alignment horizontal="center" vertical="center"/>
    </xf>
    <xf numFmtId="167" fontId="157" fillId="158" borderId="193" xfId="2" applyNumberFormat="1" applyFont="1" applyFill="1" applyBorder="1" applyAlignment="1">
      <alignment horizontal="center" vertical="center"/>
    </xf>
    <xf numFmtId="1" fontId="266" fillId="142" borderId="6" xfId="2" applyNumberFormat="1" applyFont="1" applyFill="1" applyBorder="1" applyAlignment="1">
      <alignment horizontal="center" vertical="center"/>
    </xf>
    <xf numFmtId="1" fontId="220" fillId="142" borderId="7" xfId="2" applyNumberFormat="1" applyFont="1" applyFill="1" applyBorder="1" applyAlignment="1">
      <alignment horizontal="center" vertical="center"/>
    </xf>
    <xf numFmtId="164" fontId="220" fillId="164" borderId="22" xfId="2" applyNumberFormat="1" applyFont="1" applyFill="1" applyBorder="1" applyAlignment="1">
      <alignment horizontal="center" vertical="center"/>
    </xf>
    <xf numFmtId="1" fontId="179" fillId="160" borderId="27" xfId="2" applyNumberFormat="1" applyFont="1" applyFill="1" applyBorder="1" applyAlignment="1">
      <alignment horizontal="center" vertical="center"/>
    </xf>
    <xf numFmtId="0" fontId="244" fillId="0" borderId="4" xfId="2" applyFont="1" applyBorder="1" applyAlignment="1">
      <alignment horizontal="left" vertical="center"/>
    </xf>
    <xf numFmtId="0" fontId="9" fillId="189" borderId="0" xfId="38" applyFill="1" applyAlignment="1">
      <alignment horizontal="left" vertical="center"/>
    </xf>
    <xf numFmtId="1" fontId="179" fillId="160" borderId="194" xfId="2" applyNumberFormat="1" applyFont="1" applyFill="1" applyBorder="1" applyAlignment="1">
      <alignment horizontal="center" vertical="center"/>
    </xf>
    <xf numFmtId="0" fontId="9" fillId="180" borderId="0" xfId="38" applyFill="1" applyAlignment="1">
      <alignment vertical="center"/>
    </xf>
    <xf numFmtId="0" fontId="158" fillId="213" borderId="0" xfId="38" applyFont="1" applyFill="1" applyAlignment="1">
      <alignment horizontal="center" vertical="center"/>
    </xf>
    <xf numFmtId="0" fontId="158" fillId="180" borderId="0" xfId="38" applyFont="1" applyFill="1" applyAlignment="1">
      <alignment horizontal="center" vertical="center"/>
    </xf>
    <xf numFmtId="0" fontId="296" fillId="156" borderId="0" xfId="38" applyFont="1" applyFill="1" applyAlignment="1">
      <alignment horizontal="center" vertical="center"/>
    </xf>
    <xf numFmtId="0" fontId="296" fillId="156" borderId="0" xfId="38" applyFont="1" applyFill="1" applyAlignment="1">
      <alignment horizontal="left" vertical="center"/>
    </xf>
    <xf numFmtId="0" fontId="288" fillId="180" borderId="0" xfId="38" applyFont="1" applyFill="1" applyAlignment="1">
      <alignment vertical="center"/>
    </xf>
    <xf numFmtId="0" fontId="210" fillId="180" borderId="0" xfId="57" applyFont="1" applyFill="1" applyAlignment="1">
      <alignment horizontal="center" vertical="center"/>
    </xf>
    <xf numFmtId="0" fontId="9" fillId="213" borderId="0" xfId="38" applyFill="1" applyAlignment="1">
      <alignment vertical="center"/>
    </xf>
    <xf numFmtId="0" fontId="297" fillId="213" borderId="0" xfId="57" applyFont="1" applyFill="1" applyAlignment="1">
      <alignment horizontal="center" vertical="center"/>
    </xf>
    <xf numFmtId="1" fontId="179" fillId="160" borderId="195" xfId="2" applyNumberFormat="1" applyFont="1" applyFill="1" applyBorder="1" applyAlignment="1">
      <alignment horizontal="center" vertical="center"/>
    </xf>
    <xf numFmtId="1" fontId="125" fillId="160" borderId="118" xfId="2" applyNumberFormat="1" applyFont="1" applyFill="1" applyBorder="1" applyAlignment="1">
      <alignment horizontal="center" vertical="center"/>
    </xf>
    <xf numFmtId="167" fontId="157" fillId="160" borderId="196" xfId="2" applyNumberFormat="1" applyFont="1" applyFill="1" applyBorder="1" applyAlignment="1">
      <alignment horizontal="center" vertical="center"/>
    </xf>
    <xf numFmtId="0" fontId="240" fillId="158" borderId="165" xfId="2" applyFont="1" applyFill="1" applyBorder="1" applyAlignment="1">
      <alignment horizontal="center" vertical="center"/>
    </xf>
    <xf numFmtId="1" fontId="220" fillId="142" borderId="6" xfId="2" applyNumberFormat="1" applyFont="1" applyFill="1" applyBorder="1" applyAlignment="1">
      <alignment horizontal="center" vertical="center"/>
    </xf>
    <xf numFmtId="0" fontId="212" fillId="158" borderId="0" xfId="38" applyFont="1" applyFill="1" applyAlignment="1">
      <alignment vertical="center"/>
    </xf>
    <xf numFmtId="0" fontId="157" fillId="152" borderId="182" xfId="43" applyFont="1" applyFill="1" applyBorder="1" applyAlignment="1">
      <alignment vertical="center"/>
    </xf>
    <xf numFmtId="0" fontId="157" fillId="197" borderId="182" xfId="43" applyFont="1" applyFill="1" applyBorder="1" applyAlignment="1">
      <alignment vertical="center"/>
    </xf>
    <xf numFmtId="0" fontId="247" fillId="158" borderId="5" xfId="2" applyFont="1" applyFill="1" applyBorder="1" applyAlignment="1">
      <alignment horizontal="center" vertical="center"/>
    </xf>
    <xf numFmtId="185" fontId="267" fillId="158" borderId="3" xfId="2" applyNumberFormat="1" applyFont="1" applyFill="1" applyBorder="1" applyAlignment="1">
      <alignment horizontal="left" vertical="center"/>
    </xf>
    <xf numFmtId="0" fontId="174" fillId="158" borderId="163" xfId="53" applyFont="1" applyFill="1" applyBorder="1" applyAlignment="1">
      <alignment horizontal="right" vertical="center"/>
    </xf>
    <xf numFmtId="0" fontId="175" fillId="158" borderId="5" xfId="3" applyFont="1" applyFill="1" applyBorder="1" applyAlignment="1">
      <alignment horizontal="center" vertical="center"/>
    </xf>
    <xf numFmtId="0" fontId="208" fillId="158" borderId="5" xfId="3" applyFont="1" applyFill="1" applyBorder="1" applyAlignment="1">
      <alignment horizontal="center" vertical="center"/>
    </xf>
    <xf numFmtId="0" fontId="247" fillId="163" borderId="5" xfId="47" applyFont="1" applyFill="1" applyBorder="1" applyAlignment="1">
      <alignment horizontal="center" vertical="center"/>
    </xf>
    <xf numFmtId="0" fontId="125" fillId="165" borderId="5" xfId="4" applyFont="1" applyFill="1" applyBorder="1" applyAlignment="1">
      <alignment horizontal="center" vertical="center"/>
    </xf>
    <xf numFmtId="0" fontId="125" fillId="165" borderId="163" xfId="2" applyFont="1" applyFill="1" applyBorder="1" applyAlignment="1">
      <alignment horizontal="center" vertical="center"/>
    </xf>
    <xf numFmtId="169" fontId="125" fillId="216" borderId="4" xfId="2" applyNumberFormat="1" applyFont="1" applyFill="1" applyBorder="1" applyAlignment="1">
      <alignment horizontal="center" vertical="center"/>
    </xf>
    <xf numFmtId="169" fontId="125" fillId="216" borderId="16" xfId="2" applyNumberFormat="1" applyFont="1" applyFill="1" applyBorder="1" applyAlignment="1">
      <alignment horizontal="center" vertical="center"/>
    </xf>
    <xf numFmtId="0" fontId="162" fillId="217" borderId="0" xfId="2" applyFont="1" applyFill="1" applyAlignment="1">
      <alignment horizontal="center" vertical="center"/>
    </xf>
    <xf numFmtId="0" fontId="162" fillId="217" borderId="18" xfId="2" applyFont="1" applyFill="1" applyBorder="1" applyAlignment="1">
      <alignment horizontal="center" vertical="center"/>
    </xf>
    <xf numFmtId="0" fontId="237" fillId="163" borderId="0" xfId="2" applyFont="1" applyFill="1" applyAlignment="1">
      <alignment horizontal="center" vertical="center"/>
    </xf>
    <xf numFmtId="0" fontId="251" fillId="165" borderId="0" xfId="2" applyFont="1" applyFill="1" applyAlignment="1">
      <alignment horizontal="center" vertical="center"/>
    </xf>
    <xf numFmtId="0" fontId="125" fillId="165" borderId="16" xfId="2" applyFont="1" applyFill="1" applyBorder="1" applyAlignment="1">
      <alignment horizontal="center" vertical="center"/>
    </xf>
    <xf numFmtId="0" fontId="225" fillId="158" borderId="0" xfId="38" applyFont="1" applyFill="1" applyAlignment="1">
      <alignment horizontal="left" vertical="center"/>
    </xf>
    <xf numFmtId="0" fontId="248" fillId="195" borderId="50" xfId="38" applyFont="1" applyFill="1" applyBorder="1" applyAlignment="1">
      <alignment horizontal="center" vertical="center"/>
    </xf>
    <xf numFmtId="0" fontId="248" fillId="195" borderId="15" xfId="38" applyFont="1" applyFill="1" applyBorder="1" applyAlignment="1">
      <alignment horizontal="center" vertical="center"/>
    </xf>
    <xf numFmtId="0" fontId="248" fillId="195" borderId="49" xfId="38" applyFont="1" applyFill="1" applyBorder="1" applyAlignment="1">
      <alignment horizontal="center" vertical="center"/>
    </xf>
    <xf numFmtId="0" fontId="175" fillId="158" borderId="5" xfId="38" applyFont="1" applyFill="1" applyBorder="1" applyAlignment="1">
      <alignment horizontal="center" vertical="center"/>
    </xf>
    <xf numFmtId="0" fontId="208" fillId="218" borderId="15" xfId="38" applyFont="1" applyFill="1" applyBorder="1" applyAlignment="1">
      <alignment horizontal="center" vertical="center"/>
    </xf>
    <xf numFmtId="1" fontId="301" fillId="195" borderId="15" xfId="48" applyNumberFormat="1" applyFont="1" applyFill="1" applyBorder="1" applyAlignment="1">
      <alignment horizontal="left" vertical="center"/>
    </xf>
    <xf numFmtId="0" fontId="301" fillId="195" borderId="15" xfId="48" applyFont="1" applyFill="1" applyBorder="1" applyAlignment="1">
      <alignment horizontal="left" vertical="center"/>
    </xf>
    <xf numFmtId="0" fontId="232" fillId="158" borderId="0" xfId="38" applyFont="1" applyFill="1" applyAlignment="1">
      <alignment horizontal="left" vertical="center"/>
    </xf>
    <xf numFmtId="0" fontId="233" fillId="197" borderId="190" xfId="3" applyFont="1" applyFill="1" applyBorder="1" applyAlignment="1">
      <alignment horizontal="center" vertical="center"/>
    </xf>
    <xf numFmtId="0" fontId="165" fillId="219" borderId="189" xfId="39" applyFont="1" applyFill="1" applyBorder="1" applyAlignment="1">
      <alignment horizontal="right" vertical="center"/>
    </xf>
    <xf numFmtId="0" fontId="234" fillId="158" borderId="13" xfId="2" applyFont="1" applyFill="1" applyBorder="1" applyAlignment="1">
      <alignment horizontal="center" vertical="center"/>
    </xf>
    <xf numFmtId="0" fontId="234" fillId="158" borderId="0" xfId="2" applyFont="1" applyFill="1" applyAlignment="1">
      <alignment horizontal="center" vertical="center"/>
    </xf>
    <xf numFmtId="0" fontId="167" fillId="158" borderId="0" xfId="38" applyFont="1" applyFill="1" applyAlignment="1">
      <alignment horizontal="right" vertical="center"/>
    </xf>
    <xf numFmtId="0" fontId="212" fillId="158" borderId="0" xfId="50" applyFont="1" applyFill="1" applyAlignment="1">
      <alignment horizontal="center" vertical="center" wrapText="1"/>
    </xf>
    <xf numFmtId="0" fontId="251" fillId="142" borderId="18" xfId="38" applyFont="1" applyFill="1" applyBorder="1" applyAlignment="1">
      <alignment horizontal="left" vertical="center"/>
    </xf>
    <xf numFmtId="0" fontId="251" fillId="142" borderId="14" xfId="38" applyFont="1" applyFill="1" applyBorder="1" applyAlignment="1">
      <alignment horizontal="left" vertical="center"/>
    </xf>
    <xf numFmtId="0" fontId="302" fillId="163" borderId="14" xfId="38" applyFont="1" applyFill="1" applyBorder="1" applyAlignment="1">
      <alignment horizontal="right" vertical="center"/>
    </xf>
    <xf numFmtId="0" fontId="303" fillId="163" borderId="14" xfId="38" applyFont="1" applyFill="1" applyBorder="1" applyAlignment="1">
      <alignment horizontal="right" vertical="center"/>
    </xf>
    <xf numFmtId="0" fontId="303" fillId="163" borderId="14" xfId="38" applyFont="1" applyFill="1" applyBorder="1" applyAlignment="1">
      <alignment horizontal="left" vertical="center"/>
    </xf>
    <xf numFmtId="1" fontId="229" fillId="217" borderId="14" xfId="48" applyNumberFormat="1" applyFont="1" applyFill="1" applyBorder="1" applyAlignment="1">
      <alignment horizontal="right" vertical="center"/>
    </xf>
    <xf numFmtId="0" fontId="229" fillId="217" borderId="14" xfId="48" applyFont="1" applyFill="1" applyBorder="1" applyAlignment="1">
      <alignment horizontal="left" vertical="center"/>
    </xf>
    <xf numFmtId="0" fontId="229" fillId="217" borderId="14" xfId="48" applyFont="1" applyFill="1" applyBorder="1" applyAlignment="1">
      <alignment horizontal="right" vertical="center"/>
    </xf>
    <xf numFmtId="0" fontId="263" fillId="158" borderId="0" xfId="38" applyFont="1" applyFill="1" applyAlignment="1">
      <alignment horizontal="left" vertical="center"/>
    </xf>
    <xf numFmtId="190" fontId="304" fillId="197" borderId="190" xfId="40" applyNumberFormat="1" applyFont="1" applyFill="1" applyBorder="1" applyAlignment="1">
      <alignment horizontal="center" vertical="center"/>
    </xf>
    <xf numFmtId="0" fontId="241" fillId="182" borderId="13" xfId="2" applyFont="1" applyFill="1" applyBorder="1" applyAlignment="1">
      <alignment horizontal="center" vertical="center"/>
    </xf>
    <xf numFmtId="164" fontId="278" fillId="182" borderId="0" xfId="2" applyNumberFormat="1" applyFont="1" applyFill="1" applyAlignment="1">
      <alignment horizontal="center" vertical="center"/>
    </xf>
    <xf numFmtId="0" fontId="212" fillId="158" borderId="0" xfId="50" applyFont="1" applyFill="1" applyAlignment="1">
      <alignment horizontal="right" vertical="center"/>
    </xf>
    <xf numFmtId="164" fontId="228" fillId="20" borderId="0" xfId="3" applyNumberFormat="1" applyFont="1" applyFill="1" applyAlignment="1">
      <alignment horizontal="center" vertical="center"/>
    </xf>
    <xf numFmtId="4" fontId="9" fillId="176" borderId="0" xfId="38" applyNumberFormat="1" applyFill="1" applyAlignment="1">
      <alignment horizontal="center" vertical="center"/>
    </xf>
    <xf numFmtId="168" fontId="242" fillId="158" borderId="0" xfId="38" applyNumberFormat="1" applyFont="1" applyFill="1" applyAlignment="1">
      <alignment horizontal="center" vertical="center"/>
    </xf>
    <xf numFmtId="0" fontId="304" fillId="197" borderId="190" xfId="38" applyFont="1" applyFill="1" applyBorder="1" applyAlignment="1">
      <alignment horizontal="center" vertical="center"/>
    </xf>
    <xf numFmtId="0" fontId="174" fillId="158" borderId="0" xfId="28" applyFont="1" applyFill="1" applyAlignment="1">
      <alignment vertical="center"/>
    </xf>
    <xf numFmtId="188" fontId="212" fillId="158" borderId="0" xfId="50" applyNumberFormat="1" applyFont="1" applyFill="1" applyAlignment="1">
      <alignment horizontal="left" vertical="center" wrapText="1"/>
    </xf>
    <xf numFmtId="0" fontId="212" fillId="158" borderId="0" xfId="50" applyFont="1" applyFill="1" applyAlignment="1">
      <alignment horizontal="right" vertical="center" wrapText="1"/>
    </xf>
    <xf numFmtId="0" fontId="257" fillId="158" borderId="0" xfId="50" applyFont="1" applyFill="1" applyAlignment="1">
      <alignment horizontal="center" vertical="center"/>
    </xf>
    <xf numFmtId="0" fontId="305" fillId="158" borderId="0" xfId="3" applyFont="1" applyFill="1" applyAlignment="1">
      <alignment horizontal="center" vertical="center"/>
    </xf>
    <xf numFmtId="0" fontId="305" fillId="142" borderId="0" xfId="2" applyFont="1" applyFill="1" applyAlignment="1">
      <alignment horizontal="center" vertical="center"/>
    </xf>
    <xf numFmtId="0" fontId="259" fillId="142" borderId="0" xfId="2" applyFont="1" applyFill="1" applyAlignment="1">
      <alignment horizontal="center" vertical="center"/>
    </xf>
    <xf numFmtId="0" fontId="224" fillId="0" borderId="0" xfId="38" applyFont="1" applyAlignment="1">
      <alignment vertical="center"/>
    </xf>
    <xf numFmtId="0" fontId="157" fillId="158" borderId="13" xfId="3" applyFont="1" applyFill="1" applyBorder="1" applyAlignment="1">
      <alignment horizontal="center" vertical="center" wrapText="1"/>
    </xf>
    <xf numFmtId="1" fontId="231" fillId="182" borderId="0" xfId="2" applyNumberFormat="1" applyFont="1" applyFill="1" applyAlignment="1">
      <alignment horizontal="center" vertical="center"/>
    </xf>
    <xf numFmtId="0" fontId="272" fillId="158" borderId="0" xfId="3" applyFont="1" applyFill="1" applyAlignment="1">
      <alignment horizontal="center" vertical="center"/>
    </xf>
    <xf numFmtId="0" fontId="247" fillId="158" borderId="0" xfId="50" applyFont="1" applyFill="1" applyAlignment="1">
      <alignment horizontal="center" vertical="center"/>
    </xf>
    <xf numFmtId="0" fontId="233" fillId="158" borderId="0" xfId="51" applyFont="1" applyFill="1" applyAlignment="1">
      <alignment horizontal="center" vertical="center"/>
    </xf>
    <xf numFmtId="0" fontId="306" fillId="214" borderId="0" xfId="38" applyFont="1" applyFill="1" applyAlignment="1">
      <alignment vertical="center"/>
    </xf>
    <xf numFmtId="0" fontId="306" fillId="214" borderId="0" xfId="38" applyFont="1" applyFill="1" applyAlignment="1">
      <alignment horizontal="right" vertical="center"/>
    </xf>
    <xf numFmtId="0" fontId="263" fillId="158" borderId="13" xfId="38" applyFont="1" applyFill="1" applyBorder="1" applyAlignment="1">
      <alignment horizontal="right" vertical="center"/>
    </xf>
    <xf numFmtId="0" fontId="162" fillId="158" borderId="0" xfId="38" applyFont="1" applyFill="1" applyAlignment="1">
      <alignment horizontal="center" vertical="center"/>
    </xf>
    <xf numFmtId="0" fontId="307" fillId="158" borderId="0" xfId="51" applyFont="1" applyFill="1" applyAlignment="1">
      <alignment horizontal="left" vertical="center"/>
    </xf>
    <xf numFmtId="0" fontId="157" fillId="158" borderId="0" xfId="51" applyFont="1" applyFill="1" applyAlignment="1">
      <alignment horizontal="center" vertical="center"/>
    </xf>
    <xf numFmtId="0" fontId="9" fillId="222" borderId="0" xfId="38" applyFill="1" applyAlignment="1">
      <alignment vertical="center"/>
    </xf>
    <xf numFmtId="0" fontId="204" fillId="222" borderId="0" xfId="38" applyFont="1" applyFill="1" applyAlignment="1">
      <alignment horizontal="center" vertical="center"/>
    </xf>
    <xf numFmtId="0" fontId="159" fillId="222" borderId="0" xfId="38" applyFont="1" applyFill="1" applyAlignment="1">
      <alignment horizontal="center" vertical="center"/>
    </xf>
    <xf numFmtId="0" fontId="209" fillId="195" borderId="0" xfId="2" applyFont="1" applyFill="1" applyAlignment="1">
      <alignment horizontal="center" vertical="center" wrapText="1"/>
    </xf>
    <xf numFmtId="0" fontId="247" fillId="195" borderId="0" xfId="2" applyFont="1" applyFill="1" applyAlignment="1">
      <alignment horizontal="center" vertical="center" wrapText="1"/>
    </xf>
    <xf numFmtId="0" fontId="309" fillId="195" borderId="0" xfId="38" applyFont="1" applyFill="1" applyAlignment="1">
      <alignment horizontal="center" vertical="center" wrapText="1"/>
    </xf>
    <xf numFmtId="1" fontId="284" fillId="195" borderId="0" xfId="7" applyNumberFormat="1" applyFont="1" applyFill="1" applyAlignment="1">
      <alignment horizontal="center" vertical="center"/>
    </xf>
    <xf numFmtId="0" fontId="284" fillId="195" borderId="0" xfId="7" applyFont="1" applyFill="1" applyAlignment="1">
      <alignment horizontal="center" vertical="center"/>
    </xf>
    <xf numFmtId="0" fontId="284" fillId="195" borderId="0" xfId="7" applyFont="1" applyFill="1" applyAlignment="1">
      <alignment horizontal="right" vertical="center"/>
    </xf>
    <xf numFmtId="0" fontId="165" fillId="219" borderId="0" xfId="2" applyFont="1" applyFill="1" applyAlignment="1">
      <alignment horizontal="center" vertical="center"/>
    </xf>
    <xf numFmtId="0" fontId="125" fillId="195" borderId="0" xfId="2" applyFont="1" applyFill="1" applyAlignment="1">
      <alignment horizontal="center" vertical="center" wrapText="1"/>
    </xf>
    <xf numFmtId="0" fontId="310" fillId="195" borderId="0" xfId="2" applyFont="1" applyFill="1" applyAlignment="1">
      <alignment horizontal="center" vertical="center" wrapText="1"/>
    </xf>
    <xf numFmtId="0" fontId="165" fillId="161" borderId="13" xfId="2" applyFont="1" applyFill="1" applyBorder="1" applyAlignment="1">
      <alignment horizontal="center" vertical="center"/>
    </xf>
    <xf numFmtId="0" fontId="165" fillId="161" borderId="0" xfId="2" applyFont="1" applyFill="1" applyAlignment="1">
      <alignment horizontal="center" vertical="center"/>
    </xf>
    <xf numFmtId="0" fontId="162" fillId="158" borderId="0" xfId="38" applyFont="1" applyFill="1" applyAlignment="1">
      <alignment horizontal="center" vertical="center" wrapText="1"/>
    </xf>
    <xf numFmtId="0" fontId="162" fillId="158" borderId="0" xfId="38" applyFont="1" applyFill="1" applyAlignment="1">
      <alignment horizontal="left" vertical="center"/>
    </xf>
    <xf numFmtId="0" fontId="204" fillId="224" borderId="0" xfId="38" applyFont="1" applyFill="1" applyAlignment="1">
      <alignment horizontal="center" vertical="center" wrapText="1"/>
    </xf>
    <xf numFmtId="0" fontId="204" fillId="224" borderId="0" xfId="38" applyFont="1" applyFill="1" applyAlignment="1">
      <alignment horizontal="left" vertical="center"/>
    </xf>
    <xf numFmtId="0" fontId="165" fillId="163" borderId="13" xfId="2" applyFont="1" applyFill="1" applyBorder="1" applyAlignment="1">
      <alignment horizontal="center" vertical="center"/>
    </xf>
    <xf numFmtId="0" fontId="165" fillId="163" borderId="0" xfId="2" applyFont="1" applyFill="1" applyAlignment="1">
      <alignment horizontal="center" vertical="center"/>
    </xf>
    <xf numFmtId="0" fontId="165" fillId="195" borderId="11" xfId="2" applyFont="1" applyFill="1" applyBorder="1" applyAlignment="1">
      <alignment horizontal="center" vertical="center"/>
    </xf>
    <xf numFmtId="0" fontId="165" fillId="195" borderId="76" xfId="2" applyFont="1" applyFill="1" applyBorder="1" applyAlignment="1">
      <alignment horizontal="center" vertical="center"/>
    </xf>
    <xf numFmtId="0" fontId="210" fillId="226" borderId="10" xfId="2" applyFont="1" applyFill="1" applyBorder="1" applyAlignment="1">
      <alignment horizontal="center" vertical="center"/>
    </xf>
    <xf numFmtId="0" fontId="204" fillId="224" borderId="0" xfId="38" applyFont="1" applyFill="1" applyAlignment="1">
      <alignment vertical="center" wrapText="1"/>
    </xf>
    <xf numFmtId="0" fontId="238" fillId="227" borderId="0" xfId="2" applyFont="1" applyFill="1" applyAlignment="1">
      <alignment horizontal="center" vertical="center"/>
    </xf>
    <xf numFmtId="0" fontId="259" fillId="158" borderId="2" xfId="2" applyFont="1" applyFill="1" applyBorder="1" applyAlignment="1">
      <alignment vertical="center"/>
    </xf>
    <xf numFmtId="0" fontId="9" fillId="0" borderId="2" xfId="38" applyBorder="1"/>
    <xf numFmtId="0" fontId="233" fillId="158" borderId="2" xfId="2" applyFont="1" applyFill="1" applyBorder="1" applyAlignment="1">
      <alignment vertical="center"/>
    </xf>
    <xf numFmtId="0" fontId="259" fillId="158" borderId="2" xfId="2" applyFont="1" applyFill="1" applyBorder="1" applyAlignment="1">
      <alignment horizontal="left" vertical="center"/>
    </xf>
    <xf numFmtId="0" fontId="313" fillId="158" borderId="2" xfId="2" applyFont="1" applyFill="1" applyBorder="1" applyAlignment="1">
      <alignment horizontal="center" vertical="center"/>
    </xf>
    <xf numFmtId="0" fontId="314" fillId="158" borderId="34" xfId="2" applyFont="1" applyFill="1" applyBorder="1"/>
    <xf numFmtId="0" fontId="315" fillId="158" borderId="0" xfId="38" applyFont="1" applyFill="1" applyAlignment="1">
      <alignment horizontal="left" vertical="center"/>
    </xf>
    <xf numFmtId="0" fontId="212" fillId="158" borderId="0" xfId="38" applyFont="1" applyFill="1"/>
    <xf numFmtId="0" fontId="317" fillId="158" borderId="0" xfId="2" applyFont="1" applyFill="1" applyAlignment="1">
      <alignment horizontal="center" vertical="center"/>
    </xf>
    <xf numFmtId="0" fontId="233" fillId="158" borderId="0" xfId="2" applyFont="1" applyFill="1" applyAlignment="1">
      <alignment vertical="center"/>
    </xf>
    <xf numFmtId="0" fontId="318" fillId="158" borderId="121" xfId="2" applyFont="1" applyFill="1" applyBorder="1" applyAlignment="1">
      <alignment vertical="center"/>
    </xf>
    <xf numFmtId="0" fontId="174" fillId="158" borderId="0" xfId="38" applyFont="1" applyFill="1" applyAlignment="1">
      <alignment horizontal="left" vertical="center"/>
    </xf>
    <xf numFmtId="0" fontId="272" fillId="158" borderId="0" xfId="38" applyFont="1" applyFill="1" applyAlignment="1">
      <alignment vertical="center"/>
    </xf>
    <xf numFmtId="0" fontId="319" fillId="158" borderId="0" xfId="38" applyFont="1" applyFill="1" applyAlignment="1">
      <alignment horizontal="left" vertical="center"/>
    </xf>
    <xf numFmtId="0" fontId="223" fillId="158" borderId="0" xfId="38" applyFont="1" applyFill="1" applyAlignment="1">
      <alignment vertical="center"/>
    </xf>
    <xf numFmtId="0" fontId="115" fillId="158" borderId="0" xfId="38" applyFont="1" applyFill="1" applyAlignment="1">
      <alignment vertical="center"/>
    </xf>
    <xf numFmtId="0" fontId="204" fillId="228" borderId="0" xfId="2" applyFont="1" applyFill="1" applyAlignment="1">
      <alignment horizontal="center" vertical="center"/>
    </xf>
    <xf numFmtId="0" fontId="204" fillId="158" borderId="0" xfId="2" applyFont="1" applyFill="1" applyAlignment="1">
      <alignment horizontal="center" vertical="center"/>
    </xf>
    <xf numFmtId="0" fontId="165" fillId="195" borderId="0" xfId="2" applyFont="1" applyFill="1" applyAlignment="1">
      <alignment horizontal="center" vertical="center"/>
    </xf>
    <xf numFmtId="0" fontId="320" fillId="229" borderId="1" xfId="39" applyFont="1" applyFill="1" applyBorder="1" applyAlignment="1">
      <alignment horizontal="center" vertical="center"/>
    </xf>
    <xf numFmtId="0" fontId="208" fillId="18" borderId="121" xfId="38" applyFont="1" applyFill="1" applyBorder="1" applyAlignment="1">
      <alignment horizontal="left" vertical="center"/>
    </xf>
    <xf numFmtId="0" fontId="321" fillId="0" borderId="0" xfId="38" applyFont="1" applyAlignment="1">
      <alignment horizontal="right" vertical="center"/>
    </xf>
    <xf numFmtId="0" fontId="286" fillId="0" borderId="0" xfId="38" applyFont="1" applyAlignment="1">
      <alignment horizontal="left" vertical="center"/>
    </xf>
    <xf numFmtId="0" fontId="162" fillId="158" borderId="0" xfId="2" applyFont="1" applyFill="1" applyAlignment="1">
      <alignment vertical="center" wrapText="1"/>
    </xf>
    <xf numFmtId="0" fontId="278" fillId="158" borderId="0" xfId="2" applyFont="1" applyFill="1" applyAlignment="1">
      <alignment horizontal="right" vertical="center"/>
    </xf>
    <xf numFmtId="0" fontId="322" fillId="158" borderId="76" xfId="2" applyFont="1" applyFill="1" applyBorder="1" applyAlignment="1">
      <alignment vertical="center"/>
    </xf>
    <xf numFmtId="0" fontId="322" fillId="158" borderId="0" xfId="2" applyFont="1" applyFill="1" applyAlignment="1">
      <alignment vertical="center"/>
    </xf>
    <xf numFmtId="0" fontId="172" fillId="5" borderId="0" xfId="38" applyFont="1" applyFill="1" applyAlignment="1">
      <alignment horizontal="left" vertical="center"/>
    </xf>
    <xf numFmtId="0" fontId="323" fillId="230" borderId="0" xfId="38" applyFont="1" applyFill="1" applyAlignment="1">
      <alignment vertical="center" wrapText="1"/>
    </xf>
    <xf numFmtId="0" fontId="324" fillId="0" borderId="0" xfId="38" applyFont="1" applyAlignment="1">
      <alignment vertical="center" wrapText="1"/>
    </xf>
    <xf numFmtId="0" fontId="325" fillId="152" borderId="0" xfId="38" applyFont="1" applyFill="1" applyAlignment="1">
      <alignment vertical="center" wrapText="1"/>
    </xf>
    <xf numFmtId="0" fontId="326" fillId="148" borderId="0" xfId="38" applyFont="1" applyFill="1" applyAlignment="1">
      <alignment vertical="center" wrapText="1"/>
    </xf>
    <xf numFmtId="0" fontId="202" fillId="148" borderId="0" xfId="38" applyFont="1" applyFill="1" applyAlignment="1">
      <alignment vertical="center" wrapText="1"/>
    </xf>
    <xf numFmtId="0" fontId="327" fillId="5" borderId="0" xfId="38" applyFont="1" applyFill="1" applyAlignment="1">
      <alignment horizontal="right" vertical="center" wrapText="1"/>
    </xf>
    <xf numFmtId="0" fontId="327" fillId="5" borderId="0" xfId="38" applyFont="1" applyFill="1" applyAlignment="1">
      <alignment vertical="center"/>
    </xf>
    <xf numFmtId="0" fontId="324" fillId="5" borderId="0" xfId="38" applyFont="1" applyFill="1" applyAlignment="1">
      <alignment vertical="center" wrapText="1"/>
    </xf>
    <xf numFmtId="0" fontId="202" fillId="231" borderId="0" xfId="38" applyFont="1" applyFill="1" applyAlignment="1">
      <alignment horizontal="center" vertical="center" wrapText="1"/>
    </xf>
    <xf numFmtId="0" fontId="327" fillId="232" borderId="0" xfId="38" applyFont="1" applyFill="1" applyAlignment="1">
      <alignment horizontal="right" vertical="center" wrapText="1"/>
    </xf>
    <xf numFmtId="0" fontId="324" fillId="232" borderId="0" xfId="38" applyFont="1" applyFill="1" applyAlignment="1">
      <alignment horizontal="center" vertical="center" wrapText="1"/>
    </xf>
    <xf numFmtId="0" fontId="324" fillId="232" borderId="0" xfId="38" applyFont="1" applyFill="1" applyAlignment="1">
      <alignment vertical="center" wrapText="1"/>
    </xf>
    <xf numFmtId="0" fontId="202" fillId="148" borderId="0" xfId="38" applyFont="1" applyFill="1" applyAlignment="1">
      <alignment vertical="center"/>
    </xf>
    <xf numFmtId="0" fontId="328" fillId="233" borderId="0" xfId="38" applyFont="1" applyFill="1" applyAlignment="1">
      <alignment horizontal="center" vertical="center" wrapText="1"/>
    </xf>
    <xf numFmtId="0" fontId="324" fillId="5" borderId="0" xfId="38" applyFont="1" applyFill="1" applyAlignment="1">
      <alignment vertical="center"/>
    </xf>
    <xf numFmtId="0" fontId="170" fillId="231" borderId="0" xfId="38" applyFont="1" applyFill="1" applyAlignment="1">
      <alignment horizontal="center" vertical="center" wrapText="1"/>
    </xf>
    <xf numFmtId="0" fontId="324" fillId="234" borderId="0" xfId="38" applyFont="1" applyFill="1" applyAlignment="1">
      <alignment vertical="center"/>
    </xf>
    <xf numFmtId="0" fontId="327" fillId="234" borderId="0" xfId="38" applyFont="1" applyFill="1" applyAlignment="1">
      <alignment horizontal="right" vertical="center"/>
    </xf>
    <xf numFmtId="0" fontId="327" fillId="234" borderId="0" xfId="38" applyFont="1" applyFill="1" applyAlignment="1">
      <alignment horizontal="center" vertical="center"/>
    </xf>
    <xf numFmtId="0" fontId="324" fillId="234" borderId="0" xfId="38" applyFont="1" applyFill="1" applyAlignment="1">
      <alignment horizontal="left" vertical="center" wrapText="1"/>
    </xf>
    <xf numFmtId="0" fontId="327" fillId="234" borderId="0" xfId="38" applyFont="1" applyFill="1" applyAlignment="1">
      <alignment horizontal="left" vertical="center" wrapText="1"/>
    </xf>
    <xf numFmtId="0" fontId="324" fillId="234" borderId="0" xfId="38" applyFont="1" applyFill="1" applyAlignment="1">
      <alignment vertical="center" wrapText="1"/>
    </xf>
    <xf numFmtId="0" fontId="324" fillId="234" borderId="0" xfId="38" applyFont="1" applyFill="1" applyAlignment="1">
      <alignment horizontal="left" vertical="center"/>
    </xf>
    <xf numFmtId="0" fontId="329" fillId="197" borderId="0" xfId="38" applyFont="1" applyFill="1" applyAlignment="1">
      <alignment horizontal="center" vertical="center" wrapText="1"/>
    </xf>
    <xf numFmtId="0" fontId="324" fillId="235" borderId="0" xfId="38" applyFont="1" applyFill="1" applyAlignment="1">
      <alignment vertical="center" wrapText="1"/>
    </xf>
    <xf numFmtId="0" fontId="324" fillId="235" borderId="0" xfId="38" applyFont="1" applyFill="1" applyAlignment="1">
      <alignment horizontal="center" vertical="center" wrapText="1"/>
    </xf>
    <xf numFmtId="0" fontId="324" fillId="0" borderId="0" xfId="38" applyFont="1" applyAlignment="1">
      <alignment horizontal="center" vertical="center" wrapText="1"/>
    </xf>
    <xf numFmtId="0" fontId="326" fillId="148" borderId="0" xfId="38" applyFont="1" applyFill="1" applyAlignment="1">
      <alignment horizontal="center" vertical="center" wrapText="1"/>
    </xf>
    <xf numFmtId="0" fontId="202" fillId="231" borderId="0" xfId="38" applyFont="1" applyFill="1" applyAlignment="1">
      <alignment horizontal="left" vertical="center"/>
    </xf>
    <xf numFmtId="0" fontId="330" fillId="230" borderId="0" xfId="38" applyFont="1" applyFill="1" applyAlignment="1">
      <alignment horizontal="center" vertical="center" wrapText="1"/>
    </xf>
    <xf numFmtId="0" fontId="324" fillId="236" borderId="0" xfId="38" applyFont="1" applyFill="1" applyAlignment="1">
      <alignment vertical="center"/>
    </xf>
    <xf numFmtId="0" fontId="324" fillId="236" borderId="0" xfId="38" applyFont="1" applyFill="1" applyAlignment="1">
      <alignment vertical="center" wrapText="1"/>
    </xf>
    <xf numFmtId="0" fontId="326" fillId="148" borderId="0" xfId="38" applyFont="1" applyFill="1" applyAlignment="1">
      <alignment vertical="center"/>
    </xf>
    <xf numFmtId="0" fontId="324" fillId="237" borderId="0" xfId="38" applyFont="1" applyFill="1" applyAlignment="1">
      <alignment horizontal="right" vertical="center" wrapText="1"/>
    </xf>
    <xf numFmtId="0" fontId="327" fillId="237" borderId="0" xfId="38" applyFont="1" applyFill="1" applyAlignment="1">
      <alignment vertical="center"/>
    </xf>
    <xf numFmtId="0" fontId="324" fillId="237" borderId="0" xfId="38" applyFont="1" applyFill="1" applyAlignment="1">
      <alignment vertical="center" wrapText="1"/>
    </xf>
    <xf numFmtId="0" fontId="324" fillId="5" borderId="0" xfId="38" applyFont="1" applyFill="1" applyAlignment="1">
      <alignment horizontal="center" vertical="center" wrapText="1"/>
    </xf>
    <xf numFmtId="0" fontId="324" fillId="238" borderId="0" xfId="38" applyFont="1" applyFill="1" applyAlignment="1">
      <alignment horizontal="right" vertical="center" wrapText="1"/>
    </xf>
    <xf numFmtId="0" fontId="324" fillId="238" borderId="0" xfId="38" applyFont="1" applyFill="1" applyAlignment="1">
      <alignment horizontal="left" vertical="center"/>
    </xf>
    <xf numFmtId="0" fontId="324" fillId="238" borderId="0" xfId="38" applyFont="1" applyFill="1" applyAlignment="1">
      <alignment vertical="center" wrapText="1"/>
    </xf>
    <xf numFmtId="0" fontId="201" fillId="144" borderId="0" xfId="38" applyFont="1" applyFill="1" applyAlignment="1">
      <alignment vertical="center" wrapText="1"/>
    </xf>
    <xf numFmtId="0" fontId="201" fillId="144" borderId="0" xfId="38" applyFont="1" applyFill="1" applyAlignment="1">
      <alignment vertical="center"/>
    </xf>
    <xf numFmtId="0" fontId="331" fillId="230" borderId="0" xfId="38" applyFont="1" applyFill="1" applyAlignment="1">
      <alignment vertical="center"/>
    </xf>
    <xf numFmtId="0" fontId="325" fillId="152" borderId="0" xfId="38" applyFont="1" applyFill="1" applyAlignment="1">
      <alignment horizontal="right" vertical="center" wrapText="1"/>
    </xf>
    <xf numFmtId="0" fontId="332" fillId="152" borderId="0" xfId="38" applyFont="1" applyFill="1" applyAlignment="1">
      <alignment vertical="center"/>
    </xf>
    <xf numFmtId="0" fontId="327" fillId="0" borderId="0" xfId="38" applyFont="1" applyAlignment="1">
      <alignment vertical="center"/>
    </xf>
    <xf numFmtId="0" fontId="233" fillId="0" borderId="0" xfId="38" applyFont="1" applyAlignment="1">
      <alignment horizontal="right" vertical="center"/>
    </xf>
    <xf numFmtId="0" fontId="326" fillId="148" borderId="0" xfId="38" applyFont="1" applyFill="1" applyAlignment="1">
      <alignment horizontal="center" vertical="center" wrapText="1"/>
    </xf>
    <xf numFmtId="0" fontId="207" fillId="148" borderId="0" xfId="38" applyFont="1" applyFill="1" applyAlignment="1">
      <alignment horizontal="left" vertical="center" wrapText="1"/>
    </xf>
    <xf numFmtId="0" fontId="317" fillId="158" borderId="10" xfId="2" applyFont="1" applyFill="1" applyBorder="1" applyAlignment="1">
      <alignment horizontal="center" vertical="center"/>
    </xf>
    <xf numFmtId="0" fontId="317" fillId="158" borderId="76" xfId="2" applyFont="1" applyFill="1" applyBorder="1" applyAlignment="1">
      <alignment horizontal="center" vertical="center"/>
    </xf>
    <xf numFmtId="0" fontId="317" fillId="158" borderId="121" xfId="2" applyFont="1" applyFill="1" applyBorder="1" applyAlignment="1">
      <alignment horizontal="center" vertical="center"/>
    </xf>
    <xf numFmtId="0" fontId="317" fillId="158" borderId="0" xfId="2" applyFont="1" applyFill="1" applyAlignment="1">
      <alignment horizontal="center" vertical="center"/>
    </xf>
    <xf numFmtId="0" fontId="172" fillId="161" borderId="76" xfId="2" applyFont="1" applyFill="1" applyBorder="1" applyAlignment="1">
      <alignment horizontal="center" vertical="center"/>
    </xf>
    <xf numFmtId="0" fontId="172" fillId="161" borderId="11" xfId="2" applyFont="1" applyFill="1" applyBorder="1" applyAlignment="1">
      <alignment horizontal="center" vertical="center"/>
    </xf>
    <xf numFmtId="0" fontId="316" fillId="161" borderId="0" xfId="2" applyFont="1" applyFill="1" applyAlignment="1">
      <alignment horizontal="center" vertical="center"/>
    </xf>
    <xf numFmtId="0" fontId="316" fillId="161" borderId="13" xfId="2" applyFont="1" applyFill="1" applyBorder="1" applyAlignment="1">
      <alignment horizontal="center" vertical="center"/>
    </xf>
    <xf numFmtId="0" fontId="162" fillId="161" borderId="2" xfId="2" applyFont="1" applyFill="1" applyBorder="1" applyAlignment="1">
      <alignment horizontal="center" vertical="center"/>
    </xf>
    <xf numFmtId="0" fontId="162" fillId="161" borderId="35" xfId="2" applyFont="1" applyFill="1" applyBorder="1" applyAlignment="1">
      <alignment horizontal="center" vertical="center"/>
    </xf>
    <xf numFmtId="0" fontId="162" fillId="158" borderId="0" xfId="2" applyFont="1" applyFill="1" applyAlignment="1">
      <alignment horizontal="left" vertical="top" wrapText="1"/>
    </xf>
    <xf numFmtId="0" fontId="162" fillId="158" borderId="2" xfId="2" applyFont="1" applyFill="1" applyBorder="1" applyAlignment="1">
      <alignment horizontal="left" vertical="top" wrapText="1"/>
    </xf>
    <xf numFmtId="0" fontId="322" fillId="158" borderId="76" xfId="2" applyFont="1" applyFill="1" applyBorder="1" applyAlignment="1">
      <alignment horizontal="center" vertical="center"/>
    </xf>
    <xf numFmtId="0" fontId="322" fillId="158" borderId="0" xfId="2" applyFont="1" applyFill="1" applyAlignment="1">
      <alignment horizontal="center" vertical="center"/>
    </xf>
    <xf numFmtId="0" fontId="9" fillId="18" borderId="13" xfId="38" applyFill="1" applyBorder="1" applyAlignment="1">
      <alignment horizontal="right" vertical="center" wrapText="1"/>
    </xf>
    <xf numFmtId="0" fontId="201" fillId="144" borderId="0" xfId="43" applyFont="1" applyFill="1" applyAlignment="1">
      <alignment horizontal="center" vertical="center"/>
    </xf>
    <xf numFmtId="0" fontId="311" fillId="223" borderId="0" xfId="38" applyFont="1" applyFill="1" applyAlignment="1">
      <alignment horizontal="center" vertical="center" wrapText="1"/>
    </xf>
    <xf numFmtId="0" fontId="209" fillId="195" borderId="0" xfId="2" applyFont="1" applyFill="1" applyAlignment="1">
      <alignment horizontal="center" vertical="center" wrapText="1"/>
    </xf>
    <xf numFmtId="1" fontId="162" fillId="197" borderId="0" xfId="2" applyNumberFormat="1" applyFont="1" applyFill="1" applyAlignment="1">
      <alignment horizontal="center" vertical="center" wrapText="1"/>
    </xf>
    <xf numFmtId="0" fontId="308" fillId="195" borderId="13" xfId="38" applyFont="1" applyFill="1" applyBorder="1" applyAlignment="1">
      <alignment horizontal="center" vertical="center" wrapText="1"/>
    </xf>
    <xf numFmtId="0" fontId="312" fillId="225" borderId="0" xfId="38" applyFont="1" applyFill="1" applyAlignment="1">
      <alignment horizontal="center" vertical="center"/>
    </xf>
    <xf numFmtId="0" fontId="306" fillId="214" borderId="0" xfId="38" applyFont="1" applyFill="1" applyAlignment="1">
      <alignment horizontal="center" vertical="center"/>
    </xf>
    <xf numFmtId="0" fontId="212" fillId="158" borderId="0" xfId="50" applyFont="1" applyFill="1" applyAlignment="1">
      <alignment horizontal="left" vertical="center" wrapText="1"/>
    </xf>
    <xf numFmtId="0" fontId="212" fillId="158" borderId="141" xfId="50" applyFont="1" applyFill="1" applyBorder="1" applyAlignment="1">
      <alignment horizontal="left" vertical="center" wrapText="1"/>
    </xf>
    <xf numFmtId="188" fontId="212" fillId="158" borderId="0" xfId="50" applyNumberFormat="1" applyFont="1" applyFill="1" applyAlignment="1">
      <alignment horizontal="left" vertical="center" wrapText="1"/>
    </xf>
    <xf numFmtId="168" fontId="242" fillId="158" borderId="5" xfId="38" applyNumberFormat="1" applyFont="1" applyFill="1" applyBorder="1" applyAlignment="1">
      <alignment horizontal="center" vertical="center"/>
    </xf>
    <xf numFmtId="0" fontId="170" fillId="220" borderId="0" xfId="49" applyFont="1" applyFill="1" applyAlignment="1">
      <alignment horizontal="center" vertical="center"/>
    </xf>
    <xf numFmtId="0" fontId="158" fillId="148" borderId="0" xfId="43" applyFont="1" applyFill="1" applyAlignment="1">
      <alignment horizontal="center" vertical="center" wrapText="1"/>
    </xf>
    <xf numFmtId="0" fontId="158" fillId="148" borderId="187" xfId="43" applyFont="1" applyFill="1" applyBorder="1" applyAlignment="1">
      <alignment horizontal="center" vertical="center" wrapText="1"/>
    </xf>
    <xf numFmtId="0" fontId="202" fillId="221" borderId="0" xfId="49" applyFont="1" applyFill="1" applyAlignment="1">
      <alignment horizontal="center" vertical="center"/>
    </xf>
    <xf numFmtId="0" fontId="208" fillId="163" borderId="14" xfId="38" applyFont="1" applyFill="1" applyBorder="1" applyAlignment="1">
      <alignment horizontal="center" vertical="center"/>
    </xf>
    <xf numFmtId="0" fontId="204" fillId="215" borderId="0" xfId="43" applyFont="1" applyFill="1" applyAlignment="1">
      <alignment horizontal="center" vertical="center" wrapText="1"/>
    </xf>
    <xf numFmtId="0" fontId="204" fillId="215" borderId="187" xfId="43" applyFont="1" applyFill="1" applyBorder="1" applyAlignment="1">
      <alignment horizontal="center" vertical="center" wrapText="1"/>
    </xf>
    <xf numFmtId="0" fontId="170" fillId="180" borderId="0" xfId="43" applyFont="1" applyFill="1" applyAlignment="1">
      <alignment horizontal="center" vertical="center" wrapText="1"/>
    </xf>
    <xf numFmtId="0" fontId="170" fillId="180" borderId="187" xfId="43" applyFont="1" applyFill="1" applyBorder="1" applyAlignment="1">
      <alignment horizontal="center" vertical="center" wrapText="1"/>
    </xf>
    <xf numFmtId="0" fontId="125" fillId="158" borderId="0" xfId="2" applyFont="1" applyFill="1" applyAlignment="1">
      <alignment horizontal="center" vertical="center" wrapText="1"/>
    </xf>
    <xf numFmtId="0" fontId="125" fillId="158" borderId="5" xfId="2" applyFont="1" applyFill="1" applyBorder="1" applyAlignment="1">
      <alignment horizontal="center" vertical="center" wrapText="1"/>
    </xf>
    <xf numFmtId="0" fontId="174" fillId="165" borderId="0" xfId="2" applyFont="1" applyFill="1" applyAlignment="1">
      <alignment horizontal="center" vertical="center" wrapText="1"/>
    </xf>
    <xf numFmtId="0" fontId="174" fillId="165" borderId="5" xfId="2" applyFont="1" applyFill="1" applyBorder="1" applyAlignment="1">
      <alignment horizontal="center" vertical="center" wrapText="1"/>
    </xf>
    <xf numFmtId="0" fontId="174" fillId="108" borderId="0" xfId="2" applyFont="1" applyFill="1" applyAlignment="1">
      <alignment horizontal="center" vertical="center"/>
    </xf>
    <xf numFmtId="0" fontId="174" fillId="108" borderId="5" xfId="2" applyFont="1" applyFill="1" applyBorder="1" applyAlignment="1">
      <alignment horizontal="center" vertical="center"/>
    </xf>
    <xf numFmtId="0" fontId="9" fillId="158" borderId="0" xfId="38" applyFill="1" applyAlignment="1">
      <alignment horizontal="center" vertical="center" wrapText="1"/>
    </xf>
    <xf numFmtId="0" fontId="125" fillId="165" borderId="0" xfId="2" applyFont="1" applyFill="1" applyAlignment="1">
      <alignment horizontal="center" vertical="center" wrapText="1"/>
    </xf>
    <xf numFmtId="0" fontId="125" fillId="165" borderId="5" xfId="2" applyFont="1" applyFill="1" applyBorder="1" applyAlignment="1">
      <alignment horizontal="center" vertical="center" wrapText="1"/>
    </xf>
    <xf numFmtId="0" fontId="300" fillId="163" borderId="0" xfId="2" applyFont="1" applyFill="1" applyAlignment="1">
      <alignment horizontal="center" vertical="center" wrapText="1"/>
    </xf>
    <xf numFmtId="0" fontId="300" fillId="163" borderId="5" xfId="2" applyFont="1" applyFill="1" applyBorder="1" applyAlignment="1">
      <alignment horizontal="center" vertical="center" wrapText="1"/>
    </xf>
    <xf numFmtId="0" fontId="299" fillId="142" borderId="0" xfId="2" applyFont="1" applyFill="1" applyAlignment="1">
      <alignment horizontal="center" vertical="center" wrapText="1"/>
    </xf>
    <xf numFmtId="0" fontId="299" fillId="142" borderId="5" xfId="2" applyFont="1" applyFill="1" applyBorder="1" applyAlignment="1">
      <alignment horizontal="center" vertical="center" wrapText="1"/>
    </xf>
    <xf numFmtId="0" fontId="125" fillId="161" borderId="0" xfId="2" applyFont="1" applyFill="1" applyAlignment="1">
      <alignment horizontal="center" vertical="center" wrapText="1"/>
    </xf>
    <xf numFmtId="0" fontId="125" fillId="161" borderId="5" xfId="2" applyFont="1" applyFill="1" applyBorder="1" applyAlignment="1">
      <alignment horizontal="center" vertical="center" wrapText="1"/>
    </xf>
    <xf numFmtId="0" fontId="174" fillId="158" borderId="0" xfId="2" applyFont="1" applyFill="1" applyAlignment="1">
      <alignment horizontal="center" vertical="center" wrapText="1"/>
    </xf>
    <xf numFmtId="0" fontId="174" fillId="158" borderId="5" xfId="2" applyFont="1" applyFill="1" applyBorder="1" applyAlignment="1">
      <alignment horizontal="center" vertical="center" wrapText="1"/>
    </xf>
    <xf numFmtId="0" fontId="174" fillId="158" borderId="13" xfId="2" applyFont="1" applyFill="1" applyBorder="1" applyAlignment="1">
      <alignment horizontal="center" vertical="center" wrapText="1"/>
    </xf>
    <xf numFmtId="0" fontId="174" fillId="158" borderId="21" xfId="2" applyFont="1" applyFill="1" applyBorder="1" applyAlignment="1">
      <alignment horizontal="center" vertical="center" wrapText="1"/>
    </xf>
    <xf numFmtId="0" fontId="298" fillId="214" borderId="0" xfId="38" applyFont="1" applyFill="1" applyAlignment="1">
      <alignment horizontal="center" vertical="center"/>
    </xf>
    <xf numFmtId="0" fontId="295" fillId="213" borderId="0" xfId="56" applyFont="1" applyFill="1" applyAlignment="1">
      <alignment horizontal="center" vertical="center" wrapText="1"/>
    </xf>
    <xf numFmtId="0" fontId="294" fillId="180" borderId="0" xfId="2" applyFont="1" applyFill="1" applyAlignment="1">
      <alignment horizontal="center" vertical="center" wrapText="1"/>
    </xf>
    <xf numFmtId="0" fontId="207" fillId="153" borderId="0" xfId="43" applyFont="1" applyFill="1" applyAlignment="1">
      <alignment horizontal="center" vertical="center"/>
    </xf>
    <xf numFmtId="0" fontId="179" fillId="161" borderId="137" xfId="17" applyFont="1" applyFill="1" applyBorder="1" applyAlignment="1">
      <alignment horizontal="center" vertical="center" wrapText="1"/>
    </xf>
    <xf numFmtId="0" fontId="179" fillId="161" borderId="0" xfId="17" applyFont="1" applyFill="1" applyAlignment="1">
      <alignment horizontal="center" vertical="center" wrapText="1"/>
    </xf>
    <xf numFmtId="0" fontId="179" fillId="161" borderId="13" xfId="17" applyFont="1" applyFill="1" applyBorder="1" applyAlignment="1">
      <alignment horizontal="center" vertical="center" wrapText="1"/>
    </xf>
    <xf numFmtId="0" fontId="179" fillId="161" borderId="154" xfId="17" applyFont="1" applyFill="1" applyBorder="1" applyAlignment="1">
      <alignment horizontal="center" vertical="center" wrapText="1"/>
    </xf>
    <xf numFmtId="0" fontId="179" fillId="161" borderId="47" xfId="17" applyFont="1" applyFill="1" applyBorder="1" applyAlignment="1">
      <alignment horizontal="center" vertical="center" wrapText="1"/>
    </xf>
    <xf numFmtId="0" fontId="179" fillId="161" borderId="48" xfId="17" applyFont="1" applyFill="1" applyBorder="1" applyAlignment="1">
      <alignment horizontal="center" vertical="center" wrapText="1"/>
    </xf>
    <xf numFmtId="0" fontId="224" fillId="192" borderId="137" xfId="38" applyFont="1" applyFill="1" applyBorder="1" applyAlignment="1">
      <alignment horizontal="center" vertical="center" wrapText="1"/>
    </xf>
    <xf numFmtId="0" fontId="224" fillId="192" borderId="0" xfId="38" applyFont="1" applyFill="1" applyAlignment="1">
      <alignment horizontal="center" vertical="center" wrapText="1"/>
    </xf>
    <xf numFmtId="0" fontId="224" fillId="192" borderId="13" xfId="38" applyFont="1" applyFill="1" applyBorder="1" applyAlignment="1">
      <alignment horizontal="center" vertical="center" wrapText="1"/>
    </xf>
    <xf numFmtId="0" fontId="224" fillId="192" borderId="155" xfId="38" applyFont="1" applyFill="1" applyBorder="1" applyAlignment="1">
      <alignment horizontal="center" vertical="center" wrapText="1"/>
    </xf>
    <xf numFmtId="0" fontId="224" fillId="192" borderId="54" xfId="38" applyFont="1" applyFill="1" applyBorder="1" applyAlignment="1">
      <alignment horizontal="center" vertical="center" wrapText="1"/>
    </xf>
    <xf numFmtId="0" fontId="224" fillId="192" borderId="55" xfId="38" applyFont="1" applyFill="1" applyBorder="1" applyAlignment="1">
      <alignment horizontal="center" vertical="center" wrapText="1"/>
    </xf>
    <xf numFmtId="0" fontId="254" fillId="183" borderId="137" xfId="19" applyFont="1" applyFill="1" applyBorder="1" applyAlignment="1">
      <alignment horizontal="left" vertical="top" wrapText="1"/>
    </xf>
    <xf numFmtId="0" fontId="254" fillId="183" borderId="0" xfId="19" applyFont="1" applyFill="1" applyAlignment="1">
      <alignment horizontal="left" vertical="top" wrapText="1"/>
    </xf>
    <xf numFmtId="0" fontId="254" fillId="183" borderId="13" xfId="19" applyFont="1" applyFill="1" applyBorder="1" applyAlignment="1">
      <alignment horizontal="left" vertical="top" wrapText="1"/>
    </xf>
    <xf numFmtId="0" fontId="157" fillId="158" borderId="137" xfId="51" applyFont="1" applyFill="1" applyBorder="1" applyAlignment="1">
      <alignment horizontal="left" vertical="top" wrapText="1"/>
    </xf>
    <xf numFmtId="0" fontId="157" fillId="158" borderId="0" xfId="51" applyFont="1" applyFill="1" applyAlignment="1">
      <alignment horizontal="left" vertical="top" wrapText="1"/>
    </xf>
    <xf numFmtId="0" fontId="157" fillId="158" borderId="13" xfId="51" applyFont="1" applyFill="1" applyBorder="1" applyAlignment="1">
      <alignment horizontal="left" vertical="top" wrapText="1"/>
    </xf>
    <xf numFmtId="0" fontId="157" fillId="158" borderId="155" xfId="51" applyFont="1" applyFill="1" applyBorder="1" applyAlignment="1">
      <alignment horizontal="left" vertical="top" wrapText="1"/>
    </xf>
    <xf numFmtId="0" fontId="157" fillId="158" borderId="54" xfId="51" applyFont="1" applyFill="1" applyBorder="1" applyAlignment="1">
      <alignment horizontal="left" vertical="top" wrapText="1"/>
    </xf>
    <xf numFmtId="0" fontId="157" fillId="158" borderId="55" xfId="51" applyFont="1" applyFill="1" applyBorder="1" applyAlignment="1">
      <alignment horizontal="left" vertical="top" wrapText="1"/>
    </xf>
    <xf numFmtId="0" fontId="174" fillId="158" borderId="24" xfId="2" applyFont="1" applyFill="1" applyBorder="1" applyAlignment="1">
      <alignment horizontal="center" vertical="center" wrapText="1"/>
    </xf>
    <xf numFmtId="0" fontId="174" fillId="158" borderId="3" xfId="2" applyFont="1" applyFill="1" applyBorder="1" applyAlignment="1">
      <alignment horizontal="center" vertical="center" wrapText="1"/>
    </xf>
    <xf numFmtId="0" fontId="157" fillId="176" borderId="0" xfId="2" applyFont="1" applyFill="1" applyAlignment="1">
      <alignment horizontal="center" vertical="center"/>
    </xf>
    <xf numFmtId="0" fontId="157" fillId="176" borderId="5" xfId="2" applyFont="1" applyFill="1" applyBorder="1" applyAlignment="1">
      <alignment horizontal="center" vertical="center"/>
    </xf>
    <xf numFmtId="0" fontId="125" fillId="158" borderId="13" xfId="2" applyFont="1" applyFill="1" applyBorder="1" applyAlignment="1">
      <alignment horizontal="center" vertical="center" wrapText="1"/>
    </xf>
    <xf numFmtId="0" fontId="125" fillId="158" borderId="21" xfId="2" applyFont="1" applyFill="1" applyBorder="1" applyAlignment="1">
      <alignment horizontal="center" vertical="center" wrapText="1"/>
    </xf>
    <xf numFmtId="0" fontId="225" fillId="163" borderId="137" xfId="38" applyFont="1" applyFill="1" applyBorder="1" applyAlignment="1">
      <alignment horizontal="center" vertical="center"/>
    </xf>
    <xf numFmtId="0" fontId="224" fillId="163" borderId="0" xfId="38" applyFont="1" applyFill="1" applyAlignment="1">
      <alignment horizontal="center" vertical="center"/>
    </xf>
    <xf numFmtId="0" fontId="224" fillId="163" borderId="53" xfId="38" applyFont="1" applyFill="1" applyBorder="1" applyAlignment="1">
      <alignment horizontal="center" vertical="center"/>
    </xf>
    <xf numFmtId="174" fontId="225" fillId="163" borderId="45" xfId="38" applyNumberFormat="1" applyFont="1" applyFill="1" applyBorder="1" applyAlignment="1">
      <alignment horizontal="center" vertical="center"/>
    </xf>
    <xf numFmtId="0" fontId="224" fillId="163" borderId="13" xfId="38" applyFont="1" applyFill="1" applyBorder="1" applyAlignment="1">
      <alignment horizontal="center" vertical="center"/>
    </xf>
    <xf numFmtId="1" fontId="232" fillId="142" borderId="137" xfId="51" applyNumberFormat="1" applyFont="1" applyFill="1" applyBorder="1" applyAlignment="1">
      <alignment horizontal="center" vertical="center"/>
    </xf>
    <xf numFmtId="0" fontId="258" fillId="158" borderId="0" xfId="2" applyFont="1" applyFill="1" applyAlignment="1">
      <alignment horizontal="center" vertical="top" wrapText="1"/>
    </xf>
    <xf numFmtId="0" fontId="258" fillId="158" borderId="13" xfId="2" applyFont="1" applyFill="1" applyBorder="1" applyAlignment="1">
      <alignment horizontal="center" vertical="top" wrapText="1"/>
    </xf>
    <xf numFmtId="0" fontId="179" fillId="177" borderId="42" xfId="51" applyFont="1" applyFill="1" applyBorder="1" applyAlignment="1">
      <alignment horizontal="right" vertical="center"/>
    </xf>
    <xf numFmtId="0" fontId="179" fillId="177" borderId="71" xfId="51" applyFont="1" applyFill="1" applyBorder="1" applyAlignment="1">
      <alignment horizontal="right" vertical="center"/>
    </xf>
    <xf numFmtId="0" fontId="179" fillId="161" borderId="46" xfId="51" applyFont="1" applyFill="1" applyBorder="1" applyAlignment="1">
      <alignment horizontal="right" vertical="center"/>
    </xf>
    <xf numFmtId="0" fontId="179" fillId="161" borderId="71" xfId="51" applyFont="1" applyFill="1" applyBorder="1" applyAlignment="1">
      <alignment horizontal="right" vertical="center"/>
    </xf>
    <xf numFmtId="0" fontId="179" fillId="170" borderId="46" xfId="51" applyFont="1" applyFill="1" applyBorder="1" applyAlignment="1">
      <alignment horizontal="right" vertical="center"/>
    </xf>
    <xf numFmtId="0" fontId="179" fillId="170" borderId="71" xfId="51" applyFont="1" applyFill="1" applyBorder="1" applyAlignment="1">
      <alignment horizontal="right" vertical="center"/>
    </xf>
    <xf numFmtId="0" fontId="179" fillId="168" borderId="46" xfId="51" applyFont="1" applyFill="1" applyBorder="1" applyAlignment="1">
      <alignment horizontal="right" vertical="center"/>
    </xf>
    <xf numFmtId="0" fontId="179" fillId="168" borderId="71" xfId="51" applyFont="1" applyFill="1" applyBorder="1" applyAlignment="1">
      <alignment horizontal="right" vertical="center"/>
    </xf>
    <xf numFmtId="0" fontId="113" fillId="72" borderId="10" xfId="2" applyFont="1" applyFill="1" applyBorder="1" applyAlignment="1">
      <alignment horizontal="center" vertical="center" wrapText="1"/>
    </xf>
    <xf numFmtId="0" fontId="113" fillId="72" borderId="76" xfId="2" applyFont="1" applyFill="1" applyBorder="1" applyAlignment="1">
      <alignment horizontal="center" vertical="center" wrapText="1"/>
    </xf>
    <xf numFmtId="0" fontId="113" fillId="72" borderId="11" xfId="2" applyFont="1" applyFill="1" applyBorder="1" applyAlignment="1">
      <alignment horizontal="center" vertical="center" wrapText="1"/>
    </xf>
    <xf numFmtId="0" fontId="113" fillId="72" borderId="121" xfId="2" applyFont="1" applyFill="1" applyBorder="1" applyAlignment="1">
      <alignment horizontal="center" vertical="center" wrapText="1"/>
    </xf>
    <xf numFmtId="0" fontId="113" fillId="72" borderId="0" xfId="2" applyFont="1" applyFill="1" applyAlignment="1">
      <alignment horizontal="center" vertical="center" wrapText="1"/>
    </xf>
    <xf numFmtId="0" fontId="113" fillId="72" borderId="13" xfId="2" applyFont="1" applyFill="1" applyBorder="1" applyAlignment="1">
      <alignment horizontal="center" vertical="center" wrapText="1"/>
    </xf>
    <xf numFmtId="0" fontId="0" fillId="13" borderId="13" xfId="0" applyFill="1" applyBorder="1" applyAlignment="1">
      <alignment horizontal="center" wrapText="1"/>
    </xf>
    <xf numFmtId="0" fontId="42" fillId="5" borderId="0" xfId="14" applyFont="1" applyFill="1" applyAlignment="1">
      <alignment horizontal="center" vertical="top" wrapText="1"/>
    </xf>
    <xf numFmtId="0" fontId="43" fillId="5" borderId="0" xfId="0" applyFont="1" applyFill="1" applyAlignment="1">
      <alignment horizontal="left" vertical="center" wrapText="1"/>
    </xf>
    <xf numFmtId="0" fontId="43" fillId="5" borderId="13" xfId="0" applyFont="1" applyFill="1" applyBorder="1" applyAlignment="1">
      <alignment horizontal="left" vertical="center" wrapText="1"/>
    </xf>
    <xf numFmtId="0" fontId="28" fillId="5" borderId="0" xfId="0" applyFont="1" applyFill="1" applyAlignment="1">
      <alignment horizontal="left" vertical="center" wrapText="1"/>
    </xf>
    <xf numFmtId="0" fontId="28" fillId="5" borderId="13" xfId="0" applyFont="1" applyFill="1" applyBorder="1" applyAlignment="1">
      <alignment horizontal="left" vertical="center" wrapText="1"/>
    </xf>
    <xf numFmtId="0" fontId="120" fillId="6" borderId="121" xfId="2" applyFont="1" applyFill="1" applyBorder="1" applyAlignment="1">
      <alignment horizontal="left" vertical="center"/>
    </xf>
    <xf numFmtId="0" fontId="28" fillId="13" borderId="0" xfId="6" applyFont="1" applyFill="1" applyAlignment="1">
      <alignment horizontal="left" vertical="center" wrapText="1"/>
    </xf>
    <xf numFmtId="0" fontId="28" fillId="13" borderId="13" xfId="6" applyFont="1" applyFill="1" applyBorder="1" applyAlignment="1">
      <alignment horizontal="left" vertical="center" wrapText="1"/>
    </xf>
    <xf numFmtId="0" fontId="182" fillId="6" borderId="121" xfId="2" applyFont="1" applyFill="1" applyBorder="1" applyAlignment="1">
      <alignment horizontal="left" vertical="center"/>
    </xf>
    <xf numFmtId="0" fontId="63" fillId="5" borderId="84" xfId="23" applyFont="1" applyFill="1" applyBorder="1" applyAlignment="1">
      <alignment horizontal="center" vertical="center" wrapText="1"/>
    </xf>
    <xf numFmtId="0" fontId="63" fillId="5" borderId="85" xfId="23" applyFont="1" applyFill="1" applyBorder="1" applyAlignment="1">
      <alignment horizontal="center" vertical="center" wrapText="1"/>
    </xf>
    <xf numFmtId="0" fontId="63" fillId="5" borderId="86" xfId="23" applyFont="1" applyFill="1" applyBorder="1" applyAlignment="1">
      <alignment horizontal="center" vertical="center" wrapText="1"/>
    </xf>
    <xf numFmtId="0" fontId="63" fillId="5" borderId="137" xfId="23" applyFont="1" applyFill="1" applyBorder="1" applyAlignment="1">
      <alignment horizontal="center" vertical="center" wrapText="1"/>
    </xf>
    <xf numFmtId="0" fontId="63" fillId="5" borderId="77" xfId="23" applyFont="1" applyFill="1" applyBorder="1" applyAlignment="1">
      <alignment horizontal="center" vertical="center" wrapText="1"/>
    </xf>
    <xf numFmtId="0" fontId="62" fillId="3" borderId="16" xfId="2" applyFont="1" applyFill="1" applyBorder="1" applyAlignment="1">
      <alignment horizontal="center" vertical="center" wrapText="1"/>
    </xf>
    <xf numFmtId="0" fontId="62" fillId="3" borderId="163" xfId="2" applyFont="1" applyFill="1" applyBorder="1" applyAlignment="1">
      <alignment horizontal="center" vertical="center" wrapText="1"/>
    </xf>
    <xf numFmtId="0" fontId="13" fillId="5" borderId="0" xfId="2" applyFont="1" applyFill="1" applyAlignment="1">
      <alignment horizontal="center" vertical="center" wrapText="1"/>
    </xf>
    <xf numFmtId="0" fontId="13" fillId="5" borderId="5" xfId="2" applyFont="1" applyFill="1" applyBorder="1" applyAlignment="1">
      <alignment horizontal="center" vertical="center" wrapText="1"/>
    </xf>
    <xf numFmtId="0" fontId="13" fillId="15" borderId="0" xfId="2" applyFont="1" applyFill="1" applyAlignment="1">
      <alignment horizontal="center" vertical="center" wrapText="1"/>
    </xf>
    <xf numFmtId="0" fontId="13" fillId="15" borderId="5"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3" xfId="2" applyFont="1" applyFill="1" applyBorder="1" applyAlignment="1">
      <alignment horizontal="center" vertical="center" wrapText="1"/>
    </xf>
    <xf numFmtId="0" fontId="62" fillId="3" borderId="0" xfId="2" applyFont="1" applyFill="1" applyAlignment="1">
      <alignment horizontal="center" vertical="center" wrapText="1"/>
    </xf>
    <xf numFmtId="0" fontId="62" fillId="3" borderId="5" xfId="2" applyFont="1" applyFill="1" applyBorder="1" applyAlignment="1">
      <alignment horizontal="center" vertical="center" wrapText="1"/>
    </xf>
    <xf numFmtId="0" fontId="13" fillId="6" borderId="49" xfId="2" applyFont="1" applyFill="1" applyBorder="1" applyAlignment="1" applyProtection="1">
      <alignment horizontal="center" vertical="center" wrapText="1"/>
      <protection locked="0"/>
    </xf>
    <xf numFmtId="0" fontId="13" fillId="6" borderId="5" xfId="2" applyFont="1" applyFill="1" applyBorder="1" applyAlignment="1" applyProtection="1">
      <alignment horizontal="center" vertical="center" wrapText="1"/>
      <protection locked="0"/>
    </xf>
    <xf numFmtId="0" fontId="13" fillId="6" borderId="90" xfId="2" applyFont="1" applyFill="1" applyBorder="1" applyAlignment="1">
      <alignment horizontal="center" vertical="center" wrapText="1"/>
    </xf>
    <xf numFmtId="0" fontId="13" fillId="6" borderId="3" xfId="2" applyFont="1" applyFill="1" applyBorder="1" applyAlignment="1">
      <alignment horizontal="center" vertical="center" wrapText="1"/>
    </xf>
    <xf numFmtId="0" fontId="60" fillId="7" borderId="91" xfId="2" applyFont="1" applyFill="1" applyBorder="1" applyAlignment="1" applyProtection="1">
      <alignment horizontal="center" vertical="center" wrapText="1"/>
      <protection hidden="1"/>
    </xf>
    <xf numFmtId="0" fontId="60" fillId="7" borderId="164" xfId="2" applyFont="1" applyFill="1" applyBorder="1" applyAlignment="1" applyProtection="1">
      <alignment horizontal="center" vertical="center" wrapText="1"/>
      <protection hidden="1"/>
    </xf>
    <xf numFmtId="166" fontId="82" fillId="15" borderId="0" xfId="2" applyNumberFormat="1" applyFont="1" applyFill="1" applyAlignment="1">
      <alignment horizontal="center" vertical="top" wrapText="1"/>
    </xf>
    <xf numFmtId="166" fontId="82" fillId="15" borderId="13" xfId="2" applyNumberFormat="1" applyFont="1" applyFill="1" applyBorder="1" applyAlignment="1">
      <alignment horizontal="center" vertical="top" wrapText="1"/>
    </xf>
    <xf numFmtId="0" fontId="18" fillId="15" borderId="95" xfId="2" applyFont="1" applyFill="1" applyBorder="1" applyAlignment="1">
      <alignment horizontal="center" vertical="center" wrapText="1"/>
    </xf>
    <xf numFmtId="0" fontId="18" fillId="15" borderId="1" xfId="2" applyFont="1" applyFill="1" applyBorder="1" applyAlignment="1">
      <alignment horizontal="center" vertical="center" wrapText="1"/>
    </xf>
    <xf numFmtId="0" fontId="18" fillId="15" borderId="163" xfId="2" applyFont="1" applyFill="1" applyBorder="1" applyAlignment="1">
      <alignment horizontal="center" vertical="center" wrapText="1"/>
    </xf>
    <xf numFmtId="0" fontId="18" fillId="15" borderId="5" xfId="2" applyFont="1" applyFill="1" applyBorder="1" applyAlignment="1">
      <alignment horizontal="center" vertical="center" wrapText="1"/>
    </xf>
    <xf numFmtId="0" fontId="58" fillId="7" borderId="115" xfId="2" applyFont="1" applyFill="1" applyBorder="1" applyAlignment="1" applyProtection="1">
      <alignment horizontal="center" vertical="center"/>
      <protection locked="0"/>
    </xf>
    <xf numFmtId="0" fontId="58" fillId="7" borderId="5" xfId="2" applyFont="1" applyFill="1" applyBorder="1" applyAlignment="1" applyProtection="1">
      <alignment horizontal="center" vertical="center"/>
      <protection locked="0"/>
    </xf>
    <xf numFmtId="0" fontId="13" fillId="80" borderId="1" xfId="2" applyFont="1" applyFill="1" applyBorder="1" applyAlignment="1">
      <alignment horizontal="center" vertical="center" wrapText="1"/>
    </xf>
    <xf numFmtId="0" fontId="13" fillId="80" borderId="96" xfId="2" applyFont="1" applyFill="1" applyBorder="1" applyAlignment="1">
      <alignment horizontal="center" vertical="center" wrapText="1"/>
    </xf>
    <xf numFmtId="0" fontId="13" fillId="80" borderId="5" xfId="2" applyFont="1" applyFill="1" applyBorder="1" applyAlignment="1">
      <alignment horizontal="center" vertical="center" wrapText="1"/>
    </xf>
    <xf numFmtId="0" fontId="13" fillId="80" borderId="21" xfId="2" applyFont="1" applyFill="1" applyBorder="1" applyAlignment="1">
      <alignment horizontal="center" vertical="center" wrapText="1"/>
    </xf>
    <xf numFmtId="0" fontId="13" fillId="6" borderId="1" xfId="2" applyFont="1" applyFill="1" applyBorder="1" applyAlignment="1" applyProtection="1">
      <alignment horizontal="center" vertical="center" wrapText="1"/>
      <protection locked="0"/>
    </xf>
    <xf numFmtId="0" fontId="13" fillId="6" borderId="105" xfId="2" applyFont="1" applyFill="1" applyBorder="1" applyAlignment="1" applyProtection="1">
      <alignment horizontal="center" vertical="center" wrapText="1"/>
      <protection locked="0"/>
    </xf>
    <xf numFmtId="0" fontId="13" fillId="6" borderId="103" xfId="2" applyFont="1" applyFill="1" applyBorder="1" applyAlignment="1">
      <alignment horizontal="center" vertical="center" wrapText="1"/>
    </xf>
    <xf numFmtId="0" fontId="13" fillId="6" borderId="106" xfId="2" applyFont="1" applyFill="1" applyBorder="1" applyAlignment="1">
      <alignment horizontal="center" vertical="center" wrapText="1"/>
    </xf>
    <xf numFmtId="0" fontId="13" fillId="6" borderId="0" xfId="2" applyFont="1" applyFill="1" applyAlignment="1" applyProtection="1">
      <alignment horizontal="center" vertical="center" wrapText="1"/>
      <protection locked="0"/>
    </xf>
    <xf numFmtId="0" fontId="13" fillId="6" borderId="1" xfId="2" applyFont="1" applyFill="1" applyBorder="1" applyAlignment="1">
      <alignment horizontal="center" vertical="center" wrapText="1"/>
    </xf>
    <xf numFmtId="0" fontId="13" fillId="6" borderId="0" xfId="2" applyFont="1" applyFill="1" applyAlignment="1">
      <alignment horizontal="center" vertical="center" wrapText="1"/>
    </xf>
    <xf numFmtId="0" fontId="58" fillId="7" borderId="1" xfId="2" applyFont="1" applyFill="1" applyBorder="1" applyAlignment="1" applyProtection="1">
      <alignment horizontal="center" vertical="center"/>
      <protection locked="0"/>
    </xf>
    <xf numFmtId="0" fontId="87" fillId="7" borderId="121" xfId="2" applyFont="1" applyFill="1" applyBorder="1" applyAlignment="1" applyProtection="1">
      <alignment horizontal="center" vertical="center"/>
      <protection hidden="1"/>
    </xf>
    <xf numFmtId="0" fontId="26" fillId="5" borderId="0" xfId="2" applyFont="1" applyFill="1" applyAlignment="1" applyProtection="1">
      <alignment horizontal="left" vertical="center"/>
      <protection locked="0"/>
    </xf>
    <xf numFmtId="0" fontId="26" fillId="5" borderId="13" xfId="2" applyFont="1" applyFill="1" applyBorder="1" applyAlignment="1" applyProtection="1">
      <alignment horizontal="left" vertical="center"/>
      <protection locked="0"/>
    </xf>
    <xf numFmtId="0" fontId="71" fillId="0" borderId="114" xfId="6" applyFont="1" applyBorder="1" applyAlignment="1">
      <alignment horizontal="center" vertical="center"/>
    </xf>
    <xf numFmtId="0" fontId="71" fillId="0" borderId="115" xfId="6" applyFont="1" applyBorder="1" applyAlignment="1">
      <alignment horizontal="center" vertical="center"/>
    </xf>
    <xf numFmtId="0" fontId="13" fillId="5" borderId="1" xfId="2" applyFont="1" applyFill="1" applyBorder="1" applyAlignment="1">
      <alignment horizontal="center" vertical="center" wrapText="1"/>
    </xf>
    <xf numFmtId="0" fontId="71" fillId="0" borderId="95" xfId="6" applyFont="1" applyBorder="1" applyAlignment="1">
      <alignment horizontal="center" vertical="center"/>
    </xf>
    <xf numFmtId="0" fontId="71" fillId="0" borderId="1" xfId="6" applyFont="1" applyBorder="1" applyAlignment="1">
      <alignment horizontal="center" vertical="center"/>
    </xf>
    <xf numFmtId="0" fontId="135" fillId="3" borderId="121" xfId="6" applyFont="1" applyFill="1" applyBorder="1" applyAlignment="1">
      <alignment horizontal="center" vertical="center"/>
    </xf>
    <xf numFmtId="0" fontId="135" fillId="3" borderId="0" xfId="6" applyFont="1" applyFill="1" applyAlignment="1">
      <alignment horizontal="center" vertical="center"/>
    </xf>
    <xf numFmtId="0" fontId="135" fillId="3" borderId="13" xfId="6" applyFont="1" applyFill="1" applyBorder="1" applyAlignment="1">
      <alignment horizontal="center" vertical="center"/>
    </xf>
    <xf numFmtId="0" fontId="18" fillId="5" borderId="171" xfId="2" applyFont="1" applyFill="1" applyBorder="1" applyAlignment="1">
      <alignment horizontal="center" vertical="center" wrapText="1"/>
    </xf>
    <xf numFmtId="0" fontId="18" fillId="5" borderId="126" xfId="2" applyFont="1" applyFill="1" applyBorder="1" applyAlignment="1">
      <alignment horizontal="center" vertical="center" wrapText="1"/>
    </xf>
    <xf numFmtId="0" fontId="122" fillId="5" borderId="121" xfId="6" applyFont="1" applyFill="1" applyBorder="1" applyAlignment="1">
      <alignment horizontal="center" vertical="center" wrapText="1"/>
    </xf>
    <xf numFmtId="0" fontId="122" fillId="5" borderId="0" xfId="6" applyFont="1" applyFill="1" applyAlignment="1">
      <alignment horizontal="center" vertical="center" wrapText="1"/>
    </xf>
    <xf numFmtId="0" fontId="122" fillId="5" borderId="13" xfId="6" applyFont="1" applyFill="1" applyBorder="1" applyAlignment="1">
      <alignment horizontal="center" vertical="center" wrapText="1"/>
    </xf>
    <xf numFmtId="0" fontId="43" fillId="5" borderId="121" xfId="6" applyFont="1" applyFill="1" applyBorder="1" applyAlignment="1">
      <alignment horizontal="center" vertical="center"/>
    </xf>
    <xf numFmtId="0" fontId="0" fillId="6" borderId="0" xfId="0" applyFill="1" applyAlignment="1">
      <alignment horizontal="left" vertical="center"/>
    </xf>
    <xf numFmtId="0" fontId="0" fillId="6" borderId="0" xfId="0" applyFill="1" applyAlignment="1">
      <alignment horizontal="center" vertical="center" wrapText="1"/>
    </xf>
    <xf numFmtId="0" fontId="0" fillId="6" borderId="0" xfId="0" applyFill="1" applyAlignment="1">
      <alignment horizontal="center" vertical="center"/>
    </xf>
    <xf numFmtId="0" fontId="50" fillId="43" borderId="0" xfId="17" applyFont="1" applyFill="1" applyAlignment="1" applyProtection="1">
      <alignment horizontal="center" vertical="center"/>
      <protection locked="0"/>
    </xf>
    <xf numFmtId="0" fontId="50" fillId="43" borderId="123" xfId="17" applyFont="1" applyFill="1" applyBorder="1" applyAlignment="1" applyProtection="1">
      <alignment horizontal="center" vertical="center"/>
      <protection locked="0"/>
    </xf>
    <xf numFmtId="0" fontId="41" fillId="44" borderId="0" xfId="17" applyFont="1" applyFill="1" applyAlignment="1" applyProtection="1">
      <alignment horizontal="center" vertical="center"/>
      <protection locked="0"/>
    </xf>
    <xf numFmtId="0" fontId="41" fillId="44" borderId="13" xfId="17" applyFont="1" applyFill="1" applyBorder="1" applyAlignment="1" applyProtection="1">
      <alignment horizontal="center" vertical="center"/>
      <protection locked="0"/>
    </xf>
    <xf numFmtId="0" fontId="41" fillId="44" borderId="123" xfId="17" applyFont="1" applyFill="1" applyBorder="1" applyAlignment="1" applyProtection="1">
      <alignment horizontal="center" vertical="center"/>
      <protection locked="0"/>
    </xf>
    <xf numFmtId="0" fontId="41" fillId="44" borderId="137" xfId="17" applyFont="1" applyFill="1" applyBorder="1" applyAlignment="1" applyProtection="1">
      <alignment horizontal="right" vertical="center"/>
      <protection locked="0"/>
    </xf>
    <xf numFmtId="0" fontId="41" fillId="44" borderId="0" xfId="17" applyFont="1" applyFill="1" applyAlignment="1" applyProtection="1">
      <alignment horizontal="right" vertical="center"/>
      <protection locked="0"/>
    </xf>
    <xf numFmtId="0" fontId="51" fillId="44" borderId="137" xfId="17" applyFont="1" applyFill="1" applyBorder="1" applyAlignment="1" applyProtection="1">
      <alignment horizontal="center" vertical="center"/>
      <protection locked="0"/>
    </xf>
    <xf numFmtId="0" fontId="51" fillId="44" borderId="0" xfId="17" applyFont="1" applyFill="1" applyAlignment="1" applyProtection="1">
      <alignment horizontal="center" vertical="center"/>
      <protection locked="0"/>
    </xf>
    <xf numFmtId="0" fontId="35" fillId="13" borderId="121" xfId="0" applyFont="1" applyFill="1" applyBorder="1" applyAlignment="1">
      <alignment horizontal="left" vertical="center" wrapText="1"/>
    </xf>
    <xf numFmtId="0" fontId="35" fillId="13" borderId="0" xfId="0" applyFont="1" applyFill="1" applyAlignment="1">
      <alignment horizontal="left" vertical="center" wrapText="1"/>
    </xf>
    <xf numFmtId="0" fontId="35" fillId="13" borderId="13" xfId="0" applyFont="1" applyFill="1" applyBorder="1" applyAlignment="1">
      <alignment horizontal="left" vertical="center" wrapText="1"/>
    </xf>
    <xf numFmtId="0" fontId="26" fillId="3" borderId="135" xfId="2" applyFont="1" applyFill="1" applyBorder="1" applyAlignment="1">
      <alignment horizontal="center" vertical="center"/>
    </xf>
    <xf numFmtId="0" fontId="26" fillId="3" borderId="49" xfId="2" applyFont="1" applyFill="1" applyBorder="1" applyAlignment="1">
      <alignment horizontal="center" vertical="center"/>
    </xf>
    <xf numFmtId="0" fontId="26" fillId="3" borderId="41" xfId="2" applyFont="1" applyFill="1" applyBorder="1" applyAlignment="1">
      <alignment horizontal="center" vertical="center"/>
    </xf>
    <xf numFmtId="0" fontId="26" fillId="3" borderId="161" xfId="2" applyFont="1" applyFill="1" applyBorder="1" applyAlignment="1">
      <alignment horizontal="center" vertical="center"/>
    </xf>
    <xf numFmtId="0" fontId="63" fillId="19" borderId="0" xfId="2" applyFont="1" applyFill="1" applyAlignment="1">
      <alignment horizontal="center" vertical="center" wrapText="1"/>
    </xf>
    <xf numFmtId="0" fontId="4" fillId="19" borderId="0" xfId="2" applyFont="1" applyFill="1" applyAlignment="1">
      <alignment horizontal="left" wrapText="1"/>
    </xf>
    <xf numFmtId="0" fontId="68" fillId="15" borderId="138" xfId="17" applyFont="1" applyFill="1" applyBorder="1" applyAlignment="1" applyProtection="1">
      <alignment horizontal="center" vertical="center" wrapText="1"/>
      <protection locked="0"/>
    </xf>
    <xf numFmtId="0" fontId="68" fillId="15" borderId="0" xfId="17" applyFont="1" applyFill="1" applyAlignment="1" applyProtection="1">
      <alignment horizontal="center" vertical="center" wrapText="1"/>
      <protection locked="0"/>
    </xf>
    <xf numFmtId="0" fontId="68" fillId="15" borderId="13" xfId="17" applyFont="1" applyFill="1" applyBorder="1" applyAlignment="1" applyProtection="1">
      <alignment horizontal="center" vertical="center" wrapText="1"/>
      <protection locked="0"/>
    </xf>
    <xf numFmtId="0" fontId="68" fillId="15" borderId="139" xfId="17" applyFont="1" applyFill="1" applyBorder="1" applyAlignment="1" applyProtection="1">
      <alignment horizontal="center" vertical="center" wrapText="1"/>
      <protection locked="0"/>
    </xf>
    <xf numFmtId="0" fontId="68" fillId="15" borderId="47" xfId="17" applyFont="1" applyFill="1" applyBorder="1" applyAlignment="1" applyProtection="1">
      <alignment horizontal="center" vertical="center" wrapText="1"/>
      <protection locked="0"/>
    </xf>
    <xf numFmtId="0" fontId="68" fillId="15" borderId="48" xfId="17" applyFont="1" applyFill="1" applyBorder="1" applyAlignment="1" applyProtection="1">
      <alignment horizontal="center" vertical="center" wrapText="1"/>
      <protection locked="0"/>
    </xf>
    <xf numFmtId="0" fontId="26" fillId="15" borderId="175" xfId="17" applyFont="1" applyFill="1" applyBorder="1" applyAlignment="1" applyProtection="1">
      <alignment horizontal="center" vertical="center" wrapText="1"/>
      <protection locked="0"/>
    </xf>
    <xf numFmtId="0" fontId="26" fillId="15" borderId="18" xfId="17" applyFont="1" applyFill="1" applyBorder="1" applyAlignment="1" applyProtection="1">
      <alignment horizontal="center" vertical="center" wrapText="1"/>
      <protection locked="0"/>
    </xf>
    <xf numFmtId="0" fontId="26" fillId="15" borderId="176" xfId="17" applyFont="1" applyFill="1" applyBorder="1" applyAlignment="1" applyProtection="1">
      <alignment horizontal="center" vertical="center" wrapText="1"/>
      <protection locked="0"/>
    </xf>
    <xf numFmtId="0" fontId="26" fillId="15" borderId="136" xfId="17" applyFont="1" applyFill="1" applyBorder="1" applyAlignment="1" applyProtection="1">
      <alignment horizontal="center" vertical="center" wrapText="1"/>
      <protection locked="0"/>
    </xf>
    <xf numFmtId="0" fontId="26" fillId="15" borderId="5" xfId="17" applyFont="1" applyFill="1" applyBorder="1" applyAlignment="1" applyProtection="1">
      <alignment horizontal="center" vertical="center" wrapText="1"/>
      <protection locked="0"/>
    </xf>
    <xf numFmtId="0" fontId="26" fillId="15" borderId="126" xfId="17" applyFont="1" applyFill="1" applyBorder="1" applyAlignment="1" applyProtection="1">
      <alignment horizontal="center" vertical="center" wrapText="1"/>
      <protection locked="0"/>
    </xf>
    <xf numFmtId="0" fontId="71" fillId="47" borderId="138" xfId="0" applyFont="1" applyFill="1" applyBorder="1" applyAlignment="1">
      <alignment horizontal="center" vertical="center" wrapText="1"/>
    </xf>
    <xf numFmtId="0" fontId="71" fillId="47" borderId="0" xfId="0" applyFont="1" applyFill="1" applyAlignment="1">
      <alignment horizontal="center" vertical="center" wrapText="1"/>
    </xf>
    <xf numFmtId="0" fontId="71" fillId="47" borderId="13" xfId="0" applyFont="1" applyFill="1" applyBorder="1" applyAlignment="1">
      <alignment horizontal="center" vertical="center" wrapText="1"/>
    </xf>
    <xf numFmtId="0" fontId="71" fillId="47" borderId="140" xfId="0" applyFont="1" applyFill="1" applyBorder="1" applyAlignment="1">
      <alignment horizontal="center" vertical="center" wrapText="1"/>
    </xf>
    <xf numFmtId="0" fontId="71" fillId="47" borderId="141" xfId="0" applyFont="1" applyFill="1" applyBorder="1" applyAlignment="1">
      <alignment horizontal="center" vertical="center" wrapText="1"/>
    </xf>
    <xf numFmtId="0" fontId="71" fillId="47" borderId="142" xfId="0" applyFont="1" applyFill="1" applyBorder="1" applyAlignment="1">
      <alignment horizontal="center" vertical="center" wrapText="1"/>
    </xf>
    <xf numFmtId="0" fontId="77" fillId="47" borderId="175" xfId="0" applyFont="1" applyFill="1" applyBorder="1" applyAlignment="1">
      <alignment horizontal="center" vertical="center" wrapText="1"/>
    </xf>
    <xf numFmtId="0" fontId="77" fillId="47" borderId="18" xfId="0" applyFont="1" applyFill="1" applyBorder="1" applyAlignment="1">
      <alignment horizontal="center" vertical="center" wrapText="1"/>
    </xf>
    <xf numFmtId="0" fontId="77" fillId="47" borderId="176" xfId="0" applyFont="1" applyFill="1" applyBorder="1" applyAlignment="1">
      <alignment horizontal="center" vertical="center" wrapText="1"/>
    </xf>
    <xf numFmtId="0" fontId="77" fillId="47" borderId="77" xfId="0" applyFont="1" applyFill="1" applyBorder="1" applyAlignment="1">
      <alignment horizontal="center" vertical="center" wrapText="1"/>
    </xf>
    <xf numFmtId="0" fontId="77" fillId="47" borderId="141" xfId="0" applyFont="1" applyFill="1" applyBorder="1" applyAlignment="1">
      <alignment horizontal="center" vertical="center" wrapText="1"/>
    </xf>
    <xf numFmtId="0" fontId="77" fillId="47" borderId="9" xfId="0" applyFont="1" applyFill="1" applyBorder="1" applyAlignment="1">
      <alignment horizontal="center" vertical="center" wrapText="1"/>
    </xf>
    <xf numFmtId="0" fontId="71" fillId="47" borderId="45" xfId="0" applyFont="1" applyFill="1" applyBorder="1" applyAlignment="1">
      <alignment horizontal="center" vertical="center" wrapText="1"/>
    </xf>
    <xf numFmtId="0" fontId="10" fillId="3" borderId="14" xfId="0" applyFont="1" applyFill="1" applyBorder="1" applyAlignment="1">
      <alignment horizontal="center" vertical="center"/>
    </xf>
    <xf numFmtId="0" fontId="13" fillId="6" borderId="5" xfId="2" applyFont="1" applyFill="1" applyBorder="1" applyAlignment="1">
      <alignment horizontal="center" vertical="center" wrapText="1"/>
    </xf>
    <xf numFmtId="0" fontId="60" fillId="7" borderId="0" xfId="2" applyFont="1" applyFill="1" applyAlignment="1" applyProtection="1">
      <alignment horizontal="center" vertical="center" wrapText="1"/>
      <protection hidden="1"/>
    </xf>
    <xf numFmtId="0" fontId="60" fillId="7" borderId="5" xfId="2" applyFont="1" applyFill="1" applyBorder="1" applyAlignment="1" applyProtection="1">
      <alignment horizontal="center" vertical="center" wrapText="1"/>
      <protection hidden="1"/>
    </xf>
    <xf numFmtId="0" fontId="63" fillId="5" borderId="13" xfId="2" applyFont="1" applyFill="1" applyBorder="1" applyAlignment="1">
      <alignment horizontal="center" vertical="center" wrapText="1"/>
    </xf>
    <xf numFmtId="0" fontId="63" fillId="5" borderId="21" xfId="2" applyFont="1" applyFill="1" applyBorder="1" applyAlignment="1">
      <alignment horizontal="center" vertical="center" wrapText="1"/>
    </xf>
    <xf numFmtId="0" fontId="63" fillId="5" borderId="0" xfId="2" applyFont="1" applyFill="1" applyAlignment="1">
      <alignment horizontal="center" vertical="center" wrapText="1"/>
    </xf>
    <xf numFmtId="0" fontId="63" fillId="5" borderId="5" xfId="2" applyFont="1" applyFill="1" applyBorder="1" applyAlignment="1">
      <alignment horizontal="center" vertical="center" wrapText="1"/>
    </xf>
    <xf numFmtId="0" fontId="25" fillId="109" borderId="0" xfId="2" applyFont="1" applyFill="1" applyAlignment="1">
      <alignment horizontal="center" vertical="center" wrapText="1"/>
    </xf>
    <xf numFmtId="1" fontId="26" fillId="13" borderId="0" xfId="2" applyNumberFormat="1" applyFont="1" applyFill="1" applyAlignment="1" applyProtection="1">
      <alignment horizontal="center" vertical="center" wrapText="1"/>
      <protection hidden="1"/>
    </xf>
    <xf numFmtId="0" fontId="27" fillId="109" borderId="13" xfId="6" applyFont="1" applyFill="1" applyBorder="1" applyAlignment="1">
      <alignment horizontal="center" vertical="center" wrapText="1"/>
    </xf>
    <xf numFmtId="0" fontId="28" fillId="5" borderId="0" xfId="14" applyFont="1" applyFill="1" applyAlignment="1">
      <alignment horizontal="left" vertical="center" wrapText="1"/>
    </xf>
    <xf numFmtId="0" fontId="28" fillId="5" borderId="141" xfId="14" applyFont="1" applyFill="1" applyBorder="1" applyAlignment="1">
      <alignment horizontal="left" vertical="center" wrapText="1"/>
    </xf>
    <xf numFmtId="188" fontId="28" fillId="5" borderId="0" xfId="14" applyNumberFormat="1" applyFont="1" applyFill="1" applyAlignment="1">
      <alignment horizontal="left" vertical="center" wrapText="1"/>
    </xf>
    <xf numFmtId="168" fontId="49" fillId="5" borderId="5" xfId="0" applyNumberFormat="1" applyFont="1" applyFill="1" applyBorder="1" applyAlignment="1">
      <alignment horizontal="center" vertical="center"/>
    </xf>
    <xf numFmtId="0" fontId="63" fillId="74" borderId="0" xfId="2" applyFont="1" applyFill="1" applyAlignment="1" applyProtection="1">
      <alignment horizontal="center" vertical="center"/>
      <protection locked="0"/>
    </xf>
    <xf numFmtId="0" fontId="63" fillId="74" borderId="5" xfId="2" applyFont="1" applyFill="1" applyBorder="1" applyAlignment="1" applyProtection="1">
      <alignment horizontal="center" vertical="center"/>
      <protection locked="0"/>
    </xf>
    <xf numFmtId="0" fontId="63" fillId="6" borderId="0" xfId="2" applyFont="1" applyFill="1" applyAlignment="1" applyProtection="1">
      <alignment horizontal="center" vertical="center" wrapText="1"/>
      <protection locked="0"/>
    </xf>
    <xf numFmtId="0" fontId="63" fillId="6" borderId="5" xfId="2" applyFont="1" applyFill="1" applyBorder="1" applyAlignment="1" applyProtection="1">
      <alignment horizontal="center" vertical="center" wrapText="1"/>
      <protection locked="0"/>
    </xf>
    <xf numFmtId="0" fontId="68" fillId="15" borderId="45" xfId="17" applyFont="1" applyFill="1" applyBorder="1" applyAlignment="1" applyProtection="1">
      <alignment horizontal="center" vertical="center" wrapText="1"/>
      <protection locked="0"/>
    </xf>
    <xf numFmtId="0" fontId="68" fillId="15" borderId="180" xfId="17" applyFont="1" applyFill="1" applyBorder="1" applyAlignment="1" applyProtection="1">
      <alignment horizontal="center" vertical="center" wrapText="1"/>
      <protection locked="0"/>
    </xf>
    <xf numFmtId="0" fontId="68" fillId="57" borderId="46" xfId="10" applyFont="1" applyFill="1" applyBorder="1" applyAlignment="1">
      <alignment horizontal="right" vertical="center"/>
    </xf>
    <xf numFmtId="0" fontId="68" fillId="57" borderId="71" xfId="10" applyFont="1" applyFill="1" applyBorder="1" applyAlignment="1">
      <alignment horizontal="right" vertical="center"/>
    </xf>
    <xf numFmtId="0" fontId="68" fillId="58" borderId="46" xfId="10" applyFont="1" applyFill="1" applyBorder="1" applyAlignment="1">
      <alignment horizontal="right" vertical="center"/>
    </xf>
    <xf numFmtId="0" fontId="68" fillId="58" borderId="71" xfId="10" applyFont="1" applyFill="1" applyBorder="1" applyAlignment="1">
      <alignment horizontal="right" vertical="center"/>
    </xf>
    <xf numFmtId="0" fontId="7" fillId="3" borderId="137" xfId="0" applyFont="1" applyFill="1" applyBorder="1" applyAlignment="1">
      <alignment horizontal="center" vertical="center"/>
    </xf>
    <xf numFmtId="0" fontId="71" fillId="3" borderId="0" xfId="0" applyFont="1" applyFill="1" applyAlignment="1">
      <alignment horizontal="center" vertical="center"/>
    </xf>
    <xf numFmtId="0" fontId="71" fillId="3" borderId="53" xfId="0" applyFont="1" applyFill="1" applyBorder="1" applyAlignment="1">
      <alignment horizontal="center" vertical="center"/>
    </xf>
    <xf numFmtId="174" fontId="7" fillId="3" borderId="45" xfId="0" applyNumberFormat="1" applyFont="1" applyFill="1" applyBorder="1" applyAlignment="1">
      <alignment horizontal="center" vertical="center"/>
    </xf>
    <xf numFmtId="0" fontId="71" fillId="3" borderId="13" xfId="0" applyFont="1" applyFill="1" applyBorder="1" applyAlignment="1">
      <alignment horizontal="center" vertical="center"/>
    </xf>
    <xf numFmtId="0" fontId="63" fillId="5" borderId="24" xfId="2" applyFont="1" applyFill="1" applyBorder="1" applyAlignment="1">
      <alignment horizontal="center" vertical="center" wrapText="1"/>
    </xf>
    <xf numFmtId="0" fontId="63" fillId="5" borderId="3" xfId="2" applyFont="1" applyFill="1" applyBorder="1" applyAlignment="1">
      <alignment horizontal="center" vertical="center" wrapText="1"/>
    </xf>
    <xf numFmtId="0" fontId="18" fillId="19" borderId="0" xfId="2" applyFont="1" applyFill="1" applyAlignment="1">
      <alignment horizontal="center" vertical="center"/>
    </xf>
    <xf numFmtId="0" fontId="18" fillId="19" borderId="5" xfId="2" applyFont="1" applyFill="1" applyBorder="1" applyAlignment="1">
      <alignment horizontal="center" vertical="center"/>
    </xf>
    <xf numFmtId="0" fontId="13" fillId="5" borderId="13" xfId="2" applyFont="1" applyFill="1" applyBorder="1" applyAlignment="1">
      <alignment horizontal="center" vertical="center" wrapText="1"/>
    </xf>
    <xf numFmtId="0" fontId="13" fillId="5" borderId="21" xfId="2" applyFont="1" applyFill="1" applyBorder="1" applyAlignment="1">
      <alignment horizontal="center" vertical="center" wrapText="1"/>
    </xf>
    <xf numFmtId="1" fontId="90" fillId="7" borderId="137" xfId="10" applyNumberFormat="1" applyFont="1" applyFill="1" applyBorder="1" applyAlignment="1">
      <alignment horizontal="center" vertical="center"/>
    </xf>
    <xf numFmtId="0" fontId="98" fillId="5" borderId="0" xfId="2" applyFont="1" applyFill="1" applyAlignment="1">
      <alignment horizontal="center" vertical="top" wrapText="1"/>
    </xf>
    <xf numFmtId="0" fontId="98" fillId="5" borderId="13" xfId="2" applyFont="1" applyFill="1" applyBorder="1" applyAlignment="1">
      <alignment horizontal="center" vertical="top" wrapText="1"/>
    </xf>
    <xf numFmtId="0" fontId="68" fillId="59" borderId="42" xfId="10" applyFont="1" applyFill="1" applyBorder="1" applyAlignment="1">
      <alignment horizontal="right" vertical="center"/>
    </xf>
    <xf numFmtId="0" fontId="68" fillId="59" borderId="71" xfId="10" applyFont="1" applyFill="1" applyBorder="1" applyAlignment="1">
      <alignment horizontal="right" vertical="center"/>
    </xf>
    <xf numFmtId="0" fontId="68" fillId="15" borderId="46" xfId="10" applyFont="1" applyFill="1" applyBorder="1" applyAlignment="1">
      <alignment horizontal="right" vertical="center"/>
    </xf>
    <xf numFmtId="0" fontId="68" fillId="15" borderId="71" xfId="10" applyFont="1" applyFill="1" applyBorder="1" applyAlignment="1">
      <alignment horizontal="right" vertical="center"/>
    </xf>
    <xf numFmtId="0" fontId="68" fillId="15" borderId="137" xfId="17" applyFont="1" applyFill="1" applyBorder="1" applyAlignment="1" applyProtection="1">
      <alignment horizontal="center" vertical="center" wrapText="1"/>
      <protection locked="0"/>
    </xf>
    <xf numFmtId="0" fontId="68" fillId="15" borderId="154" xfId="17" applyFont="1" applyFill="1" applyBorder="1" applyAlignment="1" applyProtection="1">
      <alignment horizontal="center" vertical="center" wrapText="1"/>
      <protection locked="0"/>
    </xf>
    <xf numFmtId="0" fontId="71" fillId="47" borderId="137" xfId="0" applyFont="1" applyFill="1" applyBorder="1" applyAlignment="1">
      <alignment horizontal="center" vertical="center" wrapText="1"/>
    </xf>
    <xf numFmtId="0" fontId="71" fillId="47" borderId="155" xfId="0" applyFont="1" applyFill="1" applyBorder="1" applyAlignment="1">
      <alignment horizontal="center" vertical="center" wrapText="1"/>
    </xf>
    <xf numFmtId="0" fontId="71" fillId="47" borderId="54" xfId="0" applyFont="1" applyFill="1" applyBorder="1" applyAlignment="1">
      <alignment horizontal="center" vertical="center" wrapText="1"/>
    </xf>
    <xf numFmtId="0" fontId="71" fillId="47" borderId="55" xfId="0" applyFont="1" applyFill="1" applyBorder="1" applyAlignment="1">
      <alignment horizontal="center" vertical="center" wrapText="1"/>
    </xf>
    <xf numFmtId="0" fontId="93" fillId="48" borderId="137" xfId="19" applyFont="1" applyFill="1" applyBorder="1" applyAlignment="1">
      <alignment horizontal="left" vertical="top" wrapText="1"/>
    </xf>
    <xf numFmtId="0" fontId="93" fillId="48" borderId="0" xfId="19" applyFont="1" applyFill="1" applyAlignment="1">
      <alignment horizontal="left" vertical="top" wrapText="1"/>
    </xf>
    <xf numFmtId="0" fontId="93" fillId="48" borderId="13" xfId="19" applyFont="1" applyFill="1" applyBorder="1" applyAlignment="1">
      <alignment horizontal="left" vertical="top" wrapText="1"/>
    </xf>
    <xf numFmtId="0" fontId="18" fillId="5" borderId="137" xfId="10" applyFont="1" applyFill="1" applyBorder="1" applyAlignment="1">
      <alignment horizontal="left" vertical="top" wrapText="1"/>
    </xf>
    <xf numFmtId="0" fontId="18" fillId="5" borderId="0" xfId="10" applyFont="1" applyFill="1" applyAlignment="1">
      <alignment horizontal="left" vertical="top" wrapText="1"/>
    </xf>
    <xf numFmtId="0" fontId="18" fillId="5" borderId="13" xfId="10" applyFont="1" applyFill="1" applyBorder="1" applyAlignment="1">
      <alignment horizontal="left" vertical="top" wrapText="1"/>
    </xf>
    <xf numFmtId="0" fontId="18" fillId="5" borderId="155" xfId="10" applyFont="1" applyFill="1" applyBorder="1" applyAlignment="1">
      <alignment horizontal="left" vertical="top" wrapText="1"/>
    </xf>
    <xf numFmtId="0" fontId="18" fillId="5" borderId="54" xfId="10" applyFont="1" applyFill="1" applyBorder="1" applyAlignment="1">
      <alignment horizontal="left" vertical="top" wrapText="1"/>
    </xf>
    <xf numFmtId="0" fontId="18" fillId="5" borderId="55" xfId="10" applyFont="1" applyFill="1" applyBorder="1" applyAlignment="1">
      <alignment horizontal="left" vertical="top" wrapText="1"/>
    </xf>
    <xf numFmtId="0" fontId="25" fillId="135" borderId="0" xfId="2" applyFont="1" applyFill="1" applyAlignment="1">
      <alignment horizontal="center" vertical="center" wrapText="1"/>
    </xf>
    <xf numFmtId="0" fontId="27" fillId="135" borderId="13" xfId="6" applyFont="1" applyFill="1" applyBorder="1" applyAlignment="1">
      <alignment horizontal="center" vertical="center" wrapText="1"/>
    </xf>
    <xf numFmtId="0" fontId="25" fillId="131" borderId="0" xfId="2" applyFont="1" applyFill="1" applyAlignment="1">
      <alignment horizontal="center" vertical="center" wrapText="1"/>
    </xf>
    <xf numFmtId="0" fontId="27" fillId="131" borderId="13" xfId="6" applyFont="1" applyFill="1" applyBorder="1" applyAlignment="1">
      <alignment horizontal="center" vertical="center" wrapText="1"/>
    </xf>
    <xf numFmtId="0" fontId="161" fillId="5" borderId="10" xfId="2" applyFont="1" applyFill="1" applyBorder="1" applyAlignment="1" applyProtection="1">
      <alignment horizontal="center" vertical="center"/>
      <protection hidden="1"/>
    </xf>
    <xf numFmtId="0" fontId="161" fillId="5" borderId="76" xfId="2" applyFont="1" applyFill="1" applyBorder="1" applyAlignment="1" applyProtection="1">
      <alignment horizontal="center" vertical="center"/>
      <protection hidden="1"/>
    </xf>
    <xf numFmtId="0" fontId="161" fillId="5" borderId="121" xfId="2" applyFont="1" applyFill="1" applyBorder="1" applyAlignment="1" applyProtection="1">
      <alignment horizontal="center" vertical="center"/>
      <protection hidden="1"/>
    </xf>
    <xf numFmtId="0" fontId="161" fillId="5" borderId="0" xfId="2" applyFont="1" applyFill="1" applyAlignment="1" applyProtection="1">
      <alignment horizontal="center" vertical="center"/>
      <protection hidden="1"/>
    </xf>
    <xf numFmtId="0" fontId="148" fillId="15" borderId="76" xfId="2" applyFont="1" applyFill="1" applyBorder="1" applyAlignment="1" applyProtection="1">
      <alignment horizontal="center" vertical="center"/>
      <protection hidden="1"/>
    </xf>
    <xf numFmtId="0" fontId="148" fillId="15" borderId="11" xfId="2" applyFont="1" applyFill="1" applyBorder="1" applyAlignment="1" applyProtection="1">
      <alignment horizontal="center" vertical="center"/>
      <protection hidden="1"/>
    </xf>
    <xf numFmtId="0" fontId="163" fillId="15" borderId="0" xfId="2" applyFont="1" applyFill="1" applyAlignment="1" applyProtection="1">
      <alignment horizontal="center" vertical="center"/>
      <protection hidden="1"/>
    </xf>
    <xf numFmtId="0" fontId="163" fillId="15" borderId="13" xfId="2" applyFont="1" applyFill="1" applyBorder="1" applyAlignment="1" applyProtection="1">
      <alignment horizontal="center" vertical="center"/>
      <protection hidden="1"/>
    </xf>
    <xf numFmtId="0" fontId="26" fillId="15" borderId="2" xfId="2" applyFont="1" applyFill="1" applyBorder="1" applyAlignment="1" applyProtection="1">
      <alignment horizontal="center" vertical="center"/>
      <protection hidden="1"/>
    </xf>
    <xf numFmtId="0" fontId="26" fillId="15" borderId="35" xfId="2" applyFont="1" applyFill="1" applyBorder="1" applyAlignment="1" applyProtection="1">
      <alignment horizontal="center" vertical="center"/>
      <protection hidden="1"/>
    </xf>
    <xf numFmtId="0" fontId="25" fillId="4" borderId="0" xfId="2" applyFont="1" applyFill="1" applyAlignment="1">
      <alignment horizontal="center" vertical="center" wrapText="1"/>
    </xf>
    <xf numFmtId="0" fontId="27" fillId="4" borderId="13" xfId="6" applyFont="1" applyFill="1" applyBorder="1" applyAlignment="1">
      <alignment horizontal="center" vertical="center" wrapText="1"/>
    </xf>
    <xf numFmtId="0" fontId="191" fillId="5" borderId="0" xfId="2" applyFont="1" applyFill="1" applyAlignment="1" applyProtection="1">
      <alignment horizontal="left" vertical="center" wrapText="1"/>
      <protection hidden="1"/>
    </xf>
    <xf numFmtId="0" fontId="198" fillId="5" borderId="0" xfId="2" applyFont="1" applyFill="1" applyAlignment="1" applyProtection="1">
      <alignment horizontal="left" vertical="center" wrapText="1"/>
      <protection hidden="1"/>
    </xf>
    <xf numFmtId="0" fontId="55" fillId="5" borderId="0" xfId="0" applyFont="1" applyFill="1" applyAlignment="1">
      <alignment horizontal="left" wrapText="1"/>
    </xf>
    <xf numFmtId="0" fontId="191" fillId="18" borderId="0" xfId="6" applyFont="1" applyFill="1" applyAlignment="1">
      <alignment horizontal="left" vertical="center" wrapText="1"/>
    </xf>
    <xf numFmtId="1" fontId="23" fillId="115" borderId="0" xfId="2" applyNumberFormat="1" applyFont="1" applyFill="1" applyAlignment="1" applyProtection="1">
      <alignment horizontal="center" vertical="center" wrapText="1"/>
      <protection hidden="1"/>
    </xf>
    <xf numFmtId="0" fontId="25" fillId="4" borderId="76" xfId="2" applyFont="1" applyFill="1" applyBorder="1" applyAlignment="1">
      <alignment horizontal="center" vertical="center" wrapText="1"/>
    </xf>
    <xf numFmtId="1" fontId="26" fillId="13" borderId="76" xfId="2" applyNumberFormat="1" applyFont="1" applyFill="1" applyBorder="1" applyAlignment="1" applyProtection="1">
      <alignment horizontal="center" vertical="center" wrapText="1"/>
      <protection hidden="1"/>
    </xf>
    <xf numFmtId="0" fontId="27" fillId="4" borderId="11" xfId="6" applyFont="1" applyFill="1" applyBorder="1" applyAlignment="1">
      <alignment horizontal="center" vertical="center" wrapText="1"/>
    </xf>
    <xf numFmtId="1" fontId="26" fillId="116" borderId="76" xfId="2" applyNumberFormat="1" applyFont="1" applyFill="1" applyBorder="1" applyAlignment="1" applyProtection="1">
      <alignment horizontal="center" vertical="center"/>
      <protection hidden="1"/>
    </xf>
    <xf numFmtId="1" fontId="26" fillId="116" borderId="0" xfId="2" applyNumberFormat="1" applyFont="1" applyFill="1" applyAlignment="1" applyProtection="1">
      <alignment horizontal="center" vertical="center"/>
      <protection hidden="1"/>
    </xf>
    <xf numFmtId="1" fontId="26" fillId="34" borderId="76" xfId="2" applyNumberFormat="1" applyFont="1" applyFill="1" applyBorder="1" applyAlignment="1" applyProtection="1">
      <alignment horizontal="center" vertical="center" wrapText="1"/>
      <protection hidden="1"/>
    </xf>
    <xf numFmtId="1" fontId="26" fillId="34" borderId="0" xfId="2" applyNumberFormat="1" applyFont="1" applyFill="1" applyAlignment="1" applyProtection="1">
      <alignment horizontal="center" vertical="center" wrapText="1"/>
      <protection hidden="1"/>
    </xf>
    <xf numFmtId="1" fontId="26" fillId="117" borderId="76" xfId="2" applyNumberFormat="1" applyFont="1" applyFill="1" applyBorder="1" applyAlignment="1" applyProtection="1">
      <alignment horizontal="center" vertical="center" wrapText="1"/>
      <protection hidden="1"/>
    </xf>
    <xf numFmtId="1" fontId="26" fillId="117" borderId="0" xfId="2" applyNumberFormat="1" applyFont="1" applyFill="1" applyAlignment="1" applyProtection="1">
      <alignment horizontal="center" vertical="center" wrapText="1"/>
      <protection hidden="1"/>
    </xf>
    <xf numFmtId="2" fontId="111" fillId="44" borderId="76" xfId="2" applyNumberFormat="1" applyFont="1" applyFill="1" applyBorder="1" applyAlignment="1" applyProtection="1">
      <alignment horizontal="center" vertical="center"/>
      <protection locked="0"/>
    </xf>
    <xf numFmtId="2" fontId="111" fillId="44" borderId="0" xfId="2" applyNumberFormat="1" applyFont="1" applyFill="1" applyAlignment="1" applyProtection="1">
      <alignment horizontal="center" vertical="center"/>
      <protection locked="0"/>
    </xf>
    <xf numFmtId="1" fontId="23" fillId="12" borderId="76" xfId="2" applyNumberFormat="1" applyFont="1" applyFill="1" applyBorder="1" applyAlignment="1" applyProtection="1">
      <alignment horizontal="center" vertical="center" wrapText="1"/>
      <protection hidden="1"/>
    </xf>
    <xf numFmtId="1" fontId="23" fillId="12" borderId="0" xfId="2" applyNumberFormat="1" applyFont="1" applyFill="1" applyAlignment="1" applyProtection="1">
      <alignment horizontal="center" vertical="center" wrapText="1"/>
      <protection hidden="1"/>
    </xf>
    <xf numFmtId="1" fontId="68" fillId="4" borderId="76" xfId="2" applyNumberFormat="1" applyFont="1" applyFill="1" applyBorder="1" applyAlignment="1" applyProtection="1">
      <alignment horizontal="center" vertical="center" wrapText="1"/>
      <protection hidden="1"/>
    </xf>
    <xf numFmtId="1" fontId="68" fillId="4" borderId="0" xfId="2" applyNumberFormat="1" applyFont="1" applyFill="1" applyAlignment="1" applyProtection="1">
      <alignment horizontal="center" vertical="center" wrapText="1"/>
      <protection hidden="1"/>
    </xf>
    <xf numFmtId="1" fontId="23" fillId="115" borderId="76" xfId="2" applyNumberFormat="1" applyFont="1" applyFill="1" applyBorder="1" applyAlignment="1" applyProtection="1">
      <alignment horizontal="center" vertical="center" wrapText="1"/>
      <protection hidden="1"/>
    </xf>
    <xf numFmtId="1" fontId="23" fillId="118" borderId="76" xfId="2" applyNumberFormat="1" applyFont="1" applyFill="1" applyBorder="1" applyAlignment="1" applyProtection="1">
      <alignment horizontal="center" vertical="center" wrapText="1"/>
      <protection hidden="1"/>
    </xf>
    <xf numFmtId="1" fontId="23" fillId="118" borderId="0" xfId="2" applyNumberFormat="1" applyFont="1" applyFill="1" applyAlignment="1" applyProtection="1">
      <alignment horizontal="center" vertical="center" wrapText="1"/>
      <protection hidden="1"/>
    </xf>
    <xf numFmtId="1" fontId="33" fillId="119" borderId="76" xfId="2" applyNumberFormat="1" applyFont="1" applyFill="1" applyBorder="1" applyAlignment="1" applyProtection="1">
      <alignment horizontal="center" vertical="center" wrapText="1"/>
      <protection hidden="1"/>
    </xf>
    <xf numFmtId="1" fontId="33" fillId="119" borderId="0" xfId="2" applyNumberFormat="1" applyFont="1" applyFill="1" applyAlignment="1" applyProtection="1">
      <alignment horizontal="center" vertical="center" wrapText="1"/>
      <protection hidden="1"/>
    </xf>
    <xf numFmtId="1" fontId="68" fillId="120" borderId="76" xfId="2" applyNumberFormat="1" applyFont="1" applyFill="1" applyBorder="1" applyAlignment="1" applyProtection="1">
      <alignment horizontal="center" vertical="center" wrapText="1"/>
      <protection hidden="1"/>
    </xf>
    <xf numFmtId="1" fontId="68" fillId="120" borderId="0" xfId="2" applyNumberFormat="1" applyFont="1" applyFill="1" applyAlignment="1" applyProtection="1">
      <alignment horizontal="center" vertical="center" wrapText="1"/>
      <protection hidden="1"/>
    </xf>
    <xf numFmtId="0" fontId="194" fillId="19" borderId="0" xfId="2" applyFont="1" applyFill="1" applyAlignment="1">
      <alignment horizontal="center" vertical="center" wrapText="1"/>
    </xf>
    <xf numFmtId="1" fontId="26" fillId="13" borderId="76" xfId="2" applyNumberFormat="1" applyFont="1" applyFill="1" applyBorder="1" applyAlignment="1" applyProtection="1">
      <alignment horizontal="center" vertical="center"/>
      <protection hidden="1"/>
    </xf>
    <xf numFmtId="1" fontId="26" fillId="13" borderId="0" xfId="2" applyNumberFormat="1" applyFont="1" applyFill="1" applyAlignment="1" applyProtection="1">
      <alignment horizontal="center" vertical="center"/>
      <protection hidden="1"/>
    </xf>
    <xf numFmtId="0" fontId="68" fillId="5" borderId="141" xfId="7" applyFont="1" applyFill="1" applyBorder="1" applyAlignment="1">
      <alignment horizontal="center"/>
    </xf>
    <xf numFmtId="0" fontId="13" fillId="5" borderId="135" xfId="7" applyFont="1" applyFill="1" applyBorder="1" applyAlignment="1">
      <alignment horizontal="center" vertical="center" wrapText="1"/>
    </xf>
    <xf numFmtId="0" fontId="13" fillId="5" borderId="161" xfId="7" applyFont="1" applyFill="1" applyBorder="1" applyAlignment="1">
      <alignment horizontal="center" vertical="center" wrapText="1"/>
    </xf>
    <xf numFmtId="0" fontId="13" fillId="5" borderId="137" xfId="7" applyFont="1" applyFill="1" applyBorder="1" applyAlignment="1">
      <alignment horizontal="center" vertical="center" wrapText="1"/>
    </xf>
    <xf numFmtId="0" fontId="13" fillId="5" borderId="123" xfId="7" applyFont="1" applyFill="1" applyBorder="1" applyAlignment="1">
      <alignment horizontal="center" vertical="center" wrapText="1"/>
    </xf>
    <xf numFmtId="0" fontId="13" fillId="5" borderId="77" xfId="7" applyFont="1" applyFill="1" applyBorder="1" applyAlignment="1">
      <alignment horizontal="center" vertical="center" wrapText="1"/>
    </xf>
    <xf numFmtId="0" fontId="13" fillId="5" borderId="9" xfId="7" applyFont="1" applyFill="1" applyBorder="1" applyAlignment="1">
      <alignment horizontal="center" vertical="center" wrapText="1"/>
    </xf>
    <xf numFmtId="1" fontId="68" fillId="122" borderId="0" xfId="2" applyNumberFormat="1" applyFont="1" applyFill="1" applyAlignment="1" applyProtection="1">
      <alignment horizontal="center" vertical="center" wrapText="1"/>
      <protection hidden="1"/>
    </xf>
    <xf numFmtId="1" fontId="23" fillId="121" borderId="0" xfId="2" applyNumberFormat="1" applyFont="1" applyFill="1" applyAlignment="1" applyProtection="1">
      <alignment horizontal="center" vertical="center" wrapText="1"/>
      <protection hidden="1"/>
    </xf>
    <xf numFmtId="1" fontId="68" fillId="122" borderId="76" xfId="2" applyNumberFormat="1" applyFont="1" applyFill="1" applyBorder="1" applyAlignment="1" applyProtection="1">
      <alignment horizontal="center" vertical="center" wrapText="1"/>
      <protection hidden="1"/>
    </xf>
    <xf numFmtId="1" fontId="26" fillId="122" borderId="76" xfId="2" applyNumberFormat="1" applyFont="1" applyFill="1" applyBorder="1" applyAlignment="1" applyProtection="1">
      <alignment horizontal="center" vertical="center" wrapText="1"/>
      <protection hidden="1"/>
    </xf>
    <xf numFmtId="1" fontId="26" fillId="122" borderId="0" xfId="2" applyNumberFormat="1" applyFont="1" applyFill="1" applyAlignment="1" applyProtection="1">
      <alignment horizontal="center" vertical="center" wrapText="1"/>
      <protection hidden="1"/>
    </xf>
    <xf numFmtId="1" fontId="23" fillId="93" borderId="0" xfId="2" applyNumberFormat="1" applyFont="1" applyFill="1" applyAlignment="1" applyProtection="1">
      <alignment horizontal="center" vertical="center" wrapText="1"/>
      <protection hidden="1"/>
    </xf>
    <xf numFmtId="1" fontId="68" fillId="123" borderId="0" xfId="2" applyNumberFormat="1" applyFont="1" applyFill="1" applyAlignment="1" applyProtection="1">
      <alignment horizontal="center" vertical="center" wrapText="1"/>
      <protection hidden="1"/>
    </xf>
    <xf numFmtId="0" fontId="52" fillId="5" borderId="135" xfId="7" applyFont="1" applyFill="1" applyBorder="1" applyAlignment="1">
      <alignment horizontal="center" vertical="center"/>
    </xf>
    <xf numFmtId="0" fontId="52" fillId="5" borderId="161" xfId="7" applyFont="1" applyFill="1" applyBorder="1" applyAlignment="1">
      <alignment horizontal="center" vertical="center"/>
    </xf>
    <xf numFmtId="1" fontId="26" fillId="4" borderId="76" xfId="2" applyNumberFormat="1" applyFont="1" applyFill="1" applyBorder="1" applyAlignment="1" applyProtection="1">
      <alignment horizontal="center" vertical="center" wrapText="1"/>
      <protection hidden="1"/>
    </xf>
    <xf numFmtId="1" fontId="26" fillId="4" borderId="0" xfId="2" applyNumberFormat="1" applyFont="1" applyFill="1" applyAlignment="1" applyProtection="1">
      <alignment horizontal="center" vertical="center" wrapText="1"/>
      <protection hidden="1"/>
    </xf>
    <xf numFmtId="1" fontId="68" fillId="5" borderId="135" xfId="2" applyNumberFormat="1" applyFont="1" applyFill="1" applyBorder="1" applyAlignment="1" applyProtection="1">
      <alignment horizontal="center" vertical="center" wrapText="1"/>
      <protection hidden="1"/>
    </xf>
    <xf numFmtId="1" fontId="68" fillId="5" borderId="161" xfId="2" applyNumberFormat="1" applyFont="1" applyFill="1" applyBorder="1" applyAlignment="1" applyProtection="1">
      <alignment horizontal="center" vertical="center" wrapText="1"/>
      <protection hidden="1"/>
    </xf>
    <xf numFmtId="1" fontId="68" fillId="5" borderId="77" xfId="2" applyNumberFormat="1" applyFont="1" applyFill="1" applyBorder="1" applyAlignment="1" applyProtection="1">
      <alignment horizontal="center" vertical="center" wrapText="1"/>
      <protection hidden="1"/>
    </xf>
    <xf numFmtId="1" fontId="68" fillId="5" borderId="9" xfId="2" applyNumberFormat="1" applyFont="1" applyFill="1" applyBorder="1" applyAlignment="1" applyProtection="1">
      <alignment horizontal="center" vertical="center" wrapText="1"/>
      <protection hidden="1"/>
    </xf>
    <xf numFmtId="1" fontId="33" fillId="115" borderId="76" xfId="2" applyNumberFormat="1" applyFont="1" applyFill="1" applyBorder="1" applyAlignment="1" applyProtection="1">
      <alignment horizontal="center" vertical="center" wrapText="1"/>
      <protection hidden="1"/>
    </xf>
    <xf numFmtId="1" fontId="33" fillId="115" borderId="0" xfId="2" applyNumberFormat="1" applyFont="1" applyFill="1" applyAlignment="1" applyProtection="1">
      <alignment horizontal="center" vertical="center" wrapText="1"/>
      <protection hidden="1"/>
    </xf>
    <xf numFmtId="1" fontId="68" fillId="124" borderId="0" xfId="2" applyNumberFormat="1" applyFont="1" applyFill="1" applyAlignment="1" applyProtection="1">
      <alignment horizontal="center" vertical="center" wrapText="1"/>
      <protection hidden="1"/>
    </xf>
    <xf numFmtId="1" fontId="68" fillId="125" borderId="0" xfId="2" applyNumberFormat="1" applyFont="1" applyFill="1" applyAlignment="1" applyProtection="1">
      <alignment horizontal="center" vertical="center" wrapText="1"/>
      <protection hidden="1"/>
    </xf>
    <xf numFmtId="0" fontId="52" fillId="5" borderId="137" xfId="7" applyFont="1" applyFill="1" applyBorder="1" applyAlignment="1">
      <alignment horizontal="center" vertical="center"/>
    </xf>
    <xf numFmtId="0" fontId="52" fillId="5" borderId="123" xfId="7" applyFont="1" applyFill="1" applyBorder="1" applyAlignment="1">
      <alignment horizontal="center" vertical="center"/>
    </xf>
    <xf numFmtId="0" fontId="10" fillId="5" borderId="137" xfId="7" applyFont="1" applyFill="1" applyBorder="1" applyAlignment="1">
      <alignment horizontal="center" vertical="center"/>
    </xf>
    <xf numFmtId="0" fontId="10" fillId="5" borderId="123" xfId="7" applyFont="1" applyFill="1" applyBorder="1" applyAlignment="1">
      <alignment horizontal="center" vertical="center"/>
    </xf>
    <xf numFmtId="0" fontId="26" fillId="92" borderId="76" xfId="2" applyFont="1" applyFill="1" applyBorder="1" applyAlignment="1">
      <alignment horizontal="center" vertical="center" wrapText="1"/>
    </xf>
    <xf numFmtId="0" fontId="26" fillId="92" borderId="0" xfId="2" applyFont="1" applyFill="1" applyAlignment="1">
      <alignment horizontal="center" vertical="center" wrapText="1"/>
    </xf>
    <xf numFmtId="1" fontId="23" fillId="113" borderId="0" xfId="2" applyNumberFormat="1" applyFont="1" applyFill="1" applyAlignment="1" applyProtection="1">
      <alignment horizontal="center" vertical="center" wrapText="1"/>
      <protection hidden="1"/>
    </xf>
    <xf numFmtId="1" fontId="68" fillId="94" borderId="0" xfId="2" applyNumberFormat="1" applyFont="1" applyFill="1" applyAlignment="1" applyProtection="1">
      <alignment horizontal="center" vertical="center" wrapText="1"/>
      <protection hidden="1"/>
    </xf>
    <xf numFmtId="1" fontId="33" fillId="126" borderId="76" xfId="2" applyNumberFormat="1" applyFont="1" applyFill="1" applyBorder="1" applyAlignment="1" applyProtection="1">
      <alignment horizontal="center" vertical="center" wrapText="1"/>
      <protection hidden="1"/>
    </xf>
    <xf numFmtId="1" fontId="33" fillId="126" borderId="0" xfId="2" applyNumberFormat="1" applyFont="1" applyFill="1" applyAlignment="1" applyProtection="1">
      <alignment horizontal="center" vertical="center" wrapText="1"/>
      <protection hidden="1"/>
    </xf>
    <xf numFmtId="1" fontId="71" fillId="12" borderId="0" xfId="2" applyNumberFormat="1" applyFont="1" applyFill="1" applyAlignment="1" applyProtection="1">
      <alignment horizontal="center" vertical="center" wrapText="1"/>
      <protection hidden="1"/>
    </xf>
    <xf numFmtId="1" fontId="33" fillId="121" borderId="76" xfId="2" applyNumberFormat="1" applyFont="1" applyFill="1" applyBorder="1" applyAlignment="1" applyProtection="1">
      <alignment horizontal="center" vertical="center" wrapText="1"/>
      <protection hidden="1"/>
    </xf>
    <xf numFmtId="1" fontId="33" fillId="121" borderId="0" xfId="2" applyNumberFormat="1" applyFont="1" applyFill="1" applyAlignment="1" applyProtection="1">
      <alignment horizontal="center" vertical="center" wrapText="1"/>
      <protection hidden="1"/>
    </xf>
    <xf numFmtId="1" fontId="68" fillId="129" borderId="0" xfId="2" applyNumberFormat="1" applyFont="1" applyFill="1" applyAlignment="1" applyProtection="1">
      <alignment horizontal="center" vertical="center" wrapText="1"/>
      <protection hidden="1"/>
    </xf>
    <xf numFmtId="1" fontId="23" fillId="126" borderId="0" xfId="2" applyNumberFormat="1" applyFont="1" applyFill="1" applyAlignment="1" applyProtection="1">
      <alignment horizontal="center" vertical="center" wrapText="1"/>
      <protection hidden="1"/>
    </xf>
    <xf numFmtId="1" fontId="68" fillId="128" borderId="0" xfId="2" applyNumberFormat="1" applyFont="1" applyFill="1" applyAlignment="1" applyProtection="1">
      <alignment horizontal="center" vertical="center" wrapText="1"/>
      <protection hidden="1"/>
    </xf>
    <xf numFmtId="0" fontId="10" fillId="5" borderId="77" xfId="7" applyFont="1" applyFill="1" applyBorder="1" applyAlignment="1">
      <alignment horizontal="center" vertical="center"/>
    </xf>
    <xf numFmtId="0" fontId="10" fillId="5" borderId="9" xfId="7" applyFont="1" applyFill="1" applyBorder="1" applyAlignment="1">
      <alignment horizontal="center" vertical="center"/>
    </xf>
    <xf numFmtId="1" fontId="68" fillId="127" borderId="0" xfId="2" applyNumberFormat="1" applyFont="1" applyFill="1" applyAlignment="1" applyProtection="1">
      <alignment horizontal="center" vertical="center" wrapText="1"/>
      <protection hidden="1"/>
    </xf>
    <xf numFmtId="1" fontId="26" fillId="129" borderId="76" xfId="2" applyNumberFormat="1" applyFont="1" applyFill="1" applyBorder="1" applyAlignment="1" applyProtection="1">
      <alignment horizontal="center" vertical="center" wrapText="1"/>
      <protection hidden="1"/>
    </xf>
    <xf numFmtId="1" fontId="26" fillId="129" borderId="0" xfId="2" applyNumberFormat="1" applyFont="1" applyFill="1" applyAlignment="1" applyProtection="1">
      <alignment horizontal="center" vertical="center" wrapText="1"/>
      <protection hidden="1"/>
    </xf>
    <xf numFmtId="1" fontId="33" fillId="130" borderId="76" xfId="2" applyNumberFormat="1" applyFont="1" applyFill="1" applyBorder="1" applyAlignment="1" applyProtection="1">
      <alignment horizontal="center" vertical="center" wrapText="1"/>
      <protection hidden="1"/>
    </xf>
    <xf numFmtId="1" fontId="33" fillId="130" borderId="0" xfId="2" applyNumberFormat="1" applyFont="1" applyFill="1" applyAlignment="1" applyProtection="1">
      <alignment horizontal="center" vertical="center" wrapText="1"/>
      <protection hidden="1"/>
    </xf>
    <xf numFmtId="1" fontId="23" fillId="113" borderId="76" xfId="2" applyNumberFormat="1" applyFont="1" applyFill="1" applyBorder="1" applyAlignment="1" applyProtection="1">
      <alignment horizontal="center" vertical="center" wrapText="1"/>
      <protection hidden="1"/>
    </xf>
    <xf numFmtId="2" fontId="111" fillId="44" borderId="76" xfId="2" applyNumberFormat="1" applyFont="1" applyFill="1" applyBorder="1" applyAlignment="1" applyProtection="1">
      <alignment horizontal="center" vertical="center" wrapText="1"/>
      <protection locked="0"/>
    </xf>
    <xf numFmtId="2" fontId="111" fillId="44" borderId="0" xfId="2" applyNumberFormat="1" applyFont="1" applyFill="1" applyAlignment="1" applyProtection="1">
      <alignment horizontal="center" vertical="center" wrapText="1"/>
      <protection locked="0"/>
    </xf>
    <xf numFmtId="1" fontId="26" fillId="128" borderId="76" xfId="2" applyNumberFormat="1" applyFont="1" applyFill="1" applyBorder="1" applyAlignment="1" applyProtection="1">
      <alignment horizontal="center" vertical="center" wrapText="1"/>
      <protection hidden="1"/>
    </xf>
    <xf numFmtId="1" fontId="26" fillId="128" borderId="0" xfId="2" applyNumberFormat="1" applyFont="1" applyFill="1" applyAlignment="1" applyProtection="1">
      <alignment horizontal="center" vertical="center" wrapText="1"/>
      <protection hidden="1"/>
    </xf>
    <xf numFmtId="1" fontId="33" fillId="93" borderId="76" xfId="2" applyNumberFormat="1" applyFont="1" applyFill="1" applyBorder="1" applyAlignment="1" applyProtection="1">
      <alignment horizontal="center" vertical="center" wrapText="1"/>
      <protection hidden="1"/>
    </xf>
    <xf numFmtId="1" fontId="33" fillId="93" borderId="0" xfId="2" applyNumberFormat="1" applyFont="1" applyFill="1" applyAlignment="1" applyProtection="1">
      <alignment horizontal="center" vertical="center" wrapText="1"/>
      <protection hidden="1"/>
    </xf>
    <xf numFmtId="1" fontId="26" fillId="127" borderId="76" xfId="2" applyNumberFormat="1" applyFont="1" applyFill="1" applyBorder="1" applyAlignment="1" applyProtection="1">
      <alignment horizontal="center" vertical="center" wrapText="1"/>
      <protection hidden="1"/>
    </xf>
    <xf numFmtId="1" fontId="26" fillId="127" borderId="0" xfId="2" applyNumberFormat="1" applyFont="1" applyFill="1" applyAlignment="1" applyProtection="1">
      <alignment horizontal="center" vertical="center" wrapText="1"/>
      <protection hidden="1"/>
    </xf>
    <xf numFmtId="1" fontId="26" fillId="125" borderId="76" xfId="2" applyNumberFormat="1" applyFont="1" applyFill="1" applyBorder="1" applyAlignment="1" applyProtection="1">
      <alignment horizontal="center" vertical="center" wrapText="1"/>
      <protection hidden="1"/>
    </xf>
    <xf numFmtId="1" fontId="26" fillId="125" borderId="0" xfId="2" applyNumberFormat="1" applyFont="1" applyFill="1" applyAlignment="1" applyProtection="1">
      <alignment horizontal="center" vertical="center" wrapText="1"/>
      <protection hidden="1"/>
    </xf>
    <xf numFmtId="1" fontId="26" fillId="124" borderId="76" xfId="2" applyNumberFormat="1" applyFont="1" applyFill="1" applyBorder="1" applyAlignment="1" applyProtection="1">
      <alignment horizontal="center" vertical="center" wrapText="1"/>
      <protection hidden="1"/>
    </xf>
    <xf numFmtId="1" fontId="26" fillId="124" borderId="0" xfId="2" applyNumberFormat="1" applyFont="1" applyFill="1" applyAlignment="1" applyProtection="1">
      <alignment horizontal="center" vertical="center" wrapText="1"/>
      <protection hidden="1"/>
    </xf>
    <xf numFmtId="1" fontId="33" fillId="12" borderId="76" xfId="2" applyNumberFormat="1" applyFont="1" applyFill="1" applyBorder="1" applyAlignment="1" applyProtection="1">
      <alignment horizontal="center" vertical="center" wrapText="1"/>
      <protection hidden="1"/>
    </xf>
    <xf numFmtId="1" fontId="33" fillId="12" borderId="0" xfId="2" applyNumberFormat="1" applyFont="1" applyFill="1" applyAlignment="1" applyProtection="1">
      <alignment horizontal="center" vertical="center" wrapText="1"/>
      <protection hidden="1"/>
    </xf>
    <xf numFmtId="1" fontId="68" fillId="123" borderId="76" xfId="2" applyNumberFormat="1" applyFont="1" applyFill="1" applyBorder="1" applyAlignment="1" applyProtection="1">
      <alignment horizontal="center" vertical="center" wrapText="1"/>
      <protection hidden="1"/>
    </xf>
    <xf numFmtId="1" fontId="26" fillId="94" borderId="76" xfId="2" applyNumberFormat="1" applyFont="1" applyFill="1" applyBorder="1" applyAlignment="1" applyProtection="1">
      <alignment horizontal="center" vertical="center" wrapText="1"/>
      <protection hidden="1"/>
    </xf>
    <xf numFmtId="1" fontId="26" fillId="94" borderId="0" xfId="2" applyNumberFormat="1" applyFont="1" applyFill="1" applyAlignment="1" applyProtection="1">
      <alignment horizontal="center" vertical="center" wrapText="1"/>
      <protection hidden="1"/>
    </xf>
    <xf numFmtId="0" fontId="207" fillId="153" borderId="0" xfId="36" applyFont="1" applyFill="1" applyAlignment="1">
      <alignment horizontal="center" vertical="center"/>
    </xf>
    <xf numFmtId="0" fontId="201" fillId="144" borderId="0" xfId="36" applyFont="1" applyFill="1" applyAlignment="1">
      <alignment horizontal="center" vertical="center"/>
    </xf>
    <xf numFmtId="0" fontId="202" fillId="146" borderId="0" xfId="9" applyFont="1" applyFill="1" applyAlignment="1">
      <alignment horizontal="center" vertical="center"/>
    </xf>
    <xf numFmtId="0" fontId="170" fillId="147" borderId="0" xfId="9" applyFont="1" applyFill="1" applyAlignment="1">
      <alignment horizontal="center" vertical="center"/>
    </xf>
  </cellXfs>
  <cellStyles count="58">
    <cellStyle name="Lien hypertexte" xfId="5" builtinId="8"/>
    <cellStyle name="Lien hypertexte 2" xfId="54" xr:uid="{B6466EC7-B5A7-4D8B-954F-CB93DB95DCD7}"/>
    <cellStyle name="Lien hypertexte 3" xfId="37" xr:uid="{E8CA7C2E-68E6-46AF-9720-3C7B9DB882C6}"/>
    <cellStyle name="Lien hypertexte 3 2" xfId="45" xr:uid="{5D1F5C9E-0966-452F-9D47-CB0998FE1B7F}"/>
    <cellStyle name="Lien hypertexte 3 2 2" xfId="31" xr:uid="{D98814F4-24A1-405A-9717-0B978A9DC948}"/>
    <cellStyle name="Lien hypertexte 5" xfId="30" xr:uid="{E482E5AE-A675-4A63-AAA7-B448F95CD4F6}"/>
    <cellStyle name="Normal" xfId="0" builtinId="0"/>
    <cellStyle name="Normal 10 2 2 2 2 3 2 3 2 2 4 2" xfId="6" xr:uid="{9512A453-FDDA-4D22-86C0-F086D8CC4DB7}"/>
    <cellStyle name="Normal 10 2 2 2 2 3 2 3 2 2 4 2 2" xfId="38" xr:uid="{21D3B4F1-0B1C-4935-B4CB-AE495570E004}"/>
    <cellStyle name="Normal 10 2 2 2 2 3 2 3 2 2 4 2 2 2" xfId="42" xr:uid="{3D4FCA40-7AD4-4C06-A396-8EC5EBA54A8C}"/>
    <cellStyle name="Normal 10 2 2 2 2 3 2 3 2 2 4 2 2 2 2" xfId="56" xr:uid="{C88808A8-A731-4F51-8123-A2A03F5C6446}"/>
    <cellStyle name="Normal 11 2 3 2 3 2 2 4 2" xfId="14" xr:uid="{61096AB6-E775-4BC3-A4AD-AD1A069E7B6E}"/>
    <cellStyle name="Normal 11 2 3 2 3 2 2 4 2 2" xfId="50" xr:uid="{AC610800-3433-47FA-B95C-2F540BD1E41D}"/>
    <cellStyle name="Normal 12 2" xfId="7" xr:uid="{98AEE5F5-3D0B-4B80-9467-E1C6572C0EA2}"/>
    <cellStyle name="Normal 2" xfId="36" xr:uid="{DD3BF535-679D-46C3-B650-CC2FBB4C03F4}"/>
    <cellStyle name="Normal 2 2" xfId="43" xr:uid="{7F8AA608-9D88-4107-9366-8019255535F7}"/>
    <cellStyle name="Normal 2 2 2 2 2" xfId="2" xr:uid="{68899242-E8E4-41D4-8850-6088A675B0FC}"/>
    <cellStyle name="Normal 2 2 2 2 3" xfId="27" xr:uid="{F52515ED-4066-490E-B44A-145B74F77F33}"/>
    <cellStyle name="Normal 2 2 4" xfId="3" xr:uid="{D4CDD977-C3E9-4438-BC68-C81018B56EDE}"/>
    <cellStyle name="Normal 2 2 5" xfId="8" xr:uid="{CFF1EF7B-E9A1-4EF5-9C0D-33364CF059A7}"/>
    <cellStyle name="Normal 2 3" xfId="4" xr:uid="{9695DE8F-2838-4186-BE20-9D1137C14ECC}"/>
    <cellStyle name="Normal 3 2" xfId="18" xr:uid="{AAD7F035-6188-4AC9-A570-379535766BBC}"/>
    <cellStyle name="Normal 3 2 2" xfId="55" xr:uid="{826D1ADE-C755-4363-B221-BDE9A77B86B9}"/>
    <cellStyle name="Normal 3 3" xfId="29" xr:uid="{D700C3DD-752C-48E4-AB1D-9F1D1C4DB42C}"/>
    <cellStyle name="Normal 3 3 2" xfId="35" xr:uid="{9C8D566E-4EF1-47B3-94F4-AEBDC2AAB899}"/>
    <cellStyle name="Normal 3 3 2 2" xfId="40" xr:uid="{7410AAE6-72EC-4806-B900-D1027DE2E831}"/>
    <cellStyle name="Normal 4 2 2 2 2 2 2 2 3 3 2" xfId="9" xr:uid="{0BDB23A6-A366-4E25-B915-7C3820FEE194}"/>
    <cellStyle name="Normal 4 2 2 2 2 2 2 2 3 3 2 2" xfId="48" xr:uid="{F988F8A2-056E-42AD-9CA5-80588ED122ED}"/>
    <cellStyle name="Normal 4 2 2 2 2 2 2 2 4 3 6 2" xfId="15" xr:uid="{C2EC746E-C1D9-474C-A539-6A905AA98C2B}"/>
    <cellStyle name="Normal 4 2 2 2 2 2 2 2 4 3 6 2 2" xfId="53" xr:uid="{002A93B0-ADD5-4F53-9DDC-C2FA88A08728}"/>
    <cellStyle name="Normal 4 2 2 2 2 2 2 2 4 5 2 2" xfId="26" xr:uid="{E532E3BA-6984-4CAA-A08F-05CE0FA7633D}"/>
    <cellStyle name="Normal 4 2 2 2 2 2 2 5 4 2 3 2 2 3 2 2 4 2" xfId="13" xr:uid="{279EDCD4-2262-4F25-9765-946788DA0D86}"/>
    <cellStyle name="Normal 4 2 2 2 2 2 2 5 4 2 3 2 2 3 2 2 4 2 2" xfId="46" xr:uid="{C6BA9F2A-0731-4265-9368-88E0164321D1}"/>
    <cellStyle name="Normal 4 2 2 2 2 2 2 6 2 2 3 2 3 3 2 2 4 2" xfId="11" xr:uid="{07FF1517-F8A5-4F4A-ABF5-4E57C8E0B1D9}"/>
    <cellStyle name="Normal 4 2 2 2 2 2 2 6 2 2 3 2 3 3 2 2 4 2 2" xfId="44" xr:uid="{AAA0EEB5-840C-4958-9145-7CBD7125384B}"/>
    <cellStyle name="Normal 4 2 2 2 2 2 2 6 2 2 3 2 3 3 2 2 4 2 2 2" xfId="49" xr:uid="{1FFE779A-31B7-4CA0-AFEB-C269FABA64A9}"/>
    <cellStyle name="Normal 4 2 2 2 3 2 2 3 2 2" xfId="25" xr:uid="{451B5AB1-41D0-4B1B-B784-2D09CC83CD23}"/>
    <cellStyle name="Normal 4 2 4 2 2 4 2 2 2 2 3 2" xfId="12" xr:uid="{C07F963A-35FC-40FB-AF43-03F8BA1E92C1}"/>
    <cellStyle name="Normal 4 2 4 2 2 4 2 2 2 2 3 2 2" xfId="47" xr:uid="{8C989058-965F-4786-AB7C-79B6BD2E202E}"/>
    <cellStyle name="Normal 4 2 5" xfId="24" xr:uid="{8AC158E9-36FE-4CAB-9CE0-7CE950DB2B2D}"/>
    <cellStyle name="Normal 4 3 4 2 2 2" xfId="1" xr:uid="{567C9389-BB4E-4AB0-B085-32F22975D390}"/>
    <cellStyle name="Normal 4 3 4 2 2 2 2" xfId="39" xr:uid="{431B5455-0004-487D-815A-86BFED2CDA38}"/>
    <cellStyle name="Normal 4 3 4 2 2 2 2 2" xfId="41" xr:uid="{53C528C0-36FA-42B3-954F-434AB984C9BA}"/>
    <cellStyle name="Normal 4 3 4 2 2 2 2 2 2" xfId="57" xr:uid="{B2E3A788-AD4C-4C15-8543-150B9658C072}"/>
    <cellStyle name="Normal 4 3 4 3 2" xfId="22" xr:uid="{C5425CDB-3877-4E81-82E1-0137A2283D54}"/>
    <cellStyle name="Normal 4 3 4 3 2 2" xfId="52" xr:uid="{2DCC3328-434B-4DD1-8BE2-7C3284993997}"/>
    <cellStyle name="Normal 4 7" xfId="34" xr:uid="{4373D31D-9E5F-4D81-A20E-46DF7D328020}"/>
    <cellStyle name="Normal 9 2 2 2 3 3 2 2 2 2 4 2" xfId="33" xr:uid="{7BCE132E-A1D7-425F-AA56-92D925D9B9A7}"/>
    <cellStyle name="Normal 9 2 2 2 5 2 2" xfId="32" xr:uid="{09427DA1-26D2-4030-858D-3AFEDE81ADB8}"/>
    <cellStyle name="Normal_Bases Cuisine 2" xfId="16" xr:uid="{88A2D7E3-B070-4C5E-AA2F-86716016C008}"/>
    <cellStyle name="Normal_Bons de commande livraison" xfId="17" xr:uid="{E8157FEB-216C-46A2-BD66-1AFBFF10188C}"/>
    <cellStyle name="Normal_Comparer recettes 2009 OK 2 2" xfId="28" xr:uid="{91F758D1-E340-472C-BF8F-F6E61425B777}"/>
    <cellStyle name="Normal_Effectif Conditionnement Goulin" xfId="19" xr:uid="{CFA801D5-9E72-4B7C-BF5B-7F1CC86D01CC}"/>
    <cellStyle name="Normal_Fiche test plat ou produit 2" xfId="20" xr:uid="{20FEA29A-FBC8-4661-9016-8AC31F6B6C9B}"/>
    <cellStyle name="Normal_Forum Marais 15 09 2001 2 2 2" xfId="10" xr:uid="{6EEC60D8-9D86-44A7-91AE-DA1E2AAE0070}"/>
    <cellStyle name="Normal_Forum Marais 15 09 2001 2 2 2 2" xfId="51" xr:uid="{BD341400-2E9E-4C87-81D4-0A402B229C01}"/>
    <cellStyle name="Normal_FT Cuisson Evolutive" xfId="23" xr:uid="{29CC8EF3-6AD0-4169-A073-D5879D4876D9}"/>
    <cellStyle name="Normal_Non conformité 2002 2" xfId="21" xr:uid="{B5CE6463-DA8C-4222-9F8C-7A36EF4A8086}"/>
  </cellStyles>
  <dxfs count="15">
    <dxf>
      <font>
        <b/>
        <color rgb="FF7F6000"/>
      </font>
      <fill>
        <patternFill>
          <bgColor rgb="FFF4B183"/>
        </patternFill>
      </fill>
    </dxf>
    <dxf>
      <font>
        <b/>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b/>
        <color rgb="FF7F6000"/>
      </font>
      <fill>
        <patternFill>
          <bgColor rgb="FFF4B183"/>
        </patternFill>
      </fill>
    </dxf>
    <dxf>
      <font>
        <b/>
        <color rgb="FFFFFFFF"/>
      </font>
      <fill>
        <patternFill>
          <bgColor rgb="FFC00000"/>
        </patternFill>
      </fill>
    </dxf>
    <dxf>
      <font>
        <color theme="0"/>
      </font>
      <fill>
        <patternFill>
          <bgColor rgb="FFC00000"/>
        </patternFill>
      </fill>
    </dxf>
  </dxfs>
  <tableStyles count="0" defaultTableStyle="TableStyleMedium2" defaultPivotStyle="PivotStyleLight16"/>
  <colors>
    <mruColors>
      <color rgb="FF0000FF"/>
      <color rgb="FF99CC00"/>
      <color rgb="FF0E7C7B"/>
      <color rgb="FFFFC000"/>
      <color rgb="FFFFE18B"/>
      <color rgb="FFFFF2CC"/>
      <color rgb="FFD9E1F2"/>
      <color rgb="FF9AA0A6"/>
      <color rgb="FFDDDDFF"/>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1762125</xdr:colOff>
      <xdr:row>7</xdr:row>
      <xdr:rowOff>133350</xdr:rowOff>
    </xdr:from>
    <xdr:to>
      <xdr:col>7</xdr:col>
      <xdr:colOff>2562225</xdr:colOff>
      <xdr:row>9</xdr:row>
      <xdr:rowOff>209550</xdr:rowOff>
    </xdr:to>
    <xdr:pic>
      <xdr:nvPicPr>
        <xdr:cNvPr id="12" name="Image 11">
          <a:extLst>
            <a:ext uri="{FF2B5EF4-FFF2-40B4-BE49-F238E27FC236}">
              <a16:creationId xmlns:a16="http://schemas.microsoft.com/office/drawing/2014/main" id="{5D340DA9-29F1-4C9C-9095-A354E014456F}"/>
            </a:ext>
          </a:extLst>
        </xdr:cNvPr>
        <xdr:cNvPicPr>
          <a:picLocks noChangeAspect="1"/>
        </xdr:cNvPicPr>
      </xdr:nvPicPr>
      <xdr:blipFill>
        <a:blip xmlns:r="http://schemas.openxmlformats.org/officeDocument/2006/relationships" r:embed="rId1"/>
        <a:stretch>
          <a:fillRect/>
        </a:stretch>
      </xdr:blipFill>
      <xdr:spPr>
        <a:xfrm>
          <a:off x="11039475" y="1685925"/>
          <a:ext cx="800100" cy="609600"/>
        </a:xfrm>
        <a:prstGeom prst="rect">
          <a:avLst/>
        </a:prstGeom>
      </xdr:spPr>
    </xdr:pic>
    <xdr:clientData/>
  </xdr:twoCellAnchor>
  <xdr:oneCellAnchor>
    <xdr:from>
      <xdr:col>7</xdr:col>
      <xdr:colOff>885825</xdr:colOff>
      <xdr:row>53</xdr:row>
      <xdr:rowOff>95250</xdr:rowOff>
    </xdr:from>
    <xdr:ext cx="571500" cy="571500"/>
    <xdr:pic>
      <xdr:nvPicPr>
        <xdr:cNvPr id="13" name="Image 12">
          <a:extLst>
            <a:ext uri="{FF2B5EF4-FFF2-40B4-BE49-F238E27FC236}">
              <a16:creationId xmlns:a16="http://schemas.microsoft.com/office/drawing/2014/main" id="{16F97228-085E-4972-9AF9-B6890B77C031}"/>
            </a:ext>
          </a:extLst>
        </xdr:cNvPr>
        <xdr:cNvPicPr>
          <a:picLocks noChangeAspect="1"/>
        </xdr:cNvPicPr>
      </xdr:nvPicPr>
      <xdr:blipFill>
        <a:blip xmlns:r="http://schemas.openxmlformats.org/officeDocument/2006/relationships" r:embed="rId2"/>
        <a:stretch>
          <a:fillRect/>
        </a:stretch>
      </xdr:blipFill>
      <xdr:spPr>
        <a:xfrm>
          <a:off x="10163175" y="13916025"/>
          <a:ext cx="571500" cy="571500"/>
        </a:xfrm>
        <a:prstGeom prst="rect">
          <a:avLst/>
        </a:prstGeom>
      </xdr:spPr>
    </xdr:pic>
    <xdr:clientData/>
  </xdr:oneCellAnchor>
  <xdr:oneCellAnchor>
    <xdr:from>
      <xdr:col>2</xdr:col>
      <xdr:colOff>200025</xdr:colOff>
      <xdr:row>83</xdr:row>
      <xdr:rowOff>28575</xdr:rowOff>
    </xdr:from>
    <xdr:ext cx="4873625" cy="1121830"/>
    <xdr:pic>
      <xdr:nvPicPr>
        <xdr:cNvPr id="14" name="Image 13">
          <a:extLst>
            <a:ext uri="{FF2B5EF4-FFF2-40B4-BE49-F238E27FC236}">
              <a16:creationId xmlns:a16="http://schemas.microsoft.com/office/drawing/2014/main" id="{EF65FE7C-961A-4676-B58F-4B4C879D5E3F}"/>
            </a:ext>
          </a:extLst>
        </xdr:cNvPr>
        <xdr:cNvPicPr>
          <a:picLocks noChangeAspect="1"/>
        </xdr:cNvPicPr>
      </xdr:nvPicPr>
      <xdr:blipFill>
        <a:blip xmlns:r="http://schemas.openxmlformats.org/officeDocument/2006/relationships" r:embed="rId3"/>
        <a:stretch>
          <a:fillRect/>
        </a:stretch>
      </xdr:blipFill>
      <xdr:spPr>
        <a:xfrm>
          <a:off x="2066925" y="21850350"/>
          <a:ext cx="4873625" cy="1121830"/>
        </a:xfrm>
        <a:prstGeom prst="rect">
          <a:avLst/>
        </a:prstGeom>
      </xdr:spPr>
    </xdr:pic>
    <xdr:clientData/>
  </xdr:oneCellAnchor>
  <xdr:oneCellAnchor>
    <xdr:from>
      <xdr:col>1</xdr:col>
      <xdr:colOff>1304925</xdr:colOff>
      <xdr:row>167</xdr:row>
      <xdr:rowOff>257175</xdr:rowOff>
    </xdr:from>
    <xdr:ext cx="4366866" cy="2173604"/>
    <xdr:pic>
      <xdr:nvPicPr>
        <xdr:cNvPr id="15" name="Image 14">
          <a:extLst>
            <a:ext uri="{FF2B5EF4-FFF2-40B4-BE49-F238E27FC236}">
              <a16:creationId xmlns:a16="http://schemas.microsoft.com/office/drawing/2014/main" id="{927F7F59-E9EB-4472-A96C-61C6BBCF23DE}"/>
            </a:ext>
          </a:extLst>
        </xdr:cNvPr>
        <xdr:cNvPicPr>
          <a:picLocks noChangeAspect="1"/>
        </xdr:cNvPicPr>
      </xdr:nvPicPr>
      <xdr:blipFill>
        <a:blip xmlns:r="http://schemas.openxmlformats.org/officeDocument/2006/relationships" r:embed="rId4"/>
        <a:stretch>
          <a:fillRect/>
        </a:stretch>
      </xdr:blipFill>
      <xdr:spPr>
        <a:xfrm>
          <a:off x="1857375" y="44481750"/>
          <a:ext cx="4366866" cy="2173604"/>
        </a:xfrm>
        <a:prstGeom prst="rect">
          <a:avLst/>
        </a:prstGeom>
      </xdr:spPr>
    </xdr:pic>
    <xdr:clientData/>
  </xdr:oneCellAnchor>
  <xdr:oneCellAnchor>
    <xdr:from>
      <xdr:col>15</xdr:col>
      <xdr:colOff>314325</xdr:colOff>
      <xdr:row>53</xdr:row>
      <xdr:rowOff>247650</xdr:rowOff>
    </xdr:from>
    <xdr:ext cx="857250" cy="590550"/>
    <xdr:pic>
      <xdr:nvPicPr>
        <xdr:cNvPr id="16" name="Image 15">
          <a:extLst>
            <a:ext uri="{FF2B5EF4-FFF2-40B4-BE49-F238E27FC236}">
              <a16:creationId xmlns:a16="http://schemas.microsoft.com/office/drawing/2014/main" id="{70528D78-2665-488A-A909-77118E628362}"/>
            </a:ext>
          </a:extLst>
        </xdr:cNvPr>
        <xdr:cNvPicPr>
          <a:picLocks noChangeAspect="1"/>
        </xdr:cNvPicPr>
      </xdr:nvPicPr>
      <xdr:blipFill>
        <a:blip xmlns:r="http://schemas.openxmlformats.org/officeDocument/2006/relationships" r:embed="rId5"/>
        <a:stretch>
          <a:fillRect/>
        </a:stretch>
      </xdr:blipFill>
      <xdr:spPr>
        <a:xfrm>
          <a:off x="21983700" y="14068425"/>
          <a:ext cx="857250" cy="590550"/>
        </a:xfrm>
        <a:prstGeom prst="rect">
          <a:avLst/>
        </a:prstGeom>
      </xdr:spPr>
    </xdr:pic>
    <xdr:clientData/>
  </xdr:oneCellAnchor>
  <xdr:oneCellAnchor>
    <xdr:from>
      <xdr:col>9</xdr:col>
      <xdr:colOff>1257300</xdr:colOff>
      <xdr:row>83</xdr:row>
      <xdr:rowOff>104775</xdr:rowOff>
    </xdr:from>
    <xdr:ext cx="4873625" cy="1121830"/>
    <xdr:pic>
      <xdr:nvPicPr>
        <xdr:cNvPr id="17" name="Image 16">
          <a:extLst>
            <a:ext uri="{FF2B5EF4-FFF2-40B4-BE49-F238E27FC236}">
              <a16:creationId xmlns:a16="http://schemas.microsoft.com/office/drawing/2014/main" id="{88488C5E-9828-48A2-A0C5-4A05CE588A49}"/>
            </a:ext>
          </a:extLst>
        </xdr:cNvPr>
        <xdr:cNvPicPr>
          <a:picLocks noChangeAspect="1"/>
        </xdr:cNvPicPr>
      </xdr:nvPicPr>
      <xdr:blipFill>
        <a:blip xmlns:r="http://schemas.openxmlformats.org/officeDocument/2006/relationships" r:embed="rId3"/>
        <a:stretch>
          <a:fillRect/>
        </a:stretch>
      </xdr:blipFill>
      <xdr:spPr>
        <a:xfrm>
          <a:off x="14201775" y="21926550"/>
          <a:ext cx="4873625" cy="1121830"/>
        </a:xfrm>
        <a:prstGeom prst="rect">
          <a:avLst/>
        </a:prstGeom>
      </xdr:spPr>
    </xdr:pic>
    <xdr:clientData/>
  </xdr:oneCellAnchor>
  <xdr:oneCellAnchor>
    <xdr:from>
      <xdr:col>10</xdr:col>
      <xdr:colOff>161925</xdr:colOff>
      <xdr:row>168</xdr:row>
      <xdr:rowOff>76200</xdr:rowOff>
    </xdr:from>
    <xdr:ext cx="4366866" cy="2173604"/>
    <xdr:pic>
      <xdr:nvPicPr>
        <xdr:cNvPr id="18" name="Image 17">
          <a:extLst>
            <a:ext uri="{FF2B5EF4-FFF2-40B4-BE49-F238E27FC236}">
              <a16:creationId xmlns:a16="http://schemas.microsoft.com/office/drawing/2014/main" id="{14347C6E-7DD1-42E0-94DB-D215CED9CFF1}"/>
            </a:ext>
          </a:extLst>
        </xdr:cNvPr>
        <xdr:cNvPicPr>
          <a:picLocks noChangeAspect="1"/>
        </xdr:cNvPicPr>
      </xdr:nvPicPr>
      <xdr:blipFill>
        <a:blip xmlns:r="http://schemas.openxmlformats.org/officeDocument/2006/relationships" r:embed="rId4"/>
        <a:stretch>
          <a:fillRect/>
        </a:stretch>
      </xdr:blipFill>
      <xdr:spPr>
        <a:xfrm>
          <a:off x="14420850" y="44567475"/>
          <a:ext cx="4366866" cy="2173604"/>
        </a:xfrm>
        <a:prstGeom prst="rect">
          <a:avLst/>
        </a:prstGeom>
      </xdr:spPr>
    </xdr:pic>
    <xdr:clientData/>
  </xdr:oneCellAnchor>
  <xdr:oneCellAnchor>
    <xdr:from>
      <xdr:col>14</xdr:col>
      <xdr:colOff>1266825</xdr:colOff>
      <xdr:row>51</xdr:row>
      <xdr:rowOff>66675</xdr:rowOff>
    </xdr:from>
    <xdr:ext cx="571500" cy="571500"/>
    <xdr:pic>
      <xdr:nvPicPr>
        <xdr:cNvPr id="19" name="Image 18">
          <a:extLst>
            <a:ext uri="{FF2B5EF4-FFF2-40B4-BE49-F238E27FC236}">
              <a16:creationId xmlns:a16="http://schemas.microsoft.com/office/drawing/2014/main" id="{24328D62-DD8A-4D79-B4F8-D4EE2C7A2EA5}"/>
            </a:ext>
          </a:extLst>
        </xdr:cNvPr>
        <xdr:cNvPicPr>
          <a:picLocks noChangeAspect="1"/>
        </xdr:cNvPicPr>
      </xdr:nvPicPr>
      <xdr:blipFill>
        <a:blip xmlns:r="http://schemas.openxmlformats.org/officeDocument/2006/relationships" r:embed="rId2"/>
        <a:stretch>
          <a:fillRect/>
        </a:stretch>
      </xdr:blipFill>
      <xdr:spPr>
        <a:xfrm>
          <a:off x="20821650" y="13354050"/>
          <a:ext cx="571500" cy="571500"/>
        </a:xfrm>
        <a:prstGeom prst="rect">
          <a:avLst/>
        </a:prstGeom>
      </xdr:spPr>
    </xdr:pic>
    <xdr:clientData/>
  </xdr:oneCellAnchor>
  <xdr:twoCellAnchor editAs="oneCell">
    <xdr:from>
      <xdr:col>15</xdr:col>
      <xdr:colOff>819150</xdr:colOff>
      <xdr:row>7</xdr:row>
      <xdr:rowOff>171450</xdr:rowOff>
    </xdr:from>
    <xdr:to>
      <xdr:col>15</xdr:col>
      <xdr:colOff>2219325</xdr:colOff>
      <xdr:row>9</xdr:row>
      <xdr:rowOff>228600</xdr:rowOff>
    </xdr:to>
    <xdr:pic>
      <xdr:nvPicPr>
        <xdr:cNvPr id="20" name="Image 19">
          <a:extLst>
            <a:ext uri="{FF2B5EF4-FFF2-40B4-BE49-F238E27FC236}">
              <a16:creationId xmlns:a16="http://schemas.microsoft.com/office/drawing/2014/main" id="{6C81FB6D-050A-4687-BAF1-F6623030C7B6}"/>
            </a:ext>
          </a:extLst>
        </xdr:cNvPr>
        <xdr:cNvPicPr>
          <a:picLocks noChangeAspect="1"/>
        </xdr:cNvPicPr>
      </xdr:nvPicPr>
      <xdr:blipFill>
        <a:blip xmlns:r="http://schemas.openxmlformats.org/officeDocument/2006/relationships" r:embed="rId5"/>
        <a:stretch>
          <a:fillRect/>
        </a:stretch>
      </xdr:blipFill>
      <xdr:spPr>
        <a:xfrm>
          <a:off x="22488525" y="1724025"/>
          <a:ext cx="1400175" cy="590550"/>
        </a:xfrm>
        <a:prstGeom prst="rect">
          <a:avLst/>
        </a:prstGeom>
      </xdr:spPr>
    </xdr:pic>
    <xdr:clientData/>
  </xdr:twoCellAnchor>
  <xdr:oneCellAnchor>
    <xdr:from>
      <xdr:col>23</xdr:col>
      <xdr:colOff>933450</xdr:colOff>
      <xdr:row>7</xdr:row>
      <xdr:rowOff>85725</xdr:rowOff>
    </xdr:from>
    <xdr:ext cx="914400" cy="647700"/>
    <xdr:pic>
      <xdr:nvPicPr>
        <xdr:cNvPr id="21" name="Image 20">
          <a:extLst>
            <a:ext uri="{FF2B5EF4-FFF2-40B4-BE49-F238E27FC236}">
              <a16:creationId xmlns:a16="http://schemas.microsoft.com/office/drawing/2014/main" id="{BE55FC83-8A71-45F9-AAE7-FB0EC3328740}"/>
            </a:ext>
          </a:extLst>
        </xdr:cNvPr>
        <xdr:cNvPicPr>
          <a:picLocks noChangeAspect="1"/>
        </xdr:cNvPicPr>
      </xdr:nvPicPr>
      <xdr:blipFill>
        <a:blip xmlns:r="http://schemas.openxmlformats.org/officeDocument/2006/relationships" r:embed="rId6"/>
        <a:stretch>
          <a:fillRect/>
        </a:stretch>
      </xdr:blipFill>
      <xdr:spPr>
        <a:xfrm>
          <a:off x="34994850" y="1638300"/>
          <a:ext cx="914400" cy="647700"/>
        </a:xfrm>
        <a:prstGeom prst="rect">
          <a:avLst/>
        </a:prstGeom>
      </xdr:spPr>
    </xdr:pic>
    <xdr:clientData/>
  </xdr:oneCellAnchor>
  <xdr:oneCellAnchor>
    <xdr:from>
      <xdr:col>22</xdr:col>
      <xdr:colOff>1152525</xdr:colOff>
      <xdr:row>51</xdr:row>
      <xdr:rowOff>114300</xdr:rowOff>
    </xdr:from>
    <xdr:ext cx="571500" cy="571500"/>
    <xdr:pic>
      <xdr:nvPicPr>
        <xdr:cNvPr id="22" name="Image 21">
          <a:extLst>
            <a:ext uri="{FF2B5EF4-FFF2-40B4-BE49-F238E27FC236}">
              <a16:creationId xmlns:a16="http://schemas.microsoft.com/office/drawing/2014/main" id="{F3B47616-5E3A-4CBA-A0A0-6A4569EE762E}"/>
            </a:ext>
          </a:extLst>
        </xdr:cNvPr>
        <xdr:cNvPicPr>
          <a:picLocks noChangeAspect="1"/>
        </xdr:cNvPicPr>
      </xdr:nvPicPr>
      <xdr:blipFill>
        <a:blip xmlns:r="http://schemas.openxmlformats.org/officeDocument/2006/relationships" r:embed="rId2"/>
        <a:stretch>
          <a:fillRect/>
        </a:stretch>
      </xdr:blipFill>
      <xdr:spPr>
        <a:xfrm>
          <a:off x="33099375" y="13401675"/>
          <a:ext cx="571500" cy="571500"/>
        </a:xfrm>
        <a:prstGeom prst="rect">
          <a:avLst/>
        </a:prstGeom>
      </xdr:spPr>
    </xdr:pic>
    <xdr:clientData/>
  </xdr:oneCellAnchor>
  <xdr:oneCellAnchor>
    <xdr:from>
      <xdr:col>18</xdr:col>
      <xdr:colOff>38100</xdr:colOff>
      <xdr:row>83</xdr:row>
      <xdr:rowOff>28575</xdr:rowOff>
    </xdr:from>
    <xdr:ext cx="4873625" cy="1121830"/>
    <xdr:pic>
      <xdr:nvPicPr>
        <xdr:cNvPr id="23" name="Image 22">
          <a:extLst>
            <a:ext uri="{FF2B5EF4-FFF2-40B4-BE49-F238E27FC236}">
              <a16:creationId xmlns:a16="http://schemas.microsoft.com/office/drawing/2014/main" id="{98591E44-AD02-4C8C-A880-E2233B359C54}"/>
            </a:ext>
          </a:extLst>
        </xdr:cNvPr>
        <xdr:cNvPicPr>
          <a:picLocks noChangeAspect="1"/>
        </xdr:cNvPicPr>
      </xdr:nvPicPr>
      <xdr:blipFill>
        <a:blip xmlns:r="http://schemas.openxmlformats.org/officeDocument/2006/relationships" r:embed="rId3"/>
        <a:stretch>
          <a:fillRect/>
        </a:stretch>
      </xdr:blipFill>
      <xdr:spPr>
        <a:xfrm>
          <a:off x="26689050" y="21850350"/>
          <a:ext cx="4873625" cy="1121830"/>
        </a:xfrm>
        <a:prstGeom prst="rect">
          <a:avLst/>
        </a:prstGeom>
      </xdr:spPr>
    </xdr:pic>
    <xdr:clientData/>
  </xdr:oneCellAnchor>
  <xdr:oneCellAnchor>
    <xdr:from>
      <xdr:col>18</xdr:col>
      <xdr:colOff>114300</xdr:colOff>
      <xdr:row>169</xdr:row>
      <xdr:rowOff>0</xdr:rowOff>
    </xdr:from>
    <xdr:ext cx="4366866" cy="2173604"/>
    <xdr:pic>
      <xdr:nvPicPr>
        <xdr:cNvPr id="24" name="Image 23">
          <a:extLst>
            <a:ext uri="{FF2B5EF4-FFF2-40B4-BE49-F238E27FC236}">
              <a16:creationId xmlns:a16="http://schemas.microsoft.com/office/drawing/2014/main" id="{2BA1B04F-99D1-44C3-9321-DC6E622C7365}"/>
            </a:ext>
          </a:extLst>
        </xdr:cNvPr>
        <xdr:cNvPicPr>
          <a:picLocks noChangeAspect="1"/>
        </xdr:cNvPicPr>
      </xdr:nvPicPr>
      <xdr:blipFill>
        <a:blip xmlns:r="http://schemas.openxmlformats.org/officeDocument/2006/relationships" r:embed="rId4"/>
        <a:stretch>
          <a:fillRect/>
        </a:stretch>
      </xdr:blipFill>
      <xdr:spPr>
        <a:xfrm>
          <a:off x="26765250" y="44757975"/>
          <a:ext cx="4366866" cy="217360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16</xdr:col>
      <xdr:colOff>152400</xdr:colOff>
      <xdr:row>21</xdr:row>
      <xdr:rowOff>180975</xdr:rowOff>
    </xdr:from>
    <xdr:to>
      <xdr:col>17</xdr:col>
      <xdr:colOff>205628</xdr:colOff>
      <xdr:row>24</xdr:row>
      <xdr:rowOff>180975</xdr:rowOff>
    </xdr:to>
    <xdr:pic>
      <xdr:nvPicPr>
        <xdr:cNvPr id="2" name="Image 1">
          <a:extLst>
            <a:ext uri="{FF2B5EF4-FFF2-40B4-BE49-F238E27FC236}">
              <a16:creationId xmlns:a16="http://schemas.microsoft.com/office/drawing/2014/main" id="{D2155A4E-5ACA-4727-BB4F-1EFC1021BBFF}"/>
            </a:ext>
          </a:extLst>
        </xdr:cNvPr>
        <xdr:cNvPicPr>
          <a:picLocks noChangeAspect="1"/>
        </xdr:cNvPicPr>
      </xdr:nvPicPr>
      <xdr:blipFill>
        <a:blip xmlns:r="http://schemas.openxmlformats.org/officeDocument/2006/relationships" r:embed="rId1"/>
        <a:stretch>
          <a:fillRect/>
        </a:stretch>
      </xdr:blipFill>
      <xdr:spPr>
        <a:xfrm>
          <a:off x="10458450" y="6019800"/>
          <a:ext cx="815228" cy="5715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s://www.aprifel.com/fr/" TargetMode="External"/><Relationship Id="rId13" Type="http://schemas.openxmlformats.org/officeDocument/2006/relationships/hyperlink" Target="https://www.lesfruitsetlegumesfrais.com/" TargetMode="External"/><Relationship Id="rId3" Type="http://schemas.openxmlformats.org/officeDocument/2006/relationships/hyperlink" Target="https://www.youtube.com/watch?v=8Lz6KCW3Nqo" TargetMode="External"/><Relationship Id="rId7" Type="http://schemas.openxmlformats.org/officeDocument/2006/relationships/hyperlink" Target="https://gastronomierestauration.blogspot.com/2019/01/audiovisuel-les-aliments-vocabulaire-et.html" TargetMode="External"/><Relationship Id="rId12" Type="http://schemas.openxmlformats.org/officeDocument/2006/relationships/hyperlink" Target="https://www.pexels.com/fr-fr/chercher/%C3%A9pices/" TargetMode="External"/><Relationship Id="rId2" Type="http://schemas.openxmlformats.org/officeDocument/2006/relationships/hyperlink" Target="https://www.bonbache.fr/syntheses-graphiques-excel-avec-les-emoticones-499.html" TargetMode="External"/><Relationship Id="rId1" Type="http://schemas.openxmlformats.org/officeDocument/2006/relationships/hyperlink" Target="https://www.youtube.com/watch?v=8Lz6KCW3Nqo" TargetMode="External"/><Relationship Id="rId6" Type="http://schemas.openxmlformats.org/officeDocument/2006/relationships/hyperlink" Target="https://www.bonbache.fr/syntheses-graphiques-excel-avec-les-emoticones-499.html" TargetMode="External"/><Relationship Id="rId11" Type="http://schemas.openxmlformats.org/officeDocument/2006/relationships/hyperlink" Target="https://pixabay.com/fr/photos/search/%C3%A9pices/" TargetMode="External"/><Relationship Id="rId5" Type="http://schemas.openxmlformats.org/officeDocument/2006/relationships/hyperlink" Target="https://www.youtube.com/watch?v=8Lz6KCW3Nqo" TargetMode="External"/><Relationship Id="rId10" Type="http://schemas.openxmlformats.org/officeDocument/2006/relationships/hyperlink" Target="https://fr.freepik.com/photos/epices" TargetMode="External"/><Relationship Id="rId4" Type="http://schemas.openxmlformats.org/officeDocument/2006/relationships/hyperlink" Target="https://www.bonbache.fr/syntheses-graphiques-excel-avec-les-emoticones-499.html" TargetMode="External"/><Relationship Id="rId9" Type="http://schemas.openxmlformats.org/officeDocument/2006/relationships/hyperlink" Target="https://www.istockphoto.com/fr/photos/%C3%A9pices"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8" Type="http://schemas.openxmlformats.org/officeDocument/2006/relationships/hyperlink" Target="https://eur-lex.europa.eu/legal-content/FR/TXT/?uri=CELEX:32011R1169" TargetMode="External"/><Relationship Id="rId13" Type="http://schemas.openxmlformats.org/officeDocument/2006/relationships/hyperlink" Target="https://eur-lex.europa.eu/legal-content/FR/TXT/?uri=CELEX:32011R1169" TargetMode="External"/><Relationship Id="rId18" Type="http://schemas.openxmlformats.org/officeDocument/2006/relationships/hyperlink" Target="https://eur-lex.europa.eu/legal-content/FR/TXT/?uri=CELEX:32011R1169" TargetMode="External"/><Relationship Id="rId26" Type="http://schemas.openxmlformats.org/officeDocument/2006/relationships/hyperlink" Target="https://eur-lex.europa.eu/legal-content/FR/TXT/?uri=CELEX:32011R1169" TargetMode="External"/><Relationship Id="rId3" Type="http://schemas.openxmlformats.org/officeDocument/2006/relationships/hyperlink" Target="https://eur-lex.europa.eu/legal-content/FR/TXT/?uri=CELEX:32011R1169" TargetMode="External"/><Relationship Id="rId21" Type="http://schemas.openxmlformats.org/officeDocument/2006/relationships/hyperlink" Target="https://eur-lex.europa.eu/legal-content/FR/TXT/?uri=CELEX:32011R1169" TargetMode="External"/><Relationship Id="rId7" Type="http://schemas.openxmlformats.org/officeDocument/2006/relationships/hyperlink" Target="https://eur-lex.europa.eu/legal-content/FR/TXT/?uri=CELEX:32011R1169" TargetMode="External"/><Relationship Id="rId12" Type="http://schemas.openxmlformats.org/officeDocument/2006/relationships/hyperlink" Target="https://eur-lex.europa.eu/legal-content/FR/TXT/?uri=CELEX:32011R1169" TargetMode="External"/><Relationship Id="rId17" Type="http://schemas.openxmlformats.org/officeDocument/2006/relationships/hyperlink" Target="https://eur-lex.europa.eu/legal-content/FR/TXT/?uri=CELEX:32011R1169" TargetMode="External"/><Relationship Id="rId25" Type="http://schemas.openxmlformats.org/officeDocument/2006/relationships/hyperlink" Target="https://eur-lex.europa.eu/legal-content/FR/TXT/?uri=CELEX:32011R1169" TargetMode="External"/><Relationship Id="rId2" Type="http://schemas.openxmlformats.org/officeDocument/2006/relationships/hyperlink" Target="https://eur-lex.europa.eu/legal-content/FR/TXT/?uri=CELEX:32011R1169" TargetMode="External"/><Relationship Id="rId16" Type="http://schemas.openxmlformats.org/officeDocument/2006/relationships/hyperlink" Target="https://eur-lex.europa.eu/legal-content/FR/TXT/?uri=CELEX:32011R1169" TargetMode="External"/><Relationship Id="rId20" Type="http://schemas.openxmlformats.org/officeDocument/2006/relationships/hyperlink" Target="https://eur-lex.europa.eu/legal-content/FR/TXT/?uri=CELEX:32011R1169" TargetMode="External"/><Relationship Id="rId29" Type="http://schemas.openxmlformats.org/officeDocument/2006/relationships/hyperlink" Target="https://eur-lex.europa.eu/legal-content/FR/TXT/?uri=CELEX:32011R1169" TargetMode="External"/><Relationship Id="rId1" Type="http://schemas.openxmlformats.org/officeDocument/2006/relationships/hyperlink" Target="https://eur-lex.europa.eu/legal-content/FR/TXT/?uri=CELEX:32011R1169" TargetMode="External"/><Relationship Id="rId6" Type="http://schemas.openxmlformats.org/officeDocument/2006/relationships/hyperlink" Target="https://eur-lex.europa.eu/legal-content/FR/TXT/?uri=CELEX:32011R1169" TargetMode="External"/><Relationship Id="rId11" Type="http://schemas.openxmlformats.org/officeDocument/2006/relationships/hyperlink" Target="https://eur-lex.europa.eu/legal-content/FR/TXT/?uri=CELEX:32011R1169" TargetMode="External"/><Relationship Id="rId24" Type="http://schemas.openxmlformats.org/officeDocument/2006/relationships/hyperlink" Target="https://eur-lex.europa.eu/legal-content/FR/TXT/?uri=CELEX:32011R1169" TargetMode="External"/><Relationship Id="rId5" Type="http://schemas.openxmlformats.org/officeDocument/2006/relationships/hyperlink" Target="https://eur-lex.europa.eu/legal-content/FR/TXT/?uri=CELEX:32011R1169" TargetMode="External"/><Relationship Id="rId15" Type="http://schemas.openxmlformats.org/officeDocument/2006/relationships/hyperlink" Target="https://eur-lex.europa.eu/legal-content/FR/TXT/?uri=CELEX:32011R1169" TargetMode="External"/><Relationship Id="rId23" Type="http://schemas.openxmlformats.org/officeDocument/2006/relationships/hyperlink" Target="https://eur-lex.europa.eu/legal-content/FR/TXT/?uri=CELEX:32011R1169" TargetMode="External"/><Relationship Id="rId28" Type="http://schemas.openxmlformats.org/officeDocument/2006/relationships/hyperlink" Target="https://eur-lex.europa.eu/legal-content/FR/TXT/?uri=CELEX:32011R1169" TargetMode="External"/><Relationship Id="rId10" Type="http://schemas.openxmlformats.org/officeDocument/2006/relationships/hyperlink" Target="https://eur-lex.europa.eu/legal-content/FR/TXT/?uri=CELEX:32011R1169" TargetMode="External"/><Relationship Id="rId19" Type="http://schemas.openxmlformats.org/officeDocument/2006/relationships/hyperlink" Target="https://eur-lex.europa.eu/legal-content/FR/TXT/?uri=CELEX:32011R1169" TargetMode="External"/><Relationship Id="rId31" Type="http://schemas.openxmlformats.org/officeDocument/2006/relationships/hyperlink" Target="https://eur-lex.europa.eu/legal-content/FR/TXT/?uri=CELEX:32011R1169" TargetMode="External"/><Relationship Id="rId4" Type="http://schemas.openxmlformats.org/officeDocument/2006/relationships/hyperlink" Target="https://eur-lex.europa.eu/legal-content/FR/TXT/?uri=CELEX:32011R1169" TargetMode="External"/><Relationship Id="rId9" Type="http://schemas.openxmlformats.org/officeDocument/2006/relationships/hyperlink" Target="https://eur-lex.europa.eu/legal-content/FR/TXT/?uri=CELEX:32011R1169" TargetMode="External"/><Relationship Id="rId14" Type="http://schemas.openxmlformats.org/officeDocument/2006/relationships/hyperlink" Target="https://eur-lex.europa.eu/legal-content/FR/TXT/?uri=CELEX:32011R1169" TargetMode="External"/><Relationship Id="rId22" Type="http://schemas.openxmlformats.org/officeDocument/2006/relationships/hyperlink" Target="https://eur-lex.europa.eu/legal-content/FR/TXT/?uri=CELEX:32011R1169" TargetMode="External"/><Relationship Id="rId27" Type="http://schemas.openxmlformats.org/officeDocument/2006/relationships/hyperlink" Target="https://eur-lex.europa.eu/legal-content/FR/TXT/?uri=CELEX:32011R1169" TargetMode="External"/><Relationship Id="rId30" Type="http://schemas.openxmlformats.org/officeDocument/2006/relationships/hyperlink" Target="https://eur-lex.europa.eu/legal-content/FR/TXT/?uri=CELEX:32011R11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CC12-8C85-4CB9-8AC0-1AF9BAD62CC5}">
  <dimension ref="B1:G85"/>
  <sheetViews>
    <sheetView tabSelected="1" workbookViewId="0">
      <selection activeCell="I4" sqref="I4"/>
    </sheetView>
  </sheetViews>
  <sheetFormatPr baseColWidth="10" defaultColWidth="9.140625" defaultRowHeight="15"/>
  <cols>
    <col min="1" max="1" width="9.140625" style="1408"/>
    <col min="2" max="2" width="25.42578125" style="1408" customWidth="1"/>
    <col min="3" max="3" width="48" style="1408" customWidth="1"/>
    <col min="4" max="4" width="36" style="1408" customWidth="1"/>
    <col min="5" max="5" width="43.42578125" style="1408" customWidth="1"/>
    <col min="6" max="6" width="38" style="1408" customWidth="1"/>
    <col min="7" max="7" width="32" style="1408" customWidth="1"/>
    <col min="8" max="16384" width="9.140625" style="1408"/>
  </cols>
  <sheetData>
    <row r="1" spans="2:7" ht="40.5" customHeight="1">
      <c r="B1" s="2254"/>
      <c r="C1" s="2255" t="s">
        <v>7014</v>
      </c>
      <c r="D1" s="2254"/>
      <c r="E1" s="2254"/>
      <c r="F1" s="2254"/>
      <c r="G1" s="2254"/>
    </row>
    <row r="2" spans="2:7" ht="32.1" customHeight="1">
      <c r="B2" s="2214"/>
      <c r="C2" s="2256" t="s">
        <v>7015</v>
      </c>
      <c r="D2" s="2214"/>
      <c r="E2" s="2214"/>
      <c r="F2" s="2214"/>
      <c r="G2" s="2214"/>
    </row>
    <row r="3" spans="2:7" ht="15" customHeight="1">
      <c r="B3" s="2215"/>
      <c r="C3" s="2215"/>
      <c r="D3" s="2215"/>
      <c r="E3" s="2215"/>
      <c r="F3" s="2215"/>
      <c r="G3" s="2215"/>
    </row>
    <row r="4" spans="2:7" ht="42" customHeight="1">
      <c r="B4" s="2257" t="s">
        <v>7016</v>
      </c>
      <c r="C4" s="2258" t="s">
        <v>7017</v>
      </c>
      <c r="D4" s="2216"/>
      <c r="E4" s="2216"/>
      <c r="F4" s="2216"/>
      <c r="G4" s="2216"/>
    </row>
    <row r="5" spans="2:7" ht="15" customHeight="1">
      <c r="B5" s="2259"/>
      <c r="C5" s="2215"/>
      <c r="D5" s="2215"/>
      <c r="E5" s="2215"/>
      <c r="F5" s="2215"/>
      <c r="G5" s="2260" t="s">
        <v>7210</v>
      </c>
    </row>
    <row r="6" spans="2:7" ht="26.1" customHeight="1">
      <c r="B6" s="2217"/>
      <c r="C6" s="2218" t="s">
        <v>7018</v>
      </c>
      <c r="D6" s="2217"/>
      <c r="E6" s="2217"/>
      <c r="F6" s="2217"/>
      <c r="G6" s="2217"/>
    </row>
    <row r="7" spans="2:7" ht="30" customHeight="1">
      <c r="B7" s="2219" t="s">
        <v>7019</v>
      </c>
      <c r="C7" s="2220" t="s">
        <v>7020</v>
      </c>
      <c r="D7" s="2221"/>
      <c r="E7" s="2221"/>
      <c r="F7" s="2221"/>
      <c r="G7" s="2221"/>
    </row>
    <row r="8" spans="2:7" ht="30" customHeight="1">
      <c r="B8" s="2219" t="s">
        <v>7021</v>
      </c>
      <c r="C8" s="2220" t="s">
        <v>7022</v>
      </c>
      <c r="D8" s="2221"/>
      <c r="E8" s="2221"/>
      <c r="F8" s="2221"/>
      <c r="G8" s="2221"/>
    </row>
    <row r="9" spans="2:7" ht="30" customHeight="1">
      <c r="B9" s="2219" t="s">
        <v>7023</v>
      </c>
      <c r="C9" s="2220" t="s">
        <v>7024</v>
      </c>
      <c r="D9" s="2221"/>
      <c r="E9" s="2221"/>
      <c r="F9" s="2221"/>
      <c r="G9" s="2221"/>
    </row>
    <row r="10" spans="2:7" ht="15" customHeight="1">
      <c r="B10" s="2221"/>
      <c r="C10" s="2221"/>
      <c r="D10" s="2221"/>
      <c r="E10" s="2221"/>
      <c r="F10" s="2221"/>
      <c r="G10" s="2221"/>
    </row>
    <row r="11" spans="2:7" ht="26.1" customHeight="1">
      <c r="B11" s="2217"/>
      <c r="C11" s="2218" t="s">
        <v>7025</v>
      </c>
      <c r="D11" s="2217"/>
      <c r="E11" s="2217"/>
      <c r="F11" s="2217"/>
      <c r="G11" s="2217"/>
    </row>
    <row r="12" spans="2:7" ht="21" customHeight="1">
      <c r="B12" s="2222" t="s">
        <v>7026</v>
      </c>
      <c r="C12" s="2222" t="s">
        <v>7027</v>
      </c>
      <c r="D12" s="2222" t="s">
        <v>7028</v>
      </c>
      <c r="E12" s="2222" t="s">
        <v>7029</v>
      </c>
      <c r="F12" s="2222" t="s">
        <v>7030</v>
      </c>
      <c r="G12" s="2222" t="s">
        <v>7031</v>
      </c>
    </row>
    <row r="13" spans="2:7" ht="92.1" customHeight="1">
      <c r="B13" s="2223" t="s">
        <v>7032</v>
      </c>
      <c r="C13" s="2224" t="s">
        <v>7033</v>
      </c>
      <c r="D13" s="2225" t="s">
        <v>7034</v>
      </c>
      <c r="E13" s="2224" t="s">
        <v>7035</v>
      </c>
      <c r="F13" s="2224" t="s">
        <v>7036</v>
      </c>
      <c r="G13" s="2225" t="s">
        <v>7037</v>
      </c>
    </row>
    <row r="14" spans="2:7" ht="92.1" customHeight="1">
      <c r="B14" s="2223" t="s">
        <v>7038</v>
      </c>
      <c r="C14" s="2224" t="s">
        <v>7039</v>
      </c>
      <c r="D14" s="2225" t="s">
        <v>7040</v>
      </c>
      <c r="E14" s="2224" t="s">
        <v>7041</v>
      </c>
      <c r="F14" s="2224" t="s">
        <v>7042</v>
      </c>
      <c r="G14" s="2225" t="s">
        <v>7043</v>
      </c>
    </row>
    <row r="15" spans="2:7" ht="92.1" customHeight="1">
      <c r="B15" s="2223" t="s">
        <v>7209</v>
      </c>
      <c r="C15" s="2224" t="s">
        <v>7044</v>
      </c>
      <c r="D15" s="2225" t="s">
        <v>7045</v>
      </c>
      <c r="E15" s="2224" t="s">
        <v>7046</v>
      </c>
      <c r="F15" s="2224" t="s">
        <v>7047</v>
      </c>
      <c r="G15" s="2225" t="s">
        <v>7048</v>
      </c>
    </row>
    <row r="16" spans="2:7" ht="92.1" customHeight="1">
      <c r="B16" s="2223" t="s">
        <v>1506</v>
      </c>
      <c r="C16" s="2224" t="s">
        <v>7049</v>
      </c>
      <c r="D16" s="2225" t="s">
        <v>7050</v>
      </c>
      <c r="E16" s="2224" t="s">
        <v>7051</v>
      </c>
      <c r="F16" s="2224" t="s">
        <v>7052</v>
      </c>
      <c r="G16" s="2225" t="s">
        <v>7053</v>
      </c>
    </row>
    <row r="17" spans="2:7" ht="92.1" customHeight="1">
      <c r="B17" s="2223" t="s">
        <v>7054</v>
      </c>
      <c r="C17" s="2224" t="s">
        <v>7055</v>
      </c>
      <c r="D17" s="2225" t="s">
        <v>7056</v>
      </c>
      <c r="E17" s="2224" t="s">
        <v>7057</v>
      </c>
      <c r="F17" s="2224" t="s">
        <v>7058</v>
      </c>
      <c r="G17" s="2225" t="s">
        <v>7059</v>
      </c>
    </row>
    <row r="18" spans="2:7" ht="15" customHeight="1">
      <c r="B18" s="2215"/>
      <c r="C18" s="2215"/>
      <c r="D18" s="2215"/>
      <c r="E18" s="2215"/>
      <c r="F18" s="2215"/>
      <c r="G18" s="2215"/>
    </row>
    <row r="19" spans="2:7" ht="26.1" customHeight="1">
      <c r="B19" s="2217"/>
      <c r="C19" s="2226" t="s">
        <v>7060</v>
      </c>
      <c r="D19" s="2217"/>
      <c r="E19" s="2217"/>
      <c r="F19" s="2217"/>
      <c r="G19" s="2217"/>
    </row>
    <row r="20" spans="2:7" ht="21" customHeight="1">
      <c r="B20" s="2227" t="s">
        <v>7061</v>
      </c>
      <c r="C20" s="2228" t="s">
        <v>7062</v>
      </c>
      <c r="D20" s="2221"/>
      <c r="E20" s="2221"/>
      <c r="F20" s="2221"/>
      <c r="G20" s="2221"/>
    </row>
    <row r="21" spans="2:7" ht="21" customHeight="1">
      <c r="B21" s="2227" t="s">
        <v>7063</v>
      </c>
      <c r="C21" s="2228" t="s">
        <v>7064</v>
      </c>
      <c r="D21" s="2221"/>
      <c r="E21" s="2221"/>
      <c r="F21" s="2221"/>
      <c r="G21" s="2221"/>
    </row>
    <row r="22" spans="2:7" ht="21" customHeight="1">
      <c r="B22" s="2227" t="s">
        <v>7065</v>
      </c>
      <c r="C22" s="2228" t="s">
        <v>7066</v>
      </c>
      <c r="D22" s="2221"/>
      <c r="E22" s="2221"/>
      <c r="F22" s="2221"/>
      <c r="G22" s="2221"/>
    </row>
    <row r="23" spans="2:7" ht="21" customHeight="1">
      <c r="B23" s="2227" t="s">
        <v>7067</v>
      </c>
      <c r="C23" s="2228" t="s">
        <v>7068</v>
      </c>
      <c r="D23" s="2221"/>
      <c r="E23" s="2221"/>
      <c r="F23" s="2221"/>
      <c r="G23" s="2221"/>
    </row>
    <row r="24" spans="2:7" ht="21" customHeight="1">
      <c r="B24" s="2227" t="s">
        <v>7069</v>
      </c>
      <c r="C24" s="2228" t="s">
        <v>7070</v>
      </c>
      <c r="D24" s="2221"/>
      <c r="E24" s="2221"/>
      <c r="F24" s="2221"/>
      <c r="G24" s="2221"/>
    </row>
    <row r="25" spans="2:7" ht="21" customHeight="1">
      <c r="B25" s="2227" t="s">
        <v>7071</v>
      </c>
      <c r="C25" s="2228" t="s">
        <v>7072</v>
      </c>
      <c r="D25" s="2221"/>
      <c r="E25" s="2221"/>
      <c r="F25" s="2221"/>
      <c r="G25" s="2221"/>
    </row>
    <row r="26" spans="2:7" ht="21" customHeight="1">
      <c r="B26" s="2227" t="s">
        <v>7073</v>
      </c>
      <c r="C26" s="2228" t="s">
        <v>7074</v>
      </c>
      <c r="D26" s="2221"/>
      <c r="E26" s="2221"/>
      <c r="F26" s="2221"/>
      <c r="G26" s="2221"/>
    </row>
    <row r="27" spans="2:7" ht="21" customHeight="1">
      <c r="B27" s="2227" t="s">
        <v>7075</v>
      </c>
      <c r="C27" s="2228" t="s">
        <v>7076</v>
      </c>
      <c r="D27" s="2221"/>
      <c r="E27" s="2221"/>
      <c r="F27" s="2221"/>
      <c r="G27" s="2221"/>
    </row>
    <row r="28" spans="2:7" ht="21" customHeight="1">
      <c r="B28" s="2227" t="s">
        <v>7077</v>
      </c>
      <c r="C28" s="2228" t="s">
        <v>7078</v>
      </c>
      <c r="D28" s="2221"/>
      <c r="E28" s="2221"/>
      <c r="F28" s="2221"/>
      <c r="G28" s="2221"/>
    </row>
    <row r="29" spans="2:7" ht="21" customHeight="1">
      <c r="B29" s="2227" t="s">
        <v>7079</v>
      </c>
      <c r="C29" s="2228" t="s">
        <v>7080</v>
      </c>
      <c r="D29" s="2221"/>
      <c r="E29" s="2221"/>
      <c r="F29" s="2221"/>
      <c r="G29" s="2221"/>
    </row>
    <row r="30" spans="2:7" ht="21" customHeight="1">
      <c r="B30" s="2227"/>
      <c r="C30" s="2228"/>
      <c r="D30" s="2221"/>
      <c r="E30" s="2221"/>
      <c r="F30" s="2221"/>
      <c r="G30" s="2221"/>
    </row>
    <row r="31" spans="2:7" ht="26.1" customHeight="1">
      <c r="B31" s="2217"/>
      <c r="C31" s="2217" t="s">
        <v>7081</v>
      </c>
      <c r="D31" s="2217"/>
      <c r="E31" s="2217"/>
      <c r="F31" s="2217"/>
      <c r="G31" s="2217"/>
    </row>
    <row r="32" spans="2:7" ht="21" customHeight="1">
      <c r="B32" s="2229"/>
      <c r="C32" s="2222" t="s">
        <v>7082</v>
      </c>
      <c r="D32" s="2229"/>
      <c r="E32" s="2229"/>
      <c r="F32" s="2229"/>
      <c r="G32" s="2229"/>
    </row>
    <row r="33" spans="2:7" ht="21" customHeight="1">
      <c r="B33" s="2230"/>
      <c r="C33" s="2231" t="s">
        <v>7083</v>
      </c>
      <c r="D33" s="2232" t="s">
        <v>7084</v>
      </c>
      <c r="E33" s="2233"/>
      <c r="F33" s="2234" t="s">
        <v>7085</v>
      </c>
      <c r="G33" s="2235"/>
    </row>
    <row r="34" spans="2:7" ht="21" customHeight="1">
      <c r="B34" s="2230"/>
      <c r="C34" s="2231" t="s">
        <v>7086</v>
      </c>
      <c r="D34" s="2236" t="s">
        <v>7087</v>
      </c>
      <c r="E34" s="2236"/>
      <c r="F34" s="2236" t="s">
        <v>7088</v>
      </c>
      <c r="G34" s="2235"/>
    </row>
    <row r="35" spans="2:7" ht="21" customHeight="1">
      <c r="B35" s="2230"/>
      <c r="C35" s="2231" t="s">
        <v>7089</v>
      </c>
      <c r="D35" s="2236" t="s">
        <v>7090</v>
      </c>
      <c r="E35" s="2236"/>
      <c r="F35" s="2236" t="s">
        <v>7091</v>
      </c>
      <c r="G35" s="2235"/>
    </row>
    <row r="36" spans="2:7" ht="21" customHeight="1">
      <c r="B36" s="2230"/>
      <c r="C36" s="2231" t="s">
        <v>7092</v>
      </c>
      <c r="D36" s="2236" t="s">
        <v>7093</v>
      </c>
      <c r="E36" s="2236"/>
      <c r="F36" s="2236" t="s">
        <v>7094</v>
      </c>
      <c r="G36" s="2235"/>
    </row>
    <row r="37" spans="2:7" ht="21" customHeight="1">
      <c r="B37" s="2230"/>
      <c r="C37" s="2231" t="s">
        <v>7095</v>
      </c>
      <c r="D37" s="2236" t="s">
        <v>7096</v>
      </c>
      <c r="E37" s="2236"/>
      <c r="F37" s="2236" t="s">
        <v>7097</v>
      </c>
      <c r="G37" s="2235"/>
    </row>
    <row r="38" spans="2:7" ht="21" customHeight="1">
      <c r="B38" s="2230"/>
      <c r="C38" s="2231" t="s">
        <v>7098</v>
      </c>
      <c r="D38" s="2236" t="s">
        <v>7099</v>
      </c>
      <c r="E38" s="2236"/>
      <c r="F38" s="2236" t="s">
        <v>7100</v>
      </c>
      <c r="G38" s="2235"/>
    </row>
    <row r="39" spans="2:7" ht="21" customHeight="1">
      <c r="B39" s="2230"/>
      <c r="C39" s="2231" t="s">
        <v>7101</v>
      </c>
      <c r="D39" s="2236" t="s">
        <v>7102</v>
      </c>
      <c r="E39" s="2236"/>
      <c r="F39" s="2236" t="s">
        <v>7103</v>
      </c>
      <c r="G39" s="2235"/>
    </row>
    <row r="40" spans="2:7" ht="21" customHeight="1">
      <c r="B40" s="2215"/>
      <c r="C40" s="2215"/>
      <c r="D40" s="2215"/>
      <c r="E40" s="2215"/>
      <c r="F40" s="2215"/>
      <c r="G40" s="2215"/>
    </row>
    <row r="41" spans="2:7" ht="26.1" customHeight="1">
      <c r="B41" s="2217"/>
      <c r="C41" s="2218" t="s">
        <v>7104</v>
      </c>
      <c r="D41" s="2217"/>
      <c r="E41" s="2217"/>
      <c r="F41" s="2217"/>
      <c r="G41" s="2217"/>
    </row>
    <row r="42" spans="2:7" ht="21" customHeight="1">
      <c r="B42" s="2222" t="s">
        <v>7105</v>
      </c>
      <c r="C42" s="2222" t="s">
        <v>7085</v>
      </c>
      <c r="D42" s="2222" t="s">
        <v>7026</v>
      </c>
      <c r="E42" s="2222" t="s">
        <v>2173</v>
      </c>
      <c r="F42" s="2222" t="s">
        <v>7106</v>
      </c>
      <c r="G42" s="2222"/>
    </row>
    <row r="43" spans="2:7" ht="42" customHeight="1">
      <c r="B43" s="2237" t="s">
        <v>7061</v>
      </c>
      <c r="C43" s="2238" t="s">
        <v>7107</v>
      </c>
      <c r="D43" s="2239" t="s">
        <v>7108</v>
      </c>
      <c r="E43" s="2238" t="s">
        <v>7109</v>
      </c>
      <c r="F43" s="2239" t="s">
        <v>7110</v>
      </c>
      <c r="G43" s="2238"/>
    </row>
    <row r="44" spans="2:7" ht="42" customHeight="1">
      <c r="B44" s="2237" t="s">
        <v>7063</v>
      </c>
      <c r="C44" s="2238" t="s">
        <v>7111</v>
      </c>
      <c r="D44" s="2239" t="s">
        <v>7112</v>
      </c>
      <c r="E44" s="2238" t="s">
        <v>7113</v>
      </c>
      <c r="F44" s="2239" t="s">
        <v>7114</v>
      </c>
      <c r="G44" s="2238"/>
    </row>
    <row r="45" spans="2:7" ht="42" customHeight="1">
      <c r="B45" s="2237" t="s">
        <v>7065</v>
      </c>
      <c r="C45" s="2238" t="s">
        <v>7115</v>
      </c>
      <c r="D45" s="2239" t="s">
        <v>7116</v>
      </c>
      <c r="E45" s="2238" t="s">
        <v>7117</v>
      </c>
      <c r="F45" s="2239" t="s">
        <v>7118</v>
      </c>
      <c r="G45" s="2238"/>
    </row>
    <row r="46" spans="2:7" ht="42" customHeight="1">
      <c r="B46" s="2237" t="s">
        <v>7067</v>
      </c>
      <c r="C46" s="2238" t="s">
        <v>7119</v>
      </c>
      <c r="D46" s="2239" t="s">
        <v>7039</v>
      </c>
      <c r="E46" s="2238" t="s">
        <v>7120</v>
      </c>
      <c r="F46" s="2239" t="s">
        <v>7121</v>
      </c>
      <c r="G46" s="2238"/>
    </row>
    <row r="47" spans="2:7" ht="42" customHeight="1">
      <c r="B47" s="2237" t="s">
        <v>7069</v>
      </c>
      <c r="C47" s="2238" t="s">
        <v>7122</v>
      </c>
      <c r="D47" s="2239" t="s">
        <v>7123</v>
      </c>
      <c r="E47" s="2238" t="s">
        <v>7124</v>
      </c>
      <c r="F47" s="2239" t="s">
        <v>7125</v>
      </c>
      <c r="G47" s="2238"/>
    </row>
    <row r="48" spans="2:7" ht="42" customHeight="1">
      <c r="B48" s="2237" t="s">
        <v>7071</v>
      </c>
      <c r="C48" s="2238" t="s">
        <v>7126</v>
      </c>
      <c r="D48" s="2239" t="s">
        <v>7127</v>
      </c>
      <c r="E48" s="2238" t="s">
        <v>7128</v>
      </c>
      <c r="F48" s="2239" t="s">
        <v>7129</v>
      </c>
      <c r="G48" s="2238"/>
    </row>
    <row r="49" spans="2:7" ht="42" customHeight="1">
      <c r="B49" s="2237" t="s">
        <v>7073</v>
      </c>
      <c r="C49" s="2238" t="s">
        <v>7130</v>
      </c>
      <c r="D49" s="2239" t="s">
        <v>7131</v>
      </c>
      <c r="E49" s="2238" t="s">
        <v>7132</v>
      </c>
      <c r="F49" s="2239" t="s">
        <v>7133</v>
      </c>
      <c r="G49" s="2238"/>
    </row>
    <row r="50" spans="2:7" ht="42" customHeight="1">
      <c r="B50" s="2237" t="s">
        <v>7075</v>
      </c>
      <c r="C50" s="2238" t="s">
        <v>7134</v>
      </c>
      <c r="D50" s="2239" t="s">
        <v>7135</v>
      </c>
      <c r="E50" s="2238" t="s">
        <v>7136</v>
      </c>
      <c r="F50" s="2239" t="s">
        <v>7137</v>
      </c>
      <c r="G50" s="2238"/>
    </row>
    <row r="51" spans="2:7" ht="42" customHeight="1">
      <c r="B51" s="2237" t="s">
        <v>7077</v>
      </c>
      <c r="C51" s="2238" t="s">
        <v>7138</v>
      </c>
      <c r="D51" s="2239" t="s">
        <v>7139</v>
      </c>
      <c r="E51" s="2238" t="s">
        <v>7140</v>
      </c>
      <c r="F51" s="2239" t="s">
        <v>7141</v>
      </c>
      <c r="G51" s="2238"/>
    </row>
    <row r="52" spans="2:7" ht="42" customHeight="1">
      <c r="B52" s="2237" t="s">
        <v>7079</v>
      </c>
      <c r="C52" s="2238" t="s">
        <v>7142</v>
      </c>
      <c r="D52" s="2239" t="s">
        <v>7143</v>
      </c>
      <c r="E52" s="2238" t="s">
        <v>7144</v>
      </c>
      <c r="F52" s="2239" t="s">
        <v>7145</v>
      </c>
      <c r="G52" s="2238"/>
    </row>
    <row r="53" spans="2:7" ht="42" customHeight="1">
      <c r="B53" s="2237" t="s">
        <v>7146</v>
      </c>
      <c r="C53" s="2238" t="s">
        <v>7147</v>
      </c>
      <c r="D53" s="2239" t="s">
        <v>7033</v>
      </c>
      <c r="E53" s="2238" t="s">
        <v>7148</v>
      </c>
      <c r="F53" s="2239" t="s">
        <v>7149</v>
      </c>
      <c r="G53" s="2238"/>
    </row>
    <row r="54" spans="2:7" ht="42" customHeight="1">
      <c r="B54" s="2237" t="s">
        <v>7150</v>
      </c>
      <c r="C54" s="2238" t="s">
        <v>7151</v>
      </c>
      <c r="D54" s="2239" t="s">
        <v>7152</v>
      </c>
      <c r="E54" s="2238" t="s">
        <v>7153</v>
      </c>
      <c r="F54" s="2239" t="s">
        <v>7154</v>
      </c>
      <c r="G54" s="2238"/>
    </row>
    <row r="55" spans="2:7" ht="42" customHeight="1">
      <c r="B55" s="2237" t="s">
        <v>7155</v>
      </c>
      <c r="C55" s="2238" t="s">
        <v>7156</v>
      </c>
      <c r="D55" s="2239" t="s">
        <v>499</v>
      </c>
      <c r="E55" s="2238" t="s">
        <v>7157</v>
      </c>
      <c r="F55" s="2239" t="s">
        <v>7158</v>
      </c>
      <c r="G55" s="2238"/>
    </row>
    <row r="56" spans="2:7" ht="42" customHeight="1">
      <c r="B56" s="2237" t="s">
        <v>7159</v>
      </c>
      <c r="C56" s="2238" t="s">
        <v>7160</v>
      </c>
      <c r="D56" s="2239" t="s">
        <v>7161</v>
      </c>
      <c r="E56" s="2238" t="s">
        <v>7162</v>
      </c>
      <c r="F56" s="2239" t="s">
        <v>7163</v>
      </c>
      <c r="G56" s="2238"/>
    </row>
    <row r="57" spans="2:7" ht="15" customHeight="1">
      <c r="B57" s="2215"/>
      <c r="C57" s="2215"/>
      <c r="D57" s="2240"/>
      <c r="E57" s="2215"/>
      <c r="F57" s="2215"/>
      <c r="G57" s="2215"/>
    </row>
    <row r="58" spans="2:7" ht="26.1" customHeight="1">
      <c r="B58" s="2217"/>
      <c r="C58" s="2218" t="s">
        <v>7164</v>
      </c>
      <c r="D58" s="2217"/>
      <c r="E58" s="2217"/>
      <c r="F58" s="2217"/>
      <c r="G58" s="2217"/>
    </row>
    <row r="59" spans="2:7" ht="26.1" customHeight="1">
      <c r="B59" s="2241" t="s">
        <v>1920</v>
      </c>
      <c r="C59" s="2241" t="s">
        <v>7165</v>
      </c>
      <c r="D59" s="2217"/>
      <c r="E59" s="2241" t="s">
        <v>7166</v>
      </c>
      <c r="F59" s="2217" t="s">
        <v>7167</v>
      </c>
      <c r="G59" s="2217"/>
    </row>
    <row r="60" spans="2:7" ht="21" customHeight="1">
      <c r="B60" s="2229" t="s">
        <v>7061</v>
      </c>
      <c r="C60" s="2242" t="s">
        <v>7168</v>
      </c>
      <c r="D60" s="2229"/>
      <c r="E60" s="2229"/>
      <c r="F60" s="2222" t="s">
        <v>7169</v>
      </c>
      <c r="G60" s="2229"/>
    </row>
    <row r="61" spans="2:7" ht="30" customHeight="1">
      <c r="B61" s="2243" t="s">
        <v>7063</v>
      </c>
      <c r="C61" s="2244" t="s">
        <v>7170</v>
      </c>
      <c r="D61" s="2245"/>
      <c r="E61" s="2240"/>
      <c r="F61" s="2244" t="s">
        <v>7171</v>
      </c>
      <c r="G61" s="2245"/>
    </row>
    <row r="62" spans="2:7" ht="30" customHeight="1">
      <c r="B62" s="2243" t="s">
        <v>7065</v>
      </c>
      <c r="C62" s="2244" t="s">
        <v>7172</v>
      </c>
      <c r="D62" s="2245"/>
      <c r="E62" s="2240"/>
      <c r="F62" s="2244" t="s">
        <v>7173</v>
      </c>
      <c r="G62" s="2245"/>
    </row>
    <row r="63" spans="2:7" ht="30" customHeight="1">
      <c r="B63" s="2243" t="s">
        <v>7067</v>
      </c>
      <c r="C63" s="2244" t="s">
        <v>7174</v>
      </c>
      <c r="D63" s="2245"/>
      <c r="E63" s="2240"/>
      <c r="F63" s="2244" t="s">
        <v>7175</v>
      </c>
      <c r="G63" s="2245"/>
    </row>
    <row r="64" spans="2:7" ht="30" customHeight="1">
      <c r="B64" s="2243" t="s">
        <v>7069</v>
      </c>
      <c r="C64" s="2244" t="s">
        <v>7176</v>
      </c>
      <c r="D64" s="2245"/>
      <c r="E64" s="2240"/>
      <c r="F64" s="2244" t="s">
        <v>7177</v>
      </c>
      <c r="G64" s="2245"/>
    </row>
    <row r="65" spans="2:7" ht="30" customHeight="1">
      <c r="B65" s="2243" t="s">
        <v>7071</v>
      </c>
      <c r="C65" s="2244" t="s">
        <v>7178</v>
      </c>
      <c r="D65" s="2245"/>
      <c r="E65" s="2240"/>
      <c r="F65" s="2244" t="s">
        <v>7179</v>
      </c>
      <c r="G65" s="2245"/>
    </row>
    <row r="66" spans="2:7" ht="30" customHeight="1">
      <c r="B66" s="2243" t="s">
        <v>7073</v>
      </c>
      <c r="C66" s="2244" t="s">
        <v>7180</v>
      </c>
      <c r="D66" s="2245"/>
      <c r="E66" s="2240"/>
      <c r="F66" s="2244" t="s">
        <v>7181</v>
      </c>
      <c r="G66" s="2245"/>
    </row>
    <row r="67" spans="2:7" ht="30" customHeight="1">
      <c r="B67" s="2243" t="s">
        <v>7075</v>
      </c>
      <c r="C67" s="2244" t="s">
        <v>7182</v>
      </c>
      <c r="D67" s="2245"/>
      <c r="E67" s="2240"/>
      <c r="F67" s="2244" t="s">
        <v>7183</v>
      </c>
      <c r="G67" s="2245"/>
    </row>
    <row r="68" spans="2:7" ht="30" customHeight="1">
      <c r="B68" s="2243" t="s">
        <v>7077</v>
      </c>
      <c r="C68" s="2244" t="s">
        <v>7184</v>
      </c>
      <c r="D68" s="2245"/>
      <c r="E68" s="2240"/>
      <c r="F68" s="2244" t="s">
        <v>7185</v>
      </c>
      <c r="G68" s="2245"/>
    </row>
    <row r="69" spans="2:7" ht="30" customHeight="1">
      <c r="B69" s="2243" t="s">
        <v>7079</v>
      </c>
      <c r="C69" s="2244" t="s">
        <v>7186</v>
      </c>
      <c r="D69" s="2245"/>
      <c r="E69" s="2240"/>
      <c r="F69" s="2244" t="s">
        <v>7187</v>
      </c>
      <c r="G69" s="2245"/>
    </row>
    <row r="70" spans="2:7" ht="15" customHeight="1">
      <c r="B70" s="2243"/>
      <c r="C70" s="2245"/>
      <c r="D70" s="2245"/>
      <c r="E70" s="2244"/>
      <c r="F70" s="2245"/>
      <c r="G70" s="2245"/>
    </row>
    <row r="71" spans="2:7" ht="26.1" customHeight="1">
      <c r="B71" s="2217"/>
      <c r="C71" s="2218" t="s">
        <v>7188</v>
      </c>
      <c r="D71" s="2217"/>
      <c r="E71" s="2217"/>
      <c r="F71" s="2217"/>
      <c r="G71" s="2217"/>
    </row>
    <row r="72" spans="2:7" ht="26.1" customHeight="1">
      <c r="B72" s="2241" t="s">
        <v>7189</v>
      </c>
      <c r="C72" s="2246" t="s">
        <v>7190</v>
      </c>
      <c r="D72" s="2217"/>
      <c r="E72" s="2217"/>
      <c r="F72" s="2217"/>
      <c r="G72" s="2217"/>
    </row>
    <row r="73" spans="2:7" ht="30" customHeight="1">
      <c r="B73" s="2247" t="s">
        <v>7191</v>
      </c>
      <c r="C73" s="2248" t="s">
        <v>7192</v>
      </c>
      <c r="D73" s="2249"/>
      <c r="E73" s="2249"/>
      <c r="F73" s="2249"/>
      <c r="G73" s="2249"/>
    </row>
    <row r="74" spans="2:7" ht="30" customHeight="1">
      <c r="B74" s="2247" t="s">
        <v>7193</v>
      </c>
      <c r="C74" s="2248" t="s">
        <v>7194</v>
      </c>
      <c r="D74" s="2249"/>
      <c r="E74" s="2249"/>
      <c r="F74" s="2249"/>
      <c r="G74" s="2249"/>
    </row>
    <row r="75" spans="2:7" ht="30" customHeight="1">
      <c r="B75" s="2247" t="s">
        <v>7195</v>
      </c>
      <c r="C75" s="2248" t="s">
        <v>7196</v>
      </c>
      <c r="D75" s="2249"/>
      <c r="E75" s="2249"/>
      <c r="F75" s="2249"/>
      <c r="G75" s="2249"/>
    </row>
    <row r="76" spans="2:7" ht="15" customHeight="1">
      <c r="B76" s="2221"/>
      <c r="C76" s="2221"/>
      <c r="D76" s="2250"/>
      <c r="E76" s="2221"/>
      <c r="F76" s="2221"/>
      <c r="G76" s="2221"/>
    </row>
    <row r="77" spans="2:7" ht="26.1" customHeight="1">
      <c r="B77" s="2217"/>
      <c r="C77" s="2218" t="s">
        <v>7197</v>
      </c>
      <c r="D77" s="2217"/>
      <c r="E77" s="2217"/>
      <c r="F77" s="2217"/>
      <c r="G77" s="2217"/>
    </row>
    <row r="78" spans="2:7" ht="26.1" customHeight="1">
      <c r="B78" s="2241" t="s">
        <v>7198</v>
      </c>
      <c r="C78" s="2246" t="s">
        <v>7199</v>
      </c>
      <c r="D78" s="2217"/>
      <c r="E78" s="2217"/>
      <c r="F78" s="2217"/>
      <c r="G78" s="2217"/>
    </row>
    <row r="79" spans="2:7" ht="30" customHeight="1">
      <c r="B79" s="2251" t="s">
        <v>7200</v>
      </c>
      <c r="C79" s="2252" t="s">
        <v>7201</v>
      </c>
      <c r="D79" s="2253"/>
      <c r="E79" s="2253"/>
      <c r="F79" s="2253"/>
      <c r="G79" s="2253"/>
    </row>
    <row r="80" spans="2:7" ht="30" customHeight="1">
      <c r="B80" s="2251" t="s">
        <v>7202</v>
      </c>
      <c r="C80" s="2252" t="s">
        <v>7203</v>
      </c>
      <c r="D80" s="2253"/>
      <c r="E80" s="2253"/>
      <c r="F80" s="2253"/>
      <c r="G80" s="2253"/>
    </row>
    <row r="81" spans="2:7" ht="30" customHeight="1">
      <c r="B81" s="2251" t="s">
        <v>7204</v>
      </c>
      <c r="C81" s="2252" t="s">
        <v>7205</v>
      </c>
      <c r="D81" s="2253"/>
      <c r="E81" s="2253"/>
      <c r="F81" s="2253"/>
      <c r="G81" s="2253"/>
    </row>
    <row r="82" spans="2:7" ht="15" customHeight="1">
      <c r="B82" s="2221"/>
      <c r="C82" s="2221"/>
      <c r="D82" s="2250"/>
      <c r="E82" s="2221"/>
      <c r="F82" s="2221"/>
      <c r="G82" s="2221"/>
    </row>
    <row r="83" spans="2:7" ht="26.1" customHeight="1">
      <c r="B83" s="2217"/>
      <c r="C83" s="2218" t="s">
        <v>7206</v>
      </c>
      <c r="D83" s="2217"/>
      <c r="E83" s="2217"/>
      <c r="F83" s="2217"/>
      <c r="G83" s="2217"/>
    </row>
    <row r="84" spans="2:7" ht="30" customHeight="1">
      <c r="B84" s="2261" t="s">
        <v>7207</v>
      </c>
      <c r="C84" s="2262" t="s">
        <v>7208</v>
      </c>
      <c r="D84" s="2262"/>
      <c r="E84" s="2262"/>
      <c r="F84" s="2262"/>
      <c r="G84" s="2262"/>
    </row>
    <row r="85" spans="2:7" ht="30" customHeight="1">
      <c r="B85" s="2261"/>
      <c r="C85" s="2262"/>
      <c r="D85" s="2262"/>
      <c r="E85" s="2262"/>
      <c r="F85" s="2262"/>
      <c r="G85" s="2262"/>
    </row>
  </sheetData>
  <mergeCells count="2">
    <mergeCell ref="B84:B85"/>
    <mergeCell ref="C84:G8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762C3-0205-442F-AD31-F734AC3B93B0}">
  <dimension ref="A1:FK2440"/>
  <sheetViews>
    <sheetView topLeftCell="AD1" workbookViewId="0">
      <selection activeCell="AU14" sqref="AU14"/>
    </sheetView>
  </sheetViews>
  <sheetFormatPr baseColWidth="10" defaultRowHeight="15"/>
  <cols>
    <col min="1" max="1" width="11.7109375" style="1408" customWidth="1"/>
    <col min="2" max="8" width="5.7109375" style="1408" hidden="1" customWidth="1"/>
    <col min="9" max="9" width="12.28515625" style="1408" hidden="1" customWidth="1"/>
    <col min="10" max="10" width="14" style="1408" customWidth="1"/>
    <col min="11" max="11" width="122.7109375" style="1408" customWidth="1"/>
    <col min="12" max="12" width="9" style="1408" customWidth="1"/>
    <col min="13" max="13" width="7.85546875" style="1408" customWidth="1"/>
    <col min="14" max="14" width="8.5703125" style="1408" customWidth="1"/>
    <col min="15" max="15" width="122.7109375" style="1408" customWidth="1"/>
    <col min="16" max="17" width="9" style="1408" customWidth="1"/>
    <col min="18" max="18" width="5.5703125" style="1408" customWidth="1"/>
    <col min="19" max="22" width="3.7109375" style="1408" customWidth="1"/>
    <col min="23" max="23" width="5.7109375" style="1408" customWidth="1"/>
    <col min="24" max="25" width="12.7109375" style="1408" customWidth="1"/>
    <col min="26" max="26" width="3.7109375" style="1408" customWidth="1"/>
    <col min="27" max="30" width="12.7109375" style="1408" customWidth="1"/>
    <col min="31" max="31" width="40.7109375" style="1408" customWidth="1"/>
    <col min="32" max="32" width="17.28515625" style="1408" customWidth="1"/>
    <col min="33" max="33" width="9.7109375" style="1408" customWidth="1"/>
    <col min="34" max="34" width="11.7109375" style="1408" customWidth="1"/>
    <col min="35" max="40" width="13.7109375" style="1408" customWidth="1"/>
    <col min="41" max="41" width="14.85546875" style="1408" customWidth="1"/>
    <col min="42" max="42" width="25.5703125" style="1408" customWidth="1"/>
    <col min="43" max="44" width="20.7109375" style="1408" customWidth="1"/>
    <col min="45" max="45" width="6.85546875" style="1408" customWidth="1"/>
    <col min="46" max="46" width="6.85546875" style="1414" customWidth="1"/>
    <col min="47" max="48" width="50.28515625" style="1411" customWidth="1"/>
    <col min="49" max="49" width="38.85546875" style="1411" customWidth="1"/>
    <col min="50" max="63" width="12.140625" style="1411" customWidth="1"/>
    <col min="64" max="64" width="34.28515625" style="1411" customWidth="1"/>
    <col min="65" max="65" width="2.28515625" style="1411" customWidth="1"/>
    <col min="66" max="72" width="20.5703125" style="1411" customWidth="1"/>
    <col min="73" max="135" width="5.7109375" style="1411" customWidth="1"/>
    <col min="136" max="136" width="2.28515625" style="1411" customWidth="1"/>
    <col min="137" max="137" width="12.5703125" style="1411" customWidth="1"/>
    <col min="138" max="138" width="36.5703125" style="1411" customWidth="1"/>
    <col min="139" max="139" width="14.85546875" style="1411" customWidth="1"/>
    <col min="140" max="141" width="36.5703125" style="1411" customWidth="1"/>
    <col min="142" max="142" width="40.85546875" style="1411" customWidth="1"/>
    <col min="143" max="143" width="52.5703125" style="1411" customWidth="1"/>
    <col min="144" max="144" width="77.7109375" style="1411" customWidth="1"/>
    <col min="145" max="145" width="11.42578125" style="1414"/>
    <col min="146" max="167" width="11.42578125" style="1411"/>
    <col min="168" max="16384" width="11.42578125" style="1408"/>
  </cols>
  <sheetData>
    <row r="1" spans="1:45" ht="19.5" customHeight="1" thickTop="1">
      <c r="A1" s="2185" t="str">
        <f>ADDRESS(ROW(),COLUMN(),4)</f>
        <v>A1</v>
      </c>
      <c r="B1" s="1435"/>
      <c r="C1" s="1435"/>
      <c r="D1" s="1435"/>
      <c r="E1" s="1435"/>
      <c r="F1" s="1435"/>
      <c r="G1" s="1435"/>
      <c r="H1" s="1435"/>
      <c r="I1" s="1435"/>
      <c r="J1" s="1463"/>
      <c r="K1" s="1463"/>
      <c r="L1" s="1463"/>
      <c r="M1" s="1463"/>
      <c r="N1" s="1463"/>
      <c r="O1" s="1463"/>
      <c r="P1" s="1463"/>
      <c r="Q1" s="1463"/>
      <c r="R1" s="1463"/>
      <c r="S1" s="2205" t="str">
        <f t="shared" ref="S1:AR1" si="0">SUBSTITUTE(ADDRESS(1,COLUMN(),4),"1","")</f>
        <v>S</v>
      </c>
      <c r="T1" s="2205" t="str">
        <f t="shared" si="0"/>
        <v>T</v>
      </c>
      <c r="U1" s="2205" t="str">
        <f t="shared" si="0"/>
        <v>U</v>
      </c>
      <c r="V1" s="2205" t="str">
        <f t="shared" si="0"/>
        <v>V</v>
      </c>
      <c r="W1" s="2205" t="str">
        <f t="shared" si="0"/>
        <v>W</v>
      </c>
      <c r="X1" s="2205" t="str">
        <f t="shared" si="0"/>
        <v>X</v>
      </c>
      <c r="Y1" s="2205" t="str">
        <f t="shared" si="0"/>
        <v>Y</v>
      </c>
      <c r="Z1" s="2205" t="str">
        <f t="shared" si="0"/>
        <v>Z</v>
      </c>
      <c r="AA1" s="2205" t="str">
        <f t="shared" si="0"/>
        <v>AA</v>
      </c>
      <c r="AB1" s="2205" t="str">
        <f t="shared" si="0"/>
        <v>AB</v>
      </c>
      <c r="AC1" s="2205" t="str">
        <f t="shared" si="0"/>
        <v>AC</v>
      </c>
      <c r="AD1" s="2205" t="str">
        <f t="shared" si="0"/>
        <v>AD</v>
      </c>
      <c r="AE1" s="2205" t="str">
        <f t="shared" si="0"/>
        <v>AE</v>
      </c>
      <c r="AF1" s="2205" t="str">
        <f t="shared" si="0"/>
        <v>AF</v>
      </c>
      <c r="AG1" s="2205" t="str">
        <f t="shared" si="0"/>
        <v>AG</v>
      </c>
      <c r="AH1" s="2205" t="str">
        <f t="shared" si="0"/>
        <v>AH</v>
      </c>
      <c r="AI1" s="2205" t="str">
        <f t="shared" si="0"/>
        <v>AI</v>
      </c>
      <c r="AJ1" s="2205" t="str">
        <f t="shared" si="0"/>
        <v>AJ</v>
      </c>
      <c r="AK1" s="2205" t="str">
        <f t="shared" si="0"/>
        <v>AK</v>
      </c>
      <c r="AL1" s="2205" t="str">
        <f t="shared" si="0"/>
        <v>AL</v>
      </c>
      <c r="AM1" s="2205" t="str">
        <f t="shared" si="0"/>
        <v>AM</v>
      </c>
      <c r="AN1" s="2205" t="str">
        <f t="shared" si="0"/>
        <v>AN</v>
      </c>
      <c r="AO1" s="2205" t="str">
        <f t="shared" si="0"/>
        <v>AO</v>
      </c>
      <c r="AP1" s="2205" t="str">
        <f t="shared" si="0"/>
        <v>AP</v>
      </c>
      <c r="AQ1" s="2205" t="str">
        <f t="shared" si="0"/>
        <v>AQ</v>
      </c>
      <c r="AR1" s="2205" t="str">
        <f t="shared" si="0"/>
        <v>AR</v>
      </c>
      <c r="AS1" s="1463"/>
    </row>
    <row r="2" spans="1:45" ht="26.25" customHeight="1">
      <c r="A2" s="1435"/>
      <c r="B2" s="1435"/>
      <c r="C2" s="1435"/>
      <c r="D2" s="1435"/>
      <c r="E2" s="1435"/>
      <c r="F2" s="1435"/>
      <c r="G2" s="1435"/>
      <c r="H2" s="1435"/>
      <c r="I2" s="1435"/>
      <c r="J2" s="2200" t="s">
        <v>656</v>
      </c>
      <c r="K2" s="2092"/>
      <c r="L2" s="2198" t="s">
        <v>340</v>
      </c>
      <c r="M2" s="2092"/>
      <c r="N2" s="1463"/>
      <c r="O2" s="1463"/>
      <c r="P2" s="1463"/>
      <c r="Q2" s="1463"/>
      <c r="R2" s="1463"/>
      <c r="S2" s="2180">
        <f t="shared" ref="S2:AR2" ca="1" si="1">CELL("largeur",S2)</f>
        <v>3</v>
      </c>
      <c r="T2" s="2180">
        <f t="shared" ca="1" si="1"/>
        <v>3</v>
      </c>
      <c r="U2" s="2180">
        <f t="shared" ca="1" si="1"/>
        <v>3</v>
      </c>
      <c r="V2" s="2180">
        <f t="shared" ca="1" si="1"/>
        <v>3</v>
      </c>
      <c r="W2" s="2180">
        <f t="shared" ca="1" si="1"/>
        <v>5</v>
      </c>
      <c r="X2" s="2180">
        <f t="shared" ca="1" si="1"/>
        <v>12</v>
      </c>
      <c r="Y2" s="2180">
        <f t="shared" ca="1" si="1"/>
        <v>12</v>
      </c>
      <c r="Z2" s="2180">
        <f t="shared" ca="1" si="1"/>
        <v>3</v>
      </c>
      <c r="AA2" s="2180">
        <f t="shared" ca="1" si="1"/>
        <v>12</v>
      </c>
      <c r="AB2" s="2180">
        <f t="shared" ca="1" si="1"/>
        <v>12</v>
      </c>
      <c r="AC2" s="2180">
        <f t="shared" ca="1" si="1"/>
        <v>12</v>
      </c>
      <c r="AD2" s="2180">
        <f t="shared" ca="1" si="1"/>
        <v>12</v>
      </c>
      <c r="AE2" s="2180">
        <f t="shared" ca="1" si="1"/>
        <v>40</v>
      </c>
      <c r="AF2" s="2180">
        <f t="shared" ca="1" si="1"/>
        <v>17</v>
      </c>
      <c r="AG2" s="2180">
        <f t="shared" ca="1" si="1"/>
        <v>9</v>
      </c>
      <c r="AH2" s="2180">
        <f t="shared" ca="1" si="1"/>
        <v>11</v>
      </c>
      <c r="AI2" s="2180">
        <f t="shared" ca="1" si="1"/>
        <v>13</v>
      </c>
      <c r="AJ2" s="2180">
        <f t="shared" ca="1" si="1"/>
        <v>13</v>
      </c>
      <c r="AK2" s="2180">
        <f t="shared" ca="1" si="1"/>
        <v>13</v>
      </c>
      <c r="AL2" s="2180">
        <f t="shared" ca="1" si="1"/>
        <v>13</v>
      </c>
      <c r="AM2" s="2180">
        <f t="shared" ca="1" si="1"/>
        <v>13</v>
      </c>
      <c r="AN2" s="2180">
        <f t="shared" ca="1" si="1"/>
        <v>13</v>
      </c>
      <c r="AO2" s="2180">
        <f t="shared" ca="1" si="1"/>
        <v>14</v>
      </c>
      <c r="AP2" s="2180">
        <f t="shared" ca="1" si="1"/>
        <v>25</v>
      </c>
      <c r="AQ2" s="2180">
        <f t="shared" ca="1" si="1"/>
        <v>20</v>
      </c>
      <c r="AR2" s="2180">
        <f t="shared" ca="1" si="1"/>
        <v>20</v>
      </c>
      <c r="AS2" s="1463"/>
    </row>
    <row r="3" spans="1:45" ht="21" customHeight="1">
      <c r="A3" s="1435"/>
      <c r="B3" s="1435"/>
      <c r="C3" s="1435"/>
      <c r="D3" s="1435"/>
      <c r="E3" s="1435"/>
      <c r="F3" s="1435"/>
      <c r="G3" s="1435"/>
      <c r="H3" s="1435"/>
      <c r="I3" s="1435"/>
      <c r="J3" s="2193" t="s">
        <v>659</v>
      </c>
      <c r="K3" s="2092"/>
      <c r="L3" s="2199" t="s">
        <v>7002</v>
      </c>
      <c r="M3" s="2092"/>
      <c r="N3" s="1463"/>
      <c r="O3" s="1463"/>
      <c r="P3" s="1463"/>
      <c r="Q3" s="1463"/>
      <c r="R3" s="1463"/>
      <c r="S3" s="2204">
        <v>3</v>
      </c>
      <c r="T3" s="2204">
        <v>3</v>
      </c>
      <c r="U3" s="2204">
        <v>3</v>
      </c>
      <c r="V3" s="2204">
        <v>3</v>
      </c>
      <c r="W3" s="2204">
        <v>5</v>
      </c>
      <c r="X3" s="2204">
        <v>12</v>
      </c>
      <c r="Y3" s="2204">
        <v>12</v>
      </c>
      <c r="Z3" s="2204">
        <v>3</v>
      </c>
      <c r="AA3" s="2204">
        <v>9</v>
      </c>
      <c r="AB3" s="2204">
        <v>12</v>
      </c>
      <c r="AC3" s="2204">
        <v>9</v>
      </c>
      <c r="AD3" s="2204">
        <v>6</v>
      </c>
      <c r="AE3" s="2204">
        <v>40</v>
      </c>
      <c r="AF3" s="2204">
        <v>10</v>
      </c>
      <c r="AG3" s="2204">
        <v>9</v>
      </c>
      <c r="AH3" s="2204">
        <v>11</v>
      </c>
      <c r="AI3" s="2204">
        <v>13</v>
      </c>
      <c r="AJ3" s="2204">
        <v>13</v>
      </c>
      <c r="AK3" s="2204">
        <v>13</v>
      </c>
      <c r="AL3" s="2204">
        <v>17</v>
      </c>
      <c r="AM3" s="2204">
        <v>18</v>
      </c>
      <c r="AN3" s="2204">
        <v>19</v>
      </c>
      <c r="AO3" s="2204">
        <v>20</v>
      </c>
      <c r="AP3" s="2204">
        <v>21</v>
      </c>
      <c r="AQ3" s="2204">
        <v>22</v>
      </c>
      <c r="AR3" s="2204">
        <v>23</v>
      </c>
      <c r="AS3" s="1463"/>
    </row>
    <row r="4" spans="1:45" ht="21" customHeight="1" thickBot="1">
      <c r="A4" s="1435"/>
      <c r="B4" s="1435"/>
      <c r="C4" s="1435"/>
      <c r="D4" s="1435"/>
      <c r="E4" s="1435"/>
      <c r="F4" s="1435"/>
      <c r="G4" s="1435"/>
      <c r="H4" s="1435"/>
      <c r="I4" s="1435"/>
      <c r="J4" s="2193"/>
      <c r="K4" s="2092"/>
      <c r="L4" s="2199" t="s">
        <v>7003</v>
      </c>
      <c r="M4" s="2092"/>
      <c r="N4" s="1463"/>
      <c r="O4" s="1463"/>
      <c r="P4" s="1463"/>
      <c r="Q4" s="1463"/>
      <c r="R4" s="1463"/>
      <c r="S4" s="2142" t="s">
        <v>7012</v>
      </c>
      <c r="AK4" s="1463"/>
      <c r="AL4" s="1463"/>
      <c r="AM4" s="2203"/>
      <c r="AN4" s="1948" t="s">
        <v>645</v>
      </c>
      <c r="AO4" s="1948"/>
      <c r="AP4" s="2203"/>
      <c r="AQ4" s="1704" t="s">
        <v>304</v>
      </c>
      <c r="AR4" s="2202">
        <f>BZ680</f>
        <v>0</v>
      </c>
      <c r="AS4" s="1463"/>
    </row>
    <row r="5" spans="1:45" ht="21" customHeight="1">
      <c r="A5" s="1435"/>
      <c r="B5" s="1435"/>
      <c r="C5" s="1435"/>
      <c r="D5" s="1435"/>
      <c r="E5" s="1435"/>
      <c r="F5" s="1435"/>
      <c r="G5" s="1435"/>
      <c r="H5" s="1435"/>
      <c r="I5" s="1435"/>
      <c r="J5" s="2200" t="s">
        <v>7000</v>
      </c>
      <c r="K5" s="2092"/>
      <c r="L5" s="2197" t="s">
        <v>345</v>
      </c>
      <c r="M5" s="2092"/>
      <c r="N5" s="1463"/>
      <c r="O5" s="1463"/>
      <c r="P5" s="1463"/>
      <c r="Q5" s="1463"/>
      <c r="R5" s="1463"/>
      <c r="S5" s="2263" t="s">
        <v>917</v>
      </c>
      <c r="T5" s="2264"/>
      <c r="U5" s="2264"/>
      <c r="V5" s="2264"/>
      <c r="W5" s="2264"/>
      <c r="X5" s="2264"/>
      <c r="Y5" s="2264"/>
      <c r="Z5" s="2264"/>
      <c r="AA5" s="2264"/>
      <c r="AB5" s="2264"/>
      <c r="AC5" s="2264"/>
      <c r="AD5" s="2264"/>
      <c r="AE5" s="2264"/>
      <c r="AF5" s="2264"/>
      <c r="AG5" s="2264"/>
      <c r="AH5" s="2264"/>
      <c r="AI5" s="2264"/>
      <c r="AJ5" s="2211"/>
      <c r="AK5" s="2211"/>
      <c r="AL5" s="2211"/>
      <c r="AM5" s="2275" t="s">
        <v>918</v>
      </c>
      <c r="AN5" s="2275"/>
      <c r="AO5" s="2275"/>
      <c r="AP5" s="2275"/>
      <c r="AQ5" s="2267" t="s">
        <v>646</v>
      </c>
      <c r="AR5" s="2268"/>
      <c r="AS5" s="1463"/>
    </row>
    <row r="6" spans="1:45" ht="21" customHeight="1">
      <c r="A6" s="1435"/>
      <c r="B6" s="1435"/>
      <c r="C6" s="1435"/>
      <c r="D6" s="1435"/>
      <c r="E6" s="1435"/>
      <c r="F6" s="1435"/>
      <c r="G6" s="1435"/>
      <c r="H6" s="1435"/>
      <c r="I6" s="1435"/>
      <c r="J6" s="2193" t="s">
        <v>663</v>
      </c>
      <c r="K6" s="2092"/>
      <c r="L6" s="2199" t="s">
        <v>7004</v>
      </c>
      <c r="M6" s="2092"/>
      <c r="N6" s="1463"/>
      <c r="O6" s="1463"/>
      <c r="P6" s="1463"/>
      <c r="Q6" s="1463"/>
      <c r="R6" s="1463"/>
      <c r="S6" s="2265"/>
      <c r="T6" s="2266"/>
      <c r="U6" s="2266"/>
      <c r="V6" s="2266"/>
      <c r="W6" s="2266"/>
      <c r="X6" s="2266"/>
      <c r="Y6" s="2266"/>
      <c r="Z6" s="2266"/>
      <c r="AA6" s="2266"/>
      <c r="AB6" s="2266"/>
      <c r="AC6" s="2266"/>
      <c r="AD6" s="2266"/>
      <c r="AE6" s="2266"/>
      <c r="AF6" s="2266"/>
      <c r="AG6" s="2266"/>
      <c r="AH6" s="2266"/>
      <c r="AI6" s="2266"/>
      <c r="AJ6" s="2212"/>
      <c r="AK6" s="2212"/>
      <c r="AL6" s="2212"/>
      <c r="AM6" s="2276"/>
      <c r="AN6" s="2276"/>
      <c r="AO6" s="2276"/>
      <c r="AP6" s="2276"/>
      <c r="AQ6" s="2269">
        <v>26</v>
      </c>
      <c r="AR6" s="2270"/>
      <c r="AS6" s="1463"/>
    </row>
    <row r="7" spans="1:45" ht="21" customHeight="1">
      <c r="A7" s="1435"/>
      <c r="B7" s="1435"/>
      <c r="C7" s="1435"/>
      <c r="D7" s="1435"/>
      <c r="E7" s="1435"/>
      <c r="F7" s="1435"/>
      <c r="G7" s="1435"/>
      <c r="H7" s="1435"/>
      <c r="I7" s="1435"/>
      <c r="J7" s="2193"/>
      <c r="K7" s="2092"/>
      <c r="L7" s="2197" t="s">
        <v>348</v>
      </c>
      <c r="M7" s="2092"/>
      <c r="N7" s="1463"/>
      <c r="O7" s="1463"/>
      <c r="P7" s="1463"/>
      <c r="Q7" s="1463"/>
      <c r="R7" s="1463"/>
      <c r="S7" s="2196"/>
      <c r="T7" s="2194"/>
      <c r="U7" s="2194"/>
      <c r="V7" s="2194"/>
      <c r="W7" s="2194"/>
      <c r="X7" s="2201" t="s">
        <v>327</v>
      </c>
      <c r="Y7" s="2194"/>
      <c r="Z7" s="2194"/>
      <c r="AA7" s="2194"/>
      <c r="AB7" s="2194"/>
      <c r="AC7" s="2194"/>
      <c r="AD7" s="2194"/>
      <c r="AE7" s="2194"/>
      <c r="AF7" s="2201" t="s">
        <v>647</v>
      </c>
      <c r="AG7" s="2194"/>
      <c r="AH7" s="2194"/>
      <c r="AI7" s="2194"/>
      <c r="AJ7" s="2194"/>
      <c r="AK7" s="2194"/>
      <c r="AL7" s="2194"/>
      <c r="AM7" s="2194"/>
      <c r="AN7" s="2194"/>
      <c r="AO7" s="2194"/>
      <c r="AP7" s="2210" t="s">
        <v>7009</v>
      </c>
      <c r="AQ7" s="2269"/>
      <c r="AR7" s="2270"/>
      <c r="AS7" s="1463"/>
    </row>
    <row r="8" spans="1:45" ht="21" customHeight="1">
      <c r="A8" s="1435"/>
      <c r="B8" s="1435"/>
      <c r="C8" s="1435"/>
      <c r="D8" s="1435"/>
      <c r="E8" s="1435"/>
      <c r="F8" s="1435"/>
      <c r="G8" s="1435"/>
      <c r="H8" s="1435"/>
      <c r="I8" s="1435"/>
      <c r="J8" s="2200" t="s">
        <v>7001</v>
      </c>
      <c r="K8" s="2092"/>
      <c r="L8" s="2199" t="s">
        <v>7005</v>
      </c>
      <c r="M8" s="2092"/>
      <c r="N8" s="1463"/>
      <c r="O8" s="1463"/>
      <c r="P8" s="1463"/>
      <c r="Q8" s="1463"/>
      <c r="R8" s="1463"/>
      <c r="S8" s="2196"/>
      <c r="T8" s="2194"/>
      <c r="U8" s="2194"/>
      <c r="V8" s="2194"/>
      <c r="W8" s="2194"/>
      <c r="X8" s="2198" t="s">
        <v>648</v>
      </c>
      <c r="Y8" s="2194"/>
      <c r="Z8" s="2194"/>
      <c r="AA8" s="2194"/>
      <c r="AB8" s="2194"/>
      <c r="AC8" s="2194"/>
      <c r="AD8" s="2194"/>
      <c r="AE8" s="2194"/>
      <c r="AF8" s="2198" t="s">
        <v>649</v>
      </c>
      <c r="AG8" s="2194"/>
      <c r="AH8" s="2194"/>
      <c r="AI8" s="2194"/>
      <c r="AJ8" s="2194"/>
      <c r="AK8" s="2194"/>
      <c r="AL8" s="2194"/>
      <c r="AM8" s="2194"/>
      <c r="AN8" s="2194"/>
      <c r="AO8" s="2194"/>
      <c r="AP8" s="2210" t="str">
        <f>"Copiez les "&amp;AV26&amp;" "&amp;AW26</f>
        <v>Copiez les Colonne AV Colonne AW</v>
      </c>
      <c r="AQ8" s="2269"/>
      <c r="AR8" s="2270"/>
      <c r="AS8" s="1463"/>
    </row>
    <row r="9" spans="1:45" ht="21" customHeight="1">
      <c r="A9" s="1435"/>
      <c r="B9" s="1435"/>
      <c r="C9" s="1435"/>
      <c r="D9" s="1435"/>
      <c r="E9" s="1435"/>
      <c r="F9" s="1435"/>
      <c r="G9" s="1435"/>
      <c r="H9" s="1435"/>
      <c r="I9" s="1435"/>
      <c r="J9" s="2193" t="s">
        <v>665</v>
      </c>
      <c r="K9" s="2092"/>
      <c r="L9" s="2197" t="s">
        <v>344</v>
      </c>
      <c r="M9" s="2092"/>
      <c r="N9" s="1463"/>
      <c r="O9" s="1463"/>
      <c r="P9" s="1463"/>
      <c r="Q9" s="1463"/>
      <c r="R9" s="1463"/>
      <c r="S9" s="2196"/>
      <c r="T9" s="2194"/>
      <c r="U9" s="2194"/>
      <c r="V9" s="2194"/>
      <c r="W9" s="2194"/>
      <c r="X9" s="2092" t="s">
        <v>650</v>
      </c>
      <c r="Y9" s="2194"/>
      <c r="Z9" s="2194"/>
      <c r="AA9" s="2194"/>
      <c r="AB9" s="2194"/>
      <c r="AC9" s="2194"/>
      <c r="AD9" s="2194"/>
      <c r="AE9" s="2194"/>
      <c r="AF9" s="2092" t="s">
        <v>651</v>
      </c>
      <c r="AG9" s="2194"/>
      <c r="AH9" s="2194"/>
      <c r="AI9" s="2194"/>
      <c r="AJ9" s="2194"/>
      <c r="AK9" s="2194"/>
      <c r="AL9" s="2194"/>
      <c r="AM9" s="2194"/>
      <c r="AN9" s="2194"/>
      <c r="AO9" s="2194"/>
      <c r="AP9" s="2210" t="str">
        <f>"Puis collez dans les "&amp;AE28&amp;" "&amp;AF28</f>
        <v>Puis collez dans les Colonne AE Colonne AF</v>
      </c>
      <c r="AQ9" s="2269"/>
      <c r="AR9" s="2270"/>
      <c r="AS9" s="1463"/>
    </row>
    <row r="10" spans="1:45" ht="21" customHeight="1">
      <c r="A10" s="1435"/>
      <c r="B10" s="1435"/>
      <c r="C10" s="1435"/>
      <c r="D10" s="1435"/>
      <c r="E10" s="1435"/>
      <c r="F10" s="1435"/>
      <c r="G10" s="1435"/>
      <c r="H10" s="1435"/>
      <c r="I10" s="1435"/>
      <c r="J10" s="2092"/>
      <c r="K10" s="2092"/>
      <c r="L10" s="2197" t="s">
        <v>346</v>
      </c>
      <c r="M10" s="2092"/>
      <c r="N10" s="1463"/>
      <c r="O10" s="1463"/>
      <c r="P10" s="1463"/>
      <c r="Q10" s="1463"/>
      <c r="R10" s="1463"/>
      <c r="S10" s="2196"/>
      <c r="T10" s="2194"/>
      <c r="U10" s="2194"/>
      <c r="V10" s="2194"/>
      <c r="W10" s="2194"/>
      <c r="X10" s="2092" t="s">
        <v>652</v>
      </c>
      <c r="Y10" s="2194"/>
      <c r="Z10" s="2194"/>
      <c r="AA10" s="2194"/>
      <c r="AB10" s="2194"/>
      <c r="AC10" s="2194"/>
      <c r="AD10" s="2194"/>
      <c r="AE10" s="2194"/>
      <c r="AF10" s="2092" t="s">
        <v>653</v>
      </c>
      <c r="AG10" s="2194"/>
      <c r="AH10" s="2194"/>
      <c r="AI10" s="2194"/>
      <c r="AJ10" s="2194"/>
      <c r="AK10" s="2194"/>
      <c r="AL10" s="2194"/>
      <c r="AM10" s="2194"/>
      <c r="AN10" s="2194"/>
      <c r="AO10" s="2194"/>
      <c r="AP10" s="2210" t="s">
        <v>902</v>
      </c>
      <c r="AQ10" s="2269"/>
      <c r="AR10" s="2270"/>
      <c r="AS10" s="1463"/>
    </row>
    <row r="11" spans="1:45" ht="21" customHeight="1">
      <c r="A11" s="1435"/>
      <c r="B11" s="1435"/>
      <c r="C11" s="1435"/>
      <c r="D11" s="1435"/>
      <c r="E11" s="1435"/>
      <c r="F11" s="1435"/>
      <c r="G11" s="1435"/>
      <c r="H11" s="1435"/>
      <c r="I11" s="1435"/>
      <c r="J11" s="1860" t="s">
        <v>667</v>
      </c>
      <c r="K11" s="2092"/>
      <c r="L11" s="2092"/>
      <c r="M11" s="2092"/>
      <c r="N11" s="1463"/>
      <c r="O11" s="1463"/>
      <c r="P11" s="1463"/>
      <c r="Q11" s="1463"/>
      <c r="R11" s="1463"/>
      <c r="S11" s="2196"/>
      <c r="T11" s="2194"/>
      <c r="U11" s="2194"/>
      <c r="V11" s="2194"/>
      <c r="W11" s="2194"/>
      <c r="X11" s="2092" t="s">
        <v>654</v>
      </c>
      <c r="Y11" s="2194"/>
      <c r="Z11" s="2194"/>
      <c r="AA11" s="2194"/>
      <c r="AB11" s="2194"/>
      <c r="AC11" s="2194"/>
      <c r="AD11" s="2194"/>
      <c r="AE11" s="2194"/>
      <c r="AF11" s="2092" t="s">
        <v>655</v>
      </c>
      <c r="AG11" s="2194"/>
      <c r="AH11" s="2194"/>
      <c r="AI11" s="2194"/>
      <c r="AJ11" s="2194"/>
      <c r="AK11" s="2194"/>
      <c r="AL11" s="2208"/>
      <c r="AM11" s="2194"/>
      <c r="AN11" s="2194"/>
      <c r="AO11" s="2194"/>
      <c r="AP11" s="2207"/>
      <c r="AQ11" s="2269"/>
      <c r="AR11" s="2270"/>
      <c r="AS11" s="1463"/>
    </row>
    <row r="12" spans="1:45" ht="21" customHeight="1">
      <c r="A12" s="1435"/>
      <c r="B12" s="1435"/>
      <c r="C12" s="1435"/>
      <c r="D12" s="1435"/>
      <c r="E12" s="1435"/>
      <c r="F12" s="1435"/>
      <c r="G12" s="1435"/>
      <c r="H12" s="1435"/>
      <c r="I12" s="1435"/>
      <c r="J12" s="1860" t="s">
        <v>669</v>
      </c>
      <c r="K12" s="2092"/>
      <c r="L12" s="1860" t="s">
        <v>681</v>
      </c>
      <c r="M12" s="2092"/>
      <c r="N12" s="1463"/>
      <c r="O12" s="1463"/>
      <c r="P12" s="1463"/>
      <c r="Q12" s="1463"/>
      <c r="R12" s="1463"/>
      <c r="S12" s="2196"/>
      <c r="T12" s="2194"/>
      <c r="U12" s="2194"/>
      <c r="V12" s="2194"/>
      <c r="W12" s="2194"/>
      <c r="X12" s="2092" t="s">
        <v>657</v>
      </c>
      <c r="Y12" s="2194"/>
      <c r="Z12" s="2194"/>
      <c r="AA12" s="2194"/>
      <c r="AB12" s="2194"/>
      <c r="AC12" s="2194"/>
      <c r="AD12" s="2194"/>
      <c r="AE12" s="2194"/>
      <c r="AF12" s="2092" t="s">
        <v>658</v>
      </c>
      <c r="AG12" s="2194"/>
      <c r="AH12" s="2194"/>
      <c r="AI12" s="2194"/>
      <c r="AJ12" s="2194"/>
      <c r="AK12" s="2194"/>
      <c r="AL12" s="2213" t="s">
        <v>7011</v>
      </c>
      <c r="AM12" s="2209"/>
      <c r="AN12" s="2209"/>
      <c r="AO12" s="2209"/>
      <c r="AP12" s="2209"/>
      <c r="AQ12" s="2269"/>
      <c r="AR12" s="2270"/>
      <c r="AS12" s="1463"/>
    </row>
    <row r="13" spans="1:45" ht="21" customHeight="1">
      <c r="A13" s="1435"/>
      <c r="B13" s="1435"/>
      <c r="C13" s="1435"/>
      <c r="D13" s="1435"/>
      <c r="E13" s="1435"/>
      <c r="F13" s="1435"/>
      <c r="G13" s="1435"/>
      <c r="H13" s="1435"/>
      <c r="I13" s="1435"/>
      <c r="J13" s="2092"/>
      <c r="K13" s="2092"/>
      <c r="L13" s="2193" t="s">
        <v>6999</v>
      </c>
      <c r="M13" s="2092"/>
      <c r="N13" s="1463"/>
      <c r="O13" s="1463"/>
      <c r="P13" s="1463"/>
      <c r="Q13" s="1463"/>
      <c r="R13" s="1463"/>
      <c r="S13" s="2196"/>
      <c r="T13" s="2194"/>
      <c r="U13" s="2194"/>
      <c r="V13" s="2194"/>
      <c r="W13" s="2194"/>
      <c r="X13" s="2092" t="s">
        <v>660</v>
      </c>
      <c r="Y13" s="2194"/>
      <c r="Z13" s="2194"/>
      <c r="AA13" s="2194"/>
      <c r="AB13" s="2194"/>
      <c r="AC13" s="2194"/>
      <c r="AD13" s="2194"/>
      <c r="AE13" s="2194"/>
      <c r="AF13" s="2194"/>
      <c r="AG13" s="2194"/>
      <c r="AH13" s="2194"/>
      <c r="AI13" s="2194"/>
      <c r="AJ13" s="2194"/>
      <c r="AK13" s="2194"/>
      <c r="AL13" s="2273" t="str">
        <f>J20</f>
        <v>Saisir le texte en COLONNE K  Régler la longueur en N26    en option  Mettre un  X en  N27  pour alléger une partie de la ponctuation.</v>
      </c>
      <c r="AM13" s="2273"/>
      <c r="AN13" s="2273"/>
      <c r="AO13" s="2273"/>
      <c r="AP13" s="2273"/>
      <c r="AQ13" s="2269"/>
      <c r="AR13" s="2270"/>
      <c r="AS13" s="1463"/>
    </row>
    <row r="14" spans="1:45" ht="21" customHeight="1">
      <c r="A14" s="1435"/>
      <c r="B14" s="1435"/>
      <c r="C14" s="1435"/>
      <c r="D14" s="1435"/>
      <c r="E14" s="1435"/>
      <c r="F14" s="1435"/>
      <c r="G14" s="1435"/>
      <c r="H14" s="1435"/>
      <c r="I14" s="1435"/>
      <c r="J14" s="2193" t="s">
        <v>673</v>
      </c>
      <c r="K14" s="2092"/>
      <c r="L14" s="2192" t="s">
        <v>679</v>
      </c>
      <c r="M14" s="2092"/>
      <c r="N14" s="1463"/>
      <c r="O14" s="1463"/>
      <c r="P14" s="1463"/>
      <c r="Q14" s="1463"/>
      <c r="R14" s="1463"/>
      <c r="S14" s="2196"/>
      <c r="T14" s="2194"/>
      <c r="U14" s="2194"/>
      <c r="V14" s="2194"/>
      <c r="W14" s="2194"/>
      <c r="X14" s="2092"/>
      <c r="Y14" s="2194"/>
      <c r="Z14" s="2194"/>
      <c r="AA14" s="2194"/>
      <c r="AB14" s="2194"/>
      <c r="AC14" s="2194"/>
      <c r="AD14" s="2194"/>
      <c r="AE14" s="2195" t="s">
        <v>309</v>
      </c>
      <c r="AF14" s="2194"/>
      <c r="AG14" s="2194"/>
      <c r="AH14" s="2194"/>
      <c r="AI14" s="2194"/>
      <c r="AJ14" s="2194"/>
      <c r="AK14" s="2194"/>
      <c r="AL14" s="2273"/>
      <c r="AM14" s="2273"/>
      <c r="AN14" s="2273"/>
      <c r="AO14" s="2273"/>
      <c r="AP14" s="2273"/>
      <c r="AQ14" s="2269"/>
      <c r="AR14" s="2270"/>
      <c r="AS14" s="1463"/>
    </row>
    <row r="15" spans="1:45" ht="21" customHeight="1" thickBot="1">
      <c r="A15" s="1435"/>
      <c r="B15" s="1435"/>
      <c r="C15" s="1435"/>
      <c r="D15" s="1435"/>
      <c r="E15" s="1435"/>
      <c r="F15" s="1435"/>
      <c r="G15" s="1435"/>
      <c r="H15" s="1435"/>
      <c r="I15" s="1435"/>
      <c r="J15" s="2193" t="s">
        <v>678</v>
      </c>
      <c r="K15" s="2092"/>
      <c r="L15" s="2192" t="s">
        <v>680</v>
      </c>
      <c r="M15" s="2092"/>
      <c r="N15" s="1463"/>
      <c r="O15" s="1463"/>
      <c r="P15" s="1463"/>
      <c r="Q15" s="1463"/>
      <c r="R15" s="1463"/>
      <c r="S15" s="2191"/>
      <c r="T15" s="2190"/>
      <c r="U15" s="2189" t="s">
        <v>661</v>
      </c>
      <c r="V15" s="2186"/>
      <c r="W15" s="2186"/>
      <c r="X15" s="2186"/>
      <c r="Y15" s="2186"/>
      <c r="Z15" s="2186"/>
      <c r="AA15" s="2186"/>
      <c r="AB15" s="2186"/>
      <c r="AC15" s="2186"/>
      <c r="AD15" s="2188"/>
      <c r="AE15" s="2186" t="s">
        <v>339</v>
      </c>
      <c r="AF15" s="2186"/>
      <c r="AG15" s="2187"/>
      <c r="AH15" s="2186"/>
      <c r="AI15" s="2186"/>
      <c r="AJ15" s="2186"/>
      <c r="AK15" s="2186"/>
      <c r="AL15" s="2274"/>
      <c r="AM15" s="2274"/>
      <c r="AN15" s="2274"/>
      <c r="AO15" s="2274"/>
      <c r="AP15" s="2274"/>
      <c r="AQ15" s="2271" t="s">
        <v>662</v>
      </c>
      <c r="AR15" s="2272"/>
      <c r="AS15" s="1463"/>
    </row>
    <row r="16" spans="1:45" ht="21" customHeight="1" thickBot="1">
      <c r="A16" s="1435"/>
      <c r="B16" s="1435"/>
      <c r="C16" s="1435"/>
      <c r="D16" s="1435"/>
      <c r="E16" s="1435"/>
      <c r="F16" s="1435"/>
      <c r="G16" s="1435"/>
      <c r="H16" s="1435"/>
      <c r="I16" s="1435"/>
      <c r="J16" s="1463"/>
      <c r="K16" s="1463"/>
      <c r="L16" s="1463"/>
      <c r="M16" s="1463"/>
      <c r="N16" s="1463"/>
      <c r="O16" s="1463"/>
      <c r="R16" s="1463"/>
      <c r="AS16" s="1463"/>
    </row>
    <row r="17" spans="1:145" ht="21" customHeight="1">
      <c r="A17" s="2185" t="str">
        <f>ADDRESS(ROW(),COLUMN(),4)</f>
        <v>A17</v>
      </c>
      <c r="B17" s="2178"/>
      <c r="C17" s="2184"/>
      <c r="D17" s="2184"/>
      <c r="E17" s="2184"/>
      <c r="F17" s="2184"/>
      <c r="G17" s="2184"/>
      <c r="H17" s="2184"/>
      <c r="I17" s="2184"/>
      <c r="J17" s="2283" t="s">
        <v>6998</v>
      </c>
      <c r="K17" s="2283"/>
      <c r="L17" s="2283"/>
      <c r="M17" s="2283"/>
      <c r="N17" s="2283"/>
      <c r="O17" s="2283"/>
      <c r="P17" s="2283"/>
      <c r="Q17" s="2283"/>
      <c r="R17" s="1463"/>
      <c r="S17" s="2183" t="s">
        <v>6</v>
      </c>
      <c r="T17" s="2182" t="str">
        <f t="shared" ref="T17:AR17" si="2">SUBSTITUTE(ADDRESS(1,COLUMN(),4),"1","")</f>
        <v>T</v>
      </c>
      <c r="U17" s="2182" t="str">
        <f t="shared" si="2"/>
        <v>U</v>
      </c>
      <c r="V17" s="2182" t="str">
        <f t="shared" si="2"/>
        <v>V</v>
      </c>
      <c r="W17" s="2182" t="str">
        <f t="shared" si="2"/>
        <v>W</v>
      </c>
      <c r="X17" s="2182" t="str">
        <f t="shared" si="2"/>
        <v>X</v>
      </c>
      <c r="Y17" s="2182" t="str">
        <f t="shared" si="2"/>
        <v>Y</v>
      </c>
      <c r="Z17" s="2182" t="str">
        <f t="shared" si="2"/>
        <v>Z</v>
      </c>
      <c r="AA17" s="2182" t="str">
        <f t="shared" si="2"/>
        <v>AA</v>
      </c>
      <c r="AB17" s="2182" t="str">
        <f t="shared" si="2"/>
        <v>AB</v>
      </c>
      <c r="AC17" s="2182" t="str">
        <f t="shared" si="2"/>
        <v>AC</v>
      </c>
      <c r="AD17" s="2182" t="str">
        <f t="shared" si="2"/>
        <v>AD</v>
      </c>
      <c r="AE17" s="2182" t="str">
        <f t="shared" si="2"/>
        <v>AE</v>
      </c>
      <c r="AF17" s="2182" t="str">
        <f t="shared" si="2"/>
        <v>AF</v>
      </c>
      <c r="AG17" s="2182" t="str">
        <f t="shared" si="2"/>
        <v>AG</v>
      </c>
      <c r="AH17" s="2182" t="str">
        <f t="shared" si="2"/>
        <v>AH</v>
      </c>
      <c r="AI17" s="2182" t="str">
        <f t="shared" si="2"/>
        <v>AI</v>
      </c>
      <c r="AJ17" s="2182" t="str">
        <f t="shared" si="2"/>
        <v>AJ</v>
      </c>
      <c r="AK17" s="2182" t="str">
        <f t="shared" si="2"/>
        <v>AK</v>
      </c>
      <c r="AL17" s="2182" t="str">
        <f t="shared" si="2"/>
        <v>AL</v>
      </c>
      <c r="AM17" s="2182" t="str">
        <f t="shared" si="2"/>
        <v>AM</v>
      </c>
      <c r="AN17" s="2182" t="str">
        <f t="shared" si="2"/>
        <v>AN</v>
      </c>
      <c r="AO17" s="2182" t="str">
        <f t="shared" si="2"/>
        <v>AO</v>
      </c>
      <c r="AP17" s="2182" t="str">
        <f t="shared" si="2"/>
        <v>AP</v>
      </c>
      <c r="AQ17" s="2182" t="str">
        <f t="shared" si="2"/>
        <v>AQ</v>
      </c>
      <c r="AR17" s="2181" t="str">
        <f t="shared" si="2"/>
        <v>AR</v>
      </c>
      <c r="AS17" s="1463"/>
    </row>
    <row r="18" spans="1:145" ht="21" customHeight="1">
      <c r="A18" s="2277" t="s">
        <v>6945</v>
      </c>
      <c r="B18" s="2178"/>
      <c r="C18" s="2177"/>
      <c r="D18" s="2177"/>
      <c r="E18" s="2177"/>
      <c r="F18" s="2177"/>
      <c r="G18" s="2177"/>
      <c r="H18" s="2177"/>
      <c r="I18" s="2177"/>
      <c r="J18" s="2283"/>
      <c r="K18" s="2283"/>
      <c r="L18" s="2283"/>
      <c r="M18" s="2283"/>
      <c r="N18" s="2283"/>
      <c r="O18" s="2283"/>
      <c r="P18" s="2283"/>
      <c r="Q18" s="2283"/>
      <c r="R18" s="1463"/>
      <c r="S18" s="1924" t="s">
        <v>6</v>
      </c>
      <c r="T18" s="2180">
        <f t="shared" ref="T18:AR18" ca="1" si="3">CELL("largeur",T18)</f>
        <v>3</v>
      </c>
      <c r="U18" s="2180">
        <f t="shared" ca="1" si="3"/>
        <v>3</v>
      </c>
      <c r="V18" s="2180">
        <f t="shared" ca="1" si="3"/>
        <v>3</v>
      </c>
      <c r="W18" s="2180">
        <f t="shared" ca="1" si="3"/>
        <v>5</v>
      </c>
      <c r="X18" s="2180">
        <f t="shared" ca="1" si="3"/>
        <v>12</v>
      </c>
      <c r="Y18" s="2180">
        <f t="shared" ca="1" si="3"/>
        <v>12</v>
      </c>
      <c r="Z18" s="2180">
        <f t="shared" ca="1" si="3"/>
        <v>3</v>
      </c>
      <c r="AA18" s="2180">
        <f t="shared" ca="1" si="3"/>
        <v>12</v>
      </c>
      <c r="AB18" s="2180">
        <f t="shared" ca="1" si="3"/>
        <v>12</v>
      </c>
      <c r="AC18" s="2180">
        <f t="shared" ca="1" si="3"/>
        <v>12</v>
      </c>
      <c r="AD18" s="2180">
        <f t="shared" ca="1" si="3"/>
        <v>12</v>
      </c>
      <c r="AE18" s="2180">
        <f t="shared" ca="1" si="3"/>
        <v>40</v>
      </c>
      <c r="AF18" s="2180">
        <f t="shared" ca="1" si="3"/>
        <v>17</v>
      </c>
      <c r="AG18" s="2180">
        <f t="shared" ca="1" si="3"/>
        <v>9</v>
      </c>
      <c r="AH18" s="2180">
        <f t="shared" ca="1" si="3"/>
        <v>11</v>
      </c>
      <c r="AI18" s="2180">
        <f t="shared" ca="1" si="3"/>
        <v>13</v>
      </c>
      <c r="AJ18" s="2180">
        <f t="shared" ca="1" si="3"/>
        <v>13</v>
      </c>
      <c r="AK18" s="2180">
        <f t="shared" ca="1" si="3"/>
        <v>13</v>
      </c>
      <c r="AL18" s="2180">
        <f t="shared" ca="1" si="3"/>
        <v>13</v>
      </c>
      <c r="AM18" s="2180">
        <f t="shared" ca="1" si="3"/>
        <v>13</v>
      </c>
      <c r="AN18" s="2180">
        <f t="shared" ca="1" si="3"/>
        <v>13</v>
      </c>
      <c r="AO18" s="2180">
        <f t="shared" ca="1" si="3"/>
        <v>14</v>
      </c>
      <c r="AP18" s="2180">
        <f t="shared" ca="1" si="3"/>
        <v>25</v>
      </c>
      <c r="AQ18" s="2180">
        <f t="shared" ca="1" si="3"/>
        <v>20</v>
      </c>
      <c r="AR18" s="2179">
        <f t="shared" ca="1" si="3"/>
        <v>20</v>
      </c>
      <c r="AS18" s="1463"/>
    </row>
    <row r="19" spans="1:145" ht="21" customHeight="1">
      <c r="A19" s="2277"/>
      <c r="B19" s="2178" t="s">
        <v>6946</v>
      </c>
      <c r="C19" s="2177"/>
      <c r="D19" s="2177"/>
      <c r="E19" s="2177"/>
      <c r="F19" s="2177"/>
      <c r="G19" s="2177"/>
      <c r="H19" s="2177"/>
      <c r="I19" s="2177" t="s">
        <v>94</v>
      </c>
      <c r="J19" s="2206" t="s">
        <v>94</v>
      </c>
      <c r="K19" s="2176" t="s">
        <v>7010</v>
      </c>
      <c r="L19" s="2175"/>
      <c r="M19" s="2175"/>
      <c r="N19" s="2175"/>
      <c r="O19" s="2175"/>
      <c r="P19" s="2175"/>
      <c r="Q19" s="2175"/>
      <c r="R19" s="1463"/>
      <c r="S19" s="1924" t="s">
        <v>6</v>
      </c>
      <c r="T19" s="2174">
        <v>3</v>
      </c>
      <c r="U19" s="2174">
        <v>3</v>
      </c>
      <c r="V19" s="2174">
        <v>3</v>
      </c>
      <c r="W19" s="2174">
        <v>5</v>
      </c>
      <c r="X19" s="2174">
        <v>12</v>
      </c>
      <c r="Y19" s="2174">
        <v>12</v>
      </c>
      <c r="Z19" s="2174">
        <v>3</v>
      </c>
      <c r="AA19" s="2174">
        <v>12</v>
      </c>
      <c r="AB19" s="2174">
        <v>12</v>
      </c>
      <c r="AC19" s="2174">
        <v>12</v>
      </c>
      <c r="AD19" s="2174">
        <v>12</v>
      </c>
      <c r="AE19" s="2174">
        <v>40</v>
      </c>
      <c r="AF19" s="2174">
        <v>17</v>
      </c>
      <c r="AG19" s="2174">
        <v>9</v>
      </c>
      <c r="AH19" s="2174">
        <v>11</v>
      </c>
      <c r="AI19" s="2174">
        <v>13</v>
      </c>
      <c r="AJ19" s="2174">
        <v>13</v>
      </c>
      <c r="AK19" s="2174">
        <v>13</v>
      </c>
      <c r="AL19" s="2174">
        <v>13</v>
      </c>
      <c r="AM19" s="2174">
        <v>13</v>
      </c>
      <c r="AN19" s="2174">
        <v>13</v>
      </c>
      <c r="AO19" s="2174">
        <f ca="1">AO18</f>
        <v>14</v>
      </c>
      <c r="AP19" s="2174">
        <v>25</v>
      </c>
      <c r="AQ19" s="2174">
        <v>20</v>
      </c>
      <c r="AR19" s="2173">
        <v>20</v>
      </c>
      <c r="AS19" s="1463"/>
      <c r="AT19" s="2278" t="s">
        <v>1893</v>
      </c>
      <c r="AU19" s="2278"/>
      <c r="AV19" s="2278"/>
      <c r="AW19" s="2278"/>
      <c r="AX19" s="2278"/>
      <c r="AY19" s="2278"/>
      <c r="AZ19" s="2278"/>
      <c r="BA19" s="2278"/>
      <c r="BB19" s="2278"/>
      <c r="BC19" s="2278"/>
      <c r="BD19" s="2278"/>
      <c r="BE19" s="2278"/>
      <c r="BF19" s="2278"/>
      <c r="BG19" s="2278"/>
      <c r="BH19" s="2278"/>
      <c r="BI19" s="2278"/>
      <c r="BJ19" s="2278"/>
      <c r="BK19" s="2278"/>
      <c r="BL19" s="2278"/>
      <c r="BM19" s="1410"/>
    </row>
    <row r="20" spans="1:145" ht="21" customHeight="1">
      <c r="B20" s="1463"/>
      <c r="C20" s="1463"/>
      <c r="D20" s="1463"/>
      <c r="E20" s="1463"/>
      <c r="F20" s="1463"/>
      <c r="G20" s="1463"/>
      <c r="H20" s="1463"/>
      <c r="I20" s="1463"/>
      <c r="J20" s="2279" t="str">
        <f>"Saisir le texte en "&amp;K31&amp;"  Régler la longueur en "&amp;ADDRESS(ROW(N26),COLUMN(N26),4)&amp;"    en option  Mettre un  X en  "&amp;ADDRESS(ROW(N27),COLUMN(N27),4)&amp;"  pour alléger une partie de la ponctuation."</f>
        <v>Saisir le texte en COLONNE K  Régler la longueur en N26    en option  Mettre un  X en  N27  pour alléger une partie de la ponctuation.</v>
      </c>
      <c r="K20" s="2279"/>
      <c r="L20" s="2279"/>
      <c r="M20" s="2279"/>
      <c r="N20" s="2279"/>
      <c r="O20" s="2279"/>
      <c r="P20" s="2279"/>
      <c r="Q20" s="2279"/>
      <c r="R20" s="1463"/>
      <c r="S20" s="1924" t="s">
        <v>6</v>
      </c>
      <c r="T20" s="2169" t="str">
        <f t="shared" ref="T20:W21" si="4">T25</f>
        <v>N NOM DE VOTRE RECETTE | collez la--FAMILLE| Auteur &gt; VOUS</v>
      </c>
      <c r="U20" s="2168">
        <f t="shared" si="4"/>
        <v>1</v>
      </c>
      <c r="V20" s="2168" t="str">
        <f t="shared" si="4"/>
        <v>coupe</v>
      </c>
      <c r="W20" s="2167" t="str">
        <f t="shared" si="4"/>
        <v>Recette mère ► Desserts assiette</v>
      </c>
      <c r="X20" s="2172" t="s">
        <v>7</v>
      </c>
      <c r="Y20" s="2171" t="s">
        <v>8</v>
      </c>
      <c r="Z20" s="2171"/>
      <c r="AA20" s="2280" t="s">
        <v>9</v>
      </c>
      <c r="AB20" s="2280"/>
      <c r="AC20" s="2280"/>
      <c r="AD20" s="2280"/>
      <c r="AE20" s="2280"/>
      <c r="AF20" s="2280"/>
      <c r="AG20" s="2280"/>
      <c r="AH20" s="2280"/>
      <c r="AI20" s="2280"/>
      <c r="AJ20" s="2280"/>
      <c r="AK20" s="2280"/>
      <c r="AL20" s="2280"/>
      <c r="AM20" s="2280"/>
      <c r="AN20" s="2280"/>
      <c r="AO20" s="2164"/>
      <c r="AP20" s="2281" t="s">
        <v>10</v>
      </c>
      <c r="AQ20" s="2281"/>
      <c r="AR20" s="2282" t="str">
        <f>IF(AA20="","",UPPER(LEFT(TRIM(SUBSTITUTE(AA20,CHAR(160),"")),1)))</f>
        <v>N</v>
      </c>
      <c r="AS20" s="1463"/>
      <c r="AT20" s="2278"/>
      <c r="AU20" s="2278"/>
      <c r="AV20" s="2278"/>
      <c r="AW20" s="2278"/>
      <c r="AX20" s="2278"/>
      <c r="AY20" s="2278"/>
      <c r="AZ20" s="2278"/>
      <c r="BA20" s="2278"/>
      <c r="BB20" s="2278"/>
      <c r="BC20" s="2278"/>
      <c r="BD20" s="2278"/>
      <c r="BE20" s="2278"/>
      <c r="BF20" s="2278"/>
      <c r="BG20" s="2278"/>
      <c r="BH20" s="2278"/>
      <c r="BI20" s="2278"/>
      <c r="BJ20" s="2278"/>
      <c r="BK20" s="2278"/>
      <c r="BL20" s="2278"/>
      <c r="BM20" s="1410"/>
    </row>
    <row r="21" spans="1:145" ht="21" customHeight="1">
      <c r="B21" s="1463"/>
      <c r="C21" s="1463"/>
      <c r="D21" s="1463"/>
      <c r="E21" s="1463"/>
      <c r="F21" s="1463"/>
      <c r="G21" s="1463"/>
      <c r="H21" s="1463"/>
      <c r="I21" s="1948" t="s">
        <v>6947</v>
      </c>
      <c r="J21" s="2170">
        <f ca="1">INDEX(CELL("largeur",J21),1,1)</f>
        <v>13</v>
      </c>
      <c r="K21" s="2170">
        <f ca="1">INDEX(CELL("largeur",K21),1,1)</f>
        <v>122</v>
      </c>
      <c r="L21" s="2170">
        <f ca="1">INDEX(CELL("largeur",L21),1,1)</f>
        <v>8</v>
      </c>
      <c r="M21" s="1463"/>
      <c r="N21" s="2170">
        <f ca="1">INDEX(CELL("largeur",N21),1,1)</f>
        <v>8</v>
      </c>
      <c r="O21" s="2170">
        <f ca="1">INDEX(CELL("largeur",O21),1,1)</f>
        <v>122</v>
      </c>
      <c r="P21" s="2170">
        <f ca="1">INDEX(CELL("largeur",P21),1,1)</f>
        <v>8</v>
      </c>
      <c r="Q21" s="2170">
        <f ca="1">INDEX(CELL("largeur",Q21),1,1)</f>
        <v>8</v>
      </c>
      <c r="R21" s="1463"/>
      <c r="S21" s="1924" t="s">
        <v>6</v>
      </c>
      <c r="T21" s="2169" t="str">
        <f t="shared" si="4"/>
        <v>N NOM DE VOTRE RECETTE | collez la--FAMILLE| Auteur &gt; VOUS</v>
      </c>
      <c r="U21" s="2168">
        <f t="shared" si="4"/>
        <v>1</v>
      </c>
      <c r="V21" s="2168" t="str">
        <f t="shared" si="4"/>
        <v>coupe</v>
      </c>
      <c r="W21" s="2167" t="str">
        <f t="shared" si="4"/>
        <v>Recette mère ► Desserts assiette</v>
      </c>
      <c r="X21" s="2166" t="s">
        <v>12</v>
      </c>
      <c r="Y21" s="2165" t="s">
        <v>13</v>
      </c>
      <c r="Z21" s="2165"/>
      <c r="AA21" s="2280"/>
      <c r="AB21" s="2280"/>
      <c r="AC21" s="2280"/>
      <c r="AD21" s="2280"/>
      <c r="AE21" s="2280"/>
      <c r="AF21" s="2280"/>
      <c r="AG21" s="2280"/>
      <c r="AH21" s="2280"/>
      <c r="AI21" s="2280"/>
      <c r="AJ21" s="2280"/>
      <c r="AK21" s="2280"/>
      <c r="AL21" s="2280"/>
      <c r="AM21" s="2280"/>
      <c r="AN21" s="2280"/>
      <c r="AO21" s="2164"/>
      <c r="AP21" s="2281"/>
      <c r="AQ21" s="2281"/>
      <c r="AR21" s="2282"/>
      <c r="AS21" s="1463"/>
      <c r="BM21" s="1410"/>
    </row>
    <row r="22" spans="1:145" ht="21" customHeight="1">
      <c r="B22" s="1463"/>
      <c r="C22" s="1463"/>
      <c r="D22" s="1463"/>
      <c r="E22" s="1463"/>
      <c r="F22" s="1463"/>
      <c r="G22" s="1463"/>
      <c r="H22" s="1463"/>
      <c r="I22" s="1463"/>
      <c r="J22" s="2161"/>
      <c r="K22" s="2163" t="str">
        <f ca="1">" Largeur de cette colonne : "&amp;INDEX(CELL("largeur",K22),1,1)</f>
        <v xml:space="preserve"> Largeur de cette colonne : 122</v>
      </c>
      <c r="L22" s="2161"/>
      <c r="M22" s="1463"/>
      <c r="N22" s="2161"/>
      <c r="O22" s="2162" t="str">
        <f ca="1">" Largeur de cette colonne : " &amp; O21 &amp; IF(O21 &gt; N25, " - Colonne trop large de " &amp; (O21 - N25), IF(O21 &lt; N25, " - Élargissez la colonne à " &amp; N25, " Largeur correcte"))</f>
        <v xml:space="preserve"> Largeur de cette colonne : 122 Largeur correcte</v>
      </c>
      <c r="P22" s="2161"/>
      <c r="Q22" s="2161"/>
      <c r="R22" s="1463"/>
      <c r="S22" s="1924" t="s">
        <v>6</v>
      </c>
      <c r="T22" s="1975" t="str">
        <f>T26</f>
        <v>N NOM DE VOTRE RECETTE | collez la--FAMILLE| Auteur &gt; VOUS</v>
      </c>
      <c r="U22" s="1974">
        <f>U26</f>
        <v>1</v>
      </c>
      <c r="V22" s="1974" t="str">
        <f>V26</f>
        <v>coupe</v>
      </c>
      <c r="W22" s="1973" t="str">
        <f>W26</f>
        <v>Recette mère ► Desserts assiette</v>
      </c>
      <c r="X22" s="1972"/>
      <c r="Y22" s="1972"/>
      <c r="Z22" s="1972"/>
      <c r="AA22" s="1972"/>
      <c r="AB22" s="1972"/>
      <c r="AC22" s="1971" t="s">
        <v>664</v>
      </c>
      <c r="AD22" s="2160" t="s">
        <v>15</v>
      </c>
      <c r="AE22" s="2159" t="s">
        <v>16</v>
      </c>
      <c r="AF22" s="2159"/>
      <c r="AG22" s="2159"/>
      <c r="AH22" s="2159"/>
      <c r="AI22" s="1467"/>
      <c r="AJ22" s="2158"/>
      <c r="AK22" s="2158"/>
      <c r="AL22" s="1477"/>
      <c r="AM22" s="1477"/>
      <c r="AN22" s="1477"/>
      <c r="AO22" s="1477"/>
      <c r="AP22" s="1477"/>
      <c r="AQ22" s="1468"/>
      <c r="AR22" s="2157" t="str">
        <f t="array" aca="1" ref="AR22" ca="1">IF(COUNTIF(T18:AR18,"&lt;0.5")=0,"Aucune colonne masquée ",COUNTIF(T18:AR18,"&lt;0.5") &amp; " " &amp; IF(COUNTIF(T18:AR18,"&lt;0.5")&gt;1,"colonnes masquées","colonne masquée") &amp; " " &amp; _xlfn.TEXTJOIN(" ", TRUE, IF(T18:AR18&lt;0.5,(T17:AR17),"")))&amp;" "</f>
        <v xml:space="preserve">Aucune colonne masquée  </v>
      </c>
      <c r="AS22" s="1463"/>
      <c r="AT22" s="2292" t="s">
        <v>7013</v>
      </c>
      <c r="AU22" s="2292"/>
      <c r="AV22" s="2292"/>
      <c r="AW22" s="2292"/>
      <c r="AX22" s="2292"/>
      <c r="AY22" s="2292"/>
      <c r="AZ22" s="2292"/>
      <c r="BA22" s="2292"/>
      <c r="BB22" s="2292"/>
      <c r="BC22" s="2292"/>
      <c r="BD22" s="2292"/>
      <c r="BE22" s="2292"/>
      <c r="BF22" s="2292"/>
      <c r="BG22" s="2292"/>
      <c r="BH22" s="2292"/>
      <c r="BI22" s="2292"/>
      <c r="BJ22" s="2292"/>
      <c r="BK22" s="2292"/>
      <c r="BL22" s="2292"/>
      <c r="BM22" s="1410"/>
    </row>
    <row r="23" spans="1:145" ht="21" customHeight="1">
      <c r="B23" s="1463"/>
      <c r="C23" s="1463"/>
      <c r="D23" s="1463"/>
      <c r="E23" s="1463"/>
      <c r="F23" s="1463"/>
      <c r="G23" s="1463"/>
      <c r="H23" s="1463"/>
      <c r="I23" s="1463"/>
      <c r="J23" s="2156" t="s">
        <v>6948</v>
      </c>
      <c r="K23" s="2155"/>
      <c r="L23" s="2155"/>
      <c r="M23" s="1463"/>
      <c r="N23" s="2284" t="s">
        <v>6949</v>
      </c>
      <c r="O23" s="2284"/>
      <c r="P23" s="2284"/>
      <c r="Q23" s="2284"/>
      <c r="R23" s="1463"/>
      <c r="S23" s="1924" t="s">
        <v>6</v>
      </c>
      <c r="T23" s="1922" t="str">
        <f>T26</f>
        <v>N NOM DE VOTRE RECETTE | collez la--FAMILLE| Auteur &gt; VOUS</v>
      </c>
      <c r="U23" s="1923">
        <f>U26</f>
        <v>1</v>
      </c>
      <c r="V23" s="1923" t="str">
        <f>V26</f>
        <v>coupe</v>
      </c>
      <c r="W23" s="1921" t="str">
        <f>W26</f>
        <v>Recette mère ► Desserts assiette</v>
      </c>
      <c r="X23" s="2146" t="s">
        <v>18</v>
      </c>
      <c r="Y23" s="2154"/>
      <c r="Z23" s="2154"/>
      <c r="AA23" s="2153"/>
      <c r="AB23" s="2145"/>
      <c r="AC23" s="2145"/>
      <c r="AD23" s="2145"/>
      <c r="AE23" s="2285" t="str">
        <f>AD26&amp;" - "&amp;AE26&amp;" - "&amp;"Famille "&amp;" - "&amp;AP20&amp;" - "&amp;AA20&amp;" - "&amp;AG83&amp;" - "&amp;AN89&amp;" - "&amp;AO89&amp;" g- "&amp;AN90&amp;" - "&amp;AO90&amp;" g- "&amp;AN92&amp;" -"&amp;AO92&amp;" - "&amp;AP23&amp;" - "&amp;AQ23&amp;" - "&amp;AR23</f>
        <v>Recette mère ► - Desserts assiette - Famille  - collez la--FAMILLE - NOM DE VOTRE RECETTE - Total Allergènes 3 - Poids garniture principale par convive - 120 g- Poids de sauce par barquette(s) - 60 g- Nb de  barquette(s) -250 - ⓫  Dupliquée pour - 727 - portions</v>
      </c>
      <c r="AF23" s="2285"/>
      <c r="AG23" s="2285"/>
      <c r="AH23" s="2285"/>
      <c r="AI23" s="2285"/>
      <c r="AJ23" s="2285"/>
      <c r="AK23" s="1562"/>
      <c r="AL23" s="2137" t="str">
        <f>AQ80</f>
        <v>Jour de fabrication ►</v>
      </c>
      <c r="AM23" s="2287">
        <f>AR80</f>
        <v>46055.744381828707</v>
      </c>
      <c r="AN23" s="2287"/>
      <c r="AO23" s="2143"/>
      <c r="AP23" s="2152" t="s">
        <v>19</v>
      </c>
      <c r="AQ23" s="2151">
        <v>727</v>
      </c>
      <c r="AR23" s="2150" t="str">
        <f>AR25</f>
        <v>portions</v>
      </c>
      <c r="AS23" s="1463"/>
      <c r="AT23" s="2292"/>
      <c r="AU23" s="2292"/>
      <c r="AV23" s="2292"/>
      <c r="AW23" s="2292"/>
      <c r="AX23" s="2292"/>
      <c r="AY23" s="2292"/>
      <c r="AZ23" s="2292"/>
      <c r="BA23" s="2292"/>
      <c r="BB23" s="2292"/>
      <c r="BC23" s="2292"/>
      <c r="BD23" s="2292"/>
      <c r="BE23" s="2292"/>
      <c r="BF23" s="2292"/>
      <c r="BG23" s="2292"/>
      <c r="BH23" s="2292"/>
      <c r="BI23" s="2292"/>
      <c r="BJ23" s="2292"/>
      <c r="BK23" s="2292"/>
      <c r="BL23" s="2292"/>
      <c r="BM23" s="1410"/>
      <c r="EF23" s="1412"/>
      <c r="EG23" s="1413" t="s">
        <v>1894</v>
      </c>
      <c r="EH23" s="1413" t="s">
        <v>1895</v>
      </c>
      <c r="EI23" s="1413" t="s">
        <v>1896</v>
      </c>
      <c r="EJ23" s="1413" t="s">
        <v>1897</v>
      </c>
      <c r="EK23" s="1413" t="s">
        <v>1898</v>
      </c>
      <c r="EL23" s="1413" t="s">
        <v>1899</v>
      </c>
      <c r="EM23" s="1413" t="s">
        <v>1900</v>
      </c>
      <c r="EN23" s="1413" t="s">
        <v>1901</v>
      </c>
      <c r="EO23" s="1413" t="s">
        <v>1902</v>
      </c>
    </row>
    <row r="24" spans="1:145" ht="21" customHeight="1">
      <c r="B24" s="1463"/>
      <c r="C24" s="1463"/>
      <c r="D24" s="1463"/>
      <c r="E24" s="1463"/>
      <c r="F24" s="1463"/>
      <c r="G24" s="1463"/>
      <c r="H24" s="1463"/>
      <c r="I24" s="1463"/>
      <c r="J24" s="1467">
        <f>COUNTIF(K34:K219,"&lt;&gt;")</f>
        <v>29</v>
      </c>
      <c r="K24" s="2110" t="s">
        <v>6950</v>
      </c>
      <c r="L24" s="1463"/>
      <c r="N24" s="2149"/>
      <c r="O24" s="1873" t="str">
        <f>"1️⃣ saisissez ou collez votre texte "&amp;K31</f>
        <v>1️⃣ saisissez ou collez votre texte COLONNE K</v>
      </c>
      <c r="P24" s="1463"/>
      <c r="Q24" s="1463"/>
      <c r="R24" s="1463"/>
      <c r="S24" s="1924" t="s">
        <v>6</v>
      </c>
      <c r="T24" s="1922" t="str">
        <f>T26</f>
        <v>N NOM DE VOTRE RECETTE | collez la--FAMILLE| Auteur &gt; VOUS</v>
      </c>
      <c r="U24" s="1923">
        <f>U26</f>
        <v>1</v>
      </c>
      <c r="V24" s="1923" t="str">
        <f>V26</f>
        <v>coupe</v>
      </c>
      <c r="W24" s="1921" t="str">
        <f>W26</f>
        <v>Recette mère ► Desserts assiette</v>
      </c>
      <c r="X24" s="2148">
        <v>1</v>
      </c>
      <c r="Y24" s="2147" t="s">
        <v>20</v>
      </c>
      <c r="Z24" s="2146"/>
      <c r="AA24" s="2146"/>
      <c r="AB24" s="2145"/>
      <c r="AC24" s="2145"/>
      <c r="AD24" s="2145"/>
      <c r="AE24" s="2285"/>
      <c r="AF24" s="2285"/>
      <c r="AG24" s="2285"/>
      <c r="AH24" s="2285"/>
      <c r="AI24" s="2285"/>
      <c r="AJ24" s="2285"/>
      <c r="AK24" s="1562"/>
      <c r="AL24" s="2144" t="str">
        <f>AQ81</f>
        <v>DLC  ►</v>
      </c>
      <c r="AM24" s="2287">
        <f>AR81</f>
        <v>46057.744386574072</v>
      </c>
      <c r="AN24" s="2287"/>
      <c r="AO24" s="2143"/>
      <c r="AP24" s="1468"/>
      <c r="AQ24" s="1467"/>
      <c r="AR24" s="2025"/>
      <c r="AS24" s="1463"/>
      <c r="AU24" s="2142" t="s">
        <v>1916</v>
      </c>
      <c r="BM24" s="1410"/>
      <c r="EF24" s="1412"/>
      <c r="EG24" s="1411" t="s">
        <v>1904</v>
      </c>
      <c r="EH24" s="1411" t="s">
        <v>1905</v>
      </c>
      <c r="EI24" s="1411" t="s">
        <v>1906</v>
      </c>
      <c r="EJ24" s="1411" t="s">
        <v>1907</v>
      </c>
      <c r="EK24" s="1411" t="s">
        <v>1907</v>
      </c>
      <c r="EL24" s="1411" t="s">
        <v>1908</v>
      </c>
      <c r="EM24" s="1411" t="s">
        <v>1909</v>
      </c>
      <c r="EN24" s="1436" t="str">
        <f t="shared" ref="EN24:EN41" si="5">HYPERLINK("https://eur-lex.europa.eu/legal-content/FR/TXT/?uri=CELEX:32011R1169","https://eur-lex.europa.eu/legal-content/FR/TXT/?uri=CELEX:32011R1169")</f>
        <v>https://eur-lex.europa.eu/legal-content/FR/TXT/?uri=CELEX:32011R1169</v>
      </c>
      <c r="EO24" s="1414" t="s">
        <v>1911</v>
      </c>
    </row>
    <row r="25" spans="1:145" ht="21" customHeight="1">
      <c r="B25" s="1463"/>
      <c r="C25" s="1463"/>
      <c r="D25" s="1463"/>
      <c r="E25" s="1463"/>
      <c r="F25" s="1463"/>
      <c r="G25" s="1463"/>
      <c r="H25" s="1463"/>
      <c r="I25" s="1463"/>
      <c r="J25" s="1467">
        <f>SUM(L34:L219)</f>
        <v>1976</v>
      </c>
      <c r="K25" s="2110" t="s">
        <v>6951</v>
      </c>
      <c r="L25" s="1463"/>
      <c r="M25" s="2120" t="str">
        <f>ADDRESS(ROW(N26),COLUMN(N26),4)&amp;" ►"</f>
        <v>N26 ►</v>
      </c>
      <c r="N25" s="2141">
        <v>122</v>
      </c>
      <c r="O25" s="2133" t="s">
        <v>6952</v>
      </c>
      <c r="P25" s="1463"/>
      <c r="Q25" s="1463"/>
      <c r="R25" s="1463"/>
      <c r="S25" s="1924" t="s">
        <v>6</v>
      </c>
      <c r="T25" s="1922" t="str">
        <f>T26</f>
        <v>N NOM DE VOTRE RECETTE | collez la--FAMILLE| Auteur &gt; VOUS</v>
      </c>
      <c r="U25" s="1923">
        <f>U26</f>
        <v>1</v>
      </c>
      <c r="V25" s="1923" t="str">
        <f>V26</f>
        <v>coupe</v>
      </c>
      <c r="W25" s="1921" t="str">
        <f>W26</f>
        <v>Recette mère ► Desserts assiette</v>
      </c>
      <c r="X25" s="2140"/>
      <c r="Y25" s="2140" t="s">
        <v>613</v>
      </c>
      <c r="Z25" s="2288">
        <f>AC75</f>
        <v>1.4500000000000002</v>
      </c>
      <c r="AA25" s="2288"/>
      <c r="AB25" s="2139"/>
      <c r="AC25" s="2138">
        <f>IFERROR(AQ23/AQ25,0)</f>
        <v>72.7</v>
      </c>
      <c r="AD25" s="2138"/>
      <c r="AE25" s="2286"/>
      <c r="AF25" s="2286"/>
      <c r="AG25" s="2286"/>
      <c r="AH25" s="2285"/>
      <c r="AI25" s="2285"/>
      <c r="AJ25" s="2285"/>
      <c r="AK25" s="2124"/>
      <c r="AL25" s="2124"/>
      <c r="AM25" s="2124"/>
      <c r="AN25" s="2137" t="s">
        <v>635</v>
      </c>
      <c r="AO25" s="2137"/>
      <c r="AP25" s="2122" t="s">
        <v>24</v>
      </c>
      <c r="AQ25" s="2136">
        <v>10</v>
      </c>
      <c r="AR25" s="2135" t="s">
        <v>594</v>
      </c>
      <c r="AS25" s="1463"/>
      <c r="AT25" s="2289" t="s">
        <v>1912</v>
      </c>
      <c r="AU25" s="2289"/>
      <c r="AV25" s="2289"/>
      <c r="AW25" s="2289"/>
      <c r="AX25" s="2289"/>
      <c r="AY25" s="2289"/>
      <c r="AZ25" s="2289"/>
      <c r="BA25" s="2289"/>
      <c r="BB25" s="2289"/>
      <c r="BC25" s="2289"/>
      <c r="BD25" s="2289"/>
      <c r="BE25" s="2289"/>
      <c r="BF25" s="2289"/>
      <c r="BG25" s="2289"/>
      <c r="BH25" s="2289"/>
      <c r="BI25" s="2289"/>
      <c r="BJ25" s="2289"/>
      <c r="BK25" s="2289"/>
      <c r="BL25" s="2289"/>
      <c r="BM25" s="1410"/>
      <c r="EF25" s="1412"/>
      <c r="EG25" s="1411" t="s">
        <v>1913</v>
      </c>
      <c r="EH25" s="1411" t="s">
        <v>1905</v>
      </c>
      <c r="EI25" s="1411" t="s">
        <v>1906</v>
      </c>
      <c r="EJ25" s="1411" t="s">
        <v>1914</v>
      </c>
      <c r="EK25" s="1411" t="s">
        <v>1915</v>
      </c>
      <c r="EL25" s="1411" t="s">
        <v>1908</v>
      </c>
      <c r="EM25" s="1411" t="s">
        <v>1909</v>
      </c>
      <c r="EN25" s="1436" t="str">
        <f t="shared" si="5"/>
        <v>https://eur-lex.europa.eu/legal-content/FR/TXT/?uri=CELEX:32011R1169</v>
      </c>
      <c r="EO25" s="1414" t="s">
        <v>1911</v>
      </c>
    </row>
    <row r="26" spans="1:145" ht="21" customHeight="1">
      <c r="B26" s="1463"/>
      <c r="C26" s="1463"/>
      <c r="D26" s="1463"/>
      <c r="E26" s="1463"/>
      <c r="F26" s="1463"/>
      <c r="G26" s="1463"/>
      <c r="H26" s="1463"/>
      <c r="I26" s="1463"/>
      <c r="J26" s="1467">
        <f t="array" ref="J26">SUMPRODUCT((K34:K219&lt;&gt;"")*(LEN(TRIM(K34:K219))-LEN(SUBSTITUTE(TRIM(K34:K219)," ",""))+1))</f>
        <v>358</v>
      </c>
      <c r="K26" s="2110" t="s">
        <v>6953</v>
      </c>
      <c r="L26" s="1463"/>
      <c r="M26" s="2120" t="str">
        <f>ADDRESS(ROW(N27),COLUMN(N27),4)&amp;" ►"</f>
        <v>N27 ►</v>
      </c>
      <c r="N26" s="2134">
        <v>80</v>
      </c>
      <c r="O26" s="2133" t="s">
        <v>6954</v>
      </c>
      <c r="P26" s="1463"/>
      <c r="Q26" s="1463"/>
      <c r="R26" s="1463"/>
      <c r="S26" s="1924" t="s">
        <v>6</v>
      </c>
      <c r="T26" s="2131" t="str">
        <f>X26</f>
        <v>N NOM DE VOTRE RECETTE | collez la--FAMILLE| Auteur &gt; VOUS</v>
      </c>
      <c r="U26" s="2132">
        <f>X24</f>
        <v>1</v>
      </c>
      <c r="V26" s="2131" t="str">
        <f>Y24</f>
        <v>coupe</v>
      </c>
      <c r="W26" s="2130" t="str">
        <f>AD26&amp;" "&amp;AE26</f>
        <v>Recette mère ► Desserts assiette</v>
      </c>
      <c r="X26" s="2129" t="str">
        <f>UPPER(LEFT(AA20,1))&amp;" "&amp;AA20&amp;" | "&amp;AP20&amp;"| "&amp;AD22&amp;" "&amp;AE22</f>
        <v>N NOM DE VOTRE RECETTE | collez la--FAMILLE| Auteur &gt; VOUS</v>
      </c>
      <c r="Y26" s="2128" t="s">
        <v>671</v>
      </c>
      <c r="Z26" s="2293" t="s">
        <v>672</v>
      </c>
      <c r="AA26" s="2293"/>
      <c r="AB26" s="2293"/>
      <c r="AC26" s="2127"/>
      <c r="AD26" s="2127" t="str">
        <f>IF(ISTEXT(AE26),"Recette mère ►",Y26)</f>
        <v>Recette mère ►</v>
      </c>
      <c r="AE26" s="2126" t="s">
        <v>919</v>
      </c>
      <c r="AF26" s="2125"/>
      <c r="AG26" s="2125"/>
      <c r="AH26" s="1463"/>
      <c r="AI26" s="1463"/>
      <c r="AJ26" s="1463"/>
      <c r="AK26" s="1463"/>
      <c r="AL26" s="1463"/>
      <c r="AM26" s="2124"/>
      <c r="AN26" s="2123"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AO26" s="2123"/>
      <c r="AP26" s="2122"/>
      <c r="AQ26" s="2122"/>
      <c r="AR26" s="2121"/>
      <c r="AS26" s="1463"/>
      <c r="AU26" s="2106" t="str">
        <f>"Colonne "&amp;SUBSTITUTE(ADDRESS(1,COLUMN(),4),"1","")</f>
        <v>Colonne AU</v>
      </c>
      <c r="AV26" s="2106" t="str">
        <f>"Colonne "&amp;SUBSTITUTE(ADDRESS(1,COLUMN(),4),"1","")</f>
        <v>Colonne AV</v>
      </c>
      <c r="AW26" s="2106" t="str">
        <f>"Colonne "&amp;SUBSTITUTE(ADDRESS(1,COLUMN(),4),"1","")</f>
        <v>Colonne AW</v>
      </c>
      <c r="BM26" s="1410"/>
      <c r="EF26" s="1412"/>
      <c r="EG26" s="1411" t="s">
        <v>1917</v>
      </c>
      <c r="EH26" s="1411" t="s">
        <v>1905</v>
      </c>
      <c r="EI26" s="1411" t="s">
        <v>1906</v>
      </c>
      <c r="EJ26" s="1411" t="s">
        <v>738</v>
      </c>
      <c r="EK26" s="1411" t="s">
        <v>738</v>
      </c>
      <c r="EL26" s="1411" t="s">
        <v>1908</v>
      </c>
      <c r="EM26" s="1411" t="s">
        <v>1909</v>
      </c>
      <c r="EN26" s="1436" t="str">
        <f t="shared" si="5"/>
        <v>https://eur-lex.europa.eu/legal-content/FR/TXT/?uri=CELEX:32011R1169</v>
      </c>
      <c r="EO26" s="1414" t="s">
        <v>1911</v>
      </c>
    </row>
    <row r="27" spans="1:145" ht="21" customHeight="1">
      <c r="B27" s="1463"/>
      <c r="C27" s="1463"/>
      <c r="D27" s="1463"/>
      <c r="E27" s="1463"/>
      <c r="F27" s="1463"/>
      <c r="G27" s="1463"/>
      <c r="H27" s="1463"/>
      <c r="I27" s="1463"/>
      <c r="J27" s="1467">
        <f>COUNTIF(O34:O1033,"&lt;&gt;")</f>
        <v>1000</v>
      </c>
      <c r="K27" s="2110" t="s">
        <v>6955</v>
      </c>
      <c r="L27" s="1463"/>
      <c r="M27" s="2120" t="str">
        <f>ADDRESS(ROW(N28),COLUMN(N28),4)&amp;" ►"</f>
        <v>N28 ►</v>
      </c>
      <c r="N27" s="2119"/>
      <c r="O27" s="2118" t="s">
        <v>6956</v>
      </c>
      <c r="P27" s="1463"/>
      <c r="Q27" s="1463"/>
      <c r="R27" s="1463"/>
      <c r="S27" s="1924" t="s">
        <v>6</v>
      </c>
      <c r="T27" s="2117" t="str">
        <f>T26</f>
        <v>N NOM DE VOTRE RECETTE | collez la--FAMILLE| Auteur &gt; VOUS</v>
      </c>
      <c r="U27" s="2117">
        <f>U26</f>
        <v>1</v>
      </c>
      <c r="V27" s="2117" t="str">
        <f>V26</f>
        <v>coupe</v>
      </c>
      <c r="W27" s="2116" t="str">
        <f>W26</f>
        <v>Recette mère ► Desserts assiette</v>
      </c>
      <c r="X27" s="2112" t="s">
        <v>25</v>
      </c>
      <c r="Y27" s="2112" t="s">
        <v>26</v>
      </c>
      <c r="Z27" s="2112" t="s">
        <v>27</v>
      </c>
      <c r="AA27" s="2112" t="s">
        <v>28</v>
      </c>
      <c r="AB27" s="2115" t="s">
        <v>29</v>
      </c>
      <c r="AC27" s="2112" t="s">
        <v>30</v>
      </c>
      <c r="AD27" s="2114" t="s">
        <v>31</v>
      </c>
      <c r="AE27" s="2113" t="s">
        <v>32</v>
      </c>
      <c r="AF27" s="2112" t="s">
        <v>33</v>
      </c>
      <c r="AG27" s="2112" t="s">
        <v>34</v>
      </c>
      <c r="AH27" s="2112" t="s">
        <v>35</v>
      </c>
      <c r="AI27" s="2112" t="s">
        <v>36</v>
      </c>
      <c r="AJ27" s="2112" t="s">
        <v>674</v>
      </c>
      <c r="AK27" s="2112" t="s">
        <v>675</v>
      </c>
      <c r="AL27" s="2112" t="s">
        <v>676</v>
      </c>
      <c r="AM27" s="2112" t="s">
        <v>894</v>
      </c>
      <c r="AN27" s="2112" t="s">
        <v>895</v>
      </c>
      <c r="AO27" s="2112" t="s">
        <v>896</v>
      </c>
      <c r="AP27" s="2112" t="s">
        <v>897</v>
      </c>
      <c r="AQ27" s="2112" t="s">
        <v>898</v>
      </c>
      <c r="AR27" s="2111" t="s">
        <v>920</v>
      </c>
      <c r="AS27" s="1463"/>
      <c r="AT27" s="2290" t="s">
        <v>1920</v>
      </c>
      <c r="AU27" s="2294" t="s">
        <v>1921</v>
      </c>
      <c r="AV27" s="2296" t="s">
        <v>1922</v>
      </c>
      <c r="AW27" s="2296" t="s">
        <v>1923</v>
      </c>
      <c r="AX27" s="2290" t="s">
        <v>1905</v>
      </c>
      <c r="AY27" s="2290" t="s">
        <v>602</v>
      </c>
      <c r="AZ27" s="2290" t="s">
        <v>601</v>
      </c>
      <c r="BA27" s="2290" t="s">
        <v>603</v>
      </c>
      <c r="BB27" s="2290" t="s">
        <v>597</v>
      </c>
      <c r="BC27" s="2290" t="s">
        <v>607</v>
      </c>
      <c r="BD27" s="2290" t="s">
        <v>606</v>
      </c>
      <c r="BE27" s="2290" t="s">
        <v>604</v>
      </c>
      <c r="BF27" s="2290" t="s">
        <v>599</v>
      </c>
      <c r="BG27" s="2290" t="s">
        <v>600</v>
      </c>
      <c r="BH27" s="2290" t="s">
        <v>605</v>
      </c>
      <c r="BI27" s="2290" t="s">
        <v>609</v>
      </c>
      <c r="BJ27" s="2290" t="s">
        <v>608</v>
      </c>
      <c r="BK27" s="2290" t="s">
        <v>598</v>
      </c>
      <c r="BL27" s="2290" t="s">
        <v>1924</v>
      </c>
      <c r="BM27" s="1410"/>
      <c r="EF27" s="1412"/>
      <c r="EG27" s="1411" t="s">
        <v>1918</v>
      </c>
      <c r="EH27" s="1411" t="s">
        <v>1905</v>
      </c>
      <c r="EI27" s="1411" t="s">
        <v>1906</v>
      </c>
      <c r="EJ27" s="1411" t="s">
        <v>1919</v>
      </c>
      <c r="EK27" s="1411" t="s">
        <v>1919</v>
      </c>
      <c r="EL27" s="1411" t="s">
        <v>1908</v>
      </c>
      <c r="EM27" s="1411" t="s">
        <v>1909</v>
      </c>
      <c r="EN27" s="1436" t="str">
        <f t="shared" si="5"/>
        <v>https://eur-lex.europa.eu/legal-content/FR/TXT/?uri=CELEX:32011R1169</v>
      </c>
      <c r="EO27" s="1414" t="s">
        <v>1911</v>
      </c>
    </row>
    <row r="28" spans="1:145" ht="21" customHeight="1">
      <c r="B28" s="1463"/>
      <c r="C28" s="1463"/>
      <c r="D28" s="1463"/>
      <c r="E28" s="1463"/>
      <c r="F28" s="1463"/>
      <c r="G28" s="1463"/>
      <c r="H28" s="1463"/>
      <c r="I28" s="1463"/>
      <c r="J28" s="1467" t="str">
        <f>IF(H1033&lt;&gt;"","Texte plus long que la zone de sortie","Prêt")</f>
        <v>Prêt</v>
      </c>
      <c r="K28" s="2110" t="s">
        <v>1896</v>
      </c>
      <c r="L28" s="1463"/>
      <c r="M28" s="1463"/>
      <c r="N28" s="2304" t="s">
        <v>6957</v>
      </c>
      <c r="O28" s="2304"/>
      <c r="P28" s="2304"/>
      <c r="Q28" s="2304"/>
      <c r="R28" s="1463"/>
      <c r="S28" s="1924" t="s">
        <v>6</v>
      </c>
      <c r="T28" s="1922" t="str">
        <f>T26</f>
        <v>N NOM DE VOTRE RECETTE | collez la--FAMILLE| Auteur &gt; VOUS</v>
      </c>
      <c r="U28" s="1923">
        <f>U26</f>
        <v>1</v>
      </c>
      <c r="V28" s="1922" t="str">
        <f>V26</f>
        <v>coupe</v>
      </c>
      <c r="W28" s="1921" t="str">
        <f>W26</f>
        <v>Recette mère ► Desserts assiette</v>
      </c>
      <c r="X28" s="2109" t="s">
        <v>37</v>
      </c>
      <c r="Y28" s="2108" t="s">
        <v>1</v>
      </c>
      <c r="Z28" s="2107"/>
      <c r="AA28" s="2305" t="s">
        <v>38</v>
      </c>
      <c r="AB28" s="2305" t="s">
        <v>39</v>
      </c>
      <c r="AC28" s="2307" t="s">
        <v>44</v>
      </c>
      <c r="AD28" s="2309" t="s">
        <v>40</v>
      </c>
      <c r="AE28" s="2106" t="str">
        <f>"Colonne "&amp;SUBSTITUTE(ADDRESS(1,COLUMN(),4),"1","")</f>
        <v>Colonne AE</v>
      </c>
      <c r="AF28" s="2105" t="str">
        <f>"Colonne "&amp;SUBSTITUTE(ADDRESS(1,COLUMN(),4),"1","")</f>
        <v>Colonne AF</v>
      </c>
      <c r="AG28" s="2104" t="s">
        <v>43</v>
      </c>
      <c r="AH28" s="2103" t="s">
        <v>3</v>
      </c>
      <c r="AI28" s="2298" t="s">
        <v>3</v>
      </c>
      <c r="AJ28" s="2298" t="s">
        <v>45</v>
      </c>
      <c r="AK28" s="2311" t="s">
        <v>46</v>
      </c>
      <c r="AL28" s="2298" t="s">
        <v>47</v>
      </c>
      <c r="AM28" s="2300" t="s">
        <v>322</v>
      </c>
      <c r="AN28" s="2302" t="s">
        <v>323</v>
      </c>
      <c r="AO28" s="1918"/>
      <c r="AP28" s="2313" t="s">
        <v>610</v>
      </c>
      <c r="AQ28" s="2313" t="s">
        <v>611</v>
      </c>
      <c r="AR28" s="2315" t="s">
        <v>589</v>
      </c>
      <c r="AS28" s="1463"/>
      <c r="AT28" s="2291"/>
      <c r="AU28" s="2295"/>
      <c r="AV28" s="2297"/>
      <c r="AW28" s="2297"/>
      <c r="AX28" s="2291"/>
      <c r="AY28" s="2291"/>
      <c r="AZ28" s="2291"/>
      <c r="BA28" s="2291"/>
      <c r="BB28" s="2291"/>
      <c r="BC28" s="2291"/>
      <c r="BD28" s="2291"/>
      <c r="BE28" s="2291"/>
      <c r="BF28" s="2291"/>
      <c r="BG28" s="2291"/>
      <c r="BH28" s="2291"/>
      <c r="BI28" s="2291"/>
      <c r="BJ28" s="2291"/>
      <c r="BK28" s="2291"/>
      <c r="BL28" s="2291"/>
      <c r="BM28" s="1410"/>
      <c r="BN28" s="1415" t="s">
        <v>1925</v>
      </c>
      <c r="BO28" s="1415" t="s">
        <v>1926</v>
      </c>
      <c r="BP28" s="1415" t="s">
        <v>1927</v>
      </c>
      <c r="BQ28" s="1415" t="s">
        <v>1928</v>
      </c>
      <c r="BR28" s="1415" t="s">
        <v>1929</v>
      </c>
      <c r="BS28" s="1415" t="s">
        <v>1930</v>
      </c>
      <c r="BT28" s="1415" t="s">
        <v>1931</v>
      </c>
      <c r="BU28" s="1415" t="s">
        <v>1932</v>
      </c>
      <c r="BV28" s="1415" t="s">
        <v>1933</v>
      </c>
      <c r="BW28" s="1415" t="s">
        <v>1934</v>
      </c>
      <c r="BX28" s="1415" t="s">
        <v>1935</v>
      </c>
      <c r="BY28" s="1415" t="s">
        <v>1905</v>
      </c>
      <c r="BZ28" s="1415" t="s">
        <v>1936</v>
      </c>
      <c r="CA28" s="1415" t="s">
        <v>1937</v>
      </c>
      <c r="CB28" s="1415" t="s">
        <v>602</v>
      </c>
      <c r="CC28" s="1415" t="s">
        <v>1938</v>
      </c>
      <c r="CD28" s="1415" t="s">
        <v>1939</v>
      </c>
      <c r="CE28" s="1415" t="s">
        <v>1939</v>
      </c>
      <c r="CF28" s="1415" t="s">
        <v>601</v>
      </c>
      <c r="CG28" s="1415" t="s">
        <v>1940</v>
      </c>
      <c r="CH28" s="1415" t="s">
        <v>1941</v>
      </c>
      <c r="CI28" s="1415" t="s">
        <v>1942</v>
      </c>
      <c r="CJ28" s="1415" t="s">
        <v>1943</v>
      </c>
      <c r="CK28" s="1415" t="s">
        <v>1944</v>
      </c>
      <c r="CL28" s="1415" t="s">
        <v>1945</v>
      </c>
      <c r="CM28" s="1415" t="s">
        <v>1946</v>
      </c>
      <c r="CN28" s="1415" t="s">
        <v>1947</v>
      </c>
      <c r="CO28" s="1415" t="s">
        <v>1948</v>
      </c>
      <c r="CP28" s="1415" t="s">
        <v>1949</v>
      </c>
      <c r="CQ28" s="1415" t="s">
        <v>1950</v>
      </c>
      <c r="CR28" s="1415" t="s">
        <v>1951</v>
      </c>
      <c r="CS28" s="1415" t="s">
        <v>603</v>
      </c>
      <c r="CT28" s="1415" t="s">
        <v>1952</v>
      </c>
      <c r="CU28" s="1415" t="s">
        <v>597</v>
      </c>
      <c r="CV28" s="1415" t="s">
        <v>1953</v>
      </c>
      <c r="CW28" s="1415" t="s">
        <v>1954</v>
      </c>
      <c r="CX28" s="1415" t="s">
        <v>1955</v>
      </c>
      <c r="CY28" s="1415" t="s">
        <v>607</v>
      </c>
      <c r="CZ28" s="1415" t="s">
        <v>1956</v>
      </c>
      <c r="DA28" s="1415" t="s">
        <v>1957</v>
      </c>
      <c r="DB28" s="1415" t="s">
        <v>1958</v>
      </c>
      <c r="DC28" s="1415" t="s">
        <v>1959</v>
      </c>
      <c r="DD28" s="1415" t="s">
        <v>1960</v>
      </c>
      <c r="DE28" s="1415" t="s">
        <v>1960</v>
      </c>
      <c r="DF28" s="1415" t="s">
        <v>606</v>
      </c>
      <c r="DG28" s="1415" t="s">
        <v>1961</v>
      </c>
      <c r="DH28" s="1415" t="s">
        <v>1962</v>
      </c>
      <c r="DI28" s="1415" t="s">
        <v>1963</v>
      </c>
      <c r="DJ28" s="1415" t="s">
        <v>604</v>
      </c>
      <c r="DK28" s="1415" t="s">
        <v>1964</v>
      </c>
      <c r="DL28" s="1415" t="s">
        <v>1965</v>
      </c>
      <c r="DM28" s="1415" t="s">
        <v>599</v>
      </c>
      <c r="DN28" s="1415" t="s">
        <v>1966</v>
      </c>
      <c r="DO28" s="1415" t="s">
        <v>1967</v>
      </c>
      <c r="DP28" s="1415" t="s">
        <v>600</v>
      </c>
      <c r="DQ28" s="1415" t="s">
        <v>1968</v>
      </c>
      <c r="DR28" s="1415" t="s">
        <v>1969</v>
      </c>
      <c r="DS28" s="1415" t="s">
        <v>605</v>
      </c>
      <c r="DT28" s="1415" t="s">
        <v>1970</v>
      </c>
      <c r="DU28" s="1415" t="s">
        <v>1971</v>
      </c>
      <c r="DV28" s="1415" t="s">
        <v>609</v>
      </c>
      <c r="DW28" s="1415" t="s">
        <v>1972</v>
      </c>
      <c r="DX28" s="1415" t="s">
        <v>1973</v>
      </c>
      <c r="DY28" s="1415" t="s">
        <v>608</v>
      </c>
      <c r="DZ28" s="1415" t="s">
        <v>1974</v>
      </c>
      <c r="EA28" s="1415" t="s">
        <v>1975</v>
      </c>
      <c r="EB28" s="1415" t="s">
        <v>1976</v>
      </c>
      <c r="EC28" s="1415" t="s">
        <v>1977</v>
      </c>
      <c r="ED28" s="1415" t="s">
        <v>1978</v>
      </c>
      <c r="EE28" s="1415" t="s">
        <v>598</v>
      </c>
      <c r="EF28" s="1412"/>
      <c r="EG28" s="1411" t="s">
        <v>1979</v>
      </c>
      <c r="EH28" s="1411" t="s">
        <v>1905</v>
      </c>
      <c r="EI28" s="1411" t="s">
        <v>1906</v>
      </c>
      <c r="EJ28" s="1411" t="s">
        <v>739</v>
      </c>
      <c r="EK28" s="1411" t="s">
        <v>739</v>
      </c>
      <c r="EL28" s="1411" t="s">
        <v>1980</v>
      </c>
      <c r="EM28" s="1411" t="s">
        <v>1981</v>
      </c>
      <c r="EN28" s="1436" t="str">
        <f t="shared" si="5"/>
        <v>https://eur-lex.europa.eu/legal-content/FR/TXT/?uri=CELEX:32011R1169</v>
      </c>
      <c r="EO28" s="1414" t="s">
        <v>1982</v>
      </c>
    </row>
    <row r="29" spans="1:145" ht="21" customHeight="1">
      <c r="B29" s="1463"/>
      <c r="C29" s="1463"/>
      <c r="D29" s="1463"/>
      <c r="E29" s="1463"/>
      <c r="F29" s="1463"/>
      <c r="G29" s="1463"/>
      <c r="H29" s="1463"/>
      <c r="I29" s="1463"/>
      <c r="J29" s="1463"/>
      <c r="K29" s="1467"/>
      <c r="L29" s="1463"/>
      <c r="M29" s="1463"/>
      <c r="N29" s="2304"/>
      <c r="O29" s="2304"/>
      <c r="P29" s="2304"/>
      <c r="Q29" s="2304"/>
      <c r="R29" s="1463"/>
      <c r="S29" s="1924" t="s">
        <v>6</v>
      </c>
      <c r="T29" s="1922" t="str">
        <f>T26</f>
        <v>N NOM DE VOTRE RECETTE | collez la--FAMILLE| Auteur &gt; VOUS</v>
      </c>
      <c r="U29" s="1923">
        <f>U26</f>
        <v>1</v>
      </c>
      <c r="V29" s="1922" t="str">
        <f>V26</f>
        <v>coupe</v>
      </c>
      <c r="W29" s="1921" t="str">
        <f>W26</f>
        <v>Recette mère ► Desserts assiette</v>
      </c>
      <c r="X29" s="2102" t="s">
        <v>48</v>
      </c>
      <c r="Y29" s="2101" t="s">
        <v>2</v>
      </c>
      <c r="Z29" s="2100" t="s">
        <v>49</v>
      </c>
      <c r="AA29" s="2306"/>
      <c r="AB29" s="2306"/>
      <c r="AC29" s="2308"/>
      <c r="AD29" s="2310"/>
      <c r="AE29" s="2099" t="s">
        <v>903</v>
      </c>
      <c r="AF29" s="2098" t="s">
        <v>879</v>
      </c>
      <c r="AG29" s="2097" t="s">
        <v>50</v>
      </c>
      <c r="AH29" s="2096">
        <v>1</v>
      </c>
      <c r="AI29" s="2299"/>
      <c r="AJ29" s="2299"/>
      <c r="AK29" s="2312"/>
      <c r="AL29" s="2299"/>
      <c r="AM29" s="2301"/>
      <c r="AN29" s="2303"/>
      <c r="AO29" s="2095" t="s">
        <v>903</v>
      </c>
      <c r="AP29" s="2314"/>
      <c r="AQ29" s="2314"/>
      <c r="AR29" s="2316"/>
      <c r="AS29" s="1463"/>
      <c r="AT29" s="1416">
        <v>1</v>
      </c>
      <c r="AU29" s="1417" t="s">
        <v>1983</v>
      </c>
      <c r="AV29" s="2094" t="str">
        <f t="shared" ref="AV29:AV60" si="6">IF(AU29="","",AU29&amp;IF(COUNTIF(AX29:BK29,"X")&gt;0," *",IF(COUNTIF(AX29:BK29,"?")&gt;0," ?","")))</f>
        <v>Oignons émincés surgelés</v>
      </c>
      <c r="AW29" s="2093" t="str">
        <f t="shared" ref="AW29:AW60" si="7">IF(AU29="","",IF(AX29="X",""&amp;"Céréales contenant du gluten","")&amp;IF(AY29="X",IF(COUNTIF(AX29:AX29,"X")&gt;0,", ","")&amp;"Crustacés","")&amp;IF(AZ29="X",IF(COUNTIF(AX29:AY29,"X")&gt;0,", ","")&amp;"Œufs","")&amp;IF(BA29="X",IF(COUNTIF(AX29:AZ29,"X")&gt;0,", ","")&amp;"Poissons","")&amp;IF(BB29="X",IF(COUNTIF(AX29:BA29,"X")&gt;0,", ","")&amp;"Arachides","")&amp;IF(BC29="X",IF(COUNTIF(AX29:BB29,"X")&gt;0,", ","")&amp;"Soja","")&amp;IF(BD29="X",IF(COUNTIF(AX29:BC29,"X")&gt;0,", ","")&amp;"Lait","")&amp;IF(BE29="X",IF(COUNTIF(AX29:BD29,"X")&gt;0,", ","")&amp;"Fruits à coque","")&amp;IF(BF29="X",IF(COUNTIF(AX29:BE29,"X")&gt;0,", ","")&amp;"Céleri","")&amp;IF(BG29="X",IF(COUNTIF(AX29:BF29,"X")&gt;0,", ","")&amp;"Moutarde","")&amp;IF(BH29="X",IF(COUNTIF(AX29:BG29,"X")&gt;0,", ","")&amp;"Sésame","")&amp;IF(BI29="X",IF(COUNTIF(AX29:BH29,"X")&gt;0,", ","")&amp;"Sulfites","")&amp;IF(BJ29="X",IF(COUNTIF(AX29:BI29,"X")&gt;0,", ","")&amp;"Lupin","")&amp;IF(BK29="X",IF(COUNTIF(AX29:BJ29,"X")&gt;0,", ","")&amp;"Mollusques",""))</f>
        <v/>
      </c>
      <c r="AX29" s="1418" t="str">
        <f t="shared" ref="AX29:AX60" si="8">IF(AU29="","",BY29)</f>
        <v/>
      </c>
      <c r="AY29" s="1418" t="str">
        <f t="shared" ref="AY29:AY60" si="9">IF(AU29="","",CB29)</f>
        <v/>
      </c>
      <c r="AZ29" s="1418" t="str">
        <f t="shared" ref="AZ29:AZ60" si="10">IF(AU29="","",CF29)</f>
        <v/>
      </c>
      <c r="BA29" s="1418" t="str">
        <f t="shared" ref="BA29:BA60" si="11">IF(AU29="","",CS29)</f>
        <v/>
      </c>
      <c r="BB29" s="1418" t="str">
        <f t="shared" ref="BB29:BB60" si="12">IF(AU29="","",CU29)</f>
        <v/>
      </c>
      <c r="BC29" s="1418" t="str">
        <f t="shared" ref="BC29:BC60" si="13">IF(AU29="","",CY29)</f>
        <v/>
      </c>
      <c r="BD29" s="1418" t="str">
        <f t="shared" ref="BD29:BD60" si="14">IF(AU29="","",DF29)</f>
        <v/>
      </c>
      <c r="BE29" s="1418" t="str">
        <f t="shared" ref="BE29:BE60" si="15">IF(AU29="","",DJ29)</f>
        <v/>
      </c>
      <c r="BF29" s="1418" t="str">
        <f t="shared" ref="BF29:BF60" si="16">IF(AU29="","",DM29)</f>
        <v/>
      </c>
      <c r="BG29" s="1418" t="str">
        <f t="shared" ref="BG29:BG60" si="17">IF(AU29="","",DP29)</f>
        <v/>
      </c>
      <c r="BH29" s="1418" t="str">
        <f t="shared" ref="BH29:BH60" si="18">IF(AU29="","",DS29)</f>
        <v/>
      </c>
      <c r="BI29" s="1418" t="str">
        <f t="shared" ref="BI29:BI60" si="19">IF(AU29="","",DV29)</f>
        <v/>
      </c>
      <c r="BJ29" s="1418" t="str">
        <f t="shared" ref="BJ29:BJ60" si="20">IF(AU29="","",DY29)</f>
        <v/>
      </c>
      <c r="BK29" s="1418" t="str">
        <f t="shared" ref="BK29:BK60" si="21">IF(AU29="","",EE29)</f>
        <v/>
      </c>
      <c r="BL29" s="1419" t="str">
        <f t="shared" ref="BL29:BL60" si="22">IF(AU29="","",IF(AX29="?",""&amp;"Céréales contenant du gluten","")&amp;IF(AY29="?",IF(COUNTIF(AX29:AX29,"?")&gt;0,", ","")&amp;"Crustacés","")&amp;IF(AZ29="?",IF(COUNTIF(AX29:AY29,"?")&gt;0,", ","")&amp;"Œufs","")&amp;IF(BA29="?",IF(COUNTIF(AX29:AZ29,"?")&gt;0,", ","")&amp;"Poissons","")&amp;IF(BB29="?",IF(COUNTIF(AX29:BA29,"?")&gt;0,", ","")&amp;"Arachides","")&amp;IF(BC29="?",IF(COUNTIF(AX29:BB29,"?")&gt;0,", ","")&amp;"Soja","")&amp;IF(BD29="?",IF(COUNTIF(AX29:BC29,"?")&gt;0,", ","")&amp;"Lait","")&amp;IF(BE29="?",IF(COUNTIF(AX29:BD29,"?")&gt;0,", ","")&amp;"Fruits à coque","")&amp;IF(BF29="?",IF(COUNTIF(AX29:BE29,"?")&gt;0,", ","")&amp;"Céleri","")&amp;IF(BG29="?",IF(COUNTIF(AX29:BF29,"?")&gt;0,", ","")&amp;"Moutarde","")&amp;IF(BH29="?",IF(COUNTIF(AX29:BG29,"?")&gt;0,", ","")&amp;"Sésame","")&amp;IF(BI29="?",IF(COUNTIF(AX29:BH29,"?")&gt;0,", ","")&amp;"Sulfites","")&amp;IF(BJ29="?",IF(COUNTIF(AX29:BI29,"?")&gt;0,", ","")&amp;"Lupin","")&amp;IF(BK29="?",IF(COUNTIF(AX29:BJ29,"?")&gt;0,", ","")&amp;"Mollusques",""))</f>
        <v/>
      </c>
      <c r="BM29" s="1410"/>
      <c r="BN29" s="1420" t="str">
        <f t="shared" ref="BN29:BN60" si="23">IF(AU29="","",AU29)</f>
        <v>Oignons émincés surgelés</v>
      </c>
      <c r="BO29" s="1420" t="str">
        <f t="shared" ref="BO29:BO60" si="24">LOWER(CLEAN(SUBSTITUTE(SUBSTITUTE(SUBSTITUTE(SUBSTITUTE(BN29,CHAR(160)," ")," "," "),CHAR(10)," "),CHAR(13)," ")))</f>
        <v>oignons émincés surgelés</v>
      </c>
      <c r="BP29" s="1420" t="str">
        <f t="shared" ref="BP29:BP60" si="25">SUBSTITUTE(SUBSTITUTE(SUBSTITUTE(SUBSTITUTE(SUBSTITUTE(SUBSTITUTE(SUBSTITUTE(SUBSTITUTE(SUBSTITUTE(SUBSTITUTE(SUBSTITUTE(SUBSTITUTE(BO29,"œ","oe"),"æ","ae"),"à","a"),"á","a"),"â","a"),"ä","a"),"ã","a"),"ç","c"),"è","e"),"é","e"),"ê","e"),"ë","e")</f>
        <v>oignons eminces surgeles</v>
      </c>
      <c r="BQ29" s="1420" t="str">
        <f t="shared" ref="BQ29:BQ60" si="26">SUBSTITUTE(SUBSTITUTE(SUBSTITUTE(SUBSTITUTE(SUBSTITUTE(SUBSTITUTE(SUBSTITUTE(SUBSTITUTE(SUBSTITUTE(SUBSTITUTE(SUBSTITUTE(SUBSTITUTE(SUBSTITUTE(SUBSTITUTE(SUBSTITUTE(SUBSTITUTE(BP29,"ì","i"),"í","i"),"î","i"),"ï","i"),"ñ","n"),"ò","o"),"ó","o"),"ô","o"),"ö","o"),"õ","o"),"ù","u"),"ú","u"),"û","u"),"ü","u"),"ý","y"),"ÿ","y")</f>
        <v>oignons eminces surgeles</v>
      </c>
      <c r="BR29" s="1420" t="str">
        <f t="shared" ref="BR29:BR60" si="27">SUBSTITUTE(SUBSTITUTE(SUBSTITUTE(SUBSTITUTE(SUBSTITUTE(SUBSTITUTE(SUBSTITUTE(SUBSTITUTE(SUBSTITUTE(SUBSTITUTE(SUBSTITUTE(SUBSTITUTE(SUBSTITUTE(SUBSTITUTE(BQ29,"’"," "),"`"," "),"–"," "),"—"," "),"-"," "),"'"," "),"/"," "),"_"," "),","," "),"."," "),"("," "),")"," "),";"," "),":"," ")</f>
        <v>oignons eminces surgeles</v>
      </c>
      <c r="BS29" s="1420" t="str">
        <f t="shared" ref="BS29:BS60" si="28">SUBSTITUTE(SUBSTITUTE(SUBSTITUTE(SUBSTITUTE(SUBSTITUTE(SUBSTITUTE(SUBSTITUTE(SUBSTITUTE(SUBSTITUTE(SUBSTITUTE(SUBSTITUTE(SUBSTITUTE(SUBSTITUTE(SUBSTITUTE(SUBSTITUTE(BR29,"!"," "),"?"," "),"+"," "),"*"," "),"&amp;"," "),"["," "),"]"," "),"{"," "),"}"," "),"%"," "),"="," "),"\"," "),"|"," "),"&lt;"," "),"&gt;"," ")</f>
        <v>oignons eminces surgeles</v>
      </c>
      <c r="BT29" s="1420" t="str">
        <f t="shared" ref="BT29:BT60" si="29">" "&amp;TRIM(SUBSTITUTE(SUBSTITUTE(SUBSTITUTE(SUBSTITUTE(SUBSTITUTE(SUBSTITUTE(BS29,CHAR(34)," "),"  "," "),"  "," "),"  "," "),"  "," "),"  "," "))&amp;" "</f>
        <v xml:space="preserve"> oignons eminces surgeles </v>
      </c>
      <c r="BU29" s="1420">
        <f t="array" ref="BU29">IF(BN29="","",SUMPRODUCT(--ISNUMBER(SEARCH(" "&amp;EK24:EK123&amp;" ",BT29))))</f>
        <v>0</v>
      </c>
      <c r="BV29" s="1420">
        <f t="array" ref="BV29">IF(BN29="","",SUMPRODUCT(--ISNUMBER(SEARCH(" "&amp;EK124:EK169&amp;" ",BT29))))</f>
        <v>0</v>
      </c>
      <c r="BW29" s="1420">
        <f t="array" ref="BW29">IF(BN29="","",SUMPRODUCT(--ISNUMBER(SEARCH(" "&amp;EK170:EK207&amp;" ",BT29))))</f>
        <v>0</v>
      </c>
      <c r="BX29" s="1420">
        <f t="array" ref="BX29">IF(BN29="","",SUMPRODUCT(--ISNUMBER(SEARCH(" "&amp;EK208:EK229&amp;" ",BT29))))</f>
        <v>0</v>
      </c>
      <c r="BY29" s="1420" t="str">
        <f t="shared" ref="BY29:BY60" si="30">IF(BN29="","",IF((SUM(BU29:BV29))-(BW29)&gt;0,"X",IF((BX29)-(0)&gt;0,"?","")))</f>
        <v/>
      </c>
      <c r="BZ29" s="1420">
        <f t="array" ref="BZ29">IF(BN29="","",SUMPRODUCT(--ISNUMBER(SEARCH(" "&amp;EK230:EK329&amp;" ",BT29))))</f>
        <v>0</v>
      </c>
      <c r="CA29" s="1420">
        <f t="array" ref="CA29">IF(BN29="","",SUMPRODUCT(--ISNUMBER(SEARCH(" "&amp;EK330:EK364&amp;" ",BT29))))</f>
        <v>0</v>
      </c>
      <c r="CB29" s="1420" t="str">
        <f t="shared" ref="CB29:CB60" si="31">IF(BN29="","",IF((SUM(BZ29:CA29))-(0)&gt;0,"X",IF((0)-(0)&gt;0,"?","")))</f>
        <v/>
      </c>
      <c r="CC29" s="1420">
        <f t="array" ref="CC29">IF(BN29="","",SUMPRODUCT(--ISNUMBER(SEARCH(" "&amp;EK365:EK422&amp;" ",BT29))))</f>
        <v>0</v>
      </c>
      <c r="CD29" s="1420">
        <f t="array" ref="CD29">IF(BN29="","",SUMPRODUCT(--ISNUMBER(SEARCH(" "&amp;EK423:EK450&amp;" ",BT29))))</f>
        <v>0</v>
      </c>
      <c r="CE29" s="1420">
        <f t="array" ref="CE29">IF(BN29="","",SUMPRODUCT(--ISNUMBER(SEARCH(" "&amp;EK451:EK459&amp;" ",BT29))))</f>
        <v>0</v>
      </c>
      <c r="CF29" s="1420" t="str">
        <f t="shared" ref="CF29:CF60" si="32">IF(BN29="","",IF((CC29)-(0)&gt;0,"X",IF((CD29)-(CE29)&gt;0,"?","")))</f>
        <v/>
      </c>
      <c r="CG29" s="1420">
        <f t="array" ref="CG29">IF(BN29="","",SUMPRODUCT(--ISNUMBER(SEARCH(" "&amp;EK460:EK559&amp;" ",BT29))))</f>
        <v>0</v>
      </c>
      <c r="CH29" s="1420">
        <f t="array" ref="CH29">IF(BN29="","",SUMPRODUCT(--ISNUMBER(SEARCH(" "&amp;EK560:EK659&amp;" ",BT29))))</f>
        <v>0</v>
      </c>
      <c r="CI29" s="1420">
        <f t="array" ref="CI29">IF(BN29="","",SUMPRODUCT(--ISNUMBER(SEARCH(" "&amp;EK660:EK759&amp;" ",BT29))))</f>
        <v>0</v>
      </c>
      <c r="CJ29" s="1420">
        <f t="array" ref="CJ29">IF(BN29="","",SUMPRODUCT(--ISNUMBER(SEARCH(" "&amp;EK760:EK859&amp;" ",BT29))))</f>
        <v>0</v>
      </c>
      <c r="CK29" s="1420">
        <f t="array" ref="CK29">IF(BN29="","",SUMPRODUCT(--ISNUMBER(SEARCH(" "&amp;EK860:EK959&amp;" ",BT29))))</f>
        <v>0</v>
      </c>
      <c r="CL29" s="1420">
        <f t="array" ref="CL29">IF(BN29="","",SUMPRODUCT(--ISNUMBER(SEARCH(" "&amp;EK960:EK1059&amp;" ",BT29))))</f>
        <v>0</v>
      </c>
      <c r="CM29" s="1420">
        <f t="array" ref="CM29">IF(BN29="","",SUMPRODUCT(--ISNUMBER(SEARCH(" "&amp;EK1060:EK1159&amp;" ",BT29))))</f>
        <v>0</v>
      </c>
      <c r="CN29" s="1420">
        <f t="array" ref="CN29">IF(BN29="","",SUMPRODUCT(--ISNUMBER(SEARCH(" "&amp;EK1160:EK1259&amp;" ",BT29))))</f>
        <v>0</v>
      </c>
      <c r="CO29" s="1420">
        <f t="array" ref="CO29">IF(BN29="","",SUMPRODUCT(--ISNUMBER(SEARCH(" "&amp;EK1260:EK1359&amp;" ",BT29))))</f>
        <v>0</v>
      </c>
      <c r="CP29" s="1420">
        <f t="array" ref="CP29">IF(BN29="","",SUMPRODUCT(--ISNUMBER(SEARCH(" "&amp;EK1360:EK1387&amp;" ",BT29))))</f>
        <v>0</v>
      </c>
      <c r="CQ29" s="1420">
        <f t="array" ref="CQ29">IF(BN29="","",SUMPRODUCT(--ISNUMBER(SEARCH(" "&amp;EK1388:EK1396&amp;" ",BT29))))</f>
        <v>0</v>
      </c>
      <c r="CR29" s="1420">
        <f t="array" ref="CR29">IF(BN29="","",SUMPRODUCT(--ISNUMBER(SEARCH(" "&amp;EK1397:EK1407&amp;" ",BT29))))</f>
        <v>0</v>
      </c>
      <c r="CS29" s="1420" t="str">
        <f t="shared" ref="CS29:CS60" si="33">IF(BN29="","",IF((SUM(CG29:CP29))-(CQ29)&gt;0,"X",IF((CR29)-(0)&gt;0,"?","")))</f>
        <v/>
      </c>
      <c r="CT29" s="1420">
        <f t="array" ref="CT29">IF(BN29="","",SUMPRODUCT(--ISNUMBER(SEARCH(" "&amp;EK1408:EK1428&amp;" ",BT29))))</f>
        <v>0</v>
      </c>
      <c r="CU29" s="1420" t="str">
        <f t="shared" ref="CU29:CU60" si="34">IF(BN29="","",IF((CT29)-(0)&gt;0,"X",IF((0)-(0)&gt;0,"?","")))</f>
        <v/>
      </c>
      <c r="CV29" s="1420">
        <f t="array" ref="CV29">IF(BN29="","",SUMPRODUCT(--ISNUMBER(SEARCH(" "&amp;EK1429:EK1466&amp;" ",BT29))))</f>
        <v>0</v>
      </c>
      <c r="CW29" s="1420">
        <f t="array" ref="CW29">IF(BN29="","",SUMPRODUCT(--ISNUMBER(SEARCH(" "&amp;EK1467:EK1468&amp;" ",BT29))))</f>
        <v>0</v>
      </c>
      <c r="CX29" s="1420">
        <f t="array" ref="CX29">IF(BN29="","",SUMPRODUCT(--ISNUMBER(SEARCH(" "&amp;EK1469:EK1479&amp;" ",BT29))))</f>
        <v>0</v>
      </c>
      <c r="CY29" s="1420" t="str">
        <f t="shared" ref="CY29:CY60" si="35">IF(BN29="","",IF((CV29)-(CW29)&gt;0,"X",IF((CX29)-(0)&gt;0,"?","")))</f>
        <v/>
      </c>
      <c r="CZ29" s="1420">
        <f t="array" ref="CZ29">IF(BN29="","",SUMPRODUCT(--ISNUMBER(SEARCH(" "&amp;EK1480:EK1579&amp;" ",BT29))))</f>
        <v>0</v>
      </c>
      <c r="DA29" s="1420">
        <f t="array" ref="DA29">IF(BN29="","",SUMPRODUCT(--ISNUMBER(SEARCH(" "&amp;EK1580:EK1679&amp;" ",BT29))))</f>
        <v>0</v>
      </c>
      <c r="DB29" s="1420">
        <f t="array" ref="DB29">IF(BN29="","",SUMPRODUCT(--ISNUMBER(SEARCH(" "&amp;EK1680:EK1763&amp;" ",BT29))))</f>
        <v>0</v>
      </c>
      <c r="DC29" s="1420">
        <f t="array" ref="DC29">IF(BN29="","",SUMPRODUCT(--ISNUMBER(SEARCH(" "&amp;EK1764:EK1813&amp;" ",BT29))))</f>
        <v>0</v>
      </c>
      <c r="DD29" s="1420">
        <f t="array" ref="DD29">IF(BN29="","",SUMPRODUCT(--ISNUMBER(SEARCH(" "&amp;EK1814:EK1893&amp;" ",BT29))))</f>
        <v>0</v>
      </c>
      <c r="DE29" s="1420">
        <f t="array" ref="DE29">IF(BN29="","",SUMPRODUCT(--ISNUMBER(SEARCH(" "&amp;EK1894:EK1902&amp;" ",BT29))))</f>
        <v>0</v>
      </c>
      <c r="DF29" s="1420" t="str">
        <f t="shared" ref="DF29:DF60" si="36">IF(BN29="","",IF((SUM(CZ29:DB29))-(DC29)&gt;0,"X",IF((DD29)-(DE29)&gt;0,"?","")))</f>
        <v/>
      </c>
      <c r="DG29" s="1420">
        <f t="array" ref="DG29">IF(BN29="","",SUMPRODUCT(--ISNUMBER(SEARCH(" "&amp;EK1903:EK1960&amp;" ",BT29))))</f>
        <v>0</v>
      </c>
      <c r="DH29" s="1420">
        <f t="array" ref="DH29">IF(BN29="","",SUMPRODUCT(--ISNUMBER(SEARCH(" "&amp;EK1961:EK1983&amp;" ",BT29))))</f>
        <v>0</v>
      </c>
      <c r="DI29" s="1420">
        <f t="array" ref="DI29">IF(BN29="","",SUMPRODUCT(--ISNUMBER(SEARCH(" "&amp;EK1984:EK2000&amp;" ",BT29))))</f>
        <v>0</v>
      </c>
      <c r="DJ29" s="1420" t="str">
        <f t="shared" ref="DJ29:DJ60" si="37">IF(BN29="","",IF((DG29)-(DH29)&gt;0,"X",IF((DI29)-(0)&gt;0,"?","")))</f>
        <v/>
      </c>
      <c r="DK29" s="1420">
        <f t="array" ref="DK29">IF(BN29="","",SUMPRODUCT(--ISNUMBER(SEARCH(" "&amp;EK2001:EK2014&amp;" ",BT29))))</f>
        <v>0</v>
      </c>
      <c r="DL29" s="1420">
        <f t="array" ref="DL29">IF(BN29="","",SUMPRODUCT(--ISNUMBER(SEARCH(" "&amp;EK2015:EK2029&amp;" ",BT29))))</f>
        <v>0</v>
      </c>
      <c r="DM29" s="1420" t="str">
        <f t="shared" ref="DM29:DM60" si="38">IF(BN29="","",IF((DK29)-(0)&gt;0,"X",IF((DL29)-(0)&gt;0,"?","")))</f>
        <v/>
      </c>
      <c r="DN29" s="1420">
        <f t="array" ref="DN29">IF(BN29="","",SUMPRODUCT(--ISNUMBER(SEARCH(" "&amp;EK2030:EK2047&amp;" ",BT29))))</f>
        <v>0</v>
      </c>
      <c r="DO29" s="1420">
        <f t="array" ref="DO29">IF(BN29="","",SUMPRODUCT(--ISNUMBER(SEARCH(" "&amp;EK2048:EK2062&amp;" ",BT29))))</f>
        <v>0</v>
      </c>
      <c r="DP29" s="1420" t="str">
        <f t="shared" ref="DP29:DP60" si="39">IF(BN29="","",IF((DN29)-(0)&gt;0,"X",IF((DO29)-(0)&gt;0,"?","")))</f>
        <v/>
      </c>
      <c r="DQ29" s="1420">
        <f t="array" ref="DQ29">IF(BN29="","",SUMPRODUCT(--ISNUMBER(SEARCH(" "&amp;EK2063:EK2081&amp;" ",BT29))))</f>
        <v>0</v>
      </c>
      <c r="DR29" s="1420">
        <f t="array" ref="DR29">IF(BN29="","",SUMPRODUCT(--ISNUMBER(SEARCH(" "&amp;EK2082:EK2096&amp;" ",BT29))))</f>
        <v>0</v>
      </c>
      <c r="DS29" s="1420" t="str">
        <f t="shared" ref="DS29:DS60" si="40">IF(BN29="","",IF((DQ29)-(0)&gt;0,"X",IF((DR29)-(0)&gt;0,"?","")))</f>
        <v/>
      </c>
      <c r="DT29" s="1420">
        <f t="array" ref="DT29">IF(BN29="","",SUMPRODUCT(--ISNUMBER(SEARCH(" "&amp;EK2097:EK2117&amp;" ",BT29))))</f>
        <v>0</v>
      </c>
      <c r="DU29" s="1420">
        <f t="array" ref="DU29">IF(BN29="","",SUMPRODUCT(--ISNUMBER(SEARCH(" "&amp;EK2118:EK2157&amp;" ",BT29))))</f>
        <v>0</v>
      </c>
      <c r="DV29" s="1420" t="str">
        <f t="shared" ref="DV29:DV60" si="41">IF(BN29="","",IF((DT29)-(0)&gt;0,"X",IF((DU29)-(0)&gt;0,"?","")))</f>
        <v/>
      </c>
      <c r="DW29" s="1420">
        <f t="array" ref="DW29">IF(BN29="","",SUMPRODUCT(--ISNUMBER(SEARCH(" "&amp;EK2158:EK2170&amp;" ",BT29))))</f>
        <v>0</v>
      </c>
      <c r="DX29" s="1420">
        <f t="array" ref="DX29">IF(BN29="","",SUMPRODUCT(--ISNUMBER(SEARCH(" "&amp;EK2171:EK2176&amp;" ",BT29))))</f>
        <v>0</v>
      </c>
      <c r="DY29" s="1420" t="str">
        <f t="shared" ref="DY29:DY60" si="42">IF(BN29="","",IF((DW29)-(0)&gt;0,"X",IF((DX29)-(0)&gt;0,"?","")))</f>
        <v/>
      </c>
      <c r="DZ29" s="1420">
        <f t="array" ref="DZ29">IF(BN29="","",SUMPRODUCT(--ISNUMBER(SEARCH(" "&amp;EK2177:EK2276&amp;" ",BT29))))</f>
        <v>0</v>
      </c>
      <c r="EA29" s="1420">
        <f t="array" ref="EA29">IF(BN29="","",SUMPRODUCT(--ISNUMBER(SEARCH(" "&amp;EK2277:EK2376&amp;" ",BT29))))</f>
        <v>0</v>
      </c>
      <c r="EB29" s="1420">
        <f t="array" ref="EB29">IF(BN29="","",SUMPRODUCT(--ISNUMBER(SEARCH(" "&amp;EK2377:EK2419&amp;" ",BT29))))</f>
        <v>0</v>
      </c>
      <c r="EC29" s="1420">
        <f t="array" ref="EC29">IF(BN29="","",SUMPRODUCT(--ISNUMBER(SEARCH(" "&amp;EK2420:EK2435&amp;" ",BT29))))</f>
        <v>0</v>
      </c>
      <c r="ED29" s="1420">
        <f t="array" ref="ED29">IF(BN29="","",SUMPRODUCT(--ISNUMBER(SEARCH(" "&amp;EK2436:EK2440&amp;" ",BT29))))</f>
        <v>0</v>
      </c>
      <c r="EE29" s="1420" t="str">
        <f t="shared" ref="EE29:EE60" si="43">IF(BN29="","",IF((SUM(DZ29:EB29))-(EC29)&gt;0,"X",IF((ED29)-(0)&gt;0,"?","")))</f>
        <v/>
      </c>
      <c r="EF29" s="1412"/>
      <c r="EG29" s="1411" t="s">
        <v>1984</v>
      </c>
      <c r="EH29" s="1411" t="s">
        <v>1905</v>
      </c>
      <c r="EI29" s="1411" t="s">
        <v>1906</v>
      </c>
      <c r="EJ29" s="1411" t="s">
        <v>1985</v>
      </c>
      <c r="EK29" s="1411" t="s">
        <v>1986</v>
      </c>
      <c r="EL29" s="1411" t="s">
        <v>1908</v>
      </c>
      <c r="EM29" s="1411" t="s">
        <v>1909</v>
      </c>
      <c r="EN29" s="1436" t="str">
        <f t="shared" si="5"/>
        <v>https://eur-lex.europa.eu/legal-content/FR/TXT/?uri=CELEX:32011R1169</v>
      </c>
      <c r="EO29" s="1414" t="s">
        <v>1911</v>
      </c>
    </row>
    <row r="30" spans="1:145" ht="21" customHeight="1">
      <c r="B30" s="2317" t="s">
        <v>6958</v>
      </c>
      <c r="C30" s="2317"/>
      <c r="D30" s="2317"/>
      <c r="E30" s="2317"/>
      <c r="F30" s="2317"/>
      <c r="G30" s="2317"/>
      <c r="H30" s="2317"/>
      <c r="I30" s="2317"/>
      <c r="J30" s="2317" t="s">
        <v>6959</v>
      </c>
      <c r="K30" s="2317"/>
      <c r="L30" s="2317"/>
      <c r="M30" s="2092"/>
      <c r="N30" s="2317" t="s">
        <v>6960</v>
      </c>
      <c r="O30" s="2317"/>
      <c r="P30" s="2317"/>
      <c r="Q30" s="2317"/>
      <c r="R30" s="1463"/>
      <c r="S30" s="1924" t="s">
        <v>6</v>
      </c>
      <c r="T30" s="1922" t="str">
        <f>T26</f>
        <v>N NOM DE VOTRE RECETTE | collez la--FAMILLE| Auteur &gt; VOUS</v>
      </c>
      <c r="U30" s="1923">
        <f>U26</f>
        <v>1</v>
      </c>
      <c r="V30" s="1922" t="str">
        <f>V26</f>
        <v>coupe</v>
      </c>
      <c r="W30" s="1921" t="str">
        <f>W26</f>
        <v>Recette mère ► Desserts assiette</v>
      </c>
      <c r="X30" s="2073"/>
      <c r="Y30" s="2091"/>
      <c r="Z30" s="2065" t="str">
        <f t="shared" ref="Z30:Z74" si="44">IF(OR(ISTEXT(X30), X30&lt;=0, AA30&lt;=0), "", "de")</f>
        <v/>
      </c>
      <c r="AA30" s="2071"/>
      <c r="AB30" s="2090"/>
      <c r="AC30" s="2062">
        <f>IF(OR(AD30="",AD30=0),0,AD30*IFERROR(_xlfn.XLOOKUP(AB30,AB84:AR84,AB85:AR85,"",0,1)*AA30*IF(X30&gt;0,X30,1),IFERROR(_xlfn.XLOOKUP(AB30,AB86:AR86,AB87:AR87,"",0,1)*AA30*IF(X30&gt;0,X30,1),0)))</f>
        <v>0</v>
      </c>
      <c r="AD30" s="2061">
        <v>1</v>
      </c>
      <c r="AE30" s="2060" t="s">
        <v>904</v>
      </c>
      <c r="AF30" s="2059" t="s">
        <v>7008</v>
      </c>
      <c r="AG30" s="2058">
        <f>IF(AC75=0,0,(AC30/AC75)*AH29*1000)</f>
        <v>0</v>
      </c>
      <c r="AH30" s="2057">
        <f>IF(AC75=0,0,(X30/AC75)*AH29)</f>
        <v>0</v>
      </c>
      <c r="AI30" s="2089">
        <f>IF(AQ25&lt;&gt;0,X30*AD30*AC25,0)</f>
        <v>0</v>
      </c>
      <c r="AJ30" s="2088">
        <f t="shared" ref="AJ30:AJ74" si="45">Y30</f>
        <v>0</v>
      </c>
      <c r="AK30" s="2054" t="str">
        <f>IF(OR(AQ25="",AQ25=0,AC30=0),"",AC30*AD30*AC25)</f>
        <v/>
      </c>
      <c r="AL30" s="2087" t="str">
        <f>IF(AB30="","",IF(AK30="","",IF(AK30=0,0,IF(SUM(COUNTIF(AB84:AL84,SUBSTITUTE(TRIM(AB30)," (s)","")),COUNTIF(AB86:AL86,SUBSTITUTE(TRIM(AB30)," (s)","")),COUNTIF(AB85:AL85,SUBSTITUTE(TRIM(AB30)," (s)","")),COUNTIF(AB87:AL87,SUBSTITUTE(TRIM(AB30)," (s)","")))&gt;0,IF(ROUND(AK30,3)&gt;=1,ROUND(AK30,3)&amp;" L",ROUND(AK30*100,0)&amp;" cl"),IF(SUM(COUNTIF(AM84:AR84,SUBSTITUTE(TRIM(AB30)," (s)","")),COUNTIF(AM86:AR86,SUBSTITUTE(TRIM(AB30)," (s)","")),COUNTIF(AM85:AR85,SUBSTITUTE(TRIM(AB30)," (s)","")),COUNTIF(AM87:AR87,SUBSTITUTE(TRIM(AB30)," (s)","")))&gt;0,IF(ROUND(AK30,3)&gt;=1,ROUND(AK30,3)&amp;" Kg",ROUND(AK30*1000,0)&amp;" g"),"")))))</f>
        <v/>
      </c>
      <c r="AM30" s="2052"/>
      <c r="AN30" s="2051">
        <f t="shared" ref="AN30:AN74" si="46">IF(OR(AM30="",AM30=0),0,IF(ISTEXT(X30),0,IFERROR(IF(OR(AK30="",AK30=0),AI30,AK30)*AM30,0)))</f>
        <v>0</v>
      </c>
      <c r="AO30" s="2050" t="str">
        <f t="shared" ref="AO30:AO74" si="47">AE30</f>
        <v>PATE A BEIGNETS</v>
      </c>
      <c r="AP30" s="2075"/>
      <c r="AQ30" s="2048"/>
      <c r="AR30" s="2047"/>
      <c r="AS30" s="1463"/>
      <c r="AT30" s="1421">
        <v>2</v>
      </c>
      <c r="AU30" s="1411" t="s">
        <v>1987</v>
      </c>
      <c r="AV30" s="1977" t="str">
        <f t="shared" si="6"/>
        <v>Pommes reinette</v>
      </c>
      <c r="AW30" s="1976" t="str">
        <f t="shared" si="7"/>
        <v/>
      </c>
      <c r="AX30" s="1414" t="str">
        <f t="shared" si="8"/>
        <v/>
      </c>
      <c r="AY30" s="1414" t="str">
        <f t="shared" si="9"/>
        <v/>
      </c>
      <c r="AZ30" s="1414" t="str">
        <f t="shared" si="10"/>
        <v/>
      </c>
      <c r="BA30" s="1414" t="str">
        <f t="shared" si="11"/>
        <v/>
      </c>
      <c r="BB30" s="1414" t="str">
        <f t="shared" si="12"/>
        <v/>
      </c>
      <c r="BC30" s="1414" t="str">
        <f t="shared" si="13"/>
        <v/>
      </c>
      <c r="BD30" s="1414" t="str">
        <f t="shared" si="14"/>
        <v/>
      </c>
      <c r="BE30" s="1414" t="str">
        <f t="shared" si="15"/>
        <v/>
      </c>
      <c r="BF30" s="1414" t="str">
        <f t="shared" si="16"/>
        <v/>
      </c>
      <c r="BG30" s="1414" t="str">
        <f t="shared" si="17"/>
        <v/>
      </c>
      <c r="BH30" s="1414" t="str">
        <f t="shared" si="18"/>
        <v/>
      </c>
      <c r="BI30" s="1414" t="str">
        <f t="shared" si="19"/>
        <v/>
      </c>
      <c r="BJ30" s="1414" t="str">
        <f t="shared" si="20"/>
        <v/>
      </c>
      <c r="BK30" s="1414" t="str">
        <f t="shared" si="21"/>
        <v/>
      </c>
      <c r="BL30" s="1422" t="str">
        <f t="shared" si="22"/>
        <v/>
      </c>
      <c r="BM30" s="1410"/>
      <c r="BN30" s="1420" t="str">
        <f t="shared" si="23"/>
        <v>Pommes reinette</v>
      </c>
      <c r="BO30" s="1420" t="str">
        <f t="shared" si="24"/>
        <v>pommes reinette</v>
      </c>
      <c r="BP30" s="1420" t="str">
        <f t="shared" si="25"/>
        <v>pommes reinette</v>
      </c>
      <c r="BQ30" s="1420" t="str">
        <f t="shared" si="26"/>
        <v>pommes reinette</v>
      </c>
      <c r="BR30" s="1420" t="str">
        <f t="shared" si="27"/>
        <v>pommes reinette</v>
      </c>
      <c r="BS30" s="1420" t="str">
        <f t="shared" si="28"/>
        <v>pommes reinette</v>
      </c>
      <c r="BT30" s="1420" t="str">
        <f t="shared" si="29"/>
        <v xml:space="preserve"> pommes reinette </v>
      </c>
      <c r="BU30" s="1420">
        <f t="array" ref="BU30">IF(BN30="","",SUMPRODUCT(--ISNUMBER(SEARCH(" "&amp;EK24:EK123&amp;" ",BT30))))</f>
        <v>0</v>
      </c>
      <c r="BV30" s="1420">
        <f t="array" ref="BV30">IF(BN30="","",SUMPRODUCT(--ISNUMBER(SEARCH(" "&amp;EK124:EK169&amp;" ",BT30))))</f>
        <v>0</v>
      </c>
      <c r="BW30" s="1420">
        <f t="array" ref="BW30">IF(BN30="","",SUMPRODUCT(--ISNUMBER(SEARCH(" "&amp;EK170:EK207&amp;" ",BT30))))</f>
        <v>0</v>
      </c>
      <c r="BX30" s="1420">
        <f t="array" ref="BX30">IF(BN30="","",SUMPRODUCT(--ISNUMBER(SEARCH(" "&amp;EK208:EK229&amp;" ",BT30))))</f>
        <v>0</v>
      </c>
      <c r="BY30" s="1420" t="str">
        <f t="shared" si="30"/>
        <v/>
      </c>
      <c r="BZ30" s="1420">
        <f t="array" ref="BZ30">IF(BN30="","",SUMPRODUCT(--ISNUMBER(SEARCH(" "&amp;EK230:EK329&amp;" ",BT30))))</f>
        <v>0</v>
      </c>
      <c r="CA30" s="1420">
        <f t="array" ref="CA30">IF(BN30="","",SUMPRODUCT(--ISNUMBER(SEARCH(" "&amp;EK330:EK364&amp;" ",BT30))))</f>
        <v>0</v>
      </c>
      <c r="CB30" s="1420" t="str">
        <f t="shared" si="31"/>
        <v/>
      </c>
      <c r="CC30" s="1420">
        <f t="array" ref="CC30">IF(BN30="","",SUMPRODUCT(--ISNUMBER(SEARCH(" "&amp;EK365:EK422&amp;" ",BT30))))</f>
        <v>0</v>
      </c>
      <c r="CD30" s="1420">
        <f t="array" ref="CD30">IF(BN30="","",SUMPRODUCT(--ISNUMBER(SEARCH(" "&amp;EK423:EK450&amp;" ",BT30))))</f>
        <v>0</v>
      </c>
      <c r="CE30" s="1420">
        <f t="array" ref="CE30">IF(BN30="","",SUMPRODUCT(--ISNUMBER(SEARCH(" "&amp;EK451:EK459&amp;" ",BT30))))</f>
        <v>0</v>
      </c>
      <c r="CF30" s="1420" t="str">
        <f t="shared" si="32"/>
        <v/>
      </c>
      <c r="CG30" s="1420">
        <f t="array" ref="CG30">IF(BN30="","",SUMPRODUCT(--ISNUMBER(SEARCH(" "&amp;EK460:EK559&amp;" ",BT30))))</f>
        <v>0</v>
      </c>
      <c r="CH30" s="1420">
        <f t="array" ref="CH30">IF(BN30="","",SUMPRODUCT(--ISNUMBER(SEARCH(" "&amp;EK560:EK659&amp;" ",BT30))))</f>
        <v>0</v>
      </c>
      <c r="CI30" s="1420">
        <f t="array" ref="CI30">IF(BN30="","",SUMPRODUCT(--ISNUMBER(SEARCH(" "&amp;EK660:EK759&amp;" ",BT30))))</f>
        <v>0</v>
      </c>
      <c r="CJ30" s="1420">
        <f t="array" ref="CJ30">IF(BN30="","",SUMPRODUCT(--ISNUMBER(SEARCH(" "&amp;EK760:EK859&amp;" ",BT30))))</f>
        <v>0</v>
      </c>
      <c r="CK30" s="1420">
        <f t="array" ref="CK30">IF(BN30="","",SUMPRODUCT(--ISNUMBER(SEARCH(" "&amp;EK860:EK959&amp;" ",BT30))))</f>
        <v>0</v>
      </c>
      <c r="CL30" s="1420">
        <f t="array" ref="CL30">IF(BN30="","",SUMPRODUCT(--ISNUMBER(SEARCH(" "&amp;EK960:EK1059&amp;" ",BT30))))</f>
        <v>0</v>
      </c>
      <c r="CM30" s="1420">
        <f t="array" ref="CM30">IF(BN30="","",SUMPRODUCT(--ISNUMBER(SEARCH(" "&amp;EK1060:EK1159&amp;" ",BT30))))</f>
        <v>0</v>
      </c>
      <c r="CN30" s="1420">
        <f t="array" ref="CN30">IF(BN30="","",SUMPRODUCT(--ISNUMBER(SEARCH(" "&amp;EK1160:EK1259&amp;" ",BT30))))</f>
        <v>0</v>
      </c>
      <c r="CO30" s="1420">
        <f t="array" ref="CO30">IF(BN30="","",SUMPRODUCT(--ISNUMBER(SEARCH(" "&amp;EK1260:EK1359&amp;" ",BT30))))</f>
        <v>0</v>
      </c>
      <c r="CP30" s="1420">
        <f t="array" ref="CP30">IF(BN30="","",SUMPRODUCT(--ISNUMBER(SEARCH(" "&amp;EK1360:EK1387&amp;" ",BT30))))</f>
        <v>0</v>
      </c>
      <c r="CQ30" s="1420">
        <f t="array" ref="CQ30">IF(BN30="","",SUMPRODUCT(--ISNUMBER(SEARCH(" "&amp;EK1388:EK1396&amp;" ",BT30))))</f>
        <v>0</v>
      </c>
      <c r="CR30" s="1420">
        <f t="array" ref="CR30">IF(BN30="","",SUMPRODUCT(--ISNUMBER(SEARCH(" "&amp;EK1397:EK1407&amp;" ",BT30))))</f>
        <v>0</v>
      </c>
      <c r="CS30" s="1420" t="str">
        <f t="shared" si="33"/>
        <v/>
      </c>
      <c r="CT30" s="1420">
        <f t="array" ref="CT30">IF(BN30="","",SUMPRODUCT(--ISNUMBER(SEARCH(" "&amp;EK1408:EK1428&amp;" ",BT30))))</f>
        <v>0</v>
      </c>
      <c r="CU30" s="1420" t="str">
        <f t="shared" si="34"/>
        <v/>
      </c>
      <c r="CV30" s="1420">
        <f t="array" ref="CV30">IF(BN30="","",SUMPRODUCT(--ISNUMBER(SEARCH(" "&amp;EK1429:EK1466&amp;" ",BT30))))</f>
        <v>0</v>
      </c>
      <c r="CW30" s="1420">
        <f t="array" ref="CW30">IF(BN30="","",SUMPRODUCT(--ISNUMBER(SEARCH(" "&amp;EK1467:EK1468&amp;" ",BT30))))</f>
        <v>0</v>
      </c>
      <c r="CX30" s="1420">
        <f t="array" ref="CX30">IF(BN30="","",SUMPRODUCT(--ISNUMBER(SEARCH(" "&amp;EK1469:EK1479&amp;" ",BT30))))</f>
        <v>0</v>
      </c>
      <c r="CY30" s="1420" t="str">
        <f t="shared" si="35"/>
        <v/>
      </c>
      <c r="CZ30" s="1420">
        <f t="array" ref="CZ30">IF(BN30="","",SUMPRODUCT(--ISNUMBER(SEARCH(" "&amp;EK1480:EK1579&amp;" ",BT30))))</f>
        <v>0</v>
      </c>
      <c r="DA30" s="1420">
        <f t="array" ref="DA30">IF(BN30="","",SUMPRODUCT(--ISNUMBER(SEARCH(" "&amp;EK1580:EK1679&amp;" ",BT30))))</f>
        <v>0</v>
      </c>
      <c r="DB30" s="1420">
        <f t="array" ref="DB30">IF(BN30="","",SUMPRODUCT(--ISNUMBER(SEARCH(" "&amp;EK1680:EK1763&amp;" ",BT30))))</f>
        <v>0</v>
      </c>
      <c r="DC30" s="1420">
        <f t="array" ref="DC30">IF(BN30="","",SUMPRODUCT(--ISNUMBER(SEARCH(" "&amp;EK1764:EK1813&amp;" ",BT30))))</f>
        <v>0</v>
      </c>
      <c r="DD30" s="1420">
        <f t="array" ref="DD30">IF(BN30="","",SUMPRODUCT(--ISNUMBER(SEARCH(" "&amp;EK1814:EK1893&amp;" ",BT30))))</f>
        <v>0</v>
      </c>
      <c r="DE30" s="1420">
        <f t="array" ref="DE30">IF(BN30="","",SUMPRODUCT(--ISNUMBER(SEARCH(" "&amp;EK1894:EK1902&amp;" ",BT30))))</f>
        <v>0</v>
      </c>
      <c r="DF30" s="1420" t="str">
        <f t="shared" si="36"/>
        <v/>
      </c>
      <c r="DG30" s="1420">
        <f t="array" ref="DG30">IF(BN30="","",SUMPRODUCT(--ISNUMBER(SEARCH(" "&amp;EK1903:EK1960&amp;" ",BT30))))</f>
        <v>0</v>
      </c>
      <c r="DH30" s="1420">
        <f t="array" ref="DH30">IF(BN30="","",SUMPRODUCT(--ISNUMBER(SEARCH(" "&amp;EK1961:EK1983&amp;" ",BT30))))</f>
        <v>0</v>
      </c>
      <c r="DI30" s="1420">
        <f t="array" ref="DI30">IF(BN30="","",SUMPRODUCT(--ISNUMBER(SEARCH(" "&amp;EK1984:EK2000&amp;" ",BT30))))</f>
        <v>0</v>
      </c>
      <c r="DJ30" s="1420" t="str">
        <f t="shared" si="37"/>
        <v/>
      </c>
      <c r="DK30" s="1420">
        <f t="array" ref="DK30">IF(BN30="","",SUMPRODUCT(--ISNUMBER(SEARCH(" "&amp;EK2001:EK2014&amp;" ",BT30))))</f>
        <v>0</v>
      </c>
      <c r="DL30" s="1420">
        <f t="array" ref="DL30">IF(BN30="","",SUMPRODUCT(--ISNUMBER(SEARCH(" "&amp;EK2015:EK2029&amp;" ",BT30))))</f>
        <v>0</v>
      </c>
      <c r="DM30" s="1420" t="str">
        <f t="shared" si="38"/>
        <v/>
      </c>
      <c r="DN30" s="1420">
        <f t="array" ref="DN30">IF(BN30="","",SUMPRODUCT(--ISNUMBER(SEARCH(" "&amp;EK2030:EK2047&amp;" ",BT30))))</f>
        <v>0</v>
      </c>
      <c r="DO30" s="1420">
        <f t="array" ref="DO30">IF(BN30="","",SUMPRODUCT(--ISNUMBER(SEARCH(" "&amp;EK2048:EK2062&amp;" ",BT30))))</f>
        <v>0</v>
      </c>
      <c r="DP30" s="1420" t="str">
        <f t="shared" si="39"/>
        <v/>
      </c>
      <c r="DQ30" s="1420">
        <f t="array" ref="DQ30">IF(BN30="","",SUMPRODUCT(--ISNUMBER(SEARCH(" "&amp;EK2063:EK2081&amp;" ",BT30))))</f>
        <v>0</v>
      </c>
      <c r="DR30" s="1420">
        <f t="array" ref="DR30">IF(BN30="","",SUMPRODUCT(--ISNUMBER(SEARCH(" "&amp;EK2082:EK2096&amp;" ",BT30))))</f>
        <v>0</v>
      </c>
      <c r="DS30" s="1420" t="str">
        <f t="shared" si="40"/>
        <v/>
      </c>
      <c r="DT30" s="1420">
        <f t="array" ref="DT30">IF(BN30="","",SUMPRODUCT(--ISNUMBER(SEARCH(" "&amp;EK2097:EK2117&amp;" ",BT30))))</f>
        <v>0</v>
      </c>
      <c r="DU30" s="1420">
        <f t="array" ref="DU30">IF(BN30="","",SUMPRODUCT(--ISNUMBER(SEARCH(" "&amp;EK2118:EK2157&amp;" ",BT30))))</f>
        <v>0</v>
      </c>
      <c r="DV30" s="1420" t="str">
        <f t="shared" si="41"/>
        <v/>
      </c>
      <c r="DW30" s="1420">
        <f t="array" ref="DW30">IF(BN30="","",SUMPRODUCT(--ISNUMBER(SEARCH(" "&amp;EK2158:EK2170&amp;" ",BT30))))</f>
        <v>0</v>
      </c>
      <c r="DX30" s="1420">
        <f t="array" ref="DX30">IF(BN30="","",SUMPRODUCT(--ISNUMBER(SEARCH(" "&amp;EK2171:EK2176&amp;" ",BT30))))</f>
        <v>0</v>
      </c>
      <c r="DY30" s="1420" t="str">
        <f t="shared" si="42"/>
        <v/>
      </c>
      <c r="DZ30" s="1420">
        <f t="array" ref="DZ30">IF(BN30="","",SUMPRODUCT(--ISNUMBER(SEARCH(" "&amp;EK2177:EK2276&amp;" ",BT30))))</f>
        <v>0</v>
      </c>
      <c r="EA30" s="1420">
        <f t="array" ref="EA30">IF(BN30="","",SUMPRODUCT(--ISNUMBER(SEARCH(" "&amp;EK2277:EK2376&amp;" ",BT30))))</f>
        <v>0</v>
      </c>
      <c r="EB30" s="1420">
        <f t="array" ref="EB30">IF(BN30="","",SUMPRODUCT(--ISNUMBER(SEARCH(" "&amp;EK2377:EK2419&amp;" ",BT30))))</f>
        <v>0</v>
      </c>
      <c r="EC30" s="1420">
        <f t="array" ref="EC30">IF(BN30="","",SUMPRODUCT(--ISNUMBER(SEARCH(" "&amp;EK2420:EK2435&amp;" ",BT30))))</f>
        <v>0</v>
      </c>
      <c r="ED30" s="1420">
        <f t="array" ref="ED30">IF(BN30="","",SUMPRODUCT(--ISNUMBER(SEARCH(" "&amp;EK2436:EK2440&amp;" ",BT30))))</f>
        <v>0</v>
      </c>
      <c r="EE30" s="1420" t="str">
        <f t="shared" si="43"/>
        <v/>
      </c>
      <c r="EF30" s="1412"/>
      <c r="EG30" s="1411" t="s">
        <v>1988</v>
      </c>
      <c r="EH30" s="1411" t="s">
        <v>1905</v>
      </c>
      <c r="EI30" s="1411" t="s">
        <v>1906</v>
      </c>
      <c r="EJ30" s="1411" t="s">
        <v>1989</v>
      </c>
      <c r="EK30" s="1411" t="s">
        <v>1990</v>
      </c>
      <c r="EL30" s="1411" t="s">
        <v>1908</v>
      </c>
      <c r="EM30" s="1411" t="s">
        <v>1909</v>
      </c>
      <c r="EN30" s="1436" t="str">
        <f t="shared" si="5"/>
        <v>https://eur-lex.europa.eu/legal-content/FR/TXT/?uri=CELEX:32011R1169</v>
      </c>
      <c r="EO30" s="1414" t="s">
        <v>1911</v>
      </c>
    </row>
    <row r="31" spans="1:145" ht="21" customHeight="1">
      <c r="B31" s="1438"/>
      <c r="C31" s="1438"/>
      <c r="D31" s="1438"/>
      <c r="E31" s="1438"/>
      <c r="F31" s="1438"/>
      <c r="G31" s="1438"/>
      <c r="H31" s="1438"/>
      <c r="I31" s="1438"/>
      <c r="J31" s="2085"/>
      <c r="K31" s="2086" t="str">
        <f>"COLONNE "&amp;SUBSTITUTE(ADDRESS(1,COLUMN(),4),"1","")</f>
        <v>COLONNE K</v>
      </c>
      <c r="L31" s="2085"/>
      <c r="M31" s="1463"/>
      <c r="N31" s="2083"/>
      <c r="O31" s="2084" t="str">
        <f>"COLONNE "&amp;SUBSTITUTE(ADDRESS(1,COLUMN(),4),"1","")</f>
        <v>COLONNE O</v>
      </c>
      <c r="P31" s="2083"/>
      <c r="Q31" s="2083"/>
      <c r="R31" s="1463"/>
      <c r="S31" s="1924" t="s">
        <v>6</v>
      </c>
      <c r="T31" s="1922" t="str">
        <f>T26</f>
        <v>N NOM DE VOTRE RECETTE | collez la--FAMILLE| Auteur &gt; VOUS</v>
      </c>
      <c r="U31" s="1923">
        <f>U26</f>
        <v>1</v>
      </c>
      <c r="V31" s="1922" t="str">
        <f>V26</f>
        <v>coupe</v>
      </c>
      <c r="W31" s="1921" t="str">
        <f>W26</f>
        <v>Recette mère ► Desserts assiette</v>
      </c>
      <c r="X31" s="2073"/>
      <c r="Y31" s="2072"/>
      <c r="Z31" s="2065" t="str">
        <f t="shared" si="44"/>
        <v/>
      </c>
      <c r="AA31" s="2071">
        <v>800</v>
      </c>
      <c r="AB31" s="1740" t="s">
        <v>56</v>
      </c>
      <c r="AC31" s="2062">
        <f>IF(OR(AD31="",AD31=0),0,AD31*IFERROR(_xlfn.XLOOKUP(AB31,AB84:AR84,AB85:AR85,"",0,1)*AA31*IF(X31&gt;0,X31,1),IFERROR(_xlfn.XLOOKUP(AB31,AB86:AR86,AB87:AR87,"",0,1)*AA31*IF(X31&gt;0,X31,1),0)))</f>
        <v>0.8</v>
      </c>
      <c r="AD31" s="2061">
        <v>1</v>
      </c>
      <c r="AE31" s="2060" t="s">
        <v>914</v>
      </c>
      <c r="AF31" s="2059" t="s">
        <v>885</v>
      </c>
      <c r="AG31" s="2058">
        <f>IF(AC75=0,0,(AC31/AC75)*AH29*1000)</f>
        <v>551.72413793103442</v>
      </c>
      <c r="AH31" s="2057">
        <f>IF(AC75=0,0,(X31/AC75)*AH29)</f>
        <v>0</v>
      </c>
      <c r="AI31" s="2070">
        <f>IF(AQ25&lt;&gt;0,X31*AD31*AC25,0)</f>
        <v>0</v>
      </c>
      <c r="AJ31" s="2069">
        <f t="shared" si="45"/>
        <v>0</v>
      </c>
      <c r="AK31" s="2054">
        <f>IF(OR(AQ25="",AQ25=0,AC31=0),"",AC31*AD31*AC25)</f>
        <v>58.160000000000004</v>
      </c>
      <c r="AL31" s="2068" t="str">
        <f>IF(AB31="","",IF(AK31="","",IF(AK31=0,0,IF(SUM(COUNTIF(AB84:AL84,SUBSTITUTE(TRIM(AB31)," (s)","")),COUNTIF(AB86:AL86,SUBSTITUTE(TRIM(AB31)," (s)","")),COUNTIF(AB85:AL85,SUBSTITUTE(TRIM(AB31)," (s)","")),COUNTIF(AB87:AL87,SUBSTITUTE(TRIM(AB31)," (s)","")))&gt;0,IF(ROUND(AK31,3)&gt;=1,ROUND(AK31,3)&amp;" L",ROUND(AK31*100,0)&amp;" cl"),IF(SUM(COUNTIF(AM84:AR84,SUBSTITUTE(TRIM(AB31)," (s)","")),COUNTIF(AM86:AR86,SUBSTITUTE(TRIM(AB31)," (s)","")),COUNTIF(AM85:AR85,SUBSTITUTE(TRIM(AB31)," (s)","")),COUNTIF(AM87:AR87,SUBSTITUTE(TRIM(AB31)," (s)","")))&gt;0,IF(ROUND(AK31,3)&gt;=1,ROUND(AK31,3)&amp;" Kg",ROUND(AK31*1000,0)&amp;" g"),"")))))</f>
        <v>58.16 Kg</v>
      </c>
      <c r="AM31" s="2052">
        <v>1</v>
      </c>
      <c r="AN31" s="2051">
        <f t="shared" si="46"/>
        <v>58.160000000000004</v>
      </c>
      <c r="AO31" s="2050" t="str">
        <f t="shared" si="47"/>
        <v>farine type 45 *</v>
      </c>
      <c r="AP31" s="2049"/>
      <c r="AQ31" s="2048"/>
      <c r="AR31" s="2047"/>
      <c r="AS31" s="1463"/>
      <c r="AT31" s="1421">
        <v>3</v>
      </c>
      <c r="AU31" s="1411" t="s">
        <v>1991</v>
      </c>
      <c r="AV31" s="1977" t="str">
        <f t="shared" si="6"/>
        <v>Beurre *</v>
      </c>
      <c r="AW31" s="1976" t="str">
        <f t="shared" si="7"/>
        <v>Lait</v>
      </c>
      <c r="AX31" s="1414" t="str">
        <f t="shared" si="8"/>
        <v/>
      </c>
      <c r="AY31" s="1414" t="str">
        <f t="shared" si="9"/>
        <v/>
      </c>
      <c r="AZ31" s="1414" t="str">
        <f t="shared" si="10"/>
        <v/>
      </c>
      <c r="BA31" s="1414" t="str">
        <f t="shared" si="11"/>
        <v/>
      </c>
      <c r="BB31" s="1414" t="str">
        <f t="shared" si="12"/>
        <v/>
      </c>
      <c r="BC31" s="1414" t="str">
        <f t="shared" si="13"/>
        <v/>
      </c>
      <c r="BD31" s="1414" t="str">
        <f t="shared" si="14"/>
        <v>X</v>
      </c>
      <c r="BE31" s="1414" t="str">
        <f t="shared" si="15"/>
        <v/>
      </c>
      <c r="BF31" s="1414" t="str">
        <f t="shared" si="16"/>
        <v/>
      </c>
      <c r="BG31" s="1414" t="str">
        <f t="shared" si="17"/>
        <v/>
      </c>
      <c r="BH31" s="1414" t="str">
        <f t="shared" si="18"/>
        <v/>
      </c>
      <c r="BI31" s="1414" t="str">
        <f t="shared" si="19"/>
        <v/>
      </c>
      <c r="BJ31" s="1414" t="str">
        <f t="shared" si="20"/>
        <v/>
      </c>
      <c r="BK31" s="1414" t="str">
        <f t="shared" si="21"/>
        <v/>
      </c>
      <c r="BL31" s="1422" t="str">
        <f t="shared" si="22"/>
        <v/>
      </c>
      <c r="BM31" s="1410"/>
      <c r="BN31" s="1420" t="str">
        <f t="shared" si="23"/>
        <v>Beurre</v>
      </c>
      <c r="BO31" s="1420" t="str">
        <f t="shared" si="24"/>
        <v>beurre</v>
      </c>
      <c r="BP31" s="1420" t="str">
        <f t="shared" si="25"/>
        <v>beurre</v>
      </c>
      <c r="BQ31" s="1420" t="str">
        <f t="shared" si="26"/>
        <v>beurre</v>
      </c>
      <c r="BR31" s="1420" t="str">
        <f t="shared" si="27"/>
        <v>beurre</v>
      </c>
      <c r="BS31" s="1420" t="str">
        <f t="shared" si="28"/>
        <v>beurre</v>
      </c>
      <c r="BT31" s="1420" t="str">
        <f t="shared" si="29"/>
        <v xml:space="preserve"> beurre </v>
      </c>
      <c r="BU31" s="1420">
        <f t="array" ref="BU31">IF(BN31="","",SUMPRODUCT(--ISNUMBER(SEARCH(" "&amp;EK24:EK123&amp;" ",BT31))))</f>
        <v>0</v>
      </c>
      <c r="BV31" s="1420">
        <f t="array" ref="BV31">IF(BN31="","",SUMPRODUCT(--ISNUMBER(SEARCH(" "&amp;EK124:EK169&amp;" ",BT31))))</f>
        <v>0</v>
      </c>
      <c r="BW31" s="1420">
        <f t="array" ref="BW31">IF(BN31="","",SUMPRODUCT(--ISNUMBER(SEARCH(" "&amp;EK170:EK207&amp;" ",BT31))))</f>
        <v>0</v>
      </c>
      <c r="BX31" s="1420">
        <f t="array" ref="BX31">IF(BN31="","",SUMPRODUCT(--ISNUMBER(SEARCH(" "&amp;EK208:EK229&amp;" ",BT31))))</f>
        <v>0</v>
      </c>
      <c r="BY31" s="1420" t="str">
        <f t="shared" si="30"/>
        <v/>
      </c>
      <c r="BZ31" s="1420">
        <f t="array" ref="BZ31">IF(BN31="","",SUMPRODUCT(--ISNUMBER(SEARCH(" "&amp;EK230:EK329&amp;" ",BT31))))</f>
        <v>0</v>
      </c>
      <c r="CA31" s="1420">
        <f t="array" ref="CA31">IF(BN31="","",SUMPRODUCT(--ISNUMBER(SEARCH(" "&amp;EK330:EK364&amp;" ",BT31))))</f>
        <v>0</v>
      </c>
      <c r="CB31" s="1420" t="str">
        <f t="shared" si="31"/>
        <v/>
      </c>
      <c r="CC31" s="1420">
        <f t="array" ref="CC31">IF(BN31="","",SUMPRODUCT(--ISNUMBER(SEARCH(" "&amp;EK365:EK422&amp;" ",BT31))))</f>
        <v>0</v>
      </c>
      <c r="CD31" s="1420">
        <f t="array" ref="CD31">IF(BN31="","",SUMPRODUCT(--ISNUMBER(SEARCH(" "&amp;EK423:EK450&amp;" ",BT31))))</f>
        <v>0</v>
      </c>
      <c r="CE31" s="1420">
        <f t="array" ref="CE31">IF(BN31="","",SUMPRODUCT(--ISNUMBER(SEARCH(" "&amp;EK451:EK459&amp;" ",BT31))))</f>
        <v>0</v>
      </c>
      <c r="CF31" s="1420" t="str">
        <f t="shared" si="32"/>
        <v/>
      </c>
      <c r="CG31" s="1420">
        <f t="array" ref="CG31">IF(BN31="","",SUMPRODUCT(--ISNUMBER(SEARCH(" "&amp;EK460:EK559&amp;" ",BT31))))</f>
        <v>0</v>
      </c>
      <c r="CH31" s="1420">
        <f t="array" ref="CH31">IF(BN31="","",SUMPRODUCT(--ISNUMBER(SEARCH(" "&amp;EK560:EK659&amp;" ",BT31))))</f>
        <v>0</v>
      </c>
      <c r="CI31" s="1420">
        <f t="array" ref="CI31">IF(BN31="","",SUMPRODUCT(--ISNUMBER(SEARCH(" "&amp;EK660:EK759&amp;" ",BT31))))</f>
        <v>0</v>
      </c>
      <c r="CJ31" s="1420">
        <f t="array" ref="CJ31">IF(BN31="","",SUMPRODUCT(--ISNUMBER(SEARCH(" "&amp;EK760:EK859&amp;" ",BT31))))</f>
        <v>0</v>
      </c>
      <c r="CK31" s="1420">
        <f t="array" ref="CK31">IF(BN31="","",SUMPRODUCT(--ISNUMBER(SEARCH(" "&amp;EK860:EK959&amp;" ",BT31))))</f>
        <v>0</v>
      </c>
      <c r="CL31" s="1420">
        <f t="array" ref="CL31">IF(BN31="","",SUMPRODUCT(--ISNUMBER(SEARCH(" "&amp;EK960:EK1059&amp;" ",BT31))))</f>
        <v>0</v>
      </c>
      <c r="CM31" s="1420">
        <f t="array" ref="CM31">IF(BN31="","",SUMPRODUCT(--ISNUMBER(SEARCH(" "&amp;EK1060:EK1159&amp;" ",BT31))))</f>
        <v>0</v>
      </c>
      <c r="CN31" s="1420">
        <f t="array" ref="CN31">IF(BN31="","",SUMPRODUCT(--ISNUMBER(SEARCH(" "&amp;EK1160:EK1259&amp;" ",BT31))))</f>
        <v>0</v>
      </c>
      <c r="CO31" s="1420">
        <f t="array" ref="CO31">IF(BN31="","",SUMPRODUCT(--ISNUMBER(SEARCH(" "&amp;EK1260:EK1359&amp;" ",BT31))))</f>
        <v>0</v>
      </c>
      <c r="CP31" s="1420">
        <f t="array" ref="CP31">IF(BN31="","",SUMPRODUCT(--ISNUMBER(SEARCH(" "&amp;EK1360:EK1387&amp;" ",BT31))))</f>
        <v>0</v>
      </c>
      <c r="CQ31" s="1420">
        <f t="array" ref="CQ31">IF(BN31="","",SUMPRODUCT(--ISNUMBER(SEARCH(" "&amp;EK1388:EK1396&amp;" ",BT31))))</f>
        <v>0</v>
      </c>
      <c r="CR31" s="1420">
        <f t="array" ref="CR31">IF(BN31="","",SUMPRODUCT(--ISNUMBER(SEARCH(" "&amp;EK1397:EK1407&amp;" ",BT31))))</f>
        <v>0</v>
      </c>
      <c r="CS31" s="1420" t="str">
        <f t="shared" si="33"/>
        <v/>
      </c>
      <c r="CT31" s="1420">
        <f t="array" ref="CT31">IF(BN31="","",SUMPRODUCT(--ISNUMBER(SEARCH(" "&amp;EK1408:EK1428&amp;" ",BT31))))</f>
        <v>0</v>
      </c>
      <c r="CU31" s="1420" t="str">
        <f t="shared" si="34"/>
        <v/>
      </c>
      <c r="CV31" s="1420">
        <f t="array" ref="CV31">IF(BN31="","",SUMPRODUCT(--ISNUMBER(SEARCH(" "&amp;EK1429:EK1466&amp;" ",BT31))))</f>
        <v>0</v>
      </c>
      <c r="CW31" s="1420">
        <f t="array" ref="CW31">IF(BN31="","",SUMPRODUCT(--ISNUMBER(SEARCH(" "&amp;EK1467:EK1468&amp;" ",BT31))))</f>
        <v>0</v>
      </c>
      <c r="CX31" s="1420">
        <f t="array" ref="CX31">IF(BN31="","",SUMPRODUCT(--ISNUMBER(SEARCH(" "&amp;EK1469:EK1479&amp;" ",BT31))))</f>
        <v>0</v>
      </c>
      <c r="CY31" s="1420" t="str">
        <f t="shared" si="35"/>
        <v/>
      </c>
      <c r="CZ31" s="1420">
        <f t="array" ref="CZ31">IF(BN31="","",SUMPRODUCT(--ISNUMBER(SEARCH(" "&amp;EK1480:EK1579&amp;" ",BT31))))</f>
        <v>1</v>
      </c>
      <c r="DA31" s="1420">
        <f t="array" ref="DA31">IF(BN31="","",SUMPRODUCT(--ISNUMBER(SEARCH(" "&amp;EK1580:EK1679&amp;" ",BT31))))</f>
        <v>0</v>
      </c>
      <c r="DB31" s="1420">
        <f t="array" ref="DB31">IF(BN31="","",SUMPRODUCT(--ISNUMBER(SEARCH(" "&amp;EK1680:EK1763&amp;" ",BT31))))</f>
        <v>0</v>
      </c>
      <c r="DC31" s="1420">
        <f t="array" ref="DC31">IF(BN31="","",SUMPRODUCT(--ISNUMBER(SEARCH(" "&amp;EK1764:EK1813&amp;" ",BT31))))</f>
        <v>0</v>
      </c>
      <c r="DD31" s="1420">
        <f t="array" ref="DD31">IF(BN31="","",SUMPRODUCT(--ISNUMBER(SEARCH(" "&amp;EK1814:EK1893&amp;" ",BT31))))</f>
        <v>0</v>
      </c>
      <c r="DE31" s="1420">
        <f t="array" ref="DE31">IF(BN31="","",SUMPRODUCT(--ISNUMBER(SEARCH(" "&amp;EK1894:EK1902&amp;" ",BT31))))</f>
        <v>0</v>
      </c>
      <c r="DF31" s="1420" t="str">
        <f t="shared" si="36"/>
        <v>X</v>
      </c>
      <c r="DG31" s="1420">
        <f t="array" ref="DG31">IF(BN31="","",SUMPRODUCT(--ISNUMBER(SEARCH(" "&amp;EK1903:EK1960&amp;" ",BT31))))</f>
        <v>0</v>
      </c>
      <c r="DH31" s="1420">
        <f t="array" ref="DH31">IF(BN31="","",SUMPRODUCT(--ISNUMBER(SEARCH(" "&amp;EK1961:EK1983&amp;" ",BT31))))</f>
        <v>0</v>
      </c>
      <c r="DI31" s="1420">
        <f t="array" ref="DI31">IF(BN31="","",SUMPRODUCT(--ISNUMBER(SEARCH(" "&amp;EK1984:EK2000&amp;" ",BT31))))</f>
        <v>0</v>
      </c>
      <c r="DJ31" s="1420" t="str">
        <f t="shared" si="37"/>
        <v/>
      </c>
      <c r="DK31" s="1420">
        <f t="array" ref="DK31">IF(BN31="","",SUMPRODUCT(--ISNUMBER(SEARCH(" "&amp;EK2001:EK2014&amp;" ",BT31))))</f>
        <v>0</v>
      </c>
      <c r="DL31" s="1420">
        <f t="array" ref="DL31">IF(BN31="","",SUMPRODUCT(--ISNUMBER(SEARCH(" "&amp;EK2015:EK2029&amp;" ",BT31))))</f>
        <v>0</v>
      </c>
      <c r="DM31" s="1420" t="str">
        <f t="shared" si="38"/>
        <v/>
      </c>
      <c r="DN31" s="1420">
        <f t="array" ref="DN31">IF(BN31="","",SUMPRODUCT(--ISNUMBER(SEARCH(" "&amp;EK2030:EK2047&amp;" ",BT31))))</f>
        <v>0</v>
      </c>
      <c r="DO31" s="1420">
        <f t="array" ref="DO31">IF(BN31="","",SUMPRODUCT(--ISNUMBER(SEARCH(" "&amp;EK2048:EK2062&amp;" ",BT31))))</f>
        <v>0</v>
      </c>
      <c r="DP31" s="1420" t="str">
        <f t="shared" si="39"/>
        <v/>
      </c>
      <c r="DQ31" s="1420">
        <f t="array" ref="DQ31">IF(BN31="","",SUMPRODUCT(--ISNUMBER(SEARCH(" "&amp;EK2063:EK2081&amp;" ",BT31))))</f>
        <v>0</v>
      </c>
      <c r="DR31" s="1420">
        <f t="array" ref="DR31">IF(BN31="","",SUMPRODUCT(--ISNUMBER(SEARCH(" "&amp;EK2082:EK2096&amp;" ",BT31))))</f>
        <v>0</v>
      </c>
      <c r="DS31" s="1420" t="str">
        <f t="shared" si="40"/>
        <v/>
      </c>
      <c r="DT31" s="1420">
        <f t="array" ref="DT31">IF(BN31="","",SUMPRODUCT(--ISNUMBER(SEARCH(" "&amp;EK2097:EK2117&amp;" ",BT31))))</f>
        <v>0</v>
      </c>
      <c r="DU31" s="1420">
        <f t="array" ref="DU31">IF(BN31="","",SUMPRODUCT(--ISNUMBER(SEARCH(" "&amp;EK2118:EK2157&amp;" ",BT31))))</f>
        <v>0</v>
      </c>
      <c r="DV31" s="1420" t="str">
        <f t="shared" si="41"/>
        <v/>
      </c>
      <c r="DW31" s="1420">
        <f t="array" ref="DW31">IF(BN31="","",SUMPRODUCT(--ISNUMBER(SEARCH(" "&amp;EK2158:EK2170&amp;" ",BT31))))</f>
        <v>0</v>
      </c>
      <c r="DX31" s="1420">
        <f t="array" ref="DX31">IF(BN31="","",SUMPRODUCT(--ISNUMBER(SEARCH(" "&amp;EK2171:EK2176&amp;" ",BT31))))</f>
        <v>0</v>
      </c>
      <c r="DY31" s="1420" t="str">
        <f t="shared" si="42"/>
        <v/>
      </c>
      <c r="DZ31" s="1420">
        <f t="array" ref="DZ31">IF(BN31="","",SUMPRODUCT(--ISNUMBER(SEARCH(" "&amp;EK2177:EK2276&amp;" ",BT31))))</f>
        <v>0</v>
      </c>
      <c r="EA31" s="1420">
        <f t="array" ref="EA31">IF(BN31="","",SUMPRODUCT(--ISNUMBER(SEARCH(" "&amp;EK2277:EK2376&amp;" ",BT31))))</f>
        <v>0</v>
      </c>
      <c r="EB31" s="1420">
        <f t="array" ref="EB31">IF(BN31="","",SUMPRODUCT(--ISNUMBER(SEARCH(" "&amp;EK2377:EK2419&amp;" ",BT31))))</f>
        <v>0</v>
      </c>
      <c r="EC31" s="1420">
        <f t="array" ref="EC31">IF(BN31="","",SUMPRODUCT(--ISNUMBER(SEARCH(" "&amp;EK2420:EK2435&amp;" ",BT31))))</f>
        <v>0</v>
      </c>
      <c r="ED31" s="1420">
        <f t="array" ref="ED31">IF(BN31="","",SUMPRODUCT(--ISNUMBER(SEARCH(" "&amp;EK2436:EK2440&amp;" ",BT31))))</f>
        <v>0</v>
      </c>
      <c r="EE31" s="1420" t="str">
        <f t="shared" si="43"/>
        <v/>
      </c>
      <c r="EF31" s="1412"/>
      <c r="EG31" s="1411" t="s">
        <v>1992</v>
      </c>
      <c r="EH31" s="1411" t="s">
        <v>1905</v>
      </c>
      <c r="EI31" s="1411" t="s">
        <v>1906</v>
      </c>
      <c r="EJ31" s="1411" t="s">
        <v>1993</v>
      </c>
      <c r="EK31" s="1411" t="s">
        <v>1994</v>
      </c>
      <c r="EL31" s="1411" t="s">
        <v>1908</v>
      </c>
      <c r="EM31" s="1411" t="s">
        <v>1909</v>
      </c>
      <c r="EN31" s="1436" t="str">
        <f t="shared" si="5"/>
        <v>https://eur-lex.europa.eu/legal-content/FR/TXT/?uri=CELEX:32011R1169</v>
      </c>
      <c r="EO31" s="1414" t="s">
        <v>1911</v>
      </c>
    </row>
    <row r="32" spans="1:145" ht="21" customHeight="1">
      <c r="B32" s="2082" t="s">
        <v>6961</v>
      </c>
      <c r="C32" s="2081" t="s">
        <v>6962</v>
      </c>
      <c r="D32" s="2081" t="s">
        <v>6963</v>
      </c>
      <c r="E32" s="2081" t="s">
        <v>6964</v>
      </c>
      <c r="F32" s="2081" t="s">
        <v>6965</v>
      </c>
      <c r="G32" s="2081" t="s">
        <v>6966</v>
      </c>
      <c r="H32" s="2081" t="s">
        <v>6967</v>
      </c>
      <c r="I32" s="2081" t="s">
        <v>6968</v>
      </c>
      <c r="J32" s="2079" t="s">
        <v>1920</v>
      </c>
      <c r="K32" s="2318" t="s">
        <v>699</v>
      </c>
      <c r="L32" s="2079" t="s">
        <v>6969</v>
      </c>
      <c r="M32" s="1463"/>
      <c r="N32" s="2080" t="s">
        <v>1920</v>
      </c>
      <c r="O32" s="2319" t="str">
        <f>"⚠️ COPIEZ / COLLEZ CE TEXTE SANS DÉTECTION D'ALLERGÈNES DANS VOTRE DOCUMENT (collage spécial 1.2.3 Valeur)"</f>
        <v>⚠️ COPIEZ / COLLEZ CE TEXTE SANS DÉTECTION D'ALLERGÈNES DANS VOTRE DOCUMENT (collage spécial 1.2.3 Valeur)</v>
      </c>
      <c r="P32" s="2080" t="s">
        <v>6970</v>
      </c>
      <c r="Q32" s="2080" t="s">
        <v>6969</v>
      </c>
      <c r="R32" s="1463"/>
      <c r="S32" s="1930" t="str">
        <f t="shared" ref="S32:S72" si="48">IF(AE32&lt;&gt;"","A","►")</f>
        <v>A</v>
      </c>
      <c r="T32" s="1922" t="str">
        <f>T26</f>
        <v>N NOM DE VOTRE RECETTE | collez la--FAMILLE| Auteur &gt; VOUS</v>
      </c>
      <c r="U32" s="1923">
        <f>U26</f>
        <v>1</v>
      </c>
      <c r="V32" s="1922" t="str">
        <f>V26</f>
        <v>coupe</v>
      </c>
      <c r="W32" s="1921" t="str">
        <f>W26</f>
        <v>Recette mère ► Desserts assiette</v>
      </c>
      <c r="X32" s="2073"/>
      <c r="Y32" s="2072"/>
      <c r="Z32" s="2065" t="str">
        <f t="shared" si="44"/>
        <v/>
      </c>
      <c r="AA32" s="2071">
        <v>300</v>
      </c>
      <c r="AB32" s="1740" t="s">
        <v>56</v>
      </c>
      <c r="AC32" s="2062">
        <f>IF(OR(AD32="",AD32=0),0,AD32*IFERROR(_xlfn.XLOOKUP(AB32,AB84:AR84,AB85:AR85,"",0,1)*AA32*IF(X32&gt;0,X32,1),IFERROR(_xlfn.XLOOKUP(AB32,AB86:AR86,AB87:AR87,"",0,1)*AA32*IF(X32&gt;0,X32,1),0)))</f>
        <v>0.3</v>
      </c>
      <c r="AD32" s="2061">
        <v>1</v>
      </c>
      <c r="AE32" s="2060" t="s">
        <v>905</v>
      </c>
      <c r="AF32" s="2059" t="s">
        <v>7008</v>
      </c>
      <c r="AG32" s="2058">
        <f>IF(AC75=0,0,(AC32/AC75)*AH29*1000)</f>
        <v>206.89655172413791</v>
      </c>
      <c r="AH32" s="2057">
        <f>IF(AC75=0,0,(X32/AC75)*AH29)</f>
        <v>0</v>
      </c>
      <c r="AI32" s="2056">
        <f>IF(AQ25&lt;&gt;0,X32*AD32*AC25,0)</f>
        <v>0</v>
      </c>
      <c r="AJ32" s="2055">
        <f t="shared" si="45"/>
        <v>0</v>
      </c>
      <c r="AK32" s="2054">
        <f>IF(OR(AQ25="",AQ25=0,AC32=0),"",AC32*AD32*AC25)</f>
        <v>21.81</v>
      </c>
      <c r="AL32" s="2077" t="str">
        <f>IF(AB32="","",IF(AK32="","",IF(AK32=0,0,IF(SUM(COUNTIF(AB84:AL84,SUBSTITUTE(TRIM(AB32)," (s)","")),COUNTIF(AB86:AL86,SUBSTITUTE(TRIM(AB32)," (s)","")),COUNTIF(AB85:AL85,SUBSTITUTE(TRIM(AB32)," (s)","")),COUNTIF(AB87:AL87,SUBSTITUTE(TRIM(AB32)," (s)","")))&gt;0,IF(ROUND(AK32,3)&gt;=1,ROUND(AK32,3)&amp;" L",ROUND(AK32*100,0)&amp;" cl"),IF(SUM(COUNTIF(AM84:AR84,SUBSTITUTE(TRIM(AB32)," (s)","")),COUNTIF(AM86:AR86,SUBSTITUTE(TRIM(AB32)," (s)","")),COUNTIF(AM85:AR85,SUBSTITUTE(TRIM(AB32)," (s)","")),COUNTIF(AM87:AR87,SUBSTITUTE(TRIM(AB32)," (s)","")))&gt;0,IF(ROUND(AK32,3)&gt;=1,ROUND(AK32,3)&amp;" Kg",ROUND(AK32*1000,0)&amp;" g"),"")))))</f>
        <v>21.81 Kg</v>
      </c>
      <c r="AM32" s="2052">
        <v>1</v>
      </c>
      <c r="AN32" s="2051">
        <f t="shared" si="46"/>
        <v>21.81</v>
      </c>
      <c r="AO32" s="2050" t="str">
        <f t="shared" si="47"/>
        <v>eau tiède</v>
      </c>
      <c r="AP32" s="2049"/>
      <c r="AQ32" s="2048"/>
      <c r="AR32" s="2047"/>
      <c r="AS32" s="1463"/>
      <c r="AT32" s="1421">
        <v>4</v>
      </c>
      <c r="AU32" s="1411" t="s">
        <v>1995</v>
      </c>
      <c r="AV32" s="1977" t="str">
        <f t="shared" si="6"/>
        <v>Vinaigre de vin ?</v>
      </c>
      <c r="AW32" s="1976" t="str">
        <f t="shared" si="7"/>
        <v/>
      </c>
      <c r="AX32" s="1414" t="str">
        <f t="shared" si="8"/>
        <v/>
      </c>
      <c r="AY32" s="1414" t="str">
        <f t="shared" si="9"/>
        <v/>
      </c>
      <c r="AZ32" s="1414" t="str">
        <f t="shared" si="10"/>
        <v/>
      </c>
      <c r="BA32" s="1414" t="str">
        <f t="shared" si="11"/>
        <v/>
      </c>
      <c r="BB32" s="1414" t="str">
        <f t="shared" si="12"/>
        <v/>
      </c>
      <c r="BC32" s="1414" t="str">
        <f t="shared" si="13"/>
        <v/>
      </c>
      <c r="BD32" s="1414" t="str">
        <f t="shared" si="14"/>
        <v/>
      </c>
      <c r="BE32" s="1414" t="str">
        <f t="shared" si="15"/>
        <v/>
      </c>
      <c r="BF32" s="1414" t="str">
        <f t="shared" si="16"/>
        <v/>
      </c>
      <c r="BG32" s="1414" t="str">
        <f t="shared" si="17"/>
        <v/>
      </c>
      <c r="BH32" s="1414" t="str">
        <f t="shared" si="18"/>
        <v/>
      </c>
      <c r="BI32" s="1414" t="str">
        <f t="shared" si="19"/>
        <v>?</v>
      </c>
      <c r="BJ32" s="1414" t="str">
        <f t="shared" si="20"/>
        <v/>
      </c>
      <c r="BK32" s="1414" t="str">
        <f t="shared" si="21"/>
        <v/>
      </c>
      <c r="BL32" s="1422" t="str">
        <f t="shared" si="22"/>
        <v>Sulfites</v>
      </c>
      <c r="BM32" s="1410"/>
      <c r="BN32" s="1420" t="str">
        <f t="shared" si="23"/>
        <v>Vinaigre de vin</v>
      </c>
      <c r="BO32" s="1420" t="str">
        <f t="shared" si="24"/>
        <v>vinaigre de vin</v>
      </c>
      <c r="BP32" s="1420" t="str">
        <f t="shared" si="25"/>
        <v>vinaigre de vin</v>
      </c>
      <c r="BQ32" s="1420" t="str">
        <f t="shared" si="26"/>
        <v>vinaigre de vin</v>
      </c>
      <c r="BR32" s="1420" t="str">
        <f t="shared" si="27"/>
        <v>vinaigre de vin</v>
      </c>
      <c r="BS32" s="1420" t="str">
        <f t="shared" si="28"/>
        <v>vinaigre de vin</v>
      </c>
      <c r="BT32" s="1420" t="str">
        <f t="shared" si="29"/>
        <v xml:space="preserve"> vinaigre de vin </v>
      </c>
      <c r="BU32" s="1420">
        <f t="array" ref="BU32">IF(BN32="","",SUMPRODUCT(--ISNUMBER(SEARCH(" "&amp;EK24:EK123&amp;" ",BT32))))</f>
        <v>0</v>
      </c>
      <c r="BV32" s="1420">
        <f t="array" ref="BV32">IF(BN32="","",SUMPRODUCT(--ISNUMBER(SEARCH(" "&amp;EK124:EK169&amp;" ",BT32))))</f>
        <v>0</v>
      </c>
      <c r="BW32" s="1420">
        <f t="array" ref="BW32">IF(BN32="","",SUMPRODUCT(--ISNUMBER(SEARCH(" "&amp;EK170:EK207&amp;" ",BT32))))</f>
        <v>0</v>
      </c>
      <c r="BX32" s="1420">
        <f t="array" ref="BX32">IF(BN32="","",SUMPRODUCT(--ISNUMBER(SEARCH(" "&amp;EK208:EK229&amp;" ",BT32))))</f>
        <v>0</v>
      </c>
      <c r="BY32" s="1420" t="str">
        <f t="shared" si="30"/>
        <v/>
      </c>
      <c r="BZ32" s="1420">
        <f t="array" ref="BZ32">IF(BN32="","",SUMPRODUCT(--ISNUMBER(SEARCH(" "&amp;EK230:EK329&amp;" ",BT32))))</f>
        <v>0</v>
      </c>
      <c r="CA32" s="1420">
        <f t="array" ref="CA32">IF(BN32="","",SUMPRODUCT(--ISNUMBER(SEARCH(" "&amp;EK330:EK364&amp;" ",BT32))))</f>
        <v>0</v>
      </c>
      <c r="CB32" s="1420" t="str">
        <f t="shared" si="31"/>
        <v/>
      </c>
      <c r="CC32" s="1420">
        <f t="array" ref="CC32">IF(BN32="","",SUMPRODUCT(--ISNUMBER(SEARCH(" "&amp;EK365:EK422&amp;" ",BT32))))</f>
        <v>0</v>
      </c>
      <c r="CD32" s="1420">
        <f t="array" ref="CD32">IF(BN32="","",SUMPRODUCT(--ISNUMBER(SEARCH(" "&amp;EK423:EK450&amp;" ",BT32))))</f>
        <v>0</v>
      </c>
      <c r="CE32" s="1420">
        <f t="array" ref="CE32">IF(BN32="","",SUMPRODUCT(--ISNUMBER(SEARCH(" "&amp;EK451:EK459&amp;" ",BT32))))</f>
        <v>0</v>
      </c>
      <c r="CF32" s="1420" t="str">
        <f t="shared" si="32"/>
        <v/>
      </c>
      <c r="CG32" s="1420">
        <f t="array" ref="CG32">IF(BN32="","",SUMPRODUCT(--ISNUMBER(SEARCH(" "&amp;EK460:EK559&amp;" ",BT32))))</f>
        <v>0</v>
      </c>
      <c r="CH32" s="1420">
        <f t="array" ref="CH32">IF(BN32="","",SUMPRODUCT(--ISNUMBER(SEARCH(" "&amp;EK560:EK659&amp;" ",BT32))))</f>
        <v>0</v>
      </c>
      <c r="CI32" s="1420">
        <f t="array" ref="CI32">IF(BN32="","",SUMPRODUCT(--ISNUMBER(SEARCH(" "&amp;EK660:EK759&amp;" ",BT32))))</f>
        <v>0</v>
      </c>
      <c r="CJ32" s="1420">
        <f t="array" ref="CJ32">IF(BN32="","",SUMPRODUCT(--ISNUMBER(SEARCH(" "&amp;EK760:EK859&amp;" ",BT32))))</f>
        <v>0</v>
      </c>
      <c r="CK32" s="1420">
        <f t="array" ref="CK32">IF(BN32="","",SUMPRODUCT(--ISNUMBER(SEARCH(" "&amp;EK860:EK959&amp;" ",BT32))))</f>
        <v>0</v>
      </c>
      <c r="CL32" s="1420">
        <f t="array" ref="CL32">IF(BN32="","",SUMPRODUCT(--ISNUMBER(SEARCH(" "&amp;EK960:EK1059&amp;" ",BT32))))</f>
        <v>0</v>
      </c>
      <c r="CM32" s="1420">
        <f t="array" ref="CM32">IF(BN32="","",SUMPRODUCT(--ISNUMBER(SEARCH(" "&amp;EK1060:EK1159&amp;" ",BT32))))</f>
        <v>0</v>
      </c>
      <c r="CN32" s="1420">
        <f t="array" ref="CN32">IF(BN32="","",SUMPRODUCT(--ISNUMBER(SEARCH(" "&amp;EK1160:EK1259&amp;" ",BT32))))</f>
        <v>0</v>
      </c>
      <c r="CO32" s="1420">
        <f t="array" ref="CO32">IF(BN32="","",SUMPRODUCT(--ISNUMBER(SEARCH(" "&amp;EK1260:EK1359&amp;" ",BT32))))</f>
        <v>0</v>
      </c>
      <c r="CP32" s="1420">
        <f t="array" ref="CP32">IF(BN32="","",SUMPRODUCT(--ISNUMBER(SEARCH(" "&amp;EK1360:EK1387&amp;" ",BT32))))</f>
        <v>0</v>
      </c>
      <c r="CQ32" s="1420">
        <f t="array" ref="CQ32">IF(BN32="","",SUMPRODUCT(--ISNUMBER(SEARCH(" "&amp;EK1388:EK1396&amp;" ",BT32))))</f>
        <v>0</v>
      </c>
      <c r="CR32" s="1420">
        <f t="array" ref="CR32">IF(BN32="","",SUMPRODUCT(--ISNUMBER(SEARCH(" "&amp;EK1397:EK1407&amp;" ",BT32))))</f>
        <v>0</v>
      </c>
      <c r="CS32" s="1420" t="str">
        <f t="shared" si="33"/>
        <v/>
      </c>
      <c r="CT32" s="1420">
        <f t="array" ref="CT32">IF(BN32="","",SUMPRODUCT(--ISNUMBER(SEARCH(" "&amp;EK1408:EK1428&amp;" ",BT32))))</f>
        <v>0</v>
      </c>
      <c r="CU32" s="1420" t="str">
        <f t="shared" si="34"/>
        <v/>
      </c>
      <c r="CV32" s="1420">
        <f t="array" ref="CV32">IF(BN32="","",SUMPRODUCT(--ISNUMBER(SEARCH(" "&amp;EK1429:EK1466&amp;" ",BT32))))</f>
        <v>0</v>
      </c>
      <c r="CW32" s="1420">
        <f t="array" ref="CW32">IF(BN32="","",SUMPRODUCT(--ISNUMBER(SEARCH(" "&amp;EK1467:EK1468&amp;" ",BT32))))</f>
        <v>0</v>
      </c>
      <c r="CX32" s="1420">
        <f t="array" ref="CX32">IF(BN32="","",SUMPRODUCT(--ISNUMBER(SEARCH(" "&amp;EK1469:EK1479&amp;" ",BT32))))</f>
        <v>0</v>
      </c>
      <c r="CY32" s="1420" t="str">
        <f t="shared" si="35"/>
        <v/>
      </c>
      <c r="CZ32" s="1420">
        <f t="array" ref="CZ32">IF(BN32="","",SUMPRODUCT(--ISNUMBER(SEARCH(" "&amp;EK1480:EK1579&amp;" ",BT32))))</f>
        <v>0</v>
      </c>
      <c r="DA32" s="1420">
        <f t="array" ref="DA32">IF(BN32="","",SUMPRODUCT(--ISNUMBER(SEARCH(" "&amp;EK1580:EK1679&amp;" ",BT32))))</f>
        <v>0</v>
      </c>
      <c r="DB32" s="1420">
        <f t="array" ref="DB32">IF(BN32="","",SUMPRODUCT(--ISNUMBER(SEARCH(" "&amp;EK1680:EK1763&amp;" ",BT32))))</f>
        <v>0</v>
      </c>
      <c r="DC32" s="1420">
        <f t="array" ref="DC32">IF(BN32="","",SUMPRODUCT(--ISNUMBER(SEARCH(" "&amp;EK1764:EK1813&amp;" ",BT32))))</f>
        <v>0</v>
      </c>
      <c r="DD32" s="1420">
        <f t="array" ref="DD32">IF(BN32="","",SUMPRODUCT(--ISNUMBER(SEARCH(" "&amp;EK1814:EK1893&amp;" ",BT32))))</f>
        <v>0</v>
      </c>
      <c r="DE32" s="1420">
        <f t="array" ref="DE32">IF(BN32="","",SUMPRODUCT(--ISNUMBER(SEARCH(" "&amp;EK1894:EK1902&amp;" ",BT32))))</f>
        <v>0</v>
      </c>
      <c r="DF32" s="1420" t="str">
        <f t="shared" si="36"/>
        <v/>
      </c>
      <c r="DG32" s="1420">
        <f t="array" ref="DG32">IF(BN32="","",SUMPRODUCT(--ISNUMBER(SEARCH(" "&amp;EK1903:EK1960&amp;" ",BT32))))</f>
        <v>0</v>
      </c>
      <c r="DH32" s="1420">
        <f t="array" ref="DH32">IF(BN32="","",SUMPRODUCT(--ISNUMBER(SEARCH(" "&amp;EK1961:EK1983&amp;" ",BT32))))</f>
        <v>0</v>
      </c>
      <c r="DI32" s="1420">
        <f t="array" ref="DI32">IF(BN32="","",SUMPRODUCT(--ISNUMBER(SEARCH(" "&amp;EK1984:EK2000&amp;" ",BT32))))</f>
        <v>0</v>
      </c>
      <c r="DJ32" s="1420" t="str">
        <f t="shared" si="37"/>
        <v/>
      </c>
      <c r="DK32" s="1420">
        <f t="array" ref="DK32">IF(BN32="","",SUMPRODUCT(--ISNUMBER(SEARCH(" "&amp;EK2001:EK2014&amp;" ",BT32))))</f>
        <v>0</v>
      </c>
      <c r="DL32" s="1420">
        <f t="array" ref="DL32">IF(BN32="","",SUMPRODUCT(--ISNUMBER(SEARCH(" "&amp;EK2015:EK2029&amp;" ",BT32))))</f>
        <v>0</v>
      </c>
      <c r="DM32" s="1420" t="str">
        <f t="shared" si="38"/>
        <v/>
      </c>
      <c r="DN32" s="1420">
        <f t="array" ref="DN32">IF(BN32="","",SUMPRODUCT(--ISNUMBER(SEARCH(" "&amp;EK2030:EK2047&amp;" ",BT32))))</f>
        <v>0</v>
      </c>
      <c r="DO32" s="1420">
        <f t="array" ref="DO32">IF(BN32="","",SUMPRODUCT(--ISNUMBER(SEARCH(" "&amp;EK2048:EK2062&amp;" ",BT32))))</f>
        <v>0</v>
      </c>
      <c r="DP32" s="1420" t="str">
        <f t="shared" si="39"/>
        <v/>
      </c>
      <c r="DQ32" s="1420">
        <f t="array" ref="DQ32">IF(BN32="","",SUMPRODUCT(--ISNUMBER(SEARCH(" "&amp;EK2063:EK2081&amp;" ",BT32))))</f>
        <v>0</v>
      </c>
      <c r="DR32" s="1420">
        <f t="array" ref="DR32">IF(BN32="","",SUMPRODUCT(--ISNUMBER(SEARCH(" "&amp;EK2082:EK2096&amp;" ",BT32))))</f>
        <v>0</v>
      </c>
      <c r="DS32" s="1420" t="str">
        <f t="shared" si="40"/>
        <v/>
      </c>
      <c r="DT32" s="1420">
        <f t="array" ref="DT32">IF(BN32="","",SUMPRODUCT(--ISNUMBER(SEARCH(" "&amp;EK2097:EK2117&amp;" ",BT32))))</f>
        <v>0</v>
      </c>
      <c r="DU32" s="1420">
        <f t="array" ref="DU32">IF(BN32="","",SUMPRODUCT(--ISNUMBER(SEARCH(" "&amp;EK2118:EK2157&amp;" ",BT32))))</f>
        <v>2</v>
      </c>
      <c r="DV32" s="1420" t="str">
        <f t="shared" si="41"/>
        <v>?</v>
      </c>
      <c r="DW32" s="1420">
        <f t="array" ref="DW32">IF(BN32="","",SUMPRODUCT(--ISNUMBER(SEARCH(" "&amp;EK2158:EK2170&amp;" ",BT32))))</f>
        <v>0</v>
      </c>
      <c r="DX32" s="1420">
        <f t="array" ref="DX32">IF(BN32="","",SUMPRODUCT(--ISNUMBER(SEARCH(" "&amp;EK2171:EK2176&amp;" ",BT32))))</f>
        <v>0</v>
      </c>
      <c r="DY32" s="1420" t="str">
        <f t="shared" si="42"/>
        <v/>
      </c>
      <c r="DZ32" s="1420">
        <f t="array" ref="DZ32">IF(BN32="","",SUMPRODUCT(--ISNUMBER(SEARCH(" "&amp;EK2177:EK2276&amp;" ",BT32))))</f>
        <v>0</v>
      </c>
      <c r="EA32" s="1420">
        <f t="array" ref="EA32">IF(BN32="","",SUMPRODUCT(--ISNUMBER(SEARCH(" "&amp;EK2277:EK2376&amp;" ",BT32))))</f>
        <v>0</v>
      </c>
      <c r="EB32" s="1420">
        <f t="array" ref="EB32">IF(BN32="","",SUMPRODUCT(--ISNUMBER(SEARCH(" "&amp;EK2377:EK2419&amp;" ",BT32))))</f>
        <v>0</v>
      </c>
      <c r="EC32" s="1420">
        <f t="array" ref="EC32">IF(BN32="","",SUMPRODUCT(--ISNUMBER(SEARCH(" "&amp;EK2420:EK2435&amp;" ",BT32))))</f>
        <v>0</v>
      </c>
      <c r="ED32" s="1420">
        <f t="array" ref="ED32">IF(BN32="","",SUMPRODUCT(--ISNUMBER(SEARCH(" "&amp;EK2436:EK2440&amp;" ",BT32))))</f>
        <v>0</v>
      </c>
      <c r="EE32" s="1420" t="str">
        <f t="shared" si="43"/>
        <v/>
      </c>
      <c r="EF32" s="1412"/>
      <c r="EG32" s="1411" t="s">
        <v>1996</v>
      </c>
      <c r="EH32" s="1411" t="s">
        <v>1905</v>
      </c>
      <c r="EI32" s="1411" t="s">
        <v>1906</v>
      </c>
      <c r="EJ32" s="1411" t="s">
        <v>1997</v>
      </c>
      <c r="EK32" s="1411" t="s">
        <v>1998</v>
      </c>
      <c r="EL32" s="1411" t="s">
        <v>1908</v>
      </c>
      <c r="EM32" s="1411" t="s">
        <v>1909</v>
      </c>
      <c r="EN32" s="1436" t="str">
        <f t="shared" si="5"/>
        <v>https://eur-lex.europa.eu/legal-content/FR/TXT/?uri=CELEX:32011R1169</v>
      </c>
      <c r="EO32" s="1414" t="s">
        <v>1911</v>
      </c>
    </row>
    <row r="33" spans="2:145" ht="21" customHeight="1">
      <c r="B33" s="1438"/>
      <c r="C33" s="1438"/>
      <c r="D33" s="1438"/>
      <c r="E33" s="1438"/>
      <c r="F33" s="1438"/>
      <c r="G33" s="1438"/>
      <c r="H33" s="1438"/>
      <c r="I33" s="1438"/>
      <c r="J33" s="2079"/>
      <c r="K33" s="2318"/>
      <c r="L33" s="2079"/>
      <c r="M33" s="1463"/>
      <c r="N33" s="2078"/>
      <c r="O33" s="2319"/>
      <c r="P33" s="2078"/>
      <c r="Q33" s="2078"/>
      <c r="R33" s="1463"/>
      <c r="S33" s="1930" t="str">
        <f t="shared" si="48"/>
        <v>A</v>
      </c>
      <c r="T33" s="1922" t="str">
        <f>T26</f>
        <v>N NOM DE VOTRE RECETTE | collez la--FAMILLE| Auteur &gt; VOUS</v>
      </c>
      <c r="U33" s="1923">
        <f>U26</f>
        <v>1</v>
      </c>
      <c r="V33" s="1922" t="str">
        <f>V26</f>
        <v>coupe</v>
      </c>
      <c r="W33" s="1921" t="str">
        <f>W26</f>
        <v>Recette mère ► Desserts assiette</v>
      </c>
      <c r="X33" s="2073"/>
      <c r="Y33" s="2072"/>
      <c r="Z33" s="2065" t="str">
        <f t="shared" si="44"/>
        <v/>
      </c>
      <c r="AA33" s="2071">
        <v>200</v>
      </c>
      <c r="AB33" s="1740" t="s">
        <v>56</v>
      </c>
      <c r="AC33" s="2062">
        <f>IF(OR(AD33="",AD33=0),0,AD33*IFERROR(_xlfn.XLOOKUP(AB33,AB84:AR84,AB85:AR85,"",0,1)*AA33*IF(X33&gt;0,X33,1),IFERROR(_xlfn.XLOOKUP(AB33,AB86:AR86,AB87:AR87,"",0,1)*AA33*IF(X33&gt;0,X33,1),0)))</f>
        <v>0.2</v>
      </c>
      <c r="AD33" s="2061">
        <v>1</v>
      </c>
      <c r="AE33" s="2060" t="s">
        <v>906</v>
      </c>
      <c r="AF33" s="2059" t="s">
        <v>7008</v>
      </c>
      <c r="AG33" s="2058">
        <f>IF(AC75=0,0,(AC33/AC75)*AH29*1000)</f>
        <v>137.93103448275861</v>
      </c>
      <c r="AH33" s="2057">
        <f>IF(AC75=0,0,(X33/AC75)*AH29)</f>
        <v>0</v>
      </c>
      <c r="AI33" s="2070">
        <f>IF(AQ25&lt;&gt;0,X33*AD33*AC25,0)</f>
        <v>0</v>
      </c>
      <c r="AJ33" s="2069">
        <f t="shared" si="45"/>
        <v>0</v>
      </c>
      <c r="AK33" s="2054">
        <f>IF(OR(AQ25="",AQ25=0,AC33=0),"",AC33*AD33*AC25)</f>
        <v>14.540000000000001</v>
      </c>
      <c r="AL33" s="2068" t="str">
        <f>IF(AB33="","",IF(AK33="","",IF(AK33=0,0,IF(SUM(COUNTIF(AB84:AL84,SUBSTITUTE(TRIM(AB33)," (s)","")),COUNTIF(AB86:AL86,SUBSTITUTE(TRIM(AB33)," (s)","")),COUNTIF(AB85:AL85,SUBSTITUTE(TRIM(AB33)," (s)","")),COUNTIF(AB87:AL87,SUBSTITUTE(TRIM(AB33)," (s)","")))&gt;0,IF(ROUND(AK33,3)&gt;=1,ROUND(AK33,3)&amp;" L",ROUND(AK33*100,0)&amp;" cl"),IF(SUM(COUNTIF(AM84:AR84,SUBSTITUTE(TRIM(AB33)," (s)","")),COUNTIF(AM86:AR86,SUBSTITUTE(TRIM(AB33)," (s)","")),COUNTIF(AM85:AR85,SUBSTITUTE(TRIM(AB33)," (s)","")),COUNTIF(AM87:AR87,SUBSTITUTE(TRIM(AB33)," (s)","")))&gt;0,IF(ROUND(AK33,3)&gt;=1,ROUND(AK33,3)&amp;" Kg",ROUND(AK33*1000,0)&amp;" g"),"")))))</f>
        <v>14.54 Kg</v>
      </c>
      <c r="AM33" s="2052">
        <v>1</v>
      </c>
      <c r="AN33" s="2051">
        <f t="shared" si="46"/>
        <v>14.540000000000001</v>
      </c>
      <c r="AO33" s="2050" t="str">
        <f t="shared" si="47"/>
        <v>levure de bière</v>
      </c>
      <c r="AP33" s="2049"/>
      <c r="AQ33" s="2048"/>
      <c r="AR33" s="2047"/>
      <c r="AS33" s="1463"/>
      <c r="AT33" s="1421">
        <v>5</v>
      </c>
      <c r="AU33" s="1411" t="s">
        <v>1999</v>
      </c>
      <c r="AV33" s="1977" t="str">
        <f t="shared" si="6"/>
        <v>Vin rouge ?</v>
      </c>
      <c r="AW33" s="1976" t="str">
        <f t="shared" si="7"/>
        <v/>
      </c>
      <c r="AX33" s="1414" t="str">
        <f t="shared" si="8"/>
        <v/>
      </c>
      <c r="AY33" s="1414" t="str">
        <f t="shared" si="9"/>
        <v/>
      </c>
      <c r="AZ33" s="1414" t="str">
        <f t="shared" si="10"/>
        <v/>
      </c>
      <c r="BA33" s="1414" t="str">
        <f t="shared" si="11"/>
        <v/>
      </c>
      <c r="BB33" s="1414" t="str">
        <f t="shared" si="12"/>
        <v/>
      </c>
      <c r="BC33" s="1414" t="str">
        <f t="shared" si="13"/>
        <v/>
      </c>
      <c r="BD33" s="1414" t="str">
        <f t="shared" si="14"/>
        <v/>
      </c>
      <c r="BE33" s="1414" t="str">
        <f t="shared" si="15"/>
        <v/>
      </c>
      <c r="BF33" s="1414" t="str">
        <f t="shared" si="16"/>
        <v/>
      </c>
      <c r="BG33" s="1414" t="str">
        <f t="shared" si="17"/>
        <v/>
      </c>
      <c r="BH33" s="1414" t="str">
        <f t="shared" si="18"/>
        <v/>
      </c>
      <c r="BI33" s="1414" t="str">
        <f t="shared" si="19"/>
        <v>?</v>
      </c>
      <c r="BJ33" s="1414" t="str">
        <f t="shared" si="20"/>
        <v/>
      </c>
      <c r="BK33" s="1414" t="str">
        <f t="shared" si="21"/>
        <v/>
      </c>
      <c r="BL33" s="1422" t="str">
        <f t="shared" si="22"/>
        <v>Sulfites</v>
      </c>
      <c r="BM33" s="1410"/>
      <c r="BN33" s="1420" t="str">
        <f t="shared" si="23"/>
        <v>Vin rouge</v>
      </c>
      <c r="BO33" s="1420" t="str">
        <f t="shared" si="24"/>
        <v>vin rouge</v>
      </c>
      <c r="BP33" s="1420" t="str">
        <f t="shared" si="25"/>
        <v>vin rouge</v>
      </c>
      <c r="BQ33" s="1420" t="str">
        <f t="shared" si="26"/>
        <v>vin rouge</v>
      </c>
      <c r="BR33" s="1420" t="str">
        <f t="shared" si="27"/>
        <v>vin rouge</v>
      </c>
      <c r="BS33" s="1420" t="str">
        <f t="shared" si="28"/>
        <v>vin rouge</v>
      </c>
      <c r="BT33" s="1420" t="str">
        <f t="shared" si="29"/>
        <v xml:space="preserve"> vin rouge </v>
      </c>
      <c r="BU33" s="1420">
        <f t="array" ref="BU33">IF(BN33="","",SUMPRODUCT(--ISNUMBER(SEARCH(" "&amp;EK24:EK123&amp;" ",BT33))))</f>
        <v>0</v>
      </c>
      <c r="BV33" s="1420">
        <f t="array" ref="BV33">IF(BN33="","",SUMPRODUCT(--ISNUMBER(SEARCH(" "&amp;EK124:EK169&amp;" ",BT33))))</f>
        <v>0</v>
      </c>
      <c r="BW33" s="1420">
        <f t="array" ref="BW33">IF(BN33="","",SUMPRODUCT(--ISNUMBER(SEARCH(" "&amp;EK170:EK207&amp;" ",BT33))))</f>
        <v>0</v>
      </c>
      <c r="BX33" s="1420">
        <f t="array" ref="BX33">IF(BN33="","",SUMPRODUCT(--ISNUMBER(SEARCH(" "&amp;EK208:EK229&amp;" ",BT33))))</f>
        <v>0</v>
      </c>
      <c r="BY33" s="1420" t="str">
        <f t="shared" si="30"/>
        <v/>
      </c>
      <c r="BZ33" s="1420">
        <f t="array" ref="BZ33">IF(BN33="","",SUMPRODUCT(--ISNUMBER(SEARCH(" "&amp;EK230:EK329&amp;" ",BT33))))</f>
        <v>0</v>
      </c>
      <c r="CA33" s="1420">
        <f t="array" ref="CA33">IF(BN33="","",SUMPRODUCT(--ISNUMBER(SEARCH(" "&amp;EK330:EK364&amp;" ",BT33))))</f>
        <v>0</v>
      </c>
      <c r="CB33" s="1420" t="str">
        <f t="shared" si="31"/>
        <v/>
      </c>
      <c r="CC33" s="1420">
        <f t="array" ref="CC33">IF(BN33="","",SUMPRODUCT(--ISNUMBER(SEARCH(" "&amp;EK365:EK422&amp;" ",BT33))))</f>
        <v>0</v>
      </c>
      <c r="CD33" s="1420">
        <f t="array" ref="CD33">IF(BN33="","",SUMPRODUCT(--ISNUMBER(SEARCH(" "&amp;EK423:EK450&amp;" ",BT33))))</f>
        <v>0</v>
      </c>
      <c r="CE33" s="1420">
        <f t="array" ref="CE33">IF(BN33="","",SUMPRODUCT(--ISNUMBER(SEARCH(" "&amp;EK451:EK459&amp;" ",BT33))))</f>
        <v>0</v>
      </c>
      <c r="CF33" s="1420" t="str">
        <f t="shared" si="32"/>
        <v/>
      </c>
      <c r="CG33" s="1420">
        <f t="array" ref="CG33">IF(BN33="","",SUMPRODUCT(--ISNUMBER(SEARCH(" "&amp;EK460:EK559&amp;" ",BT33))))</f>
        <v>0</v>
      </c>
      <c r="CH33" s="1420">
        <f t="array" ref="CH33">IF(BN33="","",SUMPRODUCT(--ISNUMBER(SEARCH(" "&amp;EK560:EK659&amp;" ",BT33))))</f>
        <v>0</v>
      </c>
      <c r="CI33" s="1420">
        <f t="array" ref="CI33">IF(BN33="","",SUMPRODUCT(--ISNUMBER(SEARCH(" "&amp;EK660:EK759&amp;" ",BT33))))</f>
        <v>0</v>
      </c>
      <c r="CJ33" s="1420">
        <f t="array" ref="CJ33">IF(BN33="","",SUMPRODUCT(--ISNUMBER(SEARCH(" "&amp;EK760:EK859&amp;" ",BT33))))</f>
        <v>0</v>
      </c>
      <c r="CK33" s="1420">
        <f t="array" ref="CK33">IF(BN33="","",SUMPRODUCT(--ISNUMBER(SEARCH(" "&amp;EK860:EK959&amp;" ",BT33))))</f>
        <v>0</v>
      </c>
      <c r="CL33" s="1420">
        <f t="array" ref="CL33">IF(BN33="","",SUMPRODUCT(--ISNUMBER(SEARCH(" "&amp;EK960:EK1059&amp;" ",BT33))))</f>
        <v>0</v>
      </c>
      <c r="CM33" s="1420">
        <f t="array" ref="CM33">IF(BN33="","",SUMPRODUCT(--ISNUMBER(SEARCH(" "&amp;EK1060:EK1159&amp;" ",BT33))))</f>
        <v>0</v>
      </c>
      <c r="CN33" s="1420">
        <f t="array" ref="CN33">IF(BN33="","",SUMPRODUCT(--ISNUMBER(SEARCH(" "&amp;EK1160:EK1259&amp;" ",BT33))))</f>
        <v>0</v>
      </c>
      <c r="CO33" s="1420">
        <f t="array" ref="CO33">IF(BN33="","",SUMPRODUCT(--ISNUMBER(SEARCH(" "&amp;EK1260:EK1359&amp;" ",BT33))))</f>
        <v>0</v>
      </c>
      <c r="CP33" s="1420">
        <f t="array" ref="CP33">IF(BN33="","",SUMPRODUCT(--ISNUMBER(SEARCH(" "&amp;EK1360:EK1387&amp;" ",BT33))))</f>
        <v>0</v>
      </c>
      <c r="CQ33" s="1420">
        <f t="array" ref="CQ33">IF(BN33="","",SUMPRODUCT(--ISNUMBER(SEARCH(" "&amp;EK1388:EK1396&amp;" ",BT33))))</f>
        <v>0</v>
      </c>
      <c r="CR33" s="1420">
        <f t="array" ref="CR33">IF(BN33="","",SUMPRODUCT(--ISNUMBER(SEARCH(" "&amp;EK1397:EK1407&amp;" ",BT33))))</f>
        <v>0</v>
      </c>
      <c r="CS33" s="1420" t="str">
        <f t="shared" si="33"/>
        <v/>
      </c>
      <c r="CT33" s="1420">
        <f t="array" ref="CT33">IF(BN33="","",SUMPRODUCT(--ISNUMBER(SEARCH(" "&amp;EK1408:EK1428&amp;" ",BT33))))</f>
        <v>0</v>
      </c>
      <c r="CU33" s="1420" t="str">
        <f t="shared" si="34"/>
        <v/>
      </c>
      <c r="CV33" s="1420">
        <f t="array" ref="CV33">IF(BN33="","",SUMPRODUCT(--ISNUMBER(SEARCH(" "&amp;EK1429:EK1466&amp;" ",BT33))))</f>
        <v>0</v>
      </c>
      <c r="CW33" s="1420">
        <f t="array" ref="CW33">IF(BN33="","",SUMPRODUCT(--ISNUMBER(SEARCH(" "&amp;EK1467:EK1468&amp;" ",BT33))))</f>
        <v>0</v>
      </c>
      <c r="CX33" s="1420">
        <f t="array" ref="CX33">IF(BN33="","",SUMPRODUCT(--ISNUMBER(SEARCH(" "&amp;EK1469:EK1479&amp;" ",BT33))))</f>
        <v>0</v>
      </c>
      <c r="CY33" s="1420" t="str">
        <f t="shared" si="35"/>
        <v/>
      </c>
      <c r="CZ33" s="1420">
        <f t="array" ref="CZ33">IF(BN33="","",SUMPRODUCT(--ISNUMBER(SEARCH(" "&amp;EK1480:EK1579&amp;" ",BT33))))</f>
        <v>0</v>
      </c>
      <c r="DA33" s="1420">
        <f t="array" ref="DA33">IF(BN33="","",SUMPRODUCT(--ISNUMBER(SEARCH(" "&amp;EK1580:EK1679&amp;" ",BT33))))</f>
        <v>0</v>
      </c>
      <c r="DB33" s="1420">
        <f t="array" ref="DB33">IF(BN33="","",SUMPRODUCT(--ISNUMBER(SEARCH(" "&amp;EK1680:EK1763&amp;" ",BT33))))</f>
        <v>0</v>
      </c>
      <c r="DC33" s="1420">
        <f t="array" ref="DC33">IF(BN33="","",SUMPRODUCT(--ISNUMBER(SEARCH(" "&amp;EK1764:EK1813&amp;" ",BT33))))</f>
        <v>0</v>
      </c>
      <c r="DD33" s="1420">
        <f t="array" ref="DD33">IF(BN33="","",SUMPRODUCT(--ISNUMBER(SEARCH(" "&amp;EK1814:EK1893&amp;" ",BT33))))</f>
        <v>0</v>
      </c>
      <c r="DE33" s="1420">
        <f t="array" ref="DE33">IF(BN33="","",SUMPRODUCT(--ISNUMBER(SEARCH(" "&amp;EK1894:EK1902&amp;" ",BT33))))</f>
        <v>0</v>
      </c>
      <c r="DF33" s="1420" t="str">
        <f t="shared" si="36"/>
        <v/>
      </c>
      <c r="DG33" s="1420">
        <f t="array" ref="DG33">IF(BN33="","",SUMPRODUCT(--ISNUMBER(SEARCH(" "&amp;EK1903:EK1960&amp;" ",BT33))))</f>
        <v>0</v>
      </c>
      <c r="DH33" s="1420">
        <f t="array" ref="DH33">IF(BN33="","",SUMPRODUCT(--ISNUMBER(SEARCH(" "&amp;EK1961:EK1983&amp;" ",BT33))))</f>
        <v>0</v>
      </c>
      <c r="DI33" s="1420">
        <f t="array" ref="DI33">IF(BN33="","",SUMPRODUCT(--ISNUMBER(SEARCH(" "&amp;EK1984:EK2000&amp;" ",BT33))))</f>
        <v>0</v>
      </c>
      <c r="DJ33" s="1420" t="str">
        <f t="shared" si="37"/>
        <v/>
      </c>
      <c r="DK33" s="1420">
        <f t="array" ref="DK33">IF(BN33="","",SUMPRODUCT(--ISNUMBER(SEARCH(" "&amp;EK2001:EK2014&amp;" ",BT33))))</f>
        <v>0</v>
      </c>
      <c r="DL33" s="1420">
        <f t="array" ref="DL33">IF(BN33="","",SUMPRODUCT(--ISNUMBER(SEARCH(" "&amp;EK2015:EK2029&amp;" ",BT33))))</f>
        <v>0</v>
      </c>
      <c r="DM33" s="1420" t="str">
        <f t="shared" si="38"/>
        <v/>
      </c>
      <c r="DN33" s="1420">
        <f t="array" ref="DN33">IF(BN33="","",SUMPRODUCT(--ISNUMBER(SEARCH(" "&amp;EK2030:EK2047&amp;" ",BT33))))</f>
        <v>0</v>
      </c>
      <c r="DO33" s="1420">
        <f t="array" ref="DO33">IF(BN33="","",SUMPRODUCT(--ISNUMBER(SEARCH(" "&amp;EK2048:EK2062&amp;" ",BT33))))</f>
        <v>0</v>
      </c>
      <c r="DP33" s="1420" t="str">
        <f t="shared" si="39"/>
        <v/>
      </c>
      <c r="DQ33" s="1420">
        <f t="array" ref="DQ33">IF(BN33="","",SUMPRODUCT(--ISNUMBER(SEARCH(" "&amp;EK2063:EK2081&amp;" ",BT33))))</f>
        <v>0</v>
      </c>
      <c r="DR33" s="1420">
        <f t="array" ref="DR33">IF(BN33="","",SUMPRODUCT(--ISNUMBER(SEARCH(" "&amp;EK2082:EK2096&amp;" ",BT33))))</f>
        <v>0</v>
      </c>
      <c r="DS33" s="1420" t="str">
        <f t="shared" si="40"/>
        <v/>
      </c>
      <c r="DT33" s="1420">
        <f t="array" ref="DT33">IF(BN33="","",SUMPRODUCT(--ISNUMBER(SEARCH(" "&amp;EK2097:EK2117&amp;" ",BT33))))</f>
        <v>0</v>
      </c>
      <c r="DU33" s="1420">
        <f t="array" ref="DU33">IF(BN33="","",SUMPRODUCT(--ISNUMBER(SEARCH(" "&amp;EK2118:EK2157&amp;" ",BT33))))</f>
        <v>2</v>
      </c>
      <c r="DV33" s="1420" t="str">
        <f t="shared" si="41"/>
        <v>?</v>
      </c>
      <c r="DW33" s="1420">
        <f t="array" ref="DW33">IF(BN33="","",SUMPRODUCT(--ISNUMBER(SEARCH(" "&amp;EK2158:EK2170&amp;" ",BT33))))</f>
        <v>0</v>
      </c>
      <c r="DX33" s="1420">
        <f t="array" ref="DX33">IF(BN33="","",SUMPRODUCT(--ISNUMBER(SEARCH(" "&amp;EK2171:EK2176&amp;" ",BT33))))</f>
        <v>0</v>
      </c>
      <c r="DY33" s="1420" t="str">
        <f t="shared" si="42"/>
        <v/>
      </c>
      <c r="DZ33" s="1420">
        <f t="array" ref="DZ33">IF(BN33="","",SUMPRODUCT(--ISNUMBER(SEARCH(" "&amp;EK2177:EK2276&amp;" ",BT33))))</f>
        <v>0</v>
      </c>
      <c r="EA33" s="1420">
        <f t="array" ref="EA33">IF(BN33="","",SUMPRODUCT(--ISNUMBER(SEARCH(" "&amp;EK2277:EK2376&amp;" ",BT33))))</f>
        <v>0</v>
      </c>
      <c r="EB33" s="1420">
        <f t="array" ref="EB33">IF(BN33="","",SUMPRODUCT(--ISNUMBER(SEARCH(" "&amp;EK2377:EK2419&amp;" ",BT33))))</f>
        <v>0</v>
      </c>
      <c r="EC33" s="1420">
        <f t="array" ref="EC33">IF(BN33="","",SUMPRODUCT(--ISNUMBER(SEARCH(" "&amp;EK2420:EK2435&amp;" ",BT33))))</f>
        <v>0</v>
      </c>
      <c r="ED33" s="1420">
        <f t="array" ref="ED33">IF(BN33="","",SUMPRODUCT(--ISNUMBER(SEARCH(" "&amp;EK2436:EK2440&amp;" ",BT33))))</f>
        <v>0</v>
      </c>
      <c r="EE33" s="1420" t="str">
        <f t="shared" si="43"/>
        <v/>
      </c>
      <c r="EF33" s="1412"/>
      <c r="EG33" s="1411" t="s">
        <v>2000</v>
      </c>
      <c r="EH33" s="1411" t="s">
        <v>1905</v>
      </c>
      <c r="EI33" s="1411" t="s">
        <v>1906</v>
      </c>
      <c r="EJ33" s="1411" t="s">
        <v>2001</v>
      </c>
      <c r="EK33" s="1411" t="s">
        <v>2001</v>
      </c>
      <c r="EL33" s="1411" t="s">
        <v>1908</v>
      </c>
      <c r="EM33" s="1411" t="s">
        <v>1909</v>
      </c>
      <c r="EN33" s="1436" t="str">
        <f t="shared" si="5"/>
        <v>https://eur-lex.europa.eu/legal-content/FR/TXT/?uri=CELEX:32011R1169</v>
      </c>
      <c r="EO33" s="1414" t="s">
        <v>1911</v>
      </c>
    </row>
    <row r="34" spans="2:145" ht="21" customHeight="1">
      <c r="B34" s="1438" t="str">
        <f t="shared" ref="B34:B65" si="49">IF(TRIM(SUBSTITUTE(K34,CHAR(160),""))="","",TRIM(SUBSTITUTE(SUBSTITUTE(SUBSTITUTE(SUBSTITUTE(CLEAN(K34),CHAR(160)," "),CHAR(9)," "),CHAR(10)," "),CHAR(13)," ")))</f>
        <v>Tarte normande aux pommes et aux amandes 🍎🥧</v>
      </c>
      <c r="C34" s="1438" t="str">
        <f t="shared" ref="C34:C65" si="50">IF(B34="","",TRIM(SUBSTITUTE(SUBSTITUTE(SUBSTITUTE(SUBSTITUTE(SUBSTITUTE(SUBSTITUTE(SUBSTITUTE(SUBSTITUTE(SUBSTITUTE(SUBSTITUTE(B34,","," "),";"," "),":"," "),"."," "),"?"," "), "!"," "),"/"," "), "("," "), ")"," "), "-"," ")))</f>
        <v>Tarte normande aux pommes et aux amandes 🍎🥧</v>
      </c>
      <c r="D34" s="1438" t="str">
        <f>IF(UPPER(TRIM(N27))="X",C34,B34)</f>
        <v>Tarte normande aux pommes et aux amandes 🍎🥧</v>
      </c>
      <c r="E34" s="1438">
        <f t="array" ref="E34">IFERROR(MATCH(TRUE(),INDEX(K34:K219&lt;&gt;"",0),0)+ROW()-1,"")</f>
        <v>34</v>
      </c>
      <c r="F34" s="1438" t="str">
        <f>IF(E34="","",INDEX(D:D,E34))</f>
        <v>Tarte normande aux pommes et aux amandes 🍎🥧</v>
      </c>
      <c r="G34" s="1438" t="str">
        <f t="shared" ref="G34:G97" si="51">IF(OR(F34="",M34="",M34&lt;=0,AND(ISNUMBER(F34),F34=0)),"",LEFT(F34,M34))</f>
        <v>Tarte normande aux pommes et aux amandes 🍎🥧</v>
      </c>
      <c r="H34" s="1836" t="str">
        <f t="shared" ref="H34:H97" si="52">IF(OR(F34="",M34=""),"",TRIM(MID(F34,M34+1,99999)))</f>
        <v/>
      </c>
      <c r="I34" s="1438" t="str">
        <f>IF(AND(F34&lt;&gt;"",N26&gt;0,M34&gt;N26),"Mot &gt; limite","")</f>
        <v/>
      </c>
      <c r="J34" s="1834">
        <f>IF(K34="","",COUNTIF(K34:K34,"&lt;&gt;"))</f>
        <v>1</v>
      </c>
      <c r="K34" s="1837" t="s">
        <v>6971</v>
      </c>
      <c r="L34" s="1834">
        <f t="shared" ref="L34:L65" si="53">IF(TRIM(SUBSTITUTE(K34,CHAR(160),""))="","",LEN(K34))</f>
        <v>45</v>
      </c>
      <c r="M34" s="1463">
        <f>IF(OR(F34="",N26="",N26&lt;=0),"",IF(LEN(F34)&lt;=N26,LEN(F34),IFERROR(FIND("♦",SUBSTITUTE(LEFT(F34,N26)," ","♦",LEN(LEFT(F34,N26))-LEN(SUBSTITUTE(LEFT(F34,N26)," ","")))),FIND(" ",F34&amp;" ",N26+1)-1)))</f>
        <v>45</v>
      </c>
      <c r="N34" s="1832">
        <f t="shared" ref="N34:N97" si="54">IF(O34="","",ROW()-33)</f>
        <v>1</v>
      </c>
      <c r="O34" s="1833" t="str">
        <f t="shared" ref="O34:O97" si="55">G34</f>
        <v>Tarte normande aux pommes et aux amandes 🍎🥧</v>
      </c>
      <c r="P34" s="1832">
        <f t="shared" ref="P34:P97" si="56">IF(O34="","",LEN(TRIM(O34))-LEN(SUBSTITUTE(TRIM(O34)," ",""))+1)</f>
        <v>8</v>
      </c>
      <c r="Q34" s="1832">
        <f t="shared" ref="Q34:Q97" si="57">IF(O34="","",LEN(O34))</f>
        <v>45</v>
      </c>
      <c r="R34" s="1463"/>
      <c r="S34" s="1930" t="str">
        <f t="shared" si="48"/>
        <v>A</v>
      </c>
      <c r="T34" s="1922" t="str">
        <f>T26</f>
        <v>N NOM DE VOTRE RECETTE | collez la--FAMILLE| Auteur &gt; VOUS</v>
      </c>
      <c r="U34" s="1923">
        <f>U26</f>
        <v>1</v>
      </c>
      <c r="V34" s="1922" t="str">
        <f>V26</f>
        <v>coupe</v>
      </c>
      <c r="W34" s="1921" t="str">
        <f>W26</f>
        <v>Recette mère ► Desserts assiette</v>
      </c>
      <c r="X34" s="2073"/>
      <c r="Y34" s="2072"/>
      <c r="Z34" s="2065" t="str">
        <f t="shared" si="44"/>
        <v/>
      </c>
      <c r="AA34" s="2071">
        <v>100</v>
      </c>
      <c r="AB34" s="1740" t="s">
        <v>56</v>
      </c>
      <c r="AC34" s="2062">
        <f>IF(OR(AD34="",AD34=0),0,AD34*IFERROR(_xlfn.XLOOKUP(AB34,AB84:AR84,AB85:AR85,"",0,1)*AA34*IF(X34&gt;0,X34,1),IFERROR(_xlfn.XLOOKUP(AB34,AB86:AR86,AB87:AR87,"",0,1)*AA34*IF(X34&gt;0,X34,1),0)))</f>
        <v>0.1</v>
      </c>
      <c r="AD34" s="2061">
        <v>1</v>
      </c>
      <c r="AE34" s="2060" t="s">
        <v>907</v>
      </c>
      <c r="AF34" s="2059" t="s">
        <v>7008</v>
      </c>
      <c r="AG34" s="2058">
        <f>IF(AC75=0,0,(AC34/AC75)*AH29*1000)</f>
        <v>68.965517241379303</v>
      </c>
      <c r="AH34" s="2057">
        <f>IF(AC75=0,0,(X34/AC75)*AH29)</f>
        <v>0</v>
      </c>
      <c r="AI34" s="2056">
        <f>IF(AQ25&lt;&gt;0,X34*AD34*AC25,0)</f>
        <v>0</v>
      </c>
      <c r="AJ34" s="2055">
        <f t="shared" si="45"/>
        <v>0</v>
      </c>
      <c r="AK34" s="2054">
        <f>IF(OR(AQ25="",AQ25=0,AC34=0),"",AC34*AD34*AC25)</f>
        <v>7.2700000000000005</v>
      </c>
      <c r="AL34" s="2077" t="str">
        <f>IF(AB34="","",IF(AK34="","",IF(AK34=0,0,IF(SUM(COUNTIF(AB84:AL84,SUBSTITUTE(TRIM(AB34)," (s)","")),COUNTIF(AB86:AL86,SUBSTITUTE(TRIM(AB34)," (s)","")),COUNTIF(AB85:AL85,SUBSTITUTE(TRIM(AB34)," (s)","")),COUNTIF(AB87:AL87,SUBSTITUTE(TRIM(AB34)," (s)","")))&gt;0,IF(ROUND(AK34,3)&gt;=1,ROUND(AK34,3)&amp;" L",ROUND(AK34*100,0)&amp;" cl"),IF(SUM(COUNTIF(AM84:AR84,SUBSTITUTE(TRIM(AB34)," (s)","")),COUNTIF(AM86:AR86,SUBSTITUTE(TRIM(AB34)," (s)","")),COUNTIF(AM85:AR85,SUBSTITUTE(TRIM(AB34)," (s)","")),COUNTIF(AM87:AR87,SUBSTITUTE(TRIM(AB34)," (s)","")))&gt;0,IF(ROUND(AK34,3)&gt;=1,ROUND(AK34,3)&amp;" Kg",ROUND(AK34*1000,0)&amp;" g"),"")))))</f>
        <v>7.27 Kg</v>
      </c>
      <c r="AM34" s="2052">
        <v>1</v>
      </c>
      <c r="AN34" s="2051">
        <f t="shared" si="46"/>
        <v>7.2700000000000005</v>
      </c>
      <c r="AO34" s="2050" t="str">
        <f t="shared" si="47"/>
        <v>fécule de pommes de terre</v>
      </c>
      <c r="AP34" s="2049"/>
      <c r="AQ34" s="2048"/>
      <c r="AR34" s="2047"/>
      <c r="AS34" s="1463"/>
      <c r="AT34" s="1421">
        <v>6</v>
      </c>
      <c r="AU34" s="1411" t="s">
        <v>2002</v>
      </c>
      <c r="AV34" s="1977" t="str">
        <f t="shared" si="6"/>
        <v>Laurier déshydraté</v>
      </c>
      <c r="AW34" s="1976" t="str">
        <f t="shared" si="7"/>
        <v/>
      </c>
      <c r="AX34" s="1414" t="str">
        <f t="shared" si="8"/>
        <v/>
      </c>
      <c r="AY34" s="1414" t="str">
        <f t="shared" si="9"/>
        <v/>
      </c>
      <c r="AZ34" s="1414" t="str">
        <f t="shared" si="10"/>
        <v/>
      </c>
      <c r="BA34" s="1414" t="str">
        <f t="shared" si="11"/>
        <v/>
      </c>
      <c r="BB34" s="1414" t="str">
        <f t="shared" si="12"/>
        <v/>
      </c>
      <c r="BC34" s="1414" t="str">
        <f t="shared" si="13"/>
        <v/>
      </c>
      <c r="BD34" s="1414" t="str">
        <f t="shared" si="14"/>
        <v/>
      </c>
      <c r="BE34" s="1414" t="str">
        <f t="shared" si="15"/>
        <v/>
      </c>
      <c r="BF34" s="1414" t="str">
        <f t="shared" si="16"/>
        <v/>
      </c>
      <c r="BG34" s="1414" t="str">
        <f t="shared" si="17"/>
        <v/>
      </c>
      <c r="BH34" s="1414" t="str">
        <f t="shared" si="18"/>
        <v/>
      </c>
      <c r="BI34" s="1414" t="str">
        <f t="shared" si="19"/>
        <v/>
      </c>
      <c r="BJ34" s="1414" t="str">
        <f t="shared" si="20"/>
        <v/>
      </c>
      <c r="BK34" s="1414" t="str">
        <f t="shared" si="21"/>
        <v/>
      </c>
      <c r="BL34" s="1422" t="str">
        <f t="shared" si="22"/>
        <v/>
      </c>
      <c r="BM34" s="1410"/>
      <c r="BN34" s="1420" t="str">
        <f t="shared" si="23"/>
        <v>Laurier déshydraté</v>
      </c>
      <c r="BO34" s="1420" t="str">
        <f t="shared" si="24"/>
        <v>laurier déshydraté</v>
      </c>
      <c r="BP34" s="1420" t="str">
        <f t="shared" si="25"/>
        <v>laurier deshydrate</v>
      </c>
      <c r="BQ34" s="1420" t="str">
        <f t="shared" si="26"/>
        <v>laurier deshydrate</v>
      </c>
      <c r="BR34" s="1420" t="str">
        <f t="shared" si="27"/>
        <v>laurier deshydrate</v>
      </c>
      <c r="BS34" s="1420" t="str">
        <f t="shared" si="28"/>
        <v>laurier deshydrate</v>
      </c>
      <c r="BT34" s="1420" t="str">
        <f t="shared" si="29"/>
        <v xml:space="preserve"> laurier deshydrate </v>
      </c>
      <c r="BU34" s="1420">
        <f t="array" ref="BU34">IF(BN34="","",SUMPRODUCT(--ISNUMBER(SEARCH(" "&amp;EK24:EK123&amp;" ",BT34))))</f>
        <v>0</v>
      </c>
      <c r="BV34" s="1420">
        <f t="array" ref="BV34">IF(BN34="","",SUMPRODUCT(--ISNUMBER(SEARCH(" "&amp;EK124:EK169&amp;" ",BT34))))</f>
        <v>0</v>
      </c>
      <c r="BW34" s="1420">
        <f t="array" ref="BW34">IF(BN34="","",SUMPRODUCT(--ISNUMBER(SEARCH(" "&amp;EK170:EK207&amp;" ",BT34))))</f>
        <v>0</v>
      </c>
      <c r="BX34" s="1420">
        <f t="array" ref="BX34">IF(BN34="","",SUMPRODUCT(--ISNUMBER(SEARCH(" "&amp;EK208:EK229&amp;" ",BT34))))</f>
        <v>0</v>
      </c>
      <c r="BY34" s="1420" t="str">
        <f t="shared" si="30"/>
        <v/>
      </c>
      <c r="BZ34" s="1420">
        <f t="array" ref="BZ34">IF(BN34="","",SUMPRODUCT(--ISNUMBER(SEARCH(" "&amp;EK230:EK329&amp;" ",BT34))))</f>
        <v>0</v>
      </c>
      <c r="CA34" s="1420">
        <f t="array" ref="CA34">IF(BN34="","",SUMPRODUCT(--ISNUMBER(SEARCH(" "&amp;EK330:EK364&amp;" ",BT34))))</f>
        <v>0</v>
      </c>
      <c r="CB34" s="1420" t="str">
        <f t="shared" si="31"/>
        <v/>
      </c>
      <c r="CC34" s="1420">
        <f t="array" ref="CC34">IF(BN34="","",SUMPRODUCT(--ISNUMBER(SEARCH(" "&amp;EK365:EK422&amp;" ",BT34))))</f>
        <v>0</v>
      </c>
      <c r="CD34" s="1420">
        <f t="array" ref="CD34">IF(BN34="","",SUMPRODUCT(--ISNUMBER(SEARCH(" "&amp;EK423:EK450&amp;" ",BT34))))</f>
        <v>0</v>
      </c>
      <c r="CE34" s="1420">
        <f t="array" ref="CE34">IF(BN34="","",SUMPRODUCT(--ISNUMBER(SEARCH(" "&amp;EK451:EK459&amp;" ",BT34))))</f>
        <v>0</v>
      </c>
      <c r="CF34" s="1420" t="str">
        <f t="shared" si="32"/>
        <v/>
      </c>
      <c r="CG34" s="1420">
        <f t="array" ref="CG34">IF(BN34="","",SUMPRODUCT(--ISNUMBER(SEARCH(" "&amp;EK460:EK559&amp;" ",BT34))))</f>
        <v>0</v>
      </c>
      <c r="CH34" s="1420">
        <f t="array" ref="CH34">IF(BN34="","",SUMPRODUCT(--ISNUMBER(SEARCH(" "&amp;EK560:EK659&amp;" ",BT34))))</f>
        <v>0</v>
      </c>
      <c r="CI34" s="1420">
        <f t="array" ref="CI34">IF(BN34="","",SUMPRODUCT(--ISNUMBER(SEARCH(" "&amp;EK660:EK759&amp;" ",BT34))))</f>
        <v>0</v>
      </c>
      <c r="CJ34" s="1420">
        <f t="array" ref="CJ34">IF(BN34="","",SUMPRODUCT(--ISNUMBER(SEARCH(" "&amp;EK760:EK859&amp;" ",BT34))))</f>
        <v>0</v>
      </c>
      <c r="CK34" s="1420">
        <f t="array" ref="CK34">IF(BN34="","",SUMPRODUCT(--ISNUMBER(SEARCH(" "&amp;EK860:EK959&amp;" ",BT34))))</f>
        <v>0</v>
      </c>
      <c r="CL34" s="1420">
        <f t="array" ref="CL34">IF(BN34="","",SUMPRODUCT(--ISNUMBER(SEARCH(" "&amp;EK960:EK1059&amp;" ",BT34))))</f>
        <v>0</v>
      </c>
      <c r="CM34" s="1420">
        <f t="array" ref="CM34">IF(BN34="","",SUMPRODUCT(--ISNUMBER(SEARCH(" "&amp;EK1060:EK1159&amp;" ",BT34))))</f>
        <v>0</v>
      </c>
      <c r="CN34" s="1420">
        <f t="array" ref="CN34">IF(BN34="","",SUMPRODUCT(--ISNUMBER(SEARCH(" "&amp;EK1160:EK1259&amp;" ",BT34))))</f>
        <v>0</v>
      </c>
      <c r="CO34" s="1420">
        <f t="array" ref="CO34">IF(BN34="","",SUMPRODUCT(--ISNUMBER(SEARCH(" "&amp;EK1260:EK1359&amp;" ",BT34))))</f>
        <v>0</v>
      </c>
      <c r="CP34" s="1420">
        <f t="array" ref="CP34">IF(BN34="","",SUMPRODUCT(--ISNUMBER(SEARCH(" "&amp;EK1360:EK1387&amp;" ",BT34))))</f>
        <v>0</v>
      </c>
      <c r="CQ34" s="1420">
        <f t="array" ref="CQ34">IF(BN34="","",SUMPRODUCT(--ISNUMBER(SEARCH(" "&amp;EK1388:EK1396&amp;" ",BT34))))</f>
        <v>0</v>
      </c>
      <c r="CR34" s="1420">
        <f t="array" ref="CR34">IF(BN34="","",SUMPRODUCT(--ISNUMBER(SEARCH(" "&amp;EK1397:EK1407&amp;" ",BT34))))</f>
        <v>0</v>
      </c>
      <c r="CS34" s="1420" t="str">
        <f t="shared" si="33"/>
        <v/>
      </c>
      <c r="CT34" s="1420">
        <f t="array" ref="CT34">IF(BN34="","",SUMPRODUCT(--ISNUMBER(SEARCH(" "&amp;EK1408:EK1428&amp;" ",BT34))))</f>
        <v>0</v>
      </c>
      <c r="CU34" s="1420" t="str">
        <f t="shared" si="34"/>
        <v/>
      </c>
      <c r="CV34" s="1420">
        <f t="array" ref="CV34">IF(BN34="","",SUMPRODUCT(--ISNUMBER(SEARCH(" "&amp;EK1429:EK1466&amp;" ",BT34))))</f>
        <v>0</v>
      </c>
      <c r="CW34" s="1420">
        <f t="array" ref="CW34">IF(BN34="","",SUMPRODUCT(--ISNUMBER(SEARCH(" "&amp;EK1467:EK1468&amp;" ",BT34))))</f>
        <v>0</v>
      </c>
      <c r="CX34" s="1420">
        <f t="array" ref="CX34">IF(BN34="","",SUMPRODUCT(--ISNUMBER(SEARCH(" "&amp;EK1469:EK1479&amp;" ",BT34))))</f>
        <v>0</v>
      </c>
      <c r="CY34" s="1420" t="str">
        <f t="shared" si="35"/>
        <v/>
      </c>
      <c r="CZ34" s="1420">
        <f t="array" ref="CZ34">IF(BN34="","",SUMPRODUCT(--ISNUMBER(SEARCH(" "&amp;EK1480:EK1579&amp;" ",BT34))))</f>
        <v>0</v>
      </c>
      <c r="DA34" s="1420">
        <f t="array" ref="DA34">IF(BN34="","",SUMPRODUCT(--ISNUMBER(SEARCH(" "&amp;EK1580:EK1679&amp;" ",BT34))))</f>
        <v>0</v>
      </c>
      <c r="DB34" s="1420">
        <f t="array" ref="DB34">IF(BN34="","",SUMPRODUCT(--ISNUMBER(SEARCH(" "&amp;EK1680:EK1763&amp;" ",BT34))))</f>
        <v>0</v>
      </c>
      <c r="DC34" s="1420">
        <f t="array" ref="DC34">IF(BN34="","",SUMPRODUCT(--ISNUMBER(SEARCH(" "&amp;EK1764:EK1813&amp;" ",BT34))))</f>
        <v>0</v>
      </c>
      <c r="DD34" s="1420">
        <f t="array" ref="DD34">IF(BN34="","",SUMPRODUCT(--ISNUMBER(SEARCH(" "&amp;EK1814:EK1893&amp;" ",BT34))))</f>
        <v>0</v>
      </c>
      <c r="DE34" s="1420">
        <f t="array" ref="DE34">IF(BN34="","",SUMPRODUCT(--ISNUMBER(SEARCH(" "&amp;EK1894:EK1902&amp;" ",BT34))))</f>
        <v>0</v>
      </c>
      <c r="DF34" s="1420" t="str">
        <f t="shared" si="36"/>
        <v/>
      </c>
      <c r="DG34" s="1420">
        <f t="array" ref="DG34">IF(BN34="","",SUMPRODUCT(--ISNUMBER(SEARCH(" "&amp;EK1903:EK1960&amp;" ",BT34))))</f>
        <v>0</v>
      </c>
      <c r="DH34" s="1420">
        <f t="array" ref="DH34">IF(BN34="","",SUMPRODUCT(--ISNUMBER(SEARCH(" "&amp;EK1961:EK1983&amp;" ",BT34))))</f>
        <v>0</v>
      </c>
      <c r="DI34" s="1420">
        <f t="array" ref="DI34">IF(BN34="","",SUMPRODUCT(--ISNUMBER(SEARCH(" "&amp;EK1984:EK2000&amp;" ",BT34))))</f>
        <v>0</v>
      </c>
      <c r="DJ34" s="1420" t="str">
        <f t="shared" si="37"/>
        <v/>
      </c>
      <c r="DK34" s="1420">
        <f t="array" ref="DK34">IF(BN34="","",SUMPRODUCT(--ISNUMBER(SEARCH(" "&amp;EK2001:EK2014&amp;" ",BT34))))</f>
        <v>0</v>
      </c>
      <c r="DL34" s="1420">
        <f t="array" ref="DL34">IF(BN34="","",SUMPRODUCT(--ISNUMBER(SEARCH(" "&amp;EK2015:EK2029&amp;" ",BT34))))</f>
        <v>0</v>
      </c>
      <c r="DM34" s="1420" t="str">
        <f t="shared" si="38"/>
        <v/>
      </c>
      <c r="DN34" s="1420">
        <f t="array" ref="DN34">IF(BN34="","",SUMPRODUCT(--ISNUMBER(SEARCH(" "&amp;EK2030:EK2047&amp;" ",BT34))))</f>
        <v>0</v>
      </c>
      <c r="DO34" s="1420">
        <f t="array" ref="DO34">IF(BN34="","",SUMPRODUCT(--ISNUMBER(SEARCH(" "&amp;EK2048:EK2062&amp;" ",BT34))))</f>
        <v>0</v>
      </c>
      <c r="DP34" s="1420" t="str">
        <f t="shared" si="39"/>
        <v/>
      </c>
      <c r="DQ34" s="1420">
        <f t="array" ref="DQ34">IF(BN34="","",SUMPRODUCT(--ISNUMBER(SEARCH(" "&amp;EK2063:EK2081&amp;" ",BT34))))</f>
        <v>0</v>
      </c>
      <c r="DR34" s="1420">
        <f t="array" ref="DR34">IF(BN34="","",SUMPRODUCT(--ISNUMBER(SEARCH(" "&amp;EK2082:EK2096&amp;" ",BT34))))</f>
        <v>0</v>
      </c>
      <c r="DS34" s="1420" t="str">
        <f t="shared" si="40"/>
        <v/>
      </c>
      <c r="DT34" s="1420">
        <f t="array" ref="DT34">IF(BN34="","",SUMPRODUCT(--ISNUMBER(SEARCH(" "&amp;EK2097:EK2117&amp;" ",BT34))))</f>
        <v>0</v>
      </c>
      <c r="DU34" s="1420">
        <f t="array" ref="DU34">IF(BN34="","",SUMPRODUCT(--ISNUMBER(SEARCH(" "&amp;EK2118:EK2157&amp;" ",BT34))))</f>
        <v>0</v>
      </c>
      <c r="DV34" s="1420" t="str">
        <f t="shared" si="41"/>
        <v/>
      </c>
      <c r="DW34" s="1420">
        <f t="array" ref="DW34">IF(BN34="","",SUMPRODUCT(--ISNUMBER(SEARCH(" "&amp;EK2158:EK2170&amp;" ",BT34))))</f>
        <v>0</v>
      </c>
      <c r="DX34" s="1420">
        <f t="array" ref="DX34">IF(BN34="","",SUMPRODUCT(--ISNUMBER(SEARCH(" "&amp;EK2171:EK2176&amp;" ",BT34))))</f>
        <v>0</v>
      </c>
      <c r="DY34" s="1420" t="str">
        <f t="shared" si="42"/>
        <v/>
      </c>
      <c r="DZ34" s="1420">
        <f t="array" ref="DZ34">IF(BN34="","",SUMPRODUCT(--ISNUMBER(SEARCH(" "&amp;EK2177:EK2276&amp;" ",BT34))))</f>
        <v>0</v>
      </c>
      <c r="EA34" s="1420">
        <f t="array" ref="EA34">IF(BN34="","",SUMPRODUCT(--ISNUMBER(SEARCH(" "&amp;EK2277:EK2376&amp;" ",BT34))))</f>
        <v>0</v>
      </c>
      <c r="EB34" s="1420">
        <f t="array" ref="EB34">IF(BN34="","",SUMPRODUCT(--ISNUMBER(SEARCH(" "&amp;EK2377:EK2419&amp;" ",BT34))))</f>
        <v>0</v>
      </c>
      <c r="EC34" s="1420">
        <f t="array" ref="EC34">IF(BN34="","",SUMPRODUCT(--ISNUMBER(SEARCH(" "&amp;EK2420:EK2435&amp;" ",BT34))))</f>
        <v>0</v>
      </c>
      <c r="ED34" s="1420">
        <f t="array" ref="ED34">IF(BN34="","",SUMPRODUCT(--ISNUMBER(SEARCH(" "&amp;EK2436:EK2440&amp;" ",BT34))))</f>
        <v>0</v>
      </c>
      <c r="EE34" s="1420" t="str">
        <f t="shared" si="43"/>
        <v/>
      </c>
      <c r="EF34" s="1412"/>
      <c r="EG34" s="1411" t="s">
        <v>2003</v>
      </c>
      <c r="EH34" s="1411" t="s">
        <v>1905</v>
      </c>
      <c r="EI34" s="1411" t="s">
        <v>1906</v>
      </c>
      <c r="EJ34" s="1411" t="s">
        <v>2004</v>
      </c>
      <c r="EK34" s="1411" t="s">
        <v>2004</v>
      </c>
      <c r="EL34" s="1411" t="s">
        <v>1908</v>
      </c>
      <c r="EM34" s="1411" t="s">
        <v>1909</v>
      </c>
      <c r="EN34" s="1436" t="str">
        <f t="shared" si="5"/>
        <v>https://eur-lex.europa.eu/legal-content/FR/TXT/?uri=CELEX:32011R1169</v>
      </c>
      <c r="EO34" s="1414" t="s">
        <v>1911</v>
      </c>
    </row>
    <row r="35" spans="2:145" ht="21" customHeight="1">
      <c r="B35" s="1438" t="str">
        <f t="shared" si="49"/>
        <v>Un grand classique de la pâtisserie française ! Cette tarte normande fondante aux pommes et aux amandes est à la fois simple, économique et délicieusement parfumée. À servir tiède avec une cuillerée de crème fraîche pour un pur moment de douceur.</v>
      </c>
      <c r="C35" s="1438" t="str">
        <f t="shared" si="50"/>
        <v>Un grand classique de la pâtisserie française Cette tarte normande fondante aux pommes et aux amandes est à la fois simple économique et délicieusement parfumée À servir tiède avec une cuillerée de crème fraîche pour un pur moment de douceur</v>
      </c>
      <c r="D35" s="1438" t="str">
        <f>IF(UPPER(TRIM(N27))="X",C35,B35)</f>
        <v>Un grand classique de la pâtisserie française ! Cette tarte normande fondante aux pommes et aux amandes est à la fois simple, économique et délicieusement parfumée. À servir tiède avec une cuillerée de crème fraîche pour un pur moment de douceur.</v>
      </c>
      <c r="E35" s="1438">
        <f t="array" ref="E35">IF(H34&lt;&gt;"",E34,IF(E34="","",IFERROR(MATCH(TRUE(),INDEX(INDEX(K:K,E34+1):K219&lt;&gt;"",0),0)+E34,"")))</f>
        <v>35</v>
      </c>
      <c r="F35" s="1438" t="str">
        <f t="shared" ref="F35:F98" si="58">IF(E35="","",IF(H34&lt;&gt;"",H34,INDEX(D:D,E35)))</f>
        <v>Un grand classique de la pâtisserie française ! Cette tarte normande fondante aux pommes et aux amandes est à la fois simple, économique et délicieusement parfumée. À servir tiède avec une cuillerée de crème fraîche pour un pur moment de douceur.</v>
      </c>
      <c r="G35" s="1438" t="str">
        <f t="shared" si="51"/>
        <v xml:space="preserve">Un grand classique de la pâtisserie française ! Cette tarte normande fondante </v>
      </c>
      <c r="H35" s="1836" t="str">
        <f t="shared" si="52"/>
        <v>aux pommes et aux amandes est à la fois simple, économique et délicieusement parfumée. À servir tiède avec une cuillerée de crème fraîche pour un pur moment de douceur.</v>
      </c>
      <c r="I35" s="1835" t="str">
        <f>IF(AND(F35&lt;&gt;"",N26&gt;0,M35&gt;N26),"Mot &gt; limite","")</f>
        <v/>
      </c>
      <c r="J35" s="1834">
        <f>IF(K35="","",COUNTIF(K34:K35,"&lt;&gt;"))</f>
        <v>2</v>
      </c>
      <c r="K35" s="1837" t="s">
        <v>6972</v>
      </c>
      <c r="L35" s="1834">
        <f t="shared" si="53"/>
        <v>246</v>
      </c>
      <c r="M35" s="1463">
        <f>IF(OR(F35="",N26="",N26&lt;=0),"",IF(LEN(F35)&lt;=N26,LEN(F35),IFERROR(FIND("♦",SUBSTITUTE(LEFT(F35,N26)," ","♦",LEN(LEFT(F35,N26))-LEN(SUBSTITUTE(LEFT(F35,N26)," ","")))),FIND(" ",F35&amp;" ",N26+1)-1)))</f>
        <v>78</v>
      </c>
      <c r="N35" s="1832">
        <f t="shared" si="54"/>
        <v>2</v>
      </c>
      <c r="O35" s="2076" t="str">
        <f t="shared" si="55"/>
        <v xml:space="preserve">Un grand classique de la pâtisserie française ! Cette tarte normande fondante </v>
      </c>
      <c r="P35" s="1832">
        <f t="shared" si="56"/>
        <v>12</v>
      </c>
      <c r="Q35" s="1832">
        <f t="shared" si="57"/>
        <v>78</v>
      </c>
      <c r="R35" s="1463"/>
      <c r="S35" s="1930" t="str">
        <f t="shared" si="48"/>
        <v>A</v>
      </c>
      <c r="T35" s="1922" t="str">
        <f>T26</f>
        <v>N NOM DE VOTRE RECETTE | collez la--FAMILLE| Auteur &gt; VOUS</v>
      </c>
      <c r="U35" s="1923">
        <f>U26</f>
        <v>1</v>
      </c>
      <c r="V35" s="1922" t="str">
        <f>V26</f>
        <v>coupe</v>
      </c>
      <c r="W35" s="1921" t="str">
        <f>W26</f>
        <v>Recette mère ► Desserts assiette</v>
      </c>
      <c r="X35" s="2073"/>
      <c r="Y35" s="2072"/>
      <c r="Z35" s="2065" t="str">
        <f t="shared" si="44"/>
        <v/>
      </c>
      <c r="AA35" s="2071">
        <v>50</v>
      </c>
      <c r="AB35" s="1740" t="s">
        <v>56</v>
      </c>
      <c r="AC35" s="2062">
        <f>IF(OR(AD35="",AD35=0),0,AD35*IFERROR(_xlfn.XLOOKUP(AB35,AB84:AR84,AB85:AR85,"",0,1)*AA35*IF(X35&gt;0,X35,1),IFERROR(_xlfn.XLOOKUP(AB35,AB86:AR86,AB87:AR87,"",0,1)*AA35*IF(X35&gt;0,X35,1),0)))</f>
        <v>0.05</v>
      </c>
      <c r="AD35" s="2061">
        <v>1</v>
      </c>
      <c r="AE35" s="2060" t="s">
        <v>915</v>
      </c>
      <c r="AF35" s="2059" t="s">
        <v>888</v>
      </c>
      <c r="AG35" s="2058">
        <f>IF(AC75=0,0,(AC35/AC75)*AH29*1000)</f>
        <v>34.482758620689651</v>
      </c>
      <c r="AH35" s="2057">
        <f>IF(AC75=0,0,(X35/AC75)*AH29)</f>
        <v>0</v>
      </c>
      <c r="AI35" s="2070">
        <f>IF(AQ25&lt;&gt;0,X35*AD35*AC25,0)</f>
        <v>0</v>
      </c>
      <c r="AJ35" s="2069">
        <f t="shared" si="45"/>
        <v>0</v>
      </c>
      <c r="AK35" s="2054">
        <f>IF(OR(AQ25="",AQ25=0,AC35=0),"",AC35*AD35*AC25)</f>
        <v>3.6350000000000002</v>
      </c>
      <c r="AL35" s="2068" t="str">
        <f>IF(AB35="","",IF(AK35="","",IF(AK35=0,0,IF(SUM(COUNTIF(AB84:AL84,SUBSTITUTE(TRIM(AB35)," (s)","")),COUNTIF(AB86:AL86,SUBSTITUTE(TRIM(AB35)," (s)","")),COUNTIF(AB85:AL85,SUBSTITUTE(TRIM(AB35)," (s)","")),COUNTIF(AB87:AL87,SUBSTITUTE(TRIM(AB35)," (s)","")))&gt;0,IF(ROUND(AK35,3)&gt;=1,ROUND(AK35,3)&amp;" L",ROUND(AK35*100,0)&amp;" cl"),IF(SUM(COUNTIF(AM84:AR84,SUBSTITUTE(TRIM(AB35)," (s)","")),COUNTIF(AM86:AR86,SUBSTITUTE(TRIM(AB35)," (s)","")),COUNTIF(AM85:AR85,SUBSTITUTE(TRIM(AB35)," (s)","")),COUNTIF(AM87:AR87,SUBSTITUTE(TRIM(AB35)," (s)","")))&gt;0,IF(ROUND(AK35,3)&gt;=1,ROUND(AK35,3)&amp;" Kg",ROUND(AK35*1000,0)&amp;" g"),"")))))</f>
        <v>3.635 Kg</v>
      </c>
      <c r="AM35" s="2052">
        <v>1</v>
      </c>
      <c r="AN35" s="2051">
        <f t="shared" si="46"/>
        <v>3.6350000000000002</v>
      </c>
      <c r="AO35" s="2050" t="str">
        <f t="shared" si="47"/>
        <v>jaunes d'œufs *</v>
      </c>
      <c r="AP35" s="2049"/>
      <c r="AQ35" s="2048"/>
      <c r="AR35" s="2047"/>
      <c r="AS35" s="1463"/>
      <c r="AT35" s="1421">
        <v>7</v>
      </c>
      <c r="AU35" s="1411" t="s">
        <v>2005</v>
      </c>
      <c r="AV35" s="1977" t="str">
        <f t="shared" si="6"/>
        <v>Sucre en cassonade</v>
      </c>
      <c r="AW35" s="1976" t="str">
        <f t="shared" si="7"/>
        <v/>
      </c>
      <c r="AX35" s="1414" t="str">
        <f t="shared" si="8"/>
        <v/>
      </c>
      <c r="AY35" s="1414" t="str">
        <f t="shared" si="9"/>
        <v/>
      </c>
      <c r="AZ35" s="1414" t="str">
        <f t="shared" si="10"/>
        <v/>
      </c>
      <c r="BA35" s="1414" t="str">
        <f t="shared" si="11"/>
        <v/>
      </c>
      <c r="BB35" s="1414" t="str">
        <f t="shared" si="12"/>
        <v/>
      </c>
      <c r="BC35" s="1414" t="str">
        <f t="shared" si="13"/>
        <v/>
      </c>
      <c r="BD35" s="1414" t="str">
        <f t="shared" si="14"/>
        <v/>
      </c>
      <c r="BE35" s="1414" t="str">
        <f t="shared" si="15"/>
        <v/>
      </c>
      <c r="BF35" s="1414" t="str">
        <f t="shared" si="16"/>
        <v/>
      </c>
      <c r="BG35" s="1414" t="str">
        <f t="shared" si="17"/>
        <v/>
      </c>
      <c r="BH35" s="1414" t="str">
        <f t="shared" si="18"/>
        <v/>
      </c>
      <c r="BI35" s="1414" t="str">
        <f t="shared" si="19"/>
        <v/>
      </c>
      <c r="BJ35" s="1414" t="str">
        <f t="shared" si="20"/>
        <v/>
      </c>
      <c r="BK35" s="1414" t="str">
        <f t="shared" si="21"/>
        <v/>
      </c>
      <c r="BL35" s="1422" t="str">
        <f t="shared" si="22"/>
        <v/>
      </c>
      <c r="BM35" s="1410"/>
      <c r="BN35" s="1420" t="str">
        <f t="shared" si="23"/>
        <v>Sucre en cassonade</v>
      </c>
      <c r="BO35" s="1420" t="str">
        <f t="shared" si="24"/>
        <v>sucre en cassonade</v>
      </c>
      <c r="BP35" s="1420" t="str">
        <f t="shared" si="25"/>
        <v>sucre en cassonade</v>
      </c>
      <c r="BQ35" s="1420" t="str">
        <f t="shared" si="26"/>
        <v>sucre en cassonade</v>
      </c>
      <c r="BR35" s="1420" t="str">
        <f t="shared" si="27"/>
        <v>sucre en cassonade</v>
      </c>
      <c r="BS35" s="1420" t="str">
        <f t="shared" si="28"/>
        <v>sucre en cassonade</v>
      </c>
      <c r="BT35" s="1420" t="str">
        <f t="shared" si="29"/>
        <v xml:space="preserve"> sucre en cassonade </v>
      </c>
      <c r="BU35" s="1420">
        <f t="array" ref="BU35">IF(BN35="","",SUMPRODUCT(--ISNUMBER(SEARCH(" "&amp;EK24:EK123&amp;" ",BT35))))</f>
        <v>0</v>
      </c>
      <c r="BV35" s="1420">
        <f t="array" ref="BV35">IF(BN35="","",SUMPRODUCT(--ISNUMBER(SEARCH(" "&amp;EK124:EK169&amp;" ",BT35))))</f>
        <v>0</v>
      </c>
      <c r="BW35" s="1420">
        <f t="array" ref="BW35">IF(BN35="","",SUMPRODUCT(--ISNUMBER(SEARCH(" "&amp;EK170:EK207&amp;" ",BT35))))</f>
        <v>0</v>
      </c>
      <c r="BX35" s="1420">
        <f t="array" ref="BX35">IF(BN35="","",SUMPRODUCT(--ISNUMBER(SEARCH(" "&amp;EK208:EK229&amp;" ",BT35))))</f>
        <v>0</v>
      </c>
      <c r="BY35" s="1420" t="str">
        <f t="shared" si="30"/>
        <v/>
      </c>
      <c r="BZ35" s="1420">
        <f t="array" ref="BZ35">IF(BN35="","",SUMPRODUCT(--ISNUMBER(SEARCH(" "&amp;EK230:EK329&amp;" ",BT35))))</f>
        <v>0</v>
      </c>
      <c r="CA35" s="1420">
        <f t="array" ref="CA35">IF(BN35="","",SUMPRODUCT(--ISNUMBER(SEARCH(" "&amp;EK330:EK364&amp;" ",BT35))))</f>
        <v>0</v>
      </c>
      <c r="CB35" s="1420" t="str">
        <f t="shared" si="31"/>
        <v/>
      </c>
      <c r="CC35" s="1420">
        <f t="array" ref="CC35">IF(BN35="","",SUMPRODUCT(--ISNUMBER(SEARCH(" "&amp;EK365:EK422&amp;" ",BT35))))</f>
        <v>0</v>
      </c>
      <c r="CD35" s="1420">
        <f t="array" ref="CD35">IF(BN35="","",SUMPRODUCT(--ISNUMBER(SEARCH(" "&amp;EK423:EK450&amp;" ",BT35))))</f>
        <v>0</v>
      </c>
      <c r="CE35" s="1420">
        <f t="array" ref="CE35">IF(BN35="","",SUMPRODUCT(--ISNUMBER(SEARCH(" "&amp;EK451:EK459&amp;" ",BT35))))</f>
        <v>0</v>
      </c>
      <c r="CF35" s="1420" t="str">
        <f t="shared" si="32"/>
        <v/>
      </c>
      <c r="CG35" s="1420">
        <f t="array" ref="CG35">IF(BN35="","",SUMPRODUCT(--ISNUMBER(SEARCH(" "&amp;EK460:EK559&amp;" ",BT35))))</f>
        <v>0</v>
      </c>
      <c r="CH35" s="1420">
        <f t="array" ref="CH35">IF(BN35="","",SUMPRODUCT(--ISNUMBER(SEARCH(" "&amp;EK560:EK659&amp;" ",BT35))))</f>
        <v>0</v>
      </c>
      <c r="CI35" s="1420">
        <f t="array" ref="CI35">IF(BN35="","",SUMPRODUCT(--ISNUMBER(SEARCH(" "&amp;EK660:EK759&amp;" ",BT35))))</f>
        <v>0</v>
      </c>
      <c r="CJ35" s="1420">
        <f t="array" ref="CJ35">IF(BN35="","",SUMPRODUCT(--ISNUMBER(SEARCH(" "&amp;EK760:EK859&amp;" ",BT35))))</f>
        <v>0</v>
      </c>
      <c r="CK35" s="1420">
        <f t="array" ref="CK35">IF(BN35="","",SUMPRODUCT(--ISNUMBER(SEARCH(" "&amp;EK860:EK959&amp;" ",BT35))))</f>
        <v>0</v>
      </c>
      <c r="CL35" s="1420">
        <f t="array" ref="CL35">IF(BN35="","",SUMPRODUCT(--ISNUMBER(SEARCH(" "&amp;EK960:EK1059&amp;" ",BT35))))</f>
        <v>0</v>
      </c>
      <c r="CM35" s="1420">
        <f t="array" ref="CM35">IF(BN35="","",SUMPRODUCT(--ISNUMBER(SEARCH(" "&amp;EK1060:EK1159&amp;" ",BT35))))</f>
        <v>0</v>
      </c>
      <c r="CN35" s="1420">
        <f t="array" ref="CN35">IF(BN35="","",SUMPRODUCT(--ISNUMBER(SEARCH(" "&amp;EK1160:EK1259&amp;" ",BT35))))</f>
        <v>0</v>
      </c>
      <c r="CO35" s="1420">
        <f t="array" ref="CO35">IF(BN35="","",SUMPRODUCT(--ISNUMBER(SEARCH(" "&amp;EK1260:EK1359&amp;" ",BT35))))</f>
        <v>0</v>
      </c>
      <c r="CP35" s="1420">
        <f t="array" ref="CP35">IF(BN35="","",SUMPRODUCT(--ISNUMBER(SEARCH(" "&amp;EK1360:EK1387&amp;" ",BT35))))</f>
        <v>0</v>
      </c>
      <c r="CQ35" s="1420">
        <f t="array" ref="CQ35">IF(BN35="","",SUMPRODUCT(--ISNUMBER(SEARCH(" "&amp;EK1388:EK1396&amp;" ",BT35))))</f>
        <v>0</v>
      </c>
      <c r="CR35" s="1420">
        <f t="array" ref="CR35">IF(BN35="","",SUMPRODUCT(--ISNUMBER(SEARCH(" "&amp;EK1397:EK1407&amp;" ",BT35))))</f>
        <v>0</v>
      </c>
      <c r="CS35" s="1420" t="str">
        <f t="shared" si="33"/>
        <v/>
      </c>
      <c r="CT35" s="1420">
        <f t="array" ref="CT35">IF(BN35="","",SUMPRODUCT(--ISNUMBER(SEARCH(" "&amp;EK1408:EK1428&amp;" ",BT35))))</f>
        <v>0</v>
      </c>
      <c r="CU35" s="1420" t="str">
        <f t="shared" si="34"/>
        <v/>
      </c>
      <c r="CV35" s="1420">
        <f t="array" ref="CV35">IF(BN35="","",SUMPRODUCT(--ISNUMBER(SEARCH(" "&amp;EK1429:EK1466&amp;" ",BT35))))</f>
        <v>0</v>
      </c>
      <c r="CW35" s="1420">
        <f t="array" ref="CW35">IF(BN35="","",SUMPRODUCT(--ISNUMBER(SEARCH(" "&amp;EK1467:EK1468&amp;" ",BT35))))</f>
        <v>0</v>
      </c>
      <c r="CX35" s="1420">
        <f t="array" ref="CX35">IF(BN35="","",SUMPRODUCT(--ISNUMBER(SEARCH(" "&amp;EK1469:EK1479&amp;" ",BT35))))</f>
        <v>0</v>
      </c>
      <c r="CY35" s="1420" t="str">
        <f t="shared" si="35"/>
        <v/>
      </c>
      <c r="CZ35" s="1420">
        <f t="array" ref="CZ35">IF(BN35="","",SUMPRODUCT(--ISNUMBER(SEARCH(" "&amp;EK1480:EK1579&amp;" ",BT35))))</f>
        <v>0</v>
      </c>
      <c r="DA35" s="1420">
        <f t="array" ref="DA35">IF(BN35="","",SUMPRODUCT(--ISNUMBER(SEARCH(" "&amp;EK1580:EK1679&amp;" ",BT35))))</f>
        <v>0</v>
      </c>
      <c r="DB35" s="1420">
        <f t="array" ref="DB35">IF(BN35="","",SUMPRODUCT(--ISNUMBER(SEARCH(" "&amp;EK1680:EK1763&amp;" ",BT35))))</f>
        <v>0</v>
      </c>
      <c r="DC35" s="1420">
        <f t="array" ref="DC35">IF(BN35="","",SUMPRODUCT(--ISNUMBER(SEARCH(" "&amp;EK1764:EK1813&amp;" ",BT35))))</f>
        <v>0</v>
      </c>
      <c r="DD35" s="1420">
        <f t="array" ref="DD35">IF(BN35="","",SUMPRODUCT(--ISNUMBER(SEARCH(" "&amp;EK1814:EK1893&amp;" ",BT35))))</f>
        <v>0</v>
      </c>
      <c r="DE35" s="1420">
        <f t="array" ref="DE35">IF(BN35="","",SUMPRODUCT(--ISNUMBER(SEARCH(" "&amp;EK1894:EK1902&amp;" ",BT35))))</f>
        <v>0</v>
      </c>
      <c r="DF35" s="1420" t="str">
        <f t="shared" si="36"/>
        <v/>
      </c>
      <c r="DG35" s="1420">
        <f t="array" ref="DG35">IF(BN35="","",SUMPRODUCT(--ISNUMBER(SEARCH(" "&amp;EK1903:EK1960&amp;" ",BT35))))</f>
        <v>0</v>
      </c>
      <c r="DH35" s="1420">
        <f t="array" ref="DH35">IF(BN35="","",SUMPRODUCT(--ISNUMBER(SEARCH(" "&amp;EK1961:EK1983&amp;" ",BT35))))</f>
        <v>0</v>
      </c>
      <c r="DI35" s="1420">
        <f t="array" ref="DI35">IF(BN35="","",SUMPRODUCT(--ISNUMBER(SEARCH(" "&amp;EK1984:EK2000&amp;" ",BT35))))</f>
        <v>0</v>
      </c>
      <c r="DJ35" s="1420" t="str">
        <f t="shared" si="37"/>
        <v/>
      </c>
      <c r="DK35" s="1420">
        <f t="array" ref="DK35">IF(BN35="","",SUMPRODUCT(--ISNUMBER(SEARCH(" "&amp;EK2001:EK2014&amp;" ",BT35))))</f>
        <v>0</v>
      </c>
      <c r="DL35" s="1420">
        <f t="array" ref="DL35">IF(BN35="","",SUMPRODUCT(--ISNUMBER(SEARCH(" "&amp;EK2015:EK2029&amp;" ",BT35))))</f>
        <v>0</v>
      </c>
      <c r="DM35" s="1420" t="str">
        <f t="shared" si="38"/>
        <v/>
      </c>
      <c r="DN35" s="1420">
        <f t="array" ref="DN35">IF(BN35="","",SUMPRODUCT(--ISNUMBER(SEARCH(" "&amp;EK2030:EK2047&amp;" ",BT35))))</f>
        <v>0</v>
      </c>
      <c r="DO35" s="1420">
        <f t="array" ref="DO35">IF(BN35="","",SUMPRODUCT(--ISNUMBER(SEARCH(" "&amp;EK2048:EK2062&amp;" ",BT35))))</f>
        <v>0</v>
      </c>
      <c r="DP35" s="1420" t="str">
        <f t="shared" si="39"/>
        <v/>
      </c>
      <c r="DQ35" s="1420">
        <f t="array" ref="DQ35">IF(BN35="","",SUMPRODUCT(--ISNUMBER(SEARCH(" "&amp;EK2063:EK2081&amp;" ",BT35))))</f>
        <v>0</v>
      </c>
      <c r="DR35" s="1420">
        <f t="array" ref="DR35">IF(BN35="","",SUMPRODUCT(--ISNUMBER(SEARCH(" "&amp;EK2082:EK2096&amp;" ",BT35))))</f>
        <v>0</v>
      </c>
      <c r="DS35" s="1420" t="str">
        <f t="shared" si="40"/>
        <v/>
      </c>
      <c r="DT35" s="1420">
        <f t="array" ref="DT35">IF(BN35="","",SUMPRODUCT(--ISNUMBER(SEARCH(" "&amp;EK2097:EK2117&amp;" ",BT35))))</f>
        <v>0</v>
      </c>
      <c r="DU35" s="1420">
        <f t="array" ref="DU35">IF(BN35="","",SUMPRODUCT(--ISNUMBER(SEARCH(" "&amp;EK2118:EK2157&amp;" ",BT35))))</f>
        <v>0</v>
      </c>
      <c r="DV35" s="1420" t="str">
        <f t="shared" si="41"/>
        <v/>
      </c>
      <c r="DW35" s="1420">
        <f t="array" ref="DW35">IF(BN35="","",SUMPRODUCT(--ISNUMBER(SEARCH(" "&amp;EK2158:EK2170&amp;" ",BT35))))</f>
        <v>0</v>
      </c>
      <c r="DX35" s="1420">
        <f t="array" ref="DX35">IF(BN35="","",SUMPRODUCT(--ISNUMBER(SEARCH(" "&amp;EK2171:EK2176&amp;" ",BT35))))</f>
        <v>0</v>
      </c>
      <c r="DY35" s="1420" t="str">
        <f t="shared" si="42"/>
        <v/>
      </c>
      <c r="DZ35" s="1420">
        <f t="array" ref="DZ35">IF(BN35="","",SUMPRODUCT(--ISNUMBER(SEARCH(" "&amp;EK2177:EK2276&amp;" ",BT35))))</f>
        <v>0</v>
      </c>
      <c r="EA35" s="1420">
        <f t="array" ref="EA35">IF(BN35="","",SUMPRODUCT(--ISNUMBER(SEARCH(" "&amp;EK2277:EK2376&amp;" ",BT35))))</f>
        <v>0</v>
      </c>
      <c r="EB35" s="1420">
        <f t="array" ref="EB35">IF(BN35="","",SUMPRODUCT(--ISNUMBER(SEARCH(" "&amp;EK2377:EK2419&amp;" ",BT35))))</f>
        <v>0</v>
      </c>
      <c r="EC35" s="1420">
        <f t="array" ref="EC35">IF(BN35="","",SUMPRODUCT(--ISNUMBER(SEARCH(" "&amp;EK2420:EK2435&amp;" ",BT35))))</f>
        <v>0</v>
      </c>
      <c r="ED35" s="1420">
        <f t="array" ref="ED35">IF(BN35="","",SUMPRODUCT(--ISNUMBER(SEARCH(" "&amp;EK2436:EK2440&amp;" ",BT35))))</f>
        <v>0</v>
      </c>
      <c r="EE35" s="1420" t="str">
        <f t="shared" si="43"/>
        <v/>
      </c>
      <c r="EF35" s="1412"/>
      <c r="EG35" s="1411" t="s">
        <v>2006</v>
      </c>
      <c r="EH35" s="1411" t="s">
        <v>1905</v>
      </c>
      <c r="EI35" s="1411" t="s">
        <v>1906</v>
      </c>
      <c r="EJ35" s="1411" t="s">
        <v>740</v>
      </c>
      <c r="EK35" s="1411" t="s">
        <v>740</v>
      </c>
      <c r="EL35" s="1411" t="s">
        <v>1908</v>
      </c>
      <c r="EM35" s="1411" t="s">
        <v>1909</v>
      </c>
      <c r="EN35" s="1436" t="str">
        <f t="shared" si="5"/>
        <v>https://eur-lex.europa.eu/legal-content/FR/TXT/?uri=CELEX:32011R1169</v>
      </c>
      <c r="EO35" s="1414" t="s">
        <v>1911</v>
      </c>
    </row>
    <row r="36" spans="2:145" ht="21" customHeight="1">
      <c r="B36" s="1438" t="str">
        <f t="shared" si="49"/>
        <v>Ingrédients :</v>
      </c>
      <c r="C36" s="1438" t="str">
        <f t="shared" si="50"/>
        <v>Ingrédients</v>
      </c>
      <c r="D36" s="1438" t="str">
        <f>IF(UPPER(TRIM(N27))="X",C36,B36)</f>
        <v>Ingrédients :</v>
      </c>
      <c r="E36" s="1438">
        <f t="array" ref="E36">IF(H35&lt;&gt;"",E35,IF(E35="","",IFERROR(MATCH(TRUE(),INDEX(INDEX(K:K,E35+1):K219&lt;&gt;"",0),0)+E35,"")))</f>
        <v>35</v>
      </c>
      <c r="F36" s="1438" t="str">
        <f t="shared" si="58"/>
        <v>aux pommes et aux amandes est à la fois simple, économique et délicieusement parfumée. À servir tiède avec une cuillerée de crème fraîche pour un pur moment de douceur.</v>
      </c>
      <c r="G36" s="1438" t="str">
        <f t="shared" si="51"/>
        <v xml:space="preserve">aux pommes et aux amandes est à la fois simple, économique et délicieusement </v>
      </c>
      <c r="H36" s="1836" t="str">
        <f t="shared" si="52"/>
        <v>parfumée. À servir tiède avec une cuillerée de crème fraîche pour un pur moment de douceur.</v>
      </c>
      <c r="I36" s="1835" t="str">
        <f>IF(AND(F36&lt;&gt;"",N26&gt;0,M36&gt;N26),"Mot &gt; limite","")</f>
        <v/>
      </c>
      <c r="J36" s="1834">
        <f>IF(K36="","",COUNTIF(K34:K36,"&lt;&gt;"))</f>
        <v>3</v>
      </c>
      <c r="K36" s="1837" t="s">
        <v>6973</v>
      </c>
      <c r="L36" s="1834">
        <f t="shared" si="53"/>
        <v>13</v>
      </c>
      <c r="M36" s="1463">
        <f>IF(OR(F36="",N26="",N26&lt;=0),"",IF(LEN(F36)&lt;=N26,LEN(F36),IFERROR(FIND("♦",SUBSTITUTE(LEFT(F36,N26)," ","♦",LEN(LEFT(F36,N26))-LEN(SUBSTITUTE(LEFT(F36,N26)," ","")))),FIND(" ",F36&amp;" ",N26+1)-1)))</f>
        <v>77</v>
      </c>
      <c r="N36" s="1832">
        <f t="shared" si="54"/>
        <v>3</v>
      </c>
      <c r="O36" s="1833" t="str">
        <f t="shared" si="55"/>
        <v xml:space="preserve">aux pommes et aux amandes est à la fois simple, économique et délicieusement </v>
      </c>
      <c r="P36" s="1832">
        <f t="shared" si="56"/>
        <v>13</v>
      </c>
      <c r="Q36" s="1832">
        <f t="shared" si="57"/>
        <v>77</v>
      </c>
      <c r="R36" s="1463"/>
      <c r="S36" s="1930" t="str">
        <f t="shared" si="48"/>
        <v>A</v>
      </c>
      <c r="T36" s="1922" t="str">
        <f>T26</f>
        <v>N NOM DE VOTRE RECETTE | collez la--FAMILLE| Auteur &gt; VOUS</v>
      </c>
      <c r="U36" s="1923">
        <f>U26</f>
        <v>1</v>
      </c>
      <c r="V36" s="1922" t="str">
        <f>V26</f>
        <v>coupe</v>
      </c>
      <c r="W36" s="1921" t="str">
        <f>W26</f>
        <v>Recette mère ► Desserts assiette</v>
      </c>
      <c r="X36" s="2073"/>
      <c r="Y36" s="2072"/>
      <c r="Z36" s="2065" t="str">
        <f t="shared" si="44"/>
        <v/>
      </c>
      <c r="AA36" s="2071"/>
      <c r="AB36" s="2063"/>
      <c r="AC36" s="2062">
        <f>IF(OR(AD36="",AD36=0),0,AD36*IFERROR(_xlfn.XLOOKUP(AB36,AB84:AR84,AB85:AR85,"",0,1)*AA36*IF(X36&gt;0,X36,1),IFERROR(_xlfn.XLOOKUP(AB36,AB86:AR86,AB87:AR87,"",0,1)*AA36*IF(X36&gt;0,X36,1),0)))</f>
        <v>0</v>
      </c>
      <c r="AD36" s="2061">
        <v>1</v>
      </c>
      <c r="AE36" s="2060" t="s">
        <v>908</v>
      </c>
      <c r="AF36" s="2059" t="s">
        <v>7008</v>
      </c>
      <c r="AG36" s="2058">
        <f>IF(AC75=0,0,(AC36/AC75)*AH29*1000)</f>
        <v>0</v>
      </c>
      <c r="AH36" s="2057">
        <f>IF(AC75=0,0,(X36/AC75)*AH29)</f>
        <v>0</v>
      </c>
      <c r="AI36" s="2056">
        <f>IF(AQ25&lt;&gt;0,X36*AD36*AC25,0)</f>
        <v>0</v>
      </c>
      <c r="AJ36" s="2055">
        <f t="shared" si="45"/>
        <v>0</v>
      </c>
      <c r="AK36" s="2054" t="str">
        <f>IF(OR(AQ25="",AQ25=0,AC36=0),"",AC36*AD36*AC25)</f>
        <v/>
      </c>
      <c r="AL36" s="2074" t="str">
        <f>IF(AB36="","",IF(AK36="","",IF(AK36=0,0,IF(SUM(COUNTIF(AB84:AL84,SUBSTITUTE(TRIM(AB36)," (s)","")),COUNTIF(AB86:AL86,SUBSTITUTE(TRIM(AB36)," (s)","")),COUNTIF(AB85:AL85,SUBSTITUTE(TRIM(AB36)," (s)","")),COUNTIF(AB87:AL87,SUBSTITUTE(TRIM(AB36)," (s)","")))&gt;0,IF(ROUND(AK36,3)&gt;=1,ROUND(AK36,3)&amp;" L",ROUND(AK36*100,0)&amp;" cl"),IF(SUM(COUNTIF(AM84:AR84,SUBSTITUTE(TRIM(AB36)," (s)","")),COUNTIF(AM86:AR86,SUBSTITUTE(TRIM(AB36)," (s)","")),COUNTIF(AM85:AR85,SUBSTITUTE(TRIM(AB36)," (s)","")),COUNTIF(AM87:AR87,SUBSTITUTE(TRIM(AB36)," (s)","")))&gt;0,IF(ROUND(AK36,3)&gt;=1,ROUND(AK36,3)&amp;" Kg",ROUND(AK36*1000,0)&amp;" g"),"")))))</f>
        <v/>
      </c>
      <c r="AM36" s="2052"/>
      <c r="AN36" s="2051">
        <f t="shared" si="46"/>
        <v>0</v>
      </c>
      <c r="AO36" s="2050" t="str">
        <f t="shared" si="47"/>
        <v>eau froide</v>
      </c>
      <c r="AP36" s="2049"/>
      <c r="AQ36" s="2048"/>
      <c r="AR36" s="2047"/>
      <c r="AS36" s="1463"/>
      <c r="AT36" s="1421">
        <v>8</v>
      </c>
      <c r="AU36" s="1411" t="s">
        <v>2007</v>
      </c>
      <c r="AV36" s="1977" t="str">
        <f t="shared" si="6"/>
        <v>Cannelle</v>
      </c>
      <c r="AW36" s="1976" t="str">
        <f t="shared" si="7"/>
        <v/>
      </c>
      <c r="AX36" s="1414" t="str">
        <f t="shared" si="8"/>
        <v/>
      </c>
      <c r="AY36" s="1414" t="str">
        <f t="shared" si="9"/>
        <v/>
      </c>
      <c r="AZ36" s="1414" t="str">
        <f t="shared" si="10"/>
        <v/>
      </c>
      <c r="BA36" s="1414" t="str">
        <f t="shared" si="11"/>
        <v/>
      </c>
      <c r="BB36" s="1414" t="str">
        <f t="shared" si="12"/>
        <v/>
      </c>
      <c r="BC36" s="1414" t="str">
        <f t="shared" si="13"/>
        <v/>
      </c>
      <c r="BD36" s="1414" t="str">
        <f t="shared" si="14"/>
        <v/>
      </c>
      <c r="BE36" s="1414" t="str">
        <f t="shared" si="15"/>
        <v/>
      </c>
      <c r="BF36" s="1414" t="str">
        <f t="shared" si="16"/>
        <v/>
      </c>
      <c r="BG36" s="1414" t="str">
        <f t="shared" si="17"/>
        <v/>
      </c>
      <c r="BH36" s="1414" t="str">
        <f t="shared" si="18"/>
        <v/>
      </c>
      <c r="BI36" s="1414" t="str">
        <f t="shared" si="19"/>
        <v/>
      </c>
      <c r="BJ36" s="1414" t="str">
        <f t="shared" si="20"/>
        <v/>
      </c>
      <c r="BK36" s="1414" t="str">
        <f t="shared" si="21"/>
        <v/>
      </c>
      <c r="BL36" s="1422" t="str">
        <f t="shared" si="22"/>
        <v/>
      </c>
      <c r="BM36" s="1410"/>
      <c r="BN36" s="1420" t="str">
        <f t="shared" si="23"/>
        <v>Cannelle</v>
      </c>
      <c r="BO36" s="1420" t="str">
        <f t="shared" si="24"/>
        <v>cannelle</v>
      </c>
      <c r="BP36" s="1420" t="str">
        <f t="shared" si="25"/>
        <v>cannelle</v>
      </c>
      <c r="BQ36" s="1420" t="str">
        <f t="shared" si="26"/>
        <v>cannelle</v>
      </c>
      <c r="BR36" s="1420" t="str">
        <f t="shared" si="27"/>
        <v>cannelle</v>
      </c>
      <c r="BS36" s="1420" t="str">
        <f t="shared" si="28"/>
        <v>cannelle</v>
      </c>
      <c r="BT36" s="1420" t="str">
        <f t="shared" si="29"/>
        <v xml:space="preserve"> cannelle </v>
      </c>
      <c r="BU36" s="1420">
        <f t="array" ref="BU36">IF(BN36="","",SUMPRODUCT(--ISNUMBER(SEARCH(" "&amp;EK24:EK123&amp;" ",BT36))))</f>
        <v>0</v>
      </c>
      <c r="BV36" s="1420">
        <f t="array" ref="BV36">IF(BN36="","",SUMPRODUCT(--ISNUMBER(SEARCH(" "&amp;EK124:EK169&amp;" ",BT36))))</f>
        <v>0</v>
      </c>
      <c r="BW36" s="1420">
        <f t="array" ref="BW36">IF(BN36="","",SUMPRODUCT(--ISNUMBER(SEARCH(" "&amp;EK170:EK207&amp;" ",BT36))))</f>
        <v>0</v>
      </c>
      <c r="BX36" s="1420">
        <f t="array" ref="BX36">IF(BN36="","",SUMPRODUCT(--ISNUMBER(SEARCH(" "&amp;EK208:EK229&amp;" ",BT36))))</f>
        <v>0</v>
      </c>
      <c r="BY36" s="1420" t="str">
        <f t="shared" si="30"/>
        <v/>
      </c>
      <c r="BZ36" s="1420">
        <f t="array" ref="BZ36">IF(BN36="","",SUMPRODUCT(--ISNUMBER(SEARCH(" "&amp;EK230:EK329&amp;" ",BT36))))</f>
        <v>0</v>
      </c>
      <c r="CA36" s="1420">
        <f t="array" ref="CA36">IF(BN36="","",SUMPRODUCT(--ISNUMBER(SEARCH(" "&amp;EK330:EK364&amp;" ",BT36))))</f>
        <v>0</v>
      </c>
      <c r="CB36" s="1420" t="str">
        <f t="shared" si="31"/>
        <v/>
      </c>
      <c r="CC36" s="1420">
        <f t="array" ref="CC36">IF(BN36="","",SUMPRODUCT(--ISNUMBER(SEARCH(" "&amp;EK365:EK422&amp;" ",BT36))))</f>
        <v>0</v>
      </c>
      <c r="CD36" s="1420">
        <f t="array" ref="CD36">IF(BN36="","",SUMPRODUCT(--ISNUMBER(SEARCH(" "&amp;EK423:EK450&amp;" ",BT36))))</f>
        <v>0</v>
      </c>
      <c r="CE36" s="1420">
        <f t="array" ref="CE36">IF(BN36="","",SUMPRODUCT(--ISNUMBER(SEARCH(" "&amp;EK451:EK459&amp;" ",BT36))))</f>
        <v>0</v>
      </c>
      <c r="CF36" s="1420" t="str">
        <f t="shared" si="32"/>
        <v/>
      </c>
      <c r="CG36" s="1420">
        <f t="array" ref="CG36">IF(BN36="","",SUMPRODUCT(--ISNUMBER(SEARCH(" "&amp;EK460:EK559&amp;" ",BT36))))</f>
        <v>0</v>
      </c>
      <c r="CH36" s="1420">
        <f t="array" ref="CH36">IF(BN36="","",SUMPRODUCT(--ISNUMBER(SEARCH(" "&amp;EK560:EK659&amp;" ",BT36))))</f>
        <v>0</v>
      </c>
      <c r="CI36" s="1420">
        <f t="array" ref="CI36">IF(BN36="","",SUMPRODUCT(--ISNUMBER(SEARCH(" "&amp;EK660:EK759&amp;" ",BT36))))</f>
        <v>0</v>
      </c>
      <c r="CJ36" s="1420">
        <f t="array" ref="CJ36">IF(BN36="","",SUMPRODUCT(--ISNUMBER(SEARCH(" "&amp;EK760:EK859&amp;" ",BT36))))</f>
        <v>0</v>
      </c>
      <c r="CK36" s="1420">
        <f t="array" ref="CK36">IF(BN36="","",SUMPRODUCT(--ISNUMBER(SEARCH(" "&amp;EK860:EK959&amp;" ",BT36))))</f>
        <v>0</v>
      </c>
      <c r="CL36" s="1420">
        <f t="array" ref="CL36">IF(BN36="","",SUMPRODUCT(--ISNUMBER(SEARCH(" "&amp;EK960:EK1059&amp;" ",BT36))))</f>
        <v>0</v>
      </c>
      <c r="CM36" s="1420">
        <f t="array" ref="CM36">IF(BN36="","",SUMPRODUCT(--ISNUMBER(SEARCH(" "&amp;EK1060:EK1159&amp;" ",BT36))))</f>
        <v>0</v>
      </c>
      <c r="CN36" s="1420">
        <f t="array" ref="CN36">IF(BN36="","",SUMPRODUCT(--ISNUMBER(SEARCH(" "&amp;EK1160:EK1259&amp;" ",BT36))))</f>
        <v>0</v>
      </c>
      <c r="CO36" s="1420">
        <f t="array" ref="CO36">IF(BN36="","",SUMPRODUCT(--ISNUMBER(SEARCH(" "&amp;EK1260:EK1359&amp;" ",BT36))))</f>
        <v>0</v>
      </c>
      <c r="CP36" s="1420">
        <f t="array" ref="CP36">IF(BN36="","",SUMPRODUCT(--ISNUMBER(SEARCH(" "&amp;EK1360:EK1387&amp;" ",BT36))))</f>
        <v>0</v>
      </c>
      <c r="CQ36" s="1420">
        <f t="array" ref="CQ36">IF(BN36="","",SUMPRODUCT(--ISNUMBER(SEARCH(" "&amp;EK1388:EK1396&amp;" ",BT36))))</f>
        <v>0</v>
      </c>
      <c r="CR36" s="1420">
        <f t="array" ref="CR36">IF(BN36="","",SUMPRODUCT(--ISNUMBER(SEARCH(" "&amp;EK1397:EK1407&amp;" ",BT36))))</f>
        <v>0</v>
      </c>
      <c r="CS36" s="1420" t="str">
        <f t="shared" si="33"/>
        <v/>
      </c>
      <c r="CT36" s="1420">
        <f t="array" ref="CT36">IF(BN36="","",SUMPRODUCT(--ISNUMBER(SEARCH(" "&amp;EK1408:EK1428&amp;" ",BT36))))</f>
        <v>0</v>
      </c>
      <c r="CU36" s="1420" t="str">
        <f t="shared" si="34"/>
        <v/>
      </c>
      <c r="CV36" s="1420">
        <f t="array" ref="CV36">IF(BN36="","",SUMPRODUCT(--ISNUMBER(SEARCH(" "&amp;EK1429:EK1466&amp;" ",BT36))))</f>
        <v>0</v>
      </c>
      <c r="CW36" s="1420">
        <f t="array" ref="CW36">IF(BN36="","",SUMPRODUCT(--ISNUMBER(SEARCH(" "&amp;EK1467:EK1468&amp;" ",BT36))))</f>
        <v>0</v>
      </c>
      <c r="CX36" s="1420">
        <f t="array" ref="CX36">IF(BN36="","",SUMPRODUCT(--ISNUMBER(SEARCH(" "&amp;EK1469:EK1479&amp;" ",BT36))))</f>
        <v>0</v>
      </c>
      <c r="CY36" s="1420" t="str">
        <f t="shared" si="35"/>
        <v/>
      </c>
      <c r="CZ36" s="1420">
        <f t="array" ref="CZ36">IF(BN36="","",SUMPRODUCT(--ISNUMBER(SEARCH(" "&amp;EK1480:EK1579&amp;" ",BT36))))</f>
        <v>0</v>
      </c>
      <c r="DA36" s="1420">
        <f t="array" ref="DA36">IF(BN36="","",SUMPRODUCT(--ISNUMBER(SEARCH(" "&amp;EK1580:EK1679&amp;" ",BT36))))</f>
        <v>0</v>
      </c>
      <c r="DB36" s="1420">
        <f t="array" ref="DB36">IF(BN36="","",SUMPRODUCT(--ISNUMBER(SEARCH(" "&amp;EK1680:EK1763&amp;" ",BT36))))</f>
        <v>0</v>
      </c>
      <c r="DC36" s="1420">
        <f t="array" ref="DC36">IF(BN36="","",SUMPRODUCT(--ISNUMBER(SEARCH(" "&amp;EK1764:EK1813&amp;" ",BT36))))</f>
        <v>0</v>
      </c>
      <c r="DD36" s="1420">
        <f t="array" ref="DD36">IF(BN36="","",SUMPRODUCT(--ISNUMBER(SEARCH(" "&amp;EK1814:EK1893&amp;" ",BT36))))</f>
        <v>0</v>
      </c>
      <c r="DE36" s="1420">
        <f t="array" ref="DE36">IF(BN36="","",SUMPRODUCT(--ISNUMBER(SEARCH(" "&amp;EK1894:EK1902&amp;" ",BT36))))</f>
        <v>0</v>
      </c>
      <c r="DF36" s="1420" t="str">
        <f t="shared" si="36"/>
        <v/>
      </c>
      <c r="DG36" s="1420">
        <f t="array" ref="DG36">IF(BN36="","",SUMPRODUCT(--ISNUMBER(SEARCH(" "&amp;EK1903:EK1960&amp;" ",BT36))))</f>
        <v>0</v>
      </c>
      <c r="DH36" s="1420">
        <f t="array" ref="DH36">IF(BN36="","",SUMPRODUCT(--ISNUMBER(SEARCH(" "&amp;EK1961:EK1983&amp;" ",BT36))))</f>
        <v>0</v>
      </c>
      <c r="DI36" s="1420">
        <f t="array" ref="DI36">IF(BN36="","",SUMPRODUCT(--ISNUMBER(SEARCH(" "&amp;EK1984:EK2000&amp;" ",BT36))))</f>
        <v>0</v>
      </c>
      <c r="DJ36" s="1420" t="str">
        <f t="shared" si="37"/>
        <v/>
      </c>
      <c r="DK36" s="1420">
        <f t="array" ref="DK36">IF(BN36="","",SUMPRODUCT(--ISNUMBER(SEARCH(" "&amp;EK2001:EK2014&amp;" ",BT36))))</f>
        <v>0</v>
      </c>
      <c r="DL36" s="1420">
        <f t="array" ref="DL36">IF(BN36="","",SUMPRODUCT(--ISNUMBER(SEARCH(" "&amp;EK2015:EK2029&amp;" ",BT36))))</f>
        <v>0</v>
      </c>
      <c r="DM36" s="1420" t="str">
        <f t="shared" si="38"/>
        <v/>
      </c>
      <c r="DN36" s="1420">
        <f t="array" ref="DN36">IF(BN36="","",SUMPRODUCT(--ISNUMBER(SEARCH(" "&amp;EK2030:EK2047&amp;" ",BT36))))</f>
        <v>0</v>
      </c>
      <c r="DO36" s="1420">
        <f t="array" ref="DO36">IF(BN36="","",SUMPRODUCT(--ISNUMBER(SEARCH(" "&amp;EK2048:EK2062&amp;" ",BT36))))</f>
        <v>0</v>
      </c>
      <c r="DP36" s="1420" t="str">
        <f t="shared" si="39"/>
        <v/>
      </c>
      <c r="DQ36" s="1420">
        <f t="array" ref="DQ36">IF(BN36="","",SUMPRODUCT(--ISNUMBER(SEARCH(" "&amp;EK2063:EK2081&amp;" ",BT36))))</f>
        <v>0</v>
      </c>
      <c r="DR36" s="1420">
        <f t="array" ref="DR36">IF(BN36="","",SUMPRODUCT(--ISNUMBER(SEARCH(" "&amp;EK2082:EK2096&amp;" ",BT36))))</f>
        <v>0</v>
      </c>
      <c r="DS36" s="1420" t="str">
        <f t="shared" si="40"/>
        <v/>
      </c>
      <c r="DT36" s="1420">
        <f t="array" ref="DT36">IF(BN36="","",SUMPRODUCT(--ISNUMBER(SEARCH(" "&amp;EK2097:EK2117&amp;" ",BT36))))</f>
        <v>0</v>
      </c>
      <c r="DU36" s="1420">
        <f t="array" ref="DU36">IF(BN36="","",SUMPRODUCT(--ISNUMBER(SEARCH(" "&amp;EK2118:EK2157&amp;" ",BT36))))</f>
        <v>0</v>
      </c>
      <c r="DV36" s="1420" t="str">
        <f t="shared" si="41"/>
        <v/>
      </c>
      <c r="DW36" s="1420">
        <f t="array" ref="DW36">IF(BN36="","",SUMPRODUCT(--ISNUMBER(SEARCH(" "&amp;EK2158:EK2170&amp;" ",BT36))))</f>
        <v>0</v>
      </c>
      <c r="DX36" s="1420">
        <f t="array" ref="DX36">IF(BN36="","",SUMPRODUCT(--ISNUMBER(SEARCH(" "&amp;EK2171:EK2176&amp;" ",BT36))))</f>
        <v>0</v>
      </c>
      <c r="DY36" s="1420" t="str">
        <f t="shared" si="42"/>
        <v/>
      </c>
      <c r="DZ36" s="1420">
        <f t="array" ref="DZ36">IF(BN36="","",SUMPRODUCT(--ISNUMBER(SEARCH(" "&amp;EK2177:EK2276&amp;" ",BT36))))</f>
        <v>0</v>
      </c>
      <c r="EA36" s="1420">
        <f t="array" ref="EA36">IF(BN36="","",SUMPRODUCT(--ISNUMBER(SEARCH(" "&amp;EK2277:EK2376&amp;" ",BT36))))</f>
        <v>0</v>
      </c>
      <c r="EB36" s="1420">
        <f t="array" ref="EB36">IF(BN36="","",SUMPRODUCT(--ISNUMBER(SEARCH(" "&amp;EK2377:EK2419&amp;" ",BT36))))</f>
        <v>0</v>
      </c>
      <c r="EC36" s="1420">
        <f t="array" ref="EC36">IF(BN36="","",SUMPRODUCT(--ISNUMBER(SEARCH(" "&amp;EK2420:EK2435&amp;" ",BT36))))</f>
        <v>0</v>
      </c>
      <c r="ED36" s="1420">
        <f t="array" ref="ED36">IF(BN36="","",SUMPRODUCT(--ISNUMBER(SEARCH(" "&amp;EK2436:EK2440&amp;" ",BT36))))</f>
        <v>0</v>
      </c>
      <c r="EE36" s="1420" t="str">
        <f t="shared" si="43"/>
        <v/>
      </c>
      <c r="EF36" s="1412"/>
      <c r="EG36" s="1411" t="s">
        <v>2008</v>
      </c>
      <c r="EH36" s="1411" t="s">
        <v>1905</v>
      </c>
      <c r="EI36" s="1411" t="s">
        <v>1906</v>
      </c>
      <c r="EJ36" s="1411" t="s">
        <v>2009</v>
      </c>
      <c r="EK36" s="1411" t="s">
        <v>2009</v>
      </c>
      <c r="EL36" s="1411" t="s">
        <v>1908</v>
      </c>
      <c r="EM36" s="1411" t="s">
        <v>1909</v>
      </c>
      <c r="EN36" s="1436" t="str">
        <f t="shared" si="5"/>
        <v>https://eur-lex.europa.eu/legal-content/FR/TXT/?uri=CELEX:32011R1169</v>
      </c>
      <c r="EO36" s="1414" t="s">
        <v>1911</v>
      </c>
    </row>
    <row r="37" spans="2:145" ht="21" customHeight="1">
      <c r="B37" s="1438" t="str">
        <f t="shared" si="49"/>
        <v>• 1 pâte sablée</v>
      </c>
      <c r="C37" s="1438" t="str">
        <f t="shared" si="50"/>
        <v>• 1 pâte sablée</v>
      </c>
      <c r="D37" s="1438" t="str">
        <f>IF(UPPER(TRIM(N27))="X",C37,B37)</f>
        <v>• 1 pâte sablée</v>
      </c>
      <c r="E37" s="1438">
        <f t="array" ref="E37">IF(H36&lt;&gt;"",E36,IF(E36="","",IFERROR(MATCH(TRUE(),INDEX(INDEX(K:K,E36+1):K219&lt;&gt;"",0),0)+E36,"")))</f>
        <v>35</v>
      </c>
      <c r="F37" s="1438" t="str">
        <f t="shared" si="58"/>
        <v>parfumée. À servir tiède avec une cuillerée de crème fraîche pour un pur moment de douceur.</v>
      </c>
      <c r="G37" s="1438" t="str">
        <f t="shared" si="51"/>
        <v xml:space="preserve">parfumée. À servir tiède avec une cuillerée de crème fraîche pour un pur moment </v>
      </c>
      <c r="H37" s="1836" t="str">
        <f t="shared" si="52"/>
        <v>de douceur.</v>
      </c>
      <c r="I37" s="1835" t="str">
        <f>IF(AND(F37&lt;&gt;"",N26&gt;0,M37&gt;N26),"Mot &gt; limite","")</f>
        <v/>
      </c>
      <c r="J37" s="1834">
        <f>IF(K37="","",COUNTIF(K34:K37,"&lt;&gt;"))</f>
        <v>4</v>
      </c>
      <c r="K37" s="1837" t="s">
        <v>6974</v>
      </c>
      <c r="L37" s="1834">
        <f t="shared" si="53"/>
        <v>15</v>
      </c>
      <c r="M37" s="1463">
        <f>IF(OR(F37="",N26="",N26&lt;=0),"",IF(LEN(F37)&lt;=N26,LEN(F37),IFERROR(FIND("♦",SUBSTITUTE(LEFT(F37,N26)," ","♦",LEN(LEFT(F37,N26))-LEN(SUBSTITUTE(LEFT(F37,N26)," ","")))),FIND(" ",F37&amp;" ",N26+1)-1)))</f>
        <v>80</v>
      </c>
      <c r="N37" s="1832">
        <f t="shared" si="54"/>
        <v>4</v>
      </c>
      <c r="O37" s="1833" t="str">
        <f t="shared" si="55"/>
        <v xml:space="preserve">parfumée. À servir tiède avec une cuillerée de crème fraîche pour un pur moment </v>
      </c>
      <c r="P37" s="1832">
        <f t="shared" si="56"/>
        <v>14</v>
      </c>
      <c r="Q37" s="1832">
        <f t="shared" si="57"/>
        <v>80</v>
      </c>
      <c r="R37" s="1463"/>
      <c r="S37" s="1930" t="str">
        <f t="shared" si="48"/>
        <v>A</v>
      </c>
      <c r="T37" s="1922" t="str">
        <f>T26</f>
        <v>N NOM DE VOTRE RECETTE | collez la--FAMILLE| Auteur &gt; VOUS</v>
      </c>
      <c r="U37" s="1923">
        <f>U26</f>
        <v>1</v>
      </c>
      <c r="V37" s="1922" t="str">
        <f>V26</f>
        <v>coupe</v>
      </c>
      <c r="W37" s="1921" t="str">
        <f>W26</f>
        <v>Recette mère ► Desserts assiette</v>
      </c>
      <c r="X37" s="2073"/>
      <c r="Y37" s="2072"/>
      <c r="Z37" s="2065" t="str">
        <f t="shared" si="44"/>
        <v/>
      </c>
      <c r="AA37" s="2071"/>
      <c r="AB37" s="2063"/>
      <c r="AC37" s="2062">
        <f>IF(OR(AD37="",AD37=0),0,AD37*IFERROR(_xlfn.XLOOKUP(AB37,AB84:AR84,AB85:AR85,"",0,1)*AA37*IF(X37&gt;0,X37,1),IFERROR(_xlfn.XLOOKUP(AB37,AB86:AR86,AB87:AR87,"",0,1)*AA37*IF(X37&gt;0,X37,1),0)))</f>
        <v>0</v>
      </c>
      <c r="AD37" s="2061">
        <v>1</v>
      </c>
      <c r="AE37" s="2060" t="s">
        <v>916</v>
      </c>
      <c r="AF37" s="2059" t="s">
        <v>880</v>
      </c>
      <c r="AG37" s="2058">
        <f>IF(AC75=0,0,(AC37/AC75)*AH29*1000)</f>
        <v>0</v>
      </c>
      <c r="AH37" s="2057">
        <f>IF(AC75=0,0,(X37/AC75)*AH29)</f>
        <v>0</v>
      </c>
      <c r="AI37" s="2070">
        <f>IF(AQ25&lt;&gt;0,X37*AD37*AC25,0)</f>
        <v>0</v>
      </c>
      <c r="AJ37" s="2069">
        <f t="shared" si="45"/>
        <v>0</v>
      </c>
      <c r="AK37" s="2054" t="str">
        <f>IF(OR(AQ25="",AQ25=0,AC37=0),"",AC37*AD37*AC25)</f>
        <v/>
      </c>
      <c r="AL37" s="2068" t="str">
        <f>IF(AB37="","",IF(AK37="","",IF(AK37=0,0,IF(SUM(COUNTIF(AB84:AL84,SUBSTITUTE(TRIM(AB37)," (s)","")),COUNTIF(AB86:AL86,SUBSTITUTE(TRIM(AB37)," (s)","")),COUNTIF(AB85:AL85,SUBSTITUTE(TRIM(AB37)," (s)","")),COUNTIF(AB87:AL87,SUBSTITUTE(TRIM(AB37)," (s)","")))&gt;0,IF(ROUND(AK37,3)&gt;=1,ROUND(AK37,3)&amp;" L",ROUND(AK37*100,0)&amp;" cl"),IF(SUM(COUNTIF(AM84:AR84,SUBSTITUTE(TRIM(AB37)," (s)","")),COUNTIF(AM86:AR86,SUBSTITUTE(TRIM(AB37)," (s)","")),COUNTIF(AM85:AR85,SUBSTITUTE(TRIM(AB37)," (s)","")),COUNTIF(AM87:AR87,SUBSTITUTE(TRIM(AB37)," (s)","")))&gt;0,IF(ROUND(AK37,3)&gt;=1,ROUND(AK37,3)&amp;" Kg",ROUND(AK37*1000,0)&amp;" g"),"")))))</f>
        <v/>
      </c>
      <c r="AM37" s="2052"/>
      <c r="AN37" s="2051">
        <f t="shared" si="46"/>
        <v>0</v>
      </c>
      <c r="AO37" s="2050" t="str">
        <f t="shared" si="47"/>
        <v>crème liquide *</v>
      </c>
      <c r="AP37" s="2075" t="s">
        <v>640</v>
      </c>
      <c r="AQ37" s="2048">
        <v>46055.744381828707</v>
      </c>
      <c r="AR37" s="2047">
        <v>46060.744386574072</v>
      </c>
      <c r="AS37" s="1463"/>
      <c r="AT37" s="1421">
        <v>9</v>
      </c>
      <c r="AU37" s="1411" t="s">
        <v>2010</v>
      </c>
      <c r="AV37" s="1977" t="str">
        <f t="shared" si="6"/>
        <v>Poivre blanc</v>
      </c>
      <c r="AW37" s="1976" t="str">
        <f t="shared" si="7"/>
        <v/>
      </c>
      <c r="AX37" s="1414" t="str">
        <f t="shared" si="8"/>
        <v/>
      </c>
      <c r="AY37" s="1414" t="str">
        <f t="shared" si="9"/>
        <v/>
      </c>
      <c r="AZ37" s="1414" t="str">
        <f t="shared" si="10"/>
        <v/>
      </c>
      <c r="BA37" s="1414" t="str">
        <f t="shared" si="11"/>
        <v/>
      </c>
      <c r="BB37" s="1414" t="str">
        <f t="shared" si="12"/>
        <v/>
      </c>
      <c r="BC37" s="1414" t="str">
        <f t="shared" si="13"/>
        <v/>
      </c>
      <c r="BD37" s="1414" t="str">
        <f t="shared" si="14"/>
        <v/>
      </c>
      <c r="BE37" s="1414" t="str">
        <f t="shared" si="15"/>
        <v/>
      </c>
      <c r="BF37" s="1414" t="str">
        <f t="shared" si="16"/>
        <v/>
      </c>
      <c r="BG37" s="1414" t="str">
        <f t="shared" si="17"/>
        <v/>
      </c>
      <c r="BH37" s="1414" t="str">
        <f t="shared" si="18"/>
        <v/>
      </c>
      <c r="BI37" s="1414" t="str">
        <f t="shared" si="19"/>
        <v/>
      </c>
      <c r="BJ37" s="1414" t="str">
        <f t="shared" si="20"/>
        <v/>
      </c>
      <c r="BK37" s="1414" t="str">
        <f t="shared" si="21"/>
        <v/>
      </c>
      <c r="BL37" s="1422" t="str">
        <f t="shared" si="22"/>
        <v/>
      </c>
      <c r="BM37" s="1410"/>
      <c r="BN37" s="1420" t="str">
        <f t="shared" si="23"/>
        <v>Poivre blanc</v>
      </c>
      <c r="BO37" s="1420" t="str">
        <f t="shared" si="24"/>
        <v>poivre blanc</v>
      </c>
      <c r="BP37" s="1420" t="str">
        <f t="shared" si="25"/>
        <v>poivre blanc</v>
      </c>
      <c r="BQ37" s="1420" t="str">
        <f t="shared" si="26"/>
        <v>poivre blanc</v>
      </c>
      <c r="BR37" s="1420" t="str">
        <f t="shared" si="27"/>
        <v>poivre blanc</v>
      </c>
      <c r="BS37" s="1420" t="str">
        <f t="shared" si="28"/>
        <v>poivre blanc</v>
      </c>
      <c r="BT37" s="1420" t="str">
        <f t="shared" si="29"/>
        <v xml:space="preserve"> poivre blanc </v>
      </c>
      <c r="BU37" s="1420">
        <f t="array" ref="BU37">IF(BN37="","",SUMPRODUCT(--ISNUMBER(SEARCH(" "&amp;EK24:EK123&amp;" ",BT37))))</f>
        <v>0</v>
      </c>
      <c r="BV37" s="1420">
        <f t="array" ref="BV37">IF(BN37="","",SUMPRODUCT(--ISNUMBER(SEARCH(" "&amp;EK124:EK169&amp;" ",BT37))))</f>
        <v>0</v>
      </c>
      <c r="BW37" s="1420">
        <f t="array" ref="BW37">IF(BN37="","",SUMPRODUCT(--ISNUMBER(SEARCH(" "&amp;EK170:EK207&amp;" ",BT37))))</f>
        <v>0</v>
      </c>
      <c r="BX37" s="1420">
        <f t="array" ref="BX37">IF(BN37="","",SUMPRODUCT(--ISNUMBER(SEARCH(" "&amp;EK208:EK229&amp;" ",BT37))))</f>
        <v>0</v>
      </c>
      <c r="BY37" s="1420" t="str">
        <f t="shared" si="30"/>
        <v/>
      </c>
      <c r="BZ37" s="1420">
        <f t="array" ref="BZ37">IF(BN37="","",SUMPRODUCT(--ISNUMBER(SEARCH(" "&amp;EK230:EK329&amp;" ",BT37))))</f>
        <v>0</v>
      </c>
      <c r="CA37" s="1420">
        <f t="array" ref="CA37">IF(BN37="","",SUMPRODUCT(--ISNUMBER(SEARCH(" "&amp;EK330:EK364&amp;" ",BT37))))</f>
        <v>0</v>
      </c>
      <c r="CB37" s="1420" t="str">
        <f t="shared" si="31"/>
        <v/>
      </c>
      <c r="CC37" s="1420">
        <f t="array" ref="CC37">IF(BN37="","",SUMPRODUCT(--ISNUMBER(SEARCH(" "&amp;EK365:EK422&amp;" ",BT37))))</f>
        <v>0</v>
      </c>
      <c r="CD37" s="1420">
        <f t="array" ref="CD37">IF(BN37="","",SUMPRODUCT(--ISNUMBER(SEARCH(" "&amp;EK423:EK450&amp;" ",BT37))))</f>
        <v>0</v>
      </c>
      <c r="CE37" s="1420">
        <f t="array" ref="CE37">IF(BN37="","",SUMPRODUCT(--ISNUMBER(SEARCH(" "&amp;EK451:EK459&amp;" ",BT37))))</f>
        <v>0</v>
      </c>
      <c r="CF37" s="1420" t="str">
        <f t="shared" si="32"/>
        <v/>
      </c>
      <c r="CG37" s="1420">
        <f t="array" ref="CG37">IF(BN37="","",SUMPRODUCT(--ISNUMBER(SEARCH(" "&amp;EK460:EK559&amp;" ",BT37))))</f>
        <v>0</v>
      </c>
      <c r="CH37" s="1420">
        <f t="array" ref="CH37">IF(BN37="","",SUMPRODUCT(--ISNUMBER(SEARCH(" "&amp;EK560:EK659&amp;" ",BT37))))</f>
        <v>0</v>
      </c>
      <c r="CI37" s="1420">
        <f t="array" ref="CI37">IF(BN37="","",SUMPRODUCT(--ISNUMBER(SEARCH(" "&amp;EK660:EK759&amp;" ",BT37))))</f>
        <v>0</v>
      </c>
      <c r="CJ37" s="1420">
        <f t="array" ref="CJ37">IF(BN37="","",SUMPRODUCT(--ISNUMBER(SEARCH(" "&amp;EK760:EK859&amp;" ",BT37))))</f>
        <v>0</v>
      </c>
      <c r="CK37" s="1420">
        <f t="array" ref="CK37">IF(BN37="","",SUMPRODUCT(--ISNUMBER(SEARCH(" "&amp;EK860:EK959&amp;" ",BT37))))</f>
        <v>0</v>
      </c>
      <c r="CL37" s="1420">
        <f t="array" ref="CL37">IF(BN37="","",SUMPRODUCT(--ISNUMBER(SEARCH(" "&amp;EK960:EK1059&amp;" ",BT37))))</f>
        <v>0</v>
      </c>
      <c r="CM37" s="1420">
        <f t="array" ref="CM37">IF(BN37="","",SUMPRODUCT(--ISNUMBER(SEARCH(" "&amp;EK1060:EK1159&amp;" ",BT37))))</f>
        <v>0</v>
      </c>
      <c r="CN37" s="1420">
        <f t="array" ref="CN37">IF(BN37="","",SUMPRODUCT(--ISNUMBER(SEARCH(" "&amp;EK1160:EK1259&amp;" ",BT37))))</f>
        <v>0</v>
      </c>
      <c r="CO37" s="1420">
        <f t="array" ref="CO37">IF(BN37="","",SUMPRODUCT(--ISNUMBER(SEARCH(" "&amp;EK1260:EK1359&amp;" ",BT37))))</f>
        <v>0</v>
      </c>
      <c r="CP37" s="1420">
        <f t="array" ref="CP37">IF(BN37="","",SUMPRODUCT(--ISNUMBER(SEARCH(" "&amp;EK1360:EK1387&amp;" ",BT37))))</f>
        <v>0</v>
      </c>
      <c r="CQ37" s="1420">
        <f t="array" ref="CQ37">IF(BN37="","",SUMPRODUCT(--ISNUMBER(SEARCH(" "&amp;EK1388:EK1396&amp;" ",BT37))))</f>
        <v>0</v>
      </c>
      <c r="CR37" s="1420">
        <f t="array" ref="CR37">IF(BN37="","",SUMPRODUCT(--ISNUMBER(SEARCH(" "&amp;EK1397:EK1407&amp;" ",BT37))))</f>
        <v>0</v>
      </c>
      <c r="CS37" s="1420" t="str">
        <f t="shared" si="33"/>
        <v/>
      </c>
      <c r="CT37" s="1420">
        <f t="array" ref="CT37">IF(BN37="","",SUMPRODUCT(--ISNUMBER(SEARCH(" "&amp;EK1408:EK1428&amp;" ",BT37))))</f>
        <v>0</v>
      </c>
      <c r="CU37" s="1420" t="str">
        <f t="shared" si="34"/>
        <v/>
      </c>
      <c r="CV37" s="1420">
        <f t="array" ref="CV37">IF(BN37="","",SUMPRODUCT(--ISNUMBER(SEARCH(" "&amp;EK1429:EK1466&amp;" ",BT37))))</f>
        <v>0</v>
      </c>
      <c r="CW37" s="1420">
        <f t="array" ref="CW37">IF(BN37="","",SUMPRODUCT(--ISNUMBER(SEARCH(" "&amp;EK1467:EK1468&amp;" ",BT37))))</f>
        <v>0</v>
      </c>
      <c r="CX37" s="1420">
        <f t="array" ref="CX37">IF(BN37="","",SUMPRODUCT(--ISNUMBER(SEARCH(" "&amp;EK1469:EK1479&amp;" ",BT37))))</f>
        <v>0</v>
      </c>
      <c r="CY37" s="1420" t="str">
        <f t="shared" si="35"/>
        <v/>
      </c>
      <c r="CZ37" s="1420">
        <f t="array" ref="CZ37">IF(BN37="","",SUMPRODUCT(--ISNUMBER(SEARCH(" "&amp;EK1480:EK1579&amp;" ",BT37))))</f>
        <v>0</v>
      </c>
      <c r="DA37" s="1420">
        <f t="array" ref="DA37">IF(BN37="","",SUMPRODUCT(--ISNUMBER(SEARCH(" "&amp;EK1580:EK1679&amp;" ",BT37))))</f>
        <v>0</v>
      </c>
      <c r="DB37" s="1420">
        <f t="array" ref="DB37">IF(BN37="","",SUMPRODUCT(--ISNUMBER(SEARCH(" "&amp;EK1680:EK1763&amp;" ",BT37))))</f>
        <v>0</v>
      </c>
      <c r="DC37" s="1420">
        <f t="array" ref="DC37">IF(BN37="","",SUMPRODUCT(--ISNUMBER(SEARCH(" "&amp;EK1764:EK1813&amp;" ",BT37))))</f>
        <v>0</v>
      </c>
      <c r="DD37" s="1420">
        <f t="array" ref="DD37">IF(BN37="","",SUMPRODUCT(--ISNUMBER(SEARCH(" "&amp;EK1814:EK1893&amp;" ",BT37))))</f>
        <v>0</v>
      </c>
      <c r="DE37" s="1420">
        <f t="array" ref="DE37">IF(BN37="","",SUMPRODUCT(--ISNUMBER(SEARCH(" "&amp;EK1894:EK1902&amp;" ",BT37))))</f>
        <v>0</v>
      </c>
      <c r="DF37" s="1420" t="str">
        <f t="shared" si="36"/>
        <v/>
      </c>
      <c r="DG37" s="1420">
        <f t="array" ref="DG37">IF(BN37="","",SUMPRODUCT(--ISNUMBER(SEARCH(" "&amp;EK1903:EK1960&amp;" ",BT37))))</f>
        <v>0</v>
      </c>
      <c r="DH37" s="1420">
        <f t="array" ref="DH37">IF(BN37="","",SUMPRODUCT(--ISNUMBER(SEARCH(" "&amp;EK1961:EK1983&amp;" ",BT37))))</f>
        <v>0</v>
      </c>
      <c r="DI37" s="1420">
        <f t="array" ref="DI37">IF(BN37="","",SUMPRODUCT(--ISNUMBER(SEARCH(" "&amp;EK1984:EK2000&amp;" ",BT37))))</f>
        <v>0</v>
      </c>
      <c r="DJ37" s="1420" t="str">
        <f t="shared" si="37"/>
        <v/>
      </c>
      <c r="DK37" s="1420">
        <f t="array" ref="DK37">IF(BN37="","",SUMPRODUCT(--ISNUMBER(SEARCH(" "&amp;EK2001:EK2014&amp;" ",BT37))))</f>
        <v>0</v>
      </c>
      <c r="DL37" s="1420">
        <f t="array" ref="DL37">IF(BN37="","",SUMPRODUCT(--ISNUMBER(SEARCH(" "&amp;EK2015:EK2029&amp;" ",BT37))))</f>
        <v>0</v>
      </c>
      <c r="DM37" s="1420" t="str">
        <f t="shared" si="38"/>
        <v/>
      </c>
      <c r="DN37" s="1420">
        <f t="array" ref="DN37">IF(BN37="","",SUMPRODUCT(--ISNUMBER(SEARCH(" "&amp;EK2030:EK2047&amp;" ",BT37))))</f>
        <v>0</v>
      </c>
      <c r="DO37" s="1420">
        <f t="array" ref="DO37">IF(BN37="","",SUMPRODUCT(--ISNUMBER(SEARCH(" "&amp;EK2048:EK2062&amp;" ",BT37))))</f>
        <v>0</v>
      </c>
      <c r="DP37" s="1420" t="str">
        <f t="shared" si="39"/>
        <v/>
      </c>
      <c r="DQ37" s="1420">
        <f t="array" ref="DQ37">IF(BN37="","",SUMPRODUCT(--ISNUMBER(SEARCH(" "&amp;EK2063:EK2081&amp;" ",BT37))))</f>
        <v>0</v>
      </c>
      <c r="DR37" s="1420">
        <f t="array" ref="DR37">IF(BN37="","",SUMPRODUCT(--ISNUMBER(SEARCH(" "&amp;EK2082:EK2096&amp;" ",BT37))))</f>
        <v>0</v>
      </c>
      <c r="DS37" s="1420" t="str">
        <f t="shared" si="40"/>
        <v/>
      </c>
      <c r="DT37" s="1420">
        <f t="array" ref="DT37">IF(BN37="","",SUMPRODUCT(--ISNUMBER(SEARCH(" "&amp;EK2097:EK2117&amp;" ",BT37))))</f>
        <v>0</v>
      </c>
      <c r="DU37" s="1420">
        <f t="array" ref="DU37">IF(BN37="","",SUMPRODUCT(--ISNUMBER(SEARCH(" "&amp;EK2118:EK2157&amp;" ",BT37))))</f>
        <v>0</v>
      </c>
      <c r="DV37" s="1420" t="str">
        <f t="shared" si="41"/>
        <v/>
      </c>
      <c r="DW37" s="1420">
        <f t="array" ref="DW37">IF(BN37="","",SUMPRODUCT(--ISNUMBER(SEARCH(" "&amp;EK2158:EK2170&amp;" ",BT37))))</f>
        <v>0</v>
      </c>
      <c r="DX37" s="1420">
        <f t="array" ref="DX37">IF(BN37="","",SUMPRODUCT(--ISNUMBER(SEARCH(" "&amp;EK2171:EK2176&amp;" ",BT37))))</f>
        <v>0</v>
      </c>
      <c r="DY37" s="1420" t="str">
        <f t="shared" si="42"/>
        <v/>
      </c>
      <c r="DZ37" s="1420">
        <f t="array" ref="DZ37">IF(BN37="","",SUMPRODUCT(--ISNUMBER(SEARCH(" "&amp;EK2177:EK2276&amp;" ",BT37))))</f>
        <v>0</v>
      </c>
      <c r="EA37" s="1420">
        <f t="array" ref="EA37">IF(BN37="","",SUMPRODUCT(--ISNUMBER(SEARCH(" "&amp;EK2277:EK2376&amp;" ",BT37))))</f>
        <v>0</v>
      </c>
      <c r="EB37" s="1420">
        <f t="array" ref="EB37">IF(BN37="","",SUMPRODUCT(--ISNUMBER(SEARCH(" "&amp;EK2377:EK2419&amp;" ",BT37))))</f>
        <v>0</v>
      </c>
      <c r="EC37" s="1420">
        <f t="array" ref="EC37">IF(BN37="","",SUMPRODUCT(--ISNUMBER(SEARCH(" "&amp;EK2420:EK2435&amp;" ",BT37))))</f>
        <v>0</v>
      </c>
      <c r="ED37" s="1420">
        <f t="array" ref="ED37">IF(BN37="","",SUMPRODUCT(--ISNUMBER(SEARCH(" "&amp;EK2436:EK2440&amp;" ",BT37))))</f>
        <v>0</v>
      </c>
      <c r="EE37" s="1420" t="str">
        <f t="shared" si="43"/>
        <v/>
      </c>
      <c r="EF37" s="1412"/>
      <c r="EG37" s="1411" t="s">
        <v>2011</v>
      </c>
      <c r="EH37" s="1411" t="s">
        <v>1905</v>
      </c>
      <c r="EI37" s="1411" t="s">
        <v>1906</v>
      </c>
      <c r="EJ37" s="1411" t="s">
        <v>742</v>
      </c>
      <c r="EK37" s="1411" t="s">
        <v>741</v>
      </c>
      <c r="EL37" s="1411" t="s">
        <v>1908</v>
      </c>
      <c r="EM37" s="1411" t="s">
        <v>1909</v>
      </c>
      <c r="EN37" s="1436" t="str">
        <f t="shared" si="5"/>
        <v>https://eur-lex.europa.eu/legal-content/FR/TXT/?uri=CELEX:32011R1169</v>
      </c>
      <c r="EO37" s="1414" t="s">
        <v>1911</v>
      </c>
    </row>
    <row r="38" spans="2:145" ht="21" customHeight="1">
      <c r="B38" s="1438" t="str">
        <f t="shared" si="49"/>
        <v>• 6 pommes</v>
      </c>
      <c r="C38" s="1438" t="str">
        <f t="shared" si="50"/>
        <v>• 6 pommes</v>
      </c>
      <c r="D38" s="1438" t="str">
        <f>IF(UPPER(TRIM(N27))="X",C38,B38)</f>
        <v>• 6 pommes</v>
      </c>
      <c r="E38" s="1438">
        <f t="array" ref="E38">IF(H37&lt;&gt;"",E37,IF(E37="","",IFERROR(MATCH(TRUE(),INDEX(INDEX(K:K,E37+1):K219&lt;&gt;"",0),0)+E37,"")))</f>
        <v>35</v>
      </c>
      <c r="F38" s="1438" t="str">
        <f t="shared" si="58"/>
        <v>de douceur.</v>
      </c>
      <c r="G38" s="1438" t="str">
        <f t="shared" si="51"/>
        <v>de douceur.</v>
      </c>
      <c r="H38" s="1836" t="str">
        <f t="shared" si="52"/>
        <v/>
      </c>
      <c r="I38" s="1835" t="str">
        <f>IF(AND(F38&lt;&gt;"",N26&gt;0,M38&gt;N26),"Mot &gt; limite","")</f>
        <v/>
      </c>
      <c r="J38" s="1834">
        <f>IF(K38="","",COUNTIF(K34:K38,"&lt;&gt;"))</f>
        <v>5</v>
      </c>
      <c r="K38" s="1837" t="s">
        <v>6975</v>
      </c>
      <c r="L38" s="1834">
        <f t="shared" si="53"/>
        <v>10</v>
      </c>
      <c r="M38" s="1463">
        <f>IF(OR(F38="",N26="",N26&lt;=0),"",IF(LEN(F38)&lt;=N26,LEN(F38),IFERROR(FIND("♦",SUBSTITUTE(LEFT(F38,N26)," ","♦",LEN(LEFT(F38,N26))-LEN(SUBSTITUTE(LEFT(F38,N26)," ","")))),FIND(" ",F38&amp;" ",N26+1)-1)))</f>
        <v>11</v>
      </c>
      <c r="N38" s="1832">
        <f t="shared" si="54"/>
        <v>5</v>
      </c>
      <c r="O38" s="1833" t="str">
        <f t="shared" si="55"/>
        <v>de douceur.</v>
      </c>
      <c r="P38" s="1832">
        <f t="shared" si="56"/>
        <v>2</v>
      </c>
      <c r="Q38" s="1832">
        <f t="shared" si="57"/>
        <v>11</v>
      </c>
      <c r="R38" s="1463"/>
      <c r="S38" s="1930" t="str">
        <f t="shared" si="48"/>
        <v>A</v>
      </c>
      <c r="T38" s="1922" t="str">
        <f>T26</f>
        <v>N NOM DE VOTRE RECETTE | collez la--FAMILLE| Auteur &gt; VOUS</v>
      </c>
      <c r="U38" s="1923">
        <f>U26</f>
        <v>1</v>
      </c>
      <c r="V38" s="1922" t="str">
        <f>V26</f>
        <v>coupe</v>
      </c>
      <c r="W38" s="1921" t="str">
        <f>W26</f>
        <v>Recette mère ► Desserts assiette</v>
      </c>
      <c r="X38" s="2073"/>
      <c r="Y38" s="2072"/>
      <c r="Z38" s="2065" t="str">
        <f t="shared" si="44"/>
        <v/>
      </c>
      <c r="AA38" s="2071"/>
      <c r="AB38" s="2063"/>
      <c r="AC38" s="2062">
        <f>IF(OR(AD38="",AD38=0),0,AD38*IFERROR(_xlfn.XLOOKUP(AB38,AB84:AR84,AB85:AR85,"",0,1)*AA38*IF(X38&gt;0,X38,1),IFERROR(_xlfn.XLOOKUP(AB38,AB86:AR86,AB87:AR87,"",0,1)*AA38*IF(X38&gt;0,X38,1),0)))</f>
        <v>0</v>
      </c>
      <c r="AD38" s="2061">
        <v>1</v>
      </c>
      <c r="AE38" s="2060" t="s">
        <v>909</v>
      </c>
      <c r="AF38" s="2059" t="s">
        <v>7008</v>
      </c>
      <c r="AG38" s="2058">
        <f>IF(AC75=0,0,(AC38/AC75)*AH29*1000)</f>
        <v>0</v>
      </c>
      <c r="AH38" s="2057">
        <f>IF(AC75=0,0,(X38/AC75)*AH29)</f>
        <v>0</v>
      </c>
      <c r="AI38" s="2056">
        <f>IF(AQ25&lt;&gt;0,X38*AD38*AC25,0)</f>
        <v>0</v>
      </c>
      <c r="AJ38" s="2055">
        <f t="shared" si="45"/>
        <v>0</v>
      </c>
      <c r="AK38" s="2054" t="str">
        <f>IF(OR(AQ25="",AQ25=0,AC38=0),"",AC38*AD38*AC25)</f>
        <v/>
      </c>
      <c r="AL38" s="2074" t="str">
        <f>IF(AB38="","",IF(AK38="","",IF(AK38=0,0,IF(SUM(COUNTIF(AB84:AL84,SUBSTITUTE(TRIM(AB38)," (s)","")),COUNTIF(AB86:AL86,SUBSTITUTE(TRIM(AB38)," (s)","")),COUNTIF(AB85:AL85,SUBSTITUTE(TRIM(AB38)," (s)","")),COUNTIF(AB87:AL87,SUBSTITUTE(TRIM(AB38)," (s)","")))&gt;0,IF(ROUND(AK38,3)&gt;=1,ROUND(AK38,3)&amp;" L",ROUND(AK38*100,0)&amp;" cl"),IF(SUM(COUNTIF(AM84:AR84,SUBSTITUTE(TRIM(AB38)," (s)","")),COUNTIF(AM86:AR86,SUBSTITUTE(TRIM(AB38)," (s)","")),COUNTIF(AM85:AR85,SUBSTITUTE(TRIM(AB38)," (s)","")),COUNTIF(AM87:AR87,SUBSTITUTE(TRIM(AB38)," (s)","")))&gt;0,IF(ROUND(AK38,3)&gt;=1,ROUND(AK38,3)&amp;" Kg",ROUND(AK38*1000,0)&amp;" g"),"")))))</f>
        <v/>
      </c>
      <c r="AM38" s="2052"/>
      <c r="AN38" s="2051">
        <f t="shared" si="46"/>
        <v>0</v>
      </c>
      <c r="AO38" s="2050" t="str">
        <f t="shared" si="47"/>
        <v>pistils de safran</v>
      </c>
      <c r="AP38" s="2049"/>
      <c r="AQ38" s="2048"/>
      <c r="AR38" s="2047"/>
      <c r="AS38" s="1463"/>
      <c r="AT38" s="1421">
        <v>10</v>
      </c>
      <c r="AU38" s="1411" t="s">
        <v>2012</v>
      </c>
      <c r="AV38" s="1977" t="str">
        <f t="shared" si="6"/>
        <v>Sel fin</v>
      </c>
      <c r="AW38" s="1976" t="str">
        <f t="shared" si="7"/>
        <v/>
      </c>
      <c r="AX38" s="1414" t="str">
        <f t="shared" si="8"/>
        <v/>
      </c>
      <c r="AY38" s="1414" t="str">
        <f t="shared" si="9"/>
        <v/>
      </c>
      <c r="AZ38" s="1414" t="str">
        <f t="shared" si="10"/>
        <v/>
      </c>
      <c r="BA38" s="1414" t="str">
        <f t="shared" si="11"/>
        <v/>
      </c>
      <c r="BB38" s="1414" t="str">
        <f t="shared" si="12"/>
        <v/>
      </c>
      <c r="BC38" s="1414" t="str">
        <f t="shared" si="13"/>
        <v/>
      </c>
      <c r="BD38" s="1414" t="str">
        <f t="shared" si="14"/>
        <v/>
      </c>
      <c r="BE38" s="1414" t="str">
        <f t="shared" si="15"/>
        <v/>
      </c>
      <c r="BF38" s="1414" t="str">
        <f t="shared" si="16"/>
        <v/>
      </c>
      <c r="BG38" s="1414" t="str">
        <f t="shared" si="17"/>
        <v/>
      </c>
      <c r="BH38" s="1414" t="str">
        <f t="shared" si="18"/>
        <v/>
      </c>
      <c r="BI38" s="1414" t="str">
        <f t="shared" si="19"/>
        <v/>
      </c>
      <c r="BJ38" s="1414" t="str">
        <f t="shared" si="20"/>
        <v/>
      </c>
      <c r="BK38" s="1414" t="str">
        <f t="shared" si="21"/>
        <v/>
      </c>
      <c r="BL38" s="1422" t="str">
        <f t="shared" si="22"/>
        <v/>
      </c>
      <c r="BM38" s="1410"/>
      <c r="BN38" s="1420" t="str">
        <f t="shared" si="23"/>
        <v>Sel fin</v>
      </c>
      <c r="BO38" s="1420" t="str">
        <f t="shared" si="24"/>
        <v>sel fin</v>
      </c>
      <c r="BP38" s="1420" t="str">
        <f t="shared" si="25"/>
        <v>sel fin</v>
      </c>
      <c r="BQ38" s="1420" t="str">
        <f t="shared" si="26"/>
        <v>sel fin</v>
      </c>
      <c r="BR38" s="1420" t="str">
        <f t="shared" si="27"/>
        <v>sel fin</v>
      </c>
      <c r="BS38" s="1420" t="str">
        <f t="shared" si="28"/>
        <v>sel fin</v>
      </c>
      <c r="BT38" s="1420" t="str">
        <f t="shared" si="29"/>
        <v xml:space="preserve"> sel fin </v>
      </c>
      <c r="BU38" s="1420">
        <f t="array" ref="BU38">IF(BN38="","",SUMPRODUCT(--ISNUMBER(SEARCH(" "&amp;EK24:EK123&amp;" ",BT38))))</f>
        <v>0</v>
      </c>
      <c r="BV38" s="1420">
        <f t="array" ref="BV38">IF(BN38="","",SUMPRODUCT(--ISNUMBER(SEARCH(" "&amp;EK124:EK169&amp;" ",BT38))))</f>
        <v>0</v>
      </c>
      <c r="BW38" s="1420">
        <f t="array" ref="BW38">IF(BN38="","",SUMPRODUCT(--ISNUMBER(SEARCH(" "&amp;EK170:EK207&amp;" ",BT38))))</f>
        <v>0</v>
      </c>
      <c r="BX38" s="1420">
        <f t="array" ref="BX38">IF(BN38="","",SUMPRODUCT(--ISNUMBER(SEARCH(" "&amp;EK208:EK229&amp;" ",BT38))))</f>
        <v>0</v>
      </c>
      <c r="BY38" s="1420" t="str">
        <f t="shared" si="30"/>
        <v/>
      </c>
      <c r="BZ38" s="1420">
        <f t="array" ref="BZ38">IF(BN38="","",SUMPRODUCT(--ISNUMBER(SEARCH(" "&amp;EK230:EK329&amp;" ",BT38))))</f>
        <v>0</v>
      </c>
      <c r="CA38" s="1420">
        <f t="array" ref="CA38">IF(BN38="","",SUMPRODUCT(--ISNUMBER(SEARCH(" "&amp;EK330:EK364&amp;" ",BT38))))</f>
        <v>0</v>
      </c>
      <c r="CB38" s="1420" t="str">
        <f t="shared" si="31"/>
        <v/>
      </c>
      <c r="CC38" s="1420">
        <f t="array" ref="CC38">IF(BN38="","",SUMPRODUCT(--ISNUMBER(SEARCH(" "&amp;EK365:EK422&amp;" ",BT38))))</f>
        <v>0</v>
      </c>
      <c r="CD38" s="1420">
        <f t="array" ref="CD38">IF(BN38="","",SUMPRODUCT(--ISNUMBER(SEARCH(" "&amp;EK423:EK450&amp;" ",BT38))))</f>
        <v>0</v>
      </c>
      <c r="CE38" s="1420">
        <f t="array" ref="CE38">IF(BN38="","",SUMPRODUCT(--ISNUMBER(SEARCH(" "&amp;EK451:EK459&amp;" ",BT38))))</f>
        <v>0</v>
      </c>
      <c r="CF38" s="1420" t="str">
        <f t="shared" si="32"/>
        <v/>
      </c>
      <c r="CG38" s="1420">
        <f t="array" ref="CG38">IF(BN38="","",SUMPRODUCT(--ISNUMBER(SEARCH(" "&amp;EK460:EK559&amp;" ",BT38))))</f>
        <v>0</v>
      </c>
      <c r="CH38" s="1420">
        <f t="array" ref="CH38">IF(BN38="","",SUMPRODUCT(--ISNUMBER(SEARCH(" "&amp;EK560:EK659&amp;" ",BT38))))</f>
        <v>0</v>
      </c>
      <c r="CI38" s="1420">
        <f t="array" ref="CI38">IF(BN38="","",SUMPRODUCT(--ISNUMBER(SEARCH(" "&amp;EK660:EK759&amp;" ",BT38))))</f>
        <v>0</v>
      </c>
      <c r="CJ38" s="1420">
        <f t="array" ref="CJ38">IF(BN38="","",SUMPRODUCT(--ISNUMBER(SEARCH(" "&amp;EK760:EK859&amp;" ",BT38))))</f>
        <v>0</v>
      </c>
      <c r="CK38" s="1420">
        <f t="array" ref="CK38">IF(BN38="","",SUMPRODUCT(--ISNUMBER(SEARCH(" "&amp;EK860:EK959&amp;" ",BT38))))</f>
        <v>0</v>
      </c>
      <c r="CL38" s="1420">
        <f t="array" ref="CL38">IF(BN38="","",SUMPRODUCT(--ISNUMBER(SEARCH(" "&amp;EK960:EK1059&amp;" ",BT38))))</f>
        <v>0</v>
      </c>
      <c r="CM38" s="1420">
        <f t="array" ref="CM38">IF(BN38="","",SUMPRODUCT(--ISNUMBER(SEARCH(" "&amp;EK1060:EK1159&amp;" ",BT38))))</f>
        <v>0</v>
      </c>
      <c r="CN38" s="1420">
        <f t="array" ref="CN38">IF(BN38="","",SUMPRODUCT(--ISNUMBER(SEARCH(" "&amp;EK1160:EK1259&amp;" ",BT38))))</f>
        <v>0</v>
      </c>
      <c r="CO38" s="1420">
        <f t="array" ref="CO38">IF(BN38="","",SUMPRODUCT(--ISNUMBER(SEARCH(" "&amp;EK1260:EK1359&amp;" ",BT38))))</f>
        <v>0</v>
      </c>
      <c r="CP38" s="1420">
        <f t="array" ref="CP38">IF(BN38="","",SUMPRODUCT(--ISNUMBER(SEARCH(" "&amp;EK1360:EK1387&amp;" ",BT38))))</f>
        <v>0</v>
      </c>
      <c r="CQ38" s="1420">
        <f t="array" ref="CQ38">IF(BN38="","",SUMPRODUCT(--ISNUMBER(SEARCH(" "&amp;EK1388:EK1396&amp;" ",BT38))))</f>
        <v>0</v>
      </c>
      <c r="CR38" s="1420">
        <f t="array" ref="CR38">IF(BN38="","",SUMPRODUCT(--ISNUMBER(SEARCH(" "&amp;EK1397:EK1407&amp;" ",BT38))))</f>
        <v>0</v>
      </c>
      <c r="CS38" s="1420" t="str">
        <f t="shared" si="33"/>
        <v/>
      </c>
      <c r="CT38" s="1420">
        <f t="array" ref="CT38">IF(BN38="","",SUMPRODUCT(--ISNUMBER(SEARCH(" "&amp;EK1408:EK1428&amp;" ",BT38))))</f>
        <v>0</v>
      </c>
      <c r="CU38" s="1420" t="str">
        <f t="shared" si="34"/>
        <v/>
      </c>
      <c r="CV38" s="1420">
        <f t="array" ref="CV38">IF(BN38="","",SUMPRODUCT(--ISNUMBER(SEARCH(" "&amp;EK1429:EK1466&amp;" ",BT38))))</f>
        <v>0</v>
      </c>
      <c r="CW38" s="1420">
        <f t="array" ref="CW38">IF(BN38="","",SUMPRODUCT(--ISNUMBER(SEARCH(" "&amp;EK1467:EK1468&amp;" ",BT38))))</f>
        <v>0</v>
      </c>
      <c r="CX38" s="1420">
        <f t="array" ref="CX38">IF(BN38="","",SUMPRODUCT(--ISNUMBER(SEARCH(" "&amp;EK1469:EK1479&amp;" ",BT38))))</f>
        <v>0</v>
      </c>
      <c r="CY38" s="1420" t="str">
        <f t="shared" si="35"/>
        <v/>
      </c>
      <c r="CZ38" s="1420">
        <f t="array" ref="CZ38">IF(BN38="","",SUMPRODUCT(--ISNUMBER(SEARCH(" "&amp;EK1480:EK1579&amp;" ",BT38))))</f>
        <v>0</v>
      </c>
      <c r="DA38" s="1420">
        <f t="array" ref="DA38">IF(BN38="","",SUMPRODUCT(--ISNUMBER(SEARCH(" "&amp;EK1580:EK1679&amp;" ",BT38))))</f>
        <v>0</v>
      </c>
      <c r="DB38" s="1420">
        <f t="array" ref="DB38">IF(BN38="","",SUMPRODUCT(--ISNUMBER(SEARCH(" "&amp;EK1680:EK1763&amp;" ",BT38))))</f>
        <v>0</v>
      </c>
      <c r="DC38" s="1420">
        <f t="array" ref="DC38">IF(BN38="","",SUMPRODUCT(--ISNUMBER(SEARCH(" "&amp;EK1764:EK1813&amp;" ",BT38))))</f>
        <v>0</v>
      </c>
      <c r="DD38" s="1420">
        <f t="array" ref="DD38">IF(BN38="","",SUMPRODUCT(--ISNUMBER(SEARCH(" "&amp;EK1814:EK1893&amp;" ",BT38))))</f>
        <v>0</v>
      </c>
      <c r="DE38" s="1420">
        <f t="array" ref="DE38">IF(BN38="","",SUMPRODUCT(--ISNUMBER(SEARCH(" "&amp;EK1894:EK1902&amp;" ",BT38))))</f>
        <v>0</v>
      </c>
      <c r="DF38" s="1420" t="str">
        <f t="shared" si="36"/>
        <v/>
      </c>
      <c r="DG38" s="1420">
        <f t="array" ref="DG38">IF(BN38="","",SUMPRODUCT(--ISNUMBER(SEARCH(" "&amp;EK1903:EK1960&amp;" ",BT38))))</f>
        <v>0</v>
      </c>
      <c r="DH38" s="1420">
        <f t="array" ref="DH38">IF(BN38="","",SUMPRODUCT(--ISNUMBER(SEARCH(" "&amp;EK1961:EK1983&amp;" ",BT38))))</f>
        <v>0</v>
      </c>
      <c r="DI38" s="1420">
        <f t="array" ref="DI38">IF(BN38="","",SUMPRODUCT(--ISNUMBER(SEARCH(" "&amp;EK1984:EK2000&amp;" ",BT38))))</f>
        <v>0</v>
      </c>
      <c r="DJ38" s="1420" t="str">
        <f t="shared" si="37"/>
        <v/>
      </c>
      <c r="DK38" s="1420">
        <f t="array" ref="DK38">IF(BN38="","",SUMPRODUCT(--ISNUMBER(SEARCH(" "&amp;EK2001:EK2014&amp;" ",BT38))))</f>
        <v>0</v>
      </c>
      <c r="DL38" s="1420">
        <f t="array" ref="DL38">IF(BN38="","",SUMPRODUCT(--ISNUMBER(SEARCH(" "&amp;EK2015:EK2029&amp;" ",BT38))))</f>
        <v>0</v>
      </c>
      <c r="DM38" s="1420" t="str">
        <f t="shared" si="38"/>
        <v/>
      </c>
      <c r="DN38" s="1420">
        <f t="array" ref="DN38">IF(BN38="","",SUMPRODUCT(--ISNUMBER(SEARCH(" "&amp;EK2030:EK2047&amp;" ",BT38))))</f>
        <v>0</v>
      </c>
      <c r="DO38" s="1420">
        <f t="array" ref="DO38">IF(BN38="","",SUMPRODUCT(--ISNUMBER(SEARCH(" "&amp;EK2048:EK2062&amp;" ",BT38))))</f>
        <v>0</v>
      </c>
      <c r="DP38" s="1420" t="str">
        <f t="shared" si="39"/>
        <v/>
      </c>
      <c r="DQ38" s="1420">
        <f t="array" ref="DQ38">IF(BN38="","",SUMPRODUCT(--ISNUMBER(SEARCH(" "&amp;EK2063:EK2081&amp;" ",BT38))))</f>
        <v>0</v>
      </c>
      <c r="DR38" s="1420">
        <f t="array" ref="DR38">IF(BN38="","",SUMPRODUCT(--ISNUMBER(SEARCH(" "&amp;EK2082:EK2096&amp;" ",BT38))))</f>
        <v>0</v>
      </c>
      <c r="DS38" s="1420" t="str">
        <f t="shared" si="40"/>
        <v/>
      </c>
      <c r="DT38" s="1420">
        <f t="array" ref="DT38">IF(BN38="","",SUMPRODUCT(--ISNUMBER(SEARCH(" "&amp;EK2097:EK2117&amp;" ",BT38))))</f>
        <v>0</v>
      </c>
      <c r="DU38" s="1420">
        <f t="array" ref="DU38">IF(BN38="","",SUMPRODUCT(--ISNUMBER(SEARCH(" "&amp;EK2118:EK2157&amp;" ",BT38))))</f>
        <v>0</v>
      </c>
      <c r="DV38" s="1420" t="str">
        <f t="shared" si="41"/>
        <v/>
      </c>
      <c r="DW38" s="1420">
        <f t="array" ref="DW38">IF(BN38="","",SUMPRODUCT(--ISNUMBER(SEARCH(" "&amp;EK2158:EK2170&amp;" ",BT38))))</f>
        <v>0</v>
      </c>
      <c r="DX38" s="1420">
        <f t="array" ref="DX38">IF(BN38="","",SUMPRODUCT(--ISNUMBER(SEARCH(" "&amp;EK2171:EK2176&amp;" ",BT38))))</f>
        <v>0</v>
      </c>
      <c r="DY38" s="1420" t="str">
        <f t="shared" si="42"/>
        <v/>
      </c>
      <c r="DZ38" s="1420">
        <f t="array" ref="DZ38">IF(BN38="","",SUMPRODUCT(--ISNUMBER(SEARCH(" "&amp;EK2177:EK2276&amp;" ",BT38))))</f>
        <v>0</v>
      </c>
      <c r="EA38" s="1420">
        <f t="array" ref="EA38">IF(BN38="","",SUMPRODUCT(--ISNUMBER(SEARCH(" "&amp;EK2277:EK2376&amp;" ",BT38))))</f>
        <v>0</v>
      </c>
      <c r="EB38" s="1420">
        <f t="array" ref="EB38">IF(BN38="","",SUMPRODUCT(--ISNUMBER(SEARCH(" "&amp;EK2377:EK2419&amp;" ",BT38))))</f>
        <v>0</v>
      </c>
      <c r="EC38" s="1420">
        <f t="array" ref="EC38">IF(BN38="","",SUMPRODUCT(--ISNUMBER(SEARCH(" "&amp;EK2420:EK2435&amp;" ",BT38))))</f>
        <v>0</v>
      </c>
      <c r="ED38" s="1420">
        <f t="array" ref="ED38">IF(BN38="","",SUMPRODUCT(--ISNUMBER(SEARCH(" "&amp;EK2436:EK2440&amp;" ",BT38))))</f>
        <v>0</v>
      </c>
      <c r="EE38" s="1420" t="str">
        <f t="shared" si="43"/>
        <v/>
      </c>
      <c r="EF38" s="1412"/>
      <c r="EG38" s="1411" t="s">
        <v>2013</v>
      </c>
      <c r="EH38" s="1411" t="s">
        <v>1905</v>
      </c>
      <c r="EI38" s="1411" t="s">
        <v>1906</v>
      </c>
      <c r="EJ38" s="1411" t="s">
        <v>743</v>
      </c>
      <c r="EK38" s="1411" t="s">
        <v>743</v>
      </c>
      <c r="EL38" s="1411" t="s">
        <v>1908</v>
      </c>
      <c r="EM38" s="1411" t="s">
        <v>1909</v>
      </c>
      <c r="EN38" s="1436" t="str">
        <f t="shared" si="5"/>
        <v>https://eur-lex.europa.eu/legal-content/FR/TXT/?uri=CELEX:32011R1169</v>
      </c>
      <c r="EO38" s="1414" t="s">
        <v>1911</v>
      </c>
    </row>
    <row r="39" spans="2:145" ht="21" customHeight="1">
      <c r="B39" s="1438" t="str">
        <f t="shared" si="49"/>
        <v>• 3 œufs</v>
      </c>
      <c r="C39" s="1438" t="str">
        <f t="shared" si="50"/>
        <v>• 3 œufs</v>
      </c>
      <c r="D39" s="1438" t="str">
        <f>IF(UPPER(TRIM(N27))="X",C39,B39)</f>
        <v>• 3 œufs</v>
      </c>
      <c r="E39" s="1438">
        <f t="array" ref="E39">IF(H38&lt;&gt;"",E38,IF(E38="","",IFERROR(MATCH(TRUE(),INDEX(INDEX(K:K,E38+1):K219&lt;&gt;"",0),0)+E38,"")))</f>
        <v>36</v>
      </c>
      <c r="F39" s="1438" t="str">
        <f t="shared" si="58"/>
        <v>Ingrédients :</v>
      </c>
      <c r="G39" s="1438" t="str">
        <f t="shared" si="51"/>
        <v>Ingrédients :</v>
      </c>
      <c r="H39" s="1836" t="str">
        <f t="shared" si="52"/>
        <v/>
      </c>
      <c r="I39" s="1835" t="str">
        <f>IF(AND(F39&lt;&gt;"",N26&gt;0,M39&gt;N26),"Mot &gt; limite","")</f>
        <v/>
      </c>
      <c r="J39" s="1834">
        <f>IF(K39="","",COUNTIF(K34:K39,"&lt;&gt;"))</f>
        <v>6</v>
      </c>
      <c r="K39" s="1837" t="s">
        <v>6976</v>
      </c>
      <c r="L39" s="1834">
        <f t="shared" si="53"/>
        <v>8</v>
      </c>
      <c r="M39" s="1463">
        <f>IF(OR(F39="",N26="",N26&lt;=0),"",IF(LEN(F39)&lt;=N26,LEN(F39),IFERROR(FIND("♦",SUBSTITUTE(LEFT(F39,N26)," ","♦",LEN(LEFT(F39,N26))-LEN(SUBSTITUTE(LEFT(F39,N26)," ","")))),FIND(" ",F39&amp;" ",N26+1)-1)))</f>
        <v>13</v>
      </c>
      <c r="N39" s="1832">
        <f t="shared" si="54"/>
        <v>6</v>
      </c>
      <c r="O39" s="1833" t="str">
        <f t="shared" si="55"/>
        <v>Ingrédients :</v>
      </c>
      <c r="P39" s="1832">
        <f t="shared" si="56"/>
        <v>2</v>
      </c>
      <c r="Q39" s="1832">
        <f t="shared" si="57"/>
        <v>13</v>
      </c>
      <c r="R39" s="1463"/>
      <c r="S39" s="1930" t="str">
        <f t="shared" si="48"/>
        <v>A</v>
      </c>
      <c r="T39" s="1922" t="str">
        <f>T26</f>
        <v>N NOM DE VOTRE RECETTE | collez la--FAMILLE| Auteur &gt; VOUS</v>
      </c>
      <c r="U39" s="1923">
        <f>U26</f>
        <v>1</v>
      </c>
      <c r="V39" s="1922" t="str">
        <f>V26</f>
        <v>coupe</v>
      </c>
      <c r="W39" s="1921" t="str">
        <f>W26</f>
        <v>Recette mère ► Desserts assiette</v>
      </c>
      <c r="X39" s="2073"/>
      <c r="Y39" s="2072"/>
      <c r="Z39" s="2065" t="str">
        <f t="shared" si="44"/>
        <v/>
      </c>
      <c r="AA39" s="2071"/>
      <c r="AB39" s="2063"/>
      <c r="AC39" s="2062">
        <f>IF(OR(AD39="",AD39=0),0,AD39*IFERROR(_xlfn.XLOOKUP(AB39,AB84:AR84,AB85:AR85,"",0,1)*AA39*IF(X39&gt;0,X39,1),IFERROR(_xlfn.XLOOKUP(AB39,AB86:AR86,AB87:AR87,"",0,1)*AA39*IF(X39&gt;0,X39,1),0)))</f>
        <v>0</v>
      </c>
      <c r="AD39" s="2061">
        <v>1</v>
      </c>
      <c r="AE39" s="2060" t="s">
        <v>7008</v>
      </c>
      <c r="AF39" s="2059" t="s">
        <v>7008</v>
      </c>
      <c r="AG39" s="2058">
        <f>IF(AC75=0,0,(AC39/AC75)*AH29*1000)</f>
        <v>0</v>
      </c>
      <c r="AH39" s="2057">
        <f>IF(AC75=0,0,(X39/AC75)*AH29)</f>
        <v>0</v>
      </c>
      <c r="AI39" s="2070">
        <f>IF(AQ25&lt;&gt;0,X39*AD39*AC25,0)</f>
        <v>0</v>
      </c>
      <c r="AJ39" s="2069">
        <f t="shared" si="45"/>
        <v>0</v>
      </c>
      <c r="AK39" s="2054" t="str">
        <f>IF(OR(AQ25="",AQ25=0,AC39=0),"",AC39*AD39*AC25)</f>
        <v/>
      </c>
      <c r="AL39" s="2068" t="str">
        <f>IF(AB39="","",IF(AK39="","",IF(AK39=0,0,IF(SUM(COUNTIF(AB84:AL84,SUBSTITUTE(TRIM(AB39)," (s)","")),COUNTIF(AB86:AL86,SUBSTITUTE(TRIM(AB39)," (s)","")),COUNTIF(AB85:AL85,SUBSTITUTE(TRIM(AB39)," (s)","")),COUNTIF(AB87:AL87,SUBSTITUTE(TRIM(AB39)," (s)","")))&gt;0,IF(ROUND(AK39,3)&gt;=1,ROUND(AK39,3)&amp;" L",ROUND(AK39*100,0)&amp;" cl"),IF(SUM(COUNTIF(AM84:AR84,SUBSTITUTE(TRIM(AB39)," (s)","")),COUNTIF(AM86:AR86,SUBSTITUTE(TRIM(AB39)," (s)","")),COUNTIF(AM85:AR85,SUBSTITUTE(TRIM(AB39)," (s)","")),COUNTIF(AM87:AR87,SUBSTITUTE(TRIM(AB39)," (s)","")))&gt;0,IF(ROUND(AK39,3)&gt;=1,ROUND(AK39,3)&amp;" Kg",ROUND(AK39*1000,0)&amp;" g"),"")))))</f>
        <v/>
      </c>
      <c r="AM39" s="2052"/>
      <c r="AN39" s="2051">
        <f t="shared" si="46"/>
        <v>0</v>
      </c>
      <c r="AO39" s="2050" t="str">
        <f t="shared" si="47"/>
        <v>242</v>
      </c>
      <c r="AP39" s="2049"/>
      <c r="AQ39" s="2048"/>
      <c r="AR39" s="2047"/>
      <c r="AS39" s="1463"/>
      <c r="AT39" s="1421">
        <v>11</v>
      </c>
      <c r="AU39" s="1411" t="s">
        <v>2014</v>
      </c>
      <c r="AV39" s="1977" t="str">
        <f t="shared" si="6"/>
        <v>Poivre</v>
      </c>
      <c r="AW39" s="1976" t="str">
        <f t="shared" si="7"/>
        <v/>
      </c>
      <c r="AX39" s="1414" t="str">
        <f t="shared" si="8"/>
        <v/>
      </c>
      <c r="AY39" s="1414" t="str">
        <f t="shared" si="9"/>
        <v/>
      </c>
      <c r="AZ39" s="1414" t="str">
        <f t="shared" si="10"/>
        <v/>
      </c>
      <c r="BA39" s="1414" t="str">
        <f t="shared" si="11"/>
        <v/>
      </c>
      <c r="BB39" s="1414" t="str">
        <f t="shared" si="12"/>
        <v/>
      </c>
      <c r="BC39" s="1414" t="str">
        <f t="shared" si="13"/>
        <v/>
      </c>
      <c r="BD39" s="1414" t="str">
        <f t="shared" si="14"/>
        <v/>
      </c>
      <c r="BE39" s="1414" t="str">
        <f t="shared" si="15"/>
        <v/>
      </c>
      <c r="BF39" s="1414" t="str">
        <f t="shared" si="16"/>
        <v/>
      </c>
      <c r="BG39" s="1414" t="str">
        <f t="shared" si="17"/>
        <v/>
      </c>
      <c r="BH39" s="1414" t="str">
        <f t="shared" si="18"/>
        <v/>
      </c>
      <c r="BI39" s="1414" t="str">
        <f t="shared" si="19"/>
        <v/>
      </c>
      <c r="BJ39" s="1414" t="str">
        <f t="shared" si="20"/>
        <v/>
      </c>
      <c r="BK39" s="1414" t="str">
        <f t="shared" si="21"/>
        <v/>
      </c>
      <c r="BL39" s="1422" t="str">
        <f t="shared" si="22"/>
        <v/>
      </c>
      <c r="BM39" s="1410"/>
      <c r="BN39" s="1420" t="str">
        <f t="shared" si="23"/>
        <v>Poivre</v>
      </c>
      <c r="BO39" s="1420" t="str">
        <f t="shared" si="24"/>
        <v>poivre</v>
      </c>
      <c r="BP39" s="1420" t="str">
        <f t="shared" si="25"/>
        <v>poivre</v>
      </c>
      <c r="BQ39" s="1420" t="str">
        <f t="shared" si="26"/>
        <v>poivre</v>
      </c>
      <c r="BR39" s="1420" t="str">
        <f t="shared" si="27"/>
        <v>poivre</v>
      </c>
      <c r="BS39" s="1420" t="str">
        <f t="shared" si="28"/>
        <v>poivre</v>
      </c>
      <c r="BT39" s="1420" t="str">
        <f t="shared" si="29"/>
        <v xml:space="preserve"> poivre </v>
      </c>
      <c r="BU39" s="1420">
        <f t="array" ref="BU39">IF(BN39="","",SUMPRODUCT(--ISNUMBER(SEARCH(" "&amp;EK24:EK123&amp;" ",BT39))))</f>
        <v>0</v>
      </c>
      <c r="BV39" s="1420">
        <f t="array" ref="BV39">IF(BN39="","",SUMPRODUCT(--ISNUMBER(SEARCH(" "&amp;EK124:EK169&amp;" ",BT39))))</f>
        <v>0</v>
      </c>
      <c r="BW39" s="1420">
        <f t="array" ref="BW39">IF(BN39="","",SUMPRODUCT(--ISNUMBER(SEARCH(" "&amp;EK170:EK207&amp;" ",BT39))))</f>
        <v>0</v>
      </c>
      <c r="BX39" s="1420">
        <f t="array" ref="BX39">IF(BN39="","",SUMPRODUCT(--ISNUMBER(SEARCH(" "&amp;EK208:EK229&amp;" ",BT39))))</f>
        <v>0</v>
      </c>
      <c r="BY39" s="1420" t="str">
        <f t="shared" si="30"/>
        <v/>
      </c>
      <c r="BZ39" s="1420">
        <f t="array" ref="BZ39">IF(BN39="","",SUMPRODUCT(--ISNUMBER(SEARCH(" "&amp;EK230:EK329&amp;" ",BT39))))</f>
        <v>0</v>
      </c>
      <c r="CA39" s="1420">
        <f t="array" ref="CA39">IF(BN39="","",SUMPRODUCT(--ISNUMBER(SEARCH(" "&amp;EK330:EK364&amp;" ",BT39))))</f>
        <v>0</v>
      </c>
      <c r="CB39" s="1420" t="str">
        <f t="shared" si="31"/>
        <v/>
      </c>
      <c r="CC39" s="1420">
        <f t="array" ref="CC39">IF(BN39="","",SUMPRODUCT(--ISNUMBER(SEARCH(" "&amp;EK365:EK422&amp;" ",BT39))))</f>
        <v>0</v>
      </c>
      <c r="CD39" s="1420">
        <f t="array" ref="CD39">IF(BN39="","",SUMPRODUCT(--ISNUMBER(SEARCH(" "&amp;EK423:EK450&amp;" ",BT39))))</f>
        <v>0</v>
      </c>
      <c r="CE39" s="1420">
        <f t="array" ref="CE39">IF(BN39="","",SUMPRODUCT(--ISNUMBER(SEARCH(" "&amp;EK451:EK459&amp;" ",BT39))))</f>
        <v>0</v>
      </c>
      <c r="CF39" s="1420" t="str">
        <f t="shared" si="32"/>
        <v/>
      </c>
      <c r="CG39" s="1420">
        <f t="array" ref="CG39">IF(BN39="","",SUMPRODUCT(--ISNUMBER(SEARCH(" "&amp;EK460:EK559&amp;" ",BT39))))</f>
        <v>0</v>
      </c>
      <c r="CH39" s="1420">
        <f t="array" ref="CH39">IF(BN39="","",SUMPRODUCT(--ISNUMBER(SEARCH(" "&amp;EK560:EK659&amp;" ",BT39))))</f>
        <v>0</v>
      </c>
      <c r="CI39" s="1420">
        <f t="array" ref="CI39">IF(BN39="","",SUMPRODUCT(--ISNUMBER(SEARCH(" "&amp;EK660:EK759&amp;" ",BT39))))</f>
        <v>0</v>
      </c>
      <c r="CJ39" s="1420">
        <f t="array" ref="CJ39">IF(BN39="","",SUMPRODUCT(--ISNUMBER(SEARCH(" "&amp;EK760:EK859&amp;" ",BT39))))</f>
        <v>0</v>
      </c>
      <c r="CK39" s="1420">
        <f t="array" ref="CK39">IF(BN39="","",SUMPRODUCT(--ISNUMBER(SEARCH(" "&amp;EK860:EK959&amp;" ",BT39))))</f>
        <v>0</v>
      </c>
      <c r="CL39" s="1420">
        <f t="array" ref="CL39">IF(BN39="","",SUMPRODUCT(--ISNUMBER(SEARCH(" "&amp;EK960:EK1059&amp;" ",BT39))))</f>
        <v>0</v>
      </c>
      <c r="CM39" s="1420">
        <f t="array" ref="CM39">IF(BN39="","",SUMPRODUCT(--ISNUMBER(SEARCH(" "&amp;EK1060:EK1159&amp;" ",BT39))))</f>
        <v>0</v>
      </c>
      <c r="CN39" s="1420">
        <f t="array" ref="CN39">IF(BN39="","",SUMPRODUCT(--ISNUMBER(SEARCH(" "&amp;EK1160:EK1259&amp;" ",BT39))))</f>
        <v>0</v>
      </c>
      <c r="CO39" s="1420">
        <f t="array" ref="CO39">IF(BN39="","",SUMPRODUCT(--ISNUMBER(SEARCH(" "&amp;EK1260:EK1359&amp;" ",BT39))))</f>
        <v>0</v>
      </c>
      <c r="CP39" s="1420">
        <f t="array" ref="CP39">IF(BN39="","",SUMPRODUCT(--ISNUMBER(SEARCH(" "&amp;EK1360:EK1387&amp;" ",BT39))))</f>
        <v>0</v>
      </c>
      <c r="CQ39" s="1420">
        <f t="array" ref="CQ39">IF(BN39="","",SUMPRODUCT(--ISNUMBER(SEARCH(" "&amp;EK1388:EK1396&amp;" ",BT39))))</f>
        <v>0</v>
      </c>
      <c r="CR39" s="1420">
        <f t="array" ref="CR39">IF(BN39="","",SUMPRODUCT(--ISNUMBER(SEARCH(" "&amp;EK1397:EK1407&amp;" ",BT39))))</f>
        <v>0</v>
      </c>
      <c r="CS39" s="1420" t="str">
        <f t="shared" si="33"/>
        <v/>
      </c>
      <c r="CT39" s="1420">
        <f t="array" ref="CT39">IF(BN39="","",SUMPRODUCT(--ISNUMBER(SEARCH(" "&amp;EK1408:EK1428&amp;" ",BT39))))</f>
        <v>0</v>
      </c>
      <c r="CU39" s="1420" t="str">
        <f t="shared" si="34"/>
        <v/>
      </c>
      <c r="CV39" s="1420">
        <f t="array" ref="CV39">IF(BN39="","",SUMPRODUCT(--ISNUMBER(SEARCH(" "&amp;EK1429:EK1466&amp;" ",BT39))))</f>
        <v>0</v>
      </c>
      <c r="CW39" s="1420">
        <f t="array" ref="CW39">IF(BN39="","",SUMPRODUCT(--ISNUMBER(SEARCH(" "&amp;EK1467:EK1468&amp;" ",BT39))))</f>
        <v>0</v>
      </c>
      <c r="CX39" s="1420">
        <f t="array" ref="CX39">IF(BN39="","",SUMPRODUCT(--ISNUMBER(SEARCH(" "&amp;EK1469:EK1479&amp;" ",BT39))))</f>
        <v>0</v>
      </c>
      <c r="CY39" s="1420" t="str">
        <f t="shared" si="35"/>
        <v/>
      </c>
      <c r="CZ39" s="1420">
        <f t="array" ref="CZ39">IF(BN39="","",SUMPRODUCT(--ISNUMBER(SEARCH(" "&amp;EK1480:EK1579&amp;" ",BT39))))</f>
        <v>0</v>
      </c>
      <c r="DA39" s="1420">
        <f t="array" ref="DA39">IF(BN39="","",SUMPRODUCT(--ISNUMBER(SEARCH(" "&amp;EK1580:EK1679&amp;" ",BT39))))</f>
        <v>0</v>
      </c>
      <c r="DB39" s="1420">
        <f t="array" ref="DB39">IF(BN39="","",SUMPRODUCT(--ISNUMBER(SEARCH(" "&amp;EK1680:EK1763&amp;" ",BT39))))</f>
        <v>0</v>
      </c>
      <c r="DC39" s="1420">
        <f t="array" ref="DC39">IF(BN39="","",SUMPRODUCT(--ISNUMBER(SEARCH(" "&amp;EK1764:EK1813&amp;" ",BT39))))</f>
        <v>0</v>
      </c>
      <c r="DD39" s="1420">
        <f t="array" ref="DD39">IF(BN39="","",SUMPRODUCT(--ISNUMBER(SEARCH(" "&amp;EK1814:EK1893&amp;" ",BT39))))</f>
        <v>0</v>
      </c>
      <c r="DE39" s="1420">
        <f t="array" ref="DE39">IF(BN39="","",SUMPRODUCT(--ISNUMBER(SEARCH(" "&amp;EK1894:EK1902&amp;" ",BT39))))</f>
        <v>0</v>
      </c>
      <c r="DF39" s="1420" t="str">
        <f t="shared" si="36"/>
        <v/>
      </c>
      <c r="DG39" s="1420">
        <f t="array" ref="DG39">IF(BN39="","",SUMPRODUCT(--ISNUMBER(SEARCH(" "&amp;EK1903:EK1960&amp;" ",BT39))))</f>
        <v>0</v>
      </c>
      <c r="DH39" s="1420">
        <f t="array" ref="DH39">IF(BN39="","",SUMPRODUCT(--ISNUMBER(SEARCH(" "&amp;EK1961:EK1983&amp;" ",BT39))))</f>
        <v>0</v>
      </c>
      <c r="DI39" s="1420">
        <f t="array" ref="DI39">IF(BN39="","",SUMPRODUCT(--ISNUMBER(SEARCH(" "&amp;EK1984:EK2000&amp;" ",BT39))))</f>
        <v>0</v>
      </c>
      <c r="DJ39" s="1420" t="str">
        <f t="shared" si="37"/>
        <v/>
      </c>
      <c r="DK39" s="1420">
        <f t="array" ref="DK39">IF(BN39="","",SUMPRODUCT(--ISNUMBER(SEARCH(" "&amp;EK2001:EK2014&amp;" ",BT39))))</f>
        <v>0</v>
      </c>
      <c r="DL39" s="1420">
        <f t="array" ref="DL39">IF(BN39="","",SUMPRODUCT(--ISNUMBER(SEARCH(" "&amp;EK2015:EK2029&amp;" ",BT39))))</f>
        <v>0</v>
      </c>
      <c r="DM39" s="1420" t="str">
        <f t="shared" si="38"/>
        <v/>
      </c>
      <c r="DN39" s="1420">
        <f t="array" ref="DN39">IF(BN39="","",SUMPRODUCT(--ISNUMBER(SEARCH(" "&amp;EK2030:EK2047&amp;" ",BT39))))</f>
        <v>0</v>
      </c>
      <c r="DO39" s="1420">
        <f t="array" ref="DO39">IF(BN39="","",SUMPRODUCT(--ISNUMBER(SEARCH(" "&amp;EK2048:EK2062&amp;" ",BT39))))</f>
        <v>0</v>
      </c>
      <c r="DP39" s="1420" t="str">
        <f t="shared" si="39"/>
        <v/>
      </c>
      <c r="DQ39" s="1420">
        <f t="array" ref="DQ39">IF(BN39="","",SUMPRODUCT(--ISNUMBER(SEARCH(" "&amp;EK2063:EK2081&amp;" ",BT39))))</f>
        <v>0</v>
      </c>
      <c r="DR39" s="1420">
        <f t="array" ref="DR39">IF(BN39="","",SUMPRODUCT(--ISNUMBER(SEARCH(" "&amp;EK2082:EK2096&amp;" ",BT39))))</f>
        <v>0</v>
      </c>
      <c r="DS39" s="1420" t="str">
        <f t="shared" si="40"/>
        <v/>
      </c>
      <c r="DT39" s="1420">
        <f t="array" ref="DT39">IF(BN39="","",SUMPRODUCT(--ISNUMBER(SEARCH(" "&amp;EK2097:EK2117&amp;" ",BT39))))</f>
        <v>0</v>
      </c>
      <c r="DU39" s="1420">
        <f t="array" ref="DU39">IF(BN39="","",SUMPRODUCT(--ISNUMBER(SEARCH(" "&amp;EK2118:EK2157&amp;" ",BT39))))</f>
        <v>0</v>
      </c>
      <c r="DV39" s="1420" t="str">
        <f t="shared" si="41"/>
        <v/>
      </c>
      <c r="DW39" s="1420">
        <f t="array" ref="DW39">IF(BN39="","",SUMPRODUCT(--ISNUMBER(SEARCH(" "&amp;EK2158:EK2170&amp;" ",BT39))))</f>
        <v>0</v>
      </c>
      <c r="DX39" s="1420">
        <f t="array" ref="DX39">IF(BN39="","",SUMPRODUCT(--ISNUMBER(SEARCH(" "&amp;EK2171:EK2176&amp;" ",BT39))))</f>
        <v>0</v>
      </c>
      <c r="DY39" s="1420" t="str">
        <f t="shared" si="42"/>
        <v/>
      </c>
      <c r="DZ39" s="1420">
        <f t="array" ref="DZ39">IF(BN39="","",SUMPRODUCT(--ISNUMBER(SEARCH(" "&amp;EK2177:EK2276&amp;" ",BT39))))</f>
        <v>0</v>
      </c>
      <c r="EA39" s="1420">
        <f t="array" ref="EA39">IF(BN39="","",SUMPRODUCT(--ISNUMBER(SEARCH(" "&amp;EK2277:EK2376&amp;" ",BT39))))</f>
        <v>0</v>
      </c>
      <c r="EB39" s="1420">
        <f t="array" ref="EB39">IF(BN39="","",SUMPRODUCT(--ISNUMBER(SEARCH(" "&amp;EK2377:EK2419&amp;" ",BT39))))</f>
        <v>0</v>
      </c>
      <c r="EC39" s="1420">
        <f t="array" ref="EC39">IF(BN39="","",SUMPRODUCT(--ISNUMBER(SEARCH(" "&amp;EK2420:EK2435&amp;" ",BT39))))</f>
        <v>0</v>
      </c>
      <c r="ED39" s="1420">
        <f t="array" ref="ED39">IF(BN39="","",SUMPRODUCT(--ISNUMBER(SEARCH(" "&amp;EK2436:EK2440&amp;" ",BT39))))</f>
        <v>0</v>
      </c>
      <c r="EE39" s="1420" t="str">
        <f t="shared" si="43"/>
        <v/>
      </c>
      <c r="EF39" s="1412"/>
      <c r="EG39" s="1411" t="s">
        <v>2015</v>
      </c>
      <c r="EH39" s="1411" t="s">
        <v>1905</v>
      </c>
      <c r="EI39" s="1411" t="s">
        <v>1906</v>
      </c>
      <c r="EJ39" s="1411" t="s">
        <v>2016</v>
      </c>
      <c r="EK39" s="1411" t="s">
        <v>2016</v>
      </c>
      <c r="EL39" s="1411" t="s">
        <v>1980</v>
      </c>
      <c r="EM39" s="1411" t="s">
        <v>1981</v>
      </c>
      <c r="EN39" s="1436" t="str">
        <f t="shared" si="5"/>
        <v>https://eur-lex.europa.eu/legal-content/FR/TXT/?uri=CELEX:32011R1169</v>
      </c>
      <c r="EO39" s="1414" t="s">
        <v>1982</v>
      </c>
    </row>
    <row r="40" spans="2:145" ht="21" customHeight="1">
      <c r="B40" s="1438" t="str">
        <f t="shared" si="49"/>
        <v>• 50 g de poudre d’amandes</v>
      </c>
      <c r="C40" s="1438" t="str">
        <f t="shared" si="50"/>
        <v>• 50 g de poudre d’amandes</v>
      </c>
      <c r="D40" s="1438" t="str">
        <f>IF(UPPER(TRIM(N27))="X",C40,B40)</f>
        <v>• 50 g de poudre d’amandes</v>
      </c>
      <c r="E40" s="1438">
        <f t="array" ref="E40">IF(H39&lt;&gt;"",E39,IF(E39="","",IFERROR(MATCH(TRUE(),INDEX(INDEX(K:K,E39+1):K219&lt;&gt;"",0),0)+E39,"")))</f>
        <v>37</v>
      </c>
      <c r="F40" s="1438" t="str">
        <f t="shared" si="58"/>
        <v>• 1 pâte sablée</v>
      </c>
      <c r="G40" s="1438" t="str">
        <f t="shared" si="51"/>
        <v>• 1 pâte sablée</v>
      </c>
      <c r="H40" s="1836" t="str">
        <f t="shared" si="52"/>
        <v/>
      </c>
      <c r="I40" s="1835" t="str">
        <f>IF(AND(F40&lt;&gt;"",N26&gt;0,M40&gt;N26),"Mot &gt; limite","")</f>
        <v/>
      </c>
      <c r="J40" s="1834">
        <f>IF(K40="","",COUNTIF(K34:K40,"&lt;&gt;"))</f>
        <v>7</v>
      </c>
      <c r="K40" s="1837" t="s">
        <v>6977</v>
      </c>
      <c r="L40" s="1834">
        <f t="shared" si="53"/>
        <v>26</v>
      </c>
      <c r="M40" s="1463">
        <f>IF(OR(F40="",N26="",N26&lt;=0),"",IF(LEN(F40)&lt;=N26,LEN(F40),IFERROR(FIND("♦",SUBSTITUTE(LEFT(F40,N26)," ","♦",LEN(LEFT(F40,N26))-LEN(SUBSTITUTE(LEFT(F40,N26)," ","")))),FIND(" ",F40&amp;" ",N26+1)-1)))</f>
        <v>15</v>
      </c>
      <c r="N40" s="1832">
        <f t="shared" si="54"/>
        <v>7</v>
      </c>
      <c r="O40" s="1833" t="str">
        <f t="shared" si="55"/>
        <v>• 1 pâte sablée</v>
      </c>
      <c r="P40" s="1832">
        <f t="shared" si="56"/>
        <v>4</v>
      </c>
      <c r="Q40" s="1832">
        <f t="shared" si="57"/>
        <v>15</v>
      </c>
      <c r="R40" s="1463"/>
      <c r="S40" s="1930" t="str">
        <f t="shared" si="48"/>
        <v>A</v>
      </c>
      <c r="T40" s="1922" t="str">
        <f>T26</f>
        <v>N NOM DE VOTRE RECETTE | collez la--FAMILLE| Auteur &gt; VOUS</v>
      </c>
      <c r="U40" s="1923">
        <f>U26</f>
        <v>1</v>
      </c>
      <c r="V40" s="1922" t="str">
        <f>V26</f>
        <v>coupe</v>
      </c>
      <c r="W40" s="1921" t="str">
        <f>W26</f>
        <v>Recette mère ► Desserts assiette</v>
      </c>
      <c r="X40" s="2073"/>
      <c r="Y40" s="2072"/>
      <c r="Z40" s="2065" t="str">
        <f t="shared" si="44"/>
        <v/>
      </c>
      <c r="AA40" s="2071"/>
      <c r="AB40" s="2063"/>
      <c r="AC40" s="2062">
        <f>IF(OR(AD40="",AD40=0),0,AD40*IFERROR(_xlfn.XLOOKUP(AB40,AB84:AR84,AB85:AR85,"",0,1)*AA40*IF(X40&gt;0,X40,1),IFERROR(_xlfn.XLOOKUP(AB40,AB86:AR86,AB87:AR87,"",0,1)*AA40*IF(X40&gt;0,X40,1),0)))</f>
        <v>0</v>
      </c>
      <c r="AD40" s="2061">
        <v>1</v>
      </c>
      <c r="AE40" s="2060" t="s">
        <v>910</v>
      </c>
      <c r="AF40" s="2059" t="s">
        <v>7008</v>
      </c>
      <c r="AG40" s="2058">
        <f>IF(AC75=0,0,(AC40/AC75)*AH29*1000)</f>
        <v>0</v>
      </c>
      <c r="AH40" s="2057">
        <f>IF(AC75=0,0,(X40/AC75)*AH29)</f>
        <v>0</v>
      </c>
      <c r="AI40" s="2056">
        <f>IF(AQ25&lt;&gt;0,X40*AD40*AC25,0)</f>
        <v>0</v>
      </c>
      <c r="AJ40" s="2055">
        <f t="shared" si="45"/>
        <v>0</v>
      </c>
      <c r="AK40" s="2054" t="str">
        <f>IF(OR(AQ25="",AQ25=0,AC40=0),"",AC40*AD40*AC25)</f>
        <v/>
      </c>
      <c r="AL40" s="2053" t="str">
        <f>IF(AB40="","",IF(AK40="","",IF(AK40=0,0,IF(SUM(COUNTIF(AB84:AL84,SUBSTITUTE(TRIM(AB40)," (s)","")),COUNTIF(AB86:AL86,SUBSTITUTE(TRIM(AB40)," (s)","")),COUNTIF(AB85:AL85,SUBSTITUTE(TRIM(AB40)," (s)","")),COUNTIF(AB87:AL87,SUBSTITUTE(TRIM(AB40)," (s)","")))&gt;0,IF(ROUND(AK40,3)&gt;=1,ROUND(AK40,3)&amp;" L",ROUND(AK40*100,0)&amp;" cl"),IF(SUM(COUNTIF(AM84:AR84,SUBSTITUTE(TRIM(AB40)," (s)","")),COUNTIF(AM86:AR86,SUBSTITUTE(TRIM(AB40)," (s)","")),COUNTIF(AM85:AR85,SUBSTITUTE(TRIM(AB40)," (s)","")),COUNTIF(AM87:AR87,SUBSTITUTE(TRIM(AB40)," (s)","")))&gt;0,IF(ROUND(AK40,3)&gt;=1,ROUND(AK40,3)&amp;" Kg",ROUND(AK40*1000,0)&amp;" g"),"")))))</f>
        <v/>
      </c>
      <c r="AM40" s="2052"/>
      <c r="AN40" s="2051">
        <f t="shared" si="46"/>
        <v>0</v>
      </c>
      <c r="AO40" s="2050" t="str">
        <f t="shared" si="47"/>
        <v>BEIGNETS DE FLEURS D'ACACIA</v>
      </c>
      <c r="AP40" s="2049"/>
      <c r="AQ40" s="2048"/>
      <c r="AR40" s="2047"/>
      <c r="AS40" s="1463"/>
      <c r="AT40" s="1421">
        <v>12</v>
      </c>
      <c r="AU40" s="1411" t="s">
        <v>2017</v>
      </c>
      <c r="AV40" s="1977" t="str">
        <f t="shared" si="6"/>
        <v>Sucre semoule *</v>
      </c>
      <c r="AW40" s="1976" t="str">
        <f t="shared" si="7"/>
        <v>Céréales contenant du gluten</v>
      </c>
      <c r="AX40" s="1414" t="str">
        <f t="shared" si="8"/>
        <v>X</v>
      </c>
      <c r="AY40" s="1414" t="str">
        <f t="shared" si="9"/>
        <v/>
      </c>
      <c r="AZ40" s="1414" t="str">
        <f t="shared" si="10"/>
        <v/>
      </c>
      <c r="BA40" s="1414" t="str">
        <f t="shared" si="11"/>
        <v/>
      </c>
      <c r="BB40" s="1414" t="str">
        <f t="shared" si="12"/>
        <v/>
      </c>
      <c r="BC40" s="1414" t="str">
        <f t="shared" si="13"/>
        <v/>
      </c>
      <c r="BD40" s="1414" t="str">
        <f t="shared" si="14"/>
        <v/>
      </c>
      <c r="BE40" s="1414" t="str">
        <f t="shared" si="15"/>
        <v/>
      </c>
      <c r="BF40" s="1414" t="str">
        <f t="shared" si="16"/>
        <v/>
      </c>
      <c r="BG40" s="1414" t="str">
        <f t="shared" si="17"/>
        <v/>
      </c>
      <c r="BH40" s="1414" t="str">
        <f t="shared" si="18"/>
        <v/>
      </c>
      <c r="BI40" s="1414" t="str">
        <f t="shared" si="19"/>
        <v/>
      </c>
      <c r="BJ40" s="1414" t="str">
        <f t="shared" si="20"/>
        <v/>
      </c>
      <c r="BK40" s="1414" t="str">
        <f t="shared" si="21"/>
        <v/>
      </c>
      <c r="BL40" s="1422" t="str">
        <f t="shared" si="22"/>
        <v/>
      </c>
      <c r="BM40" s="1410"/>
      <c r="BN40" s="1420" t="str">
        <f t="shared" si="23"/>
        <v>Sucre semoule</v>
      </c>
      <c r="BO40" s="1420" t="str">
        <f t="shared" si="24"/>
        <v>sucre semoule</v>
      </c>
      <c r="BP40" s="1420" t="str">
        <f t="shared" si="25"/>
        <v>sucre semoule</v>
      </c>
      <c r="BQ40" s="1420" t="str">
        <f t="shared" si="26"/>
        <v>sucre semoule</v>
      </c>
      <c r="BR40" s="1420" t="str">
        <f t="shared" si="27"/>
        <v>sucre semoule</v>
      </c>
      <c r="BS40" s="1420" t="str">
        <f t="shared" si="28"/>
        <v>sucre semoule</v>
      </c>
      <c r="BT40" s="1420" t="str">
        <f t="shared" si="29"/>
        <v xml:space="preserve"> sucre semoule </v>
      </c>
      <c r="BU40" s="1420">
        <f t="array" ref="BU40">IF(BN40="","",SUMPRODUCT(--ISNUMBER(SEARCH(" "&amp;EK24:EK123&amp;" ",BT40))))</f>
        <v>0</v>
      </c>
      <c r="BV40" s="1420">
        <f t="array" ref="BV40">IF(BN40="","",SUMPRODUCT(--ISNUMBER(SEARCH(" "&amp;EK124:EK169&amp;" ",BT40))))</f>
        <v>1</v>
      </c>
      <c r="BW40" s="1420">
        <f t="array" ref="BW40">IF(BN40="","",SUMPRODUCT(--ISNUMBER(SEARCH(" "&amp;EK170:EK207&amp;" ",BT40))))</f>
        <v>0</v>
      </c>
      <c r="BX40" s="1420">
        <f t="array" ref="BX40">IF(BN40="","",SUMPRODUCT(--ISNUMBER(SEARCH(" "&amp;EK208:EK229&amp;" ",BT40))))</f>
        <v>0</v>
      </c>
      <c r="BY40" s="1420" t="str">
        <f t="shared" si="30"/>
        <v>X</v>
      </c>
      <c r="BZ40" s="1420">
        <f t="array" ref="BZ40">IF(BN40="","",SUMPRODUCT(--ISNUMBER(SEARCH(" "&amp;EK230:EK329&amp;" ",BT40))))</f>
        <v>0</v>
      </c>
      <c r="CA40" s="1420">
        <f t="array" ref="CA40">IF(BN40="","",SUMPRODUCT(--ISNUMBER(SEARCH(" "&amp;EK330:EK364&amp;" ",BT40))))</f>
        <v>0</v>
      </c>
      <c r="CB40" s="1420" t="str">
        <f t="shared" si="31"/>
        <v/>
      </c>
      <c r="CC40" s="1420">
        <f t="array" ref="CC40">IF(BN40="","",SUMPRODUCT(--ISNUMBER(SEARCH(" "&amp;EK365:EK422&amp;" ",BT40))))</f>
        <v>0</v>
      </c>
      <c r="CD40" s="1420">
        <f t="array" ref="CD40">IF(BN40="","",SUMPRODUCT(--ISNUMBER(SEARCH(" "&amp;EK423:EK450&amp;" ",BT40))))</f>
        <v>0</v>
      </c>
      <c r="CE40" s="1420">
        <f t="array" ref="CE40">IF(BN40="","",SUMPRODUCT(--ISNUMBER(SEARCH(" "&amp;EK451:EK459&amp;" ",BT40))))</f>
        <v>0</v>
      </c>
      <c r="CF40" s="1420" t="str">
        <f t="shared" si="32"/>
        <v/>
      </c>
      <c r="CG40" s="1420">
        <f t="array" ref="CG40">IF(BN40="","",SUMPRODUCT(--ISNUMBER(SEARCH(" "&amp;EK460:EK559&amp;" ",BT40))))</f>
        <v>0</v>
      </c>
      <c r="CH40" s="1420">
        <f t="array" ref="CH40">IF(BN40="","",SUMPRODUCT(--ISNUMBER(SEARCH(" "&amp;EK560:EK659&amp;" ",BT40))))</f>
        <v>0</v>
      </c>
      <c r="CI40" s="1420">
        <f t="array" ref="CI40">IF(BN40="","",SUMPRODUCT(--ISNUMBER(SEARCH(" "&amp;EK660:EK759&amp;" ",BT40))))</f>
        <v>0</v>
      </c>
      <c r="CJ40" s="1420">
        <f t="array" ref="CJ40">IF(BN40="","",SUMPRODUCT(--ISNUMBER(SEARCH(" "&amp;EK760:EK859&amp;" ",BT40))))</f>
        <v>0</v>
      </c>
      <c r="CK40" s="1420">
        <f t="array" ref="CK40">IF(BN40="","",SUMPRODUCT(--ISNUMBER(SEARCH(" "&amp;EK860:EK959&amp;" ",BT40))))</f>
        <v>0</v>
      </c>
      <c r="CL40" s="1420">
        <f t="array" ref="CL40">IF(BN40="","",SUMPRODUCT(--ISNUMBER(SEARCH(" "&amp;EK960:EK1059&amp;" ",BT40))))</f>
        <v>0</v>
      </c>
      <c r="CM40" s="1420">
        <f t="array" ref="CM40">IF(BN40="","",SUMPRODUCT(--ISNUMBER(SEARCH(" "&amp;EK1060:EK1159&amp;" ",BT40))))</f>
        <v>0</v>
      </c>
      <c r="CN40" s="1420">
        <f t="array" ref="CN40">IF(BN40="","",SUMPRODUCT(--ISNUMBER(SEARCH(" "&amp;EK1160:EK1259&amp;" ",BT40))))</f>
        <v>0</v>
      </c>
      <c r="CO40" s="1420">
        <f t="array" ref="CO40">IF(BN40="","",SUMPRODUCT(--ISNUMBER(SEARCH(" "&amp;EK1260:EK1359&amp;" ",BT40))))</f>
        <v>0</v>
      </c>
      <c r="CP40" s="1420">
        <f t="array" ref="CP40">IF(BN40="","",SUMPRODUCT(--ISNUMBER(SEARCH(" "&amp;EK1360:EK1387&amp;" ",BT40))))</f>
        <v>0</v>
      </c>
      <c r="CQ40" s="1420">
        <f t="array" ref="CQ40">IF(BN40="","",SUMPRODUCT(--ISNUMBER(SEARCH(" "&amp;EK1388:EK1396&amp;" ",BT40))))</f>
        <v>0</v>
      </c>
      <c r="CR40" s="1420">
        <f t="array" ref="CR40">IF(BN40="","",SUMPRODUCT(--ISNUMBER(SEARCH(" "&amp;EK1397:EK1407&amp;" ",BT40))))</f>
        <v>0</v>
      </c>
      <c r="CS40" s="1420" t="str">
        <f t="shared" si="33"/>
        <v/>
      </c>
      <c r="CT40" s="1420">
        <f t="array" ref="CT40">IF(BN40="","",SUMPRODUCT(--ISNUMBER(SEARCH(" "&amp;EK1408:EK1428&amp;" ",BT40))))</f>
        <v>0</v>
      </c>
      <c r="CU40" s="1420" t="str">
        <f t="shared" si="34"/>
        <v/>
      </c>
      <c r="CV40" s="1420">
        <f t="array" ref="CV40">IF(BN40="","",SUMPRODUCT(--ISNUMBER(SEARCH(" "&amp;EK1429:EK1466&amp;" ",BT40))))</f>
        <v>0</v>
      </c>
      <c r="CW40" s="1420">
        <f t="array" ref="CW40">IF(BN40="","",SUMPRODUCT(--ISNUMBER(SEARCH(" "&amp;EK1467:EK1468&amp;" ",BT40))))</f>
        <v>0</v>
      </c>
      <c r="CX40" s="1420">
        <f t="array" ref="CX40">IF(BN40="","",SUMPRODUCT(--ISNUMBER(SEARCH(" "&amp;EK1469:EK1479&amp;" ",BT40))))</f>
        <v>0</v>
      </c>
      <c r="CY40" s="1420" t="str">
        <f t="shared" si="35"/>
        <v/>
      </c>
      <c r="CZ40" s="1420">
        <f t="array" ref="CZ40">IF(BN40="","",SUMPRODUCT(--ISNUMBER(SEARCH(" "&amp;EK1480:EK1579&amp;" ",BT40))))</f>
        <v>0</v>
      </c>
      <c r="DA40" s="1420">
        <f t="array" ref="DA40">IF(BN40="","",SUMPRODUCT(--ISNUMBER(SEARCH(" "&amp;EK1580:EK1679&amp;" ",BT40))))</f>
        <v>0</v>
      </c>
      <c r="DB40" s="1420">
        <f t="array" ref="DB40">IF(BN40="","",SUMPRODUCT(--ISNUMBER(SEARCH(" "&amp;EK1680:EK1763&amp;" ",BT40))))</f>
        <v>0</v>
      </c>
      <c r="DC40" s="1420">
        <f t="array" ref="DC40">IF(BN40="","",SUMPRODUCT(--ISNUMBER(SEARCH(" "&amp;EK1764:EK1813&amp;" ",BT40))))</f>
        <v>0</v>
      </c>
      <c r="DD40" s="1420">
        <f t="array" ref="DD40">IF(BN40="","",SUMPRODUCT(--ISNUMBER(SEARCH(" "&amp;EK1814:EK1893&amp;" ",BT40))))</f>
        <v>0</v>
      </c>
      <c r="DE40" s="1420">
        <f t="array" ref="DE40">IF(BN40="","",SUMPRODUCT(--ISNUMBER(SEARCH(" "&amp;EK1894:EK1902&amp;" ",BT40))))</f>
        <v>0</v>
      </c>
      <c r="DF40" s="1420" t="str">
        <f t="shared" si="36"/>
        <v/>
      </c>
      <c r="DG40" s="1420">
        <f t="array" ref="DG40">IF(BN40="","",SUMPRODUCT(--ISNUMBER(SEARCH(" "&amp;EK1903:EK1960&amp;" ",BT40))))</f>
        <v>0</v>
      </c>
      <c r="DH40" s="1420">
        <f t="array" ref="DH40">IF(BN40="","",SUMPRODUCT(--ISNUMBER(SEARCH(" "&amp;EK1961:EK1983&amp;" ",BT40))))</f>
        <v>0</v>
      </c>
      <c r="DI40" s="1420">
        <f t="array" ref="DI40">IF(BN40="","",SUMPRODUCT(--ISNUMBER(SEARCH(" "&amp;EK1984:EK2000&amp;" ",BT40))))</f>
        <v>0</v>
      </c>
      <c r="DJ40" s="1420" t="str">
        <f t="shared" si="37"/>
        <v/>
      </c>
      <c r="DK40" s="1420">
        <f t="array" ref="DK40">IF(BN40="","",SUMPRODUCT(--ISNUMBER(SEARCH(" "&amp;EK2001:EK2014&amp;" ",BT40))))</f>
        <v>0</v>
      </c>
      <c r="DL40" s="1420">
        <f t="array" ref="DL40">IF(BN40="","",SUMPRODUCT(--ISNUMBER(SEARCH(" "&amp;EK2015:EK2029&amp;" ",BT40))))</f>
        <v>0</v>
      </c>
      <c r="DM40" s="1420" t="str">
        <f t="shared" si="38"/>
        <v/>
      </c>
      <c r="DN40" s="1420">
        <f t="array" ref="DN40">IF(BN40="","",SUMPRODUCT(--ISNUMBER(SEARCH(" "&amp;EK2030:EK2047&amp;" ",BT40))))</f>
        <v>0</v>
      </c>
      <c r="DO40" s="1420">
        <f t="array" ref="DO40">IF(BN40="","",SUMPRODUCT(--ISNUMBER(SEARCH(" "&amp;EK2048:EK2062&amp;" ",BT40))))</f>
        <v>0</v>
      </c>
      <c r="DP40" s="1420" t="str">
        <f t="shared" si="39"/>
        <v/>
      </c>
      <c r="DQ40" s="1420">
        <f t="array" ref="DQ40">IF(BN40="","",SUMPRODUCT(--ISNUMBER(SEARCH(" "&amp;EK2063:EK2081&amp;" ",BT40))))</f>
        <v>0</v>
      </c>
      <c r="DR40" s="1420">
        <f t="array" ref="DR40">IF(BN40="","",SUMPRODUCT(--ISNUMBER(SEARCH(" "&amp;EK2082:EK2096&amp;" ",BT40))))</f>
        <v>0</v>
      </c>
      <c r="DS40" s="1420" t="str">
        <f t="shared" si="40"/>
        <v/>
      </c>
      <c r="DT40" s="1420">
        <f t="array" ref="DT40">IF(BN40="","",SUMPRODUCT(--ISNUMBER(SEARCH(" "&amp;EK2097:EK2117&amp;" ",BT40))))</f>
        <v>0</v>
      </c>
      <c r="DU40" s="1420">
        <f t="array" ref="DU40">IF(BN40="","",SUMPRODUCT(--ISNUMBER(SEARCH(" "&amp;EK2118:EK2157&amp;" ",BT40))))</f>
        <v>0</v>
      </c>
      <c r="DV40" s="1420" t="str">
        <f t="shared" si="41"/>
        <v/>
      </c>
      <c r="DW40" s="1420">
        <f t="array" ref="DW40">IF(BN40="","",SUMPRODUCT(--ISNUMBER(SEARCH(" "&amp;EK2158:EK2170&amp;" ",BT40))))</f>
        <v>0</v>
      </c>
      <c r="DX40" s="1420">
        <f t="array" ref="DX40">IF(BN40="","",SUMPRODUCT(--ISNUMBER(SEARCH(" "&amp;EK2171:EK2176&amp;" ",BT40))))</f>
        <v>0</v>
      </c>
      <c r="DY40" s="1420" t="str">
        <f t="shared" si="42"/>
        <v/>
      </c>
      <c r="DZ40" s="1420">
        <f t="array" ref="DZ40">IF(BN40="","",SUMPRODUCT(--ISNUMBER(SEARCH(" "&amp;EK2177:EK2276&amp;" ",BT40))))</f>
        <v>0</v>
      </c>
      <c r="EA40" s="1420">
        <f t="array" ref="EA40">IF(BN40="","",SUMPRODUCT(--ISNUMBER(SEARCH(" "&amp;EK2277:EK2376&amp;" ",BT40))))</f>
        <v>0</v>
      </c>
      <c r="EB40" s="1420">
        <f t="array" ref="EB40">IF(BN40="","",SUMPRODUCT(--ISNUMBER(SEARCH(" "&amp;EK2377:EK2419&amp;" ",BT40))))</f>
        <v>0</v>
      </c>
      <c r="EC40" s="1420">
        <f t="array" ref="EC40">IF(BN40="","",SUMPRODUCT(--ISNUMBER(SEARCH(" "&amp;EK2420:EK2435&amp;" ",BT40))))</f>
        <v>0</v>
      </c>
      <c r="ED40" s="1420">
        <f t="array" ref="ED40">IF(BN40="","",SUMPRODUCT(--ISNUMBER(SEARCH(" "&amp;EK2436:EK2440&amp;" ",BT40))))</f>
        <v>0</v>
      </c>
      <c r="EE40" s="1420" t="str">
        <f t="shared" si="43"/>
        <v/>
      </c>
      <c r="EF40" s="1412"/>
      <c r="EG40" s="1411" t="s">
        <v>2018</v>
      </c>
      <c r="EH40" s="1411" t="s">
        <v>1905</v>
      </c>
      <c r="EI40" s="1411" t="s">
        <v>1906</v>
      </c>
      <c r="EJ40" s="1411" t="s">
        <v>2019</v>
      </c>
      <c r="EK40" s="1411" t="s">
        <v>2019</v>
      </c>
      <c r="EL40" s="1411" t="s">
        <v>1980</v>
      </c>
      <c r="EM40" s="1411" t="s">
        <v>1981</v>
      </c>
      <c r="EN40" s="1436" t="str">
        <f t="shared" si="5"/>
        <v>https://eur-lex.europa.eu/legal-content/FR/TXT/?uri=CELEX:32011R1169</v>
      </c>
      <c r="EO40" s="1414" t="s">
        <v>1982</v>
      </c>
    </row>
    <row r="41" spans="2:145" ht="21" customHeight="1">
      <c r="B41" s="1438" t="str">
        <f t="shared" si="49"/>
        <v>• 50 g d’amandes effilées</v>
      </c>
      <c r="C41" s="1438" t="str">
        <f t="shared" si="50"/>
        <v>• 50 g d’amandes effilées</v>
      </c>
      <c r="D41" s="1438" t="str">
        <f>IF(UPPER(TRIM(N27))="X",C41,B41)</f>
        <v>• 50 g d’amandes effilées</v>
      </c>
      <c r="E41" s="1438">
        <f t="array" ref="E41">IF(H40&lt;&gt;"",E40,IF(E40="","",IFERROR(MATCH(TRUE(),INDEX(INDEX(K:K,E40+1):K219&lt;&gt;"",0),0)+E40,"")))</f>
        <v>38</v>
      </c>
      <c r="F41" s="1438" t="str">
        <f t="shared" si="58"/>
        <v>• 6 pommes</v>
      </c>
      <c r="G41" s="1438" t="str">
        <f t="shared" si="51"/>
        <v>• 6 pommes</v>
      </c>
      <c r="H41" s="1836" t="str">
        <f t="shared" si="52"/>
        <v/>
      </c>
      <c r="I41" s="1835" t="str">
        <f>IF(AND(F41&lt;&gt;"",N26&gt;0,M41&gt;N26),"Mot &gt; limite","")</f>
        <v/>
      </c>
      <c r="J41" s="1834">
        <f>IF(K41="","",COUNTIF(K34:K41,"&lt;&gt;"))</f>
        <v>8</v>
      </c>
      <c r="K41" s="1837" t="s">
        <v>6978</v>
      </c>
      <c r="L41" s="1834">
        <f t="shared" si="53"/>
        <v>25</v>
      </c>
      <c r="M41" s="1463">
        <f>IF(OR(F41="",N26="",N26&lt;=0),"",IF(LEN(F41)&lt;=N26,LEN(F41),IFERROR(FIND("♦",SUBSTITUTE(LEFT(F41,N26)," ","♦",LEN(LEFT(F41,N26))-LEN(SUBSTITUTE(LEFT(F41,N26)," ","")))),FIND(" ",F41&amp;" ",N26+1)-1)))</f>
        <v>10</v>
      </c>
      <c r="N41" s="1832">
        <f t="shared" si="54"/>
        <v>8</v>
      </c>
      <c r="O41" s="1833" t="str">
        <f t="shared" si="55"/>
        <v>• 6 pommes</v>
      </c>
      <c r="P41" s="1832">
        <f t="shared" si="56"/>
        <v>3</v>
      </c>
      <c r="Q41" s="1832">
        <f t="shared" si="57"/>
        <v>10</v>
      </c>
      <c r="R41" s="1463"/>
      <c r="S41" s="1930" t="str">
        <f t="shared" si="48"/>
        <v>A</v>
      </c>
      <c r="T41" s="1922" t="str">
        <f>T26</f>
        <v>N NOM DE VOTRE RECETTE | collez la--FAMILLE| Auteur &gt; VOUS</v>
      </c>
      <c r="U41" s="1923">
        <f>U26</f>
        <v>1</v>
      </c>
      <c r="V41" s="1922" t="str">
        <f>V26</f>
        <v>coupe</v>
      </c>
      <c r="W41" s="1921" t="str">
        <f>W26</f>
        <v>Recette mère ► Desserts assiette</v>
      </c>
      <c r="X41" s="2073"/>
      <c r="Y41" s="2072"/>
      <c r="Z41" s="2065" t="str">
        <f t="shared" si="44"/>
        <v/>
      </c>
      <c r="AA41" s="2071"/>
      <c r="AB41" s="2063"/>
      <c r="AC41" s="2062">
        <f>IF(OR(AD41="",AD41=0),0,AD41*IFERROR(_xlfn.XLOOKUP(AB41,AB84:AR84,AB85:AR85,"",0,1)*AA41*IF(X41&gt;0,X41,1),IFERROR(_xlfn.XLOOKUP(AB41,AB86:AR86,AB87:AR87,"",0,1)*AA41*IF(X41&gt;0,X41,1),0)))</f>
        <v>0</v>
      </c>
      <c r="AD41" s="2061">
        <v>1</v>
      </c>
      <c r="AE41" s="2060" t="s">
        <v>911</v>
      </c>
      <c r="AF41" s="2059" t="s">
        <v>7008</v>
      </c>
      <c r="AG41" s="2058">
        <f>IF(AC75=0,0,(AC41/AC75)*AH29*1000)</f>
        <v>0</v>
      </c>
      <c r="AH41" s="2057">
        <f>IF(AC75=0,0,(X41/AC75)*AH29)</f>
        <v>0</v>
      </c>
      <c r="AI41" s="2070">
        <f>IF(AQ25&lt;&gt;0,X41*AD41*AC25,0)</f>
        <v>0</v>
      </c>
      <c r="AJ41" s="2069">
        <f t="shared" si="45"/>
        <v>0</v>
      </c>
      <c r="AK41" s="2054" t="str">
        <f>IF(OR(AQ25="",AQ25=0,AC41=0),"",AC41*AD41*AC25)</f>
        <v/>
      </c>
      <c r="AL41" s="2068" t="str">
        <f>IF(AB41="","",IF(AK41="","",IF(AK41=0,0,IF(SUM(COUNTIF(AB84:AL84,SUBSTITUTE(TRIM(AB41)," (s)","")),COUNTIF(AB86:AL86,SUBSTITUTE(TRIM(AB41)," (s)","")),COUNTIF(AB85:AL85,SUBSTITUTE(TRIM(AB41)," (s)","")),COUNTIF(AB87:AL87,SUBSTITUTE(TRIM(AB41)," (s)","")))&gt;0,IF(ROUND(AK41,3)&gt;=1,ROUND(AK41,3)&amp;" L",ROUND(AK41*100,0)&amp;" cl"),IF(SUM(COUNTIF(AM84:AR84,SUBSTITUTE(TRIM(AB41)," (s)","")),COUNTIF(AM86:AR86,SUBSTITUTE(TRIM(AB41)," (s)","")),COUNTIF(AM85:AR85,SUBSTITUTE(TRIM(AB41)," (s)","")),COUNTIF(AM87:AR87,SUBSTITUTE(TRIM(AB41)," (s)","")))&gt;0,IF(ROUND(AK41,3)&gt;=1,ROUND(AK41,3)&amp;" Kg",ROUND(AK41*1000,0)&amp;" g"),"")))))</f>
        <v/>
      </c>
      <c r="AM41" s="2052"/>
      <c r="AN41" s="2051">
        <f t="shared" si="46"/>
        <v>0</v>
      </c>
      <c r="AO41" s="2050" t="str">
        <f t="shared" si="47"/>
        <v>grappes de fleurs d'acacia</v>
      </c>
      <c r="AP41" s="2049"/>
      <c r="AQ41" s="2048"/>
      <c r="AR41" s="2047"/>
      <c r="AS41" s="1463"/>
      <c r="AT41" s="1421">
        <v>13</v>
      </c>
      <c r="AU41" s="1411" t="s">
        <v>2020</v>
      </c>
      <c r="AV41" s="1977" t="str">
        <f t="shared" si="6"/>
        <v>Huile d’olive</v>
      </c>
      <c r="AW41" s="1976" t="str">
        <f t="shared" si="7"/>
        <v/>
      </c>
      <c r="AX41" s="1414" t="str">
        <f t="shared" si="8"/>
        <v/>
      </c>
      <c r="AY41" s="1414" t="str">
        <f t="shared" si="9"/>
        <v/>
      </c>
      <c r="AZ41" s="1414" t="str">
        <f t="shared" si="10"/>
        <v/>
      </c>
      <c r="BA41" s="1414" t="str">
        <f t="shared" si="11"/>
        <v/>
      </c>
      <c r="BB41" s="1414" t="str">
        <f t="shared" si="12"/>
        <v/>
      </c>
      <c r="BC41" s="1414" t="str">
        <f t="shared" si="13"/>
        <v/>
      </c>
      <c r="BD41" s="1414" t="str">
        <f t="shared" si="14"/>
        <v/>
      </c>
      <c r="BE41" s="1414" t="str">
        <f t="shared" si="15"/>
        <v/>
      </c>
      <c r="BF41" s="1414" t="str">
        <f t="shared" si="16"/>
        <v/>
      </c>
      <c r="BG41" s="1414" t="str">
        <f t="shared" si="17"/>
        <v/>
      </c>
      <c r="BH41" s="1414" t="str">
        <f t="shared" si="18"/>
        <v/>
      </c>
      <c r="BI41" s="1414" t="str">
        <f t="shared" si="19"/>
        <v/>
      </c>
      <c r="BJ41" s="1414" t="str">
        <f t="shared" si="20"/>
        <v/>
      </c>
      <c r="BK41" s="1414" t="str">
        <f t="shared" si="21"/>
        <v/>
      </c>
      <c r="BL41" s="1422" t="str">
        <f t="shared" si="22"/>
        <v/>
      </c>
      <c r="BM41" s="1410"/>
      <c r="BN41" s="1420" t="str">
        <f t="shared" si="23"/>
        <v>Huile d’olive</v>
      </c>
      <c r="BO41" s="1420" t="str">
        <f t="shared" si="24"/>
        <v>huile d’olive</v>
      </c>
      <c r="BP41" s="1420" t="str">
        <f t="shared" si="25"/>
        <v>huile d’olive</v>
      </c>
      <c r="BQ41" s="1420" t="str">
        <f t="shared" si="26"/>
        <v>huile d’olive</v>
      </c>
      <c r="BR41" s="1420" t="str">
        <f t="shared" si="27"/>
        <v>huile d olive</v>
      </c>
      <c r="BS41" s="1420" t="str">
        <f t="shared" si="28"/>
        <v>huile d olive</v>
      </c>
      <c r="BT41" s="1420" t="str">
        <f t="shared" si="29"/>
        <v xml:space="preserve"> huile d olive </v>
      </c>
      <c r="BU41" s="1420">
        <f t="array" ref="BU41">IF(BN41="","",SUMPRODUCT(--ISNUMBER(SEARCH(" "&amp;EK24:EK123&amp;" ",BT41))))</f>
        <v>0</v>
      </c>
      <c r="BV41" s="1420">
        <f t="array" ref="BV41">IF(BN41="","",SUMPRODUCT(--ISNUMBER(SEARCH(" "&amp;EK124:EK169&amp;" ",BT41))))</f>
        <v>0</v>
      </c>
      <c r="BW41" s="1420">
        <f t="array" ref="BW41">IF(BN41="","",SUMPRODUCT(--ISNUMBER(SEARCH(" "&amp;EK170:EK207&amp;" ",BT41))))</f>
        <v>0</v>
      </c>
      <c r="BX41" s="1420">
        <f t="array" ref="BX41">IF(BN41="","",SUMPRODUCT(--ISNUMBER(SEARCH(" "&amp;EK208:EK229&amp;" ",BT41))))</f>
        <v>0</v>
      </c>
      <c r="BY41" s="1420" t="str">
        <f t="shared" si="30"/>
        <v/>
      </c>
      <c r="BZ41" s="1420">
        <f t="array" ref="BZ41">IF(BN41="","",SUMPRODUCT(--ISNUMBER(SEARCH(" "&amp;EK230:EK329&amp;" ",BT41))))</f>
        <v>0</v>
      </c>
      <c r="CA41" s="1420">
        <f t="array" ref="CA41">IF(BN41="","",SUMPRODUCT(--ISNUMBER(SEARCH(" "&amp;EK330:EK364&amp;" ",BT41))))</f>
        <v>0</v>
      </c>
      <c r="CB41" s="1420" t="str">
        <f t="shared" si="31"/>
        <v/>
      </c>
      <c r="CC41" s="1420">
        <f t="array" ref="CC41">IF(BN41="","",SUMPRODUCT(--ISNUMBER(SEARCH(" "&amp;EK365:EK422&amp;" ",BT41))))</f>
        <v>0</v>
      </c>
      <c r="CD41" s="1420">
        <f t="array" ref="CD41">IF(BN41="","",SUMPRODUCT(--ISNUMBER(SEARCH(" "&amp;EK423:EK450&amp;" ",BT41))))</f>
        <v>0</v>
      </c>
      <c r="CE41" s="1420">
        <f t="array" ref="CE41">IF(BN41="","",SUMPRODUCT(--ISNUMBER(SEARCH(" "&amp;EK451:EK459&amp;" ",BT41))))</f>
        <v>0</v>
      </c>
      <c r="CF41" s="1420" t="str">
        <f t="shared" si="32"/>
        <v/>
      </c>
      <c r="CG41" s="1420">
        <f t="array" ref="CG41">IF(BN41="","",SUMPRODUCT(--ISNUMBER(SEARCH(" "&amp;EK460:EK559&amp;" ",BT41))))</f>
        <v>0</v>
      </c>
      <c r="CH41" s="1420">
        <f t="array" ref="CH41">IF(BN41="","",SUMPRODUCT(--ISNUMBER(SEARCH(" "&amp;EK560:EK659&amp;" ",BT41))))</f>
        <v>0</v>
      </c>
      <c r="CI41" s="1420">
        <f t="array" ref="CI41">IF(BN41="","",SUMPRODUCT(--ISNUMBER(SEARCH(" "&amp;EK660:EK759&amp;" ",BT41))))</f>
        <v>0</v>
      </c>
      <c r="CJ41" s="1420">
        <f t="array" ref="CJ41">IF(BN41="","",SUMPRODUCT(--ISNUMBER(SEARCH(" "&amp;EK760:EK859&amp;" ",BT41))))</f>
        <v>0</v>
      </c>
      <c r="CK41" s="1420">
        <f t="array" ref="CK41">IF(BN41="","",SUMPRODUCT(--ISNUMBER(SEARCH(" "&amp;EK860:EK959&amp;" ",BT41))))</f>
        <v>0</v>
      </c>
      <c r="CL41" s="1420">
        <f t="array" ref="CL41">IF(BN41="","",SUMPRODUCT(--ISNUMBER(SEARCH(" "&amp;EK960:EK1059&amp;" ",BT41))))</f>
        <v>0</v>
      </c>
      <c r="CM41" s="1420">
        <f t="array" ref="CM41">IF(BN41="","",SUMPRODUCT(--ISNUMBER(SEARCH(" "&amp;EK1060:EK1159&amp;" ",BT41))))</f>
        <v>0</v>
      </c>
      <c r="CN41" s="1420">
        <f t="array" ref="CN41">IF(BN41="","",SUMPRODUCT(--ISNUMBER(SEARCH(" "&amp;EK1160:EK1259&amp;" ",BT41))))</f>
        <v>0</v>
      </c>
      <c r="CO41" s="1420">
        <f t="array" ref="CO41">IF(BN41="","",SUMPRODUCT(--ISNUMBER(SEARCH(" "&amp;EK1260:EK1359&amp;" ",BT41))))</f>
        <v>0</v>
      </c>
      <c r="CP41" s="1420">
        <f t="array" ref="CP41">IF(BN41="","",SUMPRODUCT(--ISNUMBER(SEARCH(" "&amp;EK1360:EK1387&amp;" ",BT41))))</f>
        <v>0</v>
      </c>
      <c r="CQ41" s="1420">
        <f t="array" ref="CQ41">IF(BN41="","",SUMPRODUCT(--ISNUMBER(SEARCH(" "&amp;EK1388:EK1396&amp;" ",BT41))))</f>
        <v>0</v>
      </c>
      <c r="CR41" s="1420">
        <f t="array" ref="CR41">IF(BN41="","",SUMPRODUCT(--ISNUMBER(SEARCH(" "&amp;EK1397:EK1407&amp;" ",BT41))))</f>
        <v>0</v>
      </c>
      <c r="CS41" s="1420" t="str">
        <f t="shared" si="33"/>
        <v/>
      </c>
      <c r="CT41" s="1420">
        <f t="array" ref="CT41">IF(BN41="","",SUMPRODUCT(--ISNUMBER(SEARCH(" "&amp;EK1408:EK1428&amp;" ",BT41))))</f>
        <v>0</v>
      </c>
      <c r="CU41" s="1420" t="str">
        <f t="shared" si="34"/>
        <v/>
      </c>
      <c r="CV41" s="1420">
        <f t="array" ref="CV41">IF(BN41="","",SUMPRODUCT(--ISNUMBER(SEARCH(" "&amp;EK1429:EK1466&amp;" ",BT41))))</f>
        <v>0</v>
      </c>
      <c r="CW41" s="1420">
        <f t="array" ref="CW41">IF(BN41="","",SUMPRODUCT(--ISNUMBER(SEARCH(" "&amp;EK1467:EK1468&amp;" ",BT41))))</f>
        <v>0</v>
      </c>
      <c r="CX41" s="1420">
        <f t="array" ref="CX41">IF(BN41="","",SUMPRODUCT(--ISNUMBER(SEARCH(" "&amp;EK1469:EK1479&amp;" ",BT41))))</f>
        <v>0</v>
      </c>
      <c r="CY41" s="1420" t="str">
        <f t="shared" si="35"/>
        <v/>
      </c>
      <c r="CZ41" s="1420">
        <f t="array" ref="CZ41">IF(BN41="","",SUMPRODUCT(--ISNUMBER(SEARCH(" "&amp;EK1480:EK1579&amp;" ",BT41))))</f>
        <v>0</v>
      </c>
      <c r="DA41" s="1420">
        <f t="array" ref="DA41">IF(BN41="","",SUMPRODUCT(--ISNUMBER(SEARCH(" "&amp;EK1580:EK1679&amp;" ",BT41))))</f>
        <v>0</v>
      </c>
      <c r="DB41" s="1420">
        <f t="array" ref="DB41">IF(BN41="","",SUMPRODUCT(--ISNUMBER(SEARCH(" "&amp;EK1680:EK1763&amp;" ",BT41))))</f>
        <v>0</v>
      </c>
      <c r="DC41" s="1420">
        <f t="array" ref="DC41">IF(BN41="","",SUMPRODUCT(--ISNUMBER(SEARCH(" "&amp;EK1764:EK1813&amp;" ",BT41))))</f>
        <v>0</v>
      </c>
      <c r="DD41" s="1420">
        <f t="array" ref="DD41">IF(BN41="","",SUMPRODUCT(--ISNUMBER(SEARCH(" "&amp;EK1814:EK1893&amp;" ",BT41))))</f>
        <v>0</v>
      </c>
      <c r="DE41" s="1420">
        <f t="array" ref="DE41">IF(BN41="","",SUMPRODUCT(--ISNUMBER(SEARCH(" "&amp;EK1894:EK1902&amp;" ",BT41))))</f>
        <v>0</v>
      </c>
      <c r="DF41" s="1420" t="str">
        <f t="shared" si="36"/>
        <v/>
      </c>
      <c r="DG41" s="1420">
        <f t="array" ref="DG41">IF(BN41="","",SUMPRODUCT(--ISNUMBER(SEARCH(" "&amp;EK1903:EK1960&amp;" ",BT41))))</f>
        <v>0</v>
      </c>
      <c r="DH41" s="1420">
        <f t="array" ref="DH41">IF(BN41="","",SUMPRODUCT(--ISNUMBER(SEARCH(" "&amp;EK1961:EK1983&amp;" ",BT41))))</f>
        <v>0</v>
      </c>
      <c r="DI41" s="1420">
        <f t="array" ref="DI41">IF(BN41="","",SUMPRODUCT(--ISNUMBER(SEARCH(" "&amp;EK1984:EK2000&amp;" ",BT41))))</f>
        <v>0</v>
      </c>
      <c r="DJ41" s="1420" t="str">
        <f t="shared" si="37"/>
        <v/>
      </c>
      <c r="DK41" s="1420">
        <f t="array" ref="DK41">IF(BN41="","",SUMPRODUCT(--ISNUMBER(SEARCH(" "&amp;EK2001:EK2014&amp;" ",BT41))))</f>
        <v>0</v>
      </c>
      <c r="DL41" s="1420">
        <f t="array" ref="DL41">IF(BN41="","",SUMPRODUCT(--ISNUMBER(SEARCH(" "&amp;EK2015:EK2029&amp;" ",BT41))))</f>
        <v>0</v>
      </c>
      <c r="DM41" s="1420" t="str">
        <f t="shared" si="38"/>
        <v/>
      </c>
      <c r="DN41" s="1420">
        <f t="array" ref="DN41">IF(BN41="","",SUMPRODUCT(--ISNUMBER(SEARCH(" "&amp;EK2030:EK2047&amp;" ",BT41))))</f>
        <v>0</v>
      </c>
      <c r="DO41" s="1420">
        <f t="array" ref="DO41">IF(BN41="","",SUMPRODUCT(--ISNUMBER(SEARCH(" "&amp;EK2048:EK2062&amp;" ",BT41))))</f>
        <v>0</v>
      </c>
      <c r="DP41" s="1420" t="str">
        <f t="shared" si="39"/>
        <v/>
      </c>
      <c r="DQ41" s="1420">
        <f t="array" ref="DQ41">IF(BN41="","",SUMPRODUCT(--ISNUMBER(SEARCH(" "&amp;EK2063:EK2081&amp;" ",BT41))))</f>
        <v>0</v>
      </c>
      <c r="DR41" s="1420">
        <f t="array" ref="DR41">IF(BN41="","",SUMPRODUCT(--ISNUMBER(SEARCH(" "&amp;EK2082:EK2096&amp;" ",BT41))))</f>
        <v>0</v>
      </c>
      <c r="DS41" s="1420" t="str">
        <f t="shared" si="40"/>
        <v/>
      </c>
      <c r="DT41" s="1420">
        <f t="array" ref="DT41">IF(BN41="","",SUMPRODUCT(--ISNUMBER(SEARCH(" "&amp;EK2097:EK2117&amp;" ",BT41))))</f>
        <v>0</v>
      </c>
      <c r="DU41" s="1420">
        <f t="array" ref="DU41">IF(BN41="","",SUMPRODUCT(--ISNUMBER(SEARCH(" "&amp;EK2118:EK2157&amp;" ",BT41))))</f>
        <v>0</v>
      </c>
      <c r="DV41" s="1420" t="str">
        <f t="shared" si="41"/>
        <v/>
      </c>
      <c r="DW41" s="1420">
        <f t="array" ref="DW41">IF(BN41="","",SUMPRODUCT(--ISNUMBER(SEARCH(" "&amp;EK2158:EK2170&amp;" ",BT41))))</f>
        <v>0</v>
      </c>
      <c r="DX41" s="1420">
        <f t="array" ref="DX41">IF(BN41="","",SUMPRODUCT(--ISNUMBER(SEARCH(" "&amp;EK2171:EK2176&amp;" ",BT41))))</f>
        <v>0</v>
      </c>
      <c r="DY41" s="1420" t="str">
        <f t="shared" si="42"/>
        <v/>
      </c>
      <c r="DZ41" s="1420">
        <f t="array" ref="DZ41">IF(BN41="","",SUMPRODUCT(--ISNUMBER(SEARCH(" "&amp;EK2177:EK2276&amp;" ",BT41))))</f>
        <v>0</v>
      </c>
      <c r="EA41" s="1420">
        <f t="array" ref="EA41">IF(BN41="","",SUMPRODUCT(--ISNUMBER(SEARCH(" "&amp;EK2277:EK2376&amp;" ",BT41))))</f>
        <v>0</v>
      </c>
      <c r="EB41" s="1420">
        <f t="array" ref="EB41">IF(BN41="","",SUMPRODUCT(--ISNUMBER(SEARCH(" "&amp;EK2377:EK2419&amp;" ",BT41))))</f>
        <v>0</v>
      </c>
      <c r="EC41" s="1420">
        <f t="array" ref="EC41">IF(BN41="","",SUMPRODUCT(--ISNUMBER(SEARCH(" "&amp;EK2420:EK2435&amp;" ",BT41))))</f>
        <v>0</v>
      </c>
      <c r="ED41" s="1420">
        <f t="array" ref="ED41">IF(BN41="","",SUMPRODUCT(--ISNUMBER(SEARCH(" "&amp;EK2436:EK2440&amp;" ",BT41))))</f>
        <v>0</v>
      </c>
      <c r="EE41" s="1420" t="str">
        <f t="shared" si="43"/>
        <v/>
      </c>
      <c r="EF41" s="1412"/>
      <c r="EG41" s="1411" t="s">
        <v>2021</v>
      </c>
      <c r="EH41" s="1411" t="s">
        <v>1905</v>
      </c>
      <c r="EI41" s="1411" t="s">
        <v>1906</v>
      </c>
      <c r="EJ41" s="1411" t="s">
        <v>2022</v>
      </c>
      <c r="EK41" s="1411" t="s">
        <v>2022</v>
      </c>
      <c r="EL41" s="1411" t="s">
        <v>1908</v>
      </c>
      <c r="EM41" s="1411" t="s">
        <v>1909</v>
      </c>
      <c r="EN41" s="1436" t="str">
        <f t="shared" si="5"/>
        <v>https://eur-lex.europa.eu/legal-content/FR/TXT/?uri=CELEX:32011R1169</v>
      </c>
      <c r="EO41" s="1414" t="s">
        <v>1911</v>
      </c>
    </row>
    <row r="42" spans="2:145" ht="21" customHeight="1">
      <c r="B42" s="1438" t="str">
        <f t="shared" si="49"/>
        <v>• 50 g de sucre en poudre</v>
      </c>
      <c r="C42" s="1438" t="str">
        <f t="shared" si="50"/>
        <v>• 50 g de sucre en poudre</v>
      </c>
      <c r="D42" s="1438" t="str">
        <f>IF(UPPER(TRIM(N27))="X",C42,B42)</f>
        <v>• 50 g de sucre en poudre</v>
      </c>
      <c r="E42" s="1438">
        <f t="array" ref="E42">IF(H41&lt;&gt;"",E41,IF(E41="","",IFERROR(MATCH(TRUE(),INDEX(INDEX(K:K,E41+1):K219&lt;&gt;"",0),0)+E41,"")))</f>
        <v>39</v>
      </c>
      <c r="F42" s="1438" t="str">
        <f t="shared" si="58"/>
        <v>• 3 œufs</v>
      </c>
      <c r="G42" s="1438" t="str">
        <f t="shared" si="51"/>
        <v>• 3 œufs</v>
      </c>
      <c r="H42" s="1836" t="str">
        <f t="shared" si="52"/>
        <v/>
      </c>
      <c r="I42" s="1835" t="str">
        <f>IF(AND(F42&lt;&gt;"",N26&gt;0,M42&gt;N26),"Mot &gt; limite","")</f>
        <v/>
      </c>
      <c r="J42" s="1834">
        <f>IF(K42="","",COUNTIF(K34:K42,"&lt;&gt;"))</f>
        <v>9</v>
      </c>
      <c r="K42" s="1837" t="s">
        <v>6979</v>
      </c>
      <c r="L42" s="1834">
        <f t="shared" si="53"/>
        <v>25</v>
      </c>
      <c r="M42" s="1463">
        <f>IF(OR(F42="",N26="",N26&lt;=0),"",IF(LEN(F42)&lt;=N26,LEN(F42),IFERROR(FIND("♦",SUBSTITUTE(LEFT(F42,N26)," ","♦",LEN(LEFT(F42,N26))-LEN(SUBSTITUTE(LEFT(F42,N26)," ","")))),FIND(" ",F42&amp;" ",N26+1)-1)))</f>
        <v>8</v>
      </c>
      <c r="N42" s="1832">
        <f t="shared" si="54"/>
        <v>9</v>
      </c>
      <c r="O42" s="1833" t="str">
        <f t="shared" si="55"/>
        <v>• 3 œufs</v>
      </c>
      <c r="P42" s="1832">
        <f t="shared" si="56"/>
        <v>3</v>
      </c>
      <c r="Q42" s="1832">
        <f t="shared" si="57"/>
        <v>8</v>
      </c>
      <c r="R42" s="1463"/>
      <c r="S42" s="1930" t="str">
        <f t="shared" si="48"/>
        <v>A</v>
      </c>
      <c r="T42" s="1922" t="str">
        <f>T26</f>
        <v>N NOM DE VOTRE RECETTE | collez la--FAMILLE| Auteur &gt; VOUS</v>
      </c>
      <c r="U42" s="1923">
        <f>U26</f>
        <v>1</v>
      </c>
      <c r="V42" s="1922" t="str">
        <f>V26</f>
        <v>coupe</v>
      </c>
      <c r="W42" s="1921" t="str">
        <f>W26</f>
        <v>Recette mère ► Desserts assiette</v>
      </c>
      <c r="X42" s="2073"/>
      <c r="Y42" s="2072"/>
      <c r="Z42" s="2065" t="str">
        <f t="shared" si="44"/>
        <v/>
      </c>
      <c r="AA42" s="2071"/>
      <c r="AB42" s="2063"/>
      <c r="AC42" s="2062">
        <f>IF(OR(AD42="",AD42=0),0,AD42*IFERROR(_xlfn.XLOOKUP(AB42,AB84:AR84,AB85:AR85,"",0,1)*AA42*IF(X42&gt;0,X42,1),IFERROR(_xlfn.XLOOKUP(AB42,AB86:AR86,AB87:AR87,"",0,1)*AA42*IF(X42&gt;0,X42,1),0)))</f>
        <v>0</v>
      </c>
      <c r="AD42" s="2061">
        <v>1</v>
      </c>
      <c r="AE42" s="2060" t="s">
        <v>912</v>
      </c>
      <c r="AF42" s="2059" t="s">
        <v>7008</v>
      </c>
      <c r="AG42" s="2058">
        <f>IF(AC75=0,0,(AC42/AC75)*AH29*1000)</f>
        <v>0</v>
      </c>
      <c r="AH42" s="2057">
        <f>IF(AC75=0,0,(X42/AC75)*AH29)</f>
        <v>0</v>
      </c>
      <c r="AI42" s="2056">
        <f>IF(AQ25&lt;&gt;0,X42*AD42*AC25,0)</f>
        <v>0</v>
      </c>
      <c r="AJ42" s="2055">
        <f t="shared" si="45"/>
        <v>0</v>
      </c>
      <c r="AK42" s="2054" t="str">
        <f>IF(OR(AQ25="",AQ25=0,AC42=0),"",AC42*AD42*AC25)</f>
        <v/>
      </c>
      <c r="AL42" s="2053" t="str">
        <f>IF(AB42="","",IF(AK42="","",IF(AK42=0,0,IF(SUM(COUNTIF(AB84:AL84,SUBSTITUTE(TRIM(AB42)," (s)","")),COUNTIF(AB86:AL86,SUBSTITUTE(TRIM(AB42)," (s)","")),COUNTIF(AB85:AL85,SUBSTITUTE(TRIM(AB42)," (s)","")),COUNTIF(AB87:AL87,SUBSTITUTE(TRIM(AB42)," (s)","")))&gt;0,IF(ROUND(AK42,3)&gt;=1,ROUND(AK42,3)&amp;" L",ROUND(AK42*100,0)&amp;" cl"),IF(SUM(COUNTIF(AM84:AR84,SUBSTITUTE(TRIM(AB42)," (s)","")),COUNTIF(AM86:AR86,SUBSTITUTE(TRIM(AB42)," (s)","")),COUNTIF(AM85:AR85,SUBSTITUTE(TRIM(AB42)," (s)","")),COUNTIF(AM87:AR87,SUBSTITUTE(TRIM(AB42)," (s)","")))&gt;0,IF(ROUND(AK42,3)&gt;=1,ROUND(AK42,3)&amp;" Kg",ROUND(AK42*1000,0)&amp;" g"),"")))))</f>
        <v/>
      </c>
      <c r="AM42" s="2052"/>
      <c r="AN42" s="2051">
        <f t="shared" si="46"/>
        <v>0</v>
      </c>
      <c r="AO42" s="2050" t="str">
        <f t="shared" si="47"/>
        <v>huile de pépins de raisin</v>
      </c>
      <c r="AP42" s="2049"/>
      <c r="AQ42" s="2048"/>
      <c r="AR42" s="2047"/>
      <c r="AS42" s="1463"/>
      <c r="AT42" s="1421">
        <v>14</v>
      </c>
      <c r="AU42" s="1411" t="s">
        <v>2023</v>
      </c>
      <c r="AV42" s="1977" t="str">
        <f t="shared" si="6"/>
        <v>Sauce tomate</v>
      </c>
      <c r="AW42" s="1976" t="str">
        <f t="shared" si="7"/>
        <v/>
      </c>
      <c r="AX42" s="1414" t="str">
        <f t="shared" si="8"/>
        <v/>
      </c>
      <c r="AY42" s="1414" t="str">
        <f t="shared" si="9"/>
        <v/>
      </c>
      <c r="AZ42" s="1414" t="str">
        <f t="shared" si="10"/>
        <v/>
      </c>
      <c r="BA42" s="1414" t="str">
        <f t="shared" si="11"/>
        <v/>
      </c>
      <c r="BB42" s="1414" t="str">
        <f t="shared" si="12"/>
        <v/>
      </c>
      <c r="BC42" s="1414" t="str">
        <f t="shared" si="13"/>
        <v/>
      </c>
      <c r="BD42" s="1414" t="str">
        <f t="shared" si="14"/>
        <v/>
      </c>
      <c r="BE42" s="1414" t="str">
        <f t="shared" si="15"/>
        <v/>
      </c>
      <c r="BF42" s="1414" t="str">
        <f t="shared" si="16"/>
        <v/>
      </c>
      <c r="BG42" s="1414" t="str">
        <f t="shared" si="17"/>
        <v/>
      </c>
      <c r="BH42" s="1414" t="str">
        <f t="shared" si="18"/>
        <v/>
      </c>
      <c r="BI42" s="1414" t="str">
        <f t="shared" si="19"/>
        <v/>
      </c>
      <c r="BJ42" s="1414" t="str">
        <f t="shared" si="20"/>
        <v/>
      </c>
      <c r="BK42" s="1414" t="str">
        <f t="shared" si="21"/>
        <v/>
      </c>
      <c r="BL42" s="1422" t="str">
        <f t="shared" si="22"/>
        <v/>
      </c>
      <c r="BM42" s="1410"/>
      <c r="BN42" s="1420" t="str">
        <f t="shared" si="23"/>
        <v>Sauce tomate</v>
      </c>
      <c r="BO42" s="1420" t="str">
        <f t="shared" si="24"/>
        <v>sauce tomate</v>
      </c>
      <c r="BP42" s="1420" t="str">
        <f t="shared" si="25"/>
        <v>sauce tomate</v>
      </c>
      <c r="BQ42" s="1420" t="str">
        <f t="shared" si="26"/>
        <v>sauce tomate</v>
      </c>
      <c r="BR42" s="1420" t="str">
        <f t="shared" si="27"/>
        <v>sauce tomate</v>
      </c>
      <c r="BS42" s="1420" t="str">
        <f t="shared" si="28"/>
        <v>sauce tomate</v>
      </c>
      <c r="BT42" s="1420" t="str">
        <f t="shared" si="29"/>
        <v xml:space="preserve"> sauce tomate </v>
      </c>
      <c r="BU42" s="1420">
        <f t="array" ref="BU42">IF(BN42="","",SUMPRODUCT(--ISNUMBER(SEARCH(" "&amp;EK24:EK123&amp;" ",BT42))))</f>
        <v>0</v>
      </c>
      <c r="BV42" s="1420">
        <f t="array" ref="BV42">IF(BN42="","",SUMPRODUCT(--ISNUMBER(SEARCH(" "&amp;EK124:EK169&amp;" ",BT42))))</f>
        <v>0</v>
      </c>
      <c r="BW42" s="1420">
        <f t="array" ref="BW42">IF(BN42="","",SUMPRODUCT(--ISNUMBER(SEARCH(" "&amp;EK170:EK207&amp;" ",BT42))))</f>
        <v>0</v>
      </c>
      <c r="BX42" s="1420">
        <f t="array" ref="BX42">IF(BN42="","",SUMPRODUCT(--ISNUMBER(SEARCH(" "&amp;EK208:EK229&amp;" ",BT42))))</f>
        <v>0</v>
      </c>
      <c r="BY42" s="1420" t="str">
        <f t="shared" si="30"/>
        <v/>
      </c>
      <c r="BZ42" s="1420">
        <f t="array" ref="BZ42">IF(BN42="","",SUMPRODUCT(--ISNUMBER(SEARCH(" "&amp;EK230:EK329&amp;" ",BT42))))</f>
        <v>0</v>
      </c>
      <c r="CA42" s="1420">
        <f t="array" ref="CA42">IF(BN42="","",SUMPRODUCT(--ISNUMBER(SEARCH(" "&amp;EK330:EK364&amp;" ",BT42))))</f>
        <v>0</v>
      </c>
      <c r="CB42" s="1420" t="str">
        <f t="shared" si="31"/>
        <v/>
      </c>
      <c r="CC42" s="1420">
        <f t="array" ref="CC42">IF(BN42="","",SUMPRODUCT(--ISNUMBER(SEARCH(" "&amp;EK365:EK422&amp;" ",BT42))))</f>
        <v>0</v>
      </c>
      <c r="CD42" s="1420">
        <f t="array" ref="CD42">IF(BN42="","",SUMPRODUCT(--ISNUMBER(SEARCH(" "&amp;EK423:EK450&amp;" ",BT42))))</f>
        <v>0</v>
      </c>
      <c r="CE42" s="1420">
        <f t="array" ref="CE42">IF(BN42="","",SUMPRODUCT(--ISNUMBER(SEARCH(" "&amp;EK451:EK459&amp;" ",BT42))))</f>
        <v>0</v>
      </c>
      <c r="CF42" s="1420" t="str">
        <f t="shared" si="32"/>
        <v/>
      </c>
      <c r="CG42" s="1420">
        <f t="array" ref="CG42">IF(BN42="","",SUMPRODUCT(--ISNUMBER(SEARCH(" "&amp;EK460:EK559&amp;" ",BT42))))</f>
        <v>0</v>
      </c>
      <c r="CH42" s="1420">
        <f t="array" ref="CH42">IF(BN42="","",SUMPRODUCT(--ISNUMBER(SEARCH(" "&amp;EK560:EK659&amp;" ",BT42))))</f>
        <v>0</v>
      </c>
      <c r="CI42" s="1420">
        <f t="array" ref="CI42">IF(BN42="","",SUMPRODUCT(--ISNUMBER(SEARCH(" "&amp;EK660:EK759&amp;" ",BT42))))</f>
        <v>0</v>
      </c>
      <c r="CJ42" s="1420">
        <f t="array" ref="CJ42">IF(BN42="","",SUMPRODUCT(--ISNUMBER(SEARCH(" "&amp;EK760:EK859&amp;" ",BT42))))</f>
        <v>0</v>
      </c>
      <c r="CK42" s="1420">
        <f t="array" ref="CK42">IF(BN42="","",SUMPRODUCT(--ISNUMBER(SEARCH(" "&amp;EK860:EK959&amp;" ",BT42))))</f>
        <v>0</v>
      </c>
      <c r="CL42" s="1420">
        <f t="array" ref="CL42">IF(BN42="","",SUMPRODUCT(--ISNUMBER(SEARCH(" "&amp;EK960:EK1059&amp;" ",BT42))))</f>
        <v>0</v>
      </c>
      <c r="CM42" s="1420">
        <f t="array" ref="CM42">IF(BN42="","",SUMPRODUCT(--ISNUMBER(SEARCH(" "&amp;EK1060:EK1159&amp;" ",BT42))))</f>
        <v>0</v>
      </c>
      <c r="CN42" s="1420">
        <f t="array" ref="CN42">IF(BN42="","",SUMPRODUCT(--ISNUMBER(SEARCH(" "&amp;EK1160:EK1259&amp;" ",BT42))))</f>
        <v>0</v>
      </c>
      <c r="CO42" s="1420">
        <f t="array" ref="CO42">IF(BN42="","",SUMPRODUCT(--ISNUMBER(SEARCH(" "&amp;EK1260:EK1359&amp;" ",BT42))))</f>
        <v>0</v>
      </c>
      <c r="CP42" s="1420">
        <f t="array" ref="CP42">IF(BN42="","",SUMPRODUCT(--ISNUMBER(SEARCH(" "&amp;EK1360:EK1387&amp;" ",BT42))))</f>
        <v>0</v>
      </c>
      <c r="CQ42" s="1420">
        <f t="array" ref="CQ42">IF(BN42="","",SUMPRODUCT(--ISNUMBER(SEARCH(" "&amp;EK1388:EK1396&amp;" ",BT42))))</f>
        <v>0</v>
      </c>
      <c r="CR42" s="1420">
        <f t="array" ref="CR42">IF(BN42="","",SUMPRODUCT(--ISNUMBER(SEARCH(" "&amp;EK1397:EK1407&amp;" ",BT42))))</f>
        <v>0</v>
      </c>
      <c r="CS42" s="1420" t="str">
        <f t="shared" si="33"/>
        <v/>
      </c>
      <c r="CT42" s="1420">
        <f t="array" ref="CT42">IF(BN42="","",SUMPRODUCT(--ISNUMBER(SEARCH(" "&amp;EK1408:EK1428&amp;" ",BT42))))</f>
        <v>0</v>
      </c>
      <c r="CU42" s="1420" t="str">
        <f t="shared" si="34"/>
        <v/>
      </c>
      <c r="CV42" s="1420">
        <f t="array" ref="CV42">IF(BN42="","",SUMPRODUCT(--ISNUMBER(SEARCH(" "&amp;EK1429:EK1466&amp;" ",BT42))))</f>
        <v>0</v>
      </c>
      <c r="CW42" s="1420">
        <f t="array" ref="CW42">IF(BN42="","",SUMPRODUCT(--ISNUMBER(SEARCH(" "&amp;EK1467:EK1468&amp;" ",BT42))))</f>
        <v>0</v>
      </c>
      <c r="CX42" s="1420">
        <f t="array" ref="CX42">IF(BN42="","",SUMPRODUCT(--ISNUMBER(SEARCH(" "&amp;EK1469:EK1479&amp;" ",BT42))))</f>
        <v>0</v>
      </c>
      <c r="CY42" s="1420" t="str">
        <f t="shared" si="35"/>
        <v/>
      </c>
      <c r="CZ42" s="1420">
        <f t="array" ref="CZ42">IF(BN42="","",SUMPRODUCT(--ISNUMBER(SEARCH(" "&amp;EK1480:EK1579&amp;" ",BT42))))</f>
        <v>0</v>
      </c>
      <c r="DA42" s="1420">
        <f t="array" ref="DA42">IF(BN42="","",SUMPRODUCT(--ISNUMBER(SEARCH(" "&amp;EK1580:EK1679&amp;" ",BT42))))</f>
        <v>0</v>
      </c>
      <c r="DB42" s="1420">
        <f t="array" ref="DB42">IF(BN42="","",SUMPRODUCT(--ISNUMBER(SEARCH(" "&amp;EK1680:EK1763&amp;" ",BT42))))</f>
        <v>0</v>
      </c>
      <c r="DC42" s="1420">
        <f t="array" ref="DC42">IF(BN42="","",SUMPRODUCT(--ISNUMBER(SEARCH(" "&amp;EK1764:EK1813&amp;" ",BT42))))</f>
        <v>0</v>
      </c>
      <c r="DD42" s="1420">
        <f t="array" ref="DD42">IF(BN42="","",SUMPRODUCT(--ISNUMBER(SEARCH(" "&amp;EK1814:EK1893&amp;" ",BT42))))</f>
        <v>0</v>
      </c>
      <c r="DE42" s="1420">
        <f t="array" ref="DE42">IF(BN42="","",SUMPRODUCT(--ISNUMBER(SEARCH(" "&amp;EK1894:EK1902&amp;" ",BT42))))</f>
        <v>0</v>
      </c>
      <c r="DF42" s="1420" t="str">
        <f t="shared" si="36"/>
        <v/>
      </c>
      <c r="DG42" s="1420">
        <f t="array" ref="DG42">IF(BN42="","",SUMPRODUCT(--ISNUMBER(SEARCH(" "&amp;EK1903:EK1960&amp;" ",BT42))))</f>
        <v>0</v>
      </c>
      <c r="DH42" s="1420">
        <f t="array" ref="DH42">IF(BN42="","",SUMPRODUCT(--ISNUMBER(SEARCH(" "&amp;EK1961:EK1983&amp;" ",BT42))))</f>
        <v>0</v>
      </c>
      <c r="DI42" s="1420">
        <f t="array" ref="DI42">IF(BN42="","",SUMPRODUCT(--ISNUMBER(SEARCH(" "&amp;EK1984:EK2000&amp;" ",BT42))))</f>
        <v>0</v>
      </c>
      <c r="DJ42" s="1420" t="str">
        <f t="shared" si="37"/>
        <v/>
      </c>
      <c r="DK42" s="1420">
        <f t="array" ref="DK42">IF(BN42="","",SUMPRODUCT(--ISNUMBER(SEARCH(" "&amp;EK2001:EK2014&amp;" ",BT42))))</f>
        <v>0</v>
      </c>
      <c r="DL42" s="1420">
        <f t="array" ref="DL42">IF(BN42="","",SUMPRODUCT(--ISNUMBER(SEARCH(" "&amp;EK2015:EK2029&amp;" ",BT42))))</f>
        <v>0</v>
      </c>
      <c r="DM42" s="1420" t="str">
        <f t="shared" si="38"/>
        <v/>
      </c>
      <c r="DN42" s="1420">
        <f t="array" ref="DN42">IF(BN42="","",SUMPRODUCT(--ISNUMBER(SEARCH(" "&amp;EK2030:EK2047&amp;" ",BT42))))</f>
        <v>0</v>
      </c>
      <c r="DO42" s="1420">
        <f t="array" ref="DO42">IF(BN42="","",SUMPRODUCT(--ISNUMBER(SEARCH(" "&amp;EK2048:EK2062&amp;" ",BT42))))</f>
        <v>0</v>
      </c>
      <c r="DP42" s="1420" t="str">
        <f t="shared" si="39"/>
        <v/>
      </c>
      <c r="DQ42" s="1420">
        <f t="array" ref="DQ42">IF(BN42="","",SUMPRODUCT(--ISNUMBER(SEARCH(" "&amp;EK2063:EK2081&amp;" ",BT42))))</f>
        <v>0</v>
      </c>
      <c r="DR42" s="1420">
        <f t="array" ref="DR42">IF(BN42="","",SUMPRODUCT(--ISNUMBER(SEARCH(" "&amp;EK2082:EK2096&amp;" ",BT42))))</f>
        <v>0</v>
      </c>
      <c r="DS42" s="1420" t="str">
        <f t="shared" si="40"/>
        <v/>
      </c>
      <c r="DT42" s="1420">
        <f t="array" ref="DT42">IF(BN42="","",SUMPRODUCT(--ISNUMBER(SEARCH(" "&amp;EK2097:EK2117&amp;" ",BT42))))</f>
        <v>0</v>
      </c>
      <c r="DU42" s="1420">
        <f t="array" ref="DU42">IF(BN42="","",SUMPRODUCT(--ISNUMBER(SEARCH(" "&amp;EK2118:EK2157&amp;" ",BT42))))</f>
        <v>0</v>
      </c>
      <c r="DV42" s="1420" t="str">
        <f t="shared" si="41"/>
        <v/>
      </c>
      <c r="DW42" s="1420">
        <f t="array" ref="DW42">IF(BN42="","",SUMPRODUCT(--ISNUMBER(SEARCH(" "&amp;EK2158:EK2170&amp;" ",BT42))))</f>
        <v>0</v>
      </c>
      <c r="DX42" s="1420">
        <f t="array" ref="DX42">IF(BN42="","",SUMPRODUCT(--ISNUMBER(SEARCH(" "&amp;EK2171:EK2176&amp;" ",BT42))))</f>
        <v>0</v>
      </c>
      <c r="DY42" s="1420" t="str">
        <f t="shared" si="42"/>
        <v/>
      </c>
      <c r="DZ42" s="1420">
        <f t="array" ref="DZ42">IF(BN42="","",SUMPRODUCT(--ISNUMBER(SEARCH(" "&amp;EK2177:EK2276&amp;" ",BT42))))</f>
        <v>0</v>
      </c>
      <c r="EA42" s="1420">
        <f t="array" ref="EA42">IF(BN42="","",SUMPRODUCT(--ISNUMBER(SEARCH(" "&amp;EK2277:EK2376&amp;" ",BT42))))</f>
        <v>0</v>
      </c>
      <c r="EB42" s="1420">
        <f t="array" ref="EB42">IF(BN42="","",SUMPRODUCT(--ISNUMBER(SEARCH(" "&amp;EK2377:EK2419&amp;" ",BT42))))</f>
        <v>0</v>
      </c>
      <c r="EC42" s="1420">
        <f t="array" ref="EC42">IF(BN42="","",SUMPRODUCT(--ISNUMBER(SEARCH(" "&amp;EK2420:EK2435&amp;" ",BT42))))</f>
        <v>0</v>
      </c>
      <c r="ED42" s="1420">
        <f t="array" ref="ED42">IF(BN42="","",SUMPRODUCT(--ISNUMBER(SEARCH(" "&amp;EK2436:EK2440&amp;" ",BT42))))</f>
        <v>0</v>
      </c>
      <c r="EE42" s="1420" t="str">
        <f t="shared" si="43"/>
        <v/>
      </c>
      <c r="EF42" s="1412"/>
      <c r="EG42" s="1411" t="s">
        <v>2024</v>
      </c>
      <c r="EH42" s="1411" t="s">
        <v>1905</v>
      </c>
      <c r="EI42" s="1411" t="s">
        <v>1906</v>
      </c>
      <c r="EJ42" s="1411" t="s">
        <v>2025</v>
      </c>
      <c r="EK42" s="1411" t="s">
        <v>2025</v>
      </c>
      <c r="EL42" s="1411" t="s">
        <v>1908</v>
      </c>
      <c r="EM42" s="1411" t="s">
        <v>1909</v>
      </c>
      <c r="EN42" s="1411" t="s">
        <v>1910</v>
      </c>
      <c r="EO42" s="1414" t="s">
        <v>1911</v>
      </c>
    </row>
    <row r="43" spans="2:145" ht="21" customHeight="1">
      <c r="B43" s="1438" t="str">
        <f t="shared" si="49"/>
        <v>• 30 g de farine</v>
      </c>
      <c r="C43" s="1438" t="str">
        <f t="shared" si="50"/>
        <v>• 30 g de farine</v>
      </c>
      <c r="D43" s="1438" t="str">
        <f>IF(UPPER(TRIM(N27))="X",C43,B43)</f>
        <v>• 30 g de farine</v>
      </c>
      <c r="E43" s="1438">
        <f t="array" ref="E43">IF(H42&lt;&gt;"",E42,IF(E42="","",IFERROR(MATCH(TRUE(),INDEX(INDEX(K:K,E42+1):K219&lt;&gt;"",0),0)+E42,"")))</f>
        <v>40</v>
      </c>
      <c r="F43" s="1438" t="str">
        <f t="shared" si="58"/>
        <v>• 50 g de poudre d’amandes</v>
      </c>
      <c r="G43" s="1438" t="str">
        <f t="shared" si="51"/>
        <v>• 50 g de poudre d’amandes</v>
      </c>
      <c r="H43" s="1836" t="str">
        <f t="shared" si="52"/>
        <v/>
      </c>
      <c r="I43" s="1835" t="str">
        <f>IF(AND(F43&lt;&gt;"",N26&gt;0,M43&gt;N26),"Mot &gt; limite","")</f>
        <v/>
      </c>
      <c r="J43" s="1834">
        <f>IF(K43="","",COUNTIF(K34:K43,"&lt;&gt;"))</f>
        <v>10</v>
      </c>
      <c r="K43" s="1837" t="s">
        <v>6980</v>
      </c>
      <c r="L43" s="1834">
        <f t="shared" si="53"/>
        <v>16</v>
      </c>
      <c r="M43" s="1463">
        <f>IF(OR(F43="",N26="",N26&lt;=0),"",IF(LEN(F43)&lt;=N26,LEN(F43),IFERROR(FIND("♦",SUBSTITUTE(LEFT(F43,N26)," ","♦",LEN(LEFT(F43,N26))-LEN(SUBSTITUTE(LEFT(F43,N26)," ","")))),FIND(" ",F43&amp;" ",N26+1)-1)))</f>
        <v>26</v>
      </c>
      <c r="N43" s="1832">
        <f t="shared" si="54"/>
        <v>10</v>
      </c>
      <c r="O43" s="1833" t="str">
        <f t="shared" si="55"/>
        <v>• 50 g de poudre d’amandes</v>
      </c>
      <c r="P43" s="1832">
        <f t="shared" si="56"/>
        <v>6</v>
      </c>
      <c r="Q43" s="1832">
        <f t="shared" si="57"/>
        <v>26</v>
      </c>
      <c r="R43" s="1463"/>
      <c r="S43" s="1930" t="str">
        <f t="shared" si="48"/>
        <v>A</v>
      </c>
      <c r="T43" s="1922" t="str">
        <f>T26</f>
        <v>N NOM DE VOTRE RECETTE | collez la--FAMILLE| Auteur &gt; VOUS</v>
      </c>
      <c r="U43" s="1923">
        <f>U26</f>
        <v>1</v>
      </c>
      <c r="V43" s="1922" t="str">
        <f>V26</f>
        <v>coupe</v>
      </c>
      <c r="W43" s="1921" t="str">
        <f>W26</f>
        <v>Recette mère ► Desserts assiette</v>
      </c>
      <c r="X43" s="2073"/>
      <c r="Y43" s="2072"/>
      <c r="Z43" s="2065" t="str">
        <f t="shared" si="44"/>
        <v/>
      </c>
      <c r="AA43" s="2071"/>
      <c r="AB43" s="2063"/>
      <c r="AC43" s="2062">
        <f>IF(OR(AD43="",AD43=0),0,AD43*IFERROR(_xlfn.XLOOKUP(AB43,AB84:AR84,AB85:AR85,"",0,1)*AA43*IF(X43&gt;0,X43,1),IFERROR(_xlfn.XLOOKUP(AB43,AB86:AR86,AB87:AR87,"",0,1)*AA43*IF(X43&gt;0,X43,1),0)))</f>
        <v>0</v>
      </c>
      <c r="AD43" s="2061">
        <v>1</v>
      </c>
      <c r="AE43" s="2060" t="s">
        <v>913</v>
      </c>
      <c r="AF43" s="2059" t="s">
        <v>7008</v>
      </c>
      <c r="AG43" s="2058">
        <f>IF(AC75=0,0,(AC43/AC75)*AH29*1000)</f>
        <v>0</v>
      </c>
      <c r="AH43" s="2057">
        <f>IF(AC75=0,0,(X43/AC75)*AH29)</f>
        <v>0</v>
      </c>
      <c r="AI43" s="2070">
        <f>IF(AQ25&lt;&gt;0,X43*AD43*AC25,0)</f>
        <v>0</v>
      </c>
      <c r="AJ43" s="2069">
        <f t="shared" si="45"/>
        <v>0</v>
      </c>
      <c r="AK43" s="2054" t="str">
        <f>IF(OR(AQ25="",AQ25=0,AC43=0),"",AC43*AD43*AC25)</f>
        <v/>
      </c>
      <c r="AL43" s="2068" t="str">
        <f>IF(AB43="","",IF(AK43="","",IF(AK43=0,0,IF(SUM(COUNTIF(AB84:AL84,SUBSTITUTE(TRIM(AB43)," (s)","")),COUNTIF(AB86:AL86,SUBSTITUTE(TRIM(AB43)," (s)","")),COUNTIF(AB85:AL85,SUBSTITUTE(TRIM(AB43)," (s)","")),COUNTIF(AB87:AL87,SUBSTITUTE(TRIM(AB43)," (s)","")))&gt;0,IF(ROUND(AK43,3)&gt;=1,ROUND(AK43,3)&amp;" L",ROUND(AK43*100,0)&amp;" cl"),IF(SUM(COUNTIF(AM84:AR84,SUBSTITUTE(TRIM(AB43)," (s)","")),COUNTIF(AM86:AR86,SUBSTITUTE(TRIM(AB43)," (s)","")),COUNTIF(AM85:AR85,SUBSTITUTE(TRIM(AB43)," (s)","")),COUNTIF(AM87:AR87,SUBSTITUTE(TRIM(AB43)," (s)","")))&gt;0,IF(ROUND(AK43,3)&gt;=1,ROUND(AK43,3)&amp;" Kg",ROUND(AK43*1000,0)&amp;" g"),"")))))</f>
        <v/>
      </c>
      <c r="AM43" s="2052"/>
      <c r="AN43" s="2051">
        <f t="shared" si="46"/>
        <v>0</v>
      </c>
      <c r="AO43" s="2050" t="str">
        <f t="shared" si="47"/>
        <v>fleur de sel</v>
      </c>
      <c r="AP43" s="2049"/>
      <c r="AQ43" s="2048"/>
      <c r="AR43" s="2047"/>
      <c r="AS43" s="1463"/>
      <c r="AT43" s="1421">
        <v>15</v>
      </c>
      <c r="AV43" s="1977" t="str">
        <f t="shared" si="6"/>
        <v/>
      </c>
      <c r="AW43" s="1976" t="str">
        <f t="shared" si="7"/>
        <v/>
      </c>
      <c r="AX43" s="1414" t="str">
        <f t="shared" si="8"/>
        <v/>
      </c>
      <c r="AY43" s="1414" t="str">
        <f t="shared" si="9"/>
        <v/>
      </c>
      <c r="AZ43" s="1414" t="str">
        <f t="shared" si="10"/>
        <v/>
      </c>
      <c r="BA43" s="1414" t="str">
        <f t="shared" si="11"/>
        <v/>
      </c>
      <c r="BB43" s="1414" t="str">
        <f t="shared" si="12"/>
        <v/>
      </c>
      <c r="BC43" s="1414" t="str">
        <f t="shared" si="13"/>
        <v/>
      </c>
      <c r="BD43" s="1414" t="str">
        <f t="shared" si="14"/>
        <v/>
      </c>
      <c r="BE43" s="1414" t="str">
        <f t="shared" si="15"/>
        <v/>
      </c>
      <c r="BF43" s="1414" t="str">
        <f t="shared" si="16"/>
        <v/>
      </c>
      <c r="BG43" s="1414" t="str">
        <f t="shared" si="17"/>
        <v/>
      </c>
      <c r="BH43" s="1414" t="str">
        <f t="shared" si="18"/>
        <v/>
      </c>
      <c r="BI43" s="1414" t="str">
        <f t="shared" si="19"/>
        <v/>
      </c>
      <c r="BJ43" s="1414" t="str">
        <f t="shared" si="20"/>
        <v/>
      </c>
      <c r="BK43" s="1414" t="str">
        <f t="shared" si="21"/>
        <v/>
      </c>
      <c r="BL43" s="1422" t="str">
        <f t="shared" si="22"/>
        <v/>
      </c>
      <c r="BM43" s="1410"/>
      <c r="BN43" s="1420" t="str">
        <f t="shared" si="23"/>
        <v/>
      </c>
      <c r="BO43" s="1420" t="str">
        <f t="shared" si="24"/>
        <v/>
      </c>
      <c r="BP43" s="1420" t="str">
        <f t="shared" si="25"/>
        <v/>
      </c>
      <c r="BQ43" s="1420" t="str">
        <f t="shared" si="26"/>
        <v/>
      </c>
      <c r="BR43" s="1420" t="str">
        <f t="shared" si="27"/>
        <v/>
      </c>
      <c r="BS43" s="1420" t="str">
        <f t="shared" si="28"/>
        <v/>
      </c>
      <c r="BT43" s="1420" t="str">
        <f t="shared" si="29"/>
        <v xml:space="preserve">  </v>
      </c>
      <c r="BU43" s="1420" t="str">
        <f t="array" ref="BU43">IF(BN43="","",SUMPRODUCT(--ISNUMBER(SEARCH(" "&amp;EK24:EK123&amp;" ",BT43))))</f>
        <v/>
      </c>
      <c r="BV43" s="1420" t="str">
        <f t="array" ref="BV43">IF(BN43="","",SUMPRODUCT(--ISNUMBER(SEARCH(" "&amp;EK124:EK169&amp;" ",BT43))))</f>
        <v/>
      </c>
      <c r="BW43" s="1420" t="str">
        <f t="array" ref="BW43">IF(BN43="","",SUMPRODUCT(--ISNUMBER(SEARCH(" "&amp;EK170:EK207&amp;" ",BT43))))</f>
        <v/>
      </c>
      <c r="BX43" s="1420" t="str">
        <f t="array" ref="BX43">IF(BN43="","",SUMPRODUCT(--ISNUMBER(SEARCH(" "&amp;EK208:EK229&amp;" ",BT43))))</f>
        <v/>
      </c>
      <c r="BY43" s="1420" t="str">
        <f t="shared" si="30"/>
        <v/>
      </c>
      <c r="BZ43" s="1420" t="str">
        <f t="array" ref="BZ43">IF(BN43="","",SUMPRODUCT(--ISNUMBER(SEARCH(" "&amp;EK230:EK329&amp;" ",BT43))))</f>
        <v/>
      </c>
      <c r="CA43" s="1420" t="str">
        <f t="array" ref="CA43">IF(BN43="","",SUMPRODUCT(--ISNUMBER(SEARCH(" "&amp;EK330:EK364&amp;" ",BT43))))</f>
        <v/>
      </c>
      <c r="CB43" s="1420" t="str">
        <f t="shared" si="31"/>
        <v/>
      </c>
      <c r="CC43" s="1420" t="str">
        <f t="array" ref="CC43">IF(BN43="","",SUMPRODUCT(--ISNUMBER(SEARCH(" "&amp;EK365:EK422&amp;" ",BT43))))</f>
        <v/>
      </c>
      <c r="CD43" s="1420" t="str">
        <f t="array" ref="CD43">IF(BN43="","",SUMPRODUCT(--ISNUMBER(SEARCH(" "&amp;EK423:EK450&amp;" ",BT43))))</f>
        <v/>
      </c>
      <c r="CE43" s="1420" t="str">
        <f t="array" ref="CE43">IF(BN43="","",SUMPRODUCT(--ISNUMBER(SEARCH(" "&amp;EK451:EK459&amp;" ",BT43))))</f>
        <v/>
      </c>
      <c r="CF43" s="1420" t="str">
        <f t="shared" si="32"/>
        <v/>
      </c>
      <c r="CG43" s="1420" t="str">
        <f t="array" ref="CG43">IF(BN43="","",SUMPRODUCT(--ISNUMBER(SEARCH(" "&amp;EK460:EK559&amp;" ",BT43))))</f>
        <v/>
      </c>
      <c r="CH43" s="1420" t="str">
        <f t="array" ref="CH43">IF(BN43="","",SUMPRODUCT(--ISNUMBER(SEARCH(" "&amp;EK560:EK659&amp;" ",BT43))))</f>
        <v/>
      </c>
      <c r="CI43" s="1420" t="str">
        <f t="array" ref="CI43">IF(BN43="","",SUMPRODUCT(--ISNUMBER(SEARCH(" "&amp;EK660:EK759&amp;" ",BT43))))</f>
        <v/>
      </c>
      <c r="CJ43" s="1420" t="str">
        <f t="array" ref="CJ43">IF(BN43="","",SUMPRODUCT(--ISNUMBER(SEARCH(" "&amp;EK760:EK859&amp;" ",BT43))))</f>
        <v/>
      </c>
      <c r="CK43" s="1420" t="str">
        <f t="array" ref="CK43">IF(BN43="","",SUMPRODUCT(--ISNUMBER(SEARCH(" "&amp;EK860:EK959&amp;" ",BT43))))</f>
        <v/>
      </c>
      <c r="CL43" s="1420" t="str">
        <f t="array" ref="CL43">IF(BN43="","",SUMPRODUCT(--ISNUMBER(SEARCH(" "&amp;EK960:EK1059&amp;" ",BT43))))</f>
        <v/>
      </c>
      <c r="CM43" s="1420" t="str">
        <f t="array" ref="CM43">IF(BN43="","",SUMPRODUCT(--ISNUMBER(SEARCH(" "&amp;EK1060:EK1159&amp;" ",BT43))))</f>
        <v/>
      </c>
      <c r="CN43" s="1420" t="str">
        <f t="array" ref="CN43">IF(BN43="","",SUMPRODUCT(--ISNUMBER(SEARCH(" "&amp;EK1160:EK1259&amp;" ",BT43))))</f>
        <v/>
      </c>
      <c r="CO43" s="1420" t="str">
        <f t="array" ref="CO43">IF(BN43="","",SUMPRODUCT(--ISNUMBER(SEARCH(" "&amp;EK1260:EK1359&amp;" ",BT43))))</f>
        <v/>
      </c>
      <c r="CP43" s="1420" t="str">
        <f t="array" ref="CP43">IF(BN43="","",SUMPRODUCT(--ISNUMBER(SEARCH(" "&amp;EK1360:EK1387&amp;" ",BT43))))</f>
        <v/>
      </c>
      <c r="CQ43" s="1420" t="str">
        <f t="array" ref="CQ43">IF(BN43="","",SUMPRODUCT(--ISNUMBER(SEARCH(" "&amp;EK1388:EK1396&amp;" ",BT43))))</f>
        <v/>
      </c>
      <c r="CR43" s="1420" t="str">
        <f t="array" ref="CR43">IF(BN43="","",SUMPRODUCT(--ISNUMBER(SEARCH(" "&amp;EK1397:EK1407&amp;" ",BT43))))</f>
        <v/>
      </c>
      <c r="CS43" s="1420" t="str">
        <f t="shared" si="33"/>
        <v/>
      </c>
      <c r="CT43" s="1420" t="str">
        <f t="array" ref="CT43">IF(BN43="","",SUMPRODUCT(--ISNUMBER(SEARCH(" "&amp;EK1408:EK1428&amp;" ",BT43))))</f>
        <v/>
      </c>
      <c r="CU43" s="1420" t="str">
        <f t="shared" si="34"/>
        <v/>
      </c>
      <c r="CV43" s="1420" t="str">
        <f t="array" ref="CV43">IF(BN43="","",SUMPRODUCT(--ISNUMBER(SEARCH(" "&amp;EK1429:EK1466&amp;" ",BT43))))</f>
        <v/>
      </c>
      <c r="CW43" s="1420" t="str">
        <f t="array" ref="CW43">IF(BN43="","",SUMPRODUCT(--ISNUMBER(SEARCH(" "&amp;EK1467:EK1468&amp;" ",BT43))))</f>
        <v/>
      </c>
      <c r="CX43" s="1420" t="str">
        <f t="array" ref="CX43">IF(BN43="","",SUMPRODUCT(--ISNUMBER(SEARCH(" "&amp;EK1469:EK1479&amp;" ",BT43))))</f>
        <v/>
      </c>
      <c r="CY43" s="1420" t="str">
        <f t="shared" si="35"/>
        <v/>
      </c>
      <c r="CZ43" s="1420" t="str">
        <f t="array" ref="CZ43">IF(BN43="","",SUMPRODUCT(--ISNUMBER(SEARCH(" "&amp;EK1480:EK1579&amp;" ",BT43))))</f>
        <v/>
      </c>
      <c r="DA43" s="1420" t="str">
        <f t="array" ref="DA43">IF(BN43="","",SUMPRODUCT(--ISNUMBER(SEARCH(" "&amp;EK1580:EK1679&amp;" ",BT43))))</f>
        <v/>
      </c>
      <c r="DB43" s="1420" t="str">
        <f t="array" ref="DB43">IF(BN43="","",SUMPRODUCT(--ISNUMBER(SEARCH(" "&amp;EK1680:EK1763&amp;" ",BT43))))</f>
        <v/>
      </c>
      <c r="DC43" s="1420" t="str">
        <f t="array" ref="DC43">IF(BN43="","",SUMPRODUCT(--ISNUMBER(SEARCH(" "&amp;EK1764:EK1813&amp;" ",BT43))))</f>
        <v/>
      </c>
      <c r="DD43" s="1420" t="str">
        <f t="array" ref="DD43">IF(BN43="","",SUMPRODUCT(--ISNUMBER(SEARCH(" "&amp;EK1814:EK1893&amp;" ",BT43))))</f>
        <v/>
      </c>
      <c r="DE43" s="1420" t="str">
        <f t="array" ref="DE43">IF(BN43="","",SUMPRODUCT(--ISNUMBER(SEARCH(" "&amp;EK1894:EK1902&amp;" ",BT43))))</f>
        <v/>
      </c>
      <c r="DF43" s="1420" t="str">
        <f t="shared" si="36"/>
        <v/>
      </c>
      <c r="DG43" s="1420" t="str">
        <f t="array" ref="DG43">IF(BN43="","",SUMPRODUCT(--ISNUMBER(SEARCH(" "&amp;EK1903:EK1960&amp;" ",BT43))))</f>
        <v/>
      </c>
      <c r="DH43" s="1420" t="str">
        <f t="array" ref="DH43">IF(BN43="","",SUMPRODUCT(--ISNUMBER(SEARCH(" "&amp;EK1961:EK1983&amp;" ",BT43))))</f>
        <v/>
      </c>
      <c r="DI43" s="1420" t="str">
        <f t="array" ref="DI43">IF(BN43="","",SUMPRODUCT(--ISNUMBER(SEARCH(" "&amp;EK1984:EK2000&amp;" ",BT43))))</f>
        <v/>
      </c>
      <c r="DJ43" s="1420" t="str">
        <f t="shared" si="37"/>
        <v/>
      </c>
      <c r="DK43" s="1420" t="str">
        <f t="array" ref="DK43">IF(BN43="","",SUMPRODUCT(--ISNUMBER(SEARCH(" "&amp;EK2001:EK2014&amp;" ",BT43))))</f>
        <v/>
      </c>
      <c r="DL43" s="1420" t="str">
        <f t="array" ref="DL43">IF(BN43="","",SUMPRODUCT(--ISNUMBER(SEARCH(" "&amp;EK2015:EK2029&amp;" ",BT43))))</f>
        <v/>
      </c>
      <c r="DM43" s="1420" t="str">
        <f t="shared" si="38"/>
        <v/>
      </c>
      <c r="DN43" s="1420" t="str">
        <f t="array" ref="DN43">IF(BN43="","",SUMPRODUCT(--ISNUMBER(SEARCH(" "&amp;EK2030:EK2047&amp;" ",BT43))))</f>
        <v/>
      </c>
      <c r="DO43" s="1420" t="str">
        <f t="array" ref="DO43">IF(BN43="","",SUMPRODUCT(--ISNUMBER(SEARCH(" "&amp;EK2048:EK2062&amp;" ",BT43))))</f>
        <v/>
      </c>
      <c r="DP43" s="1420" t="str">
        <f t="shared" si="39"/>
        <v/>
      </c>
      <c r="DQ43" s="1420" t="str">
        <f t="array" ref="DQ43">IF(BN43="","",SUMPRODUCT(--ISNUMBER(SEARCH(" "&amp;EK2063:EK2081&amp;" ",BT43))))</f>
        <v/>
      </c>
      <c r="DR43" s="1420" t="str">
        <f t="array" ref="DR43">IF(BN43="","",SUMPRODUCT(--ISNUMBER(SEARCH(" "&amp;EK2082:EK2096&amp;" ",BT43))))</f>
        <v/>
      </c>
      <c r="DS43" s="1420" t="str">
        <f t="shared" si="40"/>
        <v/>
      </c>
      <c r="DT43" s="1420" t="str">
        <f t="array" ref="DT43">IF(BN43="","",SUMPRODUCT(--ISNUMBER(SEARCH(" "&amp;EK2097:EK2117&amp;" ",BT43))))</f>
        <v/>
      </c>
      <c r="DU43" s="1420" t="str">
        <f t="array" ref="DU43">IF(BN43="","",SUMPRODUCT(--ISNUMBER(SEARCH(" "&amp;EK2118:EK2157&amp;" ",BT43))))</f>
        <v/>
      </c>
      <c r="DV43" s="1420" t="str">
        <f t="shared" si="41"/>
        <v/>
      </c>
      <c r="DW43" s="1420" t="str">
        <f t="array" ref="DW43">IF(BN43="","",SUMPRODUCT(--ISNUMBER(SEARCH(" "&amp;EK2158:EK2170&amp;" ",BT43))))</f>
        <v/>
      </c>
      <c r="DX43" s="1420" t="str">
        <f t="array" ref="DX43">IF(BN43="","",SUMPRODUCT(--ISNUMBER(SEARCH(" "&amp;EK2171:EK2176&amp;" ",BT43))))</f>
        <v/>
      </c>
      <c r="DY43" s="1420" t="str">
        <f t="shared" si="42"/>
        <v/>
      </c>
      <c r="DZ43" s="1420" t="str">
        <f t="array" ref="DZ43">IF(BN43="","",SUMPRODUCT(--ISNUMBER(SEARCH(" "&amp;EK2177:EK2276&amp;" ",BT43))))</f>
        <v/>
      </c>
      <c r="EA43" s="1420" t="str">
        <f t="array" ref="EA43">IF(BN43="","",SUMPRODUCT(--ISNUMBER(SEARCH(" "&amp;EK2277:EK2376&amp;" ",BT43))))</f>
        <v/>
      </c>
      <c r="EB43" s="1420" t="str">
        <f t="array" ref="EB43">IF(BN43="","",SUMPRODUCT(--ISNUMBER(SEARCH(" "&amp;EK2377:EK2419&amp;" ",BT43))))</f>
        <v/>
      </c>
      <c r="EC43" s="1420" t="str">
        <f t="array" ref="EC43">IF(BN43="","",SUMPRODUCT(--ISNUMBER(SEARCH(" "&amp;EK2420:EK2435&amp;" ",BT43))))</f>
        <v/>
      </c>
      <c r="ED43" s="1420" t="str">
        <f t="array" ref="ED43">IF(BN43="","",SUMPRODUCT(--ISNUMBER(SEARCH(" "&amp;EK2436:EK2440&amp;" ",BT43))))</f>
        <v/>
      </c>
      <c r="EE43" s="1420" t="str">
        <f t="shared" si="43"/>
        <v/>
      </c>
      <c r="EF43" s="1412"/>
      <c r="EG43" s="1411" t="s">
        <v>2026</v>
      </c>
      <c r="EH43" s="1411" t="s">
        <v>1905</v>
      </c>
      <c r="EI43" s="1411" t="s">
        <v>1906</v>
      </c>
      <c r="EJ43" s="1411" t="s">
        <v>2027</v>
      </c>
      <c r="EK43" s="1411" t="s">
        <v>2027</v>
      </c>
      <c r="EL43" s="1411" t="s">
        <v>1908</v>
      </c>
      <c r="EM43" s="1411" t="s">
        <v>1909</v>
      </c>
      <c r="EN43" s="1436" t="str">
        <f>HYPERLINK("https://eur-lex.europa.eu/legal-content/FR/TXT/?uri=CELEX:32011R1169","https://eur-lex.europa.eu/legal-content/FR/TXT/?uri=CELEX:32011R1169")</f>
        <v>https://eur-lex.europa.eu/legal-content/FR/TXT/?uri=CELEX:32011R1169</v>
      </c>
      <c r="EO43" s="1414" t="s">
        <v>1911</v>
      </c>
    </row>
    <row r="44" spans="2:145" ht="21" customHeight="1">
      <c r="B44" s="1438" t="str">
        <f t="shared" si="49"/>
        <v>• 15 cl de crème liquide</v>
      </c>
      <c r="C44" s="1438" t="str">
        <f t="shared" si="50"/>
        <v>• 15 cl de crème liquide</v>
      </c>
      <c r="D44" s="1438" t="str">
        <f>IF(UPPER(TRIM(N27))="X",C44,B44)</f>
        <v>• 15 cl de crème liquide</v>
      </c>
      <c r="E44" s="1438">
        <f t="array" ref="E44">IF(H43&lt;&gt;"",E43,IF(E43="","",IFERROR(MATCH(TRUE(),INDEX(INDEX(K:K,E43+1):K219&lt;&gt;"",0),0)+E43,"")))</f>
        <v>41</v>
      </c>
      <c r="F44" s="1438" t="str">
        <f t="shared" si="58"/>
        <v>• 50 g d’amandes effilées</v>
      </c>
      <c r="G44" s="1438" t="str">
        <f t="shared" si="51"/>
        <v>• 50 g d’amandes effilées</v>
      </c>
      <c r="H44" s="1836" t="str">
        <f t="shared" si="52"/>
        <v/>
      </c>
      <c r="I44" s="1835" t="str">
        <f>IF(AND(F44&lt;&gt;"",N26&gt;0,M44&gt;N26),"Mot &gt; limite","")</f>
        <v/>
      </c>
      <c r="J44" s="1834">
        <f>IF(K44="","",COUNTIF(K34:K44,"&lt;&gt;"))</f>
        <v>11</v>
      </c>
      <c r="K44" s="1837" t="s">
        <v>6981</v>
      </c>
      <c r="L44" s="1834">
        <f t="shared" si="53"/>
        <v>24</v>
      </c>
      <c r="M44" s="1463">
        <f>IF(OR(F44="",N26="",N26&lt;=0),"",IF(LEN(F44)&lt;=N26,LEN(F44),IFERROR(FIND("♦",SUBSTITUTE(LEFT(F44,N26)," ","♦",LEN(LEFT(F44,N26))-LEN(SUBSTITUTE(LEFT(F44,N26)," ","")))),FIND(" ",F44&amp;" ",N26+1)-1)))</f>
        <v>25</v>
      </c>
      <c r="N44" s="1832">
        <f t="shared" si="54"/>
        <v>11</v>
      </c>
      <c r="O44" s="1833" t="str">
        <f t="shared" si="55"/>
        <v>• 50 g d’amandes effilées</v>
      </c>
      <c r="P44" s="1832">
        <f t="shared" si="56"/>
        <v>5</v>
      </c>
      <c r="Q44" s="1832">
        <f t="shared" si="57"/>
        <v>25</v>
      </c>
      <c r="R44" s="1463"/>
      <c r="S44" s="1930" t="str">
        <f t="shared" si="48"/>
        <v>►</v>
      </c>
      <c r="T44" s="1922" t="str">
        <f>T26</f>
        <v>N NOM DE VOTRE RECETTE | collez la--FAMILLE| Auteur &gt; VOUS</v>
      </c>
      <c r="U44" s="1923">
        <f>U26</f>
        <v>1</v>
      </c>
      <c r="V44" s="1922" t="str">
        <f>V26</f>
        <v>coupe</v>
      </c>
      <c r="W44" s="1921" t="str">
        <f>W26</f>
        <v>Recette mère ► Desserts assiette</v>
      </c>
      <c r="X44" s="2073"/>
      <c r="Y44" s="2072"/>
      <c r="Z44" s="2065" t="str">
        <f t="shared" si="44"/>
        <v/>
      </c>
      <c r="AA44" s="2071"/>
      <c r="AB44" s="2063"/>
      <c r="AC44" s="2062">
        <f>IF(OR(AD44="",AD44=0),0,AD44*IFERROR(_xlfn.XLOOKUP(AB44,AB84:AR84,AB85:AR85,"",0,1)*AA44*IF(X44&gt;0,X44,1),IFERROR(_xlfn.XLOOKUP(AB44,AB86:AR86,AB87:AR87,"",0,1)*AA44*IF(X44&gt;0,X44,1),0)))</f>
        <v>0</v>
      </c>
      <c r="AD44" s="2061">
        <v>1</v>
      </c>
      <c r="AE44" s="2060"/>
      <c r="AF44" s="2059"/>
      <c r="AG44" s="2058">
        <f>IF(AC75=0,0,(AC44/AC75)*AH29*1000)</f>
        <v>0</v>
      </c>
      <c r="AH44" s="2057">
        <f>IF(AC75=0,0,(X44/AC75)*AH29)</f>
        <v>0</v>
      </c>
      <c r="AI44" s="2056">
        <f>IF(AQ25&lt;&gt;0,X44*AD44*AC25,0)</f>
        <v>0</v>
      </c>
      <c r="AJ44" s="2055">
        <f t="shared" si="45"/>
        <v>0</v>
      </c>
      <c r="AK44" s="2054" t="str">
        <f>IF(OR(AQ25="",AQ25=0,AC44=0),"",AC44*AD44*AC25)</f>
        <v/>
      </c>
      <c r="AL44" s="2053" t="str">
        <f>IF(AB44="","",IF(AK44="","",IF(AK44=0,0,IF(SUM(COUNTIF(AB84:AL84,SUBSTITUTE(TRIM(AB44)," (s)","")),COUNTIF(AB86:AL86,SUBSTITUTE(TRIM(AB44)," (s)","")),COUNTIF(AB85:AL85,SUBSTITUTE(TRIM(AB44)," (s)","")),COUNTIF(AB87:AL87,SUBSTITUTE(TRIM(AB44)," (s)","")))&gt;0,IF(ROUND(AK44,3)&gt;=1,ROUND(AK44,3)&amp;" L",ROUND(AK44*100,0)&amp;" cl"),IF(SUM(COUNTIF(AM84:AR84,SUBSTITUTE(TRIM(AB44)," (s)","")),COUNTIF(AM86:AR86,SUBSTITUTE(TRIM(AB44)," (s)","")),COUNTIF(AM85:AR85,SUBSTITUTE(TRIM(AB44)," (s)","")),COUNTIF(AM87:AR87,SUBSTITUTE(TRIM(AB44)," (s)","")))&gt;0,IF(ROUND(AK44,3)&gt;=1,ROUND(AK44,3)&amp;" Kg",ROUND(AK44*1000,0)&amp;" g"),"")))))</f>
        <v/>
      </c>
      <c r="AM44" s="2052"/>
      <c r="AN44" s="2051">
        <f t="shared" si="46"/>
        <v>0</v>
      </c>
      <c r="AO44" s="2050">
        <f t="shared" si="47"/>
        <v>0</v>
      </c>
      <c r="AP44" s="2049"/>
      <c r="AQ44" s="2048"/>
      <c r="AR44" s="2047"/>
      <c r="AS44" s="1463"/>
      <c r="AT44" s="1421">
        <v>16</v>
      </c>
      <c r="AU44" s="1411" t="s">
        <v>606</v>
      </c>
      <c r="AV44" s="1977" t="str">
        <f t="shared" si="6"/>
        <v>Lait *</v>
      </c>
      <c r="AW44" s="1976" t="str">
        <f t="shared" si="7"/>
        <v>Lait</v>
      </c>
      <c r="AX44" s="1414" t="str">
        <f t="shared" si="8"/>
        <v/>
      </c>
      <c r="AY44" s="1414" t="str">
        <f t="shared" si="9"/>
        <v/>
      </c>
      <c r="AZ44" s="1414" t="str">
        <f t="shared" si="10"/>
        <v/>
      </c>
      <c r="BA44" s="1414" t="str">
        <f t="shared" si="11"/>
        <v/>
      </c>
      <c r="BB44" s="1414" t="str">
        <f t="shared" si="12"/>
        <v/>
      </c>
      <c r="BC44" s="1414" t="str">
        <f t="shared" si="13"/>
        <v/>
      </c>
      <c r="BD44" s="1414" t="str">
        <f t="shared" si="14"/>
        <v>X</v>
      </c>
      <c r="BE44" s="1414" t="str">
        <f t="shared" si="15"/>
        <v/>
      </c>
      <c r="BF44" s="1414" t="str">
        <f t="shared" si="16"/>
        <v/>
      </c>
      <c r="BG44" s="1414" t="str">
        <f t="shared" si="17"/>
        <v/>
      </c>
      <c r="BH44" s="1414" t="str">
        <f t="shared" si="18"/>
        <v/>
      </c>
      <c r="BI44" s="1414" t="str">
        <f t="shared" si="19"/>
        <v/>
      </c>
      <c r="BJ44" s="1414" t="str">
        <f t="shared" si="20"/>
        <v/>
      </c>
      <c r="BK44" s="1414" t="str">
        <f t="shared" si="21"/>
        <v/>
      </c>
      <c r="BL44" s="1422" t="str">
        <f t="shared" si="22"/>
        <v/>
      </c>
      <c r="BM44" s="1410"/>
      <c r="BN44" s="1420" t="str">
        <f t="shared" si="23"/>
        <v>Lait</v>
      </c>
      <c r="BO44" s="1420" t="str">
        <f t="shared" si="24"/>
        <v>lait</v>
      </c>
      <c r="BP44" s="1420" t="str">
        <f t="shared" si="25"/>
        <v>lait</v>
      </c>
      <c r="BQ44" s="1420" t="str">
        <f t="shared" si="26"/>
        <v>lait</v>
      </c>
      <c r="BR44" s="1420" t="str">
        <f t="shared" si="27"/>
        <v>lait</v>
      </c>
      <c r="BS44" s="1420" t="str">
        <f t="shared" si="28"/>
        <v>lait</v>
      </c>
      <c r="BT44" s="1420" t="str">
        <f t="shared" si="29"/>
        <v xml:space="preserve"> lait </v>
      </c>
      <c r="BU44" s="1420">
        <f t="array" ref="BU44">IF(BN44="","",SUMPRODUCT(--ISNUMBER(SEARCH(" "&amp;EK24:EK123&amp;" ",BT44))))</f>
        <v>0</v>
      </c>
      <c r="BV44" s="1420">
        <f t="array" ref="BV44">IF(BN44="","",SUMPRODUCT(--ISNUMBER(SEARCH(" "&amp;EK124:EK169&amp;" ",BT44))))</f>
        <v>0</v>
      </c>
      <c r="BW44" s="1420">
        <f t="array" ref="BW44">IF(BN44="","",SUMPRODUCT(--ISNUMBER(SEARCH(" "&amp;EK170:EK207&amp;" ",BT44))))</f>
        <v>0</v>
      </c>
      <c r="BX44" s="1420">
        <f t="array" ref="BX44">IF(BN44="","",SUMPRODUCT(--ISNUMBER(SEARCH(" "&amp;EK208:EK229&amp;" ",BT44))))</f>
        <v>0</v>
      </c>
      <c r="BY44" s="1420" t="str">
        <f t="shared" si="30"/>
        <v/>
      </c>
      <c r="BZ44" s="1420">
        <f t="array" ref="BZ44">IF(BN44="","",SUMPRODUCT(--ISNUMBER(SEARCH(" "&amp;EK230:EK329&amp;" ",BT44))))</f>
        <v>0</v>
      </c>
      <c r="CA44" s="1420">
        <f t="array" ref="CA44">IF(BN44="","",SUMPRODUCT(--ISNUMBER(SEARCH(" "&amp;EK330:EK364&amp;" ",BT44))))</f>
        <v>0</v>
      </c>
      <c r="CB44" s="1420" t="str">
        <f t="shared" si="31"/>
        <v/>
      </c>
      <c r="CC44" s="1420">
        <f t="array" ref="CC44">IF(BN44="","",SUMPRODUCT(--ISNUMBER(SEARCH(" "&amp;EK365:EK422&amp;" ",BT44))))</f>
        <v>0</v>
      </c>
      <c r="CD44" s="1420">
        <f t="array" ref="CD44">IF(BN44="","",SUMPRODUCT(--ISNUMBER(SEARCH(" "&amp;EK423:EK450&amp;" ",BT44))))</f>
        <v>0</v>
      </c>
      <c r="CE44" s="1420">
        <f t="array" ref="CE44">IF(BN44="","",SUMPRODUCT(--ISNUMBER(SEARCH(" "&amp;EK451:EK459&amp;" ",BT44))))</f>
        <v>0</v>
      </c>
      <c r="CF44" s="1420" t="str">
        <f t="shared" si="32"/>
        <v/>
      </c>
      <c r="CG44" s="1420">
        <f t="array" ref="CG44">IF(BN44="","",SUMPRODUCT(--ISNUMBER(SEARCH(" "&amp;EK460:EK559&amp;" ",BT44))))</f>
        <v>0</v>
      </c>
      <c r="CH44" s="1420">
        <f t="array" ref="CH44">IF(BN44="","",SUMPRODUCT(--ISNUMBER(SEARCH(" "&amp;EK560:EK659&amp;" ",BT44))))</f>
        <v>0</v>
      </c>
      <c r="CI44" s="1420">
        <f t="array" ref="CI44">IF(BN44="","",SUMPRODUCT(--ISNUMBER(SEARCH(" "&amp;EK660:EK759&amp;" ",BT44))))</f>
        <v>0</v>
      </c>
      <c r="CJ44" s="1420">
        <f t="array" ref="CJ44">IF(BN44="","",SUMPRODUCT(--ISNUMBER(SEARCH(" "&amp;EK760:EK859&amp;" ",BT44))))</f>
        <v>0</v>
      </c>
      <c r="CK44" s="1420">
        <f t="array" ref="CK44">IF(BN44="","",SUMPRODUCT(--ISNUMBER(SEARCH(" "&amp;EK860:EK959&amp;" ",BT44))))</f>
        <v>0</v>
      </c>
      <c r="CL44" s="1420">
        <f t="array" ref="CL44">IF(BN44="","",SUMPRODUCT(--ISNUMBER(SEARCH(" "&amp;EK960:EK1059&amp;" ",BT44))))</f>
        <v>0</v>
      </c>
      <c r="CM44" s="1420">
        <f t="array" ref="CM44">IF(BN44="","",SUMPRODUCT(--ISNUMBER(SEARCH(" "&amp;EK1060:EK1159&amp;" ",BT44))))</f>
        <v>0</v>
      </c>
      <c r="CN44" s="1420">
        <f t="array" ref="CN44">IF(BN44="","",SUMPRODUCT(--ISNUMBER(SEARCH(" "&amp;EK1160:EK1259&amp;" ",BT44))))</f>
        <v>0</v>
      </c>
      <c r="CO44" s="1420">
        <f t="array" ref="CO44">IF(BN44="","",SUMPRODUCT(--ISNUMBER(SEARCH(" "&amp;EK1260:EK1359&amp;" ",BT44))))</f>
        <v>0</v>
      </c>
      <c r="CP44" s="1420">
        <f t="array" ref="CP44">IF(BN44="","",SUMPRODUCT(--ISNUMBER(SEARCH(" "&amp;EK1360:EK1387&amp;" ",BT44))))</f>
        <v>0</v>
      </c>
      <c r="CQ44" s="1420">
        <f t="array" ref="CQ44">IF(BN44="","",SUMPRODUCT(--ISNUMBER(SEARCH(" "&amp;EK1388:EK1396&amp;" ",BT44))))</f>
        <v>0</v>
      </c>
      <c r="CR44" s="1420">
        <f t="array" ref="CR44">IF(BN44="","",SUMPRODUCT(--ISNUMBER(SEARCH(" "&amp;EK1397:EK1407&amp;" ",BT44))))</f>
        <v>0</v>
      </c>
      <c r="CS44" s="1420" t="str">
        <f t="shared" si="33"/>
        <v/>
      </c>
      <c r="CT44" s="1420">
        <f t="array" ref="CT44">IF(BN44="","",SUMPRODUCT(--ISNUMBER(SEARCH(" "&amp;EK1408:EK1428&amp;" ",BT44))))</f>
        <v>0</v>
      </c>
      <c r="CU44" s="1420" t="str">
        <f t="shared" si="34"/>
        <v/>
      </c>
      <c r="CV44" s="1420">
        <f t="array" ref="CV44">IF(BN44="","",SUMPRODUCT(--ISNUMBER(SEARCH(" "&amp;EK1429:EK1466&amp;" ",BT44))))</f>
        <v>0</v>
      </c>
      <c r="CW44" s="1420">
        <f t="array" ref="CW44">IF(BN44="","",SUMPRODUCT(--ISNUMBER(SEARCH(" "&amp;EK1467:EK1468&amp;" ",BT44))))</f>
        <v>0</v>
      </c>
      <c r="CX44" s="1420">
        <f t="array" ref="CX44">IF(BN44="","",SUMPRODUCT(--ISNUMBER(SEARCH(" "&amp;EK1469:EK1479&amp;" ",BT44))))</f>
        <v>0</v>
      </c>
      <c r="CY44" s="1420" t="str">
        <f t="shared" si="35"/>
        <v/>
      </c>
      <c r="CZ44" s="1420">
        <f t="array" ref="CZ44">IF(BN44="","",SUMPRODUCT(--ISNUMBER(SEARCH(" "&amp;EK1480:EK1579&amp;" ",BT44))))</f>
        <v>0</v>
      </c>
      <c r="DA44" s="1420">
        <f t="array" ref="DA44">IF(BN44="","",SUMPRODUCT(--ISNUMBER(SEARCH(" "&amp;EK1580:EK1679&amp;" ",BT44))))</f>
        <v>1</v>
      </c>
      <c r="DB44" s="1420">
        <f t="array" ref="DB44">IF(BN44="","",SUMPRODUCT(--ISNUMBER(SEARCH(" "&amp;EK1680:EK1763&amp;" ",BT44))))</f>
        <v>0</v>
      </c>
      <c r="DC44" s="1420">
        <f t="array" ref="DC44">IF(BN44="","",SUMPRODUCT(--ISNUMBER(SEARCH(" "&amp;EK1764:EK1813&amp;" ",BT44))))</f>
        <v>0</v>
      </c>
      <c r="DD44" s="1420">
        <f t="array" ref="DD44">IF(BN44="","",SUMPRODUCT(--ISNUMBER(SEARCH(" "&amp;EK1814:EK1893&amp;" ",BT44))))</f>
        <v>0</v>
      </c>
      <c r="DE44" s="1420">
        <f t="array" ref="DE44">IF(BN44="","",SUMPRODUCT(--ISNUMBER(SEARCH(" "&amp;EK1894:EK1902&amp;" ",BT44))))</f>
        <v>0</v>
      </c>
      <c r="DF44" s="1420" t="str">
        <f t="shared" si="36"/>
        <v>X</v>
      </c>
      <c r="DG44" s="1420">
        <f t="array" ref="DG44">IF(BN44="","",SUMPRODUCT(--ISNUMBER(SEARCH(" "&amp;EK1903:EK1960&amp;" ",BT44))))</f>
        <v>0</v>
      </c>
      <c r="DH44" s="1420">
        <f t="array" ref="DH44">IF(BN44="","",SUMPRODUCT(--ISNUMBER(SEARCH(" "&amp;EK1961:EK1983&amp;" ",BT44))))</f>
        <v>0</v>
      </c>
      <c r="DI44" s="1420">
        <f t="array" ref="DI44">IF(BN44="","",SUMPRODUCT(--ISNUMBER(SEARCH(" "&amp;EK1984:EK2000&amp;" ",BT44))))</f>
        <v>0</v>
      </c>
      <c r="DJ44" s="1420" t="str">
        <f t="shared" si="37"/>
        <v/>
      </c>
      <c r="DK44" s="1420">
        <f t="array" ref="DK44">IF(BN44="","",SUMPRODUCT(--ISNUMBER(SEARCH(" "&amp;EK2001:EK2014&amp;" ",BT44))))</f>
        <v>0</v>
      </c>
      <c r="DL44" s="1420">
        <f t="array" ref="DL44">IF(BN44="","",SUMPRODUCT(--ISNUMBER(SEARCH(" "&amp;EK2015:EK2029&amp;" ",BT44))))</f>
        <v>0</v>
      </c>
      <c r="DM44" s="1420" t="str">
        <f t="shared" si="38"/>
        <v/>
      </c>
      <c r="DN44" s="1420">
        <f t="array" ref="DN44">IF(BN44="","",SUMPRODUCT(--ISNUMBER(SEARCH(" "&amp;EK2030:EK2047&amp;" ",BT44))))</f>
        <v>0</v>
      </c>
      <c r="DO44" s="1420">
        <f t="array" ref="DO44">IF(BN44="","",SUMPRODUCT(--ISNUMBER(SEARCH(" "&amp;EK2048:EK2062&amp;" ",BT44))))</f>
        <v>0</v>
      </c>
      <c r="DP44" s="1420" t="str">
        <f t="shared" si="39"/>
        <v/>
      </c>
      <c r="DQ44" s="1420">
        <f t="array" ref="DQ44">IF(BN44="","",SUMPRODUCT(--ISNUMBER(SEARCH(" "&amp;EK2063:EK2081&amp;" ",BT44))))</f>
        <v>0</v>
      </c>
      <c r="DR44" s="1420">
        <f t="array" ref="DR44">IF(BN44="","",SUMPRODUCT(--ISNUMBER(SEARCH(" "&amp;EK2082:EK2096&amp;" ",BT44))))</f>
        <v>0</v>
      </c>
      <c r="DS44" s="1420" t="str">
        <f t="shared" si="40"/>
        <v/>
      </c>
      <c r="DT44" s="1420">
        <f t="array" ref="DT44">IF(BN44="","",SUMPRODUCT(--ISNUMBER(SEARCH(" "&amp;EK2097:EK2117&amp;" ",BT44))))</f>
        <v>0</v>
      </c>
      <c r="DU44" s="1420">
        <f t="array" ref="DU44">IF(BN44="","",SUMPRODUCT(--ISNUMBER(SEARCH(" "&amp;EK2118:EK2157&amp;" ",BT44))))</f>
        <v>0</v>
      </c>
      <c r="DV44" s="1420" t="str">
        <f t="shared" si="41"/>
        <v/>
      </c>
      <c r="DW44" s="1420">
        <f t="array" ref="DW44">IF(BN44="","",SUMPRODUCT(--ISNUMBER(SEARCH(" "&amp;EK2158:EK2170&amp;" ",BT44))))</f>
        <v>0</v>
      </c>
      <c r="DX44" s="1420">
        <f t="array" ref="DX44">IF(BN44="","",SUMPRODUCT(--ISNUMBER(SEARCH(" "&amp;EK2171:EK2176&amp;" ",BT44))))</f>
        <v>0</v>
      </c>
      <c r="DY44" s="1420" t="str">
        <f t="shared" si="42"/>
        <v/>
      </c>
      <c r="DZ44" s="1420">
        <f t="array" ref="DZ44">IF(BN44="","",SUMPRODUCT(--ISNUMBER(SEARCH(" "&amp;EK2177:EK2276&amp;" ",BT44))))</f>
        <v>0</v>
      </c>
      <c r="EA44" s="1420">
        <f t="array" ref="EA44">IF(BN44="","",SUMPRODUCT(--ISNUMBER(SEARCH(" "&amp;EK2277:EK2376&amp;" ",BT44))))</f>
        <v>0</v>
      </c>
      <c r="EB44" s="1420">
        <f t="array" ref="EB44">IF(BN44="","",SUMPRODUCT(--ISNUMBER(SEARCH(" "&amp;EK2377:EK2419&amp;" ",BT44))))</f>
        <v>0</v>
      </c>
      <c r="EC44" s="1420">
        <f t="array" ref="EC44">IF(BN44="","",SUMPRODUCT(--ISNUMBER(SEARCH(" "&amp;EK2420:EK2435&amp;" ",BT44))))</f>
        <v>0</v>
      </c>
      <c r="ED44" s="1420">
        <f t="array" ref="ED44">IF(BN44="","",SUMPRODUCT(--ISNUMBER(SEARCH(" "&amp;EK2436:EK2440&amp;" ",BT44))))</f>
        <v>0</v>
      </c>
      <c r="EE44" s="1420" t="str">
        <f t="shared" si="43"/>
        <v/>
      </c>
      <c r="EF44" s="1412"/>
      <c r="EG44" s="1411" t="s">
        <v>2028</v>
      </c>
      <c r="EH44" s="1411" t="s">
        <v>1905</v>
      </c>
      <c r="EI44" s="1411" t="s">
        <v>1906</v>
      </c>
      <c r="EJ44" s="1411" t="s">
        <v>2029</v>
      </c>
      <c r="EK44" s="1411" t="s">
        <v>2029</v>
      </c>
      <c r="EL44" s="1411" t="s">
        <v>1908</v>
      </c>
      <c r="EM44" s="1411" t="s">
        <v>1909</v>
      </c>
      <c r="EN44" s="1411" t="s">
        <v>1910</v>
      </c>
      <c r="EO44" s="1414" t="s">
        <v>1911</v>
      </c>
    </row>
    <row r="45" spans="2:145" ht="21" customHeight="1">
      <c r="B45" s="1438" t="str">
        <f t="shared" si="49"/>
        <v>• 1 sachet de sucre vanillé</v>
      </c>
      <c r="C45" s="1438" t="str">
        <f t="shared" si="50"/>
        <v>• 1 sachet de sucre vanillé</v>
      </c>
      <c r="D45" s="1438" t="str">
        <f>IF(UPPER(TRIM(N27))="X",C45,B45)</f>
        <v>• 1 sachet de sucre vanillé</v>
      </c>
      <c r="E45" s="1438">
        <f t="array" ref="E45">IF(H44&lt;&gt;"",E44,IF(E44="","",IFERROR(MATCH(TRUE(),INDEX(INDEX(K:K,E44+1):K219&lt;&gt;"",0),0)+E44,"")))</f>
        <v>42</v>
      </c>
      <c r="F45" s="1438" t="str">
        <f t="shared" si="58"/>
        <v>• 50 g de sucre en poudre</v>
      </c>
      <c r="G45" s="1438" t="str">
        <f t="shared" si="51"/>
        <v>• 50 g de sucre en poudre</v>
      </c>
      <c r="H45" s="1836" t="str">
        <f t="shared" si="52"/>
        <v/>
      </c>
      <c r="I45" s="1835" t="str">
        <f>IF(AND(F45&lt;&gt;"",N26&gt;0,M45&gt;N26),"Mot &gt; limite","")</f>
        <v/>
      </c>
      <c r="J45" s="1834">
        <f>IF(K45="","",COUNTIF(K34:K45,"&lt;&gt;"))</f>
        <v>12</v>
      </c>
      <c r="K45" s="1837" t="s">
        <v>6982</v>
      </c>
      <c r="L45" s="1834">
        <f t="shared" si="53"/>
        <v>27</v>
      </c>
      <c r="M45" s="1463">
        <f>IF(OR(F45="",N26="",N26&lt;=0),"",IF(LEN(F45)&lt;=N26,LEN(F45),IFERROR(FIND("♦",SUBSTITUTE(LEFT(F45,N26)," ","♦",LEN(LEFT(F45,N26))-LEN(SUBSTITUTE(LEFT(F45,N26)," ","")))),FIND(" ",F45&amp;" ",N26+1)-1)))</f>
        <v>25</v>
      </c>
      <c r="N45" s="1832">
        <f t="shared" si="54"/>
        <v>12</v>
      </c>
      <c r="O45" s="1833" t="str">
        <f t="shared" si="55"/>
        <v>• 50 g de sucre en poudre</v>
      </c>
      <c r="P45" s="1832">
        <f t="shared" si="56"/>
        <v>7</v>
      </c>
      <c r="Q45" s="1832">
        <f t="shared" si="57"/>
        <v>25</v>
      </c>
      <c r="R45" s="1463"/>
      <c r="S45" s="1930" t="str">
        <f t="shared" si="48"/>
        <v>►</v>
      </c>
      <c r="T45" s="1922" t="str">
        <f>T26</f>
        <v>N NOM DE VOTRE RECETTE | collez la--FAMILLE| Auteur &gt; VOUS</v>
      </c>
      <c r="U45" s="1923">
        <f>U26</f>
        <v>1</v>
      </c>
      <c r="V45" s="1922" t="str">
        <f>V26</f>
        <v>coupe</v>
      </c>
      <c r="W45" s="1921" t="str">
        <f>W26</f>
        <v>Recette mère ► Desserts assiette</v>
      </c>
      <c r="X45" s="2073"/>
      <c r="Y45" s="2072"/>
      <c r="Z45" s="2065" t="str">
        <f t="shared" si="44"/>
        <v/>
      </c>
      <c r="AA45" s="2071"/>
      <c r="AB45" s="2063"/>
      <c r="AC45" s="2062">
        <f>IF(OR(AD45="",AD45=0),0,AD45*IFERROR(_xlfn.XLOOKUP(AB45,AB84:AR84,AB85:AR85,"",0,1)*AA45*IF(X45&gt;0,X45,1),IFERROR(_xlfn.XLOOKUP(AB45,AB86:AR86,AB87:AR87,"",0,1)*AA45*IF(X45&gt;0,X45,1),0)))</f>
        <v>0</v>
      </c>
      <c r="AD45" s="2061">
        <v>1</v>
      </c>
      <c r="AE45" s="2060"/>
      <c r="AF45" s="2059"/>
      <c r="AG45" s="2058">
        <f>IF(AC75=0,0,(AC45/AC75)*AH29*1000)</f>
        <v>0</v>
      </c>
      <c r="AH45" s="2057">
        <f>IF(AC75=0,0,(X45/AC75)*AH29)</f>
        <v>0</v>
      </c>
      <c r="AI45" s="2070">
        <f>IF(AQ25&lt;&gt;0,X45*AD45*AC25,0)</f>
        <v>0</v>
      </c>
      <c r="AJ45" s="2069">
        <f t="shared" si="45"/>
        <v>0</v>
      </c>
      <c r="AK45" s="2054" t="str">
        <f>IF(OR(AQ25="",AQ25=0,AC45=0),"",AC45*AD45*AC25)</f>
        <v/>
      </c>
      <c r="AL45" s="2068" t="str">
        <f>IF(AB45="","",IF(AK45="","",IF(AK45=0,0,IF(SUM(COUNTIF(AB84:AL84,SUBSTITUTE(TRIM(AB45)," (s)","")),COUNTIF(AB86:AL86,SUBSTITUTE(TRIM(AB45)," (s)","")),COUNTIF(AB85:AL85,SUBSTITUTE(TRIM(AB45)," (s)","")),COUNTIF(AB87:AL87,SUBSTITUTE(TRIM(AB45)," (s)","")))&gt;0,IF(ROUND(AK45,3)&gt;=1,ROUND(AK45,3)&amp;" L",ROUND(AK45*100,0)&amp;" cl"),IF(SUM(COUNTIF(AM84:AR84,SUBSTITUTE(TRIM(AB45)," (s)","")),COUNTIF(AM86:AR86,SUBSTITUTE(TRIM(AB45)," (s)","")),COUNTIF(AM85:AR85,SUBSTITUTE(TRIM(AB45)," (s)","")),COUNTIF(AM87:AR87,SUBSTITUTE(TRIM(AB45)," (s)","")))&gt;0,IF(ROUND(AK45,3)&gt;=1,ROUND(AK45,3)&amp;" Kg",ROUND(AK45*1000,0)&amp;" g"),"")))))</f>
        <v/>
      </c>
      <c r="AM45" s="2052"/>
      <c r="AN45" s="2051">
        <f t="shared" si="46"/>
        <v>0</v>
      </c>
      <c r="AO45" s="2050">
        <f t="shared" si="47"/>
        <v>0</v>
      </c>
      <c r="AP45" s="2049"/>
      <c r="AQ45" s="2048"/>
      <c r="AR45" s="2047"/>
      <c r="AS45" s="1463"/>
      <c r="AT45" s="1421">
        <v>17</v>
      </c>
      <c r="AU45" s="1411" t="s">
        <v>2030</v>
      </c>
      <c r="AV45" s="1977" t="str">
        <f t="shared" si="6"/>
        <v>Crème fraîche *</v>
      </c>
      <c r="AW45" s="1976" t="str">
        <f t="shared" si="7"/>
        <v>Lait</v>
      </c>
      <c r="AX45" s="1414" t="str">
        <f t="shared" si="8"/>
        <v/>
      </c>
      <c r="AY45" s="1414" t="str">
        <f t="shared" si="9"/>
        <v/>
      </c>
      <c r="AZ45" s="1414" t="str">
        <f t="shared" si="10"/>
        <v/>
      </c>
      <c r="BA45" s="1414" t="str">
        <f t="shared" si="11"/>
        <v/>
      </c>
      <c r="BB45" s="1414" t="str">
        <f t="shared" si="12"/>
        <v/>
      </c>
      <c r="BC45" s="1414" t="str">
        <f t="shared" si="13"/>
        <v/>
      </c>
      <c r="BD45" s="1414" t="str">
        <f t="shared" si="14"/>
        <v>X</v>
      </c>
      <c r="BE45" s="1414" t="str">
        <f t="shared" si="15"/>
        <v/>
      </c>
      <c r="BF45" s="1414" t="str">
        <f t="shared" si="16"/>
        <v/>
      </c>
      <c r="BG45" s="1414" t="str">
        <f t="shared" si="17"/>
        <v/>
      </c>
      <c r="BH45" s="1414" t="str">
        <f t="shared" si="18"/>
        <v/>
      </c>
      <c r="BI45" s="1414" t="str">
        <f t="shared" si="19"/>
        <v/>
      </c>
      <c r="BJ45" s="1414" t="str">
        <f t="shared" si="20"/>
        <v/>
      </c>
      <c r="BK45" s="1414" t="str">
        <f t="shared" si="21"/>
        <v/>
      </c>
      <c r="BL45" s="1422" t="str">
        <f t="shared" si="22"/>
        <v/>
      </c>
      <c r="BM45" s="1410"/>
      <c r="BN45" s="1420" t="str">
        <f t="shared" si="23"/>
        <v>Crème fraîche</v>
      </c>
      <c r="BO45" s="1420" t="str">
        <f t="shared" si="24"/>
        <v>crème fraîche</v>
      </c>
      <c r="BP45" s="1420" t="str">
        <f t="shared" si="25"/>
        <v>creme fraîche</v>
      </c>
      <c r="BQ45" s="1420" t="str">
        <f t="shared" si="26"/>
        <v>creme fraiche</v>
      </c>
      <c r="BR45" s="1420" t="str">
        <f t="shared" si="27"/>
        <v>creme fraiche</v>
      </c>
      <c r="BS45" s="1420" t="str">
        <f t="shared" si="28"/>
        <v>creme fraiche</v>
      </c>
      <c r="BT45" s="1420" t="str">
        <f t="shared" si="29"/>
        <v xml:space="preserve"> creme fraiche </v>
      </c>
      <c r="BU45" s="1420">
        <f t="array" ref="BU45">IF(BN45="","",SUMPRODUCT(--ISNUMBER(SEARCH(" "&amp;EK24:EK123&amp;" ",BT45))))</f>
        <v>0</v>
      </c>
      <c r="BV45" s="1420">
        <f t="array" ref="BV45">IF(BN45="","",SUMPRODUCT(--ISNUMBER(SEARCH(" "&amp;EK124:EK169&amp;" ",BT45))))</f>
        <v>0</v>
      </c>
      <c r="BW45" s="1420">
        <f t="array" ref="BW45">IF(BN45="","",SUMPRODUCT(--ISNUMBER(SEARCH(" "&amp;EK170:EK207&amp;" ",BT45))))</f>
        <v>0</v>
      </c>
      <c r="BX45" s="1420">
        <f t="array" ref="BX45">IF(BN45="","",SUMPRODUCT(--ISNUMBER(SEARCH(" "&amp;EK208:EK229&amp;" ",BT45))))</f>
        <v>0</v>
      </c>
      <c r="BY45" s="1420" t="str">
        <f t="shared" si="30"/>
        <v/>
      </c>
      <c r="BZ45" s="1420">
        <f t="array" ref="BZ45">IF(BN45="","",SUMPRODUCT(--ISNUMBER(SEARCH(" "&amp;EK230:EK329&amp;" ",BT45))))</f>
        <v>0</v>
      </c>
      <c r="CA45" s="1420">
        <f t="array" ref="CA45">IF(BN45="","",SUMPRODUCT(--ISNUMBER(SEARCH(" "&amp;EK330:EK364&amp;" ",BT45))))</f>
        <v>0</v>
      </c>
      <c r="CB45" s="1420" t="str">
        <f t="shared" si="31"/>
        <v/>
      </c>
      <c r="CC45" s="1420">
        <f t="array" ref="CC45">IF(BN45="","",SUMPRODUCT(--ISNUMBER(SEARCH(" "&amp;EK365:EK422&amp;" ",BT45))))</f>
        <v>0</v>
      </c>
      <c r="CD45" s="1420">
        <f t="array" ref="CD45">IF(BN45="","",SUMPRODUCT(--ISNUMBER(SEARCH(" "&amp;EK423:EK450&amp;" ",BT45))))</f>
        <v>0</v>
      </c>
      <c r="CE45" s="1420">
        <f t="array" ref="CE45">IF(BN45="","",SUMPRODUCT(--ISNUMBER(SEARCH(" "&amp;EK451:EK459&amp;" ",BT45))))</f>
        <v>0</v>
      </c>
      <c r="CF45" s="1420" t="str">
        <f t="shared" si="32"/>
        <v/>
      </c>
      <c r="CG45" s="1420">
        <f t="array" ref="CG45">IF(BN45="","",SUMPRODUCT(--ISNUMBER(SEARCH(" "&amp;EK460:EK559&amp;" ",BT45))))</f>
        <v>0</v>
      </c>
      <c r="CH45" s="1420">
        <f t="array" ref="CH45">IF(BN45="","",SUMPRODUCT(--ISNUMBER(SEARCH(" "&amp;EK560:EK659&amp;" ",BT45))))</f>
        <v>0</v>
      </c>
      <c r="CI45" s="1420">
        <f t="array" ref="CI45">IF(BN45="","",SUMPRODUCT(--ISNUMBER(SEARCH(" "&amp;EK660:EK759&amp;" ",BT45))))</f>
        <v>0</v>
      </c>
      <c r="CJ45" s="1420">
        <f t="array" ref="CJ45">IF(BN45="","",SUMPRODUCT(--ISNUMBER(SEARCH(" "&amp;EK760:EK859&amp;" ",BT45))))</f>
        <v>0</v>
      </c>
      <c r="CK45" s="1420">
        <f t="array" ref="CK45">IF(BN45="","",SUMPRODUCT(--ISNUMBER(SEARCH(" "&amp;EK860:EK959&amp;" ",BT45))))</f>
        <v>0</v>
      </c>
      <c r="CL45" s="1420">
        <f t="array" ref="CL45">IF(BN45="","",SUMPRODUCT(--ISNUMBER(SEARCH(" "&amp;EK960:EK1059&amp;" ",BT45))))</f>
        <v>0</v>
      </c>
      <c r="CM45" s="1420">
        <f t="array" ref="CM45">IF(BN45="","",SUMPRODUCT(--ISNUMBER(SEARCH(" "&amp;EK1060:EK1159&amp;" ",BT45))))</f>
        <v>0</v>
      </c>
      <c r="CN45" s="1420">
        <f t="array" ref="CN45">IF(BN45="","",SUMPRODUCT(--ISNUMBER(SEARCH(" "&amp;EK1160:EK1259&amp;" ",BT45))))</f>
        <v>0</v>
      </c>
      <c r="CO45" s="1420">
        <f t="array" ref="CO45">IF(BN45="","",SUMPRODUCT(--ISNUMBER(SEARCH(" "&amp;EK1260:EK1359&amp;" ",BT45))))</f>
        <v>0</v>
      </c>
      <c r="CP45" s="1420">
        <f t="array" ref="CP45">IF(BN45="","",SUMPRODUCT(--ISNUMBER(SEARCH(" "&amp;EK1360:EK1387&amp;" ",BT45))))</f>
        <v>0</v>
      </c>
      <c r="CQ45" s="1420">
        <f t="array" ref="CQ45">IF(BN45="","",SUMPRODUCT(--ISNUMBER(SEARCH(" "&amp;EK1388:EK1396&amp;" ",BT45))))</f>
        <v>0</v>
      </c>
      <c r="CR45" s="1420">
        <f t="array" ref="CR45">IF(BN45="","",SUMPRODUCT(--ISNUMBER(SEARCH(" "&amp;EK1397:EK1407&amp;" ",BT45))))</f>
        <v>0</v>
      </c>
      <c r="CS45" s="1420" t="str">
        <f t="shared" si="33"/>
        <v/>
      </c>
      <c r="CT45" s="1420">
        <f t="array" ref="CT45">IF(BN45="","",SUMPRODUCT(--ISNUMBER(SEARCH(" "&amp;EK1408:EK1428&amp;" ",BT45))))</f>
        <v>0</v>
      </c>
      <c r="CU45" s="1420" t="str">
        <f t="shared" si="34"/>
        <v/>
      </c>
      <c r="CV45" s="1420">
        <f t="array" ref="CV45">IF(BN45="","",SUMPRODUCT(--ISNUMBER(SEARCH(" "&amp;EK1429:EK1466&amp;" ",BT45))))</f>
        <v>0</v>
      </c>
      <c r="CW45" s="1420">
        <f t="array" ref="CW45">IF(BN45="","",SUMPRODUCT(--ISNUMBER(SEARCH(" "&amp;EK1467:EK1468&amp;" ",BT45))))</f>
        <v>0</v>
      </c>
      <c r="CX45" s="1420">
        <f t="array" ref="CX45">IF(BN45="","",SUMPRODUCT(--ISNUMBER(SEARCH(" "&amp;EK1469:EK1479&amp;" ",BT45))))</f>
        <v>0</v>
      </c>
      <c r="CY45" s="1420" t="str">
        <f t="shared" si="35"/>
        <v/>
      </c>
      <c r="CZ45" s="1420">
        <f t="array" ref="CZ45">IF(BN45="","",SUMPRODUCT(--ISNUMBER(SEARCH(" "&amp;EK1480:EK1579&amp;" ",BT45))))</f>
        <v>2</v>
      </c>
      <c r="DA45" s="1420">
        <f t="array" ref="DA45">IF(BN45="","",SUMPRODUCT(--ISNUMBER(SEARCH(" "&amp;EK1580:EK1679&amp;" ",BT45))))</f>
        <v>0</v>
      </c>
      <c r="DB45" s="1420">
        <f t="array" ref="DB45">IF(BN45="","",SUMPRODUCT(--ISNUMBER(SEARCH(" "&amp;EK1680:EK1763&amp;" ",BT45))))</f>
        <v>0</v>
      </c>
      <c r="DC45" s="1420">
        <f t="array" ref="DC45">IF(BN45="","",SUMPRODUCT(--ISNUMBER(SEARCH(" "&amp;EK1764:EK1813&amp;" ",BT45))))</f>
        <v>0</v>
      </c>
      <c r="DD45" s="1420">
        <f t="array" ref="DD45">IF(BN45="","",SUMPRODUCT(--ISNUMBER(SEARCH(" "&amp;EK1814:EK1893&amp;" ",BT45))))</f>
        <v>0</v>
      </c>
      <c r="DE45" s="1420">
        <f t="array" ref="DE45">IF(BN45="","",SUMPRODUCT(--ISNUMBER(SEARCH(" "&amp;EK1894:EK1902&amp;" ",BT45))))</f>
        <v>0</v>
      </c>
      <c r="DF45" s="1420" t="str">
        <f t="shared" si="36"/>
        <v>X</v>
      </c>
      <c r="DG45" s="1420">
        <f t="array" ref="DG45">IF(BN45="","",SUMPRODUCT(--ISNUMBER(SEARCH(" "&amp;EK1903:EK1960&amp;" ",BT45))))</f>
        <v>0</v>
      </c>
      <c r="DH45" s="1420">
        <f t="array" ref="DH45">IF(BN45="","",SUMPRODUCT(--ISNUMBER(SEARCH(" "&amp;EK1961:EK1983&amp;" ",BT45))))</f>
        <v>0</v>
      </c>
      <c r="DI45" s="1420">
        <f t="array" ref="DI45">IF(BN45="","",SUMPRODUCT(--ISNUMBER(SEARCH(" "&amp;EK1984:EK2000&amp;" ",BT45))))</f>
        <v>0</v>
      </c>
      <c r="DJ45" s="1420" t="str">
        <f t="shared" si="37"/>
        <v/>
      </c>
      <c r="DK45" s="1420">
        <f t="array" ref="DK45">IF(BN45="","",SUMPRODUCT(--ISNUMBER(SEARCH(" "&amp;EK2001:EK2014&amp;" ",BT45))))</f>
        <v>0</v>
      </c>
      <c r="DL45" s="1420">
        <f t="array" ref="DL45">IF(BN45="","",SUMPRODUCT(--ISNUMBER(SEARCH(" "&amp;EK2015:EK2029&amp;" ",BT45))))</f>
        <v>0</v>
      </c>
      <c r="DM45" s="1420" t="str">
        <f t="shared" si="38"/>
        <v/>
      </c>
      <c r="DN45" s="1420">
        <f t="array" ref="DN45">IF(BN45="","",SUMPRODUCT(--ISNUMBER(SEARCH(" "&amp;EK2030:EK2047&amp;" ",BT45))))</f>
        <v>0</v>
      </c>
      <c r="DO45" s="1420">
        <f t="array" ref="DO45">IF(BN45="","",SUMPRODUCT(--ISNUMBER(SEARCH(" "&amp;EK2048:EK2062&amp;" ",BT45))))</f>
        <v>0</v>
      </c>
      <c r="DP45" s="1420" t="str">
        <f t="shared" si="39"/>
        <v/>
      </c>
      <c r="DQ45" s="1420">
        <f t="array" ref="DQ45">IF(BN45="","",SUMPRODUCT(--ISNUMBER(SEARCH(" "&amp;EK2063:EK2081&amp;" ",BT45))))</f>
        <v>0</v>
      </c>
      <c r="DR45" s="1420">
        <f t="array" ref="DR45">IF(BN45="","",SUMPRODUCT(--ISNUMBER(SEARCH(" "&amp;EK2082:EK2096&amp;" ",BT45))))</f>
        <v>0</v>
      </c>
      <c r="DS45" s="1420" t="str">
        <f t="shared" si="40"/>
        <v/>
      </c>
      <c r="DT45" s="1420">
        <f t="array" ref="DT45">IF(BN45="","",SUMPRODUCT(--ISNUMBER(SEARCH(" "&amp;EK2097:EK2117&amp;" ",BT45))))</f>
        <v>0</v>
      </c>
      <c r="DU45" s="1420">
        <f t="array" ref="DU45">IF(BN45="","",SUMPRODUCT(--ISNUMBER(SEARCH(" "&amp;EK2118:EK2157&amp;" ",BT45))))</f>
        <v>0</v>
      </c>
      <c r="DV45" s="1420" t="str">
        <f t="shared" si="41"/>
        <v/>
      </c>
      <c r="DW45" s="1420">
        <f t="array" ref="DW45">IF(BN45="","",SUMPRODUCT(--ISNUMBER(SEARCH(" "&amp;EK2158:EK2170&amp;" ",BT45))))</f>
        <v>0</v>
      </c>
      <c r="DX45" s="1420">
        <f t="array" ref="DX45">IF(BN45="","",SUMPRODUCT(--ISNUMBER(SEARCH(" "&amp;EK2171:EK2176&amp;" ",BT45))))</f>
        <v>0</v>
      </c>
      <c r="DY45" s="1420" t="str">
        <f t="shared" si="42"/>
        <v/>
      </c>
      <c r="DZ45" s="1420">
        <f t="array" ref="DZ45">IF(BN45="","",SUMPRODUCT(--ISNUMBER(SEARCH(" "&amp;EK2177:EK2276&amp;" ",BT45))))</f>
        <v>0</v>
      </c>
      <c r="EA45" s="1420">
        <f t="array" ref="EA45">IF(BN45="","",SUMPRODUCT(--ISNUMBER(SEARCH(" "&amp;EK2277:EK2376&amp;" ",BT45))))</f>
        <v>0</v>
      </c>
      <c r="EB45" s="1420">
        <f t="array" ref="EB45">IF(BN45="","",SUMPRODUCT(--ISNUMBER(SEARCH(" "&amp;EK2377:EK2419&amp;" ",BT45))))</f>
        <v>0</v>
      </c>
      <c r="EC45" s="1420">
        <f t="array" ref="EC45">IF(BN45="","",SUMPRODUCT(--ISNUMBER(SEARCH(" "&amp;EK2420:EK2435&amp;" ",BT45))))</f>
        <v>0</v>
      </c>
      <c r="ED45" s="1420">
        <f t="array" ref="ED45">IF(BN45="","",SUMPRODUCT(--ISNUMBER(SEARCH(" "&amp;EK2436:EK2440&amp;" ",BT45))))</f>
        <v>0</v>
      </c>
      <c r="EE45" s="1420" t="str">
        <f t="shared" si="43"/>
        <v/>
      </c>
      <c r="EF45" s="1412"/>
      <c r="EG45" s="1411" t="s">
        <v>2031</v>
      </c>
      <c r="EH45" s="1411" t="s">
        <v>1905</v>
      </c>
      <c r="EI45" s="1411" t="s">
        <v>1906</v>
      </c>
      <c r="EJ45" s="1411" t="s">
        <v>2032</v>
      </c>
      <c r="EK45" s="1411" t="s">
        <v>2032</v>
      </c>
      <c r="EL45" s="1411" t="s">
        <v>1908</v>
      </c>
      <c r="EM45" s="1411" t="s">
        <v>1909</v>
      </c>
      <c r="EN45" s="1411" t="s">
        <v>1910</v>
      </c>
      <c r="EO45" s="1414" t="s">
        <v>1911</v>
      </c>
    </row>
    <row r="46" spans="2:145" ht="21" customHeight="1">
      <c r="B46" s="1438" t="str">
        <f t="shared" si="49"/>
        <v>• 15 g de beurre</v>
      </c>
      <c r="C46" s="1438" t="str">
        <f t="shared" si="50"/>
        <v>• 15 g de beurre</v>
      </c>
      <c r="D46" s="1438" t="str">
        <f>IF(UPPER(TRIM(N27))="X",C46,B46)</f>
        <v>• 15 g de beurre</v>
      </c>
      <c r="E46" s="1438">
        <f t="array" ref="E46">IF(H45&lt;&gt;"",E45,IF(E45="","",IFERROR(MATCH(TRUE(),INDEX(INDEX(K:K,E45+1):K219&lt;&gt;"",0),0)+E45,"")))</f>
        <v>43</v>
      </c>
      <c r="F46" s="1438" t="str">
        <f t="shared" si="58"/>
        <v>• 30 g de farine</v>
      </c>
      <c r="G46" s="1438" t="str">
        <f t="shared" si="51"/>
        <v>• 30 g de farine</v>
      </c>
      <c r="H46" s="1836" t="str">
        <f t="shared" si="52"/>
        <v/>
      </c>
      <c r="I46" s="1835" t="str">
        <f>IF(AND(F46&lt;&gt;"",N26&gt;0,M46&gt;N26),"Mot &gt; limite","")</f>
        <v/>
      </c>
      <c r="J46" s="1834">
        <f>IF(K46="","",COUNTIF(K34:K46,"&lt;&gt;"))</f>
        <v>13</v>
      </c>
      <c r="K46" s="1837" t="s">
        <v>6983</v>
      </c>
      <c r="L46" s="1834">
        <f t="shared" si="53"/>
        <v>16</v>
      </c>
      <c r="M46" s="1463">
        <f>IF(OR(F46="",N26="",N26&lt;=0),"",IF(LEN(F46)&lt;=N26,LEN(F46),IFERROR(FIND("♦",SUBSTITUTE(LEFT(F46,N26)," ","♦",LEN(LEFT(F46,N26))-LEN(SUBSTITUTE(LEFT(F46,N26)," ","")))),FIND(" ",F46&amp;" ",N26+1)-1)))</f>
        <v>16</v>
      </c>
      <c r="N46" s="1832">
        <f t="shared" si="54"/>
        <v>13</v>
      </c>
      <c r="O46" s="1833" t="str">
        <f t="shared" si="55"/>
        <v>• 30 g de farine</v>
      </c>
      <c r="P46" s="1832">
        <f t="shared" si="56"/>
        <v>5</v>
      </c>
      <c r="Q46" s="1832">
        <f t="shared" si="57"/>
        <v>16</v>
      </c>
      <c r="R46" s="1463"/>
      <c r="S46" s="1930" t="str">
        <f t="shared" si="48"/>
        <v>►</v>
      </c>
      <c r="T46" s="1922" t="str">
        <f>T26</f>
        <v>N NOM DE VOTRE RECETTE | collez la--FAMILLE| Auteur &gt; VOUS</v>
      </c>
      <c r="U46" s="1923">
        <f>U26</f>
        <v>1</v>
      </c>
      <c r="V46" s="1922" t="str">
        <f>V26</f>
        <v>coupe</v>
      </c>
      <c r="W46" s="1921" t="str">
        <f>W26</f>
        <v>Recette mère ► Desserts assiette</v>
      </c>
      <c r="X46" s="2073"/>
      <c r="Y46" s="2072"/>
      <c r="Z46" s="2065" t="str">
        <f t="shared" si="44"/>
        <v/>
      </c>
      <c r="AA46" s="2071"/>
      <c r="AB46" s="2063"/>
      <c r="AC46" s="2062">
        <f>IF(OR(AD46="",AD46=0),0,AD46*IFERROR(_xlfn.XLOOKUP(AB46,AB84:AR84,AB85:AR85,"",0,1)*AA46*IF(X46&gt;0,X46,1),IFERROR(_xlfn.XLOOKUP(AB46,AB86:AR86,AB87:AR87,"",0,1)*AA46*IF(X46&gt;0,X46,1),0)))</f>
        <v>0</v>
      </c>
      <c r="AD46" s="2061">
        <v>1</v>
      </c>
      <c r="AE46" s="2060"/>
      <c r="AF46" s="2059"/>
      <c r="AG46" s="2058">
        <f>IF(AC75=0,0,(AC46/AC75)*AH29*1000)</f>
        <v>0</v>
      </c>
      <c r="AH46" s="2057">
        <f>IF(AC75=0,0,(X46/AC75)*AH29)</f>
        <v>0</v>
      </c>
      <c r="AI46" s="2056">
        <f>IF(AQ25&lt;&gt;0,X46*AD46*AC25,0)</f>
        <v>0</v>
      </c>
      <c r="AJ46" s="2055">
        <f t="shared" si="45"/>
        <v>0</v>
      </c>
      <c r="AK46" s="2054" t="str">
        <f>IF(OR(AQ25="",AQ25=0,AC46=0),"",AC46*AD46*AC25)</f>
        <v/>
      </c>
      <c r="AL46" s="2053" t="str">
        <f>IF(AB46="","",IF(AK46="","",IF(AK46=0,0,IF(SUM(COUNTIF(AB84:AL84,SUBSTITUTE(TRIM(AB46)," (s)","")),COUNTIF(AB86:AL86,SUBSTITUTE(TRIM(AB46)," (s)","")),COUNTIF(AB85:AL85,SUBSTITUTE(TRIM(AB46)," (s)","")),COUNTIF(AB87:AL87,SUBSTITUTE(TRIM(AB46)," (s)","")))&gt;0,IF(ROUND(AK46,3)&gt;=1,ROUND(AK46,3)&amp;" L",ROUND(AK46*100,0)&amp;" cl"),IF(SUM(COUNTIF(AM84:AR84,SUBSTITUTE(TRIM(AB46)," (s)","")),COUNTIF(AM86:AR86,SUBSTITUTE(TRIM(AB46)," (s)","")),COUNTIF(AM85:AR85,SUBSTITUTE(TRIM(AB46)," (s)","")),COUNTIF(AM87:AR87,SUBSTITUTE(TRIM(AB46)," (s)","")))&gt;0,IF(ROUND(AK46,3)&gt;=1,ROUND(AK46,3)&amp;" Kg",ROUND(AK46*1000,0)&amp;" g"),"")))))</f>
        <v/>
      </c>
      <c r="AM46" s="2052"/>
      <c r="AN46" s="2051">
        <f t="shared" si="46"/>
        <v>0</v>
      </c>
      <c r="AO46" s="2050">
        <f t="shared" si="47"/>
        <v>0</v>
      </c>
      <c r="AP46" s="2049"/>
      <c r="AQ46" s="2048"/>
      <c r="AR46" s="2047"/>
      <c r="AS46" s="1463"/>
      <c r="AT46" s="1421">
        <v>18</v>
      </c>
      <c r="AU46" s="1411" t="s">
        <v>2033</v>
      </c>
      <c r="AV46" s="1977" t="str">
        <f t="shared" si="6"/>
        <v>Farine *</v>
      </c>
      <c r="AW46" s="1976" t="str">
        <f t="shared" si="7"/>
        <v>Céréales contenant du gluten</v>
      </c>
      <c r="AX46" s="1414" t="str">
        <f t="shared" si="8"/>
        <v>X</v>
      </c>
      <c r="AY46" s="1414" t="str">
        <f t="shared" si="9"/>
        <v/>
      </c>
      <c r="AZ46" s="1414" t="str">
        <f t="shared" si="10"/>
        <v/>
      </c>
      <c r="BA46" s="1414" t="str">
        <f t="shared" si="11"/>
        <v/>
      </c>
      <c r="BB46" s="1414" t="str">
        <f t="shared" si="12"/>
        <v/>
      </c>
      <c r="BC46" s="1414" t="str">
        <f t="shared" si="13"/>
        <v/>
      </c>
      <c r="BD46" s="1414" t="str">
        <f t="shared" si="14"/>
        <v/>
      </c>
      <c r="BE46" s="1414" t="str">
        <f t="shared" si="15"/>
        <v/>
      </c>
      <c r="BF46" s="1414" t="str">
        <f t="shared" si="16"/>
        <v/>
      </c>
      <c r="BG46" s="1414" t="str">
        <f t="shared" si="17"/>
        <v/>
      </c>
      <c r="BH46" s="1414" t="str">
        <f t="shared" si="18"/>
        <v/>
      </c>
      <c r="BI46" s="1414" t="str">
        <f t="shared" si="19"/>
        <v/>
      </c>
      <c r="BJ46" s="1414" t="str">
        <f t="shared" si="20"/>
        <v/>
      </c>
      <c r="BK46" s="1414" t="str">
        <f t="shared" si="21"/>
        <v/>
      </c>
      <c r="BL46" s="1422" t="str">
        <f t="shared" si="22"/>
        <v/>
      </c>
      <c r="BM46" s="1410"/>
      <c r="BN46" s="1420" t="str">
        <f t="shared" si="23"/>
        <v>Farine</v>
      </c>
      <c r="BO46" s="1420" t="str">
        <f t="shared" si="24"/>
        <v>farine</v>
      </c>
      <c r="BP46" s="1420" t="str">
        <f t="shared" si="25"/>
        <v>farine</v>
      </c>
      <c r="BQ46" s="1420" t="str">
        <f t="shared" si="26"/>
        <v>farine</v>
      </c>
      <c r="BR46" s="1420" t="str">
        <f t="shared" si="27"/>
        <v>farine</v>
      </c>
      <c r="BS46" s="1420" t="str">
        <f t="shared" si="28"/>
        <v>farine</v>
      </c>
      <c r="BT46" s="1420" t="str">
        <f t="shared" si="29"/>
        <v xml:space="preserve"> farine </v>
      </c>
      <c r="BU46" s="1420">
        <f t="array" ref="BU46">IF(BN46="","",SUMPRODUCT(--ISNUMBER(SEARCH(" "&amp;EK24:EK123&amp;" ",BT46))))</f>
        <v>1</v>
      </c>
      <c r="BV46" s="1420">
        <f t="array" ref="BV46">IF(BN46="","",SUMPRODUCT(--ISNUMBER(SEARCH(" "&amp;EK124:EK169&amp;" ",BT46))))</f>
        <v>0</v>
      </c>
      <c r="BW46" s="1420">
        <f t="array" ref="BW46">IF(BN46="","",SUMPRODUCT(--ISNUMBER(SEARCH(" "&amp;EK170:EK207&amp;" ",BT46))))</f>
        <v>0</v>
      </c>
      <c r="BX46" s="1420">
        <f t="array" ref="BX46">IF(BN46="","",SUMPRODUCT(--ISNUMBER(SEARCH(" "&amp;EK208:EK229&amp;" ",BT46))))</f>
        <v>0</v>
      </c>
      <c r="BY46" s="1420" t="str">
        <f t="shared" si="30"/>
        <v>X</v>
      </c>
      <c r="BZ46" s="1420">
        <f t="array" ref="BZ46">IF(BN46="","",SUMPRODUCT(--ISNUMBER(SEARCH(" "&amp;EK230:EK329&amp;" ",BT46))))</f>
        <v>0</v>
      </c>
      <c r="CA46" s="1420">
        <f t="array" ref="CA46">IF(BN46="","",SUMPRODUCT(--ISNUMBER(SEARCH(" "&amp;EK330:EK364&amp;" ",BT46))))</f>
        <v>0</v>
      </c>
      <c r="CB46" s="1420" t="str">
        <f t="shared" si="31"/>
        <v/>
      </c>
      <c r="CC46" s="1420">
        <f t="array" ref="CC46">IF(BN46="","",SUMPRODUCT(--ISNUMBER(SEARCH(" "&amp;EK365:EK422&amp;" ",BT46))))</f>
        <v>0</v>
      </c>
      <c r="CD46" s="1420">
        <f t="array" ref="CD46">IF(BN46="","",SUMPRODUCT(--ISNUMBER(SEARCH(" "&amp;EK423:EK450&amp;" ",BT46))))</f>
        <v>0</v>
      </c>
      <c r="CE46" s="1420">
        <f t="array" ref="CE46">IF(BN46="","",SUMPRODUCT(--ISNUMBER(SEARCH(" "&amp;EK451:EK459&amp;" ",BT46))))</f>
        <v>0</v>
      </c>
      <c r="CF46" s="1420" t="str">
        <f t="shared" si="32"/>
        <v/>
      </c>
      <c r="CG46" s="1420">
        <f t="array" ref="CG46">IF(BN46="","",SUMPRODUCT(--ISNUMBER(SEARCH(" "&amp;EK460:EK559&amp;" ",BT46))))</f>
        <v>0</v>
      </c>
      <c r="CH46" s="1420">
        <f t="array" ref="CH46">IF(BN46="","",SUMPRODUCT(--ISNUMBER(SEARCH(" "&amp;EK560:EK659&amp;" ",BT46))))</f>
        <v>0</v>
      </c>
      <c r="CI46" s="1420">
        <f t="array" ref="CI46">IF(BN46="","",SUMPRODUCT(--ISNUMBER(SEARCH(" "&amp;EK660:EK759&amp;" ",BT46))))</f>
        <v>0</v>
      </c>
      <c r="CJ46" s="1420">
        <f t="array" ref="CJ46">IF(BN46="","",SUMPRODUCT(--ISNUMBER(SEARCH(" "&amp;EK760:EK859&amp;" ",BT46))))</f>
        <v>0</v>
      </c>
      <c r="CK46" s="1420">
        <f t="array" ref="CK46">IF(BN46="","",SUMPRODUCT(--ISNUMBER(SEARCH(" "&amp;EK860:EK959&amp;" ",BT46))))</f>
        <v>0</v>
      </c>
      <c r="CL46" s="1420">
        <f t="array" ref="CL46">IF(BN46="","",SUMPRODUCT(--ISNUMBER(SEARCH(" "&amp;EK960:EK1059&amp;" ",BT46))))</f>
        <v>0</v>
      </c>
      <c r="CM46" s="1420">
        <f t="array" ref="CM46">IF(BN46="","",SUMPRODUCT(--ISNUMBER(SEARCH(" "&amp;EK1060:EK1159&amp;" ",BT46))))</f>
        <v>0</v>
      </c>
      <c r="CN46" s="1420">
        <f t="array" ref="CN46">IF(BN46="","",SUMPRODUCT(--ISNUMBER(SEARCH(" "&amp;EK1160:EK1259&amp;" ",BT46))))</f>
        <v>0</v>
      </c>
      <c r="CO46" s="1420">
        <f t="array" ref="CO46">IF(BN46="","",SUMPRODUCT(--ISNUMBER(SEARCH(" "&amp;EK1260:EK1359&amp;" ",BT46))))</f>
        <v>0</v>
      </c>
      <c r="CP46" s="1420">
        <f t="array" ref="CP46">IF(BN46="","",SUMPRODUCT(--ISNUMBER(SEARCH(" "&amp;EK1360:EK1387&amp;" ",BT46))))</f>
        <v>0</v>
      </c>
      <c r="CQ46" s="1420">
        <f t="array" ref="CQ46">IF(BN46="","",SUMPRODUCT(--ISNUMBER(SEARCH(" "&amp;EK1388:EK1396&amp;" ",BT46))))</f>
        <v>0</v>
      </c>
      <c r="CR46" s="1420">
        <f t="array" ref="CR46">IF(BN46="","",SUMPRODUCT(--ISNUMBER(SEARCH(" "&amp;EK1397:EK1407&amp;" ",BT46))))</f>
        <v>0</v>
      </c>
      <c r="CS46" s="1420" t="str">
        <f t="shared" si="33"/>
        <v/>
      </c>
      <c r="CT46" s="1420">
        <f t="array" ref="CT46">IF(BN46="","",SUMPRODUCT(--ISNUMBER(SEARCH(" "&amp;EK1408:EK1428&amp;" ",BT46))))</f>
        <v>0</v>
      </c>
      <c r="CU46" s="1420" t="str">
        <f t="shared" si="34"/>
        <v/>
      </c>
      <c r="CV46" s="1420">
        <f t="array" ref="CV46">IF(BN46="","",SUMPRODUCT(--ISNUMBER(SEARCH(" "&amp;EK1429:EK1466&amp;" ",BT46))))</f>
        <v>0</v>
      </c>
      <c r="CW46" s="1420">
        <f t="array" ref="CW46">IF(BN46="","",SUMPRODUCT(--ISNUMBER(SEARCH(" "&amp;EK1467:EK1468&amp;" ",BT46))))</f>
        <v>0</v>
      </c>
      <c r="CX46" s="1420">
        <f t="array" ref="CX46">IF(BN46="","",SUMPRODUCT(--ISNUMBER(SEARCH(" "&amp;EK1469:EK1479&amp;" ",BT46))))</f>
        <v>0</v>
      </c>
      <c r="CY46" s="1420" t="str">
        <f t="shared" si="35"/>
        <v/>
      </c>
      <c r="CZ46" s="1420">
        <f t="array" ref="CZ46">IF(BN46="","",SUMPRODUCT(--ISNUMBER(SEARCH(" "&amp;EK1480:EK1579&amp;" ",BT46))))</f>
        <v>0</v>
      </c>
      <c r="DA46" s="1420">
        <f t="array" ref="DA46">IF(BN46="","",SUMPRODUCT(--ISNUMBER(SEARCH(" "&amp;EK1580:EK1679&amp;" ",BT46))))</f>
        <v>0</v>
      </c>
      <c r="DB46" s="1420">
        <f t="array" ref="DB46">IF(BN46="","",SUMPRODUCT(--ISNUMBER(SEARCH(" "&amp;EK1680:EK1763&amp;" ",BT46))))</f>
        <v>0</v>
      </c>
      <c r="DC46" s="1420">
        <f t="array" ref="DC46">IF(BN46="","",SUMPRODUCT(--ISNUMBER(SEARCH(" "&amp;EK1764:EK1813&amp;" ",BT46))))</f>
        <v>0</v>
      </c>
      <c r="DD46" s="1420">
        <f t="array" ref="DD46">IF(BN46="","",SUMPRODUCT(--ISNUMBER(SEARCH(" "&amp;EK1814:EK1893&amp;" ",BT46))))</f>
        <v>0</v>
      </c>
      <c r="DE46" s="1420">
        <f t="array" ref="DE46">IF(BN46="","",SUMPRODUCT(--ISNUMBER(SEARCH(" "&amp;EK1894:EK1902&amp;" ",BT46))))</f>
        <v>0</v>
      </c>
      <c r="DF46" s="1420" t="str">
        <f t="shared" si="36"/>
        <v/>
      </c>
      <c r="DG46" s="1420">
        <f t="array" ref="DG46">IF(BN46="","",SUMPRODUCT(--ISNUMBER(SEARCH(" "&amp;EK1903:EK1960&amp;" ",BT46))))</f>
        <v>0</v>
      </c>
      <c r="DH46" s="1420">
        <f t="array" ref="DH46">IF(BN46="","",SUMPRODUCT(--ISNUMBER(SEARCH(" "&amp;EK1961:EK1983&amp;" ",BT46))))</f>
        <v>0</v>
      </c>
      <c r="DI46" s="1420">
        <f t="array" ref="DI46">IF(BN46="","",SUMPRODUCT(--ISNUMBER(SEARCH(" "&amp;EK1984:EK2000&amp;" ",BT46))))</f>
        <v>0</v>
      </c>
      <c r="DJ46" s="1420" t="str">
        <f t="shared" si="37"/>
        <v/>
      </c>
      <c r="DK46" s="1420">
        <f t="array" ref="DK46">IF(BN46="","",SUMPRODUCT(--ISNUMBER(SEARCH(" "&amp;EK2001:EK2014&amp;" ",BT46))))</f>
        <v>0</v>
      </c>
      <c r="DL46" s="1420">
        <f t="array" ref="DL46">IF(BN46="","",SUMPRODUCT(--ISNUMBER(SEARCH(" "&amp;EK2015:EK2029&amp;" ",BT46))))</f>
        <v>0</v>
      </c>
      <c r="DM46" s="1420" t="str">
        <f t="shared" si="38"/>
        <v/>
      </c>
      <c r="DN46" s="1420">
        <f t="array" ref="DN46">IF(BN46="","",SUMPRODUCT(--ISNUMBER(SEARCH(" "&amp;EK2030:EK2047&amp;" ",BT46))))</f>
        <v>0</v>
      </c>
      <c r="DO46" s="1420">
        <f t="array" ref="DO46">IF(BN46="","",SUMPRODUCT(--ISNUMBER(SEARCH(" "&amp;EK2048:EK2062&amp;" ",BT46))))</f>
        <v>0</v>
      </c>
      <c r="DP46" s="1420" t="str">
        <f t="shared" si="39"/>
        <v/>
      </c>
      <c r="DQ46" s="1420">
        <f t="array" ref="DQ46">IF(BN46="","",SUMPRODUCT(--ISNUMBER(SEARCH(" "&amp;EK2063:EK2081&amp;" ",BT46))))</f>
        <v>0</v>
      </c>
      <c r="DR46" s="1420">
        <f t="array" ref="DR46">IF(BN46="","",SUMPRODUCT(--ISNUMBER(SEARCH(" "&amp;EK2082:EK2096&amp;" ",BT46))))</f>
        <v>0</v>
      </c>
      <c r="DS46" s="1420" t="str">
        <f t="shared" si="40"/>
        <v/>
      </c>
      <c r="DT46" s="1420">
        <f t="array" ref="DT46">IF(BN46="","",SUMPRODUCT(--ISNUMBER(SEARCH(" "&amp;EK2097:EK2117&amp;" ",BT46))))</f>
        <v>0</v>
      </c>
      <c r="DU46" s="1420">
        <f t="array" ref="DU46">IF(BN46="","",SUMPRODUCT(--ISNUMBER(SEARCH(" "&amp;EK2118:EK2157&amp;" ",BT46))))</f>
        <v>0</v>
      </c>
      <c r="DV46" s="1420" t="str">
        <f t="shared" si="41"/>
        <v/>
      </c>
      <c r="DW46" s="1420">
        <f t="array" ref="DW46">IF(BN46="","",SUMPRODUCT(--ISNUMBER(SEARCH(" "&amp;EK2158:EK2170&amp;" ",BT46))))</f>
        <v>0</v>
      </c>
      <c r="DX46" s="1420">
        <f t="array" ref="DX46">IF(BN46="","",SUMPRODUCT(--ISNUMBER(SEARCH(" "&amp;EK2171:EK2176&amp;" ",BT46))))</f>
        <v>0</v>
      </c>
      <c r="DY46" s="1420" t="str">
        <f t="shared" si="42"/>
        <v/>
      </c>
      <c r="DZ46" s="1420">
        <f t="array" ref="DZ46">IF(BN46="","",SUMPRODUCT(--ISNUMBER(SEARCH(" "&amp;EK2177:EK2276&amp;" ",BT46))))</f>
        <v>0</v>
      </c>
      <c r="EA46" s="1420">
        <f t="array" ref="EA46">IF(BN46="","",SUMPRODUCT(--ISNUMBER(SEARCH(" "&amp;EK2277:EK2376&amp;" ",BT46))))</f>
        <v>0</v>
      </c>
      <c r="EB46" s="1420">
        <f t="array" ref="EB46">IF(BN46="","",SUMPRODUCT(--ISNUMBER(SEARCH(" "&amp;EK2377:EK2419&amp;" ",BT46))))</f>
        <v>0</v>
      </c>
      <c r="EC46" s="1420">
        <f t="array" ref="EC46">IF(BN46="","",SUMPRODUCT(--ISNUMBER(SEARCH(" "&amp;EK2420:EK2435&amp;" ",BT46))))</f>
        <v>0</v>
      </c>
      <c r="ED46" s="1420">
        <f t="array" ref="ED46">IF(BN46="","",SUMPRODUCT(--ISNUMBER(SEARCH(" "&amp;EK2436:EK2440&amp;" ",BT46))))</f>
        <v>0</v>
      </c>
      <c r="EE46" s="1420" t="str">
        <f t="shared" si="43"/>
        <v/>
      </c>
      <c r="EF46" s="1412"/>
      <c r="EG46" s="1411" t="s">
        <v>2034</v>
      </c>
      <c r="EH46" s="1411" t="s">
        <v>1905</v>
      </c>
      <c r="EI46" s="1411" t="s">
        <v>1906</v>
      </c>
      <c r="EJ46" s="1411" t="s">
        <v>2035</v>
      </c>
      <c r="EK46" s="1411" t="s">
        <v>2035</v>
      </c>
      <c r="EL46" s="1411" t="s">
        <v>1908</v>
      </c>
      <c r="EM46" s="1411" t="s">
        <v>1909</v>
      </c>
      <c r="EN46" s="1411" t="s">
        <v>1910</v>
      </c>
      <c r="EO46" s="1414" t="s">
        <v>1911</v>
      </c>
    </row>
    <row r="47" spans="2:145" ht="21" customHeight="1">
      <c r="B47" s="1438" t="str">
        <f t="shared" si="49"/>
        <v>• 10 g de sucre glace</v>
      </c>
      <c r="C47" s="1438" t="str">
        <f t="shared" si="50"/>
        <v>• 10 g de sucre glace</v>
      </c>
      <c r="D47" s="1438" t="str">
        <f>IF(UPPER(TRIM(N27))="X",C47,B47)</f>
        <v>• 10 g de sucre glace</v>
      </c>
      <c r="E47" s="1438">
        <f t="array" ref="E47">IF(H46&lt;&gt;"",E46,IF(E46="","",IFERROR(MATCH(TRUE(),INDEX(INDEX(K:K,E46+1):K219&lt;&gt;"",0),0)+E46,"")))</f>
        <v>44</v>
      </c>
      <c r="F47" s="1438" t="str">
        <f t="shared" si="58"/>
        <v>• 15 cl de crème liquide</v>
      </c>
      <c r="G47" s="1438" t="str">
        <f t="shared" si="51"/>
        <v>• 15 cl de crème liquide</v>
      </c>
      <c r="H47" s="1836" t="str">
        <f t="shared" si="52"/>
        <v/>
      </c>
      <c r="I47" s="1835" t="str">
        <f>IF(AND(F47&lt;&gt;"",N26&gt;0,M47&gt;N26),"Mot &gt; limite","")</f>
        <v/>
      </c>
      <c r="J47" s="1834">
        <f>IF(K47="","",COUNTIF(K34:K47,"&lt;&gt;"))</f>
        <v>14</v>
      </c>
      <c r="K47" s="1837" t="s">
        <v>6984</v>
      </c>
      <c r="L47" s="1834">
        <f t="shared" si="53"/>
        <v>21</v>
      </c>
      <c r="M47" s="1463">
        <f>IF(OR(F47="",N26="",N26&lt;=0),"",IF(LEN(F47)&lt;=N26,LEN(F47),IFERROR(FIND("♦",SUBSTITUTE(LEFT(F47,N26)," ","♦",LEN(LEFT(F47,N26))-LEN(SUBSTITUTE(LEFT(F47,N26)," ","")))),FIND(" ",F47&amp;" ",N26+1)-1)))</f>
        <v>24</v>
      </c>
      <c r="N47" s="1832">
        <f t="shared" si="54"/>
        <v>14</v>
      </c>
      <c r="O47" s="1833" t="str">
        <f t="shared" si="55"/>
        <v>• 15 cl de crème liquide</v>
      </c>
      <c r="P47" s="1832">
        <f t="shared" si="56"/>
        <v>6</v>
      </c>
      <c r="Q47" s="1832">
        <f t="shared" si="57"/>
        <v>24</v>
      </c>
      <c r="R47" s="1463"/>
      <c r="S47" s="1930" t="str">
        <f t="shared" si="48"/>
        <v>►</v>
      </c>
      <c r="T47" s="1922" t="str">
        <f>T26</f>
        <v>N NOM DE VOTRE RECETTE | collez la--FAMILLE| Auteur &gt; VOUS</v>
      </c>
      <c r="U47" s="1923">
        <f>U26</f>
        <v>1</v>
      </c>
      <c r="V47" s="1922" t="str">
        <f>V26</f>
        <v>coupe</v>
      </c>
      <c r="W47" s="1921" t="str">
        <f>W26</f>
        <v>Recette mère ► Desserts assiette</v>
      </c>
      <c r="X47" s="2073"/>
      <c r="Y47" s="2072"/>
      <c r="Z47" s="2065" t="str">
        <f t="shared" si="44"/>
        <v/>
      </c>
      <c r="AA47" s="2071"/>
      <c r="AB47" s="2063"/>
      <c r="AC47" s="2062">
        <f>IF(OR(AD47="",AD47=0),0,AD47*IFERROR(_xlfn.XLOOKUP(AB47,AB84:AR84,AB85:AR85,"",0,1)*AA47*IF(X47&gt;0,X47,1),IFERROR(_xlfn.XLOOKUP(AB47,AB86:AR86,AB87:AR87,"",0,1)*AA47*IF(X47&gt;0,X47,1),0)))</f>
        <v>0</v>
      </c>
      <c r="AD47" s="2061">
        <v>1</v>
      </c>
      <c r="AE47" s="2060"/>
      <c r="AF47" s="2059"/>
      <c r="AG47" s="2058">
        <f>IF(AC75=0,0,(AC47/AC75)*AH29*1000)</f>
        <v>0</v>
      </c>
      <c r="AH47" s="2057">
        <f>IF(AC75=0,0,(X47/AC75)*AH29)</f>
        <v>0</v>
      </c>
      <c r="AI47" s="2070">
        <f>IF(AQ25&lt;&gt;0,X47*AD47*AC25,0)</f>
        <v>0</v>
      </c>
      <c r="AJ47" s="2069">
        <f t="shared" si="45"/>
        <v>0</v>
      </c>
      <c r="AK47" s="2054" t="str">
        <f>IF(OR(AQ25="",AQ25=0,AC47=0),"",AC47*AD47*AC25)</f>
        <v/>
      </c>
      <c r="AL47" s="2068" t="str">
        <f>IF(AB47="","",IF(AK47="","",IF(AK47=0,0,IF(SUM(COUNTIF(AB84:AL84,SUBSTITUTE(TRIM(AB47)," (s)","")),COUNTIF(AB86:AL86,SUBSTITUTE(TRIM(AB47)," (s)","")),COUNTIF(AB85:AL85,SUBSTITUTE(TRIM(AB47)," (s)","")),COUNTIF(AB87:AL87,SUBSTITUTE(TRIM(AB47)," (s)","")))&gt;0,IF(ROUND(AK47,3)&gt;=1,ROUND(AK47,3)&amp;" L",ROUND(AK47*100,0)&amp;" cl"),IF(SUM(COUNTIF(AM84:AR84,SUBSTITUTE(TRIM(AB47)," (s)","")),COUNTIF(AM86:AR86,SUBSTITUTE(TRIM(AB47)," (s)","")),COUNTIF(AM85:AR85,SUBSTITUTE(TRIM(AB47)," (s)","")),COUNTIF(AM87:AR87,SUBSTITUTE(TRIM(AB47)," (s)","")))&gt;0,IF(ROUND(AK47,3)&gt;=1,ROUND(AK47,3)&amp;" Kg",ROUND(AK47*1000,0)&amp;" g"),"")))))</f>
        <v/>
      </c>
      <c r="AM47" s="2052"/>
      <c r="AN47" s="2051">
        <f t="shared" si="46"/>
        <v>0</v>
      </c>
      <c r="AO47" s="2050">
        <f t="shared" si="47"/>
        <v>0</v>
      </c>
      <c r="AP47" s="2049"/>
      <c r="AQ47" s="2048"/>
      <c r="AR47" s="2047"/>
      <c r="AS47" s="1463"/>
      <c r="AT47" s="1421">
        <v>19</v>
      </c>
      <c r="AU47" s="1411" t="s">
        <v>2036</v>
      </c>
      <c r="AV47" s="1977" t="str">
        <f t="shared" si="6"/>
        <v>Beurre ou margarine *</v>
      </c>
      <c r="AW47" s="1976" t="str">
        <f t="shared" si="7"/>
        <v>Lait</v>
      </c>
      <c r="AX47" s="1414" t="str">
        <f t="shared" si="8"/>
        <v/>
      </c>
      <c r="AY47" s="1414" t="str">
        <f t="shared" si="9"/>
        <v/>
      </c>
      <c r="AZ47" s="1414" t="str">
        <f t="shared" si="10"/>
        <v/>
      </c>
      <c r="BA47" s="1414" t="str">
        <f t="shared" si="11"/>
        <v/>
      </c>
      <c r="BB47" s="1414" t="str">
        <f t="shared" si="12"/>
        <v/>
      </c>
      <c r="BC47" s="1414" t="str">
        <f t="shared" si="13"/>
        <v>?</v>
      </c>
      <c r="BD47" s="1414" t="str">
        <f t="shared" si="14"/>
        <v>X</v>
      </c>
      <c r="BE47" s="1414" t="str">
        <f t="shared" si="15"/>
        <v/>
      </c>
      <c r="BF47" s="1414" t="str">
        <f t="shared" si="16"/>
        <v/>
      </c>
      <c r="BG47" s="1414" t="str">
        <f t="shared" si="17"/>
        <v/>
      </c>
      <c r="BH47" s="1414" t="str">
        <f t="shared" si="18"/>
        <v/>
      </c>
      <c r="BI47" s="1414" t="str">
        <f t="shared" si="19"/>
        <v/>
      </c>
      <c r="BJ47" s="1414" t="str">
        <f t="shared" si="20"/>
        <v/>
      </c>
      <c r="BK47" s="1414" t="str">
        <f t="shared" si="21"/>
        <v/>
      </c>
      <c r="BL47" s="1422" t="str">
        <f t="shared" si="22"/>
        <v>Soja</v>
      </c>
      <c r="BM47" s="1410"/>
      <c r="BN47" s="1420" t="str">
        <f t="shared" si="23"/>
        <v>Beurre ou margarine</v>
      </c>
      <c r="BO47" s="1420" t="str">
        <f t="shared" si="24"/>
        <v>beurre ou margarine</v>
      </c>
      <c r="BP47" s="1420" t="str">
        <f t="shared" si="25"/>
        <v>beurre ou margarine</v>
      </c>
      <c r="BQ47" s="1420" t="str">
        <f t="shared" si="26"/>
        <v>beurre ou margarine</v>
      </c>
      <c r="BR47" s="1420" t="str">
        <f t="shared" si="27"/>
        <v>beurre ou margarine</v>
      </c>
      <c r="BS47" s="1420" t="str">
        <f t="shared" si="28"/>
        <v>beurre ou margarine</v>
      </c>
      <c r="BT47" s="1420" t="str">
        <f t="shared" si="29"/>
        <v xml:space="preserve"> beurre ou margarine </v>
      </c>
      <c r="BU47" s="1420">
        <f t="array" ref="BU47">IF(BN47="","",SUMPRODUCT(--ISNUMBER(SEARCH(" "&amp;EK24:EK123&amp;" ",BT47))))</f>
        <v>0</v>
      </c>
      <c r="BV47" s="1420">
        <f t="array" ref="BV47">IF(BN47="","",SUMPRODUCT(--ISNUMBER(SEARCH(" "&amp;EK124:EK169&amp;" ",BT47))))</f>
        <v>0</v>
      </c>
      <c r="BW47" s="1420">
        <f t="array" ref="BW47">IF(BN47="","",SUMPRODUCT(--ISNUMBER(SEARCH(" "&amp;EK170:EK207&amp;" ",BT47))))</f>
        <v>0</v>
      </c>
      <c r="BX47" s="1420">
        <f t="array" ref="BX47">IF(BN47="","",SUMPRODUCT(--ISNUMBER(SEARCH(" "&amp;EK208:EK229&amp;" ",BT47))))</f>
        <v>0</v>
      </c>
      <c r="BY47" s="1420" t="str">
        <f t="shared" si="30"/>
        <v/>
      </c>
      <c r="BZ47" s="1420">
        <f t="array" ref="BZ47">IF(BN47="","",SUMPRODUCT(--ISNUMBER(SEARCH(" "&amp;EK230:EK329&amp;" ",BT47))))</f>
        <v>0</v>
      </c>
      <c r="CA47" s="1420">
        <f t="array" ref="CA47">IF(BN47="","",SUMPRODUCT(--ISNUMBER(SEARCH(" "&amp;EK330:EK364&amp;" ",BT47))))</f>
        <v>0</v>
      </c>
      <c r="CB47" s="1420" t="str">
        <f t="shared" si="31"/>
        <v/>
      </c>
      <c r="CC47" s="1420">
        <f t="array" ref="CC47">IF(BN47="","",SUMPRODUCT(--ISNUMBER(SEARCH(" "&amp;EK365:EK422&amp;" ",BT47))))</f>
        <v>0</v>
      </c>
      <c r="CD47" s="1420">
        <f t="array" ref="CD47">IF(BN47="","",SUMPRODUCT(--ISNUMBER(SEARCH(" "&amp;EK423:EK450&amp;" ",BT47))))</f>
        <v>0</v>
      </c>
      <c r="CE47" s="1420">
        <f t="array" ref="CE47">IF(BN47="","",SUMPRODUCT(--ISNUMBER(SEARCH(" "&amp;EK451:EK459&amp;" ",BT47))))</f>
        <v>0</v>
      </c>
      <c r="CF47" s="1420" t="str">
        <f t="shared" si="32"/>
        <v/>
      </c>
      <c r="CG47" s="1420">
        <f t="array" ref="CG47">IF(BN47="","",SUMPRODUCT(--ISNUMBER(SEARCH(" "&amp;EK460:EK559&amp;" ",BT47))))</f>
        <v>0</v>
      </c>
      <c r="CH47" s="1420">
        <f t="array" ref="CH47">IF(BN47="","",SUMPRODUCT(--ISNUMBER(SEARCH(" "&amp;EK560:EK659&amp;" ",BT47))))</f>
        <v>0</v>
      </c>
      <c r="CI47" s="1420">
        <f t="array" ref="CI47">IF(BN47="","",SUMPRODUCT(--ISNUMBER(SEARCH(" "&amp;EK660:EK759&amp;" ",BT47))))</f>
        <v>0</v>
      </c>
      <c r="CJ47" s="1420">
        <f t="array" ref="CJ47">IF(BN47="","",SUMPRODUCT(--ISNUMBER(SEARCH(" "&amp;EK760:EK859&amp;" ",BT47))))</f>
        <v>0</v>
      </c>
      <c r="CK47" s="1420">
        <f t="array" ref="CK47">IF(BN47="","",SUMPRODUCT(--ISNUMBER(SEARCH(" "&amp;EK860:EK959&amp;" ",BT47))))</f>
        <v>0</v>
      </c>
      <c r="CL47" s="1420">
        <f t="array" ref="CL47">IF(BN47="","",SUMPRODUCT(--ISNUMBER(SEARCH(" "&amp;EK960:EK1059&amp;" ",BT47))))</f>
        <v>0</v>
      </c>
      <c r="CM47" s="1420">
        <f t="array" ref="CM47">IF(BN47="","",SUMPRODUCT(--ISNUMBER(SEARCH(" "&amp;EK1060:EK1159&amp;" ",BT47))))</f>
        <v>0</v>
      </c>
      <c r="CN47" s="1420">
        <f t="array" ref="CN47">IF(BN47="","",SUMPRODUCT(--ISNUMBER(SEARCH(" "&amp;EK1160:EK1259&amp;" ",BT47))))</f>
        <v>0</v>
      </c>
      <c r="CO47" s="1420">
        <f t="array" ref="CO47">IF(BN47="","",SUMPRODUCT(--ISNUMBER(SEARCH(" "&amp;EK1260:EK1359&amp;" ",BT47))))</f>
        <v>0</v>
      </c>
      <c r="CP47" s="1420">
        <f t="array" ref="CP47">IF(BN47="","",SUMPRODUCT(--ISNUMBER(SEARCH(" "&amp;EK1360:EK1387&amp;" ",BT47))))</f>
        <v>0</v>
      </c>
      <c r="CQ47" s="1420">
        <f t="array" ref="CQ47">IF(BN47="","",SUMPRODUCT(--ISNUMBER(SEARCH(" "&amp;EK1388:EK1396&amp;" ",BT47))))</f>
        <v>0</v>
      </c>
      <c r="CR47" s="1420">
        <f t="array" ref="CR47">IF(BN47="","",SUMPRODUCT(--ISNUMBER(SEARCH(" "&amp;EK1397:EK1407&amp;" ",BT47))))</f>
        <v>0</v>
      </c>
      <c r="CS47" s="1420" t="str">
        <f t="shared" si="33"/>
        <v/>
      </c>
      <c r="CT47" s="1420">
        <f t="array" ref="CT47">IF(BN47="","",SUMPRODUCT(--ISNUMBER(SEARCH(" "&amp;EK1408:EK1428&amp;" ",BT47))))</f>
        <v>0</v>
      </c>
      <c r="CU47" s="1420" t="str">
        <f t="shared" si="34"/>
        <v/>
      </c>
      <c r="CV47" s="1420">
        <f t="array" ref="CV47">IF(BN47="","",SUMPRODUCT(--ISNUMBER(SEARCH(" "&amp;EK1429:EK1466&amp;" ",BT47))))</f>
        <v>0</v>
      </c>
      <c r="CW47" s="1420">
        <f t="array" ref="CW47">IF(BN47="","",SUMPRODUCT(--ISNUMBER(SEARCH(" "&amp;EK1467:EK1468&amp;" ",BT47))))</f>
        <v>0</v>
      </c>
      <c r="CX47" s="1420">
        <f t="array" ref="CX47">IF(BN47="","",SUMPRODUCT(--ISNUMBER(SEARCH(" "&amp;EK1469:EK1479&amp;" ",BT47))))</f>
        <v>1</v>
      </c>
      <c r="CY47" s="1420" t="str">
        <f t="shared" si="35"/>
        <v>?</v>
      </c>
      <c r="CZ47" s="1420">
        <f t="array" ref="CZ47">IF(BN47="","",SUMPRODUCT(--ISNUMBER(SEARCH(" "&amp;EK1480:EK1579&amp;" ",BT47))))</f>
        <v>1</v>
      </c>
      <c r="DA47" s="1420">
        <f t="array" ref="DA47">IF(BN47="","",SUMPRODUCT(--ISNUMBER(SEARCH(" "&amp;EK1580:EK1679&amp;" ",BT47))))</f>
        <v>0</v>
      </c>
      <c r="DB47" s="1420">
        <f t="array" ref="DB47">IF(BN47="","",SUMPRODUCT(--ISNUMBER(SEARCH(" "&amp;EK1680:EK1763&amp;" ",BT47))))</f>
        <v>0</v>
      </c>
      <c r="DC47" s="1420">
        <f t="array" ref="DC47">IF(BN47="","",SUMPRODUCT(--ISNUMBER(SEARCH(" "&amp;EK1764:EK1813&amp;" ",BT47))))</f>
        <v>0</v>
      </c>
      <c r="DD47" s="1420">
        <f t="array" ref="DD47">IF(BN47="","",SUMPRODUCT(--ISNUMBER(SEARCH(" "&amp;EK1814:EK1893&amp;" ",BT47))))</f>
        <v>1</v>
      </c>
      <c r="DE47" s="1420">
        <f t="array" ref="DE47">IF(BN47="","",SUMPRODUCT(--ISNUMBER(SEARCH(" "&amp;EK1894:EK1902&amp;" ",BT47))))</f>
        <v>0</v>
      </c>
      <c r="DF47" s="1420" t="str">
        <f t="shared" si="36"/>
        <v>X</v>
      </c>
      <c r="DG47" s="1420">
        <f t="array" ref="DG47">IF(BN47="","",SUMPRODUCT(--ISNUMBER(SEARCH(" "&amp;EK1903:EK1960&amp;" ",BT47))))</f>
        <v>0</v>
      </c>
      <c r="DH47" s="1420">
        <f t="array" ref="DH47">IF(BN47="","",SUMPRODUCT(--ISNUMBER(SEARCH(" "&amp;EK1961:EK1983&amp;" ",BT47))))</f>
        <v>0</v>
      </c>
      <c r="DI47" s="1420">
        <f t="array" ref="DI47">IF(BN47="","",SUMPRODUCT(--ISNUMBER(SEARCH(" "&amp;EK1984:EK2000&amp;" ",BT47))))</f>
        <v>0</v>
      </c>
      <c r="DJ47" s="1420" t="str">
        <f t="shared" si="37"/>
        <v/>
      </c>
      <c r="DK47" s="1420">
        <f t="array" ref="DK47">IF(BN47="","",SUMPRODUCT(--ISNUMBER(SEARCH(" "&amp;EK2001:EK2014&amp;" ",BT47))))</f>
        <v>0</v>
      </c>
      <c r="DL47" s="1420">
        <f t="array" ref="DL47">IF(BN47="","",SUMPRODUCT(--ISNUMBER(SEARCH(" "&amp;EK2015:EK2029&amp;" ",BT47))))</f>
        <v>0</v>
      </c>
      <c r="DM47" s="1420" t="str">
        <f t="shared" si="38"/>
        <v/>
      </c>
      <c r="DN47" s="1420">
        <f t="array" ref="DN47">IF(BN47="","",SUMPRODUCT(--ISNUMBER(SEARCH(" "&amp;EK2030:EK2047&amp;" ",BT47))))</f>
        <v>0</v>
      </c>
      <c r="DO47" s="1420">
        <f t="array" ref="DO47">IF(BN47="","",SUMPRODUCT(--ISNUMBER(SEARCH(" "&amp;EK2048:EK2062&amp;" ",BT47))))</f>
        <v>0</v>
      </c>
      <c r="DP47" s="1420" t="str">
        <f t="shared" si="39"/>
        <v/>
      </c>
      <c r="DQ47" s="1420">
        <f t="array" ref="DQ47">IF(BN47="","",SUMPRODUCT(--ISNUMBER(SEARCH(" "&amp;EK2063:EK2081&amp;" ",BT47))))</f>
        <v>0</v>
      </c>
      <c r="DR47" s="1420">
        <f t="array" ref="DR47">IF(BN47="","",SUMPRODUCT(--ISNUMBER(SEARCH(" "&amp;EK2082:EK2096&amp;" ",BT47))))</f>
        <v>0</v>
      </c>
      <c r="DS47" s="1420" t="str">
        <f t="shared" si="40"/>
        <v/>
      </c>
      <c r="DT47" s="1420">
        <f t="array" ref="DT47">IF(BN47="","",SUMPRODUCT(--ISNUMBER(SEARCH(" "&amp;EK2097:EK2117&amp;" ",BT47))))</f>
        <v>0</v>
      </c>
      <c r="DU47" s="1420">
        <f t="array" ref="DU47">IF(BN47="","",SUMPRODUCT(--ISNUMBER(SEARCH(" "&amp;EK2118:EK2157&amp;" ",BT47))))</f>
        <v>0</v>
      </c>
      <c r="DV47" s="1420" t="str">
        <f t="shared" si="41"/>
        <v/>
      </c>
      <c r="DW47" s="1420">
        <f t="array" ref="DW47">IF(BN47="","",SUMPRODUCT(--ISNUMBER(SEARCH(" "&amp;EK2158:EK2170&amp;" ",BT47))))</f>
        <v>0</v>
      </c>
      <c r="DX47" s="1420">
        <f t="array" ref="DX47">IF(BN47="","",SUMPRODUCT(--ISNUMBER(SEARCH(" "&amp;EK2171:EK2176&amp;" ",BT47))))</f>
        <v>0</v>
      </c>
      <c r="DY47" s="1420" t="str">
        <f t="shared" si="42"/>
        <v/>
      </c>
      <c r="DZ47" s="1420">
        <f t="array" ref="DZ47">IF(BN47="","",SUMPRODUCT(--ISNUMBER(SEARCH(" "&amp;EK2177:EK2276&amp;" ",BT47))))</f>
        <v>0</v>
      </c>
      <c r="EA47" s="1420">
        <f t="array" ref="EA47">IF(BN47="","",SUMPRODUCT(--ISNUMBER(SEARCH(" "&amp;EK2277:EK2376&amp;" ",BT47))))</f>
        <v>0</v>
      </c>
      <c r="EB47" s="1420">
        <f t="array" ref="EB47">IF(BN47="","",SUMPRODUCT(--ISNUMBER(SEARCH(" "&amp;EK2377:EK2419&amp;" ",BT47))))</f>
        <v>0</v>
      </c>
      <c r="EC47" s="1420">
        <f t="array" ref="EC47">IF(BN47="","",SUMPRODUCT(--ISNUMBER(SEARCH(" "&amp;EK2420:EK2435&amp;" ",BT47))))</f>
        <v>0</v>
      </c>
      <c r="ED47" s="1420">
        <f t="array" ref="ED47">IF(BN47="","",SUMPRODUCT(--ISNUMBER(SEARCH(" "&amp;EK2436:EK2440&amp;" ",BT47))))</f>
        <v>0</v>
      </c>
      <c r="EE47" s="1420" t="str">
        <f t="shared" si="43"/>
        <v/>
      </c>
      <c r="EF47" s="1412"/>
      <c r="EG47" s="1411" t="s">
        <v>2037</v>
      </c>
      <c r="EH47" s="1411" t="s">
        <v>1905</v>
      </c>
      <c r="EI47" s="1411" t="s">
        <v>1906</v>
      </c>
      <c r="EJ47" s="1411" t="s">
        <v>2038</v>
      </c>
      <c r="EK47" s="1411" t="s">
        <v>2038</v>
      </c>
      <c r="EL47" s="1411" t="s">
        <v>1908</v>
      </c>
      <c r="EM47" s="1411" t="s">
        <v>1909</v>
      </c>
      <c r="EN47" s="1411" t="s">
        <v>1910</v>
      </c>
      <c r="EO47" s="1414" t="s">
        <v>1911</v>
      </c>
    </row>
    <row r="48" spans="2:145" ht="21" customHeight="1">
      <c r="B48" s="1438" t="str">
        <f t="shared" si="49"/>
        <v>Préparation :</v>
      </c>
      <c r="C48" s="1438" t="str">
        <f t="shared" si="50"/>
        <v>Préparation</v>
      </c>
      <c r="D48" s="1438" t="str">
        <f>IF(UPPER(TRIM(N27))="X",C48,B48)</f>
        <v>Préparation :</v>
      </c>
      <c r="E48" s="1438">
        <f t="array" ref="E48">IF(H47&lt;&gt;"",E47,IF(E47="","",IFERROR(MATCH(TRUE(),INDEX(INDEX(K:K,E47+1):K219&lt;&gt;"",0),0)+E47,"")))</f>
        <v>45</v>
      </c>
      <c r="F48" s="1438" t="str">
        <f t="shared" si="58"/>
        <v>• 1 sachet de sucre vanillé</v>
      </c>
      <c r="G48" s="1438" t="str">
        <f t="shared" si="51"/>
        <v>• 1 sachet de sucre vanillé</v>
      </c>
      <c r="H48" s="1836" t="str">
        <f t="shared" si="52"/>
        <v/>
      </c>
      <c r="I48" s="1835" t="str">
        <f>IF(AND(F48&lt;&gt;"",N26&gt;0,M48&gt;N26),"Mot &gt; limite","")</f>
        <v/>
      </c>
      <c r="J48" s="1834">
        <f>IF(K48="","",COUNTIF(K34:K48,"&lt;&gt;"))</f>
        <v>15</v>
      </c>
      <c r="K48" s="1837" t="s">
        <v>6985</v>
      </c>
      <c r="L48" s="1834">
        <f t="shared" si="53"/>
        <v>13</v>
      </c>
      <c r="M48" s="1463">
        <f>IF(OR(F48="",N26="",N26&lt;=0),"",IF(LEN(F48)&lt;=N26,LEN(F48),IFERROR(FIND("♦",SUBSTITUTE(LEFT(F48,N26)," ","♦",LEN(LEFT(F48,N26))-LEN(SUBSTITUTE(LEFT(F48,N26)," ","")))),FIND(" ",F48&amp;" ",N26+1)-1)))</f>
        <v>27</v>
      </c>
      <c r="N48" s="1832">
        <f t="shared" si="54"/>
        <v>15</v>
      </c>
      <c r="O48" s="1833" t="str">
        <f t="shared" si="55"/>
        <v>• 1 sachet de sucre vanillé</v>
      </c>
      <c r="P48" s="1832">
        <f t="shared" si="56"/>
        <v>6</v>
      </c>
      <c r="Q48" s="1832">
        <f t="shared" si="57"/>
        <v>27</v>
      </c>
      <c r="R48" s="1463"/>
      <c r="S48" s="1930" t="str">
        <f t="shared" si="48"/>
        <v>►</v>
      </c>
      <c r="T48" s="1922" t="str">
        <f>T26</f>
        <v>N NOM DE VOTRE RECETTE | collez la--FAMILLE| Auteur &gt; VOUS</v>
      </c>
      <c r="U48" s="1923">
        <f>U26</f>
        <v>1</v>
      </c>
      <c r="V48" s="1922" t="str">
        <f>V26</f>
        <v>coupe</v>
      </c>
      <c r="W48" s="1921" t="str">
        <f>W26</f>
        <v>Recette mère ► Desserts assiette</v>
      </c>
      <c r="X48" s="2073"/>
      <c r="Y48" s="2072"/>
      <c r="Z48" s="2065" t="str">
        <f t="shared" si="44"/>
        <v/>
      </c>
      <c r="AA48" s="2071"/>
      <c r="AB48" s="2063"/>
      <c r="AC48" s="2062">
        <f>IF(OR(AD48="",AD48=0),0,AD48*IFERROR(_xlfn.XLOOKUP(AB48,AB84:AR84,AB85:AR85,"",0,1)*AA48*IF(X48&gt;0,X48,1),IFERROR(_xlfn.XLOOKUP(AB48,AB86:AR86,AB87:AR87,"",0,1)*AA48*IF(X48&gt;0,X48,1),0)))</f>
        <v>0</v>
      </c>
      <c r="AD48" s="2061">
        <v>1</v>
      </c>
      <c r="AE48" s="2060"/>
      <c r="AF48" s="2059"/>
      <c r="AG48" s="2058">
        <f>IF(AC75=0,0,(AC48/AC75)*AH29*1000)</f>
        <v>0</v>
      </c>
      <c r="AH48" s="2057">
        <f>IF(AC75=0,0,(X48/AC75)*AH29)</f>
        <v>0</v>
      </c>
      <c r="AI48" s="2056">
        <f>IF(AQ25&lt;&gt;0,X48*AD48*AC25,0)</f>
        <v>0</v>
      </c>
      <c r="AJ48" s="2055">
        <f t="shared" si="45"/>
        <v>0</v>
      </c>
      <c r="AK48" s="2054" t="str">
        <f>IF(OR(AQ25="",AQ25=0,AC48=0),"",AC48*AD48*AC25)</f>
        <v/>
      </c>
      <c r="AL48" s="2053" t="str">
        <f>IF(AB48="","",IF(AK48="","",IF(AK48=0,0,IF(SUM(COUNTIF(AB84:AL84,SUBSTITUTE(TRIM(AB48)," (s)","")),COUNTIF(AB86:AL86,SUBSTITUTE(TRIM(AB48)," (s)","")),COUNTIF(AB85:AL85,SUBSTITUTE(TRIM(AB48)," (s)","")),COUNTIF(AB87:AL87,SUBSTITUTE(TRIM(AB48)," (s)","")))&gt;0,IF(ROUND(AK48,3)&gt;=1,ROUND(AK48,3)&amp;" L",ROUND(AK48*100,0)&amp;" cl"),IF(SUM(COUNTIF(AM84:AR84,SUBSTITUTE(TRIM(AB48)," (s)","")),COUNTIF(AM86:AR86,SUBSTITUTE(TRIM(AB48)," (s)","")),COUNTIF(AM85:AR85,SUBSTITUTE(TRIM(AB48)," (s)","")),COUNTIF(AM87:AR87,SUBSTITUTE(TRIM(AB48)," (s)","")))&gt;0,IF(ROUND(AK48,3)&gt;=1,ROUND(AK48,3)&amp;" Kg",ROUND(AK48*1000,0)&amp;" g"),"")))))</f>
        <v/>
      </c>
      <c r="AM48" s="2052"/>
      <c r="AN48" s="2051">
        <f t="shared" si="46"/>
        <v>0</v>
      </c>
      <c r="AO48" s="2050">
        <f t="shared" si="47"/>
        <v>0</v>
      </c>
      <c r="AP48" s="2049"/>
      <c r="AQ48" s="2048"/>
      <c r="AR48" s="2047"/>
      <c r="AS48" s="1463"/>
      <c r="AT48" s="1421">
        <v>20</v>
      </c>
      <c r="AU48" s="1411" t="s">
        <v>2039</v>
      </c>
      <c r="AV48" s="1977" t="str">
        <f t="shared" si="6"/>
        <v>Sel</v>
      </c>
      <c r="AW48" s="1976" t="str">
        <f t="shared" si="7"/>
        <v/>
      </c>
      <c r="AX48" s="1414" t="str">
        <f t="shared" si="8"/>
        <v/>
      </c>
      <c r="AY48" s="1414" t="str">
        <f t="shared" si="9"/>
        <v/>
      </c>
      <c r="AZ48" s="1414" t="str">
        <f t="shared" si="10"/>
        <v/>
      </c>
      <c r="BA48" s="1414" t="str">
        <f t="shared" si="11"/>
        <v/>
      </c>
      <c r="BB48" s="1414" t="str">
        <f t="shared" si="12"/>
        <v/>
      </c>
      <c r="BC48" s="1414" t="str">
        <f t="shared" si="13"/>
        <v/>
      </c>
      <c r="BD48" s="1414" t="str">
        <f t="shared" si="14"/>
        <v/>
      </c>
      <c r="BE48" s="1414" t="str">
        <f t="shared" si="15"/>
        <v/>
      </c>
      <c r="BF48" s="1414" t="str">
        <f t="shared" si="16"/>
        <v/>
      </c>
      <c r="BG48" s="1414" t="str">
        <f t="shared" si="17"/>
        <v/>
      </c>
      <c r="BH48" s="1414" t="str">
        <f t="shared" si="18"/>
        <v/>
      </c>
      <c r="BI48" s="1414" t="str">
        <f t="shared" si="19"/>
        <v/>
      </c>
      <c r="BJ48" s="1414" t="str">
        <f t="shared" si="20"/>
        <v/>
      </c>
      <c r="BK48" s="1414" t="str">
        <f t="shared" si="21"/>
        <v/>
      </c>
      <c r="BL48" s="1422" t="str">
        <f t="shared" si="22"/>
        <v/>
      </c>
      <c r="BM48" s="1410"/>
      <c r="BN48" s="1420" t="str">
        <f t="shared" si="23"/>
        <v>Sel</v>
      </c>
      <c r="BO48" s="1420" t="str">
        <f t="shared" si="24"/>
        <v>sel</v>
      </c>
      <c r="BP48" s="1420" t="str">
        <f t="shared" si="25"/>
        <v>sel</v>
      </c>
      <c r="BQ48" s="1420" t="str">
        <f t="shared" si="26"/>
        <v>sel</v>
      </c>
      <c r="BR48" s="1420" t="str">
        <f t="shared" si="27"/>
        <v>sel</v>
      </c>
      <c r="BS48" s="1420" t="str">
        <f t="shared" si="28"/>
        <v>sel</v>
      </c>
      <c r="BT48" s="1420" t="str">
        <f t="shared" si="29"/>
        <v xml:space="preserve"> sel </v>
      </c>
      <c r="BU48" s="1420">
        <f t="array" ref="BU48">IF(BN48="","",SUMPRODUCT(--ISNUMBER(SEARCH(" "&amp;EK24:EK123&amp;" ",BT48))))</f>
        <v>0</v>
      </c>
      <c r="BV48" s="1420">
        <f t="array" ref="BV48">IF(BN48="","",SUMPRODUCT(--ISNUMBER(SEARCH(" "&amp;EK124:EK169&amp;" ",BT48))))</f>
        <v>0</v>
      </c>
      <c r="BW48" s="1420">
        <f t="array" ref="BW48">IF(BN48="","",SUMPRODUCT(--ISNUMBER(SEARCH(" "&amp;EK170:EK207&amp;" ",BT48))))</f>
        <v>0</v>
      </c>
      <c r="BX48" s="1420">
        <f t="array" ref="BX48">IF(BN48="","",SUMPRODUCT(--ISNUMBER(SEARCH(" "&amp;EK208:EK229&amp;" ",BT48))))</f>
        <v>0</v>
      </c>
      <c r="BY48" s="1420" t="str">
        <f t="shared" si="30"/>
        <v/>
      </c>
      <c r="BZ48" s="1420">
        <f t="array" ref="BZ48">IF(BN48="","",SUMPRODUCT(--ISNUMBER(SEARCH(" "&amp;EK230:EK329&amp;" ",BT48))))</f>
        <v>0</v>
      </c>
      <c r="CA48" s="1420">
        <f t="array" ref="CA48">IF(BN48="","",SUMPRODUCT(--ISNUMBER(SEARCH(" "&amp;EK330:EK364&amp;" ",BT48))))</f>
        <v>0</v>
      </c>
      <c r="CB48" s="1420" t="str">
        <f t="shared" si="31"/>
        <v/>
      </c>
      <c r="CC48" s="1420">
        <f t="array" ref="CC48">IF(BN48="","",SUMPRODUCT(--ISNUMBER(SEARCH(" "&amp;EK365:EK422&amp;" ",BT48))))</f>
        <v>0</v>
      </c>
      <c r="CD48" s="1420">
        <f t="array" ref="CD48">IF(BN48="","",SUMPRODUCT(--ISNUMBER(SEARCH(" "&amp;EK423:EK450&amp;" ",BT48))))</f>
        <v>0</v>
      </c>
      <c r="CE48" s="1420">
        <f t="array" ref="CE48">IF(BN48="","",SUMPRODUCT(--ISNUMBER(SEARCH(" "&amp;EK451:EK459&amp;" ",BT48))))</f>
        <v>0</v>
      </c>
      <c r="CF48" s="1420" t="str">
        <f t="shared" si="32"/>
        <v/>
      </c>
      <c r="CG48" s="1420">
        <f t="array" ref="CG48">IF(BN48="","",SUMPRODUCT(--ISNUMBER(SEARCH(" "&amp;EK460:EK559&amp;" ",BT48))))</f>
        <v>0</v>
      </c>
      <c r="CH48" s="1420">
        <f t="array" ref="CH48">IF(BN48="","",SUMPRODUCT(--ISNUMBER(SEARCH(" "&amp;EK560:EK659&amp;" ",BT48))))</f>
        <v>0</v>
      </c>
      <c r="CI48" s="1420">
        <f t="array" ref="CI48">IF(BN48="","",SUMPRODUCT(--ISNUMBER(SEARCH(" "&amp;EK660:EK759&amp;" ",BT48))))</f>
        <v>0</v>
      </c>
      <c r="CJ48" s="1420">
        <f t="array" ref="CJ48">IF(BN48="","",SUMPRODUCT(--ISNUMBER(SEARCH(" "&amp;EK760:EK859&amp;" ",BT48))))</f>
        <v>0</v>
      </c>
      <c r="CK48" s="1420">
        <f t="array" ref="CK48">IF(BN48="","",SUMPRODUCT(--ISNUMBER(SEARCH(" "&amp;EK860:EK959&amp;" ",BT48))))</f>
        <v>0</v>
      </c>
      <c r="CL48" s="1420">
        <f t="array" ref="CL48">IF(BN48="","",SUMPRODUCT(--ISNUMBER(SEARCH(" "&amp;EK960:EK1059&amp;" ",BT48))))</f>
        <v>0</v>
      </c>
      <c r="CM48" s="1420">
        <f t="array" ref="CM48">IF(BN48="","",SUMPRODUCT(--ISNUMBER(SEARCH(" "&amp;EK1060:EK1159&amp;" ",BT48))))</f>
        <v>0</v>
      </c>
      <c r="CN48" s="1420">
        <f t="array" ref="CN48">IF(BN48="","",SUMPRODUCT(--ISNUMBER(SEARCH(" "&amp;EK1160:EK1259&amp;" ",BT48))))</f>
        <v>0</v>
      </c>
      <c r="CO48" s="1420">
        <f t="array" ref="CO48">IF(BN48="","",SUMPRODUCT(--ISNUMBER(SEARCH(" "&amp;EK1260:EK1359&amp;" ",BT48))))</f>
        <v>0</v>
      </c>
      <c r="CP48" s="1420">
        <f t="array" ref="CP48">IF(BN48="","",SUMPRODUCT(--ISNUMBER(SEARCH(" "&amp;EK1360:EK1387&amp;" ",BT48))))</f>
        <v>0</v>
      </c>
      <c r="CQ48" s="1420">
        <f t="array" ref="CQ48">IF(BN48="","",SUMPRODUCT(--ISNUMBER(SEARCH(" "&amp;EK1388:EK1396&amp;" ",BT48))))</f>
        <v>0</v>
      </c>
      <c r="CR48" s="1420">
        <f t="array" ref="CR48">IF(BN48="","",SUMPRODUCT(--ISNUMBER(SEARCH(" "&amp;EK1397:EK1407&amp;" ",BT48))))</f>
        <v>0</v>
      </c>
      <c r="CS48" s="1420" t="str">
        <f t="shared" si="33"/>
        <v/>
      </c>
      <c r="CT48" s="1420">
        <f t="array" ref="CT48">IF(BN48="","",SUMPRODUCT(--ISNUMBER(SEARCH(" "&amp;EK1408:EK1428&amp;" ",BT48))))</f>
        <v>0</v>
      </c>
      <c r="CU48" s="1420" t="str">
        <f t="shared" si="34"/>
        <v/>
      </c>
      <c r="CV48" s="1420">
        <f t="array" ref="CV48">IF(BN48="","",SUMPRODUCT(--ISNUMBER(SEARCH(" "&amp;EK1429:EK1466&amp;" ",BT48))))</f>
        <v>0</v>
      </c>
      <c r="CW48" s="1420">
        <f t="array" ref="CW48">IF(BN48="","",SUMPRODUCT(--ISNUMBER(SEARCH(" "&amp;EK1467:EK1468&amp;" ",BT48))))</f>
        <v>0</v>
      </c>
      <c r="CX48" s="1420">
        <f t="array" ref="CX48">IF(BN48="","",SUMPRODUCT(--ISNUMBER(SEARCH(" "&amp;EK1469:EK1479&amp;" ",BT48))))</f>
        <v>0</v>
      </c>
      <c r="CY48" s="1420" t="str">
        <f t="shared" si="35"/>
        <v/>
      </c>
      <c r="CZ48" s="1420">
        <f t="array" ref="CZ48">IF(BN48="","",SUMPRODUCT(--ISNUMBER(SEARCH(" "&amp;EK1480:EK1579&amp;" ",BT48))))</f>
        <v>0</v>
      </c>
      <c r="DA48" s="1420">
        <f t="array" ref="DA48">IF(BN48="","",SUMPRODUCT(--ISNUMBER(SEARCH(" "&amp;EK1580:EK1679&amp;" ",BT48))))</f>
        <v>0</v>
      </c>
      <c r="DB48" s="1420">
        <f t="array" ref="DB48">IF(BN48="","",SUMPRODUCT(--ISNUMBER(SEARCH(" "&amp;EK1680:EK1763&amp;" ",BT48))))</f>
        <v>0</v>
      </c>
      <c r="DC48" s="1420">
        <f t="array" ref="DC48">IF(BN48="","",SUMPRODUCT(--ISNUMBER(SEARCH(" "&amp;EK1764:EK1813&amp;" ",BT48))))</f>
        <v>0</v>
      </c>
      <c r="DD48" s="1420">
        <f t="array" ref="DD48">IF(BN48="","",SUMPRODUCT(--ISNUMBER(SEARCH(" "&amp;EK1814:EK1893&amp;" ",BT48))))</f>
        <v>0</v>
      </c>
      <c r="DE48" s="1420">
        <f t="array" ref="DE48">IF(BN48="","",SUMPRODUCT(--ISNUMBER(SEARCH(" "&amp;EK1894:EK1902&amp;" ",BT48))))</f>
        <v>0</v>
      </c>
      <c r="DF48" s="1420" t="str">
        <f t="shared" si="36"/>
        <v/>
      </c>
      <c r="DG48" s="1420">
        <f t="array" ref="DG48">IF(BN48="","",SUMPRODUCT(--ISNUMBER(SEARCH(" "&amp;EK1903:EK1960&amp;" ",BT48))))</f>
        <v>0</v>
      </c>
      <c r="DH48" s="1420">
        <f t="array" ref="DH48">IF(BN48="","",SUMPRODUCT(--ISNUMBER(SEARCH(" "&amp;EK1961:EK1983&amp;" ",BT48))))</f>
        <v>0</v>
      </c>
      <c r="DI48" s="1420">
        <f t="array" ref="DI48">IF(BN48="","",SUMPRODUCT(--ISNUMBER(SEARCH(" "&amp;EK1984:EK2000&amp;" ",BT48))))</f>
        <v>0</v>
      </c>
      <c r="DJ48" s="1420" t="str">
        <f t="shared" si="37"/>
        <v/>
      </c>
      <c r="DK48" s="1420">
        <f t="array" ref="DK48">IF(BN48="","",SUMPRODUCT(--ISNUMBER(SEARCH(" "&amp;EK2001:EK2014&amp;" ",BT48))))</f>
        <v>0</v>
      </c>
      <c r="DL48" s="1420">
        <f t="array" ref="DL48">IF(BN48="","",SUMPRODUCT(--ISNUMBER(SEARCH(" "&amp;EK2015:EK2029&amp;" ",BT48))))</f>
        <v>0</v>
      </c>
      <c r="DM48" s="1420" t="str">
        <f t="shared" si="38"/>
        <v/>
      </c>
      <c r="DN48" s="1420">
        <f t="array" ref="DN48">IF(BN48="","",SUMPRODUCT(--ISNUMBER(SEARCH(" "&amp;EK2030:EK2047&amp;" ",BT48))))</f>
        <v>0</v>
      </c>
      <c r="DO48" s="1420">
        <f t="array" ref="DO48">IF(BN48="","",SUMPRODUCT(--ISNUMBER(SEARCH(" "&amp;EK2048:EK2062&amp;" ",BT48))))</f>
        <v>0</v>
      </c>
      <c r="DP48" s="1420" t="str">
        <f t="shared" si="39"/>
        <v/>
      </c>
      <c r="DQ48" s="1420">
        <f t="array" ref="DQ48">IF(BN48="","",SUMPRODUCT(--ISNUMBER(SEARCH(" "&amp;EK2063:EK2081&amp;" ",BT48))))</f>
        <v>0</v>
      </c>
      <c r="DR48" s="1420">
        <f t="array" ref="DR48">IF(BN48="","",SUMPRODUCT(--ISNUMBER(SEARCH(" "&amp;EK2082:EK2096&amp;" ",BT48))))</f>
        <v>0</v>
      </c>
      <c r="DS48" s="1420" t="str">
        <f t="shared" si="40"/>
        <v/>
      </c>
      <c r="DT48" s="1420">
        <f t="array" ref="DT48">IF(BN48="","",SUMPRODUCT(--ISNUMBER(SEARCH(" "&amp;EK2097:EK2117&amp;" ",BT48))))</f>
        <v>0</v>
      </c>
      <c r="DU48" s="1420">
        <f t="array" ref="DU48">IF(BN48="","",SUMPRODUCT(--ISNUMBER(SEARCH(" "&amp;EK2118:EK2157&amp;" ",BT48))))</f>
        <v>0</v>
      </c>
      <c r="DV48" s="1420" t="str">
        <f t="shared" si="41"/>
        <v/>
      </c>
      <c r="DW48" s="1420">
        <f t="array" ref="DW48">IF(BN48="","",SUMPRODUCT(--ISNUMBER(SEARCH(" "&amp;EK2158:EK2170&amp;" ",BT48))))</f>
        <v>0</v>
      </c>
      <c r="DX48" s="1420">
        <f t="array" ref="DX48">IF(BN48="","",SUMPRODUCT(--ISNUMBER(SEARCH(" "&amp;EK2171:EK2176&amp;" ",BT48))))</f>
        <v>0</v>
      </c>
      <c r="DY48" s="1420" t="str">
        <f t="shared" si="42"/>
        <v/>
      </c>
      <c r="DZ48" s="1420">
        <f t="array" ref="DZ48">IF(BN48="","",SUMPRODUCT(--ISNUMBER(SEARCH(" "&amp;EK2177:EK2276&amp;" ",BT48))))</f>
        <v>0</v>
      </c>
      <c r="EA48" s="1420">
        <f t="array" ref="EA48">IF(BN48="","",SUMPRODUCT(--ISNUMBER(SEARCH(" "&amp;EK2277:EK2376&amp;" ",BT48))))</f>
        <v>0</v>
      </c>
      <c r="EB48" s="1420">
        <f t="array" ref="EB48">IF(BN48="","",SUMPRODUCT(--ISNUMBER(SEARCH(" "&amp;EK2377:EK2419&amp;" ",BT48))))</f>
        <v>0</v>
      </c>
      <c r="EC48" s="1420">
        <f t="array" ref="EC48">IF(BN48="","",SUMPRODUCT(--ISNUMBER(SEARCH(" "&amp;EK2420:EK2435&amp;" ",BT48))))</f>
        <v>0</v>
      </c>
      <c r="ED48" s="1420">
        <f t="array" ref="ED48">IF(BN48="","",SUMPRODUCT(--ISNUMBER(SEARCH(" "&amp;EK2436:EK2440&amp;" ",BT48))))</f>
        <v>0</v>
      </c>
      <c r="EE48" s="1420" t="str">
        <f t="shared" si="43"/>
        <v/>
      </c>
      <c r="EF48" s="1412"/>
      <c r="EG48" s="1411" t="s">
        <v>2040</v>
      </c>
      <c r="EH48" s="1411" t="s">
        <v>1905</v>
      </c>
      <c r="EI48" s="1411" t="s">
        <v>1906</v>
      </c>
      <c r="EJ48" s="1411" t="s">
        <v>643</v>
      </c>
      <c r="EK48" s="1411" t="s">
        <v>643</v>
      </c>
      <c r="EL48" s="1411" t="s">
        <v>1908</v>
      </c>
      <c r="EM48" s="1411" t="s">
        <v>1909</v>
      </c>
      <c r="EN48" s="1411" t="s">
        <v>1910</v>
      </c>
      <c r="EO48" s="1414" t="s">
        <v>1911</v>
      </c>
    </row>
    <row r="49" spans="2:145" ht="21" customHeight="1">
      <c r="B49" s="1438" t="str">
        <f t="shared" si="49"/>
        <v>1. Préchauffez le four à 180°C (th. 6).</v>
      </c>
      <c r="C49" s="1438" t="str">
        <f t="shared" si="50"/>
        <v>1 Préchauffez le four à 180°C th 6</v>
      </c>
      <c r="D49" s="1438" t="str">
        <f>IF(UPPER(TRIM(N27))="X",C49,B49)</f>
        <v>1. Préchauffez le four à 180°C (th. 6).</v>
      </c>
      <c r="E49" s="1438">
        <f t="array" ref="E49">IF(H48&lt;&gt;"",E48,IF(E48="","",IFERROR(MATCH(TRUE(),INDEX(INDEX(K:K,E48+1):K219&lt;&gt;"",0),0)+E48,"")))</f>
        <v>46</v>
      </c>
      <c r="F49" s="1438" t="str">
        <f t="shared" si="58"/>
        <v>• 15 g de beurre</v>
      </c>
      <c r="G49" s="1438" t="str">
        <f t="shared" si="51"/>
        <v>• 15 g de beurre</v>
      </c>
      <c r="H49" s="1836" t="str">
        <f t="shared" si="52"/>
        <v/>
      </c>
      <c r="I49" s="1835" t="str">
        <f>IF(AND(F49&lt;&gt;"",N26&gt;0,M49&gt;N26),"Mot &gt; limite","")</f>
        <v/>
      </c>
      <c r="J49" s="1834">
        <f>IF(K49="","",COUNTIF(K34:K49,"&lt;&gt;"))</f>
        <v>16</v>
      </c>
      <c r="K49" s="1837" t="s">
        <v>6986</v>
      </c>
      <c r="L49" s="1834">
        <f t="shared" si="53"/>
        <v>39</v>
      </c>
      <c r="M49" s="1463">
        <f>IF(OR(F49="",N26="",N26&lt;=0),"",IF(LEN(F49)&lt;=N26,LEN(F49),IFERROR(FIND("♦",SUBSTITUTE(LEFT(F49,N26)," ","♦",LEN(LEFT(F49,N26))-LEN(SUBSTITUTE(LEFT(F49,N26)," ","")))),FIND(" ",F49&amp;" ",N26+1)-1)))</f>
        <v>16</v>
      </c>
      <c r="N49" s="1832">
        <f t="shared" si="54"/>
        <v>16</v>
      </c>
      <c r="O49" s="1833" t="str">
        <f t="shared" si="55"/>
        <v>• 15 g de beurre</v>
      </c>
      <c r="P49" s="1832">
        <f t="shared" si="56"/>
        <v>5</v>
      </c>
      <c r="Q49" s="1832">
        <f t="shared" si="57"/>
        <v>16</v>
      </c>
      <c r="R49" s="1463"/>
      <c r="S49" s="1930" t="str">
        <f t="shared" si="48"/>
        <v>►</v>
      </c>
      <c r="T49" s="1922" t="str">
        <f>T26</f>
        <v>N NOM DE VOTRE RECETTE | collez la--FAMILLE| Auteur &gt; VOUS</v>
      </c>
      <c r="U49" s="1923">
        <f>U26</f>
        <v>1</v>
      </c>
      <c r="V49" s="1922" t="str">
        <f>V26</f>
        <v>coupe</v>
      </c>
      <c r="W49" s="1921" t="str">
        <f>W26</f>
        <v>Recette mère ► Desserts assiette</v>
      </c>
      <c r="X49" s="2073"/>
      <c r="Y49" s="2072"/>
      <c r="Z49" s="2065" t="str">
        <f t="shared" si="44"/>
        <v/>
      </c>
      <c r="AA49" s="2071"/>
      <c r="AB49" s="2063"/>
      <c r="AC49" s="2062">
        <f>IF(OR(AD49="",AD49=0),0,AD49*IFERROR(_xlfn.XLOOKUP(AB49,AB84:AR84,AB85:AR85,"",0,1)*AA49*IF(X49&gt;0,X49,1),IFERROR(_xlfn.XLOOKUP(AB49,AB86:AR86,AB87:AR87,"",0,1)*AA49*IF(X49&gt;0,X49,1),0)))</f>
        <v>0</v>
      </c>
      <c r="AD49" s="2061">
        <v>1</v>
      </c>
      <c r="AE49" s="2060"/>
      <c r="AF49" s="2059"/>
      <c r="AG49" s="2058">
        <f>IF(AC75=0,0,(AC49/AC75)*AH29*1000)</f>
        <v>0</v>
      </c>
      <c r="AH49" s="2057">
        <f>IF(AC75=0,0,(X49/AC75)*AH29)</f>
        <v>0</v>
      </c>
      <c r="AI49" s="2070">
        <f>IF(AQ25&lt;&gt;0,X49*AD49*AC25,0)</f>
        <v>0</v>
      </c>
      <c r="AJ49" s="2069">
        <f t="shared" si="45"/>
        <v>0</v>
      </c>
      <c r="AK49" s="2054" t="str">
        <f>IF(OR(AQ25="",AQ25=0,AC49=0),"",AC49*AD49*AC25)</f>
        <v/>
      </c>
      <c r="AL49" s="2053" t="str">
        <f>IF(AB49="","",IF(AK49="","",IF(AK49=0,0,IF(SUM(COUNTIF(AB84:AL84,SUBSTITUTE(TRIM(AB49)," (s)","")),COUNTIF(AB86:AL86,SUBSTITUTE(TRIM(AB49)," (s)","")),COUNTIF(AB85:AL85,SUBSTITUTE(TRIM(AB49)," (s)","")),COUNTIF(AB87:AL87,SUBSTITUTE(TRIM(AB49)," (s)","")))&gt;0,IF(ROUND(AK49,3)&gt;=1,ROUND(AK49,3)&amp;" L",ROUND(AK49*100,0)&amp;" cl"),IF(SUM(COUNTIF(AM84:AR84,SUBSTITUTE(TRIM(AB49)," (s)","")),COUNTIF(AM86:AR86,SUBSTITUTE(TRIM(AB49)," (s)","")),COUNTIF(AM85:AR85,SUBSTITUTE(TRIM(AB49)," (s)","")),COUNTIF(AM87:AR87,SUBSTITUTE(TRIM(AB49)," (s)","")))&gt;0,IF(ROUND(AK49,3)&gt;=1,ROUND(AK49,3)&amp;" Kg",ROUND(AK49*1000,0)&amp;" g"),"")))))</f>
        <v/>
      </c>
      <c r="AM49" s="2052"/>
      <c r="AN49" s="2051">
        <f t="shared" si="46"/>
        <v>0</v>
      </c>
      <c r="AO49" s="2050">
        <f t="shared" si="47"/>
        <v>0</v>
      </c>
      <c r="AP49" s="2049"/>
      <c r="AQ49" s="2048"/>
      <c r="AR49" s="2047"/>
      <c r="AS49" s="1463"/>
      <c r="AT49" s="1421">
        <v>21</v>
      </c>
      <c r="AU49" s="1411" t="s">
        <v>2041</v>
      </c>
      <c r="AV49" s="1977" t="str">
        <f t="shared" si="6"/>
        <v>Poivre blanc moulu</v>
      </c>
      <c r="AW49" s="1976" t="str">
        <f t="shared" si="7"/>
        <v/>
      </c>
      <c r="AX49" s="1414" t="str">
        <f t="shared" si="8"/>
        <v/>
      </c>
      <c r="AY49" s="1414" t="str">
        <f t="shared" si="9"/>
        <v/>
      </c>
      <c r="AZ49" s="1414" t="str">
        <f t="shared" si="10"/>
        <v/>
      </c>
      <c r="BA49" s="1414" t="str">
        <f t="shared" si="11"/>
        <v/>
      </c>
      <c r="BB49" s="1414" t="str">
        <f t="shared" si="12"/>
        <v/>
      </c>
      <c r="BC49" s="1414" t="str">
        <f t="shared" si="13"/>
        <v/>
      </c>
      <c r="BD49" s="1414" t="str">
        <f t="shared" si="14"/>
        <v/>
      </c>
      <c r="BE49" s="1414" t="str">
        <f t="shared" si="15"/>
        <v/>
      </c>
      <c r="BF49" s="1414" t="str">
        <f t="shared" si="16"/>
        <v/>
      </c>
      <c r="BG49" s="1414" t="str">
        <f t="shared" si="17"/>
        <v/>
      </c>
      <c r="BH49" s="1414" t="str">
        <f t="shared" si="18"/>
        <v/>
      </c>
      <c r="BI49" s="1414" t="str">
        <f t="shared" si="19"/>
        <v/>
      </c>
      <c r="BJ49" s="1414" t="str">
        <f t="shared" si="20"/>
        <v/>
      </c>
      <c r="BK49" s="1414" t="str">
        <f t="shared" si="21"/>
        <v/>
      </c>
      <c r="BL49" s="1422" t="str">
        <f t="shared" si="22"/>
        <v/>
      </c>
      <c r="BM49" s="1410"/>
      <c r="BN49" s="1420" t="str">
        <f t="shared" si="23"/>
        <v>Poivre blanc moulu</v>
      </c>
      <c r="BO49" s="1420" t="str">
        <f t="shared" si="24"/>
        <v>poivre blanc moulu</v>
      </c>
      <c r="BP49" s="1420" t="str">
        <f t="shared" si="25"/>
        <v>poivre blanc moulu</v>
      </c>
      <c r="BQ49" s="1420" t="str">
        <f t="shared" si="26"/>
        <v>poivre blanc moulu</v>
      </c>
      <c r="BR49" s="1420" t="str">
        <f t="shared" si="27"/>
        <v>poivre blanc moulu</v>
      </c>
      <c r="BS49" s="1420" t="str">
        <f t="shared" si="28"/>
        <v>poivre blanc moulu</v>
      </c>
      <c r="BT49" s="1420" t="str">
        <f t="shared" si="29"/>
        <v xml:space="preserve"> poivre blanc moulu </v>
      </c>
      <c r="BU49" s="1420">
        <f t="array" ref="BU49">IF(BN49="","",SUMPRODUCT(--ISNUMBER(SEARCH(" "&amp;EK24:EK123&amp;" ",BT49))))</f>
        <v>0</v>
      </c>
      <c r="BV49" s="1420">
        <f t="array" ref="BV49">IF(BN49="","",SUMPRODUCT(--ISNUMBER(SEARCH(" "&amp;EK124:EK169&amp;" ",BT49))))</f>
        <v>0</v>
      </c>
      <c r="BW49" s="1420">
        <f t="array" ref="BW49">IF(BN49="","",SUMPRODUCT(--ISNUMBER(SEARCH(" "&amp;EK170:EK207&amp;" ",BT49))))</f>
        <v>0</v>
      </c>
      <c r="BX49" s="1420">
        <f t="array" ref="BX49">IF(BN49="","",SUMPRODUCT(--ISNUMBER(SEARCH(" "&amp;EK208:EK229&amp;" ",BT49))))</f>
        <v>0</v>
      </c>
      <c r="BY49" s="1420" t="str">
        <f t="shared" si="30"/>
        <v/>
      </c>
      <c r="BZ49" s="1420">
        <f t="array" ref="BZ49">IF(BN49="","",SUMPRODUCT(--ISNUMBER(SEARCH(" "&amp;EK230:EK329&amp;" ",BT49))))</f>
        <v>0</v>
      </c>
      <c r="CA49" s="1420">
        <f t="array" ref="CA49">IF(BN49="","",SUMPRODUCT(--ISNUMBER(SEARCH(" "&amp;EK330:EK364&amp;" ",BT49))))</f>
        <v>0</v>
      </c>
      <c r="CB49" s="1420" t="str">
        <f t="shared" si="31"/>
        <v/>
      </c>
      <c r="CC49" s="1420">
        <f t="array" ref="CC49">IF(BN49="","",SUMPRODUCT(--ISNUMBER(SEARCH(" "&amp;EK365:EK422&amp;" ",BT49))))</f>
        <v>0</v>
      </c>
      <c r="CD49" s="1420">
        <f t="array" ref="CD49">IF(BN49="","",SUMPRODUCT(--ISNUMBER(SEARCH(" "&amp;EK423:EK450&amp;" ",BT49))))</f>
        <v>0</v>
      </c>
      <c r="CE49" s="1420">
        <f t="array" ref="CE49">IF(BN49="","",SUMPRODUCT(--ISNUMBER(SEARCH(" "&amp;EK451:EK459&amp;" ",BT49))))</f>
        <v>0</v>
      </c>
      <c r="CF49" s="1420" t="str">
        <f t="shared" si="32"/>
        <v/>
      </c>
      <c r="CG49" s="1420">
        <f t="array" ref="CG49">IF(BN49="","",SUMPRODUCT(--ISNUMBER(SEARCH(" "&amp;EK460:EK559&amp;" ",BT49))))</f>
        <v>0</v>
      </c>
      <c r="CH49" s="1420">
        <f t="array" ref="CH49">IF(BN49="","",SUMPRODUCT(--ISNUMBER(SEARCH(" "&amp;EK560:EK659&amp;" ",BT49))))</f>
        <v>0</v>
      </c>
      <c r="CI49" s="1420">
        <f t="array" ref="CI49">IF(BN49="","",SUMPRODUCT(--ISNUMBER(SEARCH(" "&amp;EK660:EK759&amp;" ",BT49))))</f>
        <v>0</v>
      </c>
      <c r="CJ49" s="1420">
        <f t="array" ref="CJ49">IF(BN49="","",SUMPRODUCT(--ISNUMBER(SEARCH(" "&amp;EK760:EK859&amp;" ",BT49))))</f>
        <v>0</v>
      </c>
      <c r="CK49" s="1420">
        <f t="array" ref="CK49">IF(BN49="","",SUMPRODUCT(--ISNUMBER(SEARCH(" "&amp;EK860:EK959&amp;" ",BT49))))</f>
        <v>0</v>
      </c>
      <c r="CL49" s="1420">
        <f t="array" ref="CL49">IF(BN49="","",SUMPRODUCT(--ISNUMBER(SEARCH(" "&amp;EK960:EK1059&amp;" ",BT49))))</f>
        <v>0</v>
      </c>
      <c r="CM49" s="1420">
        <f t="array" ref="CM49">IF(BN49="","",SUMPRODUCT(--ISNUMBER(SEARCH(" "&amp;EK1060:EK1159&amp;" ",BT49))))</f>
        <v>0</v>
      </c>
      <c r="CN49" s="1420">
        <f t="array" ref="CN49">IF(BN49="","",SUMPRODUCT(--ISNUMBER(SEARCH(" "&amp;EK1160:EK1259&amp;" ",BT49))))</f>
        <v>0</v>
      </c>
      <c r="CO49" s="1420">
        <f t="array" ref="CO49">IF(BN49="","",SUMPRODUCT(--ISNUMBER(SEARCH(" "&amp;EK1260:EK1359&amp;" ",BT49))))</f>
        <v>0</v>
      </c>
      <c r="CP49" s="1420">
        <f t="array" ref="CP49">IF(BN49="","",SUMPRODUCT(--ISNUMBER(SEARCH(" "&amp;EK1360:EK1387&amp;" ",BT49))))</f>
        <v>0</v>
      </c>
      <c r="CQ49" s="1420">
        <f t="array" ref="CQ49">IF(BN49="","",SUMPRODUCT(--ISNUMBER(SEARCH(" "&amp;EK1388:EK1396&amp;" ",BT49))))</f>
        <v>0</v>
      </c>
      <c r="CR49" s="1420">
        <f t="array" ref="CR49">IF(BN49="","",SUMPRODUCT(--ISNUMBER(SEARCH(" "&amp;EK1397:EK1407&amp;" ",BT49))))</f>
        <v>0</v>
      </c>
      <c r="CS49" s="1420" t="str">
        <f t="shared" si="33"/>
        <v/>
      </c>
      <c r="CT49" s="1420">
        <f t="array" ref="CT49">IF(BN49="","",SUMPRODUCT(--ISNUMBER(SEARCH(" "&amp;EK1408:EK1428&amp;" ",BT49))))</f>
        <v>0</v>
      </c>
      <c r="CU49" s="1420" t="str">
        <f t="shared" si="34"/>
        <v/>
      </c>
      <c r="CV49" s="1420">
        <f t="array" ref="CV49">IF(BN49="","",SUMPRODUCT(--ISNUMBER(SEARCH(" "&amp;EK1429:EK1466&amp;" ",BT49))))</f>
        <v>0</v>
      </c>
      <c r="CW49" s="1420">
        <f t="array" ref="CW49">IF(BN49="","",SUMPRODUCT(--ISNUMBER(SEARCH(" "&amp;EK1467:EK1468&amp;" ",BT49))))</f>
        <v>0</v>
      </c>
      <c r="CX49" s="1420">
        <f t="array" ref="CX49">IF(BN49="","",SUMPRODUCT(--ISNUMBER(SEARCH(" "&amp;EK1469:EK1479&amp;" ",BT49))))</f>
        <v>0</v>
      </c>
      <c r="CY49" s="1420" t="str">
        <f t="shared" si="35"/>
        <v/>
      </c>
      <c r="CZ49" s="1420">
        <f t="array" ref="CZ49">IF(BN49="","",SUMPRODUCT(--ISNUMBER(SEARCH(" "&amp;EK1480:EK1579&amp;" ",BT49))))</f>
        <v>0</v>
      </c>
      <c r="DA49" s="1420">
        <f t="array" ref="DA49">IF(BN49="","",SUMPRODUCT(--ISNUMBER(SEARCH(" "&amp;EK1580:EK1679&amp;" ",BT49))))</f>
        <v>0</v>
      </c>
      <c r="DB49" s="1420">
        <f t="array" ref="DB49">IF(BN49="","",SUMPRODUCT(--ISNUMBER(SEARCH(" "&amp;EK1680:EK1763&amp;" ",BT49))))</f>
        <v>0</v>
      </c>
      <c r="DC49" s="1420">
        <f t="array" ref="DC49">IF(BN49="","",SUMPRODUCT(--ISNUMBER(SEARCH(" "&amp;EK1764:EK1813&amp;" ",BT49))))</f>
        <v>0</v>
      </c>
      <c r="DD49" s="1420">
        <f t="array" ref="DD49">IF(BN49="","",SUMPRODUCT(--ISNUMBER(SEARCH(" "&amp;EK1814:EK1893&amp;" ",BT49))))</f>
        <v>0</v>
      </c>
      <c r="DE49" s="1420">
        <f t="array" ref="DE49">IF(BN49="","",SUMPRODUCT(--ISNUMBER(SEARCH(" "&amp;EK1894:EK1902&amp;" ",BT49))))</f>
        <v>0</v>
      </c>
      <c r="DF49" s="1420" t="str">
        <f t="shared" si="36"/>
        <v/>
      </c>
      <c r="DG49" s="1420">
        <f t="array" ref="DG49">IF(BN49="","",SUMPRODUCT(--ISNUMBER(SEARCH(" "&amp;EK1903:EK1960&amp;" ",BT49))))</f>
        <v>0</v>
      </c>
      <c r="DH49" s="1420">
        <f t="array" ref="DH49">IF(BN49="","",SUMPRODUCT(--ISNUMBER(SEARCH(" "&amp;EK1961:EK1983&amp;" ",BT49))))</f>
        <v>0</v>
      </c>
      <c r="DI49" s="1420">
        <f t="array" ref="DI49">IF(BN49="","",SUMPRODUCT(--ISNUMBER(SEARCH(" "&amp;EK1984:EK2000&amp;" ",BT49))))</f>
        <v>0</v>
      </c>
      <c r="DJ49" s="1420" t="str">
        <f t="shared" si="37"/>
        <v/>
      </c>
      <c r="DK49" s="1420">
        <f t="array" ref="DK49">IF(BN49="","",SUMPRODUCT(--ISNUMBER(SEARCH(" "&amp;EK2001:EK2014&amp;" ",BT49))))</f>
        <v>0</v>
      </c>
      <c r="DL49" s="1420">
        <f t="array" ref="DL49">IF(BN49="","",SUMPRODUCT(--ISNUMBER(SEARCH(" "&amp;EK2015:EK2029&amp;" ",BT49))))</f>
        <v>0</v>
      </c>
      <c r="DM49" s="1420" t="str">
        <f t="shared" si="38"/>
        <v/>
      </c>
      <c r="DN49" s="1420">
        <f t="array" ref="DN49">IF(BN49="","",SUMPRODUCT(--ISNUMBER(SEARCH(" "&amp;EK2030:EK2047&amp;" ",BT49))))</f>
        <v>0</v>
      </c>
      <c r="DO49" s="1420">
        <f t="array" ref="DO49">IF(BN49="","",SUMPRODUCT(--ISNUMBER(SEARCH(" "&amp;EK2048:EK2062&amp;" ",BT49))))</f>
        <v>0</v>
      </c>
      <c r="DP49" s="1420" t="str">
        <f t="shared" si="39"/>
        <v/>
      </c>
      <c r="DQ49" s="1420">
        <f t="array" ref="DQ49">IF(BN49="","",SUMPRODUCT(--ISNUMBER(SEARCH(" "&amp;EK2063:EK2081&amp;" ",BT49))))</f>
        <v>0</v>
      </c>
      <c r="DR49" s="1420">
        <f t="array" ref="DR49">IF(BN49="","",SUMPRODUCT(--ISNUMBER(SEARCH(" "&amp;EK2082:EK2096&amp;" ",BT49))))</f>
        <v>0</v>
      </c>
      <c r="DS49" s="1420" t="str">
        <f t="shared" si="40"/>
        <v/>
      </c>
      <c r="DT49" s="1420">
        <f t="array" ref="DT49">IF(BN49="","",SUMPRODUCT(--ISNUMBER(SEARCH(" "&amp;EK2097:EK2117&amp;" ",BT49))))</f>
        <v>0</v>
      </c>
      <c r="DU49" s="1420">
        <f t="array" ref="DU49">IF(BN49="","",SUMPRODUCT(--ISNUMBER(SEARCH(" "&amp;EK2118:EK2157&amp;" ",BT49))))</f>
        <v>0</v>
      </c>
      <c r="DV49" s="1420" t="str">
        <f t="shared" si="41"/>
        <v/>
      </c>
      <c r="DW49" s="1420">
        <f t="array" ref="DW49">IF(BN49="","",SUMPRODUCT(--ISNUMBER(SEARCH(" "&amp;EK2158:EK2170&amp;" ",BT49))))</f>
        <v>0</v>
      </c>
      <c r="DX49" s="1420">
        <f t="array" ref="DX49">IF(BN49="","",SUMPRODUCT(--ISNUMBER(SEARCH(" "&amp;EK2171:EK2176&amp;" ",BT49))))</f>
        <v>0</v>
      </c>
      <c r="DY49" s="1420" t="str">
        <f t="shared" si="42"/>
        <v/>
      </c>
      <c r="DZ49" s="1420">
        <f t="array" ref="DZ49">IF(BN49="","",SUMPRODUCT(--ISNUMBER(SEARCH(" "&amp;EK2177:EK2276&amp;" ",BT49))))</f>
        <v>0</v>
      </c>
      <c r="EA49" s="1420">
        <f t="array" ref="EA49">IF(BN49="","",SUMPRODUCT(--ISNUMBER(SEARCH(" "&amp;EK2277:EK2376&amp;" ",BT49))))</f>
        <v>0</v>
      </c>
      <c r="EB49" s="1420">
        <f t="array" ref="EB49">IF(BN49="","",SUMPRODUCT(--ISNUMBER(SEARCH(" "&amp;EK2377:EK2419&amp;" ",BT49))))</f>
        <v>0</v>
      </c>
      <c r="EC49" s="1420">
        <f t="array" ref="EC49">IF(BN49="","",SUMPRODUCT(--ISNUMBER(SEARCH(" "&amp;EK2420:EK2435&amp;" ",BT49))))</f>
        <v>0</v>
      </c>
      <c r="ED49" s="1420">
        <f t="array" ref="ED49">IF(BN49="","",SUMPRODUCT(--ISNUMBER(SEARCH(" "&amp;EK2436:EK2440&amp;" ",BT49))))</f>
        <v>0</v>
      </c>
      <c r="EE49" s="1420" t="str">
        <f t="shared" si="43"/>
        <v/>
      </c>
      <c r="EF49" s="1412"/>
      <c r="EG49" s="1411" t="s">
        <v>2042</v>
      </c>
      <c r="EH49" s="1411" t="s">
        <v>1905</v>
      </c>
      <c r="EI49" s="1411" t="s">
        <v>1906</v>
      </c>
      <c r="EJ49" s="1411" t="s">
        <v>2043</v>
      </c>
      <c r="EK49" s="1411" t="s">
        <v>2044</v>
      </c>
      <c r="EL49" s="1411" t="s">
        <v>1908</v>
      </c>
      <c r="EM49" s="1411" t="s">
        <v>1909</v>
      </c>
      <c r="EN49" s="1411" t="s">
        <v>1910</v>
      </c>
      <c r="EO49" s="1414" t="s">
        <v>1911</v>
      </c>
    </row>
    <row r="50" spans="2:145" ht="21" customHeight="1">
      <c r="B50" s="1438" t="str">
        <f t="shared" si="49"/>
        <v>2. Étalez la pâte sablée dans un moule beurré, piquez le fond avec une fourchette et placez au réfrigérateur pendant la préparation.</v>
      </c>
      <c r="C50" s="1438" t="str">
        <f t="shared" si="50"/>
        <v>2 Étalez la pâte sablée dans un moule beurré piquez le fond avec une fourchette et placez au réfrigérateur pendant la préparation</v>
      </c>
      <c r="D50" s="1438" t="str">
        <f>IF(UPPER(TRIM(N27))="X",C50,B50)</f>
        <v>2. Étalez la pâte sablée dans un moule beurré, piquez le fond avec une fourchette et placez au réfrigérateur pendant la préparation.</v>
      </c>
      <c r="E50" s="1438">
        <f t="array" ref="E50">IF(H49&lt;&gt;"",E49,IF(E49="","",IFERROR(MATCH(TRUE(),INDEX(INDEX(K:K,E49+1):K219&lt;&gt;"",0),0)+E49,"")))</f>
        <v>47</v>
      </c>
      <c r="F50" s="1438" t="str">
        <f t="shared" si="58"/>
        <v>• 10 g de sucre glace</v>
      </c>
      <c r="G50" s="1438" t="str">
        <f t="shared" si="51"/>
        <v>• 10 g de sucre glace</v>
      </c>
      <c r="H50" s="1836" t="str">
        <f t="shared" si="52"/>
        <v/>
      </c>
      <c r="I50" s="1835" t="str">
        <f>IF(AND(F50&lt;&gt;"",N26&gt;0,M50&gt;N26),"Mot &gt; limite","")</f>
        <v/>
      </c>
      <c r="J50" s="1834">
        <f>IF(K50="","",COUNTIF(K34:K50,"&lt;&gt;"))</f>
        <v>17</v>
      </c>
      <c r="K50" s="1837" t="s">
        <v>6987</v>
      </c>
      <c r="L50" s="1834">
        <f t="shared" si="53"/>
        <v>132</v>
      </c>
      <c r="M50" s="1463">
        <f>IF(OR(F50="",N26="",N26&lt;=0),"",IF(LEN(F50)&lt;=N26,LEN(F50),IFERROR(FIND("♦",SUBSTITUTE(LEFT(F50,N26)," ","♦",LEN(LEFT(F50,N26))-LEN(SUBSTITUTE(LEFT(F50,N26)," ","")))),FIND(" ",F50&amp;" ",N26+1)-1)))</f>
        <v>21</v>
      </c>
      <c r="N50" s="1832">
        <f t="shared" si="54"/>
        <v>17</v>
      </c>
      <c r="O50" s="1833" t="str">
        <f t="shared" si="55"/>
        <v>• 10 g de sucre glace</v>
      </c>
      <c r="P50" s="1832">
        <f t="shared" si="56"/>
        <v>6</v>
      </c>
      <c r="Q50" s="1832">
        <f t="shared" si="57"/>
        <v>21</v>
      </c>
      <c r="R50" s="1463"/>
      <c r="S50" s="1930" t="str">
        <f t="shared" si="48"/>
        <v>►</v>
      </c>
      <c r="T50" s="1922" t="str">
        <f>T26</f>
        <v>N NOM DE VOTRE RECETTE | collez la--FAMILLE| Auteur &gt; VOUS</v>
      </c>
      <c r="U50" s="1923">
        <f>U26</f>
        <v>1</v>
      </c>
      <c r="V50" s="1922" t="str">
        <f>V26</f>
        <v>coupe</v>
      </c>
      <c r="W50" s="1921" t="str">
        <f>W26</f>
        <v>Recette mère ► Desserts assiette</v>
      </c>
      <c r="X50" s="2073"/>
      <c r="Y50" s="2072"/>
      <c r="Z50" s="2065" t="str">
        <f t="shared" si="44"/>
        <v/>
      </c>
      <c r="AA50" s="2071"/>
      <c r="AB50" s="2063"/>
      <c r="AC50" s="2062">
        <f>IF(OR(AD50="",AD50=0),0,AD50*IFERROR(_xlfn.XLOOKUP(AB50,AB84:AR84,AB85:AR85,"",0,1)*AA50*IF(X50&gt;0,X50,1),IFERROR(_xlfn.XLOOKUP(AB50,AB86:AR86,AB87:AR87,"",0,1)*AA50*IF(X50&gt;0,X50,1),0)))</f>
        <v>0</v>
      </c>
      <c r="AD50" s="2061">
        <v>1</v>
      </c>
      <c r="AE50" s="2060"/>
      <c r="AF50" s="2059"/>
      <c r="AG50" s="2058">
        <f>IF(AC75=0,0,(AC50/AC75)*AH29*1000)</f>
        <v>0</v>
      </c>
      <c r="AH50" s="2057">
        <f>IF(AC75=0,0,(X50/AC75)*AH29)</f>
        <v>0</v>
      </c>
      <c r="AI50" s="2056">
        <f>IF(AQ25&lt;&gt;0,X50*AD50*AC25,0)</f>
        <v>0</v>
      </c>
      <c r="AJ50" s="2055">
        <f t="shared" si="45"/>
        <v>0</v>
      </c>
      <c r="AK50" s="2054" t="str">
        <f>IF(OR(AQ25="",AQ25=0,AC50=0),"",AC50*AD50*AC25)</f>
        <v/>
      </c>
      <c r="AL50" s="2053" t="str">
        <f>IF(AB50="","",IF(AK50="","",IF(AK50=0,0,IF(SUM(COUNTIF(AB84:AL84,SUBSTITUTE(TRIM(AB50)," (s)","")),COUNTIF(AB86:AL86,SUBSTITUTE(TRIM(AB50)," (s)","")),COUNTIF(AB85:AL85,SUBSTITUTE(TRIM(AB50)," (s)","")),COUNTIF(AB87:AL87,SUBSTITUTE(TRIM(AB50)," (s)","")))&gt;0,IF(ROUND(AK50,3)&gt;=1,ROUND(AK50,3)&amp;" L",ROUND(AK50*100,0)&amp;" cl"),IF(SUM(COUNTIF(AM84:AR84,SUBSTITUTE(TRIM(AB50)," (s)","")),COUNTIF(AM86:AR86,SUBSTITUTE(TRIM(AB50)," (s)","")),COUNTIF(AM85:AR85,SUBSTITUTE(TRIM(AB50)," (s)","")),COUNTIF(AM87:AR87,SUBSTITUTE(TRIM(AB50)," (s)","")))&gt;0,IF(ROUND(AK50,3)&gt;=1,ROUND(AK50,3)&amp;" Kg",ROUND(AK50*1000,0)&amp;" g"),"")))))</f>
        <v/>
      </c>
      <c r="AM50" s="2052"/>
      <c r="AN50" s="2051">
        <f t="shared" si="46"/>
        <v>0</v>
      </c>
      <c r="AO50" s="2050">
        <f t="shared" si="47"/>
        <v>0</v>
      </c>
      <c r="AP50" s="2049"/>
      <c r="AQ50" s="2048"/>
      <c r="AR50" s="2047"/>
      <c r="AS50" s="1463"/>
      <c r="AT50" s="1421">
        <v>22</v>
      </c>
      <c r="AU50" s="1411" t="s">
        <v>2045</v>
      </c>
      <c r="AV50" s="1977" t="str">
        <f t="shared" si="6"/>
        <v>Piment de Cayenne</v>
      </c>
      <c r="AW50" s="1976" t="str">
        <f t="shared" si="7"/>
        <v/>
      </c>
      <c r="AX50" s="1414" t="str">
        <f t="shared" si="8"/>
        <v/>
      </c>
      <c r="AY50" s="1414" t="str">
        <f t="shared" si="9"/>
        <v/>
      </c>
      <c r="AZ50" s="1414" t="str">
        <f t="shared" si="10"/>
        <v/>
      </c>
      <c r="BA50" s="1414" t="str">
        <f t="shared" si="11"/>
        <v/>
      </c>
      <c r="BB50" s="1414" t="str">
        <f t="shared" si="12"/>
        <v/>
      </c>
      <c r="BC50" s="1414" t="str">
        <f t="shared" si="13"/>
        <v/>
      </c>
      <c r="BD50" s="1414" t="str">
        <f t="shared" si="14"/>
        <v/>
      </c>
      <c r="BE50" s="1414" t="str">
        <f t="shared" si="15"/>
        <v/>
      </c>
      <c r="BF50" s="1414" t="str">
        <f t="shared" si="16"/>
        <v/>
      </c>
      <c r="BG50" s="1414" t="str">
        <f t="shared" si="17"/>
        <v/>
      </c>
      <c r="BH50" s="1414" t="str">
        <f t="shared" si="18"/>
        <v/>
      </c>
      <c r="BI50" s="1414" t="str">
        <f t="shared" si="19"/>
        <v/>
      </c>
      <c r="BJ50" s="1414" t="str">
        <f t="shared" si="20"/>
        <v/>
      </c>
      <c r="BK50" s="1414" t="str">
        <f t="shared" si="21"/>
        <v/>
      </c>
      <c r="BL50" s="1422" t="str">
        <f t="shared" si="22"/>
        <v/>
      </c>
      <c r="BM50" s="1410"/>
      <c r="BN50" s="1420" t="str">
        <f t="shared" si="23"/>
        <v>Piment de Cayenne</v>
      </c>
      <c r="BO50" s="1420" t="str">
        <f t="shared" si="24"/>
        <v>piment de cayenne</v>
      </c>
      <c r="BP50" s="1420" t="str">
        <f t="shared" si="25"/>
        <v>piment de cayenne</v>
      </c>
      <c r="BQ50" s="1420" t="str">
        <f t="shared" si="26"/>
        <v>piment de cayenne</v>
      </c>
      <c r="BR50" s="1420" t="str">
        <f t="shared" si="27"/>
        <v>piment de cayenne</v>
      </c>
      <c r="BS50" s="1420" t="str">
        <f t="shared" si="28"/>
        <v>piment de cayenne</v>
      </c>
      <c r="BT50" s="1420" t="str">
        <f t="shared" si="29"/>
        <v xml:space="preserve"> piment de cayenne </v>
      </c>
      <c r="BU50" s="1420">
        <f t="array" ref="BU50">IF(BN50="","",SUMPRODUCT(--ISNUMBER(SEARCH(" "&amp;EK24:EK123&amp;" ",BT50))))</f>
        <v>0</v>
      </c>
      <c r="BV50" s="1420">
        <f t="array" ref="BV50">IF(BN50="","",SUMPRODUCT(--ISNUMBER(SEARCH(" "&amp;EK124:EK169&amp;" ",BT50))))</f>
        <v>0</v>
      </c>
      <c r="BW50" s="1420">
        <f t="array" ref="BW50">IF(BN50="","",SUMPRODUCT(--ISNUMBER(SEARCH(" "&amp;EK170:EK207&amp;" ",BT50))))</f>
        <v>0</v>
      </c>
      <c r="BX50" s="1420">
        <f t="array" ref="BX50">IF(BN50="","",SUMPRODUCT(--ISNUMBER(SEARCH(" "&amp;EK208:EK229&amp;" ",BT50))))</f>
        <v>0</v>
      </c>
      <c r="BY50" s="1420" t="str">
        <f t="shared" si="30"/>
        <v/>
      </c>
      <c r="BZ50" s="1420">
        <f t="array" ref="BZ50">IF(BN50="","",SUMPRODUCT(--ISNUMBER(SEARCH(" "&amp;EK230:EK329&amp;" ",BT50))))</f>
        <v>0</v>
      </c>
      <c r="CA50" s="1420">
        <f t="array" ref="CA50">IF(BN50="","",SUMPRODUCT(--ISNUMBER(SEARCH(" "&amp;EK330:EK364&amp;" ",BT50))))</f>
        <v>0</v>
      </c>
      <c r="CB50" s="1420" t="str">
        <f t="shared" si="31"/>
        <v/>
      </c>
      <c r="CC50" s="1420">
        <f t="array" ref="CC50">IF(BN50="","",SUMPRODUCT(--ISNUMBER(SEARCH(" "&amp;EK365:EK422&amp;" ",BT50))))</f>
        <v>0</v>
      </c>
      <c r="CD50" s="1420">
        <f t="array" ref="CD50">IF(BN50="","",SUMPRODUCT(--ISNUMBER(SEARCH(" "&amp;EK423:EK450&amp;" ",BT50))))</f>
        <v>0</v>
      </c>
      <c r="CE50" s="1420">
        <f t="array" ref="CE50">IF(BN50="","",SUMPRODUCT(--ISNUMBER(SEARCH(" "&amp;EK451:EK459&amp;" ",BT50))))</f>
        <v>0</v>
      </c>
      <c r="CF50" s="1420" t="str">
        <f t="shared" si="32"/>
        <v/>
      </c>
      <c r="CG50" s="1420">
        <f t="array" ref="CG50">IF(BN50="","",SUMPRODUCT(--ISNUMBER(SEARCH(" "&amp;EK460:EK559&amp;" ",BT50))))</f>
        <v>0</v>
      </c>
      <c r="CH50" s="1420">
        <f t="array" ref="CH50">IF(BN50="","",SUMPRODUCT(--ISNUMBER(SEARCH(" "&amp;EK560:EK659&amp;" ",BT50))))</f>
        <v>0</v>
      </c>
      <c r="CI50" s="1420">
        <f t="array" ref="CI50">IF(BN50="","",SUMPRODUCT(--ISNUMBER(SEARCH(" "&amp;EK660:EK759&amp;" ",BT50))))</f>
        <v>0</v>
      </c>
      <c r="CJ50" s="1420">
        <f t="array" ref="CJ50">IF(BN50="","",SUMPRODUCT(--ISNUMBER(SEARCH(" "&amp;EK760:EK859&amp;" ",BT50))))</f>
        <v>0</v>
      </c>
      <c r="CK50" s="1420">
        <f t="array" ref="CK50">IF(BN50="","",SUMPRODUCT(--ISNUMBER(SEARCH(" "&amp;EK860:EK959&amp;" ",BT50))))</f>
        <v>0</v>
      </c>
      <c r="CL50" s="1420">
        <f t="array" ref="CL50">IF(BN50="","",SUMPRODUCT(--ISNUMBER(SEARCH(" "&amp;EK960:EK1059&amp;" ",BT50))))</f>
        <v>0</v>
      </c>
      <c r="CM50" s="1420">
        <f t="array" ref="CM50">IF(BN50="","",SUMPRODUCT(--ISNUMBER(SEARCH(" "&amp;EK1060:EK1159&amp;" ",BT50))))</f>
        <v>0</v>
      </c>
      <c r="CN50" s="1420">
        <f t="array" ref="CN50">IF(BN50="","",SUMPRODUCT(--ISNUMBER(SEARCH(" "&amp;EK1160:EK1259&amp;" ",BT50))))</f>
        <v>0</v>
      </c>
      <c r="CO50" s="1420">
        <f t="array" ref="CO50">IF(BN50="","",SUMPRODUCT(--ISNUMBER(SEARCH(" "&amp;EK1260:EK1359&amp;" ",BT50))))</f>
        <v>0</v>
      </c>
      <c r="CP50" s="1420">
        <f t="array" ref="CP50">IF(BN50="","",SUMPRODUCT(--ISNUMBER(SEARCH(" "&amp;EK1360:EK1387&amp;" ",BT50))))</f>
        <v>0</v>
      </c>
      <c r="CQ50" s="1420">
        <f t="array" ref="CQ50">IF(BN50="","",SUMPRODUCT(--ISNUMBER(SEARCH(" "&amp;EK1388:EK1396&amp;" ",BT50))))</f>
        <v>0</v>
      </c>
      <c r="CR50" s="1420">
        <f t="array" ref="CR50">IF(BN50="","",SUMPRODUCT(--ISNUMBER(SEARCH(" "&amp;EK1397:EK1407&amp;" ",BT50))))</f>
        <v>0</v>
      </c>
      <c r="CS50" s="1420" t="str">
        <f t="shared" si="33"/>
        <v/>
      </c>
      <c r="CT50" s="1420">
        <f t="array" ref="CT50">IF(BN50="","",SUMPRODUCT(--ISNUMBER(SEARCH(" "&amp;EK1408:EK1428&amp;" ",BT50))))</f>
        <v>0</v>
      </c>
      <c r="CU50" s="1420" t="str">
        <f t="shared" si="34"/>
        <v/>
      </c>
      <c r="CV50" s="1420">
        <f t="array" ref="CV50">IF(BN50="","",SUMPRODUCT(--ISNUMBER(SEARCH(" "&amp;EK1429:EK1466&amp;" ",BT50))))</f>
        <v>0</v>
      </c>
      <c r="CW50" s="1420">
        <f t="array" ref="CW50">IF(BN50="","",SUMPRODUCT(--ISNUMBER(SEARCH(" "&amp;EK1467:EK1468&amp;" ",BT50))))</f>
        <v>0</v>
      </c>
      <c r="CX50" s="1420">
        <f t="array" ref="CX50">IF(BN50="","",SUMPRODUCT(--ISNUMBER(SEARCH(" "&amp;EK1469:EK1479&amp;" ",BT50))))</f>
        <v>0</v>
      </c>
      <c r="CY50" s="1420" t="str">
        <f t="shared" si="35"/>
        <v/>
      </c>
      <c r="CZ50" s="1420">
        <f t="array" ref="CZ50">IF(BN50="","",SUMPRODUCT(--ISNUMBER(SEARCH(" "&amp;EK1480:EK1579&amp;" ",BT50))))</f>
        <v>0</v>
      </c>
      <c r="DA50" s="1420">
        <f t="array" ref="DA50">IF(BN50="","",SUMPRODUCT(--ISNUMBER(SEARCH(" "&amp;EK1580:EK1679&amp;" ",BT50))))</f>
        <v>0</v>
      </c>
      <c r="DB50" s="1420">
        <f t="array" ref="DB50">IF(BN50="","",SUMPRODUCT(--ISNUMBER(SEARCH(" "&amp;EK1680:EK1763&amp;" ",BT50))))</f>
        <v>0</v>
      </c>
      <c r="DC50" s="1420">
        <f t="array" ref="DC50">IF(BN50="","",SUMPRODUCT(--ISNUMBER(SEARCH(" "&amp;EK1764:EK1813&amp;" ",BT50))))</f>
        <v>0</v>
      </c>
      <c r="DD50" s="1420">
        <f t="array" ref="DD50">IF(BN50="","",SUMPRODUCT(--ISNUMBER(SEARCH(" "&amp;EK1814:EK1893&amp;" ",BT50))))</f>
        <v>0</v>
      </c>
      <c r="DE50" s="1420">
        <f t="array" ref="DE50">IF(BN50="","",SUMPRODUCT(--ISNUMBER(SEARCH(" "&amp;EK1894:EK1902&amp;" ",BT50))))</f>
        <v>0</v>
      </c>
      <c r="DF50" s="1420" t="str">
        <f t="shared" si="36"/>
        <v/>
      </c>
      <c r="DG50" s="1420">
        <f t="array" ref="DG50">IF(BN50="","",SUMPRODUCT(--ISNUMBER(SEARCH(" "&amp;EK1903:EK1960&amp;" ",BT50))))</f>
        <v>0</v>
      </c>
      <c r="DH50" s="1420">
        <f t="array" ref="DH50">IF(BN50="","",SUMPRODUCT(--ISNUMBER(SEARCH(" "&amp;EK1961:EK1983&amp;" ",BT50))))</f>
        <v>0</v>
      </c>
      <c r="DI50" s="1420">
        <f t="array" ref="DI50">IF(BN50="","",SUMPRODUCT(--ISNUMBER(SEARCH(" "&amp;EK1984:EK2000&amp;" ",BT50))))</f>
        <v>0</v>
      </c>
      <c r="DJ50" s="1420" t="str">
        <f t="shared" si="37"/>
        <v/>
      </c>
      <c r="DK50" s="1420">
        <f t="array" ref="DK50">IF(BN50="","",SUMPRODUCT(--ISNUMBER(SEARCH(" "&amp;EK2001:EK2014&amp;" ",BT50))))</f>
        <v>0</v>
      </c>
      <c r="DL50" s="1420">
        <f t="array" ref="DL50">IF(BN50="","",SUMPRODUCT(--ISNUMBER(SEARCH(" "&amp;EK2015:EK2029&amp;" ",BT50))))</f>
        <v>0</v>
      </c>
      <c r="DM50" s="1420" t="str">
        <f t="shared" si="38"/>
        <v/>
      </c>
      <c r="DN50" s="1420">
        <f t="array" ref="DN50">IF(BN50="","",SUMPRODUCT(--ISNUMBER(SEARCH(" "&amp;EK2030:EK2047&amp;" ",BT50))))</f>
        <v>0</v>
      </c>
      <c r="DO50" s="1420">
        <f t="array" ref="DO50">IF(BN50="","",SUMPRODUCT(--ISNUMBER(SEARCH(" "&amp;EK2048:EK2062&amp;" ",BT50))))</f>
        <v>0</v>
      </c>
      <c r="DP50" s="1420" t="str">
        <f t="shared" si="39"/>
        <v/>
      </c>
      <c r="DQ50" s="1420">
        <f t="array" ref="DQ50">IF(BN50="","",SUMPRODUCT(--ISNUMBER(SEARCH(" "&amp;EK2063:EK2081&amp;" ",BT50))))</f>
        <v>0</v>
      </c>
      <c r="DR50" s="1420">
        <f t="array" ref="DR50">IF(BN50="","",SUMPRODUCT(--ISNUMBER(SEARCH(" "&amp;EK2082:EK2096&amp;" ",BT50))))</f>
        <v>0</v>
      </c>
      <c r="DS50" s="1420" t="str">
        <f t="shared" si="40"/>
        <v/>
      </c>
      <c r="DT50" s="1420">
        <f t="array" ref="DT50">IF(BN50="","",SUMPRODUCT(--ISNUMBER(SEARCH(" "&amp;EK2097:EK2117&amp;" ",BT50))))</f>
        <v>0</v>
      </c>
      <c r="DU50" s="1420">
        <f t="array" ref="DU50">IF(BN50="","",SUMPRODUCT(--ISNUMBER(SEARCH(" "&amp;EK2118:EK2157&amp;" ",BT50))))</f>
        <v>0</v>
      </c>
      <c r="DV50" s="1420" t="str">
        <f t="shared" si="41"/>
        <v/>
      </c>
      <c r="DW50" s="1420">
        <f t="array" ref="DW50">IF(BN50="","",SUMPRODUCT(--ISNUMBER(SEARCH(" "&amp;EK2158:EK2170&amp;" ",BT50))))</f>
        <v>0</v>
      </c>
      <c r="DX50" s="1420">
        <f t="array" ref="DX50">IF(BN50="","",SUMPRODUCT(--ISNUMBER(SEARCH(" "&amp;EK2171:EK2176&amp;" ",BT50))))</f>
        <v>0</v>
      </c>
      <c r="DY50" s="1420" t="str">
        <f t="shared" si="42"/>
        <v/>
      </c>
      <c r="DZ50" s="1420">
        <f t="array" ref="DZ50">IF(BN50="","",SUMPRODUCT(--ISNUMBER(SEARCH(" "&amp;EK2177:EK2276&amp;" ",BT50))))</f>
        <v>0</v>
      </c>
      <c r="EA50" s="1420">
        <f t="array" ref="EA50">IF(BN50="","",SUMPRODUCT(--ISNUMBER(SEARCH(" "&amp;EK2277:EK2376&amp;" ",BT50))))</f>
        <v>0</v>
      </c>
      <c r="EB50" s="1420">
        <f t="array" ref="EB50">IF(BN50="","",SUMPRODUCT(--ISNUMBER(SEARCH(" "&amp;EK2377:EK2419&amp;" ",BT50))))</f>
        <v>0</v>
      </c>
      <c r="EC50" s="1420">
        <f t="array" ref="EC50">IF(BN50="","",SUMPRODUCT(--ISNUMBER(SEARCH(" "&amp;EK2420:EK2435&amp;" ",BT50))))</f>
        <v>0</v>
      </c>
      <c r="ED50" s="1420">
        <f t="array" ref="ED50">IF(BN50="","",SUMPRODUCT(--ISNUMBER(SEARCH(" "&amp;EK2436:EK2440&amp;" ",BT50))))</f>
        <v>0</v>
      </c>
      <c r="EE50" s="1420" t="str">
        <f t="shared" si="43"/>
        <v/>
      </c>
      <c r="EF50" s="1412"/>
      <c r="EG50" s="1411" t="s">
        <v>2046</v>
      </c>
      <c r="EH50" s="1411" t="s">
        <v>1905</v>
      </c>
      <c r="EI50" s="1411" t="s">
        <v>1906</v>
      </c>
      <c r="EJ50" s="1411" t="s">
        <v>744</v>
      </c>
      <c r="EK50" s="1411" t="s">
        <v>744</v>
      </c>
      <c r="EL50" s="1411" t="s">
        <v>1908</v>
      </c>
      <c r="EM50" s="1411" t="s">
        <v>1909</v>
      </c>
      <c r="EN50" s="1411" t="s">
        <v>1910</v>
      </c>
      <c r="EO50" s="1414" t="s">
        <v>1911</v>
      </c>
    </row>
    <row r="51" spans="2:145" ht="21" customHeight="1">
      <c r="B51" s="1438" t="str">
        <f t="shared" si="49"/>
        <v>3. Épluchez, épépinez et coupez les pommes en tranches épaisses. Disposez-les joliment sur le fond de tarte.</v>
      </c>
      <c r="C51" s="1438" t="str">
        <f t="shared" si="50"/>
        <v>3 Épluchez épépinez et coupez les pommes en tranches épaisses Disposez les joliment sur le fond de tarte</v>
      </c>
      <c r="D51" s="1438" t="str">
        <f>IF(UPPER(TRIM(N27))="X",C51,B51)</f>
        <v>3. Épluchez, épépinez et coupez les pommes en tranches épaisses. Disposez-les joliment sur le fond de tarte.</v>
      </c>
      <c r="E51" s="1438">
        <f t="array" ref="E51">IF(H50&lt;&gt;"",E50,IF(E50="","",IFERROR(MATCH(TRUE(),INDEX(INDEX(K:K,E50+1):K219&lt;&gt;"",0),0)+E50,"")))</f>
        <v>48</v>
      </c>
      <c r="F51" s="1438" t="str">
        <f t="shared" si="58"/>
        <v>Préparation :</v>
      </c>
      <c r="G51" s="1438" t="str">
        <f t="shared" si="51"/>
        <v>Préparation :</v>
      </c>
      <c r="H51" s="1836" t="str">
        <f t="shared" si="52"/>
        <v/>
      </c>
      <c r="I51" s="1835" t="str">
        <f>IF(AND(F51&lt;&gt;"",N26&gt;0,M51&gt;N26),"Mot &gt; limite","")</f>
        <v/>
      </c>
      <c r="J51" s="1834">
        <f>IF(K51="","",COUNTIF(K34:K51,"&lt;&gt;"))</f>
        <v>18</v>
      </c>
      <c r="K51" s="1837" t="s">
        <v>6988</v>
      </c>
      <c r="L51" s="1834">
        <f t="shared" si="53"/>
        <v>108</v>
      </c>
      <c r="M51" s="1463">
        <f>IF(OR(F51="",N26="",N26&lt;=0),"",IF(LEN(F51)&lt;=N26,LEN(F51),IFERROR(FIND("♦",SUBSTITUTE(LEFT(F51,N26)," ","♦",LEN(LEFT(F51,N26))-LEN(SUBSTITUTE(LEFT(F51,N26)," ","")))),FIND(" ",F51&amp;" ",N26+1)-1)))</f>
        <v>13</v>
      </c>
      <c r="N51" s="1832">
        <f t="shared" si="54"/>
        <v>18</v>
      </c>
      <c r="O51" s="1833" t="str">
        <f t="shared" si="55"/>
        <v>Préparation :</v>
      </c>
      <c r="P51" s="1832">
        <f t="shared" si="56"/>
        <v>2</v>
      </c>
      <c r="Q51" s="1832">
        <f t="shared" si="57"/>
        <v>13</v>
      </c>
      <c r="R51" s="1463"/>
      <c r="S51" s="1930" t="str">
        <f t="shared" si="48"/>
        <v>►</v>
      </c>
      <c r="T51" s="1922" t="str">
        <f>T26</f>
        <v>N NOM DE VOTRE RECETTE | collez la--FAMILLE| Auteur &gt; VOUS</v>
      </c>
      <c r="U51" s="1923">
        <f>U26</f>
        <v>1</v>
      </c>
      <c r="V51" s="1922" t="str">
        <f>V26</f>
        <v>coupe</v>
      </c>
      <c r="W51" s="1921" t="str">
        <f>W26</f>
        <v>Recette mère ► Desserts assiette</v>
      </c>
      <c r="X51" s="2073"/>
      <c r="Y51" s="2072"/>
      <c r="Z51" s="2065" t="str">
        <f t="shared" si="44"/>
        <v/>
      </c>
      <c r="AA51" s="2071"/>
      <c r="AB51" s="2063"/>
      <c r="AC51" s="2062">
        <f>IF(OR(AD51="",AD51=0),0,AD51*IFERROR(_xlfn.XLOOKUP(AB51,AB84:AR84,AB85:AR85,"",0,1)*AA51*IF(X51&gt;0,X51,1),IFERROR(_xlfn.XLOOKUP(AB51,AB86:AR86,AB87:AR87,"",0,1)*AA51*IF(X51&gt;0,X51,1),0)))</f>
        <v>0</v>
      </c>
      <c r="AD51" s="2061">
        <v>1</v>
      </c>
      <c r="AE51" s="2060"/>
      <c r="AF51" s="2059"/>
      <c r="AG51" s="2058">
        <f>IF(AC75=0,0,(AC51/AC75)*AH29*1000)</f>
        <v>0</v>
      </c>
      <c r="AH51" s="2057">
        <f>IF(AC75=0,0,(X51/AC75)*AH29)</f>
        <v>0</v>
      </c>
      <c r="AI51" s="2070">
        <f>IF(AQ25&lt;&gt;0,X51*AD51*AC25,0)</f>
        <v>0</v>
      </c>
      <c r="AJ51" s="2069">
        <f t="shared" si="45"/>
        <v>0</v>
      </c>
      <c r="AK51" s="2054" t="str">
        <f>IF(OR(AQ25="",AQ25=0,AC51=0),"",AC51*AD51*AC25)</f>
        <v/>
      </c>
      <c r="AL51" s="2053" t="str">
        <f>IF(AB51="","",IF(AK51="","",IF(AK51=0,0,IF(SUM(COUNTIF(AB84:AL84,SUBSTITUTE(TRIM(AB51)," (s)","")),COUNTIF(AB86:AL86,SUBSTITUTE(TRIM(AB51)," (s)","")),COUNTIF(AB85:AL85,SUBSTITUTE(TRIM(AB51)," (s)","")),COUNTIF(AB87:AL87,SUBSTITUTE(TRIM(AB51)," (s)","")))&gt;0,IF(ROUND(AK51,3)&gt;=1,ROUND(AK51,3)&amp;" L",ROUND(AK51*100,0)&amp;" cl"),IF(SUM(COUNTIF(AM84:AR84,SUBSTITUTE(TRIM(AB51)," (s)","")),COUNTIF(AM86:AR86,SUBSTITUTE(TRIM(AB51)," (s)","")),COUNTIF(AM85:AR85,SUBSTITUTE(TRIM(AB51)," (s)","")),COUNTIF(AM87:AR87,SUBSTITUTE(TRIM(AB51)," (s)","")))&gt;0,IF(ROUND(AK51,3)&gt;=1,ROUND(AK51,3)&amp;" Kg",ROUND(AK51*1000,0)&amp;" g"),"")))))</f>
        <v/>
      </c>
      <c r="AM51" s="2052"/>
      <c r="AN51" s="2051">
        <f t="shared" si="46"/>
        <v>0</v>
      </c>
      <c r="AO51" s="2050">
        <f t="shared" si="47"/>
        <v>0</v>
      </c>
      <c r="AP51" s="2049"/>
      <c r="AQ51" s="2048"/>
      <c r="AR51" s="2047"/>
      <c r="AS51" s="1463"/>
      <c r="AT51" s="1421">
        <v>23</v>
      </c>
      <c r="AU51" s="1411" t="s">
        <v>2047</v>
      </c>
      <c r="AV51" s="1977" t="str">
        <f t="shared" si="6"/>
        <v>Muscade</v>
      </c>
      <c r="AW51" s="1976" t="str">
        <f t="shared" si="7"/>
        <v/>
      </c>
      <c r="AX51" s="1414" t="str">
        <f t="shared" si="8"/>
        <v/>
      </c>
      <c r="AY51" s="1414" t="str">
        <f t="shared" si="9"/>
        <v/>
      </c>
      <c r="AZ51" s="1414" t="str">
        <f t="shared" si="10"/>
        <v/>
      </c>
      <c r="BA51" s="1414" t="str">
        <f t="shared" si="11"/>
        <v/>
      </c>
      <c r="BB51" s="1414" t="str">
        <f t="shared" si="12"/>
        <v/>
      </c>
      <c r="BC51" s="1414" t="str">
        <f t="shared" si="13"/>
        <v/>
      </c>
      <c r="BD51" s="1414" t="str">
        <f t="shared" si="14"/>
        <v/>
      </c>
      <c r="BE51" s="1414" t="str">
        <f t="shared" si="15"/>
        <v/>
      </c>
      <c r="BF51" s="1414" t="str">
        <f t="shared" si="16"/>
        <v/>
      </c>
      <c r="BG51" s="1414" t="str">
        <f t="shared" si="17"/>
        <v/>
      </c>
      <c r="BH51" s="1414" t="str">
        <f t="shared" si="18"/>
        <v/>
      </c>
      <c r="BI51" s="1414" t="str">
        <f t="shared" si="19"/>
        <v/>
      </c>
      <c r="BJ51" s="1414" t="str">
        <f t="shared" si="20"/>
        <v/>
      </c>
      <c r="BK51" s="1414" t="str">
        <f t="shared" si="21"/>
        <v/>
      </c>
      <c r="BL51" s="1422" t="str">
        <f t="shared" si="22"/>
        <v/>
      </c>
      <c r="BM51" s="1410"/>
      <c r="BN51" s="1420" t="str">
        <f t="shared" si="23"/>
        <v>Muscade</v>
      </c>
      <c r="BO51" s="1420" t="str">
        <f t="shared" si="24"/>
        <v>muscade</v>
      </c>
      <c r="BP51" s="1420" t="str">
        <f t="shared" si="25"/>
        <v>muscade</v>
      </c>
      <c r="BQ51" s="1420" t="str">
        <f t="shared" si="26"/>
        <v>muscade</v>
      </c>
      <c r="BR51" s="1420" t="str">
        <f t="shared" si="27"/>
        <v>muscade</v>
      </c>
      <c r="BS51" s="1420" t="str">
        <f t="shared" si="28"/>
        <v>muscade</v>
      </c>
      <c r="BT51" s="1420" t="str">
        <f t="shared" si="29"/>
        <v xml:space="preserve"> muscade </v>
      </c>
      <c r="BU51" s="1420">
        <f t="array" ref="BU51">IF(BN51="","",SUMPRODUCT(--ISNUMBER(SEARCH(" "&amp;EK24:EK123&amp;" ",BT51))))</f>
        <v>0</v>
      </c>
      <c r="BV51" s="1420">
        <f t="array" ref="BV51">IF(BN51="","",SUMPRODUCT(--ISNUMBER(SEARCH(" "&amp;EK124:EK169&amp;" ",BT51))))</f>
        <v>0</v>
      </c>
      <c r="BW51" s="1420">
        <f t="array" ref="BW51">IF(BN51="","",SUMPRODUCT(--ISNUMBER(SEARCH(" "&amp;EK170:EK207&amp;" ",BT51))))</f>
        <v>0</v>
      </c>
      <c r="BX51" s="1420">
        <f t="array" ref="BX51">IF(BN51="","",SUMPRODUCT(--ISNUMBER(SEARCH(" "&amp;EK208:EK229&amp;" ",BT51))))</f>
        <v>0</v>
      </c>
      <c r="BY51" s="1420" t="str">
        <f t="shared" si="30"/>
        <v/>
      </c>
      <c r="BZ51" s="1420">
        <f t="array" ref="BZ51">IF(BN51="","",SUMPRODUCT(--ISNUMBER(SEARCH(" "&amp;EK230:EK329&amp;" ",BT51))))</f>
        <v>0</v>
      </c>
      <c r="CA51" s="1420">
        <f t="array" ref="CA51">IF(BN51="","",SUMPRODUCT(--ISNUMBER(SEARCH(" "&amp;EK330:EK364&amp;" ",BT51))))</f>
        <v>0</v>
      </c>
      <c r="CB51" s="1420" t="str">
        <f t="shared" si="31"/>
        <v/>
      </c>
      <c r="CC51" s="1420">
        <f t="array" ref="CC51">IF(BN51="","",SUMPRODUCT(--ISNUMBER(SEARCH(" "&amp;EK365:EK422&amp;" ",BT51))))</f>
        <v>0</v>
      </c>
      <c r="CD51" s="1420">
        <f t="array" ref="CD51">IF(BN51="","",SUMPRODUCT(--ISNUMBER(SEARCH(" "&amp;EK423:EK450&amp;" ",BT51))))</f>
        <v>0</v>
      </c>
      <c r="CE51" s="1420">
        <f t="array" ref="CE51">IF(BN51="","",SUMPRODUCT(--ISNUMBER(SEARCH(" "&amp;EK451:EK459&amp;" ",BT51))))</f>
        <v>0</v>
      </c>
      <c r="CF51" s="1420" t="str">
        <f t="shared" si="32"/>
        <v/>
      </c>
      <c r="CG51" s="1420">
        <f t="array" ref="CG51">IF(BN51="","",SUMPRODUCT(--ISNUMBER(SEARCH(" "&amp;EK460:EK559&amp;" ",BT51))))</f>
        <v>0</v>
      </c>
      <c r="CH51" s="1420">
        <f t="array" ref="CH51">IF(BN51="","",SUMPRODUCT(--ISNUMBER(SEARCH(" "&amp;EK560:EK659&amp;" ",BT51))))</f>
        <v>0</v>
      </c>
      <c r="CI51" s="1420">
        <f t="array" ref="CI51">IF(BN51="","",SUMPRODUCT(--ISNUMBER(SEARCH(" "&amp;EK660:EK759&amp;" ",BT51))))</f>
        <v>0</v>
      </c>
      <c r="CJ51" s="1420">
        <f t="array" ref="CJ51">IF(BN51="","",SUMPRODUCT(--ISNUMBER(SEARCH(" "&amp;EK760:EK859&amp;" ",BT51))))</f>
        <v>0</v>
      </c>
      <c r="CK51" s="1420">
        <f t="array" ref="CK51">IF(BN51="","",SUMPRODUCT(--ISNUMBER(SEARCH(" "&amp;EK860:EK959&amp;" ",BT51))))</f>
        <v>0</v>
      </c>
      <c r="CL51" s="1420">
        <f t="array" ref="CL51">IF(BN51="","",SUMPRODUCT(--ISNUMBER(SEARCH(" "&amp;EK960:EK1059&amp;" ",BT51))))</f>
        <v>0</v>
      </c>
      <c r="CM51" s="1420">
        <f t="array" ref="CM51">IF(BN51="","",SUMPRODUCT(--ISNUMBER(SEARCH(" "&amp;EK1060:EK1159&amp;" ",BT51))))</f>
        <v>0</v>
      </c>
      <c r="CN51" s="1420">
        <f t="array" ref="CN51">IF(BN51="","",SUMPRODUCT(--ISNUMBER(SEARCH(" "&amp;EK1160:EK1259&amp;" ",BT51))))</f>
        <v>0</v>
      </c>
      <c r="CO51" s="1420">
        <f t="array" ref="CO51">IF(BN51="","",SUMPRODUCT(--ISNUMBER(SEARCH(" "&amp;EK1260:EK1359&amp;" ",BT51))))</f>
        <v>0</v>
      </c>
      <c r="CP51" s="1420">
        <f t="array" ref="CP51">IF(BN51="","",SUMPRODUCT(--ISNUMBER(SEARCH(" "&amp;EK1360:EK1387&amp;" ",BT51))))</f>
        <v>0</v>
      </c>
      <c r="CQ51" s="1420">
        <f t="array" ref="CQ51">IF(BN51="","",SUMPRODUCT(--ISNUMBER(SEARCH(" "&amp;EK1388:EK1396&amp;" ",BT51))))</f>
        <v>0</v>
      </c>
      <c r="CR51" s="1420">
        <f t="array" ref="CR51">IF(BN51="","",SUMPRODUCT(--ISNUMBER(SEARCH(" "&amp;EK1397:EK1407&amp;" ",BT51))))</f>
        <v>0</v>
      </c>
      <c r="CS51" s="1420" t="str">
        <f t="shared" si="33"/>
        <v/>
      </c>
      <c r="CT51" s="1420">
        <f t="array" ref="CT51">IF(BN51="","",SUMPRODUCT(--ISNUMBER(SEARCH(" "&amp;EK1408:EK1428&amp;" ",BT51))))</f>
        <v>0</v>
      </c>
      <c r="CU51" s="1420" t="str">
        <f t="shared" si="34"/>
        <v/>
      </c>
      <c r="CV51" s="1420">
        <f t="array" ref="CV51">IF(BN51="","",SUMPRODUCT(--ISNUMBER(SEARCH(" "&amp;EK1429:EK1466&amp;" ",BT51))))</f>
        <v>0</v>
      </c>
      <c r="CW51" s="1420">
        <f t="array" ref="CW51">IF(BN51="","",SUMPRODUCT(--ISNUMBER(SEARCH(" "&amp;EK1467:EK1468&amp;" ",BT51))))</f>
        <v>0</v>
      </c>
      <c r="CX51" s="1420">
        <f t="array" ref="CX51">IF(BN51="","",SUMPRODUCT(--ISNUMBER(SEARCH(" "&amp;EK1469:EK1479&amp;" ",BT51))))</f>
        <v>0</v>
      </c>
      <c r="CY51" s="1420" t="str">
        <f t="shared" si="35"/>
        <v/>
      </c>
      <c r="CZ51" s="1420">
        <f t="array" ref="CZ51">IF(BN51="","",SUMPRODUCT(--ISNUMBER(SEARCH(" "&amp;EK1480:EK1579&amp;" ",BT51))))</f>
        <v>0</v>
      </c>
      <c r="DA51" s="1420">
        <f t="array" ref="DA51">IF(BN51="","",SUMPRODUCT(--ISNUMBER(SEARCH(" "&amp;EK1580:EK1679&amp;" ",BT51))))</f>
        <v>0</v>
      </c>
      <c r="DB51" s="1420">
        <f t="array" ref="DB51">IF(BN51="","",SUMPRODUCT(--ISNUMBER(SEARCH(" "&amp;EK1680:EK1763&amp;" ",BT51))))</f>
        <v>0</v>
      </c>
      <c r="DC51" s="1420">
        <f t="array" ref="DC51">IF(BN51="","",SUMPRODUCT(--ISNUMBER(SEARCH(" "&amp;EK1764:EK1813&amp;" ",BT51))))</f>
        <v>0</v>
      </c>
      <c r="DD51" s="1420">
        <f t="array" ref="DD51">IF(BN51="","",SUMPRODUCT(--ISNUMBER(SEARCH(" "&amp;EK1814:EK1893&amp;" ",BT51))))</f>
        <v>0</v>
      </c>
      <c r="DE51" s="1420">
        <f t="array" ref="DE51">IF(BN51="","",SUMPRODUCT(--ISNUMBER(SEARCH(" "&amp;EK1894:EK1902&amp;" ",BT51))))</f>
        <v>0</v>
      </c>
      <c r="DF51" s="1420" t="str">
        <f t="shared" si="36"/>
        <v/>
      </c>
      <c r="DG51" s="1420">
        <f t="array" ref="DG51">IF(BN51="","",SUMPRODUCT(--ISNUMBER(SEARCH(" "&amp;EK1903:EK1960&amp;" ",BT51))))</f>
        <v>0</v>
      </c>
      <c r="DH51" s="1420">
        <f t="array" ref="DH51">IF(BN51="","",SUMPRODUCT(--ISNUMBER(SEARCH(" "&amp;EK1961:EK1983&amp;" ",BT51))))</f>
        <v>1</v>
      </c>
      <c r="DI51" s="1420">
        <f t="array" ref="DI51">IF(BN51="","",SUMPRODUCT(--ISNUMBER(SEARCH(" "&amp;EK1984:EK2000&amp;" ",BT51))))</f>
        <v>0</v>
      </c>
      <c r="DJ51" s="1420" t="str">
        <f t="shared" si="37"/>
        <v/>
      </c>
      <c r="DK51" s="1420">
        <f t="array" ref="DK51">IF(BN51="","",SUMPRODUCT(--ISNUMBER(SEARCH(" "&amp;EK2001:EK2014&amp;" ",BT51))))</f>
        <v>0</v>
      </c>
      <c r="DL51" s="1420">
        <f t="array" ref="DL51">IF(BN51="","",SUMPRODUCT(--ISNUMBER(SEARCH(" "&amp;EK2015:EK2029&amp;" ",BT51))))</f>
        <v>0</v>
      </c>
      <c r="DM51" s="1420" t="str">
        <f t="shared" si="38"/>
        <v/>
      </c>
      <c r="DN51" s="1420">
        <f t="array" ref="DN51">IF(BN51="","",SUMPRODUCT(--ISNUMBER(SEARCH(" "&amp;EK2030:EK2047&amp;" ",BT51))))</f>
        <v>0</v>
      </c>
      <c r="DO51" s="1420">
        <f t="array" ref="DO51">IF(BN51="","",SUMPRODUCT(--ISNUMBER(SEARCH(" "&amp;EK2048:EK2062&amp;" ",BT51))))</f>
        <v>0</v>
      </c>
      <c r="DP51" s="1420" t="str">
        <f t="shared" si="39"/>
        <v/>
      </c>
      <c r="DQ51" s="1420">
        <f t="array" ref="DQ51">IF(BN51="","",SUMPRODUCT(--ISNUMBER(SEARCH(" "&amp;EK2063:EK2081&amp;" ",BT51))))</f>
        <v>0</v>
      </c>
      <c r="DR51" s="1420">
        <f t="array" ref="DR51">IF(BN51="","",SUMPRODUCT(--ISNUMBER(SEARCH(" "&amp;EK2082:EK2096&amp;" ",BT51))))</f>
        <v>0</v>
      </c>
      <c r="DS51" s="1420" t="str">
        <f t="shared" si="40"/>
        <v/>
      </c>
      <c r="DT51" s="1420">
        <f t="array" ref="DT51">IF(BN51="","",SUMPRODUCT(--ISNUMBER(SEARCH(" "&amp;EK2097:EK2117&amp;" ",BT51))))</f>
        <v>0</v>
      </c>
      <c r="DU51" s="1420">
        <f t="array" ref="DU51">IF(BN51="","",SUMPRODUCT(--ISNUMBER(SEARCH(" "&amp;EK2118:EK2157&amp;" ",BT51))))</f>
        <v>0</v>
      </c>
      <c r="DV51" s="1420" t="str">
        <f t="shared" si="41"/>
        <v/>
      </c>
      <c r="DW51" s="1420">
        <f t="array" ref="DW51">IF(BN51="","",SUMPRODUCT(--ISNUMBER(SEARCH(" "&amp;EK2158:EK2170&amp;" ",BT51))))</f>
        <v>0</v>
      </c>
      <c r="DX51" s="1420">
        <f t="array" ref="DX51">IF(BN51="","",SUMPRODUCT(--ISNUMBER(SEARCH(" "&amp;EK2171:EK2176&amp;" ",BT51))))</f>
        <v>0</v>
      </c>
      <c r="DY51" s="1420" t="str">
        <f t="shared" si="42"/>
        <v/>
      </c>
      <c r="DZ51" s="1420">
        <f t="array" ref="DZ51">IF(BN51="","",SUMPRODUCT(--ISNUMBER(SEARCH(" "&amp;EK2177:EK2276&amp;" ",BT51))))</f>
        <v>0</v>
      </c>
      <c r="EA51" s="1420">
        <f t="array" ref="EA51">IF(BN51="","",SUMPRODUCT(--ISNUMBER(SEARCH(" "&amp;EK2277:EK2376&amp;" ",BT51))))</f>
        <v>0</v>
      </c>
      <c r="EB51" s="1420">
        <f t="array" ref="EB51">IF(BN51="","",SUMPRODUCT(--ISNUMBER(SEARCH(" "&amp;EK2377:EK2419&amp;" ",BT51))))</f>
        <v>0</v>
      </c>
      <c r="EC51" s="1420">
        <f t="array" ref="EC51">IF(BN51="","",SUMPRODUCT(--ISNUMBER(SEARCH(" "&amp;EK2420:EK2435&amp;" ",BT51))))</f>
        <v>0</v>
      </c>
      <c r="ED51" s="1420">
        <f t="array" ref="ED51">IF(BN51="","",SUMPRODUCT(--ISNUMBER(SEARCH(" "&amp;EK2436:EK2440&amp;" ",BT51))))</f>
        <v>0</v>
      </c>
      <c r="EE51" s="1420" t="str">
        <f t="shared" si="43"/>
        <v/>
      </c>
      <c r="EF51" s="1412"/>
      <c r="EG51" s="1411" t="s">
        <v>2048</v>
      </c>
      <c r="EH51" s="1411" t="s">
        <v>1905</v>
      </c>
      <c r="EI51" s="1411" t="s">
        <v>1906</v>
      </c>
      <c r="EJ51" s="1411" t="s">
        <v>2049</v>
      </c>
      <c r="EK51" s="1411" t="s">
        <v>2049</v>
      </c>
      <c r="EL51" s="1411" t="s">
        <v>1908</v>
      </c>
      <c r="EM51" s="1411" t="s">
        <v>1909</v>
      </c>
      <c r="EN51" s="1411" t="s">
        <v>1910</v>
      </c>
      <c r="EO51" s="1414" t="s">
        <v>1911</v>
      </c>
    </row>
    <row r="52" spans="2:145" ht="21" customHeight="1">
      <c r="B52" s="1438" t="str">
        <f t="shared" si="49"/>
        <v>4. Dans un saladier, fouettez les œufs avec le sucre et le sucre vanillé jusqu’à ce que le mélange blanchisse.</v>
      </c>
      <c r="C52" s="1438" t="str">
        <f t="shared" si="50"/>
        <v>4 Dans un saladier fouettez les œufs avec le sucre et le sucre vanillé jusqu’à ce que le mélange blanchisse</v>
      </c>
      <c r="D52" s="1438" t="str">
        <f>IF(UPPER(TRIM(N27))="X",C52,B52)</f>
        <v>4. Dans un saladier, fouettez les œufs avec le sucre et le sucre vanillé jusqu’à ce que le mélange blanchisse.</v>
      </c>
      <c r="E52" s="1438">
        <f t="array" ref="E52">IF(H51&lt;&gt;"",E51,IF(E51="","",IFERROR(MATCH(TRUE(),INDEX(INDEX(K:K,E51+1):K219&lt;&gt;"",0),0)+E51,"")))</f>
        <v>49</v>
      </c>
      <c r="F52" s="1438" t="str">
        <f t="shared" si="58"/>
        <v>1. Préchauffez le four à 180°C (th. 6).</v>
      </c>
      <c r="G52" s="1438" t="str">
        <f t="shared" si="51"/>
        <v>1. Préchauffez le four à 180°C (th. 6).</v>
      </c>
      <c r="H52" s="1836" t="str">
        <f t="shared" si="52"/>
        <v/>
      </c>
      <c r="I52" s="1835" t="str">
        <f>IF(AND(F52&lt;&gt;"",N26&gt;0,M52&gt;N26),"Mot &gt; limite","")</f>
        <v/>
      </c>
      <c r="J52" s="1834">
        <f>IF(K52="","",COUNTIF(K34:K52,"&lt;&gt;"))</f>
        <v>19</v>
      </c>
      <c r="K52" s="1837" t="s">
        <v>6989</v>
      </c>
      <c r="L52" s="1834">
        <f t="shared" si="53"/>
        <v>110</v>
      </c>
      <c r="M52" s="1463">
        <f>IF(OR(F52="",N26="",N26&lt;=0),"",IF(LEN(F52)&lt;=N26,LEN(F52),IFERROR(FIND("♦",SUBSTITUTE(LEFT(F52,N26)," ","♦",LEN(LEFT(F52,N26))-LEN(SUBSTITUTE(LEFT(F52,N26)," ","")))),FIND(" ",F52&amp;" ",N26+1)-1)))</f>
        <v>39</v>
      </c>
      <c r="N52" s="1832">
        <f t="shared" si="54"/>
        <v>19</v>
      </c>
      <c r="O52" s="1833" t="str">
        <f t="shared" si="55"/>
        <v>1. Préchauffez le four à 180°C (th. 6).</v>
      </c>
      <c r="P52" s="1832">
        <f t="shared" si="56"/>
        <v>8</v>
      </c>
      <c r="Q52" s="1832">
        <f t="shared" si="57"/>
        <v>39</v>
      </c>
      <c r="R52" s="1463"/>
      <c r="S52" s="1930" t="str">
        <f t="shared" si="48"/>
        <v>►</v>
      </c>
      <c r="T52" s="1922" t="str">
        <f>T26</f>
        <v>N NOM DE VOTRE RECETTE | collez la--FAMILLE| Auteur &gt; VOUS</v>
      </c>
      <c r="U52" s="1923">
        <f>U26</f>
        <v>1</v>
      </c>
      <c r="V52" s="1922" t="str">
        <f>V26</f>
        <v>coupe</v>
      </c>
      <c r="W52" s="1921" t="str">
        <f>W26</f>
        <v>Recette mère ► Desserts assiette</v>
      </c>
      <c r="X52" s="2073"/>
      <c r="Y52" s="2072"/>
      <c r="Z52" s="2065" t="str">
        <f t="shared" si="44"/>
        <v/>
      </c>
      <c r="AA52" s="2071"/>
      <c r="AB52" s="2063"/>
      <c r="AC52" s="2062">
        <f>IF(OR(AD52="",AD52=0),0,AD52*IFERROR(_xlfn.XLOOKUP(AB52,AB84:AR84,AB85:AR85,"",0,1)*AA52*IF(X52&gt;0,X52,1),IFERROR(_xlfn.XLOOKUP(AB52,AB86:AR86,AB87:AR87,"",0,1)*AA52*IF(X52&gt;0,X52,1),0)))</f>
        <v>0</v>
      </c>
      <c r="AD52" s="2061">
        <v>1</v>
      </c>
      <c r="AE52" s="2060"/>
      <c r="AF52" s="2059"/>
      <c r="AG52" s="2058">
        <f>IF(AC75=0,0,(AC52/AC75)*AH29*1000)</f>
        <v>0</v>
      </c>
      <c r="AH52" s="2057">
        <f>IF(AC75=0,0,(X52/AC75)*AH29)</f>
        <v>0</v>
      </c>
      <c r="AI52" s="2056">
        <f>IF(AQ25&lt;&gt;0,X52*AD52*AC25,0)</f>
        <v>0</v>
      </c>
      <c r="AJ52" s="2055">
        <f t="shared" si="45"/>
        <v>0</v>
      </c>
      <c r="AK52" s="2054" t="str">
        <f>IF(OR(AQ25="",AQ25=0,AC52=0),"",AC52*AD52*AC25)</f>
        <v/>
      </c>
      <c r="AL52" s="2053" t="str">
        <f>IF(AB52="","",IF(AK52="","",IF(AK52=0,0,IF(SUM(COUNTIF(AB84:AL84,SUBSTITUTE(TRIM(AB52)," (s)","")),COUNTIF(AB86:AL86,SUBSTITUTE(TRIM(AB52)," (s)","")),COUNTIF(AB85:AL85,SUBSTITUTE(TRIM(AB52)," (s)","")),COUNTIF(AB87:AL87,SUBSTITUTE(TRIM(AB52)," (s)","")))&gt;0,IF(ROUND(AK52,3)&gt;=1,ROUND(AK52,3)&amp;" L",ROUND(AK52*100,0)&amp;" cl"),IF(SUM(COUNTIF(AM84:AR84,SUBSTITUTE(TRIM(AB52)," (s)","")),COUNTIF(AM86:AR86,SUBSTITUTE(TRIM(AB52)," (s)","")),COUNTIF(AM85:AR85,SUBSTITUTE(TRIM(AB52)," (s)","")),COUNTIF(AM87:AR87,SUBSTITUTE(TRIM(AB52)," (s)","")))&gt;0,IF(ROUND(AK52,3)&gt;=1,ROUND(AK52,3)&amp;" Kg",ROUND(AK52*1000,0)&amp;" g"),"")))))</f>
        <v/>
      </c>
      <c r="AM52" s="2052"/>
      <c r="AN52" s="2051">
        <f t="shared" si="46"/>
        <v>0</v>
      </c>
      <c r="AO52" s="2050">
        <f t="shared" si="47"/>
        <v>0</v>
      </c>
      <c r="AP52" s="2049"/>
      <c r="AQ52" s="2048"/>
      <c r="AR52" s="2047"/>
      <c r="AS52" s="1463"/>
      <c r="AT52" s="1421">
        <v>24</v>
      </c>
      <c r="AV52" s="1977" t="str">
        <f t="shared" si="6"/>
        <v/>
      </c>
      <c r="AW52" s="1976" t="str">
        <f t="shared" si="7"/>
        <v/>
      </c>
      <c r="AX52" s="1414" t="str">
        <f t="shared" si="8"/>
        <v/>
      </c>
      <c r="AY52" s="1414" t="str">
        <f t="shared" si="9"/>
        <v/>
      </c>
      <c r="AZ52" s="1414" t="str">
        <f t="shared" si="10"/>
        <v/>
      </c>
      <c r="BA52" s="1414" t="str">
        <f t="shared" si="11"/>
        <v/>
      </c>
      <c r="BB52" s="1414" t="str">
        <f t="shared" si="12"/>
        <v/>
      </c>
      <c r="BC52" s="1414" t="str">
        <f t="shared" si="13"/>
        <v/>
      </c>
      <c r="BD52" s="1414" t="str">
        <f t="shared" si="14"/>
        <v/>
      </c>
      <c r="BE52" s="1414" t="str">
        <f t="shared" si="15"/>
        <v/>
      </c>
      <c r="BF52" s="1414" t="str">
        <f t="shared" si="16"/>
        <v/>
      </c>
      <c r="BG52" s="1414" t="str">
        <f t="shared" si="17"/>
        <v/>
      </c>
      <c r="BH52" s="1414" t="str">
        <f t="shared" si="18"/>
        <v/>
      </c>
      <c r="BI52" s="1414" t="str">
        <f t="shared" si="19"/>
        <v/>
      </c>
      <c r="BJ52" s="1414" t="str">
        <f t="shared" si="20"/>
        <v/>
      </c>
      <c r="BK52" s="1414" t="str">
        <f t="shared" si="21"/>
        <v/>
      </c>
      <c r="BL52" s="1422" t="str">
        <f t="shared" si="22"/>
        <v/>
      </c>
      <c r="BM52" s="1410"/>
      <c r="BN52" s="1420" t="str">
        <f t="shared" si="23"/>
        <v/>
      </c>
      <c r="BO52" s="1420" t="str">
        <f t="shared" si="24"/>
        <v/>
      </c>
      <c r="BP52" s="1420" t="str">
        <f t="shared" si="25"/>
        <v/>
      </c>
      <c r="BQ52" s="1420" t="str">
        <f t="shared" si="26"/>
        <v/>
      </c>
      <c r="BR52" s="1420" t="str">
        <f t="shared" si="27"/>
        <v/>
      </c>
      <c r="BS52" s="1420" t="str">
        <f t="shared" si="28"/>
        <v/>
      </c>
      <c r="BT52" s="1420" t="str">
        <f t="shared" si="29"/>
        <v xml:space="preserve">  </v>
      </c>
      <c r="BU52" s="1420" t="str">
        <f t="array" ref="BU52">IF(BN52="","",SUMPRODUCT(--ISNUMBER(SEARCH(" "&amp;EK24:EK123&amp;" ",BT52))))</f>
        <v/>
      </c>
      <c r="BV52" s="1420" t="str">
        <f t="array" ref="BV52">IF(BN52="","",SUMPRODUCT(--ISNUMBER(SEARCH(" "&amp;EK124:EK169&amp;" ",BT52))))</f>
        <v/>
      </c>
      <c r="BW52" s="1420" t="str">
        <f t="array" ref="BW52">IF(BN52="","",SUMPRODUCT(--ISNUMBER(SEARCH(" "&amp;EK170:EK207&amp;" ",BT52))))</f>
        <v/>
      </c>
      <c r="BX52" s="1420" t="str">
        <f t="array" ref="BX52">IF(BN52="","",SUMPRODUCT(--ISNUMBER(SEARCH(" "&amp;EK208:EK229&amp;" ",BT52))))</f>
        <v/>
      </c>
      <c r="BY52" s="1420" t="str">
        <f t="shared" si="30"/>
        <v/>
      </c>
      <c r="BZ52" s="1420" t="str">
        <f t="array" ref="BZ52">IF(BN52="","",SUMPRODUCT(--ISNUMBER(SEARCH(" "&amp;EK230:EK329&amp;" ",BT52))))</f>
        <v/>
      </c>
      <c r="CA52" s="1420" t="str">
        <f t="array" ref="CA52">IF(BN52="","",SUMPRODUCT(--ISNUMBER(SEARCH(" "&amp;EK330:EK364&amp;" ",BT52))))</f>
        <v/>
      </c>
      <c r="CB52" s="1420" t="str">
        <f t="shared" si="31"/>
        <v/>
      </c>
      <c r="CC52" s="1420" t="str">
        <f t="array" ref="CC52">IF(BN52="","",SUMPRODUCT(--ISNUMBER(SEARCH(" "&amp;EK365:EK422&amp;" ",BT52))))</f>
        <v/>
      </c>
      <c r="CD52" s="1420" t="str">
        <f t="array" ref="CD52">IF(BN52="","",SUMPRODUCT(--ISNUMBER(SEARCH(" "&amp;EK423:EK450&amp;" ",BT52))))</f>
        <v/>
      </c>
      <c r="CE52" s="1420" t="str">
        <f t="array" ref="CE52">IF(BN52="","",SUMPRODUCT(--ISNUMBER(SEARCH(" "&amp;EK451:EK459&amp;" ",BT52))))</f>
        <v/>
      </c>
      <c r="CF52" s="1420" t="str">
        <f t="shared" si="32"/>
        <v/>
      </c>
      <c r="CG52" s="1420" t="str">
        <f t="array" ref="CG52">IF(BN52="","",SUMPRODUCT(--ISNUMBER(SEARCH(" "&amp;EK460:EK559&amp;" ",BT52))))</f>
        <v/>
      </c>
      <c r="CH52" s="1420" t="str">
        <f t="array" ref="CH52">IF(BN52="","",SUMPRODUCT(--ISNUMBER(SEARCH(" "&amp;EK560:EK659&amp;" ",BT52))))</f>
        <v/>
      </c>
      <c r="CI52" s="1420" t="str">
        <f t="array" ref="CI52">IF(BN52="","",SUMPRODUCT(--ISNUMBER(SEARCH(" "&amp;EK660:EK759&amp;" ",BT52))))</f>
        <v/>
      </c>
      <c r="CJ52" s="1420" t="str">
        <f t="array" ref="CJ52">IF(BN52="","",SUMPRODUCT(--ISNUMBER(SEARCH(" "&amp;EK760:EK859&amp;" ",BT52))))</f>
        <v/>
      </c>
      <c r="CK52" s="1420" t="str">
        <f t="array" ref="CK52">IF(BN52="","",SUMPRODUCT(--ISNUMBER(SEARCH(" "&amp;EK860:EK959&amp;" ",BT52))))</f>
        <v/>
      </c>
      <c r="CL52" s="1420" t="str">
        <f t="array" ref="CL52">IF(BN52="","",SUMPRODUCT(--ISNUMBER(SEARCH(" "&amp;EK960:EK1059&amp;" ",BT52))))</f>
        <v/>
      </c>
      <c r="CM52" s="1420" t="str">
        <f t="array" ref="CM52">IF(BN52="","",SUMPRODUCT(--ISNUMBER(SEARCH(" "&amp;EK1060:EK1159&amp;" ",BT52))))</f>
        <v/>
      </c>
      <c r="CN52" s="1420" t="str">
        <f t="array" ref="CN52">IF(BN52="","",SUMPRODUCT(--ISNUMBER(SEARCH(" "&amp;EK1160:EK1259&amp;" ",BT52))))</f>
        <v/>
      </c>
      <c r="CO52" s="1420" t="str">
        <f t="array" ref="CO52">IF(BN52="","",SUMPRODUCT(--ISNUMBER(SEARCH(" "&amp;EK1260:EK1359&amp;" ",BT52))))</f>
        <v/>
      </c>
      <c r="CP52" s="1420" t="str">
        <f t="array" ref="CP52">IF(BN52="","",SUMPRODUCT(--ISNUMBER(SEARCH(" "&amp;EK1360:EK1387&amp;" ",BT52))))</f>
        <v/>
      </c>
      <c r="CQ52" s="1420" t="str">
        <f t="array" ref="CQ52">IF(BN52="","",SUMPRODUCT(--ISNUMBER(SEARCH(" "&amp;EK1388:EK1396&amp;" ",BT52))))</f>
        <v/>
      </c>
      <c r="CR52" s="1420" t="str">
        <f t="array" ref="CR52">IF(BN52="","",SUMPRODUCT(--ISNUMBER(SEARCH(" "&amp;EK1397:EK1407&amp;" ",BT52))))</f>
        <v/>
      </c>
      <c r="CS52" s="1420" t="str">
        <f t="shared" si="33"/>
        <v/>
      </c>
      <c r="CT52" s="1420" t="str">
        <f t="array" ref="CT52">IF(BN52="","",SUMPRODUCT(--ISNUMBER(SEARCH(" "&amp;EK1408:EK1428&amp;" ",BT52))))</f>
        <v/>
      </c>
      <c r="CU52" s="1420" t="str">
        <f t="shared" si="34"/>
        <v/>
      </c>
      <c r="CV52" s="1420" t="str">
        <f t="array" ref="CV52">IF(BN52="","",SUMPRODUCT(--ISNUMBER(SEARCH(" "&amp;EK1429:EK1466&amp;" ",BT52))))</f>
        <v/>
      </c>
      <c r="CW52" s="1420" t="str">
        <f t="array" ref="CW52">IF(BN52="","",SUMPRODUCT(--ISNUMBER(SEARCH(" "&amp;EK1467:EK1468&amp;" ",BT52))))</f>
        <v/>
      </c>
      <c r="CX52" s="1420" t="str">
        <f t="array" ref="CX52">IF(BN52="","",SUMPRODUCT(--ISNUMBER(SEARCH(" "&amp;EK1469:EK1479&amp;" ",BT52))))</f>
        <v/>
      </c>
      <c r="CY52" s="1420" t="str">
        <f t="shared" si="35"/>
        <v/>
      </c>
      <c r="CZ52" s="1420" t="str">
        <f t="array" ref="CZ52">IF(BN52="","",SUMPRODUCT(--ISNUMBER(SEARCH(" "&amp;EK1480:EK1579&amp;" ",BT52))))</f>
        <v/>
      </c>
      <c r="DA52" s="1420" t="str">
        <f t="array" ref="DA52">IF(BN52="","",SUMPRODUCT(--ISNUMBER(SEARCH(" "&amp;EK1580:EK1679&amp;" ",BT52))))</f>
        <v/>
      </c>
      <c r="DB52" s="1420" t="str">
        <f t="array" ref="DB52">IF(BN52="","",SUMPRODUCT(--ISNUMBER(SEARCH(" "&amp;EK1680:EK1763&amp;" ",BT52))))</f>
        <v/>
      </c>
      <c r="DC52" s="1420" t="str">
        <f t="array" ref="DC52">IF(BN52="","",SUMPRODUCT(--ISNUMBER(SEARCH(" "&amp;EK1764:EK1813&amp;" ",BT52))))</f>
        <v/>
      </c>
      <c r="DD52" s="1420" t="str">
        <f t="array" ref="DD52">IF(BN52="","",SUMPRODUCT(--ISNUMBER(SEARCH(" "&amp;EK1814:EK1893&amp;" ",BT52))))</f>
        <v/>
      </c>
      <c r="DE52" s="1420" t="str">
        <f t="array" ref="DE52">IF(BN52="","",SUMPRODUCT(--ISNUMBER(SEARCH(" "&amp;EK1894:EK1902&amp;" ",BT52))))</f>
        <v/>
      </c>
      <c r="DF52" s="1420" t="str">
        <f t="shared" si="36"/>
        <v/>
      </c>
      <c r="DG52" s="1420" t="str">
        <f t="array" ref="DG52">IF(BN52="","",SUMPRODUCT(--ISNUMBER(SEARCH(" "&amp;EK1903:EK1960&amp;" ",BT52))))</f>
        <v/>
      </c>
      <c r="DH52" s="1420" t="str">
        <f t="array" ref="DH52">IF(BN52="","",SUMPRODUCT(--ISNUMBER(SEARCH(" "&amp;EK1961:EK1983&amp;" ",BT52))))</f>
        <v/>
      </c>
      <c r="DI52" s="1420" t="str">
        <f t="array" ref="DI52">IF(BN52="","",SUMPRODUCT(--ISNUMBER(SEARCH(" "&amp;EK1984:EK2000&amp;" ",BT52))))</f>
        <v/>
      </c>
      <c r="DJ52" s="1420" t="str">
        <f t="shared" si="37"/>
        <v/>
      </c>
      <c r="DK52" s="1420" t="str">
        <f t="array" ref="DK52">IF(BN52="","",SUMPRODUCT(--ISNUMBER(SEARCH(" "&amp;EK2001:EK2014&amp;" ",BT52))))</f>
        <v/>
      </c>
      <c r="DL52" s="1420" t="str">
        <f t="array" ref="DL52">IF(BN52="","",SUMPRODUCT(--ISNUMBER(SEARCH(" "&amp;EK2015:EK2029&amp;" ",BT52))))</f>
        <v/>
      </c>
      <c r="DM52" s="1420" t="str">
        <f t="shared" si="38"/>
        <v/>
      </c>
      <c r="DN52" s="1420" t="str">
        <f t="array" ref="DN52">IF(BN52="","",SUMPRODUCT(--ISNUMBER(SEARCH(" "&amp;EK2030:EK2047&amp;" ",BT52))))</f>
        <v/>
      </c>
      <c r="DO52" s="1420" t="str">
        <f t="array" ref="DO52">IF(BN52="","",SUMPRODUCT(--ISNUMBER(SEARCH(" "&amp;EK2048:EK2062&amp;" ",BT52))))</f>
        <v/>
      </c>
      <c r="DP52" s="1420" t="str">
        <f t="shared" si="39"/>
        <v/>
      </c>
      <c r="DQ52" s="1420" t="str">
        <f t="array" ref="DQ52">IF(BN52="","",SUMPRODUCT(--ISNUMBER(SEARCH(" "&amp;EK2063:EK2081&amp;" ",BT52))))</f>
        <v/>
      </c>
      <c r="DR52" s="1420" t="str">
        <f t="array" ref="DR52">IF(BN52="","",SUMPRODUCT(--ISNUMBER(SEARCH(" "&amp;EK2082:EK2096&amp;" ",BT52))))</f>
        <v/>
      </c>
      <c r="DS52" s="1420" t="str">
        <f t="shared" si="40"/>
        <v/>
      </c>
      <c r="DT52" s="1420" t="str">
        <f t="array" ref="DT52">IF(BN52="","",SUMPRODUCT(--ISNUMBER(SEARCH(" "&amp;EK2097:EK2117&amp;" ",BT52))))</f>
        <v/>
      </c>
      <c r="DU52" s="1420" t="str">
        <f t="array" ref="DU52">IF(BN52="","",SUMPRODUCT(--ISNUMBER(SEARCH(" "&amp;EK2118:EK2157&amp;" ",BT52))))</f>
        <v/>
      </c>
      <c r="DV52" s="1420" t="str">
        <f t="shared" si="41"/>
        <v/>
      </c>
      <c r="DW52" s="1420" t="str">
        <f t="array" ref="DW52">IF(BN52="","",SUMPRODUCT(--ISNUMBER(SEARCH(" "&amp;EK2158:EK2170&amp;" ",BT52))))</f>
        <v/>
      </c>
      <c r="DX52" s="1420" t="str">
        <f t="array" ref="DX52">IF(BN52="","",SUMPRODUCT(--ISNUMBER(SEARCH(" "&amp;EK2171:EK2176&amp;" ",BT52))))</f>
        <v/>
      </c>
      <c r="DY52" s="1420" t="str">
        <f t="shared" si="42"/>
        <v/>
      </c>
      <c r="DZ52" s="1420" t="str">
        <f t="array" ref="DZ52">IF(BN52="","",SUMPRODUCT(--ISNUMBER(SEARCH(" "&amp;EK2177:EK2276&amp;" ",BT52))))</f>
        <v/>
      </c>
      <c r="EA52" s="1420" t="str">
        <f t="array" ref="EA52">IF(BN52="","",SUMPRODUCT(--ISNUMBER(SEARCH(" "&amp;EK2277:EK2376&amp;" ",BT52))))</f>
        <v/>
      </c>
      <c r="EB52" s="1420" t="str">
        <f t="array" ref="EB52">IF(BN52="","",SUMPRODUCT(--ISNUMBER(SEARCH(" "&amp;EK2377:EK2419&amp;" ",BT52))))</f>
        <v/>
      </c>
      <c r="EC52" s="1420" t="str">
        <f t="array" ref="EC52">IF(BN52="","",SUMPRODUCT(--ISNUMBER(SEARCH(" "&amp;EK2420:EK2435&amp;" ",BT52))))</f>
        <v/>
      </c>
      <c r="ED52" s="1420" t="str">
        <f t="array" ref="ED52">IF(BN52="","",SUMPRODUCT(--ISNUMBER(SEARCH(" "&amp;EK2436:EK2440&amp;" ",BT52))))</f>
        <v/>
      </c>
      <c r="EE52" s="1420" t="str">
        <f t="shared" si="43"/>
        <v/>
      </c>
      <c r="EF52" s="1412"/>
      <c r="EG52" s="1411" t="s">
        <v>2050</v>
      </c>
      <c r="EH52" s="1411" t="s">
        <v>1905</v>
      </c>
      <c r="EI52" s="1411" t="s">
        <v>1906</v>
      </c>
      <c r="EJ52" s="1411" t="s">
        <v>745</v>
      </c>
      <c r="EK52" s="1411" t="s">
        <v>745</v>
      </c>
      <c r="EL52" s="1411" t="s">
        <v>1908</v>
      </c>
      <c r="EM52" s="1411" t="s">
        <v>1909</v>
      </c>
      <c r="EN52" s="1411" t="s">
        <v>1910</v>
      </c>
      <c r="EO52" s="1414" t="s">
        <v>1911</v>
      </c>
    </row>
    <row r="53" spans="2:145" ht="21" customHeight="1">
      <c r="B53" s="1438" t="str">
        <f t="shared" si="49"/>
        <v>5. Incorporez la farine, la poudre d’amandes puis la crème liquide, en mélangeant bien entre chaque ajout.</v>
      </c>
      <c r="C53" s="1438" t="str">
        <f t="shared" si="50"/>
        <v>5 Incorporez la farine la poudre d’amandes puis la crème liquide en mélangeant bien entre chaque ajout</v>
      </c>
      <c r="D53" s="1438" t="str">
        <f>IF(UPPER(TRIM(N27))="X",C53,B53)</f>
        <v>5. Incorporez la farine, la poudre d’amandes puis la crème liquide, en mélangeant bien entre chaque ajout.</v>
      </c>
      <c r="E53" s="1438">
        <f t="array" ref="E53">IF(H52&lt;&gt;"",E52,IF(E52="","",IFERROR(MATCH(TRUE(),INDEX(INDEX(K:K,E52+1):K219&lt;&gt;"",0),0)+E52,"")))</f>
        <v>50</v>
      </c>
      <c r="F53" s="1438" t="str">
        <f t="shared" si="58"/>
        <v>2. Étalez la pâte sablée dans un moule beurré, piquez le fond avec une fourchette et placez au réfrigérateur pendant la préparation.</v>
      </c>
      <c r="G53" s="1438" t="str">
        <f t="shared" si="51"/>
        <v xml:space="preserve">2. Étalez la pâte sablée dans un moule beurré, piquez le fond avec une </v>
      </c>
      <c r="H53" s="1836" t="str">
        <f t="shared" si="52"/>
        <v>fourchette et placez au réfrigérateur pendant la préparation.</v>
      </c>
      <c r="I53" s="1835" t="str">
        <f>IF(AND(F53&lt;&gt;"",N26&gt;0,M53&gt;N26),"Mot &gt; limite","")</f>
        <v/>
      </c>
      <c r="J53" s="1834">
        <f>IF(K53="","",COUNTIF(K34:K53,"&lt;&gt;"))</f>
        <v>20</v>
      </c>
      <c r="K53" s="1837" t="s">
        <v>6990</v>
      </c>
      <c r="L53" s="1834">
        <f t="shared" si="53"/>
        <v>106</v>
      </c>
      <c r="M53" s="1463">
        <f>IF(OR(F53="",N26="",N26&lt;=0),"",IF(LEN(F53)&lt;=N26,LEN(F53),IFERROR(FIND("♦",SUBSTITUTE(LEFT(F53,N26)," ","♦",LEN(LEFT(F53,N26))-LEN(SUBSTITUTE(LEFT(F53,N26)," ","")))),FIND(" ",F53&amp;" ",N26+1)-1)))</f>
        <v>71</v>
      </c>
      <c r="N53" s="1832">
        <f t="shared" si="54"/>
        <v>20</v>
      </c>
      <c r="O53" s="1833" t="str">
        <f t="shared" si="55"/>
        <v xml:space="preserve">2. Étalez la pâte sablée dans un moule beurré, piquez le fond avec une </v>
      </c>
      <c r="P53" s="1832">
        <f t="shared" si="56"/>
        <v>14</v>
      </c>
      <c r="Q53" s="1832">
        <f t="shared" si="57"/>
        <v>71</v>
      </c>
      <c r="R53" s="1463"/>
      <c r="S53" s="1930" t="str">
        <f t="shared" si="48"/>
        <v>►</v>
      </c>
      <c r="T53" s="1922" t="str">
        <f>T26</f>
        <v>N NOM DE VOTRE RECETTE | collez la--FAMILLE| Auteur &gt; VOUS</v>
      </c>
      <c r="U53" s="1923">
        <f>U26</f>
        <v>1</v>
      </c>
      <c r="V53" s="1922" t="str">
        <f>V26</f>
        <v>coupe</v>
      </c>
      <c r="W53" s="1921" t="str">
        <f>W26</f>
        <v>Recette mère ► Desserts assiette</v>
      </c>
      <c r="X53" s="2073"/>
      <c r="Y53" s="2072"/>
      <c r="Z53" s="2065" t="str">
        <f t="shared" si="44"/>
        <v/>
      </c>
      <c r="AA53" s="2071"/>
      <c r="AB53" s="2063"/>
      <c r="AC53" s="2062">
        <f>IF(OR(AD53="",AD53=0),0,AD53*IFERROR(_xlfn.XLOOKUP(AB53,AB84:AR84,AB85:AR85,"",0,1)*AA53*IF(X53&gt;0,X53,1),IFERROR(_xlfn.XLOOKUP(AB53,AB86:AR86,AB87:AR87,"",0,1)*AA53*IF(X53&gt;0,X53,1),0)))</f>
        <v>0</v>
      </c>
      <c r="AD53" s="2061">
        <v>1</v>
      </c>
      <c r="AE53" s="2060"/>
      <c r="AF53" s="2059"/>
      <c r="AG53" s="2058">
        <f>IF(AC75=0,0,(AC53/AC75)*AH29*1000)</f>
        <v>0</v>
      </c>
      <c r="AH53" s="2057">
        <f>IF(AC75=0,0,(X53/AC75)*AH29)</f>
        <v>0</v>
      </c>
      <c r="AI53" s="2070">
        <f>IF(AQ25&lt;&gt;0,X53*AD53*AC25,0)</f>
        <v>0</v>
      </c>
      <c r="AJ53" s="2069">
        <f t="shared" si="45"/>
        <v>0</v>
      </c>
      <c r="AK53" s="2054" t="str">
        <f>IF(OR(AQ25="",AQ25=0,AC53=0),"",AC53*AD53*AC25)</f>
        <v/>
      </c>
      <c r="AL53" s="2053" t="str">
        <f>IF(AB53="","",IF(AK53="","",IF(AK53=0,0,IF(SUM(COUNTIF(AB84:AL84,SUBSTITUTE(TRIM(AB53)," (s)","")),COUNTIF(AB86:AL86,SUBSTITUTE(TRIM(AB53)," (s)","")),COUNTIF(AB85:AL85,SUBSTITUTE(TRIM(AB53)," (s)","")),COUNTIF(AB87:AL87,SUBSTITUTE(TRIM(AB53)," (s)","")))&gt;0,IF(ROUND(AK53,3)&gt;=1,ROUND(AK53,3)&amp;" L",ROUND(AK53*100,0)&amp;" cl"),IF(SUM(COUNTIF(AM84:AR84,SUBSTITUTE(TRIM(AB53)," (s)","")),COUNTIF(AM86:AR86,SUBSTITUTE(TRIM(AB53)," (s)","")),COUNTIF(AM85:AR85,SUBSTITUTE(TRIM(AB53)," (s)","")),COUNTIF(AM87:AR87,SUBSTITUTE(TRIM(AB53)," (s)","")))&gt;0,IF(ROUND(AK53,3)&gt;=1,ROUND(AK53,3)&amp;" Kg",ROUND(AK53*1000,0)&amp;" g"),"")))))</f>
        <v/>
      </c>
      <c r="AM53" s="2052"/>
      <c r="AN53" s="2051">
        <f t="shared" si="46"/>
        <v>0</v>
      </c>
      <c r="AO53" s="2050">
        <f t="shared" si="47"/>
        <v>0</v>
      </c>
      <c r="AP53" s="2049"/>
      <c r="AQ53" s="2048"/>
      <c r="AR53" s="2047"/>
      <c r="AS53" s="1463"/>
      <c r="AT53" s="1421">
        <v>25</v>
      </c>
      <c r="AU53" s="1411" t="s">
        <v>2051</v>
      </c>
      <c r="AV53" s="1977" t="str">
        <f t="shared" si="6"/>
        <v>Emmenthal râpé* *</v>
      </c>
      <c r="AW53" s="1976" t="str">
        <f t="shared" si="7"/>
        <v>Lait</v>
      </c>
      <c r="AX53" s="1414" t="str">
        <f t="shared" si="8"/>
        <v/>
      </c>
      <c r="AY53" s="1414" t="str">
        <f t="shared" si="9"/>
        <v/>
      </c>
      <c r="AZ53" s="1414" t="str">
        <f t="shared" si="10"/>
        <v/>
      </c>
      <c r="BA53" s="1414" t="str">
        <f t="shared" si="11"/>
        <v/>
      </c>
      <c r="BB53" s="1414" t="str">
        <f t="shared" si="12"/>
        <v/>
      </c>
      <c r="BC53" s="1414" t="str">
        <f t="shared" si="13"/>
        <v/>
      </c>
      <c r="BD53" s="1414" t="str">
        <f t="shared" si="14"/>
        <v>X</v>
      </c>
      <c r="BE53" s="1414" t="str">
        <f t="shared" si="15"/>
        <v/>
      </c>
      <c r="BF53" s="1414" t="str">
        <f t="shared" si="16"/>
        <v/>
      </c>
      <c r="BG53" s="1414" t="str">
        <f t="shared" si="17"/>
        <v/>
      </c>
      <c r="BH53" s="1414" t="str">
        <f t="shared" si="18"/>
        <v/>
      </c>
      <c r="BI53" s="1414" t="str">
        <f t="shared" si="19"/>
        <v/>
      </c>
      <c r="BJ53" s="1414" t="str">
        <f t="shared" si="20"/>
        <v/>
      </c>
      <c r="BK53" s="1414" t="str">
        <f t="shared" si="21"/>
        <v/>
      </c>
      <c r="BL53" s="1422" t="str">
        <f t="shared" si="22"/>
        <v/>
      </c>
      <c r="BM53" s="1410"/>
      <c r="BN53" s="1420" t="str">
        <f t="shared" si="23"/>
        <v>Emmenthal râpé*</v>
      </c>
      <c r="BO53" s="1420" t="str">
        <f t="shared" si="24"/>
        <v>emmenthal râpé*</v>
      </c>
      <c r="BP53" s="1420" t="str">
        <f t="shared" si="25"/>
        <v>emmenthal rape*</v>
      </c>
      <c r="BQ53" s="1420" t="str">
        <f t="shared" si="26"/>
        <v>emmenthal rape*</v>
      </c>
      <c r="BR53" s="1420" t="str">
        <f t="shared" si="27"/>
        <v>emmenthal rape*</v>
      </c>
      <c r="BS53" s="1420" t="str">
        <f t="shared" si="28"/>
        <v xml:space="preserve">emmenthal rape </v>
      </c>
      <c r="BT53" s="1420" t="str">
        <f t="shared" si="29"/>
        <v xml:space="preserve"> emmenthal rape </v>
      </c>
      <c r="BU53" s="1420">
        <f t="array" ref="BU53">IF(BN53="","",SUMPRODUCT(--ISNUMBER(SEARCH(" "&amp;EK24:EK123&amp;" ",BT53))))</f>
        <v>0</v>
      </c>
      <c r="BV53" s="1420">
        <f t="array" ref="BV53">IF(BN53="","",SUMPRODUCT(--ISNUMBER(SEARCH(" "&amp;EK124:EK169&amp;" ",BT53))))</f>
        <v>0</v>
      </c>
      <c r="BW53" s="1420">
        <f t="array" ref="BW53">IF(BN53="","",SUMPRODUCT(--ISNUMBER(SEARCH(" "&amp;EK170:EK207&amp;" ",BT53))))</f>
        <v>0</v>
      </c>
      <c r="BX53" s="1420">
        <f t="array" ref="BX53">IF(BN53="","",SUMPRODUCT(--ISNUMBER(SEARCH(" "&amp;EK208:EK229&amp;" ",BT53))))</f>
        <v>0</v>
      </c>
      <c r="BY53" s="1420" t="str">
        <f t="shared" si="30"/>
        <v/>
      </c>
      <c r="BZ53" s="1420">
        <f t="array" ref="BZ53">IF(BN53="","",SUMPRODUCT(--ISNUMBER(SEARCH(" "&amp;EK230:EK329&amp;" ",BT53))))</f>
        <v>0</v>
      </c>
      <c r="CA53" s="1420">
        <f t="array" ref="CA53">IF(BN53="","",SUMPRODUCT(--ISNUMBER(SEARCH(" "&amp;EK330:EK364&amp;" ",BT53))))</f>
        <v>0</v>
      </c>
      <c r="CB53" s="1420" t="str">
        <f t="shared" si="31"/>
        <v/>
      </c>
      <c r="CC53" s="1420">
        <f t="array" ref="CC53">IF(BN53="","",SUMPRODUCT(--ISNUMBER(SEARCH(" "&amp;EK365:EK422&amp;" ",BT53))))</f>
        <v>0</v>
      </c>
      <c r="CD53" s="1420">
        <f t="array" ref="CD53">IF(BN53="","",SUMPRODUCT(--ISNUMBER(SEARCH(" "&amp;EK423:EK450&amp;" ",BT53))))</f>
        <v>0</v>
      </c>
      <c r="CE53" s="1420">
        <f t="array" ref="CE53">IF(BN53="","",SUMPRODUCT(--ISNUMBER(SEARCH(" "&amp;EK451:EK459&amp;" ",BT53))))</f>
        <v>0</v>
      </c>
      <c r="CF53" s="1420" t="str">
        <f t="shared" si="32"/>
        <v/>
      </c>
      <c r="CG53" s="1420">
        <f t="array" ref="CG53">IF(BN53="","",SUMPRODUCT(--ISNUMBER(SEARCH(" "&amp;EK460:EK559&amp;" ",BT53))))</f>
        <v>0</v>
      </c>
      <c r="CH53" s="1420">
        <f t="array" ref="CH53">IF(BN53="","",SUMPRODUCT(--ISNUMBER(SEARCH(" "&amp;EK560:EK659&amp;" ",BT53))))</f>
        <v>0</v>
      </c>
      <c r="CI53" s="1420">
        <f t="array" ref="CI53">IF(BN53="","",SUMPRODUCT(--ISNUMBER(SEARCH(" "&amp;EK660:EK759&amp;" ",BT53))))</f>
        <v>0</v>
      </c>
      <c r="CJ53" s="1420">
        <f t="array" ref="CJ53">IF(BN53="","",SUMPRODUCT(--ISNUMBER(SEARCH(" "&amp;EK760:EK859&amp;" ",BT53))))</f>
        <v>0</v>
      </c>
      <c r="CK53" s="1420">
        <f t="array" ref="CK53">IF(BN53="","",SUMPRODUCT(--ISNUMBER(SEARCH(" "&amp;EK860:EK959&amp;" ",BT53))))</f>
        <v>0</v>
      </c>
      <c r="CL53" s="1420">
        <f t="array" ref="CL53">IF(BN53="","",SUMPRODUCT(--ISNUMBER(SEARCH(" "&amp;EK960:EK1059&amp;" ",BT53))))</f>
        <v>0</v>
      </c>
      <c r="CM53" s="1420">
        <f t="array" ref="CM53">IF(BN53="","",SUMPRODUCT(--ISNUMBER(SEARCH(" "&amp;EK1060:EK1159&amp;" ",BT53))))</f>
        <v>0</v>
      </c>
      <c r="CN53" s="1420">
        <f t="array" ref="CN53">IF(BN53="","",SUMPRODUCT(--ISNUMBER(SEARCH(" "&amp;EK1160:EK1259&amp;" ",BT53))))</f>
        <v>0</v>
      </c>
      <c r="CO53" s="1420">
        <f t="array" ref="CO53">IF(BN53="","",SUMPRODUCT(--ISNUMBER(SEARCH(" "&amp;EK1260:EK1359&amp;" ",BT53))))</f>
        <v>0</v>
      </c>
      <c r="CP53" s="1420">
        <f t="array" ref="CP53">IF(BN53="","",SUMPRODUCT(--ISNUMBER(SEARCH(" "&amp;EK1360:EK1387&amp;" ",BT53))))</f>
        <v>0</v>
      </c>
      <c r="CQ53" s="1420">
        <f t="array" ref="CQ53">IF(BN53="","",SUMPRODUCT(--ISNUMBER(SEARCH(" "&amp;EK1388:EK1396&amp;" ",BT53))))</f>
        <v>0</v>
      </c>
      <c r="CR53" s="1420">
        <f t="array" ref="CR53">IF(BN53="","",SUMPRODUCT(--ISNUMBER(SEARCH(" "&amp;EK1397:EK1407&amp;" ",BT53))))</f>
        <v>0</v>
      </c>
      <c r="CS53" s="1420" t="str">
        <f t="shared" si="33"/>
        <v/>
      </c>
      <c r="CT53" s="1420">
        <f t="array" ref="CT53">IF(BN53="","",SUMPRODUCT(--ISNUMBER(SEARCH(" "&amp;EK1408:EK1428&amp;" ",BT53))))</f>
        <v>0</v>
      </c>
      <c r="CU53" s="1420" t="str">
        <f t="shared" si="34"/>
        <v/>
      </c>
      <c r="CV53" s="1420">
        <f t="array" ref="CV53">IF(BN53="","",SUMPRODUCT(--ISNUMBER(SEARCH(" "&amp;EK1429:EK1466&amp;" ",BT53))))</f>
        <v>0</v>
      </c>
      <c r="CW53" s="1420">
        <f t="array" ref="CW53">IF(BN53="","",SUMPRODUCT(--ISNUMBER(SEARCH(" "&amp;EK1467:EK1468&amp;" ",BT53))))</f>
        <v>0</v>
      </c>
      <c r="CX53" s="1420">
        <f t="array" ref="CX53">IF(BN53="","",SUMPRODUCT(--ISNUMBER(SEARCH(" "&amp;EK1469:EK1479&amp;" ",BT53))))</f>
        <v>0</v>
      </c>
      <c r="CY53" s="1420" t="str">
        <f t="shared" si="35"/>
        <v/>
      </c>
      <c r="CZ53" s="1420">
        <f t="array" ref="CZ53">IF(BN53="","",SUMPRODUCT(--ISNUMBER(SEARCH(" "&amp;EK1480:EK1579&amp;" ",BT53))))</f>
        <v>0</v>
      </c>
      <c r="DA53" s="1420">
        <f t="array" ref="DA53">IF(BN53="","",SUMPRODUCT(--ISNUMBER(SEARCH(" "&amp;EK1580:EK1679&amp;" ",BT53))))</f>
        <v>2</v>
      </c>
      <c r="DB53" s="1420">
        <f t="array" ref="DB53">IF(BN53="","",SUMPRODUCT(--ISNUMBER(SEARCH(" "&amp;EK1680:EK1763&amp;" ",BT53))))</f>
        <v>0</v>
      </c>
      <c r="DC53" s="1420">
        <f t="array" ref="DC53">IF(BN53="","",SUMPRODUCT(--ISNUMBER(SEARCH(" "&amp;EK1764:EK1813&amp;" ",BT53))))</f>
        <v>0</v>
      </c>
      <c r="DD53" s="1420">
        <f t="array" ref="DD53">IF(BN53="","",SUMPRODUCT(--ISNUMBER(SEARCH(" "&amp;EK1814:EK1893&amp;" ",BT53))))</f>
        <v>0</v>
      </c>
      <c r="DE53" s="1420">
        <f t="array" ref="DE53">IF(BN53="","",SUMPRODUCT(--ISNUMBER(SEARCH(" "&amp;EK1894:EK1902&amp;" ",BT53))))</f>
        <v>0</v>
      </c>
      <c r="DF53" s="1420" t="str">
        <f t="shared" si="36"/>
        <v>X</v>
      </c>
      <c r="DG53" s="1420">
        <f t="array" ref="DG53">IF(BN53="","",SUMPRODUCT(--ISNUMBER(SEARCH(" "&amp;EK1903:EK1960&amp;" ",BT53))))</f>
        <v>0</v>
      </c>
      <c r="DH53" s="1420">
        <f t="array" ref="DH53">IF(BN53="","",SUMPRODUCT(--ISNUMBER(SEARCH(" "&amp;EK1961:EK1983&amp;" ",BT53))))</f>
        <v>0</v>
      </c>
      <c r="DI53" s="1420">
        <f t="array" ref="DI53">IF(BN53="","",SUMPRODUCT(--ISNUMBER(SEARCH(" "&amp;EK1984:EK2000&amp;" ",BT53))))</f>
        <v>0</v>
      </c>
      <c r="DJ53" s="1420" t="str">
        <f t="shared" si="37"/>
        <v/>
      </c>
      <c r="DK53" s="1420">
        <f t="array" ref="DK53">IF(BN53="","",SUMPRODUCT(--ISNUMBER(SEARCH(" "&amp;EK2001:EK2014&amp;" ",BT53))))</f>
        <v>0</v>
      </c>
      <c r="DL53" s="1420">
        <f t="array" ref="DL53">IF(BN53="","",SUMPRODUCT(--ISNUMBER(SEARCH(" "&amp;EK2015:EK2029&amp;" ",BT53))))</f>
        <v>0</v>
      </c>
      <c r="DM53" s="1420" t="str">
        <f t="shared" si="38"/>
        <v/>
      </c>
      <c r="DN53" s="1420">
        <f t="array" ref="DN53">IF(BN53="","",SUMPRODUCT(--ISNUMBER(SEARCH(" "&amp;EK2030:EK2047&amp;" ",BT53))))</f>
        <v>0</v>
      </c>
      <c r="DO53" s="1420">
        <f t="array" ref="DO53">IF(BN53="","",SUMPRODUCT(--ISNUMBER(SEARCH(" "&amp;EK2048:EK2062&amp;" ",BT53))))</f>
        <v>0</v>
      </c>
      <c r="DP53" s="1420" t="str">
        <f t="shared" si="39"/>
        <v/>
      </c>
      <c r="DQ53" s="1420">
        <f t="array" ref="DQ53">IF(BN53="","",SUMPRODUCT(--ISNUMBER(SEARCH(" "&amp;EK2063:EK2081&amp;" ",BT53))))</f>
        <v>0</v>
      </c>
      <c r="DR53" s="1420">
        <f t="array" ref="DR53">IF(BN53="","",SUMPRODUCT(--ISNUMBER(SEARCH(" "&amp;EK2082:EK2096&amp;" ",BT53))))</f>
        <v>0</v>
      </c>
      <c r="DS53" s="1420" t="str">
        <f t="shared" si="40"/>
        <v/>
      </c>
      <c r="DT53" s="1420">
        <f t="array" ref="DT53">IF(BN53="","",SUMPRODUCT(--ISNUMBER(SEARCH(" "&amp;EK2097:EK2117&amp;" ",BT53))))</f>
        <v>0</v>
      </c>
      <c r="DU53" s="1420">
        <f t="array" ref="DU53">IF(BN53="","",SUMPRODUCT(--ISNUMBER(SEARCH(" "&amp;EK2118:EK2157&amp;" ",BT53))))</f>
        <v>0</v>
      </c>
      <c r="DV53" s="1420" t="str">
        <f t="shared" si="41"/>
        <v/>
      </c>
      <c r="DW53" s="1420">
        <f t="array" ref="DW53">IF(BN53="","",SUMPRODUCT(--ISNUMBER(SEARCH(" "&amp;EK2158:EK2170&amp;" ",BT53))))</f>
        <v>0</v>
      </c>
      <c r="DX53" s="1420">
        <f t="array" ref="DX53">IF(BN53="","",SUMPRODUCT(--ISNUMBER(SEARCH(" "&amp;EK2171:EK2176&amp;" ",BT53))))</f>
        <v>0</v>
      </c>
      <c r="DY53" s="1420" t="str">
        <f t="shared" si="42"/>
        <v/>
      </c>
      <c r="DZ53" s="1420">
        <f t="array" ref="DZ53">IF(BN53="","",SUMPRODUCT(--ISNUMBER(SEARCH(" "&amp;EK2177:EK2276&amp;" ",BT53))))</f>
        <v>0</v>
      </c>
      <c r="EA53" s="1420">
        <f t="array" ref="EA53">IF(BN53="","",SUMPRODUCT(--ISNUMBER(SEARCH(" "&amp;EK2277:EK2376&amp;" ",BT53))))</f>
        <v>0</v>
      </c>
      <c r="EB53" s="1420">
        <f t="array" ref="EB53">IF(BN53="","",SUMPRODUCT(--ISNUMBER(SEARCH(" "&amp;EK2377:EK2419&amp;" ",BT53))))</f>
        <v>0</v>
      </c>
      <c r="EC53" s="1420">
        <f t="array" ref="EC53">IF(BN53="","",SUMPRODUCT(--ISNUMBER(SEARCH(" "&amp;EK2420:EK2435&amp;" ",BT53))))</f>
        <v>0</v>
      </c>
      <c r="ED53" s="1420">
        <f t="array" ref="ED53">IF(BN53="","",SUMPRODUCT(--ISNUMBER(SEARCH(" "&amp;EK2436:EK2440&amp;" ",BT53))))</f>
        <v>0</v>
      </c>
      <c r="EE53" s="1420" t="str">
        <f t="shared" si="43"/>
        <v/>
      </c>
      <c r="EF53" s="1412"/>
      <c r="EG53" s="1411" t="s">
        <v>2052</v>
      </c>
      <c r="EH53" s="1411" t="s">
        <v>1905</v>
      </c>
      <c r="EI53" s="1411" t="s">
        <v>1906</v>
      </c>
      <c r="EJ53" s="1411" t="s">
        <v>2053</v>
      </c>
      <c r="EK53" s="1411" t="s">
        <v>2053</v>
      </c>
      <c r="EL53" s="1411" t="s">
        <v>1908</v>
      </c>
      <c r="EM53" s="1411" t="s">
        <v>1909</v>
      </c>
      <c r="EN53" s="1411" t="s">
        <v>1910</v>
      </c>
      <c r="EO53" s="1414" t="s">
        <v>1911</v>
      </c>
    </row>
    <row r="54" spans="2:145" ht="21" customHeight="1">
      <c r="B54" s="1438" t="str">
        <f t="shared" si="49"/>
        <v>6. Versez cette préparation sur les pommes, parsemez d’amandes effilées et ajoutez quelques noisettes de beurre.</v>
      </c>
      <c r="C54" s="1438" t="str">
        <f t="shared" si="50"/>
        <v>6 Versez cette préparation sur les pommes parsemez d’amandes effilées et ajoutez quelques noisettes de beurre</v>
      </c>
      <c r="D54" s="1438" t="str">
        <f>IF(UPPER(TRIM(N27))="X",C54,B54)</f>
        <v>6. Versez cette préparation sur les pommes, parsemez d’amandes effilées et ajoutez quelques noisettes de beurre.</v>
      </c>
      <c r="E54" s="1438">
        <f t="array" ref="E54">IF(H53&lt;&gt;"",E53,IF(E53="","",IFERROR(MATCH(TRUE(),INDEX(INDEX(K:K,E53+1):K219&lt;&gt;"",0),0)+E53,"")))</f>
        <v>50</v>
      </c>
      <c r="F54" s="1438" t="str">
        <f t="shared" si="58"/>
        <v>fourchette et placez au réfrigérateur pendant la préparation.</v>
      </c>
      <c r="G54" s="1438" t="str">
        <f t="shared" si="51"/>
        <v>fourchette et placez au réfrigérateur pendant la préparation.</v>
      </c>
      <c r="H54" s="1836" t="str">
        <f t="shared" si="52"/>
        <v/>
      </c>
      <c r="I54" s="1835" t="str">
        <f>IF(AND(F54&lt;&gt;"",N26&gt;0,M54&gt;N26),"Mot &gt; limite","")</f>
        <v/>
      </c>
      <c r="J54" s="1834">
        <f>IF(K54="","",COUNTIF(K34:K54,"&lt;&gt;"))</f>
        <v>21</v>
      </c>
      <c r="K54" s="1837" t="s">
        <v>6991</v>
      </c>
      <c r="L54" s="1834">
        <f t="shared" si="53"/>
        <v>112</v>
      </c>
      <c r="M54" s="1463">
        <f>IF(OR(F54="",N26="",N26&lt;=0),"",IF(LEN(F54)&lt;=N26,LEN(F54),IFERROR(FIND("♦",SUBSTITUTE(LEFT(F54,N26)," ","♦",LEN(LEFT(F54,N26))-LEN(SUBSTITUTE(LEFT(F54,N26)," ","")))),FIND(" ",F54&amp;" ",N26+1)-1)))</f>
        <v>61</v>
      </c>
      <c r="N54" s="1832">
        <f t="shared" si="54"/>
        <v>21</v>
      </c>
      <c r="O54" s="1833" t="str">
        <f t="shared" si="55"/>
        <v>fourchette et placez au réfrigérateur pendant la préparation.</v>
      </c>
      <c r="P54" s="1832">
        <f t="shared" si="56"/>
        <v>8</v>
      </c>
      <c r="Q54" s="1832">
        <f t="shared" si="57"/>
        <v>61</v>
      </c>
      <c r="R54" s="1463"/>
      <c r="S54" s="1930" t="str">
        <f t="shared" si="48"/>
        <v>►</v>
      </c>
      <c r="T54" s="1922" t="str">
        <f>T26</f>
        <v>N NOM DE VOTRE RECETTE | collez la--FAMILLE| Auteur &gt; VOUS</v>
      </c>
      <c r="U54" s="1923">
        <f>U26</f>
        <v>1</v>
      </c>
      <c r="V54" s="1922" t="str">
        <f>V26</f>
        <v>coupe</v>
      </c>
      <c r="W54" s="1921" t="str">
        <f>W26</f>
        <v>Recette mère ► Desserts assiette</v>
      </c>
      <c r="X54" s="2073"/>
      <c r="Y54" s="2072"/>
      <c r="Z54" s="2065" t="str">
        <f t="shared" si="44"/>
        <v/>
      </c>
      <c r="AA54" s="2071"/>
      <c r="AB54" s="2063"/>
      <c r="AC54" s="2062">
        <f>IF(OR(AD54="",AD54=0),0,AD54*IFERROR(_xlfn.XLOOKUP(AB54,AB84:AR84,AB85:AR85,"",0,1)*AA54*IF(X54&gt;0,X54,1),IFERROR(_xlfn.XLOOKUP(AB54,AB86:AR86,AB87:AR87,"",0,1)*AA54*IF(X54&gt;0,X54,1),0)))</f>
        <v>0</v>
      </c>
      <c r="AD54" s="2061">
        <v>1</v>
      </c>
      <c r="AE54" s="2060"/>
      <c r="AF54" s="2059"/>
      <c r="AG54" s="2058">
        <f>IF(AC75=0,0,(AC54/AC75)*AH29*1000)</f>
        <v>0</v>
      </c>
      <c r="AH54" s="2057">
        <f>IF(AC75=0,0,(X54/AC75)*AH29)</f>
        <v>0</v>
      </c>
      <c r="AI54" s="2056">
        <f>IF(AQ25&lt;&gt;0,X54*AD54*AC25,0)</f>
        <v>0</v>
      </c>
      <c r="AJ54" s="2055">
        <f t="shared" si="45"/>
        <v>0</v>
      </c>
      <c r="AK54" s="2054" t="str">
        <f>IF(OR(AQ25="",AQ25=0,AC54=0),"",AC54*AD54*AC25)</f>
        <v/>
      </c>
      <c r="AL54" s="2053" t="str">
        <f>IF(AB54="","",IF(AK54="","",IF(AK54=0,0,IF(SUM(COUNTIF(AB84:AL84,SUBSTITUTE(TRIM(AB54)," (s)","")),COUNTIF(AB86:AL86,SUBSTITUTE(TRIM(AB54)," (s)","")),COUNTIF(AB85:AL85,SUBSTITUTE(TRIM(AB54)," (s)","")),COUNTIF(AB87:AL87,SUBSTITUTE(TRIM(AB54)," (s)","")))&gt;0,IF(ROUND(AK54,3)&gt;=1,ROUND(AK54,3)&amp;" L",ROUND(AK54*100,0)&amp;" cl"),IF(SUM(COUNTIF(AM84:AR84,SUBSTITUTE(TRIM(AB54)," (s)","")),COUNTIF(AM86:AR86,SUBSTITUTE(TRIM(AB54)," (s)","")),COUNTIF(AM85:AR85,SUBSTITUTE(TRIM(AB54)," (s)","")),COUNTIF(AM87:AR87,SUBSTITUTE(TRIM(AB54)," (s)","")))&gt;0,IF(ROUND(AK54,3)&gt;=1,ROUND(AK54,3)&amp;" Kg",ROUND(AK54*1000,0)&amp;" g"),"")))))</f>
        <v/>
      </c>
      <c r="AM54" s="2052"/>
      <c r="AN54" s="2051">
        <f t="shared" si="46"/>
        <v>0</v>
      </c>
      <c r="AO54" s="2050">
        <f t="shared" si="47"/>
        <v>0</v>
      </c>
      <c r="AP54" s="2049"/>
      <c r="AQ54" s="2048"/>
      <c r="AR54" s="2047"/>
      <c r="AS54" s="1463"/>
      <c r="AT54" s="1421">
        <v>26</v>
      </c>
      <c r="AU54" s="1411" t="s">
        <v>2054</v>
      </c>
      <c r="AV54" s="1977" t="str">
        <f t="shared" si="6"/>
        <v>Parmesan* *</v>
      </c>
      <c r="AW54" s="1976" t="str">
        <f t="shared" si="7"/>
        <v>Lait</v>
      </c>
      <c r="AX54" s="1414" t="str">
        <f t="shared" si="8"/>
        <v/>
      </c>
      <c r="AY54" s="1414" t="str">
        <f t="shared" si="9"/>
        <v/>
      </c>
      <c r="AZ54" s="1414" t="str">
        <f t="shared" si="10"/>
        <v/>
      </c>
      <c r="BA54" s="1414" t="str">
        <f t="shared" si="11"/>
        <v/>
      </c>
      <c r="BB54" s="1414" t="str">
        <f t="shared" si="12"/>
        <v/>
      </c>
      <c r="BC54" s="1414" t="str">
        <f t="shared" si="13"/>
        <v/>
      </c>
      <c r="BD54" s="1414" t="str">
        <f t="shared" si="14"/>
        <v>X</v>
      </c>
      <c r="BE54" s="1414" t="str">
        <f t="shared" si="15"/>
        <v/>
      </c>
      <c r="BF54" s="1414" t="str">
        <f t="shared" si="16"/>
        <v/>
      </c>
      <c r="BG54" s="1414" t="str">
        <f t="shared" si="17"/>
        <v/>
      </c>
      <c r="BH54" s="1414" t="str">
        <f t="shared" si="18"/>
        <v/>
      </c>
      <c r="BI54" s="1414" t="str">
        <f t="shared" si="19"/>
        <v/>
      </c>
      <c r="BJ54" s="1414" t="str">
        <f t="shared" si="20"/>
        <v/>
      </c>
      <c r="BK54" s="1414" t="str">
        <f t="shared" si="21"/>
        <v/>
      </c>
      <c r="BL54" s="1422" t="str">
        <f t="shared" si="22"/>
        <v/>
      </c>
      <c r="BM54" s="1410"/>
      <c r="BN54" s="1420" t="str">
        <f t="shared" si="23"/>
        <v>Parmesan*</v>
      </c>
      <c r="BO54" s="1420" t="str">
        <f t="shared" si="24"/>
        <v>parmesan*</v>
      </c>
      <c r="BP54" s="1420" t="str">
        <f t="shared" si="25"/>
        <v>parmesan*</v>
      </c>
      <c r="BQ54" s="1420" t="str">
        <f t="shared" si="26"/>
        <v>parmesan*</v>
      </c>
      <c r="BR54" s="1420" t="str">
        <f t="shared" si="27"/>
        <v>parmesan*</v>
      </c>
      <c r="BS54" s="1420" t="str">
        <f t="shared" si="28"/>
        <v xml:space="preserve">parmesan </v>
      </c>
      <c r="BT54" s="1420" t="str">
        <f t="shared" si="29"/>
        <v xml:space="preserve"> parmesan </v>
      </c>
      <c r="BU54" s="1420">
        <f t="array" ref="BU54">IF(BN54="","",SUMPRODUCT(--ISNUMBER(SEARCH(" "&amp;EK24:EK123&amp;" ",BT54))))</f>
        <v>0</v>
      </c>
      <c r="BV54" s="1420">
        <f t="array" ref="BV54">IF(BN54="","",SUMPRODUCT(--ISNUMBER(SEARCH(" "&amp;EK124:EK169&amp;" ",BT54))))</f>
        <v>0</v>
      </c>
      <c r="BW54" s="1420">
        <f t="array" ref="BW54">IF(BN54="","",SUMPRODUCT(--ISNUMBER(SEARCH(" "&amp;EK170:EK207&amp;" ",BT54))))</f>
        <v>0</v>
      </c>
      <c r="BX54" s="1420">
        <f t="array" ref="BX54">IF(BN54="","",SUMPRODUCT(--ISNUMBER(SEARCH(" "&amp;EK208:EK229&amp;" ",BT54))))</f>
        <v>0</v>
      </c>
      <c r="BY54" s="1420" t="str">
        <f t="shared" si="30"/>
        <v/>
      </c>
      <c r="BZ54" s="1420">
        <f t="array" ref="BZ54">IF(BN54="","",SUMPRODUCT(--ISNUMBER(SEARCH(" "&amp;EK230:EK329&amp;" ",BT54))))</f>
        <v>0</v>
      </c>
      <c r="CA54" s="1420">
        <f t="array" ref="CA54">IF(BN54="","",SUMPRODUCT(--ISNUMBER(SEARCH(" "&amp;EK330:EK364&amp;" ",BT54))))</f>
        <v>0</v>
      </c>
      <c r="CB54" s="1420" t="str">
        <f t="shared" si="31"/>
        <v/>
      </c>
      <c r="CC54" s="1420">
        <f t="array" ref="CC54">IF(BN54="","",SUMPRODUCT(--ISNUMBER(SEARCH(" "&amp;EK365:EK422&amp;" ",BT54))))</f>
        <v>0</v>
      </c>
      <c r="CD54" s="1420">
        <f t="array" ref="CD54">IF(BN54="","",SUMPRODUCT(--ISNUMBER(SEARCH(" "&amp;EK423:EK450&amp;" ",BT54))))</f>
        <v>0</v>
      </c>
      <c r="CE54" s="1420">
        <f t="array" ref="CE54">IF(BN54="","",SUMPRODUCT(--ISNUMBER(SEARCH(" "&amp;EK451:EK459&amp;" ",BT54))))</f>
        <v>0</v>
      </c>
      <c r="CF54" s="1420" t="str">
        <f t="shared" si="32"/>
        <v/>
      </c>
      <c r="CG54" s="1420">
        <f t="array" ref="CG54">IF(BN54="","",SUMPRODUCT(--ISNUMBER(SEARCH(" "&amp;EK460:EK559&amp;" ",BT54))))</f>
        <v>0</v>
      </c>
      <c r="CH54" s="1420">
        <f t="array" ref="CH54">IF(BN54="","",SUMPRODUCT(--ISNUMBER(SEARCH(" "&amp;EK560:EK659&amp;" ",BT54))))</f>
        <v>0</v>
      </c>
      <c r="CI54" s="1420">
        <f t="array" ref="CI54">IF(BN54="","",SUMPRODUCT(--ISNUMBER(SEARCH(" "&amp;EK660:EK759&amp;" ",BT54))))</f>
        <v>0</v>
      </c>
      <c r="CJ54" s="1420">
        <f t="array" ref="CJ54">IF(BN54="","",SUMPRODUCT(--ISNUMBER(SEARCH(" "&amp;EK760:EK859&amp;" ",BT54))))</f>
        <v>0</v>
      </c>
      <c r="CK54" s="1420">
        <f t="array" ref="CK54">IF(BN54="","",SUMPRODUCT(--ISNUMBER(SEARCH(" "&amp;EK860:EK959&amp;" ",BT54))))</f>
        <v>0</v>
      </c>
      <c r="CL54" s="1420">
        <f t="array" ref="CL54">IF(BN54="","",SUMPRODUCT(--ISNUMBER(SEARCH(" "&amp;EK960:EK1059&amp;" ",BT54))))</f>
        <v>0</v>
      </c>
      <c r="CM54" s="1420">
        <f t="array" ref="CM54">IF(BN54="","",SUMPRODUCT(--ISNUMBER(SEARCH(" "&amp;EK1060:EK1159&amp;" ",BT54))))</f>
        <v>0</v>
      </c>
      <c r="CN54" s="1420">
        <f t="array" ref="CN54">IF(BN54="","",SUMPRODUCT(--ISNUMBER(SEARCH(" "&amp;EK1160:EK1259&amp;" ",BT54))))</f>
        <v>0</v>
      </c>
      <c r="CO54" s="1420">
        <f t="array" ref="CO54">IF(BN54="","",SUMPRODUCT(--ISNUMBER(SEARCH(" "&amp;EK1260:EK1359&amp;" ",BT54))))</f>
        <v>0</v>
      </c>
      <c r="CP54" s="1420">
        <f t="array" ref="CP54">IF(BN54="","",SUMPRODUCT(--ISNUMBER(SEARCH(" "&amp;EK1360:EK1387&amp;" ",BT54))))</f>
        <v>0</v>
      </c>
      <c r="CQ54" s="1420">
        <f t="array" ref="CQ54">IF(BN54="","",SUMPRODUCT(--ISNUMBER(SEARCH(" "&amp;EK1388:EK1396&amp;" ",BT54))))</f>
        <v>0</v>
      </c>
      <c r="CR54" s="1420">
        <f t="array" ref="CR54">IF(BN54="","",SUMPRODUCT(--ISNUMBER(SEARCH(" "&amp;EK1397:EK1407&amp;" ",BT54))))</f>
        <v>0</v>
      </c>
      <c r="CS54" s="1420" t="str">
        <f t="shared" si="33"/>
        <v/>
      </c>
      <c r="CT54" s="1420">
        <f t="array" ref="CT54">IF(BN54="","",SUMPRODUCT(--ISNUMBER(SEARCH(" "&amp;EK1408:EK1428&amp;" ",BT54))))</f>
        <v>0</v>
      </c>
      <c r="CU54" s="1420" t="str">
        <f t="shared" si="34"/>
        <v/>
      </c>
      <c r="CV54" s="1420">
        <f t="array" ref="CV54">IF(BN54="","",SUMPRODUCT(--ISNUMBER(SEARCH(" "&amp;EK1429:EK1466&amp;" ",BT54))))</f>
        <v>0</v>
      </c>
      <c r="CW54" s="1420">
        <f t="array" ref="CW54">IF(BN54="","",SUMPRODUCT(--ISNUMBER(SEARCH(" "&amp;EK1467:EK1468&amp;" ",BT54))))</f>
        <v>0</v>
      </c>
      <c r="CX54" s="1420">
        <f t="array" ref="CX54">IF(BN54="","",SUMPRODUCT(--ISNUMBER(SEARCH(" "&amp;EK1469:EK1479&amp;" ",BT54))))</f>
        <v>0</v>
      </c>
      <c r="CY54" s="1420" t="str">
        <f t="shared" si="35"/>
        <v/>
      </c>
      <c r="CZ54" s="1420">
        <f t="array" ref="CZ54">IF(BN54="","",SUMPRODUCT(--ISNUMBER(SEARCH(" "&amp;EK1480:EK1579&amp;" ",BT54))))</f>
        <v>0</v>
      </c>
      <c r="DA54" s="1420">
        <f t="array" ref="DA54">IF(BN54="","",SUMPRODUCT(--ISNUMBER(SEARCH(" "&amp;EK1580:EK1679&amp;" ",BT54))))</f>
        <v>1</v>
      </c>
      <c r="DB54" s="1420">
        <f t="array" ref="DB54">IF(BN54="","",SUMPRODUCT(--ISNUMBER(SEARCH(" "&amp;EK1680:EK1763&amp;" ",BT54))))</f>
        <v>0</v>
      </c>
      <c r="DC54" s="1420">
        <f t="array" ref="DC54">IF(BN54="","",SUMPRODUCT(--ISNUMBER(SEARCH(" "&amp;EK1764:EK1813&amp;" ",BT54))))</f>
        <v>0</v>
      </c>
      <c r="DD54" s="1420">
        <f t="array" ref="DD54">IF(BN54="","",SUMPRODUCT(--ISNUMBER(SEARCH(" "&amp;EK1814:EK1893&amp;" ",BT54))))</f>
        <v>0</v>
      </c>
      <c r="DE54" s="1420">
        <f t="array" ref="DE54">IF(BN54="","",SUMPRODUCT(--ISNUMBER(SEARCH(" "&amp;EK1894:EK1902&amp;" ",BT54))))</f>
        <v>0</v>
      </c>
      <c r="DF54" s="1420" t="str">
        <f t="shared" si="36"/>
        <v>X</v>
      </c>
      <c r="DG54" s="1420">
        <f t="array" ref="DG54">IF(BN54="","",SUMPRODUCT(--ISNUMBER(SEARCH(" "&amp;EK1903:EK1960&amp;" ",BT54))))</f>
        <v>0</v>
      </c>
      <c r="DH54" s="1420">
        <f t="array" ref="DH54">IF(BN54="","",SUMPRODUCT(--ISNUMBER(SEARCH(" "&amp;EK1961:EK1983&amp;" ",BT54))))</f>
        <v>0</v>
      </c>
      <c r="DI54" s="1420">
        <f t="array" ref="DI54">IF(BN54="","",SUMPRODUCT(--ISNUMBER(SEARCH(" "&amp;EK1984:EK2000&amp;" ",BT54))))</f>
        <v>0</v>
      </c>
      <c r="DJ54" s="1420" t="str">
        <f t="shared" si="37"/>
        <v/>
      </c>
      <c r="DK54" s="1420">
        <f t="array" ref="DK54">IF(BN54="","",SUMPRODUCT(--ISNUMBER(SEARCH(" "&amp;EK2001:EK2014&amp;" ",BT54))))</f>
        <v>0</v>
      </c>
      <c r="DL54" s="1420">
        <f t="array" ref="DL54">IF(BN54="","",SUMPRODUCT(--ISNUMBER(SEARCH(" "&amp;EK2015:EK2029&amp;" ",BT54))))</f>
        <v>0</v>
      </c>
      <c r="DM54" s="1420" t="str">
        <f t="shared" si="38"/>
        <v/>
      </c>
      <c r="DN54" s="1420">
        <f t="array" ref="DN54">IF(BN54="","",SUMPRODUCT(--ISNUMBER(SEARCH(" "&amp;EK2030:EK2047&amp;" ",BT54))))</f>
        <v>0</v>
      </c>
      <c r="DO54" s="1420">
        <f t="array" ref="DO54">IF(BN54="","",SUMPRODUCT(--ISNUMBER(SEARCH(" "&amp;EK2048:EK2062&amp;" ",BT54))))</f>
        <v>0</v>
      </c>
      <c r="DP54" s="1420" t="str">
        <f t="shared" si="39"/>
        <v/>
      </c>
      <c r="DQ54" s="1420">
        <f t="array" ref="DQ54">IF(BN54="","",SUMPRODUCT(--ISNUMBER(SEARCH(" "&amp;EK2063:EK2081&amp;" ",BT54))))</f>
        <v>0</v>
      </c>
      <c r="DR54" s="1420">
        <f t="array" ref="DR54">IF(BN54="","",SUMPRODUCT(--ISNUMBER(SEARCH(" "&amp;EK2082:EK2096&amp;" ",BT54))))</f>
        <v>0</v>
      </c>
      <c r="DS54" s="1420" t="str">
        <f t="shared" si="40"/>
        <v/>
      </c>
      <c r="DT54" s="1420">
        <f t="array" ref="DT54">IF(BN54="","",SUMPRODUCT(--ISNUMBER(SEARCH(" "&amp;EK2097:EK2117&amp;" ",BT54))))</f>
        <v>0</v>
      </c>
      <c r="DU54" s="1420">
        <f t="array" ref="DU54">IF(BN54="","",SUMPRODUCT(--ISNUMBER(SEARCH(" "&amp;EK2118:EK2157&amp;" ",BT54))))</f>
        <v>0</v>
      </c>
      <c r="DV54" s="1420" t="str">
        <f t="shared" si="41"/>
        <v/>
      </c>
      <c r="DW54" s="1420">
        <f t="array" ref="DW54">IF(BN54="","",SUMPRODUCT(--ISNUMBER(SEARCH(" "&amp;EK2158:EK2170&amp;" ",BT54))))</f>
        <v>0</v>
      </c>
      <c r="DX54" s="1420">
        <f t="array" ref="DX54">IF(BN54="","",SUMPRODUCT(--ISNUMBER(SEARCH(" "&amp;EK2171:EK2176&amp;" ",BT54))))</f>
        <v>0</v>
      </c>
      <c r="DY54" s="1420" t="str">
        <f t="shared" si="42"/>
        <v/>
      </c>
      <c r="DZ54" s="1420">
        <f t="array" ref="DZ54">IF(BN54="","",SUMPRODUCT(--ISNUMBER(SEARCH(" "&amp;EK2177:EK2276&amp;" ",BT54))))</f>
        <v>0</v>
      </c>
      <c r="EA54" s="1420">
        <f t="array" ref="EA54">IF(BN54="","",SUMPRODUCT(--ISNUMBER(SEARCH(" "&amp;EK2277:EK2376&amp;" ",BT54))))</f>
        <v>0</v>
      </c>
      <c r="EB54" s="1420">
        <f t="array" ref="EB54">IF(BN54="","",SUMPRODUCT(--ISNUMBER(SEARCH(" "&amp;EK2377:EK2419&amp;" ",BT54))))</f>
        <v>0</v>
      </c>
      <c r="EC54" s="1420">
        <f t="array" ref="EC54">IF(BN54="","",SUMPRODUCT(--ISNUMBER(SEARCH(" "&amp;EK2420:EK2435&amp;" ",BT54))))</f>
        <v>0</v>
      </c>
      <c r="ED54" s="1420">
        <f t="array" ref="ED54">IF(BN54="","",SUMPRODUCT(--ISNUMBER(SEARCH(" "&amp;EK2436:EK2440&amp;" ",BT54))))</f>
        <v>0</v>
      </c>
      <c r="EE54" s="1420" t="str">
        <f t="shared" si="43"/>
        <v/>
      </c>
      <c r="EF54" s="1412"/>
      <c r="EG54" s="1411" t="s">
        <v>2055</v>
      </c>
      <c r="EH54" s="1411" t="s">
        <v>1905</v>
      </c>
      <c r="EI54" s="1411" t="s">
        <v>1906</v>
      </c>
      <c r="EJ54" s="1411" t="s">
        <v>2056</v>
      </c>
      <c r="EK54" s="1411" t="s">
        <v>2056</v>
      </c>
      <c r="EL54" s="1411" t="s">
        <v>1908</v>
      </c>
      <c r="EM54" s="1411" t="s">
        <v>1909</v>
      </c>
      <c r="EN54" s="1411" t="s">
        <v>1910</v>
      </c>
      <c r="EO54" s="1414" t="s">
        <v>1911</v>
      </c>
    </row>
    <row r="55" spans="2:145" ht="21" customHeight="1">
      <c r="B55" s="1438" t="str">
        <f t="shared" si="49"/>
        <v>7. Enfournez pendant 30 minutes jusqu’à ce que la tarte soit dorée.</v>
      </c>
      <c r="C55" s="1438" t="str">
        <f t="shared" si="50"/>
        <v>7 Enfournez pendant 30 minutes jusqu’à ce que la tarte soit dorée</v>
      </c>
      <c r="D55" s="1438" t="str">
        <f>IF(UPPER(TRIM(N27))="X",C55,B55)</f>
        <v>7. Enfournez pendant 30 minutes jusqu’à ce que la tarte soit dorée.</v>
      </c>
      <c r="E55" s="1438">
        <f t="array" ref="E55">IF(H54&lt;&gt;"",E54,IF(E54="","",IFERROR(MATCH(TRUE(),INDEX(INDEX(K:K,E54+1):K219&lt;&gt;"",0),0)+E54,"")))</f>
        <v>51</v>
      </c>
      <c r="F55" s="1438" t="str">
        <f t="shared" si="58"/>
        <v>3. Épluchez, épépinez et coupez les pommes en tranches épaisses. Disposez-les joliment sur le fond de tarte.</v>
      </c>
      <c r="G55" s="1438" t="str">
        <f t="shared" si="51"/>
        <v xml:space="preserve">3. Épluchez, épépinez et coupez les pommes en tranches épaisses. Disposez-les </v>
      </c>
      <c r="H55" s="1836" t="str">
        <f t="shared" si="52"/>
        <v>joliment sur le fond de tarte.</v>
      </c>
      <c r="I55" s="1835" t="str">
        <f>IF(AND(F55&lt;&gt;"",N26&gt;0,M55&gt;N26),"Mot &gt; limite","")</f>
        <v/>
      </c>
      <c r="J55" s="1834">
        <f>IF(K55="","",COUNTIF(K34:K55,"&lt;&gt;"))</f>
        <v>22</v>
      </c>
      <c r="K55" s="1837" t="s">
        <v>6992</v>
      </c>
      <c r="L55" s="1834">
        <f t="shared" si="53"/>
        <v>67</v>
      </c>
      <c r="M55" s="1463">
        <f>IF(OR(F55="",N26="",N26&lt;=0),"",IF(LEN(F55)&lt;=N26,LEN(F55),IFERROR(FIND("♦",SUBSTITUTE(LEFT(F55,N26)," ","♦",LEN(LEFT(F55,N26))-LEN(SUBSTITUTE(LEFT(F55,N26)," ","")))),FIND(" ",F55&amp;" ",N26+1)-1)))</f>
        <v>78</v>
      </c>
      <c r="N55" s="1832">
        <f t="shared" si="54"/>
        <v>22</v>
      </c>
      <c r="O55" s="1833" t="str">
        <f t="shared" si="55"/>
        <v xml:space="preserve">3. Épluchez, épépinez et coupez les pommes en tranches épaisses. Disposez-les </v>
      </c>
      <c r="P55" s="1832">
        <f t="shared" si="56"/>
        <v>11</v>
      </c>
      <c r="Q55" s="1832">
        <f t="shared" si="57"/>
        <v>78</v>
      </c>
      <c r="R55" s="1463"/>
      <c r="S55" s="1930" t="str">
        <f t="shared" si="48"/>
        <v>►</v>
      </c>
      <c r="T55" s="1922" t="str">
        <f>T26</f>
        <v>N NOM DE VOTRE RECETTE | collez la--FAMILLE| Auteur &gt; VOUS</v>
      </c>
      <c r="U55" s="1923">
        <f>U26</f>
        <v>1</v>
      </c>
      <c r="V55" s="1922" t="str">
        <f>V26</f>
        <v>coupe</v>
      </c>
      <c r="W55" s="1921" t="str">
        <f>W26</f>
        <v>Recette mère ► Desserts assiette</v>
      </c>
      <c r="X55" s="2073"/>
      <c r="Y55" s="2072"/>
      <c r="Z55" s="2065" t="str">
        <f t="shared" si="44"/>
        <v/>
      </c>
      <c r="AA55" s="2071"/>
      <c r="AB55" s="2063"/>
      <c r="AC55" s="2062">
        <f>IF(OR(AD55="",AD55=0),0,AD55*IFERROR(_xlfn.XLOOKUP(AB55,AB84:AR84,AB85:AR85,"",0,1)*AA55*IF(X55&gt;0,X55,1),IFERROR(_xlfn.XLOOKUP(AB55,AB86:AR86,AB87:AR87,"",0,1)*AA55*IF(X55&gt;0,X55,1),0)))</f>
        <v>0</v>
      </c>
      <c r="AD55" s="2061">
        <v>1</v>
      </c>
      <c r="AE55" s="2060"/>
      <c r="AF55" s="2059"/>
      <c r="AG55" s="2058">
        <f>IF(AC75=0,0,(AC55/AC75)*AH29*1000)</f>
        <v>0</v>
      </c>
      <c r="AH55" s="2057">
        <f>IF(AC75=0,0,(X55/AC75)*AH29)</f>
        <v>0</v>
      </c>
      <c r="AI55" s="2070">
        <f>IF(AQ25&lt;&gt;0,X55*AD55*AC25,0)</f>
        <v>0</v>
      </c>
      <c r="AJ55" s="2069">
        <f t="shared" si="45"/>
        <v>0</v>
      </c>
      <c r="AK55" s="2054" t="str">
        <f>IF(OR(AQ25="",AQ25=0,AC55=0),"",AC55*AD55*AC25)</f>
        <v/>
      </c>
      <c r="AL55" s="2053" t="str">
        <f>IF(AB55="","",IF(AK55="","",IF(AK55=0,0,IF(SUM(COUNTIF(AB84:AL84,SUBSTITUTE(TRIM(AB55)," (s)","")),COUNTIF(AB86:AL86,SUBSTITUTE(TRIM(AB55)," (s)","")),COUNTIF(AB85:AL85,SUBSTITUTE(TRIM(AB55)," (s)","")),COUNTIF(AB87:AL87,SUBSTITUTE(TRIM(AB55)," (s)","")))&gt;0,IF(ROUND(AK55,3)&gt;=1,ROUND(AK55,3)&amp;" L",ROUND(AK55*100,0)&amp;" cl"),IF(SUM(COUNTIF(AM84:AR84,SUBSTITUTE(TRIM(AB55)," (s)","")),COUNTIF(AM86:AR86,SUBSTITUTE(TRIM(AB55)," (s)","")),COUNTIF(AM85:AR85,SUBSTITUTE(TRIM(AB55)," (s)","")),COUNTIF(AM87:AR87,SUBSTITUTE(TRIM(AB55)," (s)","")))&gt;0,IF(ROUND(AK55,3)&gt;=1,ROUND(AK55,3)&amp;" Kg",ROUND(AK55*1000,0)&amp;" g"),"")))))</f>
        <v/>
      </c>
      <c r="AM55" s="2052"/>
      <c r="AN55" s="2051">
        <f t="shared" si="46"/>
        <v>0</v>
      </c>
      <c r="AO55" s="2050">
        <f t="shared" si="47"/>
        <v>0</v>
      </c>
      <c r="AP55" s="2049"/>
      <c r="AQ55" s="2048"/>
      <c r="AR55" s="2047"/>
      <c r="AS55" s="1463"/>
      <c r="AT55" s="1421">
        <v>27</v>
      </c>
      <c r="AV55" s="1977" t="str">
        <f t="shared" si="6"/>
        <v/>
      </c>
      <c r="AW55" s="1976" t="str">
        <f t="shared" si="7"/>
        <v/>
      </c>
      <c r="AX55" s="1414" t="str">
        <f t="shared" si="8"/>
        <v/>
      </c>
      <c r="AY55" s="1414" t="str">
        <f t="shared" si="9"/>
        <v/>
      </c>
      <c r="AZ55" s="1414" t="str">
        <f t="shared" si="10"/>
        <v/>
      </c>
      <c r="BA55" s="1414" t="str">
        <f t="shared" si="11"/>
        <v/>
      </c>
      <c r="BB55" s="1414" t="str">
        <f t="shared" si="12"/>
        <v/>
      </c>
      <c r="BC55" s="1414" t="str">
        <f t="shared" si="13"/>
        <v/>
      </c>
      <c r="BD55" s="1414" t="str">
        <f t="shared" si="14"/>
        <v/>
      </c>
      <c r="BE55" s="1414" t="str">
        <f t="shared" si="15"/>
        <v/>
      </c>
      <c r="BF55" s="1414" t="str">
        <f t="shared" si="16"/>
        <v/>
      </c>
      <c r="BG55" s="1414" t="str">
        <f t="shared" si="17"/>
        <v/>
      </c>
      <c r="BH55" s="1414" t="str">
        <f t="shared" si="18"/>
        <v/>
      </c>
      <c r="BI55" s="1414" t="str">
        <f t="shared" si="19"/>
        <v/>
      </c>
      <c r="BJ55" s="1414" t="str">
        <f t="shared" si="20"/>
        <v/>
      </c>
      <c r="BK55" s="1414" t="str">
        <f t="shared" si="21"/>
        <v/>
      </c>
      <c r="BL55" s="1422" t="str">
        <f t="shared" si="22"/>
        <v/>
      </c>
      <c r="BM55" s="1410"/>
      <c r="BN55" s="1420" t="str">
        <f t="shared" si="23"/>
        <v/>
      </c>
      <c r="BO55" s="1420" t="str">
        <f t="shared" si="24"/>
        <v/>
      </c>
      <c r="BP55" s="1420" t="str">
        <f t="shared" si="25"/>
        <v/>
      </c>
      <c r="BQ55" s="1420" t="str">
        <f t="shared" si="26"/>
        <v/>
      </c>
      <c r="BR55" s="1420" t="str">
        <f t="shared" si="27"/>
        <v/>
      </c>
      <c r="BS55" s="1420" t="str">
        <f t="shared" si="28"/>
        <v/>
      </c>
      <c r="BT55" s="1420" t="str">
        <f t="shared" si="29"/>
        <v xml:space="preserve">  </v>
      </c>
      <c r="BU55" s="1420" t="str">
        <f t="array" ref="BU55">IF(BN55="","",SUMPRODUCT(--ISNUMBER(SEARCH(" "&amp;EK24:EK123&amp;" ",BT55))))</f>
        <v/>
      </c>
      <c r="BV55" s="1420" t="str">
        <f t="array" ref="BV55">IF(BN55="","",SUMPRODUCT(--ISNUMBER(SEARCH(" "&amp;EK124:EK169&amp;" ",BT55))))</f>
        <v/>
      </c>
      <c r="BW55" s="1420" t="str">
        <f t="array" ref="BW55">IF(BN55="","",SUMPRODUCT(--ISNUMBER(SEARCH(" "&amp;EK170:EK207&amp;" ",BT55))))</f>
        <v/>
      </c>
      <c r="BX55" s="1420" t="str">
        <f t="array" ref="BX55">IF(BN55="","",SUMPRODUCT(--ISNUMBER(SEARCH(" "&amp;EK208:EK229&amp;" ",BT55))))</f>
        <v/>
      </c>
      <c r="BY55" s="1420" t="str">
        <f t="shared" si="30"/>
        <v/>
      </c>
      <c r="BZ55" s="1420" t="str">
        <f t="array" ref="BZ55">IF(BN55="","",SUMPRODUCT(--ISNUMBER(SEARCH(" "&amp;EK230:EK329&amp;" ",BT55))))</f>
        <v/>
      </c>
      <c r="CA55" s="1420" t="str">
        <f t="array" ref="CA55">IF(BN55="","",SUMPRODUCT(--ISNUMBER(SEARCH(" "&amp;EK330:EK364&amp;" ",BT55))))</f>
        <v/>
      </c>
      <c r="CB55" s="1420" t="str">
        <f t="shared" si="31"/>
        <v/>
      </c>
      <c r="CC55" s="1420" t="str">
        <f t="array" ref="CC55">IF(BN55="","",SUMPRODUCT(--ISNUMBER(SEARCH(" "&amp;EK365:EK422&amp;" ",BT55))))</f>
        <v/>
      </c>
      <c r="CD55" s="1420" t="str">
        <f t="array" ref="CD55">IF(BN55="","",SUMPRODUCT(--ISNUMBER(SEARCH(" "&amp;EK423:EK450&amp;" ",BT55))))</f>
        <v/>
      </c>
      <c r="CE55" s="1420" t="str">
        <f t="array" ref="CE55">IF(BN55="","",SUMPRODUCT(--ISNUMBER(SEARCH(" "&amp;EK451:EK459&amp;" ",BT55))))</f>
        <v/>
      </c>
      <c r="CF55" s="1420" t="str">
        <f t="shared" si="32"/>
        <v/>
      </c>
      <c r="CG55" s="1420" t="str">
        <f t="array" ref="CG55">IF(BN55="","",SUMPRODUCT(--ISNUMBER(SEARCH(" "&amp;EK460:EK559&amp;" ",BT55))))</f>
        <v/>
      </c>
      <c r="CH55" s="1420" t="str">
        <f t="array" ref="CH55">IF(BN55="","",SUMPRODUCT(--ISNUMBER(SEARCH(" "&amp;EK560:EK659&amp;" ",BT55))))</f>
        <v/>
      </c>
      <c r="CI55" s="1420" t="str">
        <f t="array" ref="CI55">IF(BN55="","",SUMPRODUCT(--ISNUMBER(SEARCH(" "&amp;EK660:EK759&amp;" ",BT55))))</f>
        <v/>
      </c>
      <c r="CJ55" s="1420" t="str">
        <f t="array" ref="CJ55">IF(BN55="","",SUMPRODUCT(--ISNUMBER(SEARCH(" "&amp;EK760:EK859&amp;" ",BT55))))</f>
        <v/>
      </c>
      <c r="CK55" s="1420" t="str">
        <f t="array" ref="CK55">IF(BN55="","",SUMPRODUCT(--ISNUMBER(SEARCH(" "&amp;EK860:EK959&amp;" ",BT55))))</f>
        <v/>
      </c>
      <c r="CL55" s="1420" t="str">
        <f t="array" ref="CL55">IF(BN55="","",SUMPRODUCT(--ISNUMBER(SEARCH(" "&amp;EK960:EK1059&amp;" ",BT55))))</f>
        <v/>
      </c>
      <c r="CM55" s="1420" t="str">
        <f t="array" ref="CM55">IF(BN55="","",SUMPRODUCT(--ISNUMBER(SEARCH(" "&amp;EK1060:EK1159&amp;" ",BT55))))</f>
        <v/>
      </c>
      <c r="CN55" s="1420" t="str">
        <f t="array" ref="CN55">IF(BN55="","",SUMPRODUCT(--ISNUMBER(SEARCH(" "&amp;EK1160:EK1259&amp;" ",BT55))))</f>
        <v/>
      </c>
      <c r="CO55" s="1420" t="str">
        <f t="array" ref="CO55">IF(BN55="","",SUMPRODUCT(--ISNUMBER(SEARCH(" "&amp;EK1260:EK1359&amp;" ",BT55))))</f>
        <v/>
      </c>
      <c r="CP55" s="1420" t="str">
        <f t="array" ref="CP55">IF(BN55="","",SUMPRODUCT(--ISNUMBER(SEARCH(" "&amp;EK1360:EK1387&amp;" ",BT55))))</f>
        <v/>
      </c>
      <c r="CQ55" s="1420" t="str">
        <f t="array" ref="CQ55">IF(BN55="","",SUMPRODUCT(--ISNUMBER(SEARCH(" "&amp;EK1388:EK1396&amp;" ",BT55))))</f>
        <v/>
      </c>
      <c r="CR55" s="1420" t="str">
        <f t="array" ref="CR55">IF(BN55="","",SUMPRODUCT(--ISNUMBER(SEARCH(" "&amp;EK1397:EK1407&amp;" ",BT55))))</f>
        <v/>
      </c>
      <c r="CS55" s="1420" t="str">
        <f t="shared" si="33"/>
        <v/>
      </c>
      <c r="CT55" s="1420" t="str">
        <f t="array" ref="CT55">IF(BN55="","",SUMPRODUCT(--ISNUMBER(SEARCH(" "&amp;EK1408:EK1428&amp;" ",BT55))))</f>
        <v/>
      </c>
      <c r="CU55" s="1420" t="str">
        <f t="shared" si="34"/>
        <v/>
      </c>
      <c r="CV55" s="1420" t="str">
        <f t="array" ref="CV55">IF(BN55="","",SUMPRODUCT(--ISNUMBER(SEARCH(" "&amp;EK1429:EK1466&amp;" ",BT55))))</f>
        <v/>
      </c>
      <c r="CW55" s="1420" t="str">
        <f t="array" ref="CW55">IF(BN55="","",SUMPRODUCT(--ISNUMBER(SEARCH(" "&amp;EK1467:EK1468&amp;" ",BT55))))</f>
        <v/>
      </c>
      <c r="CX55" s="1420" t="str">
        <f t="array" ref="CX55">IF(BN55="","",SUMPRODUCT(--ISNUMBER(SEARCH(" "&amp;EK1469:EK1479&amp;" ",BT55))))</f>
        <v/>
      </c>
      <c r="CY55" s="1420" t="str">
        <f t="shared" si="35"/>
        <v/>
      </c>
      <c r="CZ55" s="1420" t="str">
        <f t="array" ref="CZ55">IF(BN55="","",SUMPRODUCT(--ISNUMBER(SEARCH(" "&amp;EK1480:EK1579&amp;" ",BT55))))</f>
        <v/>
      </c>
      <c r="DA55" s="1420" t="str">
        <f t="array" ref="DA55">IF(BN55="","",SUMPRODUCT(--ISNUMBER(SEARCH(" "&amp;EK1580:EK1679&amp;" ",BT55))))</f>
        <v/>
      </c>
      <c r="DB55" s="1420" t="str">
        <f t="array" ref="DB55">IF(BN55="","",SUMPRODUCT(--ISNUMBER(SEARCH(" "&amp;EK1680:EK1763&amp;" ",BT55))))</f>
        <v/>
      </c>
      <c r="DC55" s="1420" t="str">
        <f t="array" ref="DC55">IF(BN55="","",SUMPRODUCT(--ISNUMBER(SEARCH(" "&amp;EK1764:EK1813&amp;" ",BT55))))</f>
        <v/>
      </c>
      <c r="DD55" s="1420" t="str">
        <f t="array" ref="DD55">IF(BN55="","",SUMPRODUCT(--ISNUMBER(SEARCH(" "&amp;EK1814:EK1893&amp;" ",BT55))))</f>
        <v/>
      </c>
      <c r="DE55" s="1420" t="str">
        <f t="array" ref="DE55">IF(BN55="","",SUMPRODUCT(--ISNUMBER(SEARCH(" "&amp;EK1894:EK1902&amp;" ",BT55))))</f>
        <v/>
      </c>
      <c r="DF55" s="1420" t="str">
        <f t="shared" si="36"/>
        <v/>
      </c>
      <c r="DG55" s="1420" t="str">
        <f t="array" ref="DG55">IF(BN55="","",SUMPRODUCT(--ISNUMBER(SEARCH(" "&amp;EK1903:EK1960&amp;" ",BT55))))</f>
        <v/>
      </c>
      <c r="DH55" s="1420" t="str">
        <f t="array" ref="DH55">IF(BN55="","",SUMPRODUCT(--ISNUMBER(SEARCH(" "&amp;EK1961:EK1983&amp;" ",BT55))))</f>
        <v/>
      </c>
      <c r="DI55" s="1420" t="str">
        <f t="array" ref="DI55">IF(BN55="","",SUMPRODUCT(--ISNUMBER(SEARCH(" "&amp;EK1984:EK2000&amp;" ",BT55))))</f>
        <v/>
      </c>
      <c r="DJ55" s="1420" t="str">
        <f t="shared" si="37"/>
        <v/>
      </c>
      <c r="DK55" s="1420" t="str">
        <f t="array" ref="DK55">IF(BN55="","",SUMPRODUCT(--ISNUMBER(SEARCH(" "&amp;EK2001:EK2014&amp;" ",BT55))))</f>
        <v/>
      </c>
      <c r="DL55" s="1420" t="str">
        <f t="array" ref="DL55">IF(BN55="","",SUMPRODUCT(--ISNUMBER(SEARCH(" "&amp;EK2015:EK2029&amp;" ",BT55))))</f>
        <v/>
      </c>
      <c r="DM55" s="1420" t="str">
        <f t="shared" si="38"/>
        <v/>
      </c>
      <c r="DN55" s="1420" t="str">
        <f t="array" ref="DN55">IF(BN55="","",SUMPRODUCT(--ISNUMBER(SEARCH(" "&amp;EK2030:EK2047&amp;" ",BT55))))</f>
        <v/>
      </c>
      <c r="DO55" s="1420" t="str">
        <f t="array" ref="DO55">IF(BN55="","",SUMPRODUCT(--ISNUMBER(SEARCH(" "&amp;EK2048:EK2062&amp;" ",BT55))))</f>
        <v/>
      </c>
      <c r="DP55" s="1420" t="str">
        <f t="shared" si="39"/>
        <v/>
      </c>
      <c r="DQ55" s="1420" t="str">
        <f t="array" ref="DQ55">IF(BN55="","",SUMPRODUCT(--ISNUMBER(SEARCH(" "&amp;EK2063:EK2081&amp;" ",BT55))))</f>
        <v/>
      </c>
      <c r="DR55" s="1420" t="str">
        <f t="array" ref="DR55">IF(BN55="","",SUMPRODUCT(--ISNUMBER(SEARCH(" "&amp;EK2082:EK2096&amp;" ",BT55))))</f>
        <v/>
      </c>
      <c r="DS55" s="1420" t="str">
        <f t="shared" si="40"/>
        <v/>
      </c>
      <c r="DT55" s="1420" t="str">
        <f t="array" ref="DT55">IF(BN55="","",SUMPRODUCT(--ISNUMBER(SEARCH(" "&amp;EK2097:EK2117&amp;" ",BT55))))</f>
        <v/>
      </c>
      <c r="DU55" s="1420" t="str">
        <f t="array" ref="DU55">IF(BN55="","",SUMPRODUCT(--ISNUMBER(SEARCH(" "&amp;EK2118:EK2157&amp;" ",BT55))))</f>
        <v/>
      </c>
      <c r="DV55" s="1420" t="str">
        <f t="shared" si="41"/>
        <v/>
      </c>
      <c r="DW55" s="1420" t="str">
        <f t="array" ref="DW55">IF(BN55="","",SUMPRODUCT(--ISNUMBER(SEARCH(" "&amp;EK2158:EK2170&amp;" ",BT55))))</f>
        <v/>
      </c>
      <c r="DX55" s="1420" t="str">
        <f t="array" ref="DX55">IF(BN55="","",SUMPRODUCT(--ISNUMBER(SEARCH(" "&amp;EK2171:EK2176&amp;" ",BT55))))</f>
        <v/>
      </c>
      <c r="DY55" s="1420" t="str">
        <f t="shared" si="42"/>
        <v/>
      </c>
      <c r="DZ55" s="1420" t="str">
        <f t="array" ref="DZ55">IF(BN55="","",SUMPRODUCT(--ISNUMBER(SEARCH(" "&amp;EK2177:EK2276&amp;" ",BT55))))</f>
        <v/>
      </c>
      <c r="EA55" s="1420" t="str">
        <f t="array" ref="EA55">IF(BN55="","",SUMPRODUCT(--ISNUMBER(SEARCH(" "&amp;EK2277:EK2376&amp;" ",BT55))))</f>
        <v/>
      </c>
      <c r="EB55" s="1420" t="str">
        <f t="array" ref="EB55">IF(BN55="","",SUMPRODUCT(--ISNUMBER(SEARCH(" "&amp;EK2377:EK2419&amp;" ",BT55))))</f>
        <v/>
      </c>
      <c r="EC55" s="1420" t="str">
        <f t="array" ref="EC55">IF(BN55="","",SUMPRODUCT(--ISNUMBER(SEARCH(" "&amp;EK2420:EK2435&amp;" ",BT55))))</f>
        <v/>
      </c>
      <c r="ED55" s="1420" t="str">
        <f t="array" ref="ED55">IF(BN55="","",SUMPRODUCT(--ISNUMBER(SEARCH(" "&amp;EK2436:EK2440&amp;" ",BT55))))</f>
        <v/>
      </c>
      <c r="EE55" s="1420" t="str">
        <f t="shared" si="43"/>
        <v/>
      </c>
      <c r="EF55" s="1412"/>
      <c r="EG55" s="1411" t="s">
        <v>2057</v>
      </c>
      <c r="EH55" s="1411" t="s">
        <v>1905</v>
      </c>
      <c r="EI55" s="1411" t="s">
        <v>1906</v>
      </c>
      <c r="EJ55" s="1411" t="s">
        <v>2058</v>
      </c>
      <c r="EK55" s="1411" t="s">
        <v>2059</v>
      </c>
      <c r="EL55" s="1411" t="s">
        <v>1908</v>
      </c>
      <c r="EM55" s="1411" t="s">
        <v>1909</v>
      </c>
      <c r="EN55" s="1411" t="s">
        <v>1910</v>
      </c>
      <c r="EO55" s="1414" t="s">
        <v>1911</v>
      </c>
    </row>
    <row r="56" spans="2:145" ht="21" customHeight="1">
      <c r="B56" s="1438" t="str">
        <f t="shared" si="49"/>
        <v>8. Laissez tiédir, saupoudrez de sucre glace et servez avec une touche de crème fraîche.</v>
      </c>
      <c r="C56" s="1438" t="str">
        <f t="shared" si="50"/>
        <v>8 Laissez tiédir saupoudrez de sucre glace et servez avec une touche de crème fraîche</v>
      </c>
      <c r="D56" s="1438" t="str">
        <f>IF(UPPER(TRIM(N27))="X",C56,B56)</f>
        <v>8. Laissez tiédir, saupoudrez de sucre glace et servez avec une touche de crème fraîche.</v>
      </c>
      <c r="E56" s="1438">
        <f t="array" ref="E56">IF(H55&lt;&gt;"",E55,IF(E55="","",IFERROR(MATCH(TRUE(),INDEX(INDEX(K:K,E55+1):K219&lt;&gt;"",0),0)+E55,"")))</f>
        <v>51</v>
      </c>
      <c r="F56" s="1438" t="str">
        <f t="shared" si="58"/>
        <v>joliment sur le fond de tarte.</v>
      </c>
      <c r="G56" s="1438" t="str">
        <f t="shared" si="51"/>
        <v>joliment sur le fond de tarte.</v>
      </c>
      <c r="H56" s="1836" t="str">
        <f t="shared" si="52"/>
        <v/>
      </c>
      <c r="I56" s="1835" t="str">
        <f>IF(AND(F56&lt;&gt;"",N26&gt;0,M56&gt;N26),"Mot &gt; limite","")</f>
        <v/>
      </c>
      <c r="J56" s="1834">
        <f>IF(K56="","",COUNTIF(K34:K56,"&lt;&gt;"))</f>
        <v>23</v>
      </c>
      <c r="K56" s="1837" t="s">
        <v>6993</v>
      </c>
      <c r="L56" s="1834">
        <f t="shared" si="53"/>
        <v>88</v>
      </c>
      <c r="M56" s="1463">
        <f>IF(OR(F56="",N26="",N26&lt;=0),"",IF(LEN(F56)&lt;=N26,LEN(F56),IFERROR(FIND("♦",SUBSTITUTE(LEFT(F56,N26)," ","♦",LEN(LEFT(F56,N26))-LEN(SUBSTITUTE(LEFT(F56,N26)," ","")))),FIND(" ",F56&amp;" ",N26+1)-1)))</f>
        <v>30</v>
      </c>
      <c r="N56" s="1832">
        <f t="shared" si="54"/>
        <v>23</v>
      </c>
      <c r="O56" s="1833" t="str">
        <f t="shared" si="55"/>
        <v>joliment sur le fond de tarte.</v>
      </c>
      <c r="P56" s="1832">
        <f t="shared" si="56"/>
        <v>6</v>
      </c>
      <c r="Q56" s="1832">
        <f t="shared" si="57"/>
        <v>30</v>
      </c>
      <c r="R56" s="1463"/>
      <c r="S56" s="1930" t="str">
        <f t="shared" si="48"/>
        <v>►</v>
      </c>
      <c r="T56" s="1922" t="str">
        <f>T26</f>
        <v>N NOM DE VOTRE RECETTE | collez la--FAMILLE| Auteur &gt; VOUS</v>
      </c>
      <c r="U56" s="1923">
        <f>U26</f>
        <v>1</v>
      </c>
      <c r="V56" s="1922" t="str">
        <f>V26</f>
        <v>coupe</v>
      </c>
      <c r="W56" s="1921" t="str">
        <f>W26</f>
        <v>Recette mère ► Desserts assiette</v>
      </c>
      <c r="X56" s="2073"/>
      <c r="Y56" s="2072"/>
      <c r="Z56" s="2065" t="str">
        <f t="shared" si="44"/>
        <v/>
      </c>
      <c r="AA56" s="2071"/>
      <c r="AB56" s="2063"/>
      <c r="AC56" s="2062">
        <f>IF(OR(AD56="",AD56=0),0,AD56*IFERROR(_xlfn.XLOOKUP(AB56,AB84:AR84,AB85:AR85,"",0,1)*AA56*IF(X56&gt;0,X56,1),IFERROR(_xlfn.XLOOKUP(AB56,AB86:AR86,AB87:AR87,"",0,1)*AA56*IF(X56&gt;0,X56,1),0)))</f>
        <v>0</v>
      </c>
      <c r="AD56" s="2061">
        <v>1</v>
      </c>
      <c r="AE56" s="2060"/>
      <c r="AF56" s="2059"/>
      <c r="AG56" s="2058">
        <f>IF(AC75=0,0,(AC56/AC75)*AH29*1000)</f>
        <v>0</v>
      </c>
      <c r="AH56" s="2057">
        <f>IF(AC75=0,0,(X56/AC75)*AH29)</f>
        <v>0</v>
      </c>
      <c r="AI56" s="2056">
        <f>IF(AQ25&lt;&gt;0,X56*AD56*AC25,0)</f>
        <v>0</v>
      </c>
      <c r="AJ56" s="2055">
        <f t="shared" si="45"/>
        <v>0</v>
      </c>
      <c r="AK56" s="2054" t="str">
        <f>IF(OR(AQ25="",AQ25=0,AC56=0),"",AC56*AD56*AC25)</f>
        <v/>
      </c>
      <c r="AL56" s="2053" t="str">
        <f>IF(AB56="","",IF(AK56="","",IF(AK56=0,0,IF(SUM(COUNTIF(AB84:AL84,SUBSTITUTE(TRIM(AB56)," (s)","")),COUNTIF(AB86:AL86,SUBSTITUTE(TRIM(AB56)," (s)","")),COUNTIF(AB85:AL85,SUBSTITUTE(TRIM(AB56)," (s)","")),COUNTIF(AB87:AL87,SUBSTITUTE(TRIM(AB56)," (s)","")))&gt;0,IF(ROUND(AK56,3)&gt;=1,ROUND(AK56,3)&amp;" L",ROUND(AK56*100,0)&amp;" cl"),IF(SUM(COUNTIF(AM84:AR84,SUBSTITUTE(TRIM(AB56)," (s)","")),COUNTIF(AM86:AR86,SUBSTITUTE(TRIM(AB56)," (s)","")),COUNTIF(AM85:AR85,SUBSTITUTE(TRIM(AB56)," (s)","")),COUNTIF(AM87:AR87,SUBSTITUTE(TRIM(AB56)," (s)","")))&gt;0,IF(ROUND(AK56,3)&gt;=1,ROUND(AK56,3)&amp;" Kg",ROUND(AK56*1000,0)&amp;" g"),"")))))</f>
        <v/>
      </c>
      <c r="AM56" s="2052"/>
      <c r="AN56" s="2051">
        <f t="shared" si="46"/>
        <v>0</v>
      </c>
      <c r="AO56" s="2050">
        <f t="shared" si="47"/>
        <v>0</v>
      </c>
      <c r="AP56" s="2049"/>
      <c r="AQ56" s="2048"/>
      <c r="AR56" s="2047"/>
      <c r="AS56" s="1463"/>
      <c r="AT56" s="1421">
        <v>28</v>
      </c>
      <c r="AU56" s="1411" t="s">
        <v>1991</v>
      </c>
      <c r="AV56" s="1977" t="str">
        <f t="shared" si="6"/>
        <v>Beurre *</v>
      </c>
      <c r="AW56" s="1976" t="str">
        <f t="shared" si="7"/>
        <v>Lait</v>
      </c>
      <c r="AX56" s="1414" t="str">
        <f t="shared" si="8"/>
        <v/>
      </c>
      <c r="AY56" s="1414" t="str">
        <f t="shared" si="9"/>
        <v/>
      </c>
      <c r="AZ56" s="1414" t="str">
        <f t="shared" si="10"/>
        <v/>
      </c>
      <c r="BA56" s="1414" t="str">
        <f t="shared" si="11"/>
        <v/>
      </c>
      <c r="BB56" s="1414" t="str">
        <f t="shared" si="12"/>
        <v/>
      </c>
      <c r="BC56" s="1414" t="str">
        <f t="shared" si="13"/>
        <v/>
      </c>
      <c r="BD56" s="1414" t="str">
        <f t="shared" si="14"/>
        <v>X</v>
      </c>
      <c r="BE56" s="1414" t="str">
        <f t="shared" si="15"/>
        <v/>
      </c>
      <c r="BF56" s="1414" t="str">
        <f t="shared" si="16"/>
        <v/>
      </c>
      <c r="BG56" s="1414" t="str">
        <f t="shared" si="17"/>
        <v/>
      </c>
      <c r="BH56" s="1414" t="str">
        <f t="shared" si="18"/>
        <v/>
      </c>
      <c r="BI56" s="1414" t="str">
        <f t="shared" si="19"/>
        <v/>
      </c>
      <c r="BJ56" s="1414" t="str">
        <f t="shared" si="20"/>
        <v/>
      </c>
      <c r="BK56" s="1414" t="str">
        <f t="shared" si="21"/>
        <v/>
      </c>
      <c r="BL56" s="1422" t="str">
        <f t="shared" si="22"/>
        <v/>
      </c>
      <c r="BM56" s="1410"/>
      <c r="BN56" s="1420" t="str">
        <f t="shared" si="23"/>
        <v>Beurre</v>
      </c>
      <c r="BO56" s="1420" t="str">
        <f t="shared" si="24"/>
        <v>beurre</v>
      </c>
      <c r="BP56" s="1420" t="str">
        <f t="shared" si="25"/>
        <v>beurre</v>
      </c>
      <c r="BQ56" s="1420" t="str">
        <f t="shared" si="26"/>
        <v>beurre</v>
      </c>
      <c r="BR56" s="1420" t="str">
        <f t="shared" si="27"/>
        <v>beurre</v>
      </c>
      <c r="BS56" s="1420" t="str">
        <f t="shared" si="28"/>
        <v>beurre</v>
      </c>
      <c r="BT56" s="1420" t="str">
        <f t="shared" si="29"/>
        <v xml:space="preserve"> beurre </v>
      </c>
      <c r="BU56" s="1420">
        <f t="array" ref="BU56">IF(BN56="","",SUMPRODUCT(--ISNUMBER(SEARCH(" "&amp;EK24:EK123&amp;" ",BT56))))</f>
        <v>0</v>
      </c>
      <c r="BV56" s="1420">
        <f t="array" ref="BV56">IF(BN56="","",SUMPRODUCT(--ISNUMBER(SEARCH(" "&amp;EK124:EK169&amp;" ",BT56))))</f>
        <v>0</v>
      </c>
      <c r="BW56" s="1420">
        <f t="array" ref="BW56">IF(BN56="","",SUMPRODUCT(--ISNUMBER(SEARCH(" "&amp;EK170:EK207&amp;" ",BT56))))</f>
        <v>0</v>
      </c>
      <c r="BX56" s="1420">
        <f t="array" ref="BX56">IF(BN56="","",SUMPRODUCT(--ISNUMBER(SEARCH(" "&amp;EK208:EK229&amp;" ",BT56))))</f>
        <v>0</v>
      </c>
      <c r="BY56" s="1420" t="str">
        <f t="shared" si="30"/>
        <v/>
      </c>
      <c r="BZ56" s="1420">
        <f t="array" ref="BZ56">IF(BN56="","",SUMPRODUCT(--ISNUMBER(SEARCH(" "&amp;EK230:EK329&amp;" ",BT56))))</f>
        <v>0</v>
      </c>
      <c r="CA56" s="1420">
        <f t="array" ref="CA56">IF(BN56="","",SUMPRODUCT(--ISNUMBER(SEARCH(" "&amp;EK330:EK364&amp;" ",BT56))))</f>
        <v>0</v>
      </c>
      <c r="CB56" s="1420" t="str">
        <f t="shared" si="31"/>
        <v/>
      </c>
      <c r="CC56" s="1420">
        <f t="array" ref="CC56">IF(BN56="","",SUMPRODUCT(--ISNUMBER(SEARCH(" "&amp;EK365:EK422&amp;" ",BT56))))</f>
        <v>0</v>
      </c>
      <c r="CD56" s="1420">
        <f t="array" ref="CD56">IF(BN56="","",SUMPRODUCT(--ISNUMBER(SEARCH(" "&amp;EK423:EK450&amp;" ",BT56))))</f>
        <v>0</v>
      </c>
      <c r="CE56" s="1420">
        <f t="array" ref="CE56">IF(BN56="","",SUMPRODUCT(--ISNUMBER(SEARCH(" "&amp;EK451:EK459&amp;" ",BT56))))</f>
        <v>0</v>
      </c>
      <c r="CF56" s="1420" t="str">
        <f t="shared" si="32"/>
        <v/>
      </c>
      <c r="CG56" s="1420">
        <f t="array" ref="CG56">IF(BN56="","",SUMPRODUCT(--ISNUMBER(SEARCH(" "&amp;EK460:EK559&amp;" ",BT56))))</f>
        <v>0</v>
      </c>
      <c r="CH56" s="1420">
        <f t="array" ref="CH56">IF(BN56="","",SUMPRODUCT(--ISNUMBER(SEARCH(" "&amp;EK560:EK659&amp;" ",BT56))))</f>
        <v>0</v>
      </c>
      <c r="CI56" s="1420">
        <f t="array" ref="CI56">IF(BN56="","",SUMPRODUCT(--ISNUMBER(SEARCH(" "&amp;EK660:EK759&amp;" ",BT56))))</f>
        <v>0</v>
      </c>
      <c r="CJ56" s="1420">
        <f t="array" ref="CJ56">IF(BN56="","",SUMPRODUCT(--ISNUMBER(SEARCH(" "&amp;EK760:EK859&amp;" ",BT56))))</f>
        <v>0</v>
      </c>
      <c r="CK56" s="1420">
        <f t="array" ref="CK56">IF(BN56="","",SUMPRODUCT(--ISNUMBER(SEARCH(" "&amp;EK860:EK959&amp;" ",BT56))))</f>
        <v>0</v>
      </c>
      <c r="CL56" s="1420">
        <f t="array" ref="CL56">IF(BN56="","",SUMPRODUCT(--ISNUMBER(SEARCH(" "&amp;EK960:EK1059&amp;" ",BT56))))</f>
        <v>0</v>
      </c>
      <c r="CM56" s="1420">
        <f t="array" ref="CM56">IF(BN56="","",SUMPRODUCT(--ISNUMBER(SEARCH(" "&amp;EK1060:EK1159&amp;" ",BT56))))</f>
        <v>0</v>
      </c>
      <c r="CN56" s="1420">
        <f t="array" ref="CN56">IF(BN56="","",SUMPRODUCT(--ISNUMBER(SEARCH(" "&amp;EK1160:EK1259&amp;" ",BT56))))</f>
        <v>0</v>
      </c>
      <c r="CO56" s="1420">
        <f t="array" ref="CO56">IF(BN56="","",SUMPRODUCT(--ISNUMBER(SEARCH(" "&amp;EK1260:EK1359&amp;" ",BT56))))</f>
        <v>0</v>
      </c>
      <c r="CP56" s="1420">
        <f t="array" ref="CP56">IF(BN56="","",SUMPRODUCT(--ISNUMBER(SEARCH(" "&amp;EK1360:EK1387&amp;" ",BT56))))</f>
        <v>0</v>
      </c>
      <c r="CQ56" s="1420">
        <f t="array" ref="CQ56">IF(BN56="","",SUMPRODUCT(--ISNUMBER(SEARCH(" "&amp;EK1388:EK1396&amp;" ",BT56))))</f>
        <v>0</v>
      </c>
      <c r="CR56" s="1420">
        <f t="array" ref="CR56">IF(BN56="","",SUMPRODUCT(--ISNUMBER(SEARCH(" "&amp;EK1397:EK1407&amp;" ",BT56))))</f>
        <v>0</v>
      </c>
      <c r="CS56" s="1420" t="str">
        <f t="shared" si="33"/>
        <v/>
      </c>
      <c r="CT56" s="1420">
        <f t="array" ref="CT56">IF(BN56="","",SUMPRODUCT(--ISNUMBER(SEARCH(" "&amp;EK1408:EK1428&amp;" ",BT56))))</f>
        <v>0</v>
      </c>
      <c r="CU56" s="1420" t="str">
        <f t="shared" si="34"/>
        <v/>
      </c>
      <c r="CV56" s="1420">
        <f t="array" ref="CV56">IF(BN56="","",SUMPRODUCT(--ISNUMBER(SEARCH(" "&amp;EK1429:EK1466&amp;" ",BT56))))</f>
        <v>0</v>
      </c>
      <c r="CW56" s="1420">
        <f t="array" ref="CW56">IF(BN56="","",SUMPRODUCT(--ISNUMBER(SEARCH(" "&amp;EK1467:EK1468&amp;" ",BT56))))</f>
        <v>0</v>
      </c>
      <c r="CX56" s="1420">
        <f t="array" ref="CX56">IF(BN56="","",SUMPRODUCT(--ISNUMBER(SEARCH(" "&amp;EK1469:EK1479&amp;" ",BT56))))</f>
        <v>0</v>
      </c>
      <c r="CY56" s="1420" t="str">
        <f t="shared" si="35"/>
        <v/>
      </c>
      <c r="CZ56" s="1420">
        <f t="array" ref="CZ56">IF(BN56="","",SUMPRODUCT(--ISNUMBER(SEARCH(" "&amp;EK1480:EK1579&amp;" ",BT56))))</f>
        <v>1</v>
      </c>
      <c r="DA56" s="1420">
        <f t="array" ref="DA56">IF(BN56="","",SUMPRODUCT(--ISNUMBER(SEARCH(" "&amp;EK1580:EK1679&amp;" ",BT56))))</f>
        <v>0</v>
      </c>
      <c r="DB56" s="1420">
        <f t="array" ref="DB56">IF(BN56="","",SUMPRODUCT(--ISNUMBER(SEARCH(" "&amp;EK1680:EK1763&amp;" ",BT56))))</f>
        <v>0</v>
      </c>
      <c r="DC56" s="1420">
        <f t="array" ref="DC56">IF(BN56="","",SUMPRODUCT(--ISNUMBER(SEARCH(" "&amp;EK1764:EK1813&amp;" ",BT56))))</f>
        <v>0</v>
      </c>
      <c r="DD56" s="1420">
        <f t="array" ref="DD56">IF(BN56="","",SUMPRODUCT(--ISNUMBER(SEARCH(" "&amp;EK1814:EK1893&amp;" ",BT56))))</f>
        <v>0</v>
      </c>
      <c r="DE56" s="1420">
        <f t="array" ref="DE56">IF(BN56="","",SUMPRODUCT(--ISNUMBER(SEARCH(" "&amp;EK1894:EK1902&amp;" ",BT56))))</f>
        <v>0</v>
      </c>
      <c r="DF56" s="1420" t="str">
        <f t="shared" si="36"/>
        <v>X</v>
      </c>
      <c r="DG56" s="1420">
        <f t="array" ref="DG56">IF(BN56="","",SUMPRODUCT(--ISNUMBER(SEARCH(" "&amp;EK1903:EK1960&amp;" ",BT56))))</f>
        <v>0</v>
      </c>
      <c r="DH56" s="1420">
        <f t="array" ref="DH56">IF(BN56="","",SUMPRODUCT(--ISNUMBER(SEARCH(" "&amp;EK1961:EK1983&amp;" ",BT56))))</f>
        <v>0</v>
      </c>
      <c r="DI56" s="1420">
        <f t="array" ref="DI56">IF(BN56="","",SUMPRODUCT(--ISNUMBER(SEARCH(" "&amp;EK1984:EK2000&amp;" ",BT56))))</f>
        <v>0</v>
      </c>
      <c r="DJ56" s="1420" t="str">
        <f t="shared" si="37"/>
        <v/>
      </c>
      <c r="DK56" s="1420">
        <f t="array" ref="DK56">IF(BN56="","",SUMPRODUCT(--ISNUMBER(SEARCH(" "&amp;EK2001:EK2014&amp;" ",BT56))))</f>
        <v>0</v>
      </c>
      <c r="DL56" s="1420">
        <f t="array" ref="DL56">IF(BN56="","",SUMPRODUCT(--ISNUMBER(SEARCH(" "&amp;EK2015:EK2029&amp;" ",BT56))))</f>
        <v>0</v>
      </c>
      <c r="DM56" s="1420" t="str">
        <f t="shared" si="38"/>
        <v/>
      </c>
      <c r="DN56" s="1420">
        <f t="array" ref="DN56">IF(BN56="","",SUMPRODUCT(--ISNUMBER(SEARCH(" "&amp;EK2030:EK2047&amp;" ",BT56))))</f>
        <v>0</v>
      </c>
      <c r="DO56" s="1420">
        <f t="array" ref="DO56">IF(BN56="","",SUMPRODUCT(--ISNUMBER(SEARCH(" "&amp;EK2048:EK2062&amp;" ",BT56))))</f>
        <v>0</v>
      </c>
      <c r="DP56" s="1420" t="str">
        <f t="shared" si="39"/>
        <v/>
      </c>
      <c r="DQ56" s="1420">
        <f t="array" ref="DQ56">IF(BN56="","",SUMPRODUCT(--ISNUMBER(SEARCH(" "&amp;EK2063:EK2081&amp;" ",BT56))))</f>
        <v>0</v>
      </c>
      <c r="DR56" s="1420">
        <f t="array" ref="DR56">IF(BN56="","",SUMPRODUCT(--ISNUMBER(SEARCH(" "&amp;EK2082:EK2096&amp;" ",BT56))))</f>
        <v>0</v>
      </c>
      <c r="DS56" s="1420" t="str">
        <f t="shared" si="40"/>
        <v/>
      </c>
      <c r="DT56" s="1420">
        <f t="array" ref="DT56">IF(BN56="","",SUMPRODUCT(--ISNUMBER(SEARCH(" "&amp;EK2097:EK2117&amp;" ",BT56))))</f>
        <v>0</v>
      </c>
      <c r="DU56" s="1420">
        <f t="array" ref="DU56">IF(BN56="","",SUMPRODUCT(--ISNUMBER(SEARCH(" "&amp;EK2118:EK2157&amp;" ",BT56))))</f>
        <v>0</v>
      </c>
      <c r="DV56" s="1420" t="str">
        <f t="shared" si="41"/>
        <v/>
      </c>
      <c r="DW56" s="1420">
        <f t="array" ref="DW56">IF(BN56="","",SUMPRODUCT(--ISNUMBER(SEARCH(" "&amp;EK2158:EK2170&amp;" ",BT56))))</f>
        <v>0</v>
      </c>
      <c r="DX56" s="1420">
        <f t="array" ref="DX56">IF(BN56="","",SUMPRODUCT(--ISNUMBER(SEARCH(" "&amp;EK2171:EK2176&amp;" ",BT56))))</f>
        <v>0</v>
      </c>
      <c r="DY56" s="1420" t="str">
        <f t="shared" si="42"/>
        <v/>
      </c>
      <c r="DZ56" s="1420">
        <f t="array" ref="DZ56">IF(BN56="","",SUMPRODUCT(--ISNUMBER(SEARCH(" "&amp;EK2177:EK2276&amp;" ",BT56))))</f>
        <v>0</v>
      </c>
      <c r="EA56" s="1420">
        <f t="array" ref="EA56">IF(BN56="","",SUMPRODUCT(--ISNUMBER(SEARCH(" "&amp;EK2277:EK2376&amp;" ",BT56))))</f>
        <v>0</v>
      </c>
      <c r="EB56" s="1420">
        <f t="array" ref="EB56">IF(BN56="","",SUMPRODUCT(--ISNUMBER(SEARCH(" "&amp;EK2377:EK2419&amp;" ",BT56))))</f>
        <v>0</v>
      </c>
      <c r="EC56" s="1420">
        <f t="array" ref="EC56">IF(BN56="","",SUMPRODUCT(--ISNUMBER(SEARCH(" "&amp;EK2420:EK2435&amp;" ",BT56))))</f>
        <v>0</v>
      </c>
      <c r="ED56" s="1420">
        <f t="array" ref="ED56">IF(BN56="","",SUMPRODUCT(--ISNUMBER(SEARCH(" "&amp;EK2436:EK2440&amp;" ",BT56))))</f>
        <v>0</v>
      </c>
      <c r="EE56" s="1420" t="str">
        <f t="shared" si="43"/>
        <v/>
      </c>
      <c r="EF56" s="1412"/>
      <c r="EG56" s="1411" t="s">
        <v>2060</v>
      </c>
      <c r="EH56" s="1411" t="s">
        <v>1905</v>
      </c>
      <c r="EI56" s="1411" t="s">
        <v>1906</v>
      </c>
      <c r="EJ56" s="1411" t="s">
        <v>2061</v>
      </c>
      <c r="EK56" s="1411" t="s">
        <v>2062</v>
      </c>
      <c r="EL56" s="1411" t="s">
        <v>1908</v>
      </c>
      <c r="EM56" s="1411" t="s">
        <v>1909</v>
      </c>
      <c r="EN56" s="1411" t="s">
        <v>1910</v>
      </c>
      <c r="EO56" s="1414" t="s">
        <v>1911</v>
      </c>
    </row>
    <row r="57" spans="2:145" ht="21" customHeight="1">
      <c r="B57" s="1438" t="str">
        <f t="shared" si="49"/>
        <v>Préparation : 20 min</v>
      </c>
      <c r="C57" s="1438" t="str">
        <f t="shared" si="50"/>
        <v>Préparation 20 min</v>
      </c>
      <c r="D57" s="1438" t="str">
        <f>IF(UPPER(TRIM(N27))="X",C57,B57)</f>
        <v>Préparation : 20 min</v>
      </c>
      <c r="E57" s="1438">
        <f t="array" ref="E57">IF(H56&lt;&gt;"",E56,IF(E56="","",IFERROR(MATCH(TRUE(),INDEX(INDEX(K:K,E56+1):K219&lt;&gt;"",0),0)+E56,"")))</f>
        <v>52</v>
      </c>
      <c r="F57" s="1438" t="str">
        <f t="shared" si="58"/>
        <v>4. Dans un saladier, fouettez les œufs avec le sucre et le sucre vanillé jusqu’à ce que le mélange blanchisse.</v>
      </c>
      <c r="G57" s="1438" t="str">
        <f t="shared" si="51"/>
        <v xml:space="preserve">4. Dans un saladier, fouettez les œufs avec le sucre et le sucre vanillé </v>
      </c>
      <c r="H57" s="1836" t="str">
        <f t="shared" si="52"/>
        <v>jusqu’à ce que le mélange blanchisse.</v>
      </c>
      <c r="I57" s="1835" t="str">
        <f>IF(AND(F57&lt;&gt;"",N26&gt;0,M57&gt;N26),"Mot &gt; limite","")</f>
        <v/>
      </c>
      <c r="J57" s="1834">
        <f>IF(K57="","",COUNTIF(K34:K57,"&lt;&gt;"))</f>
        <v>24</v>
      </c>
      <c r="K57" s="1837" t="s">
        <v>6994</v>
      </c>
      <c r="L57" s="1834">
        <f t="shared" si="53"/>
        <v>20</v>
      </c>
      <c r="M57" s="1463">
        <f>IF(OR(F57="",N26="",N26&lt;=0),"",IF(LEN(F57)&lt;=N26,LEN(F57),IFERROR(FIND("♦",SUBSTITUTE(LEFT(F57,N26)," ","♦",LEN(LEFT(F57,N26))-LEN(SUBSTITUTE(LEFT(F57,N26)," ","")))),FIND(" ",F57&amp;" ",N26+1)-1)))</f>
        <v>73</v>
      </c>
      <c r="N57" s="1832">
        <f t="shared" si="54"/>
        <v>24</v>
      </c>
      <c r="O57" s="1833" t="str">
        <f t="shared" si="55"/>
        <v xml:space="preserve">4. Dans un saladier, fouettez les œufs avec le sucre et le sucre vanillé </v>
      </c>
      <c r="P57" s="1832">
        <f t="shared" si="56"/>
        <v>14</v>
      </c>
      <c r="Q57" s="1832">
        <f t="shared" si="57"/>
        <v>73</v>
      </c>
      <c r="R57" s="1463"/>
      <c r="S57" s="1930" t="str">
        <f t="shared" si="48"/>
        <v>►</v>
      </c>
      <c r="T57" s="1922" t="str">
        <f>T26</f>
        <v>N NOM DE VOTRE RECETTE | collez la--FAMILLE| Auteur &gt; VOUS</v>
      </c>
      <c r="U57" s="1923">
        <f>U26</f>
        <v>1</v>
      </c>
      <c r="V57" s="1922" t="str">
        <f>V26</f>
        <v>coupe</v>
      </c>
      <c r="W57" s="1921" t="str">
        <f>W26</f>
        <v>Recette mère ► Desserts assiette</v>
      </c>
      <c r="X57" s="2073"/>
      <c r="Y57" s="2072"/>
      <c r="Z57" s="2065" t="str">
        <f t="shared" si="44"/>
        <v/>
      </c>
      <c r="AA57" s="2071"/>
      <c r="AB57" s="2063"/>
      <c r="AC57" s="2062">
        <f>IF(OR(AD57="",AD57=0),0,AD57*IFERROR(_xlfn.XLOOKUP(AB57,AB84:AR84,AB85:AR85,"",0,1)*AA57*IF(X57&gt;0,X57,1),IFERROR(_xlfn.XLOOKUP(AB57,AB86:AR86,AB87:AR87,"",0,1)*AA57*IF(X57&gt;0,X57,1),0)))</f>
        <v>0</v>
      </c>
      <c r="AD57" s="2061">
        <v>1</v>
      </c>
      <c r="AE57" s="2060"/>
      <c r="AF57" s="2059"/>
      <c r="AG57" s="2058">
        <f>IF(AC75=0,0,(AC57/AC75)*AH29*1000)</f>
        <v>0</v>
      </c>
      <c r="AH57" s="2057">
        <f>IF(AC75=0,0,(X57/AC75)*AH29)</f>
        <v>0</v>
      </c>
      <c r="AI57" s="2070">
        <f>IF(AQ25&lt;&gt;0,X57*AD57*AC25,0)</f>
        <v>0</v>
      </c>
      <c r="AJ57" s="2069">
        <f t="shared" si="45"/>
        <v>0</v>
      </c>
      <c r="AK57" s="2054" t="str">
        <f>IF(OR(AQ25="",AQ25=0,AC57=0),"",AC57*AD57*AC25)</f>
        <v/>
      </c>
      <c r="AL57" s="2053" t="str">
        <f>IF(AB57="","",IF(AK57="","",IF(AK57=0,0,IF(SUM(COUNTIF(AB84:AL84,SUBSTITUTE(TRIM(AB57)," (s)","")),COUNTIF(AB86:AL86,SUBSTITUTE(TRIM(AB57)," (s)","")),COUNTIF(AB85:AL85,SUBSTITUTE(TRIM(AB57)," (s)","")),COUNTIF(AB87:AL87,SUBSTITUTE(TRIM(AB57)," (s)","")))&gt;0,IF(ROUND(AK57,3)&gt;=1,ROUND(AK57,3)&amp;" L",ROUND(AK57*100,0)&amp;" cl"),IF(SUM(COUNTIF(AM84:AR84,SUBSTITUTE(TRIM(AB57)," (s)","")),COUNTIF(AM86:AR86,SUBSTITUTE(TRIM(AB57)," (s)","")),COUNTIF(AM85:AR85,SUBSTITUTE(TRIM(AB57)," (s)","")),COUNTIF(AM87:AR87,SUBSTITUTE(TRIM(AB57)," (s)","")))&gt;0,IF(ROUND(AK57,3)&gt;=1,ROUND(AK57,3)&amp;" Kg",ROUND(AK57*1000,0)&amp;" g"),"")))))</f>
        <v/>
      </c>
      <c r="AM57" s="2052"/>
      <c r="AN57" s="2051">
        <f t="shared" si="46"/>
        <v>0</v>
      </c>
      <c r="AO57" s="2050">
        <f t="shared" si="47"/>
        <v>0</v>
      </c>
      <c r="AP57" s="2049"/>
      <c r="AQ57" s="2048"/>
      <c r="AR57" s="2047"/>
      <c r="AS57" s="1463"/>
      <c r="AT57" s="1421">
        <v>29</v>
      </c>
      <c r="AU57" s="1411" t="s">
        <v>2063</v>
      </c>
      <c r="AV57" s="1977" t="str">
        <f t="shared" si="6"/>
        <v>Œufs pasteurisés *</v>
      </c>
      <c r="AW57" s="1976" t="str">
        <f t="shared" si="7"/>
        <v>Œufs</v>
      </c>
      <c r="AX57" s="1414" t="str">
        <f t="shared" si="8"/>
        <v/>
      </c>
      <c r="AY57" s="1414" t="str">
        <f t="shared" si="9"/>
        <v/>
      </c>
      <c r="AZ57" s="1414" t="str">
        <f t="shared" si="10"/>
        <v>X</v>
      </c>
      <c r="BA57" s="1414" t="str">
        <f t="shared" si="11"/>
        <v/>
      </c>
      <c r="BB57" s="1414" t="str">
        <f t="shared" si="12"/>
        <v/>
      </c>
      <c r="BC57" s="1414" t="str">
        <f t="shared" si="13"/>
        <v/>
      </c>
      <c r="BD57" s="1414" t="str">
        <f t="shared" si="14"/>
        <v/>
      </c>
      <c r="BE57" s="1414" t="str">
        <f t="shared" si="15"/>
        <v/>
      </c>
      <c r="BF57" s="1414" t="str">
        <f t="shared" si="16"/>
        <v/>
      </c>
      <c r="BG57" s="1414" t="str">
        <f t="shared" si="17"/>
        <v/>
      </c>
      <c r="BH57" s="1414" t="str">
        <f t="shared" si="18"/>
        <v/>
      </c>
      <c r="BI57" s="1414" t="str">
        <f t="shared" si="19"/>
        <v/>
      </c>
      <c r="BJ57" s="1414" t="str">
        <f t="shared" si="20"/>
        <v/>
      </c>
      <c r="BK57" s="1414" t="str">
        <f t="shared" si="21"/>
        <v/>
      </c>
      <c r="BL57" s="1422" t="str">
        <f t="shared" si="22"/>
        <v/>
      </c>
      <c r="BM57" s="1410"/>
      <c r="BN57" s="1420" t="str">
        <f t="shared" si="23"/>
        <v>Œufs pasteurisés</v>
      </c>
      <c r="BO57" s="1420" t="str">
        <f t="shared" si="24"/>
        <v>œufs pasteurisés</v>
      </c>
      <c r="BP57" s="1420" t="str">
        <f t="shared" si="25"/>
        <v>oeufs pasteurises</v>
      </c>
      <c r="BQ57" s="1420" t="str">
        <f t="shared" si="26"/>
        <v>oeufs pasteurises</v>
      </c>
      <c r="BR57" s="1420" t="str">
        <f t="shared" si="27"/>
        <v>oeufs pasteurises</v>
      </c>
      <c r="BS57" s="1420" t="str">
        <f t="shared" si="28"/>
        <v>oeufs pasteurises</v>
      </c>
      <c r="BT57" s="1420" t="str">
        <f t="shared" si="29"/>
        <v xml:space="preserve"> oeufs pasteurises </v>
      </c>
      <c r="BU57" s="1420">
        <f t="array" ref="BU57">IF(BN57="","",SUMPRODUCT(--ISNUMBER(SEARCH(" "&amp;EK24:EK123&amp;" ",BT57))))</f>
        <v>0</v>
      </c>
      <c r="BV57" s="1420">
        <f t="array" ref="BV57">IF(BN57="","",SUMPRODUCT(--ISNUMBER(SEARCH(" "&amp;EK124:EK169&amp;" ",BT57))))</f>
        <v>0</v>
      </c>
      <c r="BW57" s="1420">
        <f t="array" ref="BW57">IF(BN57="","",SUMPRODUCT(--ISNUMBER(SEARCH(" "&amp;EK170:EK207&amp;" ",BT57))))</f>
        <v>0</v>
      </c>
      <c r="BX57" s="1420">
        <f t="array" ref="BX57">IF(BN57="","",SUMPRODUCT(--ISNUMBER(SEARCH(" "&amp;EK208:EK229&amp;" ",BT57))))</f>
        <v>0</v>
      </c>
      <c r="BY57" s="1420" t="str">
        <f t="shared" si="30"/>
        <v/>
      </c>
      <c r="BZ57" s="1420">
        <f t="array" ref="BZ57">IF(BN57="","",SUMPRODUCT(--ISNUMBER(SEARCH(" "&amp;EK230:EK329&amp;" ",BT57))))</f>
        <v>0</v>
      </c>
      <c r="CA57" s="1420">
        <f t="array" ref="CA57">IF(BN57="","",SUMPRODUCT(--ISNUMBER(SEARCH(" "&amp;EK330:EK364&amp;" ",BT57))))</f>
        <v>0</v>
      </c>
      <c r="CB57" s="1420" t="str">
        <f t="shared" si="31"/>
        <v/>
      </c>
      <c r="CC57" s="1420">
        <f t="array" ref="CC57">IF(BN57="","",SUMPRODUCT(--ISNUMBER(SEARCH(" "&amp;EK365:EK422&amp;" ",BT57))))</f>
        <v>1</v>
      </c>
      <c r="CD57" s="1420">
        <f t="array" ref="CD57">IF(BN57="","",SUMPRODUCT(--ISNUMBER(SEARCH(" "&amp;EK423:EK450&amp;" ",BT57))))</f>
        <v>0</v>
      </c>
      <c r="CE57" s="1420">
        <f t="array" ref="CE57">IF(BN57="","",SUMPRODUCT(--ISNUMBER(SEARCH(" "&amp;EK451:EK459&amp;" ",BT57))))</f>
        <v>0</v>
      </c>
      <c r="CF57" s="1420" t="str">
        <f t="shared" si="32"/>
        <v>X</v>
      </c>
      <c r="CG57" s="1420">
        <f t="array" ref="CG57">IF(BN57="","",SUMPRODUCT(--ISNUMBER(SEARCH(" "&amp;EK460:EK559&amp;" ",BT57))))</f>
        <v>0</v>
      </c>
      <c r="CH57" s="1420">
        <f t="array" ref="CH57">IF(BN57="","",SUMPRODUCT(--ISNUMBER(SEARCH(" "&amp;EK560:EK659&amp;" ",BT57))))</f>
        <v>0</v>
      </c>
      <c r="CI57" s="1420">
        <f t="array" ref="CI57">IF(BN57="","",SUMPRODUCT(--ISNUMBER(SEARCH(" "&amp;EK660:EK759&amp;" ",BT57))))</f>
        <v>0</v>
      </c>
      <c r="CJ57" s="1420">
        <f t="array" ref="CJ57">IF(BN57="","",SUMPRODUCT(--ISNUMBER(SEARCH(" "&amp;EK760:EK859&amp;" ",BT57))))</f>
        <v>0</v>
      </c>
      <c r="CK57" s="1420">
        <f t="array" ref="CK57">IF(BN57="","",SUMPRODUCT(--ISNUMBER(SEARCH(" "&amp;EK860:EK959&amp;" ",BT57))))</f>
        <v>0</v>
      </c>
      <c r="CL57" s="1420">
        <f t="array" ref="CL57">IF(BN57="","",SUMPRODUCT(--ISNUMBER(SEARCH(" "&amp;EK960:EK1059&amp;" ",BT57))))</f>
        <v>0</v>
      </c>
      <c r="CM57" s="1420">
        <f t="array" ref="CM57">IF(BN57="","",SUMPRODUCT(--ISNUMBER(SEARCH(" "&amp;EK1060:EK1159&amp;" ",BT57))))</f>
        <v>0</v>
      </c>
      <c r="CN57" s="1420">
        <f t="array" ref="CN57">IF(BN57="","",SUMPRODUCT(--ISNUMBER(SEARCH(" "&amp;EK1160:EK1259&amp;" ",BT57))))</f>
        <v>0</v>
      </c>
      <c r="CO57" s="1420">
        <f t="array" ref="CO57">IF(BN57="","",SUMPRODUCT(--ISNUMBER(SEARCH(" "&amp;EK1260:EK1359&amp;" ",BT57))))</f>
        <v>0</v>
      </c>
      <c r="CP57" s="1420">
        <f t="array" ref="CP57">IF(BN57="","",SUMPRODUCT(--ISNUMBER(SEARCH(" "&amp;EK1360:EK1387&amp;" ",BT57))))</f>
        <v>0</v>
      </c>
      <c r="CQ57" s="1420">
        <f t="array" ref="CQ57">IF(BN57="","",SUMPRODUCT(--ISNUMBER(SEARCH(" "&amp;EK1388:EK1396&amp;" ",BT57))))</f>
        <v>0</v>
      </c>
      <c r="CR57" s="1420">
        <f t="array" ref="CR57">IF(BN57="","",SUMPRODUCT(--ISNUMBER(SEARCH(" "&amp;EK1397:EK1407&amp;" ",BT57))))</f>
        <v>0</v>
      </c>
      <c r="CS57" s="1420" t="str">
        <f t="shared" si="33"/>
        <v/>
      </c>
      <c r="CT57" s="1420">
        <f t="array" ref="CT57">IF(BN57="","",SUMPRODUCT(--ISNUMBER(SEARCH(" "&amp;EK1408:EK1428&amp;" ",BT57))))</f>
        <v>0</v>
      </c>
      <c r="CU57" s="1420" t="str">
        <f t="shared" si="34"/>
        <v/>
      </c>
      <c r="CV57" s="1420">
        <f t="array" ref="CV57">IF(BN57="","",SUMPRODUCT(--ISNUMBER(SEARCH(" "&amp;EK1429:EK1466&amp;" ",BT57))))</f>
        <v>0</v>
      </c>
      <c r="CW57" s="1420">
        <f t="array" ref="CW57">IF(BN57="","",SUMPRODUCT(--ISNUMBER(SEARCH(" "&amp;EK1467:EK1468&amp;" ",BT57))))</f>
        <v>0</v>
      </c>
      <c r="CX57" s="1420">
        <f t="array" ref="CX57">IF(BN57="","",SUMPRODUCT(--ISNUMBER(SEARCH(" "&amp;EK1469:EK1479&amp;" ",BT57))))</f>
        <v>0</v>
      </c>
      <c r="CY57" s="1420" t="str">
        <f t="shared" si="35"/>
        <v/>
      </c>
      <c r="CZ57" s="1420">
        <f t="array" ref="CZ57">IF(BN57="","",SUMPRODUCT(--ISNUMBER(SEARCH(" "&amp;EK1480:EK1579&amp;" ",BT57))))</f>
        <v>0</v>
      </c>
      <c r="DA57" s="1420">
        <f t="array" ref="DA57">IF(BN57="","",SUMPRODUCT(--ISNUMBER(SEARCH(" "&amp;EK1580:EK1679&amp;" ",BT57))))</f>
        <v>0</v>
      </c>
      <c r="DB57" s="1420">
        <f t="array" ref="DB57">IF(BN57="","",SUMPRODUCT(--ISNUMBER(SEARCH(" "&amp;EK1680:EK1763&amp;" ",BT57))))</f>
        <v>0</v>
      </c>
      <c r="DC57" s="1420">
        <f t="array" ref="DC57">IF(BN57="","",SUMPRODUCT(--ISNUMBER(SEARCH(" "&amp;EK1764:EK1813&amp;" ",BT57))))</f>
        <v>0</v>
      </c>
      <c r="DD57" s="1420">
        <f t="array" ref="DD57">IF(BN57="","",SUMPRODUCT(--ISNUMBER(SEARCH(" "&amp;EK1814:EK1893&amp;" ",BT57))))</f>
        <v>0</v>
      </c>
      <c r="DE57" s="1420">
        <f t="array" ref="DE57">IF(BN57="","",SUMPRODUCT(--ISNUMBER(SEARCH(" "&amp;EK1894:EK1902&amp;" ",BT57))))</f>
        <v>0</v>
      </c>
      <c r="DF57" s="1420" t="str">
        <f t="shared" si="36"/>
        <v/>
      </c>
      <c r="DG57" s="1420">
        <f t="array" ref="DG57">IF(BN57="","",SUMPRODUCT(--ISNUMBER(SEARCH(" "&amp;EK1903:EK1960&amp;" ",BT57))))</f>
        <v>0</v>
      </c>
      <c r="DH57" s="1420">
        <f t="array" ref="DH57">IF(BN57="","",SUMPRODUCT(--ISNUMBER(SEARCH(" "&amp;EK1961:EK1983&amp;" ",BT57))))</f>
        <v>0</v>
      </c>
      <c r="DI57" s="1420">
        <f t="array" ref="DI57">IF(BN57="","",SUMPRODUCT(--ISNUMBER(SEARCH(" "&amp;EK1984:EK2000&amp;" ",BT57))))</f>
        <v>0</v>
      </c>
      <c r="DJ57" s="1420" t="str">
        <f t="shared" si="37"/>
        <v/>
      </c>
      <c r="DK57" s="1420">
        <f t="array" ref="DK57">IF(BN57="","",SUMPRODUCT(--ISNUMBER(SEARCH(" "&amp;EK2001:EK2014&amp;" ",BT57))))</f>
        <v>0</v>
      </c>
      <c r="DL57" s="1420">
        <f t="array" ref="DL57">IF(BN57="","",SUMPRODUCT(--ISNUMBER(SEARCH(" "&amp;EK2015:EK2029&amp;" ",BT57))))</f>
        <v>0</v>
      </c>
      <c r="DM57" s="1420" t="str">
        <f t="shared" si="38"/>
        <v/>
      </c>
      <c r="DN57" s="1420">
        <f t="array" ref="DN57">IF(BN57="","",SUMPRODUCT(--ISNUMBER(SEARCH(" "&amp;EK2030:EK2047&amp;" ",BT57))))</f>
        <v>0</v>
      </c>
      <c r="DO57" s="1420">
        <f t="array" ref="DO57">IF(BN57="","",SUMPRODUCT(--ISNUMBER(SEARCH(" "&amp;EK2048:EK2062&amp;" ",BT57))))</f>
        <v>0</v>
      </c>
      <c r="DP57" s="1420" t="str">
        <f t="shared" si="39"/>
        <v/>
      </c>
      <c r="DQ57" s="1420">
        <f t="array" ref="DQ57">IF(BN57="","",SUMPRODUCT(--ISNUMBER(SEARCH(" "&amp;EK2063:EK2081&amp;" ",BT57))))</f>
        <v>0</v>
      </c>
      <c r="DR57" s="1420">
        <f t="array" ref="DR57">IF(BN57="","",SUMPRODUCT(--ISNUMBER(SEARCH(" "&amp;EK2082:EK2096&amp;" ",BT57))))</f>
        <v>0</v>
      </c>
      <c r="DS57" s="1420" t="str">
        <f t="shared" si="40"/>
        <v/>
      </c>
      <c r="DT57" s="1420">
        <f t="array" ref="DT57">IF(BN57="","",SUMPRODUCT(--ISNUMBER(SEARCH(" "&amp;EK2097:EK2117&amp;" ",BT57))))</f>
        <v>0</v>
      </c>
      <c r="DU57" s="1420">
        <f t="array" ref="DU57">IF(BN57="","",SUMPRODUCT(--ISNUMBER(SEARCH(" "&amp;EK2118:EK2157&amp;" ",BT57))))</f>
        <v>0</v>
      </c>
      <c r="DV57" s="1420" t="str">
        <f t="shared" si="41"/>
        <v/>
      </c>
      <c r="DW57" s="1420">
        <f t="array" ref="DW57">IF(BN57="","",SUMPRODUCT(--ISNUMBER(SEARCH(" "&amp;EK2158:EK2170&amp;" ",BT57))))</f>
        <v>0</v>
      </c>
      <c r="DX57" s="1420">
        <f t="array" ref="DX57">IF(BN57="","",SUMPRODUCT(--ISNUMBER(SEARCH(" "&amp;EK2171:EK2176&amp;" ",BT57))))</f>
        <v>0</v>
      </c>
      <c r="DY57" s="1420" t="str">
        <f t="shared" si="42"/>
        <v/>
      </c>
      <c r="DZ57" s="1420">
        <f t="array" ref="DZ57">IF(BN57="","",SUMPRODUCT(--ISNUMBER(SEARCH(" "&amp;EK2177:EK2276&amp;" ",BT57))))</f>
        <v>0</v>
      </c>
      <c r="EA57" s="1420">
        <f t="array" ref="EA57">IF(BN57="","",SUMPRODUCT(--ISNUMBER(SEARCH(" "&amp;EK2277:EK2376&amp;" ",BT57))))</f>
        <v>0</v>
      </c>
      <c r="EB57" s="1420">
        <f t="array" ref="EB57">IF(BN57="","",SUMPRODUCT(--ISNUMBER(SEARCH(" "&amp;EK2377:EK2419&amp;" ",BT57))))</f>
        <v>0</v>
      </c>
      <c r="EC57" s="1420">
        <f t="array" ref="EC57">IF(BN57="","",SUMPRODUCT(--ISNUMBER(SEARCH(" "&amp;EK2420:EK2435&amp;" ",BT57))))</f>
        <v>0</v>
      </c>
      <c r="ED57" s="1420">
        <f t="array" ref="ED57">IF(BN57="","",SUMPRODUCT(--ISNUMBER(SEARCH(" "&amp;EK2436:EK2440&amp;" ",BT57))))</f>
        <v>0</v>
      </c>
      <c r="EE57" s="1420" t="str">
        <f t="shared" si="43"/>
        <v/>
      </c>
      <c r="EF57" s="1412"/>
      <c r="EG57" s="1411" t="s">
        <v>2064</v>
      </c>
      <c r="EH57" s="1411" t="s">
        <v>1905</v>
      </c>
      <c r="EI57" s="1411" t="s">
        <v>1906</v>
      </c>
      <c r="EJ57" s="1411" t="s">
        <v>2065</v>
      </c>
      <c r="EK57" s="1411" t="s">
        <v>2065</v>
      </c>
      <c r="EL57" s="1411" t="s">
        <v>1908</v>
      </c>
      <c r="EM57" s="1411" t="s">
        <v>1909</v>
      </c>
      <c r="EN57" s="1411" t="s">
        <v>1910</v>
      </c>
      <c r="EO57" s="1414" t="s">
        <v>1911</v>
      </c>
    </row>
    <row r="58" spans="2:145" ht="21" customHeight="1">
      <c r="B58" s="1438" t="str">
        <f t="shared" si="49"/>
        <v>Cuisson : 30 min</v>
      </c>
      <c r="C58" s="1438" t="str">
        <f t="shared" si="50"/>
        <v>Cuisson 30 min</v>
      </c>
      <c r="D58" s="1438" t="str">
        <f>IF(UPPER(TRIM(N27))="X",C58,B58)</f>
        <v>Cuisson : 30 min</v>
      </c>
      <c r="E58" s="1438">
        <f t="array" ref="E58">IF(H57&lt;&gt;"",E57,IF(E57="","",IFERROR(MATCH(TRUE(),INDEX(INDEX(K:K,E57+1):K219&lt;&gt;"",0),0)+E57,"")))</f>
        <v>52</v>
      </c>
      <c r="F58" s="1438" t="str">
        <f t="shared" si="58"/>
        <v>jusqu’à ce que le mélange blanchisse.</v>
      </c>
      <c r="G58" s="1438" t="str">
        <f t="shared" si="51"/>
        <v>jusqu’à ce que le mélange blanchisse.</v>
      </c>
      <c r="H58" s="1836" t="str">
        <f t="shared" si="52"/>
        <v/>
      </c>
      <c r="I58" s="1835" t="str">
        <f>IF(AND(F58&lt;&gt;"",N26&gt;0,M58&gt;N26),"Mot &gt; limite","")</f>
        <v/>
      </c>
      <c r="J58" s="1834">
        <f>IF(K58="","",COUNTIF(K34:K58,"&lt;&gt;"))</f>
        <v>25</v>
      </c>
      <c r="K58" s="1837" t="s">
        <v>6995</v>
      </c>
      <c r="L58" s="1834">
        <f t="shared" si="53"/>
        <v>16</v>
      </c>
      <c r="M58" s="1463">
        <f>IF(OR(F58="",N26="",N26&lt;=0),"",IF(LEN(F58)&lt;=N26,LEN(F58),IFERROR(FIND("♦",SUBSTITUTE(LEFT(F58,N26)," ","♦",LEN(LEFT(F58,N26))-LEN(SUBSTITUTE(LEFT(F58,N26)," ","")))),FIND(" ",F58&amp;" ",N26+1)-1)))</f>
        <v>37</v>
      </c>
      <c r="N58" s="1832">
        <f t="shared" si="54"/>
        <v>25</v>
      </c>
      <c r="O58" s="1833" t="str">
        <f t="shared" si="55"/>
        <v>jusqu’à ce que le mélange blanchisse.</v>
      </c>
      <c r="P58" s="1832">
        <f t="shared" si="56"/>
        <v>6</v>
      </c>
      <c r="Q58" s="1832">
        <f t="shared" si="57"/>
        <v>37</v>
      </c>
      <c r="R58" s="1463"/>
      <c r="S58" s="1930" t="str">
        <f t="shared" si="48"/>
        <v>►</v>
      </c>
      <c r="T58" s="1922" t="str">
        <f>T26</f>
        <v>N NOM DE VOTRE RECETTE | collez la--FAMILLE| Auteur &gt; VOUS</v>
      </c>
      <c r="U58" s="1923">
        <f>U26</f>
        <v>1</v>
      </c>
      <c r="V58" s="1922" t="str">
        <f>V26</f>
        <v>coupe</v>
      </c>
      <c r="W58" s="1921" t="str">
        <f>W26</f>
        <v>Recette mère ► Desserts assiette</v>
      </c>
      <c r="X58" s="2073"/>
      <c r="Y58" s="2072"/>
      <c r="Z58" s="2065" t="str">
        <f t="shared" si="44"/>
        <v/>
      </c>
      <c r="AA58" s="2071"/>
      <c r="AB58" s="2063"/>
      <c r="AC58" s="2062">
        <f>IF(OR(AD58="",AD58=0),0,AD58*IFERROR(_xlfn.XLOOKUP(AB58,AB84:AR84,AB85:AR85,"",0,1)*AA58*IF(X58&gt;0,X58,1),IFERROR(_xlfn.XLOOKUP(AB58,AB86:AR86,AB87:AR87,"",0,1)*AA58*IF(X58&gt;0,X58,1),0)))</f>
        <v>0</v>
      </c>
      <c r="AD58" s="2061">
        <v>1</v>
      </c>
      <c r="AE58" s="2060"/>
      <c r="AF58" s="2059"/>
      <c r="AG58" s="2058">
        <f>IF(AC75=0,0,(AC58/AC75)*AH29*1000)</f>
        <v>0</v>
      </c>
      <c r="AH58" s="2057">
        <f>IF(AC75=0,0,(X58/AC75)*AH29)</f>
        <v>0</v>
      </c>
      <c r="AI58" s="2056">
        <f>IF(AQ25&lt;&gt;0,X58*AD58*AC25,0)</f>
        <v>0</v>
      </c>
      <c r="AJ58" s="2055">
        <f t="shared" si="45"/>
        <v>0</v>
      </c>
      <c r="AK58" s="2054" t="str">
        <f>IF(OR(AQ25="",AQ25=0,AC58=0),"",AC58*AD58*AC25)</f>
        <v/>
      </c>
      <c r="AL58" s="2053" t="str">
        <f>IF(AB58="","",IF(AK58="","",IF(AK58=0,0,IF(SUM(COUNTIF(AB84:AL84,SUBSTITUTE(TRIM(AB58)," (s)","")),COUNTIF(AB86:AL86,SUBSTITUTE(TRIM(AB58)," (s)","")),COUNTIF(AB85:AL85,SUBSTITUTE(TRIM(AB58)," (s)","")),COUNTIF(AB87:AL87,SUBSTITUTE(TRIM(AB58)," (s)","")))&gt;0,IF(ROUND(AK58,3)&gt;=1,ROUND(AK58,3)&amp;" L",ROUND(AK58*100,0)&amp;" cl"),IF(SUM(COUNTIF(AM84:AR84,SUBSTITUTE(TRIM(AB58)," (s)","")),COUNTIF(AM86:AR86,SUBSTITUTE(TRIM(AB58)," (s)","")),COUNTIF(AM85:AR85,SUBSTITUTE(TRIM(AB58)," (s)","")),COUNTIF(AM87:AR87,SUBSTITUTE(TRIM(AB58)," (s)","")))&gt;0,IF(ROUND(AK58,3)&gt;=1,ROUND(AK58,3)&amp;" Kg",ROUND(AK58*1000,0)&amp;" g"),"")))))</f>
        <v/>
      </c>
      <c r="AM58" s="2052"/>
      <c r="AN58" s="2051">
        <f t="shared" si="46"/>
        <v>0</v>
      </c>
      <c r="AO58" s="2050">
        <f t="shared" si="47"/>
        <v>0</v>
      </c>
      <c r="AP58" s="2049"/>
      <c r="AQ58" s="2048"/>
      <c r="AR58" s="2047"/>
      <c r="AS58" s="1463"/>
      <c r="AT58" s="1421">
        <v>30</v>
      </c>
      <c r="AU58" s="1411" t="s">
        <v>2066</v>
      </c>
      <c r="AV58" s="1977" t="str">
        <f t="shared" si="6"/>
        <v>Levure biologique</v>
      </c>
      <c r="AW58" s="1976" t="str">
        <f t="shared" si="7"/>
        <v/>
      </c>
      <c r="AX58" s="1414" t="str">
        <f t="shared" si="8"/>
        <v/>
      </c>
      <c r="AY58" s="1414" t="str">
        <f t="shared" si="9"/>
        <v/>
      </c>
      <c r="AZ58" s="1414" t="str">
        <f t="shared" si="10"/>
        <v/>
      </c>
      <c r="BA58" s="1414" t="str">
        <f t="shared" si="11"/>
        <v/>
      </c>
      <c r="BB58" s="1414" t="str">
        <f t="shared" si="12"/>
        <v/>
      </c>
      <c r="BC58" s="1414" t="str">
        <f t="shared" si="13"/>
        <v/>
      </c>
      <c r="BD58" s="1414" t="str">
        <f t="shared" si="14"/>
        <v/>
      </c>
      <c r="BE58" s="1414" t="str">
        <f t="shared" si="15"/>
        <v/>
      </c>
      <c r="BF58" s="1414" t="str">
        <f t="shared" si="16"/>
        <v/>
      </c>
      <c r="BG58" s="1414" t="str">
        <f t="shared" si="17"/>
        <v/>
      </c>
      <c r="BH58" s="1414" t="str">
        <f t="shared" si="18"/>
        <v/>
      </c>
      <c r="BI58" s="1414" t="str">
        <f t="shared" si="19"/>
        <v/>
      </c>
      <c r="BJ58" s="1414" t="str">
        <f t="shared" si="20"/>
        <v/>
      </c>
      <c r="BK58" s="1414" t="str">
        <f t="shared" si="21"/>
        <v/>
      </c>
      <c r="BL58" s="1422" t="str">
        <f t="shared" si="22"/>
        <v/>
      </c>
      <c r="BM58" s="1410"/>
      <c r="BN58" s="1420" t="str">
        <f t="shared" si="23"/>
        <v>Levure biologique</v>
      </c>
      <c r="BO58" s="1420" t="str">
        <f t="shared" si="24"/>
        <v>levure biologique</v>
      </c>
      <c r="BP58" s="1420" t="str">
        <f t="shared" si="25"/>
        <v>levure biologique</v>
      </c>
      <c r="BQ58" s="1420" t="str">
        <f t="shared" si="26"/>
        <v>levure biologique</v>
      </c>
      <c r="BR58" s="1420" t="str">
        <f t="shared" si="27"/>
        <v>levure biologique</v>
      </c>
      <c r="BS58" s="1420" t="str">
        <f t="shared" si="28"/>
        <v>levure biologique</v>
      </c>
      <c r="BT58" s="1420" t="str">
        <f t="shared" si="29"/>
        <v xml:space="preserve"> levure biologique </v>
      </c>
      <c r="BU58" s="1420">
        <f t="array" ref="BU58">IF(BN58="","",SUMPRODUCT(--ISNUMBER(SEARCH(" "&amp;EK24:EK123&amp;" ",BT58))))</f>
        <v>0</v>
      </c>
      <c r="BV58" s="1420">
        <f t="array" ref="BV58">IF(BN58="","",SUMPRODUCT(--ISNUMBER(SEARCH(" "&amp;EK124:EK169&amp;" ",BT58))))</f>
        <v>0</v>
      </c>
      <c r="BW58" s="1420">
        <f t="array" ref="BW58">IF(BN58="","",SUMPRODUCT(--ISNUMBER(SEARCH(" "&amp;EK170:EK207&amp;" ",BT58))))</f>
        <v>0</v>
      </c>
      <c r="BX58" s="1420">
        <f t="array" ref="BX58">IF(BN58="","",SUMPRODUCT(--ISNUMBER(SEARCH(" "&amp;EK208:EK229&amp;" ",BT58))))</f>
        <v>0</v>
      </c>
      <c r="BY58" s="1420" t="str">
        <f t="shared" si="30"/>
        <v/>
      </c>
      <c r="BZ58" s="1420">
        <f t="array" ref="BZ58">IF(BN58="","",SUMPRODUCT(--ISNUMBER(SEARCH(" "&amp;EK230:EK329&amp;" ",BT58))))</f>
        <v>0</v>
      </c>
      <c r="CA58" s="1420">
        <f t="array" ref="CA58">IF(BN58="","",SUMPRODUCT(--ISNUMBER(SEARCH(" "&amp;EK330:EK364&amp;" ",BT58))))</f>
        <v>0</v>
      </c>
      <c r="CB58" s="1420" t="str">
        <f t="shared" si="31"/>
        <v/>
      </c>
      <c r="CC58" s="1420">
        <f t="array" ref="CC58">IF(BN58="","",SUMPRODUCT(--ISNUMBER(SEARCH(" "&amp;EK365:EK422&amp;" ",BT58))))</f>
        <v>0</v>
      </c>
      <c r="CD58" s="1420">
        <f t="array" ref="CD58">IF(BN58="","",SUMPRODUCT(--ISNUMBER(SEARCH(" "&amp;EK423:EK450&amp;" ",BT58))))</f>
        <v>0</v>
      </c>
      <c r="CE58" s="1420">
        <f t="array" ref="CE58">IF(BN58="","",SUMPRODUCT(--ISNUMBER(SEARCH(" "&amp;EK451:EK459&amp;" ",BT58))))</f>
        <v>0</v>
      </c>
      <c r="CF58" s="1420" t="str">
        <f t="shared" si="32"/>
        <v/>
      </c>
      <c r="CG58" s="1420">
        <f t="array" ref="CG58">IF(BN58="","",SUMPRODUCT(--ISNUMBER(SEARCH(" "&amp;EK460:EK559&amp;" ",BT58))))</f>
        <v>0</v>
      </c>
      <c r="CH58" s="1420">
        <f t="array" ref="CH58">IF(BN58="","",SUMPRODUCT(--ISNUMBER(SEARCH(" "&amp;EK560:EK659&amp;" ",BT58))))</f>
        <v>0</v>
      </c>
      <c r="CI58" s="1420">
        <f t="array" ref="CI58">IF(BN58="","",SUMPRODUCT(--ISNUMBER(SEARCH(" "&amp;EK660:EK759&amp;" ",BT58))))</f>
        <v>0</v>
      </c>
      <c r="CJ58" s="1420">
        <f t="array" ref="CJ58">IF(BN58="","",SUMPRODUCT(--ISNUMBER(SEARCH(" "&amp;EK760:EK859&amp;" ",BT58))))</f>
        <v>0</v>
      </c>
      <c r="CK58" s="1420">
        <f t="array" ref="CK58">IF(BN58="","",SUMPRODUCT(--ISNUMBER(SEARCH(" "&amp;EK860:EK959&amp;" ",BT58))))</f>
        <v>0</v>
      </c>
      <c r="CL58" s="1420">
        <f t="array" ref="CL58">IF(BN58="","",SUMPRODUCT(--ISNUMBER(SEARCH(" "&amp;EK960:EK1059&amp;" ",BT58))))</f>
        <v>0</v>
      </c>
      <c r="CM58" s="1420">
        <f t="array" ref="CM58">IF(BN58="","",SUMPRODUCT(--ISNUMBER(SEARCH(" "&amp;EK1060:EK1159&amp;" ",BT58))))</f>
        <v>0</v>
      </c>
      <c r="CN58" s="1420">
        <f t="array" ref="CN58">IF(BN58="","",SUMPRODUCT(--ISNUMBER(SEARCH(" "&amp;EK1160:EK1259&amp;" ",BT58))))</f>
        <v>0</v>
      </c>
      <c r="CO58" s="1420">
        <f t="array" ref="CO58">IF(BN58="","",SUMPRODUCT(--ISNUMBER(SEARCH(" "&amp;EK1260:EK1359&amp;" ",BT58))))</f>
        <v>0</v>
      </c>
      <c r="CP58" s="1420">
        <f t="array" ref="CP58">IF(BN58="","",SUMPRODUCT(--ISNUMBER(SEARCH(" "&amp;EK1360:EK1387&amp;" ",BT58))))</f>
        <v>0</v>
      </c>
      <c r="CQ58" s="1420">
        <f t="array" ref="CQ58">IF(BN58="","",SUMPRODUCT(--ISNUMBER(SEARCH(" "&amp;EK1388:EK1396&amp;" ",BT58))))</f>
        <v>0</v>
      </c>
      <c r="CR58" s="1420">
        <f t="array" ref="CR58">IF(BN58="","",SUMPRODUCT(--ISNUMBER(SEARCH(" "&amp;EK1397:EK1407&amp;" ",BT58))))</f>
        <v>0</v>
      </c>
      <c r="CS58" s="1420" t="str">
        <f t="shared" si="33"/>
        <v/>
      </c>
      <c r="CT58" s="1420">
        <f t="array" ref="CT58">IF(BN58="","",SUMPRODUCT(--ISNUMBER(SEARCH(" "&amp;EK1408:EK1428&amp;" ",BT58))))</f>
        <v>0</v>
      </c>
      <c r="CU58" s="1420" t="str">
        <f t="shared" si="34"/>
        <v/>
      </c>
      <c r="CV58" s="1420">
        <f t="array" ref="CV58">IF(BN58="","",SUMPRODUCT(--ISNUMBER(SEARCH(" "&amp;EK1429:EK1466&amp;" ",BT58))))</f>
        <v>0</v>
      </c>
      <c r="CW58" s="1420">
        <f t="array" ref="CW58">IF(BN58="","",SUMPRODUCT(--ISNUMBER(SEARCH(" "&amp;EK1467:EK1468&amp;" ",BT58))))</f>
        <v>0</v>
      </c>
      <c r="CX58" s="1420">
        <f t="array" ref="CX58">IF(BN58="","",SUMPRODUCT(--ISNUMBER(SEARCH(" "&amp;EK1469:EK1479&amp;" ",BT58))))</f>
        <v>0</v>
      </c>
      <c r="CY58" s="1420" t="str">
        <f t="shared" si="35"/>
        <v/>
      </c>
      <c r="CZ58" s="1420">
        <f t="array" ref="CZ58">IF(BN58="","",SUMPRODUCT(--ISNUMBER(SEARCH(" "&amp;EK1480:EK1579&amp;" ",BT58))))</f>
        <v>0</v>
      </c>
      <c r="DA58" s="1420">
        <f t="array" ref="DA58">IF(BN58="","",SUMPRODUCT(--ISNUMBER(SEARCH(" "&amp;EK1580:EK1679&amp;" ",BT58))))</f>
        <v>0</v>
      </c>
      <c r="DB58" s="1420">
        <f t="array" ref="DB58">IF(BN58="","",SUMPRODUCT(--ISNUMBER(SEARCH(" "&amp;EK1680:EK1763&amp;" ",BT58))))</f>
        <v>0</v>
      </c>
      <c r="DC58" s="1420">
        <f t="array" ref="DC58">IF(BN58="","",SUMPRODUCT(--ISNUMBER(SEARCH(" "&amp;EK1764:EK1813&amp;" ",BT58))))</f>
        <v>0</v>
      </c>
      <c r="DD58" s="1420">
        <f t="array" ref="DD58">IF(BN58="","",SUMPRODUCT(--ISNUMBER(SEARCH(" "&amp;EK1814:EK1893&amp;" ",BT58))))</f>
        <v>0</v>
      </c>
      <c r="DE58" s="1420">
        <f t="array" ref="DE58">IF(BN58="","",SUMPRODUCT(--ISNUMBER(SEARCH(" "&amp;EK1894:EK1902&amp;" ",BT58))))</f>
        <v>0</v>
      </c>
      <c r="DF58" s="1420" t="str">
        <f t="shared" si="36"/>
        <v/>
      </c>
      <c r="DG58" s="1420">
        <f t="array" ref="DG58">IF(BN58="","",SUMPRODUCT(--ISNUMBER(SEARCH(" "&amp;EK1903:EK1960&amp;" ",BT58))))</f>
        <v>0</v>
      </c>
      <c r="DH58" s="1420">
        <f t="array" ref="DH58">IF(BN58="","",SUMPRODUCT(--ISNUMBER(SEARCH(" "&amp;EK1961:EK1983&amp;" ",BT58))))</f>
        <v>0</v>
      </c>
      <c r="DI58" s="1420">
        <f t="array" ref="DI58">IF(BN58="","",SUMPRODUCT(--ISNUMBER(SEARCH(" "&amp;EK1984:EK2000&amp;" ",BT58))))</f>
        <v>0</v>
      </c>
      <c r="DJ58" s="1420" t="str">
        <f t="shared" si="37"/>
        <v/>
      </c>
      <c r="DK58" s="1420">
        <f t="array" ref="DK58">IF(BN58="","",SUMPRODUCT(--ISNUMBER(SEARCH(" "&amp;EK2001:EK2014&amp;" ",BT58))))</f>
        <v>0</v>
      </c>
      <c r="DL58" s="1420">
        <f t="array" ref="DL58">IF(BN58="","",SUMPRODUCT(--ISNUMBER(SEARCH(" "&amp;EK2015:EK2029&amp;" ",BT58))))</f>
        <v>0</v>
      </c>
      <c r="DM58" s="1420" t="str">
        <f t="shared" si="38"/>
        <v/>
      </c>
      <c r="DN58" s="1420">
        <f t="array" ref="DN58">IF(BN58="","",SUMPRODUCT(--ISNUMBER(SEARCH(" "&amp;EK2030:EK2047&amp;" ",BT58))))</f>
        <v>0</v>
      </c>
      <c r="DO58" s="1420">
        <f t="array" ref="DO58">IF(BN58="","",SUMPRODUCT(--ISNUMBER(SEARCH(" "&amp;EK2048:EK2062&amp;" ",BT58))))</f>
        <v>0</v>
      </c>
      <c r="DP58" s="1420" t="str">
        <f t="shared" si="39"/>
        <v/>
      </c>
      <c r="DQ58" s="1420">
        <f t="array" ref="DQ58">IF(BN58="","",SUMPRODUCT(--ISNUMBER(SEARCH(" "&amp;EK2063:EK2081&amp;" ",BT58))))</f>
        <v>0</v>
      </c>
      <c r="DR58" s="1420">
        <f t="array" ref="DR58">IF(BN58="","",SUMPRODUCT(--ISNUMBER(SEARCH(" "&amp;EK2082:EK2096&amp;" ",BT58))))</f>
        <v>0</v>
      </c>
      <c r="DS58" s="1420" t="str">
        <f t="shared" si="40"/>
        <v/>
      </c>
      <c r="DT58" s="1420">
        <f t="array" ref="DT58">IF(BN58="","",SUMPRODUCT(--ISNUMBER(SEARCH(" "&amp;EK2097:EK2117&amp;" ",BT58))))</f>
        <v>0</v>
      </c>
      <c r="DU58" s="1420">
        <f t="array" ref="DU58">IF(BN58="","",SUMPRODUCT(--ISNUMBER(SEARCH(" "&amp;EK2118:EK2157&amp;" ",BT58))))</f>
        <v>0</v>
      </c>
      <c r="DV58" s="1420" t="str">
        <f t="shared" si="41"/>
        <v/>
      </c>
      <c r="DW58" s="1420">
        <f t="array" ref="DW58">IF(BN58="","",SUMPRODUCT(--ISNUMBER(SEARCH(" "&amp;EK2158:EK2170&amp;" ",BT58))))</f>
        <v>0</v>
      </c>
      <c r="DX58" s="1420">
        <f t="array" ref="DX58">IF(BN58="","",SUMPRODUCT(--ISNUMBER(SEARCH(" "&amp;EK2171:EK2176&amp;" ",BT58))))</f>
        <v>0</v>
      </c>
      <c r="DY58" s="1420" t="str">
        <f t="shared" si="42"/>
        <v/>
      </c>
      <c r="DZ58" s="1420">
        <f t="array" ref="DZ58">IF(BN58="","",SUMPRODUCT(--ISNUMBER(SEARCH(" "&amp;EK2177:EK2276&amp;" ",BT58))))</f>
        <v>0</v>
      </c>
      <c r="EA58" s="1420">
        <f t="array" ref="EA58">IF(BN58="","",SUMPRODUCT(--ISNUMBER(SEARCH(" "&amp;EK2277:EK2376&amp;" ",BT58))))</f>
        <v>0</v>
      </c>
      <c r="EB58" s="1420">
        <f t="array" ref="EB58">IF(BN58="","",SUMPRODUCT(--ISNUMBER(SEARCH(" "&amp;EK2377:EK2419&amp;" ",BT58))))</f>
        <v>0</v>
      </c>
      <c r="EC58" s="1420">
        <f t="array" ref="EC58">IF(BN58="","",SUMPRODUCT(--ISNUMBER(SEARCH(" "&amp;EK2420:EK2435&amp;" ",BT58))))</f>
        <v>0</v>
      </c>
      <c r="ED58" s="1420">
        <f t="array" ref="ED58">IF(BN58="","",SUMPRODUCT(--ISNUMBER(SEARCH(" "&amp;EK2436:EK2440&amp;" ",BT58))))</f>
        <v>0</v>
      </c>
      <c r="EE58" s="1420" t="str">
        <f t="shared" si="43"/>
        <v/>
      </c>
      <c r="EF58" s="1412"/>
      <c r="EG58" s="1411" t="s">
        <v>2067</v>
      </c>
      <c r="EH58" s="1411" t="s">
        <v>1905</v>
      </c>
      <c r="EI58" s="1411" t="s">
        <v>1906</v>
      </c>
      <c r="EJ58" s="1411" t="s">
        <v>2068</v>
      </c>
      <c r="EK58" s="1411" t="s">
        <v>746</v>
      </c>
      <c r="EL58" s="1411" t="s">
        <v>1908</v>
      </c>
      <c r="EM58" s="1411" t="s">
        <v>1909</v>
      </c>
      <c r="EN58" s="1411" t="s">
        <v>1910</v>
      </c>
      <c r="EO58" s="1414" t="s">
        <v>1911</v>
      </c>
    </row>
    <row r="59" spans="2:145" ht="21" customHeight="1">
      <c r="B59" s="1438" t="str">
        <f t="shared" si="49"/>
        <v>Portions : 4</v>
      </c>
      <c r="C59" s="1438" t="str">
        <f t="shared" si="50"/>
        <v>Portions 4</v>
      </c>
      <c r="D59" s="1438" t="str">
        <f>IF(UPPER(TRIM(N27))="X",C59,B59)</f>
        <v>Portions : 4</v>
      </c>
      <c r="E59" s="1438">
        <f t="array" ref="E59">IF(H58&lt;&gt;"",E58,IF(E58="","",IFERROR(MATCH(TRUE(),INDEX(INDEX(K:K,E58+1):K219&lt;&gt;"",0),0)+E58,"")))</f>
        <v>53</v>
      </c>
      <c r="F59" s="1438" t="str">
        <f t="shared" si="58"/>
        <v>5. Incorporez la farine, la poudre d’amandes puis la crème liquide, en mélangeant bien entre chaque ajout.</v>
      </c>
      <c r="G59" s="1438" t="str">
        <f t="shared" si="51"/>
        <v xml:space="preserve">5. Incorporez la farine, la poudre d’amandes puis la crème liquide, en </v>
      </c>
      <c r="H59" s="1836" t="str">
        <f t="shared" si="52"/>
        <v>mélangeant bien entre chaque ajout.</v>
      </c>
      <c r="I59" s="1835" t="str">
        <f>IF(AND(F59&lt;&gt;"",N26&gt;0,M59&gt;N26),"Mot &gt; limite","")</f>
        <v/>
      </c>
      <c r="J59" s="1834">
        <f>IF(K59="","",COUNTIF(K34:K59,"&lt;&gt;"))</f>
        <v>26</v>
      </c>
      <c r="K59" s="1837" t="s">
        <v>6996</v>
      </c>
      <c r="L59" s="1834">
        <f t="shared" si="53"/>
        <v>12</v>
      </c>
      <c r="M59" s="1463">
        <f>IF(OR(F59="",N26="",N26&lt;=0),"",IF(LEN(F59)&lt;=N26,LEN(F59),IFERROR(FIND("♦",SUBSTITUTE(LEFT(F59,N26)," ","♦",LEN(LEFT(F59,N26))-LEN(SUBSTITUTE(LEFT(F59,N26)," ","")))),FIND(" ",F59&amp;" ",N26+1)-1)))</f>
        <v>71</v>
      </c>
      <c r="N59" s="1832">
        <f t="shared" si="54"/>
        <v>26</v>
      </c>
      <c r="O59" s="1833" t="str">
        <f t="shared" si="55"/>
        <v xml:space="preserve">5. Incorporez la farine, la poudre d’amandes puis la crème liquide, en </v>
      </c>
      <c r="P59" s="1832">
        <f t="shared" si="56"/>
        <v>12</v>
      </c>
      <c r="Q59" s="1832">
        <f t="shared" si="57"/>
        <v>71</v>
      </c>
      <c r="R59" s="1463"/>
      <c r="S59" s="1930" t="str">
        <f t="shared" si="48"/>
        <v>►</v>
      </c>
      <c r="T59" s="1922" t="str">
        <f>T26</f>
        <v>N NOM DE VOTRE RECETTE | collez la--FAMILLE| Auteur &gt; VOUS</v>
      </c>
      <c r="U59" s="1923">
        <f>U26</f>
        <v>1</v>
      </c>
      <c r="V59" s="1922" t="str">
        <f>V26</f>
        <v>coupe</v>
      </c>
      <c r="W59" s="1921" t="str">
        <f>W26</f>
        <v>Recette mère ► Desserts assiette</v>
      </c>
      <c r="X59" s="2073"/>
      <c r="Y59" s="2072"/>
      <c r="Z59" s="2065" t="str">
        <f t="shared" si="44"/>
        <v/>
      </c>
      <c r="AA59" s="2071"/>
      <c r="AB59" s="2063"/>
      <c r="AC59" s="2062">
        <f>IF(OR(AD59="",AD59=0),0,AD59*IFERROR(_xlfn.XLOOKUP(AB59,AB84:AR84,AB85:AR85,"",0,1)*AA59*IF(X59&gt;0,X59,1),IFERROR(_xlfn.XLOOKUP(AB59,AB86:AR86,AB87:AR87,"",0,1)*AA59*IF(X59&gt;0,X59,1),0)))</f>
        <v>0</v>
      </c>
      <c r="AD59" s="2061">
        <v>1</v>
      </c>
      <c r="AE59" s="2060"/>
      <c r="AF59" s="2059"/>
      <c r="AG59" s="2058">
        <f>IF(AC75=0,0,(AC59/AC75)*AH29*1000)</f>
        <v>0</v>
      </c>
      <c r="AH59" s="2057">
        <f>IF(AC75=0,0,(X59/AC75)*AH29)</f>
        <v>0</v>
      </c>
      <c r="AI59" s="2070">
        <f>IF(AQ25&lt;&gt;0,X59*AD59*AC25,0)</f>
        <v>0</v>
      </c>
      <c r="AJ59" s="2069">
        <f t="shared" si="45"/>
        <v>0</v>
      </c>
      <c r="AK59" s="2054" t="str">
        <f>IF(OR(AQ25="",AQ25=0,AC59=0),"",AC59*AD59*AC25)</f>
        <v/>
      </c>
      <c r="AL59" s="2053" t="str">
        <f>IF(AB59="","",IF(AK59="","",IF(AK59=0,0,IF(SUM(COUNTIF(AB84:AL84,SUBSTITUTE(TRIM(AB59)," (s)","")),COUNTIF(AB86:AL86,SUBSTITUTE(TRIM(AB59)," (s)","")),COUNTIF(AB85:AL85,SUBSTITUTE(TRIM(AB59)," (s)","")),COUNTIF(AB87:AL87,SUBSTITUTE(TRIM(AB59)," (s)","")))&gt;0,IF(ROUND(AK59,3)&gt;=1,ROUND(AK59,3)&amp;" L",ROUND(AK59*100,0)&amp;" cl"),IF(SUM(COUNTIF(AM84:AR84,SUBSTITUTE(TRIM(AB59)," (s)","")),COUNTIF(AM86:AR86,SUBSTITUTE(TRIM(AB59)," (s)","")),COUNTIF(AM85:AR85,SUBSTITUTE(TRIM(AB59)," (s)","")),COUNTIF(AM87:AR87,SUBSTITUTE(TRIM(AB59)," (s)","")))&gt;0,IF(ROUND(AK59,3)&gt;=1,ROUND(AK59,3)&amp;" Kg",ROUND(AK59*1000,0)&amp;" g"),"")))))</f>
        <v/>
      </c>
      <c r="AM59" s="2052"/>
      <c r="AN59" s="2051">
        <f t="shared" si="46"/>
        <v>0</v>
      </c>
      <c r="AO59" s="2050">
        <f t="shared" si="47"/>
        <v>0</v>
      </c>
      <c r="AP59" s="2049"/>
      <c r="AQ59" s="2048"/>
      <c r="AR59" s="2047"/>
      <c r="AS59" s="1463"/>
      <c r="AT59" s="1421">
        <v>31</v>
      </c>
      <c r="AU59" s="1411" t="s">
        <v>2039</v>
      </c>
      <c r="AV59" s="1977" t="str">
        <f t="shared" si="6"/>
        <v>Sel</v>
      </c>
      <c r="AW59" s="1976" t="str">
        <f t="shared" si="7"/>
        <v/>
      </c>
      <c r="AX59" s="1414" t="str">
        <f t="shared" si="8"/>
        <v/>
      </c>
      <c r="AY59" s="1414" t="str">
        <f t="shared" si="9"/>
        <v/>
      </c>
      <c r="AZ59" s="1414" t="str">
        <f t="shared" si="10"/>
        <v/>
      </c>
      <c r="BA59" s="1414" t="str">
        <f t="shared" si="11"/>
        <v/>
      </c>
      <c r="BB59" s="1414" t="str">
        <f t="shared" si="12"/>
        <v/>
      </c>
      <c r="BC59" s="1414" t="str">
        <f t="shared" si="13"/>
        <v/>
      </c>
      <c r="BD59" s="1414" t="str">
        <f t="shared" si="14"/>
        <v/>
      </c>
      <c r="BE59" s="1414" t="str">
        <f t="shared" si="15"/>
        <v/>
      </c>
      <c r="BF59" s="1414" t="str">
        <f t="shared" si="16"/>
        <v/>
      </c>
      <c r="BG59" s="1414" t="str">
        <f t="shared" si="17"/>
        <v/>
      </c>
      <c r="BH59" s="1414" t="str">
        <f t="shared" si="18"/>
        <v/>
      </c>
      <c r="BI59" s="1414" t="str">
        <f t="shared" si="19"/>
        <v/>
      </c>
      <c r="BJ59" s="1414" t="str">
        <f t="shared" si="20"/>
        <v/>
      </c>
      <c r="BK59" s="1414" t="str">
        <f t="shared" si="21"/>
        <v/>
      </c>
      <c r="BL59" s="1422" t="str">
        <f t="shared" si="22"/>
        <v/>
      </c>
      <c r="BM59" s="1410"/>
      <c r="BN59" s="1420" t="str">
        <f t="shared" si="23"/>
        <v>Sel</v>
      </c>
      <c r="BO59" s="1420" t="str">
        <f t="shared" si="24"/>
        <v>sel</v>
      </c>
      <c r="BP59" s="1420" t="str">
        <f t="shared" si="25"/>
        <v>sel</v>
      </c>
      <c r="BQ59" s="1420" t="str">
        <f t="shared" si="26"/>
        <v>sel</v>
      </c>
      <c r="BR59" s="1420" t="str">
        <f t="shared" si="27"/>
        <v>sel</v>
      </c>
      <c r="BS59" s="1420" t="str">
        <f t="shared" si="28"/>
        <v>sel</v>
      </c>
      <c r="BT59" s="1420" t="str">
        <f t="shared" si="29"/>
        <v xml:space="preserve"> sel </v>
      </c>
      <c r="BU59" s="1420">
        <f t="array" ref="BU59">IF(BN59="","",SUMPRODUCT(--ISNUMBER(SEARCH(" "&amp;EK24:EK123&amp;" ",BT59))))</f>
        <v>0</v>
      </c>
      <c r="BV59" s="1420">
        <f t="array" ref="BV59">IF(BN59="","",SUMPRODUCT(--ISNUMBER(SEARCH(" "&amp;EK124:EK169&amp;" ",BT59))))</f>
        <v>0</v>
      </c>
      <c r="BW59" s="1420">
        <f t="array" ref="BW59">IF(BN59="","",SUMPRODUCT(--ISNUMBER(SEARCH(" "&amp;EK170:EK207&amp;" ",BT59))))</f>
        <v>0</v>
      </c>
      <c r="BX59" s="1420">
        <f t="array" ref="BX59">IF(BN59="","",SUMPRODUCT(--ISNUMBER(SEARCH(" "&amp;EK208:EK229&amp;" ",BT59))))</f>
        <v>0</v>
      </c>
      <c r="BY59" s="1420" t="str">
        <f t="shared" si="30"/>
        <v/>
      </c>
      <c r="BZ59" s="1420">
        <f t="array" ref="BZ59">IF(BN59="","",SUMPRODUCT(--ISNUMBER(SEARCH(" "&amp;EK230:EK329&amp;" ",BT59))))</f>
        <v>0</v>
      </c>
      <c r="CA59" s="1420">
        <f t="array" ref="CA59">IF(BN59="","",SUMPRODUCT(--ISNUMBER(SEARCH(" "&amp;EK330:EK364&amp;" ",BT59))))</f>
        <v>0</v>
      </c>
      <c r="CB59" s="1420" t="str">
        <f t="shared" si="31"/>
        <v/>
      </c>
      <c r="CC59" s="1420">
        <f t="array" ref="CC59">IF(BN59="","",SUMPRODUCT(--ISNUMBER(SEARCH(" "&amp;EK365:EK422&amp;" ",BT59))))</f>
        <v>0</v>
      </c>
      <c r="CD59" s="1420">
        <f t="array" ref="CD59">IF(BN59="","",SUMPRODUCT(--ISNUMBER(SEARCH(" "&amp;EK423:EK450&amp;" ",BT59))))</f>
        <v>0</v>
      </c>
      <c r="CE59" s="1420">
        <f t="array" ref="CE59">IF(BN59="","",SUMPRODUCT(--ISNUMBER(SEARCH(" "&amp;EK451:EK459&amp;" ",BT59))))</f>
        <v>0</v>
      </c>
      <c r="CF59" s="1420" t="str">
        <f t="shared" si="32"/>
        <v/>
      </c>
      <c r="CG59" s="1420">
        <f t="array" ref="CG59">IF(BN59="","",SUMPRODUCT(--ISNUMBER(SEARCH(" "&amp;EK460:EK559&amp;" ",BT59))))</f>
        <v>0</v>
      </c>
      <c r="CH59" s="1420">
        <f t="array" ref="CH59">IF(BN59="","",SUMPRODUCT(--ISNUMBER(SEARCH(" "&amp;EK560:EK659&amp;" ",BT59))))</f>
        <v>0</v>
      </c>
      <c r="CI59" s="1420">
        <f t="array" ref="CI59">IF(BN59="","",SUMPRODUCT(--ISNUMBER(SEARCH(" "&amp;EK660:EK759&amp;" ",BT59))))</f>
        <v>0</v>
      </c>
      <c r="CJ59" s="1420">
        <f t="array" ref="CJ59">IF(BN59="","",SUMPRODUCT(--ISNUMBER(SEARCH(" "&amp;EK760:EK859&amp;" ",BT59))))</f>
        <v>0</v>
      </c>
      <c r="CK59" s="1420">
        <f t="array" ref="CK59">IF(BN59="","",SUMPRODUCT(--ISNUMBER(SEARCH(" "&amp;EK860:EK959&amp;" ",BT59))))</f>
        <v>0</v>
      </c>
      <c r="CL59" s="1420">
        <f t="array" ref="CL59">IF(BN59="","",SUMPRODUCT(--ISNUMBER(SEARCH(" "&amp;EK960:EK1059&amp;" ",BT59))))</f>
        <v>0</v>
      </c>
      <c r="CM59" s="1420">
        <f t="array" ref="CM59">IF(BN59="","",SUMPRODUCT(--ISNUMBER(SEARCH(" "&amp;EK1060:EK1159&amp;" ",BT59))))</f>
        <v>0</v>
      </c>
      <c r="CN59" s="1420">
        <f t="array" ref="CN59">IF(BN59="","",SUMPRODUCT(--ISNUMBER(SEARCH(" "&amp;EK1160:EK1259&amp;" ",BT59))))</f>
        <v>0</v>
      </c>
      <c r="CO59" s="1420">
        <f t="array" ref="CO59">IF(BN59="","",SUMPRODUCT(--ISNUMBER(SEARCH(" "&amp;EK1260:EK1359&amp;" ",BT59))))</f>
        <v>0</v>
      </c>
      <c r="CP59" s="1420">
        <f t="array" ref="CP59">IF(BN59="","",SUMPRODUCT(--ISNUMBER(SEARCH(" "&amp;EK1360:EK1387&amp;" ",BT59))))</f>
        <v>0</v>
      </c>
      <c r="CQ59" s="1420">
        <f t="array" ref="CQ59">IF(BN59="","",SUMPRODUCT(--ISNUMBER(SEARCH(" "&amp;EK1388:EK1396&amp;" ",BT59))))</f>
        <v>0</v>
      </c>
      <c r="CR59" s="1420">
        <f t="array" ref="CR59">IF(BN59="","",SUMPRODUCT(--ISNUMBER(SEARCH(" "&amp;EK1397:EK1407&amp;" ",BT59))))</f>
        <v>0</v>
      </c>
      <c r="CS59" s="1420" t="str">
        <f t="shared" si="33"/>
        <v/>
      </c>
      <c r="CT59" s="1420">
        <f t="array" ref="CT59">IF(BN59="","",SUMPRODUCT(--ISNUMBER(SEARCH(" "&amp;EK1408:EK1428&amp;" ",BT59))))</f>
        <v>0</v>
      </c>
      <c r="CU59" s="1420" t="str">
        <f t="shared" si="34"/>
        <v/>
      </c>
      <c r="CV59" s="1420">
        <f t="array" ref="CV59">IF(BN59="","",SUMPRODUCT(--ISNUMBER(SEARCH(" "&amp;EK1429:EK1466&amp;" ",BT59))))</f>
        <v>0</v>
      </c>
      <c r="CW59" s="1420">
        <f t="array" ref="CW59">IF(BN59="","",SUMPRODUCT(--ISNUMBER(SEARCH(" "&amp;EK1467:EK1468&amp;" ",BT59))))</f>
        <v>0</v>
      </c>
      <c r="CX59" s="1420">
        <f t="array" ref="CX59">IF(BN59="","",SUMPRODUCT(--ISNUMBER(SEARCH(" "&amp;EK1469:EK1479&amp;" ",BT59))))</f>
        <v>0</v>
      </c>
      <c r="CY59" s="1420" t="str">
        <f t="shared" si="35"/>
        <v/>
      </c>
      <c r="CZ59" s="1420">
        <f t="array" ref="CZ59">IF(BN59="","",SUMPRODUCT(--ISNUMBER(SEARCH(" "&amp;EK1480:EK1579&amp;" ",BT59))))</f>
        <v>0</v>
      </c>
      <c r="DA59" s="1420">
        <f t="array" ref="DA59">IF(BN59="","",SUMPRODUCT(--ISNUMBER(SEARCH(" "&amp;EK1580:EK1679&amp;" ",BT59))))</f>
        <v>0</v>
      </c>
      <c r="DB59" s="1420">
        <f t="array" ref="DB59">IF(BN59="","",SUMPRODUCT(--ISNUMBER(SEARCH(" "&amp;EK1680:EK1763&amp;" ",BT59))))</f>
        <v>0</v>
      </c>
      <c r="DC59" s="1420">
        <f t="array" ref="DC59">IF(BN59="","",SUMPRODUCT(--ISNUMBER(SEARCH(" "&amp;EK1764:EK1813&amp;" ",BT59))))</f>
        <v>0</v>
      </c>
      <c r="DD59" s="1420">
        <f t="array" ref="DD59">IF(BN59="","",SUMPRODUCT(--ISNUMBER(SEARCH(" "&amp;EK1814:EK1893&amp;" ",BT59))))</f>
        <v>0</v>
      </c>
      <c r="DE59" s="1420">
        <f t="array" ref="DE59">IF(BN59="","",SUMPRODUCT(--ISNUMBER(SEARCH(" "&amp;EK1894:EK1902&amp;" ",BT59))))</f>
        <v>0</v>
      </c>
      <c r="DF59" s="1420" t="str">
        <f t="shared" si="36"/>
        <v/>
      </c>
      <c r="DG59" s="1420">
        <f t="array" ref="DG59">IF(BN59="","",SUMPRODUCT(--ISNUMBER(SEARCH(" "&amp;EK1903:EK1960&amp;" ",BT59))))</f>
        <v>0</v>
      </c>
      <c r="DH59" s="1420">
        <f t="array" ref="DH59">IF(BN59="","",SUMPRODUCT(--ISNUMBER(SEARCH(" "&amp;EK1961:EK1983&amp;" ",BT59))))</f>
        <v>0</v>
      </c>
      <c r="DI59" s="1420">
        <f t="array" ref="DI59">IF(BN59="","",SUMPRODUCT(--ISNUMBER(SEARCH(" "&amp;EK1984:EK2000&amp;" ",BT59))))</f>
        <v>0</v>
      </c>
      <c r="DJ59" s="1420" t="str">
        <f t="shared" si="37"/>
        <v/>
      </c>
      <c r="DK59" s="1420">
        <f t="array" ref="DK59">IF(BN59="","",SUMPRODUCT(--ISNUMBER(SEARCH(" "&amp;EK2001:EK2014&amp;" ",BT59))))</f>
        <v>0</v>
      </c>
      <c r="DL59" s="1420">
        <f t="array" ref="DL59">IF(BN59="","",SUMPRODUCT(--ISNUMBER(SEARCH(" "&amp;EK2015:EK2029&amp;" ",BT59))))</f>
        <v>0</v>
      </c>
      <c r="DM59" s="1420" t="str">
        <f t="shared" si="38"/>
        <v/>
      </c>
      <c r="DN59" s="1420">
        <f t="array" ref="DN59">IF(BN59="","",SUMPRODUCT(--ISNUMBER(SEARCH(" "&amp;EK2030:EK2047&amp;" ",BT59))))</f>
        <v>0</v>
      </c>
      <c r="DO59" s="1420">
        <f t="array" ref="DO59">IF(BN59="","",SUMPRODUCT(--ISNUMBER(SEARCH(" "&amp;EK2048:EK2062&amp;" ",BT59))))</f>
        <v>0</v>
      </c>
      <c r="DP59" s="1420" t="str">
        <f t="shared" si="39"/>
        <v/>
      </c>
      <c r="DQ59" s="1420">
        <f t="array" ref="DQ59">IF(BN59="","",SUMPRODUCT(--ISNUMBER(SEARCH(" "&amp;EK2063:EK2081&amp;" ",BT59))))</f>
        <v>0</v>
      </c>
      <c r="DR59" s="1420">
        <f t="array" ref="DR59">IF(BN59="","",SUMPRODUCT(--ISNUMBER(SEARCH(" "&amp;EK2082:EK2096&amp;" ",BT59))))</f>
        <v>0</v>
      </c>
      <c r="DS59" s="1420" t="str">
        <f t="shared" si="40"/>
        <v/>
      </c>
      <c r="DT59" s="1420">
        <f t="array" ref="DT59">IF(BN59="","",SUMPRODUCT(--ISNUMBER(SEARCH(" "&amp;EK2097:EK2117&amp;" ",BT59))))</f>
        <v>0</v>
      </c>
      <c r="DU59" s="1420">
        <f t="array" ref="DU59">IF(BN59="","",SUMPRODUCT(--ISNUMBER(SEARCH(" "&amp;EK2118:EK2157&amp;" ",BT59))))</f>
        <v>0</v>
      </c>
      <c r="DV59" s="1420" t="str">
        <f t="shared" si="41"/>
        <v/>
      </c>
      <c r="DW59" s="1420">
        <f t="array" ref="DW59">IF(BN59="","",SUMPRODUCT(--ISNUMBER(SEARCH(" "&amp;EK2158:EK2170&amp;" ",BT59))))</f>
        <v>0</v>
      </c>
      <c r="DX59" s="1420">
        <f t="array" ref="DX59">IF(BN59="","",SUMPRODUCT(--ISNUMBER(SEARCH(" "&amp;EK2171:EK2176&amp;" ",BT59))))</f>
        <v>0</v>
      </c>
      <c r="DY59" s="1420" t="str">
        <f t="shared" si="42"/>
        <v/>
      </c>
      <c r="DZ59" s="1420">
        <f t="array" ref="DZ59">IF(BN59="","",SUMPRODUCT(--ISNUMBER(SEARCH(" "&amp;EK2177:EK2276&amp;" ",BT59))))</f>
        <v>0</v>
      </c>
      <c r="EA59" s="1420">
        <f t="array" ref="EA59">IF(BN59="","",SUMPRODUCT(--ISNUMBER(SEARCH(" "&amp;EK2277:EK2376&amp;" ",BT59))))</f>
        <v>0</v>
      </c>
      <c r="EB59" s="1420">
        <f t="array" ref="EB59">IF(BN59="","",SUMPRODUCT(--ISNUMBER(SEARCH(" "&amp;EK2377:EK2419&amp;" ",BT59))))</f>
        <v>0</v>
      </c>
      <c r="EC59" s="1420">
        <f t="array" ref="EC59">IF(BN59="","",SUMPRODUCT(--ISNUMBER(SEARCH(" "&amp;EK2420:EK2435&amp;" ",BT59))))</f>
        <v>0</v>
      </c>
      <c r="ED59" s="1420">
        <f t="array" ref="ED59">IF(BN59="","",SUMPRODUCT(--ISNUMBER(SEARCH(" "&amp;EK2436:EK2440&amp;" ",BT59))))</f>
        <v>0</v>
      </c>
      <c r="EE59" s="1420" t="str">
        <f t="shared" si="43"/>
        <v/>
      </c>
      <c r="EF59" s="1412"/>
      <c r="EG59" s="1411" t="s">
        <v>2069</v>
      </c>
      <c r="EH59" s="1411" t="s">
        <v>1905</v>
      </c>
      <c r="EI59" s="1411" t="s">
        <v>1906</v>
      </c>
      <c r="EJ59" s="1411" t="s">
        <v>766</v>
      </c>
      <c r="EK59" s="1411" t="s">
        <v>765</v>
      </c>
      <c r="EL59" s="1411" t="s">
        <v>1908</v>
      </c>
      <c r="EM59" s="1411" t="s">
        <v>1909</v>
      </c>
      <c r="EN59" s="1411" t="s">
        <v>1910</v>
      </c>
      <c r="EO59" s="1414" t="s">
        <v>1911</v>
      </c>
    </row>
    <row r="60" spans="2:145" ht="21" customHeight="1">
      <c r="B60" s="1438" t="str">
        <f t="shared" si="49"/>
        <v>Calories : ≈ 410 kcal par part</v>
      </c>
      <c r="C60" s="1438" t="str">
        <f t="shared" si="50"/>
        <v>Calories ≈ 410 kcal par part</v>
      </c>
      <c r="D60" s="1438" t="str">
        <f>IF(UPPER(TRIM(N27))="X",C60,B60)</f>
        <v>Calories : ≈ 410 kcal par part</v>
      </c>
      <c r="E60" s="1438">
        <f t="array" ref="E60">IF(H59&lt;&gt;"",E59,IF(E59="","",IFERROR(MATCH(TRUE(),INDEX(INDEX(K:K,E59+1):K219&lt;&gt;"",0),0)+E59,"")))</f>
        <v>53</v>
      </c>
      <c r="F60" s="1438" t="str">
        <f t="shared" si="58"/>
        <v>mélangeant bien entre chaque ajout.</v>
      </c>
      <c r="G60" s="1438" t="str">
        <f t="shared" si="51"/>
        <v>mélangeant bien entre chaque ajout.</v>
      </c>
      <c r="H60" s="1836" t="str">
        <f t="shared" si="52"/>
        <v/>
      </c>
      <c r="I60" s="1835" t="str">
        <f>IF(AND(F60&lt;&gt;"",N26&gt;0,M60&gt;N26),"Mot &gt; limite","")</f>
        <v/>
      </c>
      <c r="J60" s="1834">
        <f>IF(K60="","",COUNTIF(K34:K60,"&lt;&gt;"))</f>
        <v>27</v>
      </c>
      <c r="K60" s="1837" t="s">
        <v>6997</v>
      </c>
      <c r="L60" s="1834">
        <f t="shared" si="53"/>
        <v>30</v>
      </c>
      <c r="M60" s="1463">
        <f>IF(OR(F60="",N26="",N26&lt;=0),"",IF(LEN(F60)&lt;=N26,LEN(F60),IFERROR(FIND("♦",SUBSTITUTE(LEFT(F60,N26)," ","♦",LEN(LEFT(F60,N26))-LEN(SUBSTITUTE(LEFT(F60,N26)," ","")))),FIND(" ",F60&amp;" ",N26+1)-1)))</f>
        <v>35</v>
      </c>
      <c r="N60" s="1832">
        <f t="shared" si="54"/>
        <v>27</v>
      </c>
      <c r="O60" s="1833" t="str">
        <f t="shared" si="55"/>
        <v>mélangeant bien entre chaque ajout.</v>
      </c>
      <c r="P60" s="1832">
        <f t="shared" si="56"/>
        <v>5</v>
      </c>
      <c r="Q60" s="1832">
        <f t="shared" si="57"/>
        <v>35</v>
      </c>
      <c r="R60" s="1463"/>
      <c r="S60" s="1930" t="str">
        <f t="shared" si="48"/>
        <v>►</v>
      </c>
      <c r="T60" s="1922" t="str">
        <f>T26</f>
        <v>N NOM DE VOTRE RECETTE | collez la--FAMILLE| Auteur &gt; VOUS</v>
      </c>
      <c r="U60" s="1923">
        <f>U26</f>
        <v>1</v>
      </c>
      <c r="V60" s="1922" t="str">
        <f>V26</f>
        <v>coupe</v>
      </c>
      <c r="W60" s="1921" t="str">
        <f>W26</f>
        <v>Recette mère ► Desserts assiette</v>
      </c>
      <c r="X60" s="2073"/>
      <c r="Y60" s="2072"/>
      <c r="Z60" s="2065" t="str">
        <f t="shared" si="44"/>
        <v/>
      </c>
      <c r="AA60" s="2071"/>
      <c r="AB60" s="2063"/>
      <c r="AC60" s="2062">
        <f>IF(OR(AD60="",AD60=0),0,AD60*IFERROR(_xlfn.XLOOKUP(AB60,AB84:AR84,AB85:AR85,"",0,1)*AA60*IF(X60&gt;0,X60,1),IFERROR(_xlfn.XLOOKUP(AB60,AB86:AR86,AB87:AR87,"",0,1)*AA60*IF(X60&gt;0,X60,1),0)))</f>
        <v>0</v>
      </c>
      <c r="AD60" s="2061">
        <v>1</v>
      </c>
      <c r="AE60" s="2060"/>
      <c r="AF60" s="2059"/>
      <c r="AG60" s="2058">
        <f>IF(AC75=0,0,(AC60/AC75)*AH29*1000)</f>
        <v>0</v>
      </c>
      <c r="AH60" s="2057">
        <f>IF(AC75=0,0,(X60/AC75)*AH29)</f>
        <v>0</v>
      </c>
      <c r="AI60" s="2056">
        <f>IF(AQ25&lt;&gt;0,X60*AD60*AC25,0)</f>
        <v>0</v>
      </c>
      <c r="AJ60" s="2055">
        <f t="shared" si="45"/>
        <v>0</v>
      </c>
      <c r="AK60" s="2054" t="str">
        <f>IF(OR(AQ25="",AQ25=0,AC60=0),"",AC60*AD60*AC25)</f>
        <v/>
      </c>
      <c r="AL60" s="2053" t="str">
        <f>IF(AB60="","",IF(AK60="","",IF(AK60=0,0,IF(SUM(COUNTIF(AB84:AL84,SUBSTITUTE(TRIM(AB60)," (s)","")),COUNTIF(AB86:AL86,SUBSTITUTE(TRIM(AB60)," (s)","")),COUNTIF(AB85:AL85,SUBSTITUTE(TRIM(AB60)," (s)","")),COUNTIF(AB87:AL87,SUBSTITUTE(TRIM(AB60)," (s)","")))&gt;0,IF(ROUND(AK60,3)&gt;=1,ROUND(AK60,3)&amp;" L",ROUND(AK60*100,0)&amp;" cl"),IF(SUM(COUNTIF(AM84:AR84,SUBSTITUTE(TRIM(AB60)," (s)","")),COUNTIF(AM86:AR86,SUBSTITUTE(TRIM(AB60)," (s)","")),COUNTIF(AM85:AR85,SUBSTITUTE(TRIM(AB60)," (s)","")),COUNTIF(AM87:AR87,SUBSTITUTE(TRIM(AB60)," (s)","")))&gt;0,IF(ROUND(AK60,3)&gt;=1,ROUND(AK60,3)&amp;" Kg",ROUND(AK60*1000,0)&amp;" g"),"")))))</f>
        <v/>
      </c>
      <c r="AM60" s="2052"/>
      <c r="AN60" s="2051">
        <f t="shared" si="46"/>
        <v>0</v>
      </c>
      <c r="AO60" s="2050">
        <f t="shared" si="47"/>
        <v>0</v>
      </c>
      <c r="AP60" s="2049"/>
      <c r="AQ60" s="2048"/>
      <c r="AR60" s="2047"/>
      <c r="AS60" s="1463"/>
      <c r="AT60" s="1421">
        <v>32</v>
      </c>
      <c r="AU60" s="1411" t="s">
        <v>2070</v>
      </c>
      <c r="AV60" s="1977" t="str">
        <f t="shared" si="6"/>
        <v>Sucre</v>
      </c>
      <c r="AW60" s="1976" t="str">
        <f t="shared" si="7"/>
        <v/>
      </c>
      <c r="AX60" s="1414" t="str">
        <f t="shared" si="8"/>
        <v/>
      </c>
      <c r="AY60" s="1414" t="str">
        <f t="shared" si="9"/>
        <v/>
      </c>
      <c r="AZ60" s="1414" t="str">
        <f t="shared" si="10"/>
        <v/>
      </c>
      <c r="BA60" s="1414" t="str">
        <f t="shared" si="11"/>
        <v/>
      </c>
      <c r="BB60" s="1414" t="str">
        <f t="shared" si="12"/>
        <v/>
      </c>
      <c r="BC60" s="1414" t="str">
        <f t="shared" si="13"/>
        <v/>
      </c>
      <c r="BD60" s="1414" t="str">
        <f t="shared" si="14"/>
        <v/>
      </c>
      <c r="BE60" s="1414" t="str">
        <f t="shared" si="15"/>
        <v/>
      </c>
      <c r="BF60" s="1414" t="str">
        <f t="shared" si="16"/>
        <v/>
      </c>
      <c r="BG60" s="1414" t="str">
        <f t="shared" si="17"/>
        <v/>
      </c>
      <c r="BH60" s="1414" t="str">
        <f t="shared" si="18"/>
        <v/>
      </c>
      <c r="BI60" s="1414" t="str">
        <f t="shared" si="19"/>
        <v/>
      </c>
      <c r="BJ60" s="1414" t="str">
        <f t="shared" si="20"/>
        <v/>
      </c>
      <c r="BK60" s="1414" t="str">
        <f t="shared" si="21"/>
        <v/>
      </c>
      <c r="BL60" s="1422" t="str">
        <f t="shared" si="22"/>
        <v/>
      </c>
      <c r="BM60" s="1410"/>
      <c r="BN60" s="1420" t="str">
        <f t="shared" si="23"/>
        <v>Sucre</v>
      </c>
      <c r="BO60" s="1420" t="str">
        <f t="shared" si="24"/>
        <v>sucre</v>
      </c>
      <c r="BP60" s="1420" t="str">
        <f t="shared" si="25"/>
        <v>sucre</v>
      </c>
      <c r="BQ60" s="1420" t="str">
        <f t="shared" si="26"/>
        <v>sucre</v>
      </c>
      <c r="BR60" s="1420" t="str">
        <f t="shared" si="27"/>
        <v>sucre</v>
      </c>
      <c r="BS60" s="1420" t="str">
        <f t="shared" si="28"/>
        <v>sucre</v>
      </c>
      <c r="BT60" s="1420" t="str">
        <f t="shared" si="29"/>
        <v xml:space="preserve"> sucre </v>
      </c>
      <c r="BU60" s="1420">
        <f t="array" ref="BU60">IF(BN60="","",SUMPRODUCT(--ISNUMBER(SEARCH(" "&amp;EK24:EK123&amp;" ",BT60))))</f>
        <v>0</v>
      </c>
      <c r="BV60" s="1420">
        <f t="array" ref="BV60">IF(BN60="","",SUMPRODUCT(--ISNUMBER(SEARCH(" "&amp;EK124:EK169&amp;" ",BT60))))</f>
        <v>0</v>
      </c>
      <c r="BW60" s="1420">
        <f t="array" ref="BW60">IF(BN60="","",SUMPRODUCT(--ISNUMBER(SEARCH(" "&amp;EK170:EK207&amp;" ",BT60))))</f>
        <v>0</v>
      </c>
      <c r="BX60" s="1420">
        <f t="array" ref="BX60">IF(BN60="","",SUMPRODUCT(--ISNUMBER(SEARCH(" "&amp;EK208:EK229&amp;" ",BT60))))</f>
        <v>0</v>
      </c>
      <c r="BY60" s="1420" t="str">
        <f t="shared" si="30"/>
        <v/>
      </c>
      <c r="BZ60" s="1420">
        <f t="array" ref="BZ60">IF(BN60="","",SUMPRODUCT(--ISNUMBER(SEARCH(" "&amp;EK230:EK329&amp;" ",BT60))))</f>
        <v>0</v>
      </c>
      <c r="CA60" s="1420">
        <f t="array" ref="CA60">IF(BN60="","",SUMPRODUCT(--ISNUMBER(SEARCH(" "&amp;EK330:EK364&amp;" ",BT60))))</f>
        <v>0</v>
      </c>
      <c r="CB60" s="1420" t="str">
        <f t="shared" si="31"/>
        <v/>
      </c>
      <c r="CC60" s="1420">
        <f t="array" ref="CC60">IF(BN60="","",SUMPRODUCT(--ISNUMBER(SEARCH(" "&amp;EK365:EK422&amp;" ",BT60))))</f>
        <v>0</v>
      </c>
      <c r="CD60" s="1420">
        <f t="array" ref="CD60">IF(BN60="","",SUMPRODUCT(--ISNUMBER(SEARCH(" "&amp;EK423:EK450&amp;" ",BT60))))</f>
        <v>0</v>
      </c>
      <c r="CE60" s="1420">
        <f t="array" ref="CE60">IF(BN60="","",SUMPRODUCT(--ISNUMBER(SEARCH(" "&amp;EK451:EK459&amp;" ",BT60))))</f>
        <v>0</v>
      </c>
      <c r="CF60" s="1420" t="str">
        <f t="shared" si="32"/>
        <v/>
      </c>
      <c r="CG60" s="1420">
        <f t="array" ref="CG60">IF(BN60="","",SUMPRODUCT(--ISNUMBER(SEARCH(" "&amp;EK460:EK559&amp;" ",BT60))))</f>
        <v>0</v>
      </c>
      <c r="CH60" s="1420">
        <f t="array" ref="CH60">IF(BN60="","",SUMPRODUCT(--ISNUMBER(SEARCH(" "&amp;EK560:EK659&amp;" ",BT60))))</f>
        <v>0</v>
      </c>
      <c r="CI60" s="1420">
        <f t="array" ref="CI60">IF(BN60="","",SUMPRODUCT(--ISNUMBER(SEARCH(" "&amp;EK660:EK759&amp;" ",BT60))))</f>
        <v>0</v>
      </c>
      <c r="CJ60" s="1420">
        <f t="array" ref="CJ60">IF(BN60="","",SUMPRODUCT(--ISNUMBER(SEARCH(" "&amp;EK760:EK859&amp;" ",BT60))))</f>
        <v>0</v>
      </c>
      <c r="CK60" s="1420">
        <f t="array" ref="CK60">IF(BN60="","",SUMPRODUCT(--ISNUMBER(SEARCH(" "&amp;EK860:EK959&amp;" ",BT60))))</f>
        <v>0</v>
      </c>
      <c r="CL60" s="1420">
        <f t="array" ref="CL60">IF(BN60="","",SUMPRODUCT(--ISNUMBER(SEARCH(" "&amp;EK960:EK1059&amp;" ",BT60))))</f>
        <v>0</v>
      </c>
      <c r="CM60" s="1420">
        <f t="array" ref="CM60">IF(BN60="","",SUMPRODUCT(--ISNUMBER(SEARCH(" "&amp;EK1060:EK1159&amp;" ",BT60))))</f>
        <v>0</v>
      </c>
      <c r="CN60" s="1420">
        <f t="array" ref="CN60">IF(BN60="","",SUMPRODUCT(--ISNUMBER(SEARCH(" "&amp;EK1160:EK1259&amp;" ",BT60))))</f>
        <v>0</v>
      </c>
      <c r="CO60" s="1420">
        <f t="array" ref="CO60">IF(BN60="","",SUMPRODUCT(--ISNUMBER(SEARCH(" "&amp;EK1260:EK1359&amp;" ",BT60))))</f>
        <v>0</v>
      </c>
      <c r="CP60" s="1420">
        <f t="array" ref="CP60">IF(BN60="","",SUMPRODUCT(--ISNUMBER(SEARCH(" "&amp;EK1360:EK1387&amp;" ",BT60))))</f>
        <v>0</v>
      </c>
      <c r="CQ60" s="1420">
        <f t="array" ref="CQ60">IF(BN60="","",SUMPRODUCT(--ISNUMBER(SEARCH(" "&amp;EK1388:EK1396&amp;" ",BT60))))</f>
        <v>0</v>
      </c>
      <c r="CR60" s="1420">
        <f t="array" ref="CR60">IF(BN60="","",SUMPRODUCT(--ISNUMBER(SEARCH(" "&amp;EK1397:EK1407&amp;" ",BT60))))</f>
        <v>0</v>
      </c>
      <c r="CS60" s="1420" t="str">
        <f t="shared" si="33"/>
        <v/>
      </c>
      <c r="CT60" s="1420">
        <f t="array" ref="CT60">IF(BN60="","",SUMPRODUCT(--ISNUMBER(SEARCH(" "&amp;EK1408:EK1428&amp;" ",BT60))))</f>
        <v>0</v>
      </c>
      <c r="CU60" s="1420" t="str">
        <f t="shared" si="34"/>
        <v/>
      </c>
      <c r="CV60" s="1420">
        <f t="array" ref="CV60">IF(BN60="","",SUMPRODUCT(--ISNUMBER(SEARCH(" "&amp;EK1429:EK1466&amp;" ",BT60))))</f>
        <v>0</v>
      </c>
      <c r="CW60" s="1420">
        <f t="array" ref="CW60">IF(BN60="","",SUMPRODUCT(--ISNUMBER(SEARCH(" "&amp;EK1467:EK1468&amp;" ",BT60))))</f>
        <v>0</v>
      </c>
      <c r="CX60" s="1420">
        <f t="array" ref="CX60">IF(BN60="","",SUMPRODUCT(--ISNUMBER(SEARCH(" "&amp;EK1469:EK1479&amp;" ",BT60))))</f>
        <v>0</v>
      </c>
      <c r="CY60" s="1420" t="str">
        <f t="shared" si="35"/>
        <v/>
      </c>
      <c r="CZ60" s="1420">
        <f t="array" ref="CZ60">IF(BN60="","",SUMPRODUCT(--ISNUMBER(SEARCH(" "&amp;EK1480:EK1579&amp;" ",BT60))))</f>
        <v>0</v>
      </c>
      <c r="DA60" s="1420">
        <f t="array" ref="DA60">IF(BN60="","",SUMPRODUCT(--ISNUMBER(SEARCH(" "&amp;EK1580:EK1679&amp;" ",BT60))))</f>
        <v>0</v>
      </c>
      <c r="DB60" s="1420">
        <f t="array" ref="DB60">IF(BN60="","",SUMPRODUCT(--ISNUMBER(SEARCH(" "&amp;EK1680:EK1763&amp;" ",BT60))))</f>
        <v>0</v>
      </c>
      <c r="DC60" s="1420">
        <f t="array" ref="DC60">IF(BN60="","",SUMPRODUCT(--ISNUMBER(SEARCH(" "&amp;EK1764:EK1813&amp;" ",BT60))))</f>
        <v>0</v>
      </c>
      <c r="DD60" s="1420">
        <f t="array" ref="DD60">IF(BN60="","",SUMPRODUCT(--ISNUMBER(SEARCH(" "&amp;EK1814:EK1893&amp;" ",BT60))))</f>
        <v>0</v>
      </c>
      <c r="DE60" s="1420">
        <f t="array" ref="DE60">IF(BN60="","",SUMPRODUCT(--ISNUMBER(SEARCH(" "&amp;EK1894:EK1902&amp;" ",BT60))))</f>
        <v>0</v>
      </c>
      <c r="DF60" s="1420" t="str">
        <f t="shared" si="36"/>
        <v/>
      </c>
      <c r="DG60" s="1420">
        <f t="array" ref="DG60">IF(BN60="","",SUMPRODUCT(--ISNUMBER(SEARCH(" "&amp;EK1903:EK1960&amp;" ",BT60))))</f>
        <v>0</v>
      </c>
      <c r="DH60" s="1420">
        <f t="array" ref="DH60">IF(BN60="","",SUMPRODUCT(--ISNUMBER(SEARCH(" "&amp;EK1961:EK1983&amp;" ",BT60))))</f>
        <v>0</v>
      </c>
      <c r="DI60" s="1420">
        <f t="array" ref="DI60">IF(BN60="","",SUMPRODUCT(--ISNUMBER(SEARCH(" "&amp;EK1984:EK2000&amp;" ",BT60))))</f>
        <v>0</v>
      </c>
      <c r="DJ60" s="1420" t="str">
        <f t="shared" si="37"/>
        <v/>
      </c>
      <c r="DK60" s="1420">
        <f t="array" ref="DK60">IF(BN60="","",SUMPRODUCT(--ISNUMBER(SEARCH(" "&amp;EK2001:EK2014&amp;" ",BT60))))</f>
        <v>0</v>
      </c>
      <c r="DL60" s="1420">
        <f t="array" ref="DL60">IF(BN60="","",SUMPRODUCT(--ISNUMBER(SEARCH(" "&amp;EK2015:EK2029&amp;" ",BT60))))</f>
        <v>0</v>
      </c>
      <c r="DM60" s="1420" t="str">
        <f t="shared" si="38"/>
        <v/>
      </c>
      <c r="DN60" s="1420">
        <f t="array" ref="DN60">IF(BN60="","",SUMPRODUCT(--ISNUMBER(SEARCH(" "&amp;EK2030:EK2047&amp;" ",BT60))))</f>
        <v>0</v>
      </c>
      <c r="DO60" s="1420">
        <f t="array" ref="DO60">IF(BN60="","",SUMPRODUCT(--ISNUMBER(SEARCH(" "&amp;EK2048:EK2062&amp;" ",BT60))))</f>
        <v>0</v>
      </c>
      <c r="DP60" s="1420" t="str">
        <f t="shared" si="39"/>
        <v/>
      </c>
      <c r="DQ60" s="1420">
        <f t="array" ref="DQ60">IF(BN60="","",SUMPRODUCT(--ISNUMBER(SEARCH(" "&amp;EK2063:EK2081&amp;" ",BT60))))</f>
        <v>0</v>
      </c>
      <c r="DR60" s="1420">
        <f t="array" ref="DR60">IF(BN60="","",SUMPRODUCT(--ISNUMBER(SEARCH(" "&amp;EK2082:EK2096&amp;" ",BT60))))</f>
        <v>0</v>
      </c>
      <c r="DS60" s="1420" t="str">
        <f t="shared" si="40"/>
        <v/>
      </c>
      <c r="DT60" s="1420">
        <f t="array" ref="DT60">IF(BN60="","",SUMPRODUCT(--ISNUMBER(SEARCH(" "&amp;EK2097:EK2117&amp;" ",BT60))))</f>
        <v>0</v>
      </c>
      <c r="DU60" s="1420">
        <f t="array" ref="DU60">IF(BN60="","",SUMPRODUCT(--ISNUMBER(SEARCH(" "&amp;EK2118:EK2157&amp;" ",BT60))))</f>
        <v>0</v>
      </c>
      <c r="DV60" s="1420" t="str">
        <f t="shared" si="41"/>
        <v/>
      </c>
      <c r="DW60" s="1420">
        <f t="array" ref="DW60">IF(BN60="","",SUMPRODUCT(--ISNUMBER(SEARCH(" "&amp;EK2158:EK2170&amp;" ",BT60))))</f>
        <v>0</v>
      </c>
      <c r="DX60" s="1420">
        <f t="array" ref="DX60">IF(BN60="","",SUMPRODUCT(--ISNUMBER(SEARCH(" "&amp;EK2171:EK2176&amp;" ",BT60))))</f>
        <v>0</v>
      </c>
      <c r="DY60" s="1420" t="str">
        <f t="shared" si="42"/>
        <v/>
      </c>
      <c r="DZ60" s="1420">
        <f t="array" ref="DZ60">IF(BN60="","",SUMPRODUCT(--ISNUMBER(SEARCH(" "&amp;EK2177:EK2276&amp;" ",BT60))))</f>
        <v>0</v>
      </c>
      <c r="EA60" s="1420">
        <f t="array" ref="EA60">IF(BN60="","",SUMPRODUCT(--ISNUMBER(SEARCH(" "&amp;EK2277:EK2376&amp;" ",BT60))))</f>
        <v>0</v>
      </c>
      <c r="EB60" s="1420">
        <f t="array" ref="EB60">IF(BN60="","",SUMPRODUCT(--ISNUMBER(SEARCH(" "&amp;EK2377:EK2419&amp;" ",BT60))))</f>
        <v>0</v>
      </c>
      <c r="EC60" s="1420">
        <f t="array" ref="EC60">IF(BN60="","",SUMPRODUCT(--ISNUMBER(SEARCH(" "&amp;EK2420:EK2435&amp;" ",BT60))))</f>
        <v>0</v>
      </c>
      <c r="ED60" s="1420">
        <f t="array" ref="ED60">IF(BN60="","",SUMPRODUCT(--ISNUMBER(SEARCH(" "&amp;EK2436:EK2440&amp;" ",BT60))))</f>
        <v>0</v>
      </c>
      <c r="EE60" s="1420" t="str">
        <f t="shared" si="43"/>
        <v/>
      </c>
      <c r="EF60" s="1412"/>
      <c r="EG60" s="1411" t="s">
        <v>2071</v>
      </c>
      <c r="EH60" s="1411" t="s">
        <v>1905</v>
      </c>
      <c r="EI60" s="1411" t="s">
        <v>1906</v>
      </c>
      <c r="EJ60" s="1411" t="s">
        <v>2072</v>
      </c>
      <c r="EK60" s="1411" t="s">
        <v>2072</v>
      </c>
      <c r="EL60" s="1411" t="s">
        <v>1908</v>
      </c>
      <c r="EM60" s="1411" t="s">
        <v>1909</v>
      </c>
      <c r="EN60" s="1411" t="s">
        <v>1910</v>
      </c>
      <c r="EO60" s="1414" t="s">
        <v>1911</v>
      </c>
    </row>
    <row r="61" spans="2:145" ht="21" customHeight="1">
      <c r="B61" s="1438" t="str">
        <f t="shared" si="49"/>
        <v/>
      </c>
      <c r="C61" s="1438" t="str">
        <f t="shared" si="50"/>
        <v/>
      </c>
      <c r="D61" s="1438" t="str">
        <f>IF(UPPER(TRIM(N27))="X",C61,B61)</f>
        <v/>
      </c>
      <c r="E61" s="1438">
        <f t="array" ref="E61">IF(H60&lt;&gt;"",E60,IF(E60="","",IFERROR(MATCH(TRUE(),INDEX(INDEX(K:K,E60+1):K219&lt;&gt;"",0),0)+E60,"")))</f>
        <v>54</v>
      </c>
      <c r="F61" s="1438" t="str">
        <f t="shared" si="58"/>
        <v>6. Versez cette préparation sur les pommes, parsemez d’amandes effilées et ajoutez quelques noisettes de beurre.</v>
      </c>
      <c r="G61" s="1438" t="str">
        <f t="shared" si="51"/>
        <v xml:space="preserve">6. Versez cette préparation sur les pommes, parsemez d’amandes effilées et </v>
      </c>
      <c r="H61" s="1836" t="str">
        <f t="shared" si="52"/>
        <v>ajoutez quelques noisettes de beurre.</v>
      </c>
      <c r="I61" s="1835" t="str">
        <f>IF(AND(F61&lt;&gt;"",N26&gt;0,M61&gt;N26),"Mot &gt; limite","")</f>
        <v/>
      </c>
      <c r="J61" s="1834" t="str">
        <f>IF(K61="","",COUNTIF(K34:K61,"&lt;&gt;"))</f>
        <v/>
      </c>
      <c r="K61" s="1837"/>
      <c r="L61" s="1834" t="str">
        <f t="shared" si="53"/>
        <v/>
      </c>
      <c r="M61" s="1463">
        <f>IF(OR(F61="",N26="",N26&lt;=0),"",IF(LEN(F61)&lt;=N26,LEN(F61),IFERROR(FIND("♦",SUBSTITUTE(LEFT(F61,N26)," ","♦",LEN(LEFT(F61,N26))-LEN(SUBSTITUTE(LEFT(F61,N26)," ","")))),FIND(" ",F61&amp;" ",N26+1)-1)))</f>
        <v>75</v>
      </c>
      <c r="N61" s="1832">
        <f t="shared" si="54"/>
        <v>28</v>
      </c>
      <c r="O61" s="1833" t="str">
        <f t="shared" si="55"/>
        <v xml:space="preserve">6. Versez cette préparation sur les pommes, parsemez d’amandes effilées et </v>
      </c>
      <c r="P61" s="1832">
        <f t="shared" si="56"/>
        <v>11</v>
      </c>
      <c r="Q61" s="1832">
        <f t="shared" si="57"/>
        <v>75</v>
      </c>
      <c r="R61" s="1463"/>
      <c r="S61" s="1930" t="str">
        <f t="shared" si="48"/>
        <v>►</v>
      </c>
      <c r="T61" s="1922" t="str">
        <f>T26</f>
        <v>N NOM DE VOTRE RECETTE | collez la--FAMILLE| Auteur &gt; VOUS</v>
      </c>
      <c r="U61" s="1923">
        <f>U26</f>
        <v>1</v>
      </c>
      <c r="V61" s="1922" t="str">
        <f>V26</f>
        <v>coupe</v>
      </c>
      <c r="W61" s="1921" t="str">
        <f>W26</f>
        <v>Recette mère ► Desserts assiette</v>
      </c>
      <c r="X61" s="2073"/>
      <c r="Y61" s="2072"/>
      <c r="Z61" s="2065" t="str">
        <f t="shared" si="44"/>
        <v/>
      </c>
      <c r="AA61" s="2071"/>
      <c r="AB61" s="2063"/>
      <c r="AC61" s="2062">
        <f>IF(OR(AD61="",AD61=0),0,AD61*IFERROR(_xlfn.XLOOKUP(AB61,AB84:AR84,AB85:AR85,"",0,1)*AA61*IF(X61&gt;0,X61,1),IFERROR(_xlfn.XLOOKUP(AB61,AB86:AR86,AB87:AR87,"",0,1)*AA61*IF(X61&gt;0,X61,1),0)))</f>
        <v>0</v>
      </c>
      <c r="AD61" s="2061">
        <v>1</v>
      </c>
      <c r="AE61" s="2060"/>
      <c r="AF61" s="2059"/>
      <c r="AG61" s="2058">
        <f>IF(AC75=0,0,(AC61/AC75)*AH29*1000)</f>
        <v>0</v>
      </c>
      <c r="AH61" s="2057">
        <f>IF(AC75=0,0,(X61/AC75)*AH29)</f>
        <v>0</v>
      </c>
      <c r="AI61" s="2070">
        <f>IF(AQ25&lt;&gt;0,X61*AD61*AC25,0)</f>
        <v>0</v>
      </c>
      <c r="AJ61" s="2069">
        <f t="shared" si="45"/>
        <v>0</v>
      </c>
      <c r="AK61" s="2054" t="str">
        <f>IF(OR(AQ25="",AQ25=0,AC61=0),"",AC61*AD61*AC25)</f>
        <v/>
      </c>
      <c r="AL61" s="2053" t="str">
        <f>IF(AB61="","",IF(AK61="","",IF(AK61=0,0,IF(SUM(COUNTIF(AB84:AL84,SUBSTITUTE(TRIM(AB61)," (s)","")),COUNTIF(AB86:AL86,SUBSTITUTE(TRIM(AB61)," (s)","")),COUNTIF(AB85:AL85,SUBSTITUTE(TRIM(AB61)," (s)","")),COUNTIF(AB87:AL87,SUBSTITUTE(TRIM(AB61)," (s)","")))&gt;0,IF(ROUND(AK61,3)&gt;=1,ROUND(AK61,3)&amp;" L",ROUND(AK61*100,0)&amp;" cl"),IF(SUM(COUNTIF(AM84:AR84,SUBSTITUTE(TRIM(AB61)," (s)","")),COUNTIF(AM86:AR86,SUBSTITUTE(TRIM(AB61)," (s)","")),COUNTIF(AM85:AR85,SUBSTITUTE(TRIM(AB61)," (s)","")),COUNTIF(AM87:AR87,SUBSTITUTE(TRIM(AB61)," (s)","")))&gt;0,IF(ROUND(AK61,3)&gt;=1,ROUND(AK61,3)&amp;" Kg",ROUND(AK61*1000,0)&amp;" g"),"")))))</f>
        <v/>
      </c>
      <c r="AM61" s="2052"/>
      <c r="AN61" s="2051">
        <f t="shared" si="46"/>
        <v>0</v>
      </c>
      <c r="AO61" s="2050">
        <f t="shared" si="47"/>
        <v>0</v>
      </c>
      <c r="AP61" s="2049"/>
      <c r="AQ61" s="2048"/>
      <c r="AR61" s="2047"/>
      <c r="AS61" s="1463"/>
      <c r="AT61" s="1421">
        <v>33</v>
      </c>
      <c r="AV61" s="1977" t="str">
        <f t="shared" ref="AV61:AV88" si="59">IF(AU61="","",AU61&amp;IF(COUNTIF(AX61:BK61,"X")&gt;0," *",IF(COUNTIF(AX61:BK61,"?")&gt;0," ?","")))</f>
        <v/>
      </c>
      <c r="AW61" s="1976" t="str">
        <f t="shared" ref="AW61:AW88" si="60">IF(AU61="","",IF(AX61="X",""&amp;"Céréales contenant du gluten","")&amp;IF(AY61="X",IF(COUNTIF(AX61:AX61,"X")&gt;0,", ","")&amp;"Crustacés","")&amp;IF(AZ61="X",IF(COUNTIF(AX61:AY61,"X")&gt;0,", ","")&amp;"Œufs","")&amp;IF(BA61="X",IF(COUNTIF(AX61:AZ61,"X")&gt;0,", ","")&amp;"Poissons","")&amp;IF(BB61="X",IF(COUNTIF(AX61:BA61,"X")&gt;0,", ","")&amp;"Arachides","")&amp;IF(BC61="X",IF(COUNTIF(AX61:BB61,"X")&gt;0,", ","")&amp;"Soja","")&amp;IF(BD61="X",IF(COUNTIF(AX61:BC61,"X")&gt;0,", ","")&amp;"Lait","")&amp;IF(BE61="X",IF(COUNTIF(AX61:BD61,"X")&gt;0,", ","")&amp;"Fruits à coque","")&amp;IF(BF61="X",IF(COUNTIF(AX61:BE61,"X")&gt;0,", ","")&amp;"Céleri","")&amp;IF(BG61="X",IF(COUNTIF(AX61:BF61,"X")&gt;0,", ","")&amp;"Moutarde","")&amp;IF(BH61="X",IF(COUNTIF(AX61:BG61,"X")&gt;0,", ","")&amp;"Sésame","")&amp;IF(BI61="X",IF(COUNTIF(AX61:BH61,"X")&gt;0,", ","")&amp;"Sulfites","")&amp;IF(BJ61="X",IF(COUNTIF(AX61:BI61,"X")&gt;0,", ","")&amp;"Lupin","")&amp;IF(BK61="X",IF(COUNTIF(AX61:BJ61,"X")&gt;0,", ","")&amp;"Mollusques",""))</f>
        <v/>
      </c>
      <c r="AX61" s="1414" t="str">
        <f t="shared" ref="AX61:AX88" si="61">IF(AU61="","",BY61)</f>
        <v/>
      </c>
      <c r="AY61" s="1414" t="str">
        <f t="shared" ref="AY61:AY88" si="62">IF(AU61="","",CB61)</f>
        <v/>
      </c>
      <c r="AZ61" s="1414" t="str">
        <f t="shared" ref="AZ61:AZ88" si="63">IF(AU61="","",CF61)</f>
        <v/>
      </c>
      <c r="BA61" s="1414" t="str">
        <f t="shared" ref="BA61:BA88" si="64">IF(AU61="","",CS61)</f>
        <v/>
      </c>
      <c r="BB61" s="1414" t="str">
        <f t="shared" ref="BB61:BB88" si="65">IF(AU61="","",CU61)</f>
        <v/>
      </c>
      <c r="BC61" s="1414" t="str">
        <f t="shared" ref="BC61:BC88" si="66">IF(AU61="","",CY61)</f>
        <v/>
      </c>
      <c r="BD61" s="1414" t="str">
        <f t="shared" ref="BD61:BD88" si="67">IF(AU61="","",DF61)</f>
        <v/>
      </c>
      <c r="BE61" s="1414" t="str">
        <f t="shared" ref="BE61:BE88" si="68">IF(AU61="","",DJ61)</f>
        <v/>
      </c>
      <c r="BF61" s="1414" t="str">
        <f t="shared" ref="BF61:BF88" si="69">IF(AU61="","",DM61)</f>
        <v/>
      </c>
      <c r="BG61" s="1414" t="str">
        <f t="shared" ref="BG61:BG88" si="70">IF(AU61="","",DP61)</f>
        <v/>
      </c>
      <c r="BH61" s="1414" t="str">
        <f t="shared" ref="BH61:BH88" si="71">IF(AU61="","",DS61)</f>
        <v/>
      </c>
      <c r="BI61" s="1414" t="str">
        <f t="shared" ref="BI61:BI88" si="72">IF(AU61="","",DV61)</f>
        <v/>
      </c>
      <c r="BJ61" s="1414" t="str">
        <f t="shared" ref="BJ61:BJ88" si="73">IF(AU61="","",DY61)</f>
        <v/>
      </c>
      <c r="BK61" s="1414" t="str">
        <f t="shared" ref="BK61:BK88" si="74">IF(AU61="","",EE61)</f>
        <v/>
      </c>
      <c r="BL61" s="1422" t="str">
        <f t="shared" ref="BL61:BL88" si="75">IF(AU61="","",IF(AX61="?",""&amp;"Céréales contenant du gluten","")&amp;IF(AY61="?",IF(COUNTIF(AX61:AX61,"?")&gt;0,", ","")&amp;"Crustacés","")&amp;IF(AZ61="?",IF(COUNTIF(AX61:AY61,"?")&gt;0,", ","")&amp;"Œufs","")&amp;IF(BA61="?",IF(COUNTIF(AX61:AZ61,"?")&gt;0,", ","")&amp;"Poissons","")&amp;IF(BB61="?",IF(COUNTIF(AX61:BA61,"?")&gt;0,", ","")&amp;"Arachides","")&amp;IF(BC61="?",IF(COUNTIF(AX61:BB61,"?")&gt;0,", ","")&amp;"Soja","")&amp;IF(BD61="?",IF(COUNTIF(AX61:BC61,"?")&gt;0,", ","")&amp;"Lait","")&amp;IF(BE61="?",IF(COUNTIF(AX61:BD61,"?")&gt;0,", ","")&amp;"Fruits à coque","")&amp;IF(BF61="?",IF(COUNTIF(AX61:BE61,"?")&gt;0,", ","")&amp;"Céleri","")&amp;IF(BG61="?",IF(COUNTIF(AX61:BF61,"?")&gt;0,", ","")&amp;"Moutarde","")&amp;IF(BH61="?",IF(COUNTIF(AX61:BG61,"?")&gt;0,", ","")&amp;"Sésame","")&amp;IF(BI61="?",IF(COUNTIF(AX61:BH61,"?")&gt;0,", ","")&amp;"Sulfites","")&amp;IF(BJ61="?",IF(COUNTIF(AX61:BI61,"?")&gt;0,", ","")&amp;"Lupin","")&amp;IF(BK61="?",IF(COUNTIF(AX61:BJ61,"?")&gt;0,", ","")&amp;"Mollusques",""))</f>
        <v/>
      </c>
      <c r="BM61" s="1410"/>
      <c r="BN61" s="1420" t="str">
        <f t="shared" ref="BN61:BN88" si="76">IF(AU61="","",AU61)</f>
        <v/>
      </c>
      <c r="BO61" s="1420" t="str">
        <f t="shared" ref="BO61:BO88" si="77">LOWER(CLEAN(SUBSTITUTE(SUBSTITUTE(SUBSTITUTE(SUBSTITUTE(BN61,CHAR(160)," ")," "," "),CHAR(10)," "),CHAR(13)," ")))</f>
        <v/>
      </c>
      <c r="BP61" s="1420" t="str">
        <f t="shared" ref="BP61:BP88" si="78">SUBSTITUTE(SUBSTITUTE(SUBSTITUTE(SUBSTITUTE(SUBSTITUTE(SUBSTITUTE(SUBSTITUTE(SUBSTITUTE(SUBSTITUTE(SUBSTITUTE(SUBSTITUTE(SUBSTITUTE(BO61,"œ","oe"),"æ","ae"),"à","a"),"á","a"),"â","a"),"ä","a"),"ã","a"),"ç","c"),"è","e"),"é","e"),"ê","e"),"ë","e")</f>
        <v/>
      </c>
      <c r="BQ61" s="1420" t="str">
        <f t="shared" ref="BQ61:BQ88" si="79">SUBSTITUTE(SUBSTITUTE(SUBSTITUTE(SUBSTITUTE(SUBSTITUTE(SUBSTITUTE(SUBSTITUTE(SUBSTITUTE(SUBSTITUTE(SUBSTITUTE(SUBSTITUTE(SUBSTITUTE(SUBSTITUTE(SUBSTITUTE(SUBSTITUTE(SUBSTITUTE(BP61,"ì","i"),"í","i"),"î","i"),"ï","i"),"ñ","n"),"ò","o"),"ó","o"),"ô","o"),"ö","o"),"õ","o"),"ù","u"),"ú","u"),"û","u"),"ü","u"),"ý","y"),"ÿ","y")</f>
        <v/>
      </c>
      <c r="BR61" s="1420" t="str">
        <f t="shared" ref="BR61:BR88" si="80">SUBSTITUTE(SUBSTITUTE(SUBSTITUTE(SUBSTITUTE(SUBSTITUTE(SUBSTITUTE(SUBSTITUTE(SUBSTITUTE(SUBSTITUTE(SUBSTITUTE(SUBSTITUTE(SUBSTITUTE(SUBSTITUTE(SUBSTITUTE(BQ61,"’"," "),"`"," "),"–"," "),"—"," "),"-"," "),"'"," "),"/"," "),"_"," "),","," "),"."," "),"("," "),")"," "),";"," "),":"," ")</f>
        <v/>
      </c>
      <c r="BS61" s="1420" t="str">
        <f t="shared" ref="BS61:BS88" si="81">SUBSTITUTE(SUBSTITUTE(SUBSTITUTE(SUBSTITUTE(SUBSTITUTE(SUBSTITUTE(SUBSTITUTE(SUBSTITUTE(SUBSTITUTE(SUBSTITUTE(SUBSTITUTE(SUBSTITUTE(SUBSTITUTE(SUBSTITUTE(SUBSTITUTE(BR61,"!"," "),"?"," "),"+"," "),"*"," "),"&amp;"," "),"["," "),"]"," "),"{"," "),"}"," "),"%"," "),"="," "),"\"," "),"|"," "),"&lt;"," "),"&gt;"," ")</f>
        <v/>
      </c>
      <c r="BT61" s="1420" t="str">
        <f t="shared" ref="BT61:BT88" si="82">" "&amp;TRIM(SUBSTITUTE(SUBSTITUTE(SUBSTITUTE(SUBSTITUTE(SUBSTITUTE(SUBSTITUTE(BS61,CHAR(34)," "),"  "," "),"  "," "),"  "," "),"  "," "),"  "," "))&amp;" "</f>
        <v xml:space="preserve">  </v>
      </c>
      <c r="BU61" s="1420" t="str">
        <f t="array" ref="BU61">IF(BN61="","",SUMPRODUCT(--ISNUMBER(SEARCH(" "&amp;EK24:EK123&amp;" ",BT61))))</f>
        <v/>
      </c>
      <c r="BV61" s="1420" t="str">
        <f t="array" ref="BV61">IF(BN61="","",SUMPRODUCT(--ISNUMBER(SEARCH(" "&amp;EK124:EK169&amp;" ",BT61))))</f>
        <v/>
      </c>
      <c r="BW61" s="1420" t="str">
        <f t="array" ref="BW61">IF(BN61="","",SUMPRODUCT(--ISNUMBER(SEARCH(" "&amp;EK170:EK207&amp;" ",BT61))))</f>
        <v/>
      </c>
      <c r="BX61" s="1420" t="str">
        <f t="array" ref="BX61">IF(BN61="","",SUMPRODUCT(--ISNUMBER(SEARCH(" "&amp;EK208:EK229&amp;" ",BT61))))</f>
        <v/>
      </c>
      <c r="BY61" s="1420" t="str">
        <f t="shared" ref="BY61:BY88" si="83">IF(BN61="","",IF((SUM(BU61:BV61))-(BW61)&gt;0,"X",IF((BX61)-(0)&gt;0,"?","")))</f>
        <v/>
      </c>
      <c r="BZ61" s="1420" t="str">
        <f t="array" ref="BZ61">IF(BN61="","",SUMPRODUCT(--ISNUMBER(SEARCH(" "&amp;EK230:EK329&amp;" ",BT61))))</f>
        <v/>
      </c>
      <c r="CA61" s="1420" t="str">
        <f t="array" ref="CA61">IF(BN61="","",SUMPRODUCT(--ISNUMBER(SEARCH(" "&amp;EK330:EK364&amp;" ",BT61))))</f>
        <v/>
      </c>
      <c r="CB61" s="1420" t="str">
        <f t="shared" ref="CB61:CB88" si="84">IF(BN61="","",IF((SUM(BZ61:CA61))-(0)&gt;0,"X",IF((0)-(0)&gt;0,"?","")))</f>
        <v/>
      </c>
      <c r="CC61" s="1420" t="str">
        <f t="array" ref="CC61">IF(BN61="","",SUMPRODUCT(--ISNUMBER(SEARCH(" "&amp;EK365:EK422&amp;" ",BT61))))</f>
        <v/>
      </c>
      <c r="CD61" s="1420" t="str">
        <f t="array" ref="CD61">IF(BN61="","",SUMPRODUCT(--ISNUMBER(SEARCH(" "&amp;EK423:EK450&amp;" ",BT61))))</f>
        <v/>
      </c>
      <c r="CE61" s="1420" t="str">
        <f t="array" ref="CE61">IF(BN61="","",SUMPRODUCT(--ISNUMBER(SEARCH(" "&amp;EK451:EK459&amp;" ",BT61))))</f>
        <v/>
      </c>
      <c r="CF61" s="1420" t="str">
        <f t="shared" ref="CF61:CF88" si="85">IF(BN61="","",IF((CC61)-(0)&gt;0,"X",IF((CD61)-(CE61)&gt;0,"?","")))</f>
        <v/>
      </c>
      <c r="CG61" s="1420" t="str">
        <f t="array" ref="CG61">IF(BN61="","",SUMPRODUCT(--ISNUMBER(SEARCH(" "&amp;EK460:EK559&amp;" ",BT61))))</f>
        <v/>
      </c>
      <c r="CH61" s="1420" t="str">
        <f t="array" ref="CH61">IF(BN61="","",SUMPRODUCT(--ISNUMBER(SEARCH(" "&amp;EK560:EK659&amp;" ",BT61))))</f>
        <v/>
      </c>
      <c r="CI61" s="1420" t="str">
        <f t="array" ref="CI61">IF(BN61="","",SUMPRODUCT(--ISNUMBER(SEARCH(" "&amp;EK660:EK759&amp;" ",BT61))))</f>
        <v/>
      </c>
      <c r="CJ61" s="1420" t="str">
        <f t="array" ref="CJ61">IF(BN61="","",SUMPRODUCT(--ISNUMBER(SEARCH(" "&amp;EK760:EK859&amp;" ",BT61))))</f>
        <v/>
      </c>
      <c r="CK61" s="1420" t="str">
        <f t="array" ref="CK61">IF(BN61="","",SUMPRODUCT(--ISNUMBER(SEARCH(" "&amp;EK860:EK959&amp;" ",BT61))))</f>
        <v/>
      </c>
      <c r="CL61" s="1420" t="str">
        <f t="array" ref="CL61">IF(BN61="","",SUMPRODUCT(--ISNUMBER(SEARCH(" "&amp;EK960:EK1059&amp;" ",BT61))))</f>
        <v/>
      </c>
      <c r="CM61" s="1420" t="str">
        <f t="array" ref="CM61">IF(BN61="","",SUMPRODUCT(--ISNUMBER(SEARCH(" "&amp;EK1060:EK1159&amp;" ",BT61))))</f>
        <v/>
      </c>
      <c r="CN61" s="1420" t="str">
        <f t="array" ref="CN61">IF(BN61="","",SUMPRODUCT(--ISNUMBER(SEARCH(" "&amp;EK1160:EK1259&amp;" ",BT61))))</f>
        <v/>
      </c>
      <c r="CO61" s="1420" t="str">
        <f t="array" ref="CO61">IF(BN61="","",SUMPRODUCT(--ISNUMBER(SEARCH(" "&amp;EK1260:EK1359&amp;" ",BT61))))</f>
        <v/>
      </c>
      <c r="CP61" s="1420" t="str">
        <f t="array" ref="CP61">IF(BN61="","",SUMPRODUCT(--ISNUMBER(SEARCH(" "&amp;EK1360:EK1387&amp;" ",BT61))))</f>
        <v/>
      </c>
      <c r="CQ61" s="1420" t="str">
        <f t="array" ref="CQ61">IF(BN61="","",SUMPRODUCT(--ISNUMBER(SEARCH(" "&amp;EK1388:EK1396&amp;" ",BT61))))</f>
        <v/>
      </c>
      <c r="CR61" s="1420" t="str">
        <f t="array" ref="CR61">IF(BN61="","",SUMPRODUCT(--ISNUMBER(SEARCH(" "&amp;EK1397:EK1407&amp;" ",BT61))))</f>
        <v/>
      </c>
      <c r="CS61" s="1420" t="str">
        <f t="shared" ref="CS61:CS88" si="86">IF(BN61="","",IF((SUM(CG61:CP61))-(CQ61)&gt;0,"X",IF((CR61)-(0)&gt;0,"?","")))</f>
        <v/>
      </c>
      <c r="CT61" s="1420" t="str">
        <f t="array" ref="CT61">IF(BN61="","",SUMPRODUCT(--ISNUMBER(SEARCH(" "&amp;EK1408:EK1428&amp;" ",BT61))))</f>
        <v/>
      </c>
      <c r="CU61" s="1420" t="str">
        <f t="shared" ref="CU61:CU88" si="87">IF(BN61="","",IF((CT61)-(0)&gt;0,"X",IF((0)-(0)&gt;0,"?","")))</f>
        <v/>
      </c>
      <c r="CV61" s="1420" t="str">
        <f t="array" ref="CV61">IF(BN61="","",SUMPRODUCT(--ISNUMBER(SEARCH(" "&amp;EK1429:EK1466&amp;" ",BT61))))</f>
        <v/>
      </c>
      <c r="CW61" s="1420" t="str">
        <f t="array" ref="CW61">IF(BN61="","",SUMPRODUCT(--ISNUMBER(SEARCH(" "&amp;EK1467:EK1468&amp;" ",BT61))))</f>
        <v/>
      </c>
      <c r="CX61" s="1420" t="str">
        <f t="array" ref="CX61">IF(BN61="","",SUMPRODUCT(--ISNUMBER(SEARCH(" "&amp;EK1469:EK1479&amp;" ",BT61))))</f>
        <v/>
      </c>
      <c r="CY61" s="1420" t="str">
        <f t="shared" ref="CY61:CY88" si="88">IF(BN61="","",IF((CV61)-(CW61)&gt;0,"X",IF((CX61)-(0)&gt;0,"?","")))</f>
        <v/>
      </c>
      <c r="CZ61" s="1420" t="str">
        <f t="array" ref="CZ61">IF(BN61="","",SUMPRODUCT(--ISNUMBER(SEARCH(" "&amp;EK1480:EK1579&amp;" ",BT61))))</f>
        <v/>
      </c>
      <c r="DA61" s="1420" t="str">
        <f t="array" ref="DA61">IF(BN61="","",SUMPRODUCT(--ISNUMBER(SEARCH(" "&amp;EK1580:EK1679&amp;" ",BT61))))</f>
        <v/>
      </c>
      <c r="DB61" s="1420" t="str">
        <f t="array" ref="DB61">IF(BN61="","",SUMPRODUCT(--ISNUMBER(SEARCH(" "&amp;EK1680:EK1763&amp;" ",BT61))))</f>
        <v/>
      </c>
      <c r="DC61" s="1420" t="str">
        <f t="array" ref="DC61">IF(BN61="","",SUMPRODUCT(--ISNUMBER(SEARCH(" "&amp;EK1764:EK1813&amp;" ",BT61))))</f>
        <v/>
      </c>
      <c r="DD61" s="1420" t="str">
        <f t="array" ref="DD61">IF(BN61="","",SUMPRODUCT(--ISNUMBER(SEARCH(" "&amp;EK1814:EK1893&amp;" ",BT61))))</f>
        <v/>
      </c>
      <c r="DE61" s="1420" t="str">
        <f t="array" ref="DE61">IF(BN61="","",SUMPRODUCT(--ISNUMBER(SEARCH(" "&amp;EK1894:EK1902&amp;" ",BT61))))</f>
        <v/>
      </c>
      <c r="DF61" s="1420" t="str">
        <f t="shared" ref="DF61:DF88" si="89">IF(BN61="","",IF((SUM(CZ61:DB61))-(DC61)&gt;0,"X",IF((DD61)-(DE61)&gt;0,"?","")))</f>
        <v/>
      </c>
      <c r="DG61" s="1420" t="str">
        <f t="array" ref="DG61">IF(BN61="","",SUMPRODUCT(--ISNUMBER(SEARCH(" "&amp;EK1903:EK1960&amp;" ",BT61))))</f>
        <v/>
      </c>
      <c r="DH61" s="1420" t="str">
        <f t="array" ref="DH61">IF(BN61="","",SUMPRODUCT(--ISNUMBER(SEARCH(" "&amp;EK1961:EK1983&amp;" ",BT61))))</f>
        <v/>
      </c>
      <c r="DI61" s="1420" t="str">
        <f t="array" ref="DI61">IF(BN61="","",SUMPRODUCT(--ISNUMBER(SEARCH(" "&amp;EK1984:EK2000&amp;" ",BT61))))</f>
        <v/>
      </c>
      <c r="DJ61" s="1420" t="str">
        <f t="shared" ref="DJ61:DJ88" si="90">IF(BN61="","",IF((DG61)-(DH61)&gt;0,"X",IF((DI61)-(0)&gt;0,"?","")))</f>
        <v/>
      </c>
      <c r="DK61" s="1420" t="str">
        <f t="array" ref="DK61">IF(BN61="","",SUMPRODUCT(--ISNUMBER(SEARCH(" "&amp;EK2001:EK2014&amp;" ",BT61))))</f>
        <v/>
      </c>
      <c r="DL61" s="1420" t="str">
        <f t="array" ref="DL61">IF(BN61="","",SUMPRODUCT(--ISNUMBER(SEARCH(" "&amp;EK2015:EK2029&amp;" ",BT61))))</f>
        <v/>
      </c>
      <c r="DM61" s="1420" t="str">
        <f t="shared" ref="DM61:DM88" si="91">IF(BN61="","",IF((DK61)-(0)&gt;0,"X",IF((DL61)-(0)&gt;0,"?","")))</f>
        <v/>
      </c>
      <c r="DN61" s="1420" t="str">
        <f t="array" ref="DN61">IF(BN61="","",SUMPRODUCT(--ISNUMBER(SEARCH(" "&amp;EK2030:EK2047&amp;" ",BT61))))</f>
        <v/>
      </c>
      <c r="DO61" s="1420" t="str">
        <f t="array" ref="DO61">IF(BN61="","",SUMPRODUCT(--ISNUMBER(SEARCH(" "&amp;EK2048:EK2062&amp;" ",BT61))))</f>
        <v/>
      </c>
      <c r="DP61" s="1420" t="str">
        <f t="shared" ref="DP61:DP88" si="92">IF(BN61="","",IF((DN61)-(0)&gt;0,"X",IF((DO61)-(0)&gt;0,"?","")))</f>
        <v/>
      </c>
      <c r="DQ61" s="1420" t="str">
        <f t="array" ref="DQ61">IF(BN61="","",SUMPRODUCT(--ISNUMBER(SEARCH(" "&amp;EK2063:EK2081&amp;" ",BT61))))</f>
        <v/>
      </c>
      <c r="DR61" s="1420" t="str">
        <f t="array" ref="DR61">IF(BN61="","",SUMPRODUCT(--ISNUMBER(SEARCH(" "&amp;EK2082:EK2096&amp;" ",BT61))))</f>
        <v/>
      </c>
      <c r="DS61" s="1420" t="str">
        <f t="shared" ref="DS61:DS88" si="93">IF(BN61="","",IF((DQ61)-(0)&gt;0,"X",IF((DR61)-(0)&gt;0,"?","")))</f>
        <v/>
      </c>
      <c r="DT61" s="1420" t="str">
        <f t="array" ref="DT61">IF(BN61="","",SUMPRODUCT(--ISNUMBER(SEARCH(" "&amp;EK2097:EK2117&amp;" ",BT61))))</f>
        <v/>
      </c>
      <c r="DU61" s="1420" t="str">
        <f t="array" ref="DU61">IF(BN61="","",SUMPRODUCT(--ISNUMBER(SEARCH(" "&amp;EK2118:EK2157&amp;" ",BT61))))</f>
        <v/>
      </c>
      <c r="DV61" s="1420" t="str">
        <f t="shared" ref="DV61:DV88" si="94">IF(BN61="","",IF((DT61)-(0)&gt;0,"X",IF((DU61)-(0)&gt;0,"?","")))</f>
        <v/>
      </c>
      <c r="DW61" s="1420" t="str">
        <f t="array" ref="DW61">IF(BN61="","",SUMPRODUCT(--ISNUMBER(SEARCH(" "&amp;EK2158:EK2170&amp;" ",BT61))))</f>
        <v/>
      </c>
      <c r="DX61" s="1420" t="str">
        <f t="array" ref="DX61">IF(BN61="","",SUMPRODUCT(--ISNUMBER(SEARCH(" "&amp;EK2171:EK2176&amp;" ",BT61))))</f>
        <v/>
      </c>
      <c r="DY61" s="1420" t="str">
        <f t="shared" ref="DY61:DY88" si="95">IF(BN61="","",IF((DW61)-(0)&gt;0,"X",IF((DX61)-(0)&gt;0,"?","")))</f>
        <v/>
      </c>
      <c r="DZ61" s="1420" t="str">
        <f t="array" ref="DZ61">IF(BN61="","",SUMPRODUCT(--ISNUMBER(SEARCH(" "&amp;EK2177:EK2276&amp;" ",BT61))))</f>
        <v/>
      </c>
      <c r="EA61" s="1420" t="str">
        <f t="array" ref="EA61">IF(BN61="","",SUMPRODUCT(--ISNUMBER(SEARCH(" "&amp;EK2277:EK2376&amp;" ",BT61))))</f>
        <v/>
      </c>
      <c r="EB61" s="1420" t="str">
        <f t="array" ref="EB61">IF(BN61="","",SUMPRODUCT(--ISNUMBER(SEARCH(" "&amp;EK2377:EK2419&amp;" ",BT61))))</f>
        <v/>
      </c>
      <c r="EC61" s="1420" t="str">
        <f t="array" ref="EC61">IF(BN61="","",SUMPRODUCT(--ISNUMBER(SEARCH(" "&amp;EK2420:EK2435&amp;" ",BT61))))</f>
        <v/>
      </c>
      <c r="ED61" s="1420" t="str">
        <f t="array" ref="ED61">IF(BN61="","",SUMPRODUCT(--ISNUMBER(SEARCH(" "&amp;EK2436:EK2440&amp;" ",BT61))))</f>
        <v/>
      </c>
      <c r="EE61" s="1420" t="str">
        <f t="shared" ref="EE61:EE88" si="96">IF(BN61="","",IF((SUM(DZ61:EB61))-(EC61)&gt;0,"X",IF((ED61)-(0)&gt;0,"?","")))</f>
        <v/>
      </c>
      <c r="EF61" s="1412"/>
      <c r="EG61" s="1411" t="s">
        <v>2073</v>
      </c>
      <c r="EH61" s="1411" t="s">
        <v>1905</v>
      </c>
      <c r="EI61" s="1411" t="s">
        <v>1906</v>
      </c>
      <c r="EJ61" s="1411" t="s">
        <v>2074</v>
      </c>
      <c r="EK61" s="1411" t="s">
        <v>2075</v>
      </c>
      <c r="EL61" s="1411" t="s">
        <v>1908</v>
      </c>
      <c r="EM61" s="1411" t="s">
        <v>1909</v>
      </c>
      <c r="EN61" s="1411" t="s">
        <v>1910</v>
      </c>
      <c r="EO61" s="1414" t="s">
        <v>1911</v>
      </c>
    </row>
    <row r="62" spans="2:145" ht="21" customHeight="1">
      <c r="B62" s="1438" t="str">
        <f t="shared" si="49"/>
        <v/>
      </c>
      <c r="C62" s="1438" t="str">
        <f t="shared" si="50"/>
        <v/>
      </c>
      <c r="D62" s="1438" t="str">
        <f>IF(UPPER(TRIM(N27))="X",C62,B62)</f>
        <v/>
      </c>
      <c r="E62" s="1438">
        <f t="array" ref="E62">IF(H61&lt;&gt;"",E61,IF(E61="","",IFERROR(MATCH(TRUE(),INDEX(INDEX(K:K,E61+1):K219&lt;&gt;"",0),0)+E61,"")))</f>
        <v>54</v>
      </c>
      <c r="F62" s="1438" t="str">
        <f t="shared" si="58"/>
        <v>ajoutez quelques noisettes de beurre.</v>
      </c>
      <c r="G62" s="1438" t="str">
        <f t="shared" si="51"/>
        <v>ajoutez quelques noisettes de beurre.</v>
      </c>
      <c r="H62" s="1836" t="str">
        <f t="shared" si="52"/>
        <v/>
      </c>
      <c r="I62" s="1835" t="str">
        <f>IF(AND(F62&lt;&gt;"",N26&gt;0,M62&gt;N26),"Mot &gt; limite","")</f>
        <v/>
      </c>
      <c r="J62" s="1834" t="str">
        <f>IF(K62="","",COUNTIF(K34:K62,"&lt;&gt;"))</f>
        <v/>
      </c>
      <c r="K62" s="1837"/>
      <c r="L62" s="1834" t="str">
        <f t="shared" si="53"/>
        <v/>
      </c>
      <c r="M62" s="1463">
        <f>IF(OR(F62="",N26="",N26&lt;=0),"",IF(LEN(F62)&lt;=N26,LEN(F62),IFERROR(FIND("♦",SUBSTITUTE(LEFT(F62,N26)," ","♦",LEN(LEFT(F62,N26))-LEN(SUBSTITUTE(LEFT(F62,N26)," ","")))),FIND(" ",F62&amp;" ",N26+1)-1)))</f>
        <v>37</v>
      </c>
      <c r="N62" s="1832">
        <f t="shared" si="54"/>
        <v>29</v>
      </c>
      <c r="O62" s="1833" t="str">
        <f t="shared" si="55"/>
        <v>ajoutez quelques noisettes de beurre.</v>
      </c>
      <c r="P62" s="1832">
        <f t="shared" si="56"/>
        <v>5</v>
      </c>
      <c r="Q62" s="1832">
        <f t="shared" si="57"/>
        <v>37</v>
      </c>
      <c r="R62" s="1463"/>
      <c r="S62" s="1930" t="str">
        <f t="shared" si="48"/>
        <v>►</v>
      </c>
      <c r="T62" s="1922" t="str">
        <f>T26</f>
        <v>N NOM DE VOTRE RECETTE | collez la--FAMILLE| Auteur &gt; VOUS</v>
      </c>
      <c r="U62" s="1923">
        <f>U26</f>
        <v>1</v>
      </c>
      <c r="V62" s="1922" t="str">
        <f>V26</f>
        <v>coupe</v>
      </c>
      <c r="W62" s="1921" t="str">
        <f>W26</f>
        <v>Recette mère ► Desserts assiette</v>
      </c>
      <c r="X62" s="2073"/>
      <c r="Y62" s="2072"/>
      <c r="Z62" s="2065" t="str">
        <f t="shared" si="44"/>
        <v/>
      </c>
      <c r="AA62" s="2071"/>
      <c r="AB62" s="2063"/>
      <c r="AC62" s="2062">
        <f>IF(OR(AD62="",AD62=0),0,AD62*IFERROR(_xlfn.XLOOKUP(AB62,AB84:AR84,AB85:AR85,"",0,1)*AA62*IF(X62&gt;0,X62,1),IFERROR(_xlfn.XLOOKUP(AB62,AB86:AR86,AB87:AR87,"",0,1)*AA62*IF(X62&gt;0,X62,1),0)))</f>
        <v>0</v>
      </c>
      <c r="AD62" s="2061">
        <v>1</v>
      </c>
      <c r="AE62" s="2060"/>
      <c r="AF62" s="2059"/>
      <c r="AG62" s="2058">
        <f>IF(AC75=0,0,(AC62/AC75)*AH29*1000)</f>
        <v>0</v>
      </c>
      <c r="AH62" s="2057">
        <f>IF(AC75=0,0,(X62/AC75)*AH29)</f>
        <v>0</v>
      </c>
      <c r="AI62" s="2056">
        <f>IF(AQ25&lt;&gt;0,X62*AD62*AC25,0)</f>
        <v>0</v>
      </c>
      <c r="AJ62" s="2055">
        <f t="shared" si="45"/>
        <v>0</v>
      </c>
      <c r="AK62" s="2054" t="str">
        <f>IF(OR(AQ25="",AQ25=0,AC62=0),"",AC62*AD62*AC25)</f>
        <v/>
      </c>
      <c r="AL62" s="2053" t="str">
        <f>IF(AB62="","",IF(AK62="","",IF(AK62=0,0,IF(SUM(COUNTIF(AB84:AL84,SUBSTITUTE(TRIM(AB62)," (s)","")),COUNTIF(AB86:AL86,SUBSTITUTE(TRIM(AB62)," (s)","")),COUNTIF(AB85:AL85,SUBSTITUTE(TRIM(AB62)," (s)","")),COUNTIF(AB87:AL87,SUBSTITUTE(TRIM(AB62)," (s)","")))&gt;0,IF(ROUND(AK62,3)&gt;=1,ROUND(AK62,3)&amp;" L",ROUND(AK62*100,0)&amp;" cl"),IF(SUM(COUNTIF(AM84:AR84,SUBSTITUTE(TRIM(AB62)," (s)","")),COUNTIF(AM86:AR86,SUBSTITUTE(TRIM(AB62)," (s)","")),COUNTIF(AM85:AR85,SUBSTITUTE(TRIM(AB62)," (s)","")),COUNTIF(AM87:AR87,SUBSTITUTE(TRIM(AB62)," (s)","")))&gt;0,IF(ROUND(AK62,3)&gt;=1,ROUND(AK62,3)&amp;" Kg",ROUND(AK62*1000,0)&amp;" g"),"")))))</f>
        <v/>
      </c>
      <c r="AM62" s="2052"/>
      <c r="AN62" s="2051">
        <f t="shared" si="46"/>
        <v>0</v>
      </c>
      <c r="AO62" s="2050">
        <f t="shared" si="47"/>
        <v>0</v>
      </c>
      <c r="AP62" s="2049"/>
      <c r="AQ62" s="2048"/>
      <c r="AR62" s="2047"/>
      <c r="AS62" s="1463"/>
      <c r="AT62" s="1421">
        <v>34</v>
      </c>
      <c r="AV62" s="1977" t="str">
        <f t="shared" si="59"/>
        <v/>
      </c>
      <c r="AW62" s="1976" t="str">
        <f t="shared" si="60"/>
        <v/>
      </c>
      <c r="AX62" s="1414" t="str">
        <f t="shared" si="61"/>
        <v/>
      </c>
      <c r="AY62" s="1414" t="str">
        <f t="shared" si="62"/>
        <v/>
      </c>
      <c r="AZ62" s="1414" t="str">
        <f t="shared" si="63"/>
        <v/>
      </c>
      <c r="BA62" s="1414" t="str">
        <f t="shared" si="64"/>
        <v/>
      </c>
      <c r="BB62" s="1414" t="str">
        <f t="shared" si="65"/>
        <v/>
      </c>
      <c r="BC62" s="1414" t="str">
        <f t="shared" si="66"/>
        <v/>
      </c>
      <c r="BD62" s="1414" t="str">
        <f t="shared" si="67"/>
        <v/>
      </c>
      <c r="BE62" s="1414" t="str">
        <f t="shared" si="68"/>
        <v/>
      </c>
      <c r="BF62" s="1414" t="str">
        <f t="shared" si="69"/>
        <v/>
      </c>
      <c r="BG62" s="1414" t="str">
        <f t="shared" si="70"/>
        <v/>
      </c>
      <c r="BH62" s="1414" t="str">
        <f t="shared" si="71"/>
        <v/>
      </c>
      <c r="BI62" s="1414" t="str">
        <f t="shared" si="72"/>
        <v/>
      </c>
      <c r="BJ62" s="1414" t="str">
        <f t="shared" si="73"/>
        <v/>
      </c>
      <c r="BK62" s="1414" t="str">
        <f t="shared" si="74"/>
        <v/>
      </c>
      <c r="BL62" s="1422" t="str">
        <f t="shared" si="75"/>
        <v/>
      </c>
      <c r="BM62" s="1410"/>
      <c r="BN62" s="1420" t="str">
        <f t="shared" si="76"/>
        <v/>
      </c>
      <c r="BO62" s="1420" t="str">
        <f t="shared" si="77"/>
        <v/>
      </c>
      <c r="BP62" s="1420" t="str">
        <f t="shared" si="78"/>
        <v/>
      </c>
      <c r="BQ62" s="1420" t="str">
        <f t="shared" si="79"/>
        <v/>
      </c>
      <c r="BR62" s="1420" t="str">
        <f t="shared" si="80"/>
        <v/>
      </c>
      <c r="BS62" s="1420" t="str">
        <f t="shared" si="81"/>
        <v/>
      </c>
      <c r="BT62" s="1420" t="str">
        <f t="shared" si="82"/>
        <v xml:space="preserve">  </v>
      </c>
      <c r="BU62" s="1420" t="str">
        <f t="array" ref="BU62">IF(BN62="","",SUMPRODUCT(--ISNUMBER(SEARCH(" "&amp;EK24:EK123&amp;" ",BT62))))</f>
        <v/>
      </c>
      <c r="BV62" s="1420" t="str">
        <f t="array" ref="BV62">IF(BN62="","",SUMPRODUCT(--ISNUMBER(SEARCH(" "&amp;EK124:EK169&amp;" ",BT62))))</f>
        <v/>
      </c>
      <c r="BW62" s="1420" t="str">
        <f t="array" ref="BW62">IF(BN62="","",SUMPRODUCT(--ISNUMBER(SEARCH(" "&amp;EK170:EK207&amp;" ",BT62))))</f>
        <v/>
      </c>
      <c r="BX62" s="1420" t="str">
        <f t="array" ref="BX62">IF(BN62="","",SUMPRODUCT(--ISNUMBER(SEARCH(" "&amp;EK208:EK229&amp;" ",BT62))))</f>
        <v/>
      </c>
      <c r="BY62" s="1420" t="str">
        <f t="shared" si="83"/>
        <v/>
      </c>
      <c r="BZ62" s="1420" t="str">
        <f t="array" ref="BZ62">IF(BN62="","",SUMPRODUCT(--ISNUMBER(SEARCH(" "&amp;EK230:EK329&amp;" ",BT62))))</f>
        <v/>
      </c>
      <c r="CA62" s="1420" t="str">
        <f t="array" ref="CA62">IF(BN62="","",SUMPRODUCT(--ISNUMBER(SEARCH(" "&amp;EK330:EK364&amp;" ",BT62))))</f>
        <v/>
      </c>
      <c r="CB62" s="1420" t="str">
        <f t="shared" si="84"/>
        <v/>
      </c>
      <c r="CC62" s="1420" t="str">
        <f t="array" ref="CC62">IF(BN62="","",SUMPRODUCT(--ISNUMBER(SEARCH(" "&amp;EK365:EK422&amp;" ",BT62))))</f>
        <v/>
      </c>
      <c r="CD62" s="1420" t="str">
        <f t="array" ref="CD62">IF(BN62="","",SUMPRODUCT(--ISNUMBER(SEARCH(" "&amp;EK423:EK450&amp;" ",BT62))))</f>
        <v/>
      </c>
      <c r="CE62" s="1420" t="str">
        <f t="array" ref="CE62">IF(BN62="","",SUMPRODUCT(--ISNUMBER(SEARCH(" "&amp;EK451:EK459&amp;" ",BT62))))</f>
        <v/>
      </c>
      <c r="CF62" s="1420" t="str">
        <f t="shared" si="85"/>
        <v/>
      </c>
      <c r="CG62" s="1420" t="str">
        <f t="array" ref="CG62">IF(BN62="","",SUMPRODUCT(--ISNUMBER(SEARCH(" "&amp;EK460:EK559&amp;" ",BT62))))</f>
        <v/>
      </c>
      <c r="CH62" s="1420" t="str">
        <f t="array" ref="CH62">IF(BN62="","",SUMPRODUCT(--ISNUMBER(SEARCH(" "&amp;EK560:EK659&amp;" ",BT62))))</f>
        <v/>
      </c>
      <c r="CI62" s="1420" t="str">
        <f t="array" ref="CI62">IF(BN62="","",SUMPRODUCT(--ISNUMBER(SEARCH(" "&amp;EK660:EK759&amp;" ",BT62))))</f>
        <v/>
      </c>
      <c r="CJ62" s="1420" t="str">
        <f t="array" ref="CJ62">IF(BN62="","",SUMPRODUCT(--ISNUMBER(SEARCH(" "&amp;EK760:EK859&amp;" ",BT62))))</f>
        <v/>
      </c>
      <c r="CK62" s="1420" t="str">
        <f t="array" ref="CK62">IF(BN62="","",SUMPRODUCT(--ISNUMBER(SEARCH(" "&amp;EK860:EK959&amp;" ",BT62))))</f>
        <v/>
      </c>
      <c r="CL62" s="1420" t="str">
        <f t="array" ref="CL62">IF(BN62="","",SUMPRODUCT(--ISNUMBER(SEARCH(" "&amp;EK960:EK1059&amp;" ",BT62))))</f>
        <v/>
      </c>
      <c r="CM62" s="1420" t="str">
        <f t="array" ref="CM62">IF(BN62="","",SUMPRODUCT(--ISNUMBER(SEARCH(" "&amp;EK1060:EK1159&amp;" ",BT62))))</f>
        <v/>
      </c>
      <c r="CN62" s="1420" t="str">
        <f t="array" ref="CN62">IF(BN62="","",SUMPRODUCT(--ISNUMBER(SEARCH(" "&amp;EK1160:EK1259&amp;" ",BT62))))</f>
        <v/>
      </c>
      <c r="CO62" s="1420" t="str">
        <f t="array" ref="CO62">IF(BN62="","",SUMPRODUCT(--ISNUMBER(SEARCH(" "&amp;EK1260:EK1359&amp;" ",BT62))))</f>
        <v/>
      </c>
      <c r="CP62" s="1420" t="str">
        <f t="array" ref="CP62">IF(BN62="","",SUMPRODUCT(--ISNUMBER(SEARCH(" "&amp;EK1360:EK1387&amp;" ",BT62))))</f>
        <v/>
      </c>
      <c r="CQ62" s="1420" t="str">
        <f t="array" ref="CQ62">IF(BN62="","",SUMPRODUCT(--ISNUMBER(SEARCH(" "&amp;EK1388:EK1396&amp;" ",BT62))))</f>
        <v/>
      </c>
      <c r="CR62" s="1420" t="str">
        <f t="array" ref="CR62">IF(BN62="","",SUMPRODUCT(--ISNUMBER(SEARCH(" "&amp;EK1397:EK1407&amp;" ",BT62))))</f>
        <v/>
      </c>
      <c r="CS62" s="1420" t="str">
        <f t="shared" si="86"/>
        <v/>
      </c>
      <c r="CT62" s="1420" t="str">
        <f t="array" ref="CT62">IF(BN62="","",SUMPRODUCT(--ISNUMBER(SEARCH(" "&amp;EK1408:EK1428&amp;" ",BT62))))</f>
        <v/>
      </c>
      <c r="CU62" s="1420" t="str">
        <f t="shared" si="87"/>
        <v/>
      </c>
      <c r="CV62" s="1420" t="str">
        <f t="array" ref="CV62">IF(BN62="","",SUMPRODUCT(--ISNUMBER(SEARCH(" "&amp;EK1429:EK1466&amp;" ",BT62))))</f>
        <v/>
      </c>
      <c r="CW62" s="1420" t="str">
        <f t="array" ref="CW62">IF(BN62="","",SUMPRODUCT(--ISNUMBER(SEARCH(" "&amp;EK1467:EK1468&amp;" ",BT62))))</f>
        <v/>
      </c>
      <c r="CX62" s="1420" t="str">
        <f t="array" ref="CX62">IF(BN62="","",SUMPRODUCT(--ISNUMBER(SEARCH(" "&amp;EK1469:EK1479&amp;" ",BT62))))</f>
        <v/>
      </c>
      <c r="CY62" s="1420" t="str">
        <f t="shared" si="88"/>
        <v/>
      </c>
      <c r="CZ62" s="1420" t="str">
        <f t="array" ref="CZ62">IF(BN62="","",SUMPRODUCT(--ISNUMBER(SEARCH(" "&amp;EK1480:EK1579&amp;" ",BT62))))</f>
        <v/>
      </c>
      <c r="DA62" s="1420" t="str">
        <f t="array" ref="DA62">IF(BN62="","",SUMPRODUCT(--ISNUMBER(SEARCH(" "&amp;EK1580:EK1679&amp;" ",BT62))))</f>
        <v/>
      </c>
      <c r="DB62" s="1420" t="str">
        <f t="array" ref="DB62">IF(BN62="","",SUMPRODUCT(--ISNUMBER(SEARCH(" "&amp;EK1680:EK1763&amp;" ",BT62))))</f>
        <v/>
      </c>
      <c r="DC62" s="1420" t="str">
        <f t="array" ref="DC62">IF(BN62="","",SUMPRODUCT(--ISNUMBER(SEARCH(" "&amp;EK1764:EK1813&amp;" ",BT62))))</f>
        <v/>
      </c>
      <c r="DD62" s="1420" t="str">
        <f t="array" ref="DD62">IF(BN62="","",SUMPRODUCT(--ISNUMBER(SEARCH(" "&amp;EK1814:EK1893&amp;" ",BT62))))</f>
        <v/>
      </c>
      <c r="DE62" s="1420" t="str">
        <f t="array" ref="DE62">IF(BN62="","",SUMPRODUCT(--ISNUMBER(SEARCH(" "&amp;EK1894:EK1902&amp;" ",BT62))))</f>
        <v/>
      </c>
      <c r="DF62" s="1420" t="str">
        <f t="shared" si="89"/>
        <v/>
      </c>
      <c r="DG62" s="1420" t="str">
        <f t="array" ref="DG62">IF(BN62="","",SUMPRODUCT(--ISNUMBER(SEARCH(" "&amp;EK1903:EK1960&amp;" ",BT62))))</f>
        <v/>
      </c>
      <c r="DH62" s="1420" t="str">
        <f t="array" ref="DH62">IF(BN62="","",SUMPRODUCT(--ISNUMBER(SEARCH(" "&amp;EK1961:EK1983&amp;" ",BT62))))</f>
        <v/>
      </c>
      <c r="DI62" s="1420" t="str">
        <f t="array" ref="DI62">IF(BN62="","",SUMPRODUCT(--ISNUMBER(SEARCH(" "&amp;EK1984:EK2000&amp;" ",BT62))))</f>
        <v/>
      </c>
      <c r="DJ62" s="1420" t="str">
        <f t="shared" si="90"/>
        <v/>
      </c>
      <c r="DK62" s="1420" t="str">
        <f t="array" ref="DK62">IF(BN62="","",SUMPRODUCT(--ISNUMBER(SEARCH(" "&amp;EK2001:EK2014&amp;" ",BT62))))</f>
        <v/>
      </c>
      <c r="DL62" s="1420" t="str">
        <f t="array" ref="DL62">IF(BN62="","",SUMPRODUCT(--ISNUMBER(SEARCH(" "&amp;EK2015:EK2029&amp;" ",BT62))))</f>
        <v/>
      </c>
      <c r="DM62" s="1420" t="str">
        <f t="shared" si="91"/>
        <v/>
      </c>
      <c r="DN62" s="1420" t="str">
        <f t="array" ref="DN62">IF(BN62="","",SUMPRODUCT(--ISNUMBER(SEARCH(" "&amp;EK2030:EK2047&amp;" ",BT62))))</f>
        <v/>
      </c>
      <c r="DO62" s="1420" t="str">
        <f t="array" ref="DO62">IF(BN62="","",SUMPRODUCT(--ISNUMBER(SEARCH(" "&amp;EK2048:EK2062&amp;" ",BT62))))</f>
        <v/>
      </c>
      <c r="DP62" s="1420" t="str">
        <f t="shared" si="92"/>
        <v/>
      </c>
      <c r="DQ62" s="1420" t="str">
        <f t="array" ref="DQ62">IF(BN62="","",SUMPRODUCT(--ISNUMBER(SEARCH(" "&amp;EK2063:EK2081&amp;" ",BT62))))</f>
        <v/>
      </c>
      <c r="DR62" s="1420" t="str">
        <f t="array" ref="DR62">IF(BN62="","",SUMPRODUCT(--ISNUMBER(SEARCH(" "&amp;EK2082:EK2096&amp;" ",BT62))))</f>
        <v/>
      </c>
      <c r="DS62" s="1420" t="str">
        <f t="shared" si="93"/>
        <v/>
      </c>
      <c r="DT62" s="1420" t="str">
        <f t="array" ref="DT62">IF(BN62="","",SUMPRODUCT(--ISNUMBER(SEARCH(" "&amp;EK2097:EK2117&amp;" ",BT62))))</f>
        <v/>
      </c>
      <c r="DU62" s="1420" t="str">
        <f t="array" ref="DU62">IF(BN62="","",SUMPRODUCT(--ISNUMBER(SEARCH(" "&amp;EK2118:EK2157&amp;" ",BT62))))</f>
        <v/>
      </c>
      <c r="DV62" s="1420" t="str">
        <f t="shared" si="94"/>
        <v/>
      </c>
      <c r="DW62" s="1420" t="str">
        <f t="array" ref="DW62">IF(BN62="","",SUMPRODUCT(--ISNUMBER(SEARCH(" "&amp;EK2158:EK2170&amp;" ",BT62))))</f>
        <v/>
      </c>
      <c r="DX62" s="1420" t="str">
        <f t="array" ref="DX62">IF(BN62="","",SUMPRODUCT(--ISNUMBER(SEARCH(" "&amp;EK2171:EK2176&amp;" ",BT62))))</f>
        <v/>
      </c>
      <c r="DY62" s="1420" t="str">
        <f t="shared" si="95"/>
        <v/>
      </c>
      <c r="DZ62" s="1420" t="str">
        <f t="array" ref="DZ62">IF(BN62="","",SUMPRODUCT(--ISNUMBER(SEARCH(" "&amp;EK2177:EK2276&amp;" ",BT62))))</f>
        <v/>
      </c>
      <c r="EA62" s="1420" t="str">
        <f t="array" ref="EA62">IF(BN62="","",SUMPRODUCT(--ISNUMBER(SEARCH(" "&amp;EK2277:EK2376&amp;" ",BT62))))</f>
        <v/>
      </c>
      <c r="EB62" s="1420" t="str">
        <f t="array" ref="EB62">IF(BN62="","",SUMPRODUCT(--ISNUMBER(SEARCH(" "&amp;EK2377:EK2419&amp;" ",BT62))))</f>
        <v/>
      </c>
      <c r="EC62" s="1420" t="str">
        <f t="array" ref="EC62">IF(BN62="","",SUMPRODUCT(--ISNUMBER(SEARCH(" "&amp;EK2420:EK2435&amp;" ",BT62))))</f>
        <v/>
      </c>
      <c r="ED62" s="1420" t="str">
        <f t="array" ref="ED62">IF(BN62="","",SUMPRODUCT(--ISNUMBER(SEARCH(" "&amp;EK2436:EK2440&amp;" ",BT62))))</f>
        <v/>
      </c>
      <c r="EE62" s="1420" t="str">
        <f t="shared" si="96"/>
        <v/>
      </c>
      <c r="EF62" s="1412"/>
      <c r="EG62" s="1411" t="s">
        <v>2076</v>
      </c>
      <c r="EH62" s="1411" t="s">
        <v>1905</v>
      </c>
      <c r="EI62" s="1411" t="s">
        <v>1906</v>
      </c>
      <c r="EJ62" s="1411" t="s">
        <v>2077</v>
      </c>
      <c r="EK62" s="1411" t="s">
        <v>2078</v>
      </c>
      <c r="EL62" s="1411" t="s">
        <v>1908</v>
      </c>
      <c r="EM62" s="1411" t="s">
        <v>1909</v>
      </c>
      <c r="EN62" s="1411" t="s">
        <v>1910</v>
      </c>
      <c r="EO62" s="1414" t="s">
        <v>1911</v>
      </c>
    </row>
    <row r="63" spans="2:145" ht="21" customHeight="1">
      <c r="B63" s="1438" t="str">
        <f t="shared" si="49"/>
        <v/>
      </c>
      <c r="C63" s="1438" t="str">
        <f t="shared" si="50"/>
        <v/>
      </c>
      <c r="D63" s="1438" t="str">
        <f>IF(UPPER(TRIM(N27))="X",C63,B63)</f>
        <v/>
      </c>
      <c r="E63" s="1438">
        <f t="array" ref="E63">IF(H62&lt;&gt;"",E62,IF(E62="","",IFERROR(MATCH(TRUE(),INDEX(INDEX(K:K,E62+1):K219&lt;&gt;"",0),0)+E62,"")))</f>
        <v>55</v>
      </c>
      <c r="F63" s="1438" t="str">
        <f t="shared" si="58"/>
        <v>7. Enfournez pendant 30 minutes jusqu’à ce que la tarte soit dorée.</v>
      </c>
      <c r="G63" s="1438" t="str">
        <f t="shared" si="51"/>
        <v>7. Enfournez pendant 30 minutes jusqu’à ce que la tarte soit dorée.</v>
      </c>
      <c r="H63" s="1836" t="str">
        <f t="shared" si="52"/>
        <v/>
      </c>
      <c r="I63" s="1835" t="str">
        <f>IF(AND(F63&lt;&gt;"",N26&gt;0,M63&gt;N26),"Mot &gt; limite","")</f>
        <v/>
      </c>
      <c r="J63" s="1834" t="str">
        <f>IF(K63="","",COUNTIF(K34:K63,"&lt;&gt;"))</f>
        <v/>
      </c>
      <c r="K63" s="1837"/>
      <c r="L63" s="1834" t="str">
        <f t="shared" si="53"/>
        <v/>
      </c>
      <c r="M63" s="1463">
        <f>IF(OR(F63="",N26="",N26&lt;=0),"",IF(LEN(F63)&lt;=N26,LEN(F63),IFERROR(FIND("♦",SUBSTITUTE(LEFT(F63,N26)," ","♦",LEN(LEFT(F63,N26))-LEN(SUBSTITUTE(LEFT(F63,N26)," ","")))),FIND(" ",F63&amp;" ",N26+1)-1)))</f>
        <v>67</v>
      </c>
      <c r="N63" s="1832">
        <f t="shared" si="54"/>
        <v>30</v>
      </c>
      <c r="O63" s="1833" t="str">
        <f t="shared" si="55"/>
        <v>7. Enfournez pendant 30 minutes jusqu’à ce que la tarte soit dorée.</v>
      </c>
      <c r="P63" s="1832">
        <f t="shared" si="56"/>
        <v>12</v>
      </c>
      <c r="Q63" s="1832">
        <f t="shared" si="57"/>
        <v>67</v>
      </c>
      <c r="R63" s="1463"/>
      <c r="S63" s="1930" t="str">
        <f t="shared" si="48"/>
        <v>►</v>
      </c>
      <c r="T63" s="1922" t="str">
        <f>T26</f>
        <v>N NOM DE VOTRE RECETTE | collez la--FAMILLE| Auteur &gt; VOUS</v>
      </c>
      <c r="U63" s="1923">
        <f>U26</f>
        <v>1</v>
      </c>
      <c r="V63" s="1922" t="str">
        <f>V26</f>
        <v>coupe</v>
      </c>
      <c r="W63" s="1921" t="str">
        <f>W26</f>
        <v>Recette mère ► Desserts assiette</v>
      </c>
      <c r="X63" s="2073"/>
      <c r="Y63" s="2072"/>
      <c r="Z63" s="2065" t="str">
        <f t="shared" si="44"/>
        <v/>
      </c>
      <c r="AA63" s="2071"/>
      <c r="AB63" s="2063"/>
      <c r="AC63" s="2062">
        <f>IF(OR(AD63="",AD63=0),0,AD63*IFERROR(_xlfn.XLOOKUP(AB63,AB84:AR84,AB85:AR85,"",0,1)*AA63*IF(X63&gt;0,X63,1),IFERROR(_xlfn.XLOOKUP(AB63,AB86:AR86,AB87:AR87,"",0,1)*AA63*IF(X63&gt;0,X63,1),0)))</f>
        <v>0</v>
      </c>
      <c r="AD63" s="2061">
        <v>1</v>
      </c>
      <c r="AE63" s="2060"/>
      <c r="AF63" s="2059"/>
      <c r="AG63" s="2058">
        <f>IF(AC75=0,0,(AC63/AC75)*AH29*1000)</f>
        <v>0</v>
      </c>
      <c r="AH63" s="2057">
        <f>IF(AC75=0,0,(X63/AC75)*AH29)</f>
        <v>0</v>
      </c>
      <c r="AI63" s="2070">
        <f>IF(AQ25&lt;&gt;0,X63*AD63*AC25,0)</f>
        <v>0</v>
      </c>
      <c r="AJ63" s="2069">
        <f t="shared" si="45"/>
        <v>0</v>
      </c>
      <c r="AK63" s="2054" t="str">
        <f>IF(OR(AQ25="",AQ25=0,AC63=0),"",AC63*AD63*AC25)</f>
        <v/>
      </c>
      <c r="AL63" s="2053" t="str">
        <f>IF(AB63="","",IF(AK63="","",IF(AK63=0,0,IF(SUM(COUNTIF(AB84:AL84,SUBSTITUTE(TRIM(AB63)," (s)","")),COUNTIF(AB86:AL86,SUBSTITUTE(TRIM(AB63)," (s)","")),COUNTIF(AB85:AL85,SUBSTITUTE(TRIM(AB63)," (s)","")),COUNTIF(AB87:AL87,SUBSTITUTE(TRIM(AB63)," (s)","")))&gt;0,IF(ROUND(AK63,3)&gt;=1,ROUND(AK63,3)&amp;" L",ROUND(AK63*100,0)&amp;" cl"),IF(SUM(COUNTIF(AM84:AR84,SUBSTITUTE(TRIM(AB63)," (s)","")),COUNTIF(AM86:AR86,SUBSTITUTE(TRIM(AB63)," (s)","")),COUNTIF(AM85:AR85,SUBSTITUTE(TRIM(AB63)," (s)","")),COUNTIF(AM87:AR87,SUBSTITUTE(TRIM(AB63)," (s)","")))&gt;0,IF(ROUND(AK63,3)&gt;=1,ROUND(AK63,3)&amp;" Kg",ROUND(AK63*1000,0)&amp;" g"),"")))))</f>
        <v/>
      </c>
      <c r="AM63" s="2052"/>
      <c r="AN63" s="2051">
        <f t="shared" si="46"/>
        <v>0</v>
      </c>
      <c r="AO63" s="2050">
        <f t="shared" si="47"/>
        <v>0</v>
      </c>
      <c r="AP63" s="2049"/>
      <c r="AQ63" s="2048"/>
      <c r="AR63" s="2047"/>
      <c r="AS63" s="1463"/>
      <c r="AT63" s="1421">
        <v>35</v>
      </c>
      <c r="AV63" s="1977" t="str">
        <f t="shared" si="59"/>
        <v/>
      </c>
      <c r="AW63" s="1976" t="str">
        <f t="shared" si="60"/>
        <v/>
      </c>
      <c r="AX63" s="1414" t="str">
        <f t="shared" si="61"/>
        <v/>
      </c>
      <c r="AY63" s="1414" t="str">
        <f t="shared" si="62"/>
        <v/>
      </c>
      <c r="AZ63" s="1414" t="str">
        <f t="shared" si="63"/>
        <v/>
      </c>
      <c r="BA63" s="1414" t="str">
        <f t="shared" si="64"/>
        <v/>
      </c>
      <c r="BB63" s="1414" t="str">
        <f t="shared" si="65"/>
        <v/>
      </c>
      <c r="BC63" s="1414" t="str">
        <f t="shared" si="66"/>
        <v/>
      </c>
      <c r="BD63" s="1414" t="str">
        <f t="shared" si="67"/>
        <v/>
      </c>
      <c r="BE63" s="1414" t="str">
        <f t="shared" si="68"/>
        <v/>
      </c>
      <c r="BF63" s="1414" t="str">
        <f t="shared" si="69"/>
        <v/>
      </c>
      <c r="BG63" s="1414" t="str">
        <f t="shared" si="70"/>
        <v/>
      </c>
      <c r="BH63" s="1414" t="str">
        <f t="shared" si="71"/>
        <v/>
      </c>
      <c r="BI63" s="1414" t="str">
        <f t="shared" si="72"/>
        <v/>
      </c>
      <c r="BJ63" s="1414" t="str">
        <f t="shared" si="73"/>
        <v/>
      </c>
      <c r="BK63" s="1414" t="str">
        <f t="shared" si="74"/>
        <v/>
      </c>
      <c r="BL63" s="1422" t="str">
        <f t="shared" si="75"/>
        <v/>
      </c>
      <c r="BM63" s="1410"/>
      <c r="BN63" s="1420" t="str">
        <f t="shared" si="76"/>
        <v/>
      </c>
      <c r="BO63" s="1420" t="str">
        <f t="shared" si="77"/>
        <v/>
      </c>
      <c r="BP63" s="1420" t="str">
        <f t="shared" si="78"/>
        <v/>
      </c>
      <c r="BQ63" s="1420" t="str">
        <f t="shared" si="79"/>
        <v/>
      </c>
      <c r="BR63" s="1420" t="str">
        <f t="shared" si="80"/>
        <v/>
      </c>
      <c r="BS63" s="1420" t="str">
        <f t="shared" si="81"/>
        <v/>
      </c>
      <c r="BT63" s="1420" t="str">
        <f t="shared" si="82"/>
        <v xml:space="preserve">  </v>
      </c>
      <c r="BU63" s="1420" t="str">
        <f t="array" ref="BU63">IF(BN63="","",SUMPRODUCT(--ISNUMBER(SEARCH(" "&amp;EK24:EK123&amp;" ",BT63))))</f>
        <v/>
      </c>
      <c r="BV63" s="1420" t="str">
        <f t="array" ref="BV63">IF(BN63="","",SUMPRODUCT(--ISNUMBER(SEARCH(" "&amp;EK124:EK169&amp;" ",BT63))))</f>
        <v/>
      </c>
      <c r="BW63" s="1420" t="str">
        <f t="array" ref="BW63">IF(BN63="","",SUMPRODUCT(--ISNUMBER(SEARCH(" "&amp;EK170:EK207&amp;" ",BT63))))</f>
        <v/>
      </c>
      <c r="BX63" s="1420" t="str">
        <f t="array" ref="BX63">IF(BN63="","",SUMPRODUCT(--ISNUMBER(SEARCH(" "&amp;EK208:EK229&amp;" ",BT63))))</f>
        <v/>
      </c>
      <c r="BY63" s="1420" t="str">
        <f t="shared" si="83"/>
        <v/>
      </c>
      <c r="BZ63" s="1420" t="str">
        <f t="array" ref="BZ63">IF(BN63="","",SUMPRODUCT(--ISNUMBER(SEARCH(" "&amp;EK230:EK329&amp;" ",BT63))))</f>
        <v/>
      </c>
      <c r="CA63" s="1420" t="str">
        <f t="array" ref="CA63">IF(BN63="","",SUMPRODUCT(--ISNUMBER(SEARCH(" "&amp;EK330:EK364&amp;" ",BT63))))</f>
        <v/>
      </c>
      <c r="CB63" s="1420" t="str">
        <f t="shared" si="84"/>
        <v/>
      </c>
      <c r="CC63" s="1420" t="str">
        <f t="array" ref="CC63">IF(BN63="","",SUMPRODUCT(--ISNUMBER(SEARCH(" "&amp;EK365:EK422&amp;" ",BT63))))</f>
        <v/>
      </c>
      <c r="CD63" s="1420" t="str">
        <f t="array" ref="CD63">IF(BN63="","",SUMPRODUCT(--ISNUMBER(SEARCH(" "&amp;EK423:EK450&amp;" ",BT63))))</f>
        <v/>
      </c>
      <c r="CE63" s="1420" t="str">
        <f t="array" ref="CE63">IF(BN63="","",SUMPRODUCT(--ISNUMBER(SEARCH(" "&amp;EK451:EK459&amp;" ",BT63))))</f>
        <v/>
      </c>
      <c r="CF63" s="1420" t="str">
        <f t="shared" si="85"/>
        <v/>
      </c>
      <c r="CG63" s="1420" t="str">
        <f t="array" ref="CG63">IF(BN63="","",SUMPRODUCT(--ISNUMBER(SEARCH(" "&amp;EK460:EK559&amp;" ",BT63))))</f>
        <v/>
      </c>
      <c r="CH63" s="1420" t="str">
        <f t="array" ref="CH63">IF(BN63="","",SUMPRODUCT(--ISNUMBER(SEARCH(" "&amp;EK560:EK659&amp;" ",BT63))))</f>
        <v/>
      </c>
      <c r="CI63" s="1420" t="str">
        <f t="array" ref="CI63">IF(BN63="","",SUMPRODUCT(--ISNUMBER(SEARCH(" "&amp;EK660:EK759&amp;" ",BT63))))</f>
        <v/>
      </c>
      <c r="CJ63" s="1420" t="str">
        <f t="array" ref="CJ63">IF(BN63="","",SUMPRODUCT(--ISNUMBER(SEARCH(" "&amp;EK760:EK859&amp;" ",BT63))))</f>
        <v/>
      </c>
      <c r="CK63" s="1420" t="str">
        <f t="array" ref="CK63">IF(BN63="","",SUMPRODUCT(--ISNUMBER(SEARCH(" "&amp;EK860:EK959&amp;" ",BT63))))</f>
        <v/>
      </c>
      <c r="CL63" s="1420" t="str">
        <f t="array" ref="CL63">IF(BN63="","",SUMPRODUCT(--ISNUMBER(SEARCH(" "&amp;EK960:EK1059&amp;" ",BT63))))</f>
        <v/>
      </c>
      <c r="CM63" s="1420" t="str">
        <f t="array" ref="CM63">IF(BN63="","",SUMPRODUCT(--ISNUMBER(SEARCH(" "&amp;EK1060:EK1159&amp;" ",BT63))))</f>
        <v/>
      </c>
      <c r="CN63" s="1420" t="str">
        <f t="array" ref="CN63">IF(BN63="","",SUMPRODUCT(--ISNUMBER(SEARCH(" "&amp;EK1160:EK1259&amp;" ",BT63))))</f>
        <v/>
      </c>
      <c r="CO63" s="1420" t="str">
        <f t="array" ref="CO63">IF(BN63="","",SUMPRODUCT(--ISNUMBER(SEARCH(" "&amp;EK1260:EK1359&amp;" ",BT63))))</f>
        <v/>
      </c>
      <c r="CP63" s="1420" t="str">
        <f t="array" ref="CP63">IF(BN63="","",SUMPRODUCT(--ISNUMBER(SEARCH(" "&amp;EK1360:EK1387&amp;" ",BT63))))</f>
        <v/>
      </c>
      <c r="CQ63" s="1420" t="str">
        <f t="array" ref="CQ63">IF(BN63="","",SUMPRODUCT(--ISNUMBER(SEARCH(" "&amp;EK1388:EK1396&amp;" ",BT63))))</f>
        <v/>
      </c>
      <c r="CR63" s="1420" t="str">
        <f t="array" ref="CR63">IF(BN63="","",SUMPRODUCT(--ISNUMBER(SEARCH(" "&amp;EK1397:EK1407&amp;" ",BT63))))</f>
        <v/>
      </c>
      <c r="CS63" s="1420" t="str">
        <f t="shared" si="86"/>
        <v/>
      </c>
      <c r="CT63" s="1420" t="str">
        <f t="array" ref="CT63">IF(BN63="","",SUMPRODUCT(--ISNUMBER(SEARCH(" "&amp;EK1408:EK1428&amp;" ",BT63))))</f>
        <v/>
      </c>
      <c r="CU63" s="1420" t="str">
        <f t="shared" si="87"/>
        <v/>
      </c>
      <c r="CV63" s="1420" t="str">
        <f t="array" ref="CV63">IF(BN63="","",SUMPRODUCT(--ISNUMBER(SEARCH(" "&amp;EK1429:EK1466&amp;" ",BT63))))</f>
        <v/>
      </c>
      <c r="CW63" s="1420" t="str">
        <f t="array" ref="CW63">IF(BN63="","",SUMPRODUCT(--ISNUMBER(SEARCH(" "&amp;EK1467:EK1468&amp;" ",BT63))))</f>
        <v/>
      </c>
      <c r="CX63" s="1420" t="str">
        <f t="array" ref="CX63">IF(BN63="","",SUMPRODUCT(--ISNUMBER(SEARCH(" "&amp;EK1469:EK1479&amp;" ",BT63))))</f>
        <v/>
      </c>
      <c r="CY63" s="1420" t="str">
        <f t="shared" si="88"/>
        <v/>
      </c>
      <c r="CZ63" s="1420" t="str">
        <f t="array" ref="CZ63">IF(BN63="","",SUMPRODUCT(--ISNUMBER(SEARCH(" "&amp;EK1480:EK1579&amp;" ",BT63))))</f>
        <v/>
      </c>
      <c r="DA63" s="1420" t="str">
        <f t="array" ref="DA63">IF(BN63="","",SUMPRODUCT(--ISNUMBER(SEARCH(" "&amp;EK1580:EK1679&amp;" ",BT63))))</f>
        <v/>
      </c>
      <c r="DB63" s="1420" t="str">
        <f t="array" ref="DB63">IF(BN63="","",SUMPRODUCT(--ISNUMBER(SEARCH(" "&amp;EK1680:EK1763&amp;" ",BT63))))</f>
        <v/>
      </c>
      <c r="DC63" s="1420" t="str">
        <f t="array" ref="DC63">IF(BN63="","",SUMPRODUCT(--ISNUMBER(SEARCH(" "&amp;EK1764:EK1813&amp;" ",BT63))))</f>
        <v/>
      </c>
      <c r="DD63" s="1420" t="str">
        <f t="array" ref="DD63">IF(BN63="","",SUMPRODUCT(--ISNUMBER(SEARCH(" "&amp;EK1814:EK1893&amp;" ",BT63))))</f>
        <v/>
      </c>
      <c r="DE63" s="1420" t="str">
        <f t="array" ref="DE63">IF(BN63="","",SUMPRODUCT(--ISNUMBER(SEARCH(" "&amp;EK1894:EK1902&amp;" ",BT63))))</f>
        <v/>
      </c>
      <c r="DF63" s="1420" t="str">
        <f t="shared" si="89"/>
        <v/>
      </c>
      <c r="DG63" s="1420" t="str">
        <f t="array" ref="DG63">IF(BN63="","",SUMPRODUCT(--ISNUMBER(SEARCH(" "&amp;EK1903:EK1960&amp;" ",BT63))))</f>
        <v/>
      </c>
      <c r="DH63" s="1420" t="str">
        <f t="array" ref="DH63">IF(BN63="","",SUMPRODUCT(--ISNUMBER(SEARCH(" "&amp;EK1961:EK1983&amp;" ",BT63))))</f>
        <v/>
      </c>
      <c r="DI63" s="1420" t="str">
        <f t="array" ref="DI63">IF(BN63="","",SUMPRODUCT(--ISNUMBER(SEARCH(" "&amp;EK1984:EK2000&amp;" ",BT63))))</f>
        <v/>
      </c>
      <c r="DJ63" s="1420" t="str">
        <f t="shared" si="90"/>
        <v/>
      </c>
      <c r="DK63" s="1420" t="str">
        <f t="array" ref="DK63">IF(BN63="","",SUMPRODUCT(--ISNUMBER(SEARCH(" "&amp;EK2001:EK2014&amp;" ",BT63))))</f>
        <v/>
      </c>
      <c r="DL63" s="1420" t="str">
        <f t="array" ref="DL63">IF(BN63="","",SUMPRODUCT(--ISNUMBER(SEARCH(" "&amp;EK2015:EK2029&amp;" ",BT63))))</f>
        <v/>
      </c>
      <c r="DM63" s="1420" t="str">
        <f t="shared" si="91"/>
        <v/>
      </c>
      <c r="DN63" s="1420" t="str">
        <f t="array" ref="DN63">IF(BN63="","",SUMPRODUCT(--ISNUMBER(SEARCH(" "&amp;EK2030:EK2047&amp;" ",BT63))))</f>
        <v/>
      </c>
      <c r="DO63" s="1420" t="str">
        <f t="array" ref="DO63">IF(BN63="","",SUMPRODUCT(--ISNUMBER(SEARCH(" "&amp;EK2048:EK2062&amp;" ",BT63))))</f>
        <v/>
      </c>
      <c r="DP63" s="1420" t="str">
        <f t="shared" si="92"/>
        <v/>
      </c>
      <c r="DQ63" s="1420" t="str">
        <f t="array" ref="DQ63">IF(BN63="","",SUMPRODUCT(--ISNUMBER(SEARCH(" "&amp;EK2063:EK2081&amp;" ",BT63))))</f>
        <v/>
      </c>
      <c r="DR63" s="1420" t="str">
        <f t="array" ref="DR63">IF(BN63="","",SUMPRODUCT(--ISNUMBER(SEARCH(" "&amp;EK2082:EK2096&amp;" ",BT63))))</f>
        <v/>
      </c>
      <c r="DS63" s="1420" t="str">
        <f t="shared" si="93"/>
        <v/>
      </c>
      <c r="DT63" s="1420" t="str">
        <f t="array" ref="DT63">IF(BN63="","",SUMPRODUCT(--ISNUMBER(SEARCH(" "&amp;EK2097:EK2117&amp;" ",BT63))))</f>
        <v/>
      </c>
      <c r="DU63" s="1420" t="str">
        <f t="array" ref="DU63">IF(BN63="","",SUMPRODUCT(--ISNUMBER(SEARCH(" "&amp;EK2118:EK2157&amp;" ",BT63))))</f>
        <v/>
      </c>
      <c r="DV63" s="1420" t="str">
        <f t="shared" si="94"/>
        <v/>
      </c>
      <c r="DW63" s="1420" t="str">
        <f t="array" ref="DW63">IF(BN63="","",SUMPRODUCT(--ISNUMBER(SEARCH(" "&amp;EK2158:EK2170&amp;" ",BT63))))</f>
        <v/>
      </c>
      <c r="DX63" s="1420" t="str">
        <f t="array" ref="DX63">IF(BN63="","",SUMPRODUCT(--ISNUMBER(SEARCH(" "&amp;EK2171:EK2176&amp;" ",BT63))))</f>
        <v/>
      </c>
      <c r="DY63" s="1420" t="str">
        <f t="shared" si="95"/>
        <v/>
      </c>
      <c r="DZ63" s="1420" t="str">
        <f t="array" ref="DZ63">IF(BN63="","",SUMPRODUCT(--ISNUMBER(SEARCH(" "&amp;EK2177:EK2276&amp;" ",BT63))))</f>
        <v/>
      </c>
      <c r="EA63" s="1420" t="str">
        <f t="array" ref="EA63">IF(BN63="","",SUMPRODUCT(--ISNUMBER(SEARCH(" "&amp;EK2277:EK2376&amp;" ",BT63))))</f>
        <v/>
      </c>
      <c r="EB63" s="1420" t="str">
        <f t="array" ref="EB63">IF(BN63="","",SUMPRODUCT(--ISNUMBER(SEARCH(" "&amp;EK2377:EK2419&amp;" ",BT63))))</f>
        <v/>
      </c>
      <c r="EC63" s="1420" t="str">
        <f t="array" ref="EC63">IF(BN63="","",SUMPRODUCT(--ISNUMBER(SEARCH(" "&amp;EK2420:EK2435&amp;" ",BT63))))</f>
        <v/>
      </c>
      <c r="ED63" s="1420" t="str">
        <f t="array" ref="ED63">IF(BN63="","",SUMPRODUCT(--ISNUMBER(SEARCH(" "&amp;EK2436:EK2440&amp;" ",BT63))))</f>
        <v/>
      </c>
      <c r="EE63" s="1420" t="str">
        <f t="shared" si="96"/>
        <v/>
      </c>
      <c r="EF63" s="1412"/>
      <c r="EG63" s="1411" t="s">
        <v>2079</v>
      </c>
      <c r="EH63" s="1411" t="s">
        <v>1905</v>
      </c>
      <c r="EI63" s="1411" t="s">
        <v>1906</v>
      </c>
      <c r="EJ63" s="1411" t="s">
        <v>2080</v>
      </c>
      <c r="EK63" s="1411" t="s">
        <v>2080</v>
      </c>
      <c r="EL63" s="1411" t="s">
        <v>1908</v>
      </c>
      <c r="EM63" s="1411" t="s">
        <v>1909</v>
      </c>
      <c r="EN63" s="1411" t="s">
        <v>1910</v>
      </c>
      <c r="EO63" s="1414" t="s">
        <v>1911</v>
      </c>
    </row>
    <row r="64" spans="2:145" ht="21" customHeight="1">
      <c r="B64" s="1438" t="str">
        <f t="shared" si="49"/>
        <v/>
      </c>
      <c r="C64" s="1438" t="str">
        <f t="shared" si="50"/>
        <v/>
      </c>
      <c r="D64" s="1438" t="str">
        <f>IF(UPPER(TRIM(N27))="X",C64,B64)</f>
        <v/>
      </c>
      <c r="E64" s="1438">
        <f t="array" ref="E64">IF(H63&lt;&gt;"",E63,IF(E63="","",IFERROR(MATCH(TRUE(),INDEX(INDEX(K:K,E63+1):K219&lt;&gt;"",0),0)+E63,"")))</f>
        <v>56</v>
      </c>
      <c r="F64" s="1438" t="str">
        <f t="shared" si="58"/>
        <v>8. Laissez tiédir, saupoudrez de sucre glace et servez avec une touche de crème fraîche.</v>
      </c>
      <c r="G64" s="1438" t="str">
        <f t="shared" si="51"/>
        <v xml:space="preserve">8. Laissez tiédir, saupoudrez de sucre glace et servez avec une touche de crème </v>
      </c>
      <c r="H64" s="1836" t="str">
        <f t="shared" si="52"/>
        <v>fraîche.</v>
      </c>
      <c r="I64" s="1835" t="str">
        <f>IF(AND(F64&lt;&gt;"",N26&gt;0,M64&gt;N26),"Mot &gt; limite","")</f>
        <v/>
      </c>
      <c r="J64" s="1834" t="str">
        <f>IF(K64="","",COUNTIF(K34:K64,"&lt;&gt;"))</f>
        <v/>
      </c>
      <c r="K64" s="1837"/>
      <c r="L64" s="1834" t="str">
        <f t="shared" si="53"/>
        <v/>
      </c>
      <c r="M64" s="1463">
        <f>IF(OR(F64="",N26="",N26&lt;=0),"",IF(LEN(F64)&lt;=N26,LEN(F64),IFERROR(FIND("♦",SUBSTITUTE(LEFT(F64,N26)," ","♦",LEN(LEFT(F64,N26))-LEN(SUBSTITUTE(LEFT(F64,N26)," ","")))),FIND(" ",F64&amp;" ",N26+1)-1)))</f>
        <v>80</v>
      </c>
      <c r="N64" s="1832">
        <f t="shared" si="54"/>
        <v>31</v>
      </c>
      <c r="O64" s="1833" t="str">
        <f t="shared" si="55"/>
        <v xml:space="preserve">8. Laissez tiédir, saupoudrez de sucre glace et servez avec une touche de crème </v>
      </c>
      <c r="P64" s="1832">
        <f t="shared" si="56"/>
        <v>14</v>
      </c>
      <c r="Q64" s="1832">
        <f t="shared" si="57"/>
        <v>80</v>
      </c>
      <c r="R64" s="1463"/>
      <c r="S64" s="1930" t="str">
        <f t="shared" si="48"/>
        <v>►</v>
      </c>
      <c r="T64" s="1922" t="str">
        <f>T26</f>
        <v>N NOM DE VOTRE RECETTE | collez la--FAMILLE| Auteur &gt; VOUS</v>
      </c>
      <c r="U64" s="1923">
        <f>U26</f>
        <v>1</v>
      </c>
      <c r="V64" s="1922" t="str">
        <f>V26</f>
        <v>coupe</v>
      </c>
      <c r="W64" s="1921" t="str">
        <f>W26</f>
        <v>Recette mère ► Desserts assiette</v>
      </c>
      <c r="X64" s="2073"/>
      <c r="Y64" s="2072"/>
      <c r="Z64" s="2065" t="str">
        <f t="shared" si="44"/>
        <v/>
      </c>
      <c r="AA64" s="2071"/>
      <c r="AB64" s="2063"/>
      <c r="AC64" s="2062">
        <f>IF(OR(AD64="",AD64=0),0,AD64*IFERROR(_xlfn.XLOOKUP(AB64,AB84:AR84,AB85:AR85,"",0,1)*AA64*IF(X64&gt;0,X64,1),IFERROR(_xlfn.XLOOKUP(AB64,AB86:AR86,AB87:AR87,"",0,1)*AA64*IF(X64&gt;0,X64,1),0)))</f>
        <v>0</v>
      </c>
      <c r="AD64" s="2061">
        <v>1</v>
      </c>
      <c r="AE64" s="2060"/>
      <c r="AF64" s="2059"/>
      <c r="AG64" s="2058">
        <f>IF(AC75=0,0,(AC64/AC75)*AH29*1000)</f>
        <v>0</v>
      </c>
      <c r="AH64" s="2057">
        <f>IF(AC75=0,0,(X64/AC75)*AH29)</f>
        <v>0</v>
      </c>
      <c r="AI64" s="2056">
        <f>IF(AQ25&lt;&gt;0,X64*AD64*AC25,0)</f>
        <v>0</v>
      </c>
      <c r="AJ64" s="2055">
        <f t="shared" si="45"/>
        <v>0</v>
      </c>
      <c r="AK64" s="2054" t="str">
        <f>IF(OR(AQ25="",AQ25=0,AC64=0),"",AC64*AD64*AC25)</f>
        <v/>
      </c>
      <c r="AL64" s="2053" t="str">
        <f>IF(AB64="","",IF(AK64="","",IF(AK64=0,0,IF(SUM(COUNTIF(AB84:AL84,SUBSTITUTE(TRIM(AB64)," (s)","")),COUNTIF(AB86:AL86,SUBSTITUTE(TRIM(AB64)," (s)","")),COUNTIF(AB85:AL85,SUBSTITUTE(TRIM(AB64)," (s)","")),COUNTIF(AB87:AL87,SUBSTITUTE(TRIM(AB64)," (s)","")))&gt;0,IF(ROUND(AK64,3)&gt;=1,ROUND(AK64,3)&amp;" L",ROUND(AK64*100,0)&amp;" cl"),IF(SUM(COUNTIF(AM84:AR84,SUBSTITUTE(TRIM(AB64)," (s)","")),COUNTIF(AM86:AR86,SUBSTITUTE(TRIM(AB64)," (s)","")),COUNTIF(AM85:AR85,SUBSTITUTE(TRIM(AB64)," (s)","")),COUNTIF(AM87:AR87,SUBSTITUTE(TRIM(AB64)," (s)","")))&gt;0,IF(ROUND(AK64,3)&gt;=1,ROUND(AK64,3)&amp;" Kg",ROUND(AK64*1000,0)&amp;" g"),"")))))</f>
        <v/>
      </c>
      <c r="AM64" s="2052"/>
      <c r="AN64" s="2051">
        <f t="shared" si="46"/>
        <v>0</v>
      </c>
      <c r="AO64" s="2050">
        <f t="shared" si="47"/>
        <v>0</v>
      </c>
      <c r="AP64" s="2049"/>
      <c r="AQ64" s="2048"/>
      <c r="AR64" s="2047"/>
      <c r="AS64" s="1463"/>
      <c r="AT64" s="1421">
        <v>36</v>
      </c>
      <c r="AV64" s="1977" t="str">
        <f t="shared" si="59"/>
        <v/>
      </c>
      <c r="AW64" s="1976" t="str">
        <f t="shared" si="60"/>
        <v/>
      </c>
      <c r="AX64" s="1414" t="str">
        <f t="shared" si="61"/>
        <v/>
      </c>
      <c r="AY64" s="1414" t="str">
        <f t="shared" si="62"/>
        <v/>
      </c>
      <c r="AZ64" s="1414" t="str">
        <f t="shared" si="63"/>
        <v/>
      </c>
      <c r="BA64" s="1414" t="str">
        <f t="shared" si="64"/>
        <v/>
      </c>
      <c r="BB64" s="1414" t="str">
        <f t="shared" si="65"/>
        <v/>
      </c>
      <c r="BC64" s="1414" t="str">
        <f t="shared" si="66"/>
        <v/>
      </c>
      <c r="BD64" s="1414" t="str">
        <f t="shared" si="67"/>
        <v/>
      </c>
      <c r="BE64" s="1414" t="str">
        <f t="shared" si="68"/>
        <v/>
      </c>
      <c r="BF64" s="1414" t="str">
        <f t="shared" si="69"/>
        <v/>
      </c>
      <c r="BG64" s="1414" t="str">
        <f t="shared" si="70"/>
        <v/>
      </c>
      <c r="BH64" s="1414" t="str">
        <f t="shared" si="71"/>
        <v/>
      </c>
      <c r="BI64" s="1414" t="str">
        <f t="shared" si="72"/>
        <v/>
      </c>
      <c r="BJ64" s="1414" t="str">
        <f t="shared" si="73"/>
        <v/>
      </c>
      <c r="BK64" s="1414" t="str">
        <f t="shared" si="74"/>
        <v/>
      </c>
      <c r="BL64" s="1422" t="str">
        <f t="shared" si="75"/>
        <v/>
      </c>
      <c r="BM64" s="1410"/>
      <c r="BN64" s="1420" t="str">
        <f t="shared" si="76"/>
        <v/>
      </c>
      <c r="BO64" s="1420" t="str">
        <f t="shared" si="77"/>
        <v/>
      </c>
      <c r="BP64" s="1420" t="str">
        <f t="shared" si="78"/>
        <v/>
      </c>
      <c r="BQ64" s="1420" t="str">
        <f t="shared" si="79"/>
        <v/>
      </c>
      <c r="BR64" s="1420" t="str">
        <f t="shared" si="80"/>
        <v/>
      </c>
      <c r="BS64" s="1420" t="str">
        <f t="shared" si="81"/>
        <v/>
      </c>
      <c r="BT64" s="1420" t="str">
        <f t="shared" si="82"/>
        <v xml:space="preserve">  </v>
      </c>
      <c r="BU64" s="1420" t="str">
        <f t="array" ref="BU64">IF(BN64="","",SUMPRODUCT(--ISNUMBER(SEARCH(" "&amp;EK24:EK123&amp;" ",BT64))))</f>
        <v/>
      </c>
      <c r="BV64" s="1420" t="str">
        <f t="array" ref="BV64">IF(BN64="","",SUMPRODUCT(--ISNUMBER(SEARCH(" "&amp;EK124:EK169&amp;" ",BT64))))</f>
        <v/>
      </c>
      <c r="BW64" s="1420" t="str">
        <f t="array" ref="BW64">IF(BN64="","",SUMPRODUCT(--ISNUMBER(SEARCH(" "&amp;EK170:EK207&amp;" ",BT64))))</f>
        <v/>
      </c>
      <c r="BX64" s="1420" t="str">
        <f t="array" ref="BX64">IF(BN64="","",SUMPRODUCT(--ISNUMBER(SEARCH(" "&amp;EK208:EK229&amp;" ",BT64))))</f>
        <v/>
      </c>
      <c r="BY64" s="1420" t="str">
        <f t="shared" si="83"/>
        <v/>
      </c>
      <c r="BZ64" s="1420" t="str">
        <f t="array" ref="BZ64">IF(BN64="","",SUMPRODUCT(--ISNUMBER(SEARCH(" "&amp;EK230:EK329&amp;" ",BT64))))</f>
        <v/>
      </c>
      <c r="CA64" s="1420" t="str">
        <f t="array" ref="CA64">IF(BN64="","",SUMPRODUCT(--ISNUMBER(SEARCH(" "&amp;EK330:EK364&amp;" ",BT64))))</f>
        <v/>
      </c>
      <c r="CB64" s="1420" t="str">
        <f t="shared" si="84"/>
        <v/>
      </c>
      <c r="CC64" s="1420" t="str">
        <f t="array" ref="CC64">IF(BN64="","",SUMPRODUCT(--ISNUMBER(SEARCH(" "&amp;EK365:EK422&amp;" ",BT64))))</f>
        <v/>
      </c>
      <c r="CD64" s="1420" t="str">
        <f t="array" ref="CD64">IF(BN64="","",SUMPRODUCT(--ISNUMBER(SEARCH(" "&amp;EK423:EK450&amp;" ",BT64))))</f>
        <v/>
      </c>
      <c r="CE64" s="1420" t="str">
        <f t="array" ref="CE64">IF(BN64="","",SUMPRODUCT(--ISNUMBER(SEARCH(" "&amp;EK451:EK459&amp;" ",BT64))))</f>
        <v/>
      </c>
      <c r="CF64" s="1420" t="str">
        <f t="shared" si="85"/>
        <v/>
      </c>
      <c r="CG64" s="1420" t="str">
        <f t="array" ref="CG64">IF(BN64="","",SUMPRODUCT(--ISNUMBER(SEARCH(" "&amp;EK460:EK559&amp;" ",BT64))))</f>
        <v/>
      </c>
      <c r="CH64" s="1420" t="str">
        <f t="array" ref="CH64">IF(BN64="","",SUMPRODUCT(--ISNUMBER(SEARCH(" "&amp;EK560:EK659&amp;" ",BT64))))</f>
        <v/>
      </c>
      <c r="CI64" s="1420" t="str">
        <f t="array" ref="CI64">IF(BN64="","",SUMPRODUCT(--ISNUMBER(SEARCH(" "&amp;EK660:EK759&amp;" ",BT64))))</f>
        <v/>
      </c>
      <c r="CJ64" s="1420" t="str">
        <f t="array" ref="CJ64">IF(BN64="","",SUMPRODUCT(--ISNUMBER(SEARCH(" "&amp;EK760:EK859&amp;" ",BT64))))</f>
        <v/>
      </c>
      <c r="CK64" s="1420" t="str">
        <f t="array" ref="CK64">IF(BN64="","",SUMPRODUCT(--ISNUMBER(SEARCH(" "&amp;EK860:EK959&amp;" ",BT64))))</f>
        <v/>
      </c>
      <c r="CL64" s="1420" t="str">
        <f t="array" ref="CL64">IF(BN64="","",SUMPRODUCT(--ISNUMBER(SEARCH(" "&amp;EK960:EK1059&amp;" ",BT64))))</f>
        <v/>
      </c>
      <c r="CM64" s="1420" t="str">
        <f t="array" ref="CM64">IF(BN64="","",SUMPRODUCT(--ISNUMBER(SEARCH(" "&amp;EK1060:EK1159&amp;" ",BT64))))</f>
        <v/>
      </c>
      <c r="CN64" s="1420" t="str">
        <f t="array" ref="CN64">IF(BN64="","",SUMPRODUCT(--ISNUMBER(SEARCH(" "&amp;EK1160:EK1259&amp;" ",BT64))))</f>
        <v/>
      </c>
      <c r="CO64" s="1420" t="str">
        <f t="array" ref="CO64">IF(BN64="","",SUMPRODUCT(--ISNUMBER(SEARCH(" "&amp;EK1260:EK1359&amp;" ",BT64))))</f>
        <v/>
      </c>
      <c r="CP64" s="1420" t="str">
        <f t="array" ref="CP64">IF(BN64="","",SUMPRODUCT(--ISNUMBER(SEARCH(" "&amp;EK1360:EK1387&amp;" ",BT64))))</f>
        <v/>
      </c>
      <c r="CQ64" s="1420" t="str">
        <f t="array" ref="CQ64">IF(BN64="","",SUMPRODUCT(--ISNUMBER(SEARCH(" "&amp;EK1388:EK1396&amp;" ",BT64))))</f>
        <v/>
      </c>
      <c r="CR64" s="1420" t="str">
        <f t="array" ref="CR64">IF(BN64="","",SUMPRODUCT(--ISNUMBER(SEARCH(" "&amp;EK1397:EK1407&amp;" ",BT64))))</f>
        <v/>
      </c>
      <c r="CS64" s="1420" t="str">
        <f t="shared" si="86"/>
        <v/>
      </c>
      <c r="CT64" s="1420" t="str">
        <f t="array" ref="CT64">IF(BN64="","",SUMPRODUCT(--ISNUMBER(SEARCH(" "&amp;EK1408:EK1428&amp;" ",BT64))))</f>
        <v/>
      </c>
      <c r="CU64" s="1420" t="str">
        <f t="shared" si="87"/>
        <v/>
      </c>
      <c r="CV64" s="1420" t="str">
        <f t="array" ref="CV64">IF(BN64="","",SUMPRODUCT(--ISNUMBER(SEARCH(" "&amp;EK1429:EK1466&amp;" ",BT64))))</f>
        <v/>
      </c>
      <c r="CW64" s="1420" t="str">
        <f t="array" ref="CW64">IF(BN64="","",SUMPRODUCT(--ISNUMBER(SEARCH(" "&amp;EK1467:EK1468&amp;" ",BT64))))</f>
        <v/>
      </c>
      <c r="CX64" s="1420" t="str">
        <f t="array" ref="CX64">IF(BN64="","",SUMPRODUCT(--ISNUMBER(SEARCH(" "&amp;EK1469:EK1479&amp;" ",BT64))))</f>
        <v/>
      </c>
      <c r="CY64" s="1420" t="str">
        <f t="shared" si="88"/>
        <v/>
      </c>
      <c r="CZ64" s="1420" t="str">
        <f t="array" ref="CZ64">IF(BN64="","",SUMPRODUCT(--ISNUMBER(SEARCH(" "&amp;EK1480:EK1579&amp;" ",BT64))))</f>
        <v/>
      </c>
      <c r="DA64" s="1420" t="str">
        <f t="array" ref="DA64">IF(BN64="","",SUMPRODUCT(--ISNUMBER(SEARCH(" "&amp;EK1580:EK1679&amp;" ",BT64))))</f>
        <v/>
      </c>
      <c r="DB64" s="1420" t="str">
        <f t="array" ref="DB64">IF(BN64="","",SUMPRODUCT(--ISNUMBER(SEARCH(" "&amp;EK1680:EK1763&amp;" ",BT64))))</f>
        <v/>
      </c>
      <c r="DC64" s="1420" t="str">
        <f t="array" ref="DC64">IF(BN64="","",SUMPRODUCT(--ISNUMBER(SEARCH(" "&amp;EK1764:EK1813&amp;" ",BT64))))</f>
        <v/>
      </c>
      <c r="DD64" s="1420" t="str">
        <f t="array" ref="DD64">IF(BN64="","",SUMPRODUCT(--ISNUMBER(SEARCH(" "&amp;EK1814:EK1893&amp;" ",BT64))))</f>
        <v/>
      </c>
      <c r="DE64" s="1420" t="str">
        <f t="array" ref="DE64">IF(BN64="","",SUMPRODUCT(--ISNUMBER(SEARCH(" "&amp;EK1894:EK1902&amp;" ",BT64))))</f>
        <v/>
      </c>
      <c r="DF64" s="1420" t="str">
        <f t="shared" si="89"/>
        <v/>
      </c>
      <c r="DG64" s="1420" t="str">
        <f t="array" ref="DG64">IF(BN64="","",SUMPRODUCT(--ISNUMBER(SEARCH(" "&amp;EK1903:EK1960&amp;" ",BT64))))</f>
        <v/>
      </c>
      <c r="DH64" s="1420" t="str">
        <f t="array" ref="DH64">IF(BN64="","",SUMPRODUCT(--ISNUMBER(SEARCH(" "&amp;EK1961:EK1983&amp;" ",BT64))))</f>
        <v/>
      </c>
      <c r="DI64" s="1420" t="str">
        <f t="array" ref="DI64">IF(BN64="","",SUMPRODUCT(--ISNUMBER(SEARCH(" "&amp;EK1984:EK2000&amp;" ",BT64))))</f>
        <v/>
      </c>
      <c r="DJ64" s="1420" t="str">
        <f t="shared" si="90"/>
        <v/>
      </c>
      <c r="DK64" s="1420" t="str">
        <f t="array" ref="DK64">IF(BN64="","",SUMPRODUCT(--ISNUMBER(SEARCH(" "&amp;EK2001:EK2014&amp;" ",BT64))))</f>
        <v/>
      </c>
      <c r="DL64" s="1420" t="str">
        <f t="array" ref="DL64">IF(BN64="","",SUMPRODUCT(--ISNUMBER(SEARCH(" "&amp;EK2015:EK2029&amp;" ",BT64))))</f>
        <v/>
      </c>
      <c r="DM64" s="1420" t="str">
        <f t="shared" si="91"/>
        <v/>
      </c>
      <c r="DN64" s="1420" t="str">
        <f t="array" ref="DN64">IF(BN64="","",SUMPRODUCT(--ISNUMBER(SEARCH(" "&amp;EK2030:EK2047&amp;" ",BT64))))</f>
        <v/>
      </c>
      <c r="DO64" s="1420" t="str">
        <f t="array" ref="DO64">IF(BN64="","",SUMPRODUCT(--ISNUMBER(SEARCH(" "&amp;EK2048:EK2062&amp;" ",BT64))))</f>
        <v/>
      </c>
      <c r="DP64" s="1420" t="str">
        <f t="shared" si="92"/>
        <v/>
      </c>
      <c r="DQ64" s="1420" t="str">
        <f t="array" ref="DQ64">IF(BN64="","",SUMPRODUCT(--ISNUMBER(SEARCH(" "&amp;EK2063:EK2081&amp;" ",BT64))))</f>
        <v/>
      </c>
      <c r="DR64" s="1420" t="str">
        <f t="array" ref="DR64">IF(BN64="","",SUMPRODUCT(--ISNUMBER(SEARCH(" "&amp;EK2082:EK2096&amp;" ",BT64))))</f>
        <v/>
      </c>
      <c r="DS64" s="1420" t="str">
        <f t="shared" si="93"/>
        <v/>
      </c>
      <c r="DT64" s="1420" t="str">
        <f t="array" ref="DT64">IF(BN64="","",SUMPRODUCT(--ISNUMBER(SEARCH(" "&amp;EK2097:EK2117&amp;" ",BT64))))</f>
        <v/>
      </c>
      <c r="DU64" s="1420" t="str">
        <f t="array" ref="DU64">IF(BN64="","",SUMPRODUCT(--ISNUMBER(SEARCH(" "&amp;EK2118:EK2157&amp;" ",BT64))))</f>
        <v/>
      </c>
      <c r="DV64" s="1420" t="str">
        <f t="shared" si="94"/>
        <v/>
      </c>
      <c r="DW64" s="1420" t="str">
        <f t="array" ref="DW64">IF(BN64="","",SUMPRODUCT(--ISNUMBER(SEARCH(" "&amp;EK2158:EK2170&amp;" ",BT64))))</f>
        <v/>
      </c>
      <c r="DX64" s="1420" t="str">
        <f t="array" ref="DX64">IF(BN64="","",SUMPRODUCT(--ISNUMBER(SEARCH(" "&amp;EK2171:EK2176&amp;" ",BT64))))</f>
        <v/>
      </c>
      <c r="DY64" s="1420" t="str">
        <f t="shared" si="95"/>
        <v/>
      </c>
      <c r="DZ64" s="1420" t="str">
        <f t="array" ref="DZ64">IF(BN64="","",SUMPRODUCT(--ISNUMBER(SEARCH(" "&amp;EK2177:EK2276&amp;" ",BT64))))</f>
        <v/>
      </c>
      <c r="EA64" s="1420" t="str">
        <f t="array" ref="EA64">IF(BN64="","",SUMPRODUCT(--ISNUMBER(SEARCH(" "&amp;EK2277:EK2376&amp;" ",BT64))))</f>
        <v/>
      </c>
      <c r="EB64" s="1420" t="str">
        <f t="array" ref="EB64">IF(BN64="","",SUMPRODUCT(--ISNUMBER(SEARCH(" "&amp;EK2377:EK2419&amp;" ",BT64))))</f>
        <v/>
      </c>
      <c r="EC64" s="1420" t="str">
        <f t="array" ref="EC64">IF(BN64="","",SUMPRODUCT(--ISNUMBER(SEARCH(" "&amp;EK2420:EK2435&amp;" ",BT64))))</f>
        <v/>
      </c>
      <c r="ED64" s="1420" t="str">
        <f t="array" ref="ED64">IF(BN64="","",SUMPRODUCT(--ISNUMBER(SEARCH(" "&amp;EK2436:EK2440&amp;" ",BT64))))</f>
        <v/>
      </c>
      <c r="EE64" s="1420" t="str">
        <f t="shared" si="96"/>
        <v/>
      </c>
      <c r="EF64" s="1412"/>
      <c r="EG64" s="1411" t="s">
        <v>2081</v>
      </c>
      <c r="EH64" s="1411" t="s">
        <v>1905</v>
      </c>
      <c r="EI64" s="1411" t="s">
        <v>1906</v>
      </c>
      <c r="EJ64" s="1411" t="s">
        <v>2082</v>
      </c>
      <c r="EK64" s="1411" t="s">
        <v>747</v>
      </c>
      <c r="EL64" s="1411" t="s">
        <v>1908</v>
      </c>
      <c r="EM64" s="1411" t="s">
        <v>1909</v>
      </c>
      <c r="EN64" s="1411" t="s">
        <v>1910</v>
      </c>
      <c r="EO64" s="1414" t="s">
        <v>1911</v>
      </c>
    </row>
    <row r="65" spans="2:145" ht="21" customHeight="1">
      <c r="B65" s="1438" t="str">
        <f t="shared" si="49"/>
        <v/>
      </c>
      <c r="C65" s="1438" t="str">
        <f t="shared" si="50"/>
        <v/>
      </c>
      <c r="D65" s="1438" t="str">
        <f>IF(UPPER(TRIM(N27))="X",C65,B65)</f>
        <v/>
      </c>
      <c r="E65" s="1438">
        <f t="array" ref="E65">IF(H64&lt;&gt;"",E64,IF(E64="","",IFERROR(MATCH(TRUE(),INDEX(INDEX(K:K,E64+1):K219&lt;&gt;"",0),0)+E64,"")))</f>
        <v>56</v>
      </c>
      <c r="F65" s="1438" t="str">
        <f t="shared" si="58"/>
        <v>fraîche.</v>
      </c>
      <c r="G65" s="1438" t="str">
        <f t="shared" si="51"/>
        <v>fraîche.</v>
      </c>
      <c r="H65" s="1836" t="str">
        <f t="shared" si="52"/>
        <v/>
      </c>
      <c r="I65" s="1835" t="str">
        <f>IF(AND(F65&lt;&gt;"",N26&gt;0,M65&gt;N26),"Mot &gt; limite","")</f>
        <v/>
      </c>
      <c r="J65" s="1834" t="str">
        <f>IF(K65="","",COUNTIF(K34:K65,"&lt;&gt;"))</f>
        <v/>
      </c>
      <c r="K65" s="1837"/>
      <c r="L65" s="1834" t="str">
        <f t="shared" si="53"/>
        <v/>
      </c>
      <c r="M65" s="1463">
        <f>IF(OR(F65="",N26="",N26&lt;=0),"",IF(LEN(F65)&lt;=N26,LEN(F65),IFERROR(FIND("♦",SUBSTITUTE(LEFT(F65,N26)," ","♦",LEN(LEFT(F65,N26))-LEN(SUBSTITUTE(LEFT(F65,N26)," ","")))),FIND(" ",F65&amp;" ",N26+1)-1)))</f>
        <v>8</v>
      </c>
      <c r="N65" s="1832">
        <f t="shared" si="54"/>
        <v>32</v>
      </c>
      <c r="O65" s="1833" t="str">
        <f t="shared" si="55"/>
        <v>fraîche.</v>
      </c>
      <c r="P65" s="1832">
        <f t="shared" si="56"/>
        <v>1</v>
      </c>
      <c r="Q65" s="1832">
        <f t="shared" si="57"/>
        <v>8</v>
      </c>
      <c r="R65" s="1463"/>
      <c r="S65" s="1930" t="str">
        <f t="shared" si="48"/>
        <v>►</v>
      </c>
      <c r="T65" s="1922" t="str">
        <f>T26</f>
        <v>N NOM DE VOTRE RECETTE | collez la--FAMILLE| Auteur &gt; VOUS</v>
      </c>
      <c r="U65" s="1923">
        <f>U26</f>
        <v>1</v>
      </c>
      <c r="V65" s="1922" t="str">
        <f>V26</f>
        <v>coupe</v>
      </c>
      <c r="W65" s="1921" t="str">
        <f>W26</f>
        <v>Recette mère ► Desserts assiette</v>
      </c>
      <c r="X65" s="2073"/>
      <c r="Y65" s="2072"/>
      <c r="Z65" s="2065" t="str">
        <f t="shared" si="44"/>
        <v/>
      </c>
      <c r="AA65" s="2071"/>
      <c r="AB65" s="2063"/>
      <c r="AC65" s="2062">
        <f>IF(OR(AD65="",AD65=0),0,AD65*IFERROR(_xlfn.XLOOKUP(AB65,AB84:AR84,AB85:AR85,"",0,1)*AA65*IF(X65&gt;0,X65,1),IFERROR(_xlfn.XLOOKUP(AB65,AB86:AR86,AB87:AR87,"",0,1)*AA65*IF(X65&gt;0,X65,1),0)))</f>
        <v>0</v>
      </c>
      <c r="AD65" s="2061">
        <v>1</v>
      </c>
      <c r="AE65" s="2060"/>
      <c r="AF65" s="2059"/>
      <c r="AG65" s="2058">
        <f>IF(AC75=0,0,(AC65/AC75)*AH29*1000)</f>
        <v>0</v>
      </c>
      <c r="AH65" s="2057">
        <f>IF(AC75=0,0,(X65/AC75)*AH29)</f>
        <v>0</v>
      </c>
      <c r="AI65" s="2070">
        <f>IF(AQ25&lt;&gt;0,X65*AD65*AC25,0)</f>
        <v>0</v>
      </c>
      <c r="AJ65" s="2069">
        <f t="shared" si="45"/>
        <v>0</v>
      </c>
      <c r="AK65" s="2054" t="str">
        <f>IF(OR(AQ25="",AQ25=0,AC65=0),"",AC65*AD65*AC25)</f>
        <v/>
      </c>
      <c r="AL65" s="2053" t="str">
        <f>IF(AB65="","",IF(AK65="","",IF(AK65=0,0,IF(SUM(COUNTIF(AB84:AL84,SUBSTITUTE(TRIM(AB65)," (s)","")),COUNTIF(AB86:AL86,SUBSTITUTE(TRIM(AB65)," (s)","")),COUNTIF(AB85:AL85,SUBSTITUTE(TRIM(AB65)," (s)","")),COUNTIF(AB87:AL87,SUBSTITUTE(TRIM(AB65)," (s)","")))&gt;0,IF(ROUND(AK65,3)&gt;=1,ROUND(AK65,3)&amp;" L",ROUND(AK65*100,0)&amp;" cl"),IF(SUM(COUNTIF(AM84:AR84,SUBSTITUTE(TRIM(AB65)," (s)","")),COUNTIF(AM86:AR86,SUBSTITUTE(TRIM(AB65)," (s)","")),COUNTIF(AM85:AR85,SUBSTITUTE(TRIM(AB65)," (s)","")),COUNTIF(AM87:AR87,SUBSTITUTE(TRIM(AB65)," (s)","")))&gt;0,IF(ROUND(AK65,3)&gt;=1,ROUND(AK65,3)&amp;" Kg",ROUND(AK65*1000,0)&amp;" g"),"")))))</f>
        <v/>
      </c>
      <c r="AM65" s="2052"/>
      <c r="AN65" s="2051">
        <f t="shared" si="46"/>
        <v>0</v>
      </c>
      <c r="AO65" s="2050">
        <f t="shared" si="47"/>
        <v>0</v>
      </c>
      <c r="AP65" s="2049"/>
      <c r="AQ65" s="2048"/>
      <c r="AR65" s="2047"/>
      <c r="AS65" s="1463"/>
      <c r="AT65" s="1421">
        <v>37</v>
      </c>
      <c r="AV65" s="1977" t="str">
        <f t="shared" si="59"/>
        <v/>
      </c>
      <c r="AW65" s="1976" t="str">
        <f t="shared" si="60"/>
        <v/>
      </c>
      <c r="AX65" s="1414" t="str">
        <f t="shared" si="61"/>
        <v/>
      </c>
      <c r="AY65" s="1414" t="str">
        <f t="shared" si="62"/>
        <v/>
      </c>
      <c r="AZ65" s="1414" t="str">
        <f t="shared" si="63"/>
        <v/>
      </c>
      <c r="BA65" s="1414" t="str">
        <f t="shared" si="64"/>
        <v/>
      </c>
      <c r="BB65" s="1414" t="str">
        <f t="shared" si="65"/>
        <v/>
      </c>
      <c r="BC65" s="1414" t="str">
        <f t="shared" si="66"/>
        <v/>
      </c>
      <c r="BD65" s="1414" t="str">
        <f t="shared" si="67"/>
        <v/>
      </c>
      <c r="BE65" s="1414" t="str">
        <f t="shared" si="68"/>
        <v/>
      </c>
      <c r="BF65" s="1414" t="str">
        <f t="shared" si="69"/>
        <v/>
      </c>
      <c r="BG65" s="1414" t="str">
        <f t="shared" si="70"/>
        <v/>
      </c>
      <c r="BH65" s="1414" t="str">
        <f t="shared" si="71"/>
        <v/>
      </c>
      <c r="BI65" s="1414" t="str">
        <f t="shared" si="72"/>
        <v/>
      </c>
      <c r="BJ65" s="1414" t="str">
        <f t="shared" si="73"/>
        <v/>
      </c>
      <c r="BK65" s="1414" t="str">
        <f t="shared" si="74"/>
        <v/>
      </c>
      <c r="BL65" s="1422" t="str">
        <f t="shared" si="75"/>
        <v/>
      </c>
      <c r="BM65" s="1410"/>
      <c r="BN65" s="1420" t="str">
        <f t="shared" si="76"/>
        <v/>
      </c>
      <c r="BO65" s="1420" t="str">
        <f t="shared" si="77"/>
        <v/>
      </c>
      <c r="BP65" s="1420" t="str">
        <f t="shared" si="78"/>
        <v/>
      </c>
      <c r="BQ65" s="1420" t="str">
        <f t="shared" si="79"/>
        <v/>
      </c>
      <c r="BR65" s="1420" t="str">
        <f t="shared" si="80"/>
        <v/>
      </c>
      <c r="BS65" s="1420" t="str">
        <f t="shared" si="81"/>
        <v/>
      </c>
      <c r="BT65" s="1420" t="str">
        <f t="shared" si="82"/>
        <v xml:space="preserve">  </v>
      </c>
      <c r="BU65" s="1420" t="str">
        <f t="array" ref="BU65">IF(BN65="","",SUMPRODUCT(--ISNUMBER(SEARCH(" "&amp;EK24:EK123&amp;" ",BT65))))</f>
        <v/>
      </c>
      <c r="BV65" s="1420" t="str">
        <f t="array" ref="BV65">IF(BN65="","",SUMPRODUCT(--ISNUMBER(SEARCH(" "&amp;EK124:EK169&amp;" ",BT65))))</f>
        <v/>
      </c>
      <c r="BW65" s="1420" t="str">
        <f t="array" ref="BW65">IF(BN65="","",SUMPRODUCT(--ISNUMBER(SEARCH(" "&amp;EK170:EK207&amp;" ",BT65))))</f>
        <v/>
      </c>
      <c r="BX65" s="1420" t="str">
        <f t="array" ref="BX65">IF(BN65="","",SUMPRODUCT(--ISNUMBER(SEARCH(" "&amp;EK208:EK229&amp;" ",BT65))))</f>
        <v/>
      </c>
      <c r="BY65" s="1420" t="str">
        <f t="shared" si="83"/>
        <v/>
      </c>
      <c r="BZ65" s="1420" t="str">
        <f t="array" ref="BZ65">IF(BN65="","",SUMPRODUCT(--ISNUMBER(SEARCH(" "&amp;EK230:EK329&amp;" ",BT65))))</f>
        <v/>
      </c>
      <c r="CA65" s="1420" t="str">
        <f t="array" ref="CA65">IF(BN65="","",SUMPRODUCT(--ISNUMBER(SEARCH(" "&amp;EK330:EK364&amp;" ",BT65))))</f>
        <v/>
      </c>
      <c r="CB65" s="1420" t="str">
        <f t="shared" si="84"/>
        <v/>
      </c>
      <c r="CC65" s="1420" t="str">
        <f t="array" ref="CC65">IF(BN65="","",SUMPRODUCT(--ISNUMBER(SEARCH(" "&amp;EK365:EK422&amp;" ",BT65))))</f>
        <v/>
      </c>
      <c r="CD65" s="1420" t="str">
        <f t="array" ref="CD65">IF(BN65="","",SUMPRODUCT(--ISNUMBER(SEARCH(" "&amp;EK423:EK450&amp;" ",BT65))))</f>
        <v/>
      </c>
      <c r="CE65" s="1420" t="str">
        <f t="array" ref="CE65">IF(BN65="","",SUMPRODUCT(--ISNUMBER(SEARCH(" "&amp;EK451:EK459&amp;" ",BT65))))</f>
        <v/>
      </c>
      <c r="CF65" s="1420" t="str">
        <f t="shared" si="85"/>
        <v/>
      </c>
      <c r="CG65" s="1420" t="str">
        <f t="array" ref="CG65">IF(BN65="","",SUMPRODUCT(--ISNUMBER(SEARCH(" "&amp;EK460:EK559&amp;" ",BT65))))</f>
        <v/>
      </c>
      <c r="CH65" s="1420" t="str">
        <f t="array" ref="CH65">IF(BN65="","",SUMPRODUCT(--ISNUMBER(SEARCH(" "&amp;EK560:EK659&amp;" ",BT65))))</f>
        <v/>
      </c>
      <c r="CI65" s="1420" t="str">
        <f t="array" ref="CI65">IF(BN65="","",SUMPRODUCT(--ISNUMBER(SEARCH(" "&amp;EK660:EK759&amp;" ",BT65))))</f>
        <v/>
      </c>
      <c r="CJ65" s="1420" t="str">
        <f t="array" ref="CJ65">IF(BN65="","",SUMPRODUCT(--ISNUMBER(SEARCH(" "&amp;EK760:EK859&amp;" ",BT65))))</f>
        <v/>
      </c>
      <c r="CK65" s="1420" t="str">
        <f t="array" ref="CK65">IF(BN65="","",SUMPRODUCT(--ISNUMBER(SEARCH(" "&amp;EK860:EK959&amp;" ",BT65))))</f>
        <v/>
      </c>
      <c r="CL65" s="1420" t="str">
        <f t="array" ref="CL65">IF(BN65="","",SUMPRODUCT(--ISNUMBER(SEARCH(" "&amp;EK960:EK1059&amp;" ",BT65))))</f>
        <v/>
      </c>
      <c r="CM65" s="1420" t="str">
        <f t="array" ref="CM65">IF(BN65="","",SUMPRODUCT(--ISNUMBER(SEARCH(" "&amp;EK1060:EK1159&amp;" ",BT65))))</f>
        <v/>
      </c>
      <c r="CN65" s="1420" t="str">
        <f t="array" ref="CN65">IF(BN65="","",SUMPRODUCT(--ISNUMBER(SEARCH(" "&amp;EK1160:EK1259&amp;" ",BT65))))</f>
        <v/>
      </c>
      <c r="CO65" s="1420" t="str">
        <f t="array" ref="CO65">IF(BN65="","",SUMPRODUCT(--ISNUMBER(SEARCH(" "&amp;EK1260:EK1359&amp;" ",BT65))))</f>
        <v/>
      </c>
      <c r="CP65" s="1420" t="str">
        <f t="array" ref="CP65">IF(BN65="","",SUMPRODUCT(--ISNUMBER(SEARCH(" "&amp;EK1360:EK1387&amp;" ",BT65))))</f>
        <v/>
      </c>
      <c r="CQ65" s="1420" t="str">
        <f t="array" ref="CQ65">IF(BN65="","",SUMPRODUCT(--ISNUMBER(SEARCH(" "&amp;EK1388:EK1396&amp;" ",BT65))))</f>
        <v/>
      </c>
      <c r="CR65" s="1420" t="str">
        <f t="array" ref="CR65">IF(BN65="","",SUMPRODUCT(--ISNUMBER(SEARCH(" "&amp;EK1397:EK1407&amp;" ",BT65))))</f>
        <v/>
      </c>
      <c r="CS65" s="1420" t="str">
        <f t="shared" si="86"/>
        <v/>
      </c>
      <c r="CT65" s="1420" t="str">
        <f t="array" ref="CT65">IF(BN65="","",SUMPRODUCT(--ISNUMBER(SEARCH(" "&amp;EK1408:EK1428&amp;" ",BT65))))</f>
        <v/>
      </c>
      <c r="CU65" s="1420" t="str">
        <f t="shared" si="87"/>
        <v/>
      </c>
      <c r="CV65" s="1420" t="str">
        <f t="array" ref="CV65">IF(BN65="","",SUMPRODUCT(--ISNUMBER(SEARCH(" "&amp;EK1429:EK1466&amp;" ",BT65))))</f>
        <v/>
      </c>
      <c r="CW65" s="1420" t="str">
        <f t="array" ref="CW65">IF(BN65="","",SUMPRODUCT(--ISNUMBER(SEARCH(" "&amp;EK1467:EK1468&amp;" ",BT65))))</f>
        <v/>
      </c>
      <c r="CX65" s="1420" t="str">
        <f t="array" ref="CX65">IF(BN65="","",SUMPRODUCT(--ISNUMBER(SEARCH(" "&amp;EK1469:EK1479&amp;" ",BT65))))</f>
        <v/>
      </c>
      <c r="CY65" s="1420" t="str">
        <f t="shared" si="88"/>
        <v/>
      </c>
      <c r="CZ65" s="1420" t="str">
        <f t="array" ref="CZ65">IF(BN65="","",SUMPRODUCT(--ISNUMBER(SEARCH(" "&amp;EK1480:EK1579&amp;" ",BT65))))</f>
        <v/>
      </c>
      <c r="DA65" s="1420" t="str">
        <f t="array" ref="DA65">IF(BN65="","",SUMPRODUCT(--ISNUMBER(SEARCH(" "&amp;EK1580:EK1679&amp;" ",BT65))))</f>
        <v/>
      </c>
      <c r="DB65" s="1420" t="str">
        <f t="array" ref="DB65">IF(BN65="","",SUMPRODUCT(--ISNUMBER(SEARCH(" "&amp;EK1680:EK1763&amp;" ",BT65))))</f>
        <v/>
      </c>
      <c r="DC65" s="1420" t="str">
        <f t="array" ref="DC65">IF(BN65="","",SUMPRODUCT(--ISNUMBER(SEARCH(" "&amp;EK1764:EK1813&amp;" ",BT65))))</f>
        <v/>
      </c>
      <c r="DD65" s="1420" t="str">
        <f t="array" ref="DD65">IF(BN65="","",SUMPRODUCT(--ISNUMBER(SEARCH(" "&amp;EK1814:EK1893&amp;" ",BT65))))</f>
        <v/>
      </c>
      <c r="DE65" s="1420" t="str">
        <f t="array" ref="DE65">IF(BN65="","",SUMPRODUCT(--ISNUMBER(SEARCH(" "&amp;EK1894:EK1902&amp;" ",BT65))))</f>
        <v/>
      </c>
      <c r="DF65" s="1420" t="str">
        <f t="shared" si="89"/>
        <v/>
      </c>
      <c r="DG65" s="1420" t="str">
        <f t="array" ref="DG65">IF(BN65="","",SUMPRODUCT(--ISNUMBER(SEARCH(" "&amp;EK1903:EK1960&amp;" ",BT65))))</f>
        <v/>
      </c>
      <c r="DH65" s="1420" t="str">
        <f t="array" ref="DH65">IF(BN65="","",SUMPRODUCT(--ISNUMBER(SEARCH(" "&amp;EK1961:EK1983&amp;" ",BT65))))</f>
        <v/>
      </c>
      <c r="DI65" s="1420" t="str">
        <f t="array" ref="DI65">IF(BN65="","",SUMPRODUCT(--ISNUMBER(SEARCH(" "&amp;EK1984:EK2000&amp;" ",BT65))))</f>
        <v/>
      </c>
      <c r="DJ65" s="1420" t="str">
        <f t="shared" si="90"/>
        <v/>
      </c>
      <c r="DK65" s="1420" t="str">
        <f t="array" ref="DK65">IF(BN65="","",SUMPRODUCT(--ISNUMBER(SEARCH(" "&amp;EK2001:EK2014&amp;" ",BT65))))</f>
        <v/>
      </c>
      <c r="DL65" s="1420" t="str">
        <f t="array" ref="DL65">IF(BN65="","",SUMPRODUCT(--ISNUMBER(SEARCH(" "&amp;EK2015:EK2029&amp;" ",BT65))))</f>
        <v/>
      </c>
      <c r="DM65" s="1420" t="str">
        <f t="shared" si="91"/>
        <v/>
      </c>
      <c r="DN65" s="1420" t="str">
        <f t="array" ref="DN65">IF(BN65="","",SUMPRODUCT(--ISNUMBER(SEARCH(" "&amp;EK2030:EK2047&amp;" ",BT65))))</f>
        <v/>
      </c>
      <c r="DO65" s="1420" t="str">
        <f t="array" ref="DO65">IF(BN65="","",SUMPRODUCT(--ISNUMBER(SEARCH(" "&amp;EK2048:EK2062&amp;" ",BT65))))</f>
        <v/>
      </c>
      <c r="DP65" s="1420" t="str">
        <f t="shared" si="92"/>
        <v/>
      </c>
      <c r="DQ65" s="1420" t="str">
        <f t="array" ref="DQ65">IF(BN65="","",SUMPRODUCT(--ISNUMBER(SEARCH(" "&amp;EK2063:EK2081&amp;" ",BT65))))</f>
        <v/>
      </c>
      <c r="DR65" s="1420" t="str">
        <f t="array" ref="DR65">IF(BN65="","",SUMPRODUCT(--ISNUMBER(SEARCH(" "&amp;EK2082:EK2096&amp;" ",BT65))))</f>
        <v/>
      </c>
      <c r="DS65" s="1420" t="str">
        <f t="shared" si="93"/>
        <v/>
      </c>
      <c r="DT65" s="1420" t="str">
        <f t="array" ref="DT65">IF(BN65="","",SUMPRODUCT(--ISNUMBER(SEARCH(" "&amp;EK2097:EK2117&amp;" ",BT65))))</f>
        <v/>
      </c>
      <c r="DU65" s="1420" t="str">
        <f t="array" ref="DU65">IF(BN65="","",SUMPRODUCT(--ISNUMBER(SEARCH(" "&amp;EK2118:EK2157&amp;" ",BT65))))</f>
        <v/>
      </c>
      <c r="DV65" s="1420" t="str">
        <f t="shared" si="94"/>
        <v/>
      </c>
      <c r="DW65" s="1420" t="str">
        <f t="array" ref="DW65">IF(BN65="","",SUMPRODUCT(--ISNUMBER(SEARCH(" "&amp;EK2158:EK2170&amp;" ",BT65))))</f>
        <v/>
      </c>
      <c r="DX65" s="1420" t="str">
        <f t="array" ref="DX65">IF(BN65="","",SUMPRODUCT(--ISNUMBER(SEARCH(" "&amp;EK2171:EK2176&amp;" ",BT65))))</f>
        <v/>
      </c>
      <c r="DY65" s="1420" t="str">
        <f t="shared" si="95"/>
        <v/>
      </c>
      <c r="DZ65" s="1420" t="str">
        <f t="array" ref="DZ65">IF(BN65="","",SUMPRODUCT(--ISNUMBER(SEARCH(" "&amp;EK2177:EK2276&amp;" ",BT65))))</f>
        <v/>
      </c>
      <c r="EA65" s="1420" t="str">
        <f t="array" ref="EA65">IF(BN65="","",SUMPRODUCT(--ISNUMBER(SEARCH(" "&amp;EK2277:EK2376&amp;" ",BT65))))</f>
        <v/>
      </c>
      <c r="EB65" s="1420" t="str">
        <f t="array" ref="EB65">IF(BN65="","",SUMPRODUCT(--ISNUMBER(SEARCH(" "&amp;EK2377:EK2419&amp;" ",BT65))))</f>
        <v/>
      </c>
      <c r="EC65" s="1420" t="str">
        <f t="array" ref="EC65">IF(BN65="","",SUMPRODUCT(--ISNUMBER(SEARCH(" "&amp;EK2420:EK2435&amp;" ",BT65))))</f>
        <v/>
      </c>
      <c r="ED65" s="1420" t="str">
        <f t="array" ref="ED65">IF(BN65="","",SUMPRODUCT(--ISNUMBER(SEARCH(" "&amp;EK2436:EK2440&amp;" ",BT65))))</f>
        <v/>
      </c>
      <c r="EE65" s="1420" t="str">
        <f t="shared" si="96"/>
        <v/>
      </c>
      <c r="EF65" s="1412"/>
      <c r="EG65" s="1411" t="s">
        <v>2083</v>
      </c>
      <c r="EH65" s="1411" t="s">
        <v>1905</v>
      </c>
      <c r="EI65" s="1411" t="s">
        <v>1906</v>
      </c>
      <c r="EJ65" s="1411" t="s">
        <v>2084</v>
      </c>
      <c r="EK65" s="1411" t="s">
        <v>2084</v>
      </c>
      <c r="EL65" s="1411" t="s">
        <v>1908</v>
      </c>
      <c r="EM65" s="1411" t="s">
        <v>1909</v>
      </c>
      <c r="EN65" s="1411" t="s">
        <v>1910</v>
      </c>
      <c r="EO65" s="1414" t="s">
        <v>1911</v>
      </c>
    </row>
    <row r="66" spans="2:145" ht="21" customHeight="1">
      <c r="B66" s="1438" t="str">
        <f t="shared" ref="B66:B97" si="97">IF(TRIM(SUBSTITUTE(K66,CHAR(160),""))="","",TRIM(SUBSTITUTE(SUBSTITUTE(SUBSTITUTE(SUBSTITUTE(CLEAN(K66),CHAR(160)," "),CHAR(9)," "),CHAR(10)," "),CHAR(13)," ")))</f>
        <v/>
      </c>
      <c r="C66" s="1438" t="str">
        <f t="shared" ref="C66:C97" si="98">IF(B66="","",TRIM(SUBSTITUTE(SUBSTITUTE(SUBSTITUTE(SUBSTITUTE(SUBSTITUTE(SUBSTITUTE(SUBSTITUTE(SUBSTITUTE(SUBSTITUTE(SUBSTITUTE(B66,","," "),";"," "),":"," "),"."," "),"?"," "), "!"," "),"/"," "), "("," "), ")"," "), "-"," ")))</f>
        <v/>
      </c>
      <c r="D66" s="1438" t="str">
        <f>IF(UPPER(TRIM(N27))="X",C66,B66)</f>
        <v/>
      </c>
      <c r="E66" s="1438">
        <f t="array" ref="E66">IF(H65&lt;&gt;"",E65,IF(E65="","",IFERROR(MATCH(TRUE(),INDEX(INDEX(K:K,E65+1):K219&lt;&gt;"",0),0)+E65,"")))</f>
        <v>57</v>
      </c>
      <c r="F66" s="1438" t="str">
        <f t="shared" si="58"/>
        <v>Préparation : 20 min</v>
      </c>
      <c r="G66" s="1438" t="str">
        <f t="shared" si="51"/>
        <v>Préparation : 20 min</v>
      </c>
      <c r="H66" s="1836" t="str">
        <f t="shared" si="52"/>
        <v/>
      </c>
      <c r="I66" s="1835" t="str">
        <f>IF(AND(F66&lt;&gt;"",N26&gt;0,M66&gt;N26),"Mot &gt; limite","")</f>
        <v/>
      </c>
      <c r="J66" s="1834" t="str">
        <f>IF(K66="","",COUNTIF(K34:K66,"&lt;&gt;"))</f>
        <v/>
      </c>
      <c r="K66" s="1837"/>
      <c r="L66" s="1834" t="str">
        <f t="shared" ref="L66:L97" si="99">IF(TRIM(SUBSTITUTE(K66,CHAR(160),""))="","",LEN(K66))</f>
        <v/>
      </c>
      <c r="M66" s="1463">
        <f>IF(OR(F66="",N26="",N26&lt;=0),"",IF(LEN(F66)&lt;=N26,LEN(F66),IFERROR(FIND("♦",SUBSTITUTE(LEFT(F66,N26)," ","♦",LEN(LEFT(F66,N26))-LEN(SUBSTITUTE(LEFT(F66,N26)," ","")))),FIND(" ",F66&amp;" ",N26+1)-1)))</f>
        <v>20</v>
      </c>
      <c r="N66" s="1832">
        <f t="shared" si="54"/>
        <v>33</v>
      </c>
      <c r="O66" s="1833" t="str">
        <f t="shared" si="55"/>
        <v>Préparation : 20 min</v>
      </c>
      <c r="P66" s="1832">
        <f t="shared" si="56"/>
        <v>4</v>
      </c>
      <c r="Q66" s="1832">
        <f t="shared" si="57"/>
        <v>20</v>
      </c>
      <c r="R66" s="1463"/>
      <c r="S66" s="1930" t="str">
        <f t="shared" si="48"/>
        <v>►</v>
      </c>
      <c r="T66" s="1922" t="str">
        <f>T26</f>
        <v>N NOM DE VOTRE RECETTE | collez la--FAMILLE| Auteur &gt; VOUS</v>
      </c>
      <c r="U66" s="1923">
        <f>U26</f>
        <v>1</v>
      </c>
      <c r="V66" s="1922" t="str">
        <f>V26</f>
        <v>coupe</v>
      </c>
      <c r="W66" s="1921" t="str">
        <f>W26</f>
        <v>Recette mère ► Desserts assiette</v>
      </c>
      <c r="X66" s="2073"/>
      <c r="Y66" s="2072"/>
      <c r="Z66" s="2065" t="str">
        <f t="shared" si="44"/>
        <v/>
      </c>
      <c r="AA66" s="2071"/>
      <c r="AB66" s="2063"/>
      <c r="AC66" s="2062">
        <f>IF(OR(AD66="",AD66=0),0,AD66*IFERROR(_xlfn.XLOOKUP(AB66,AB84:AR84,AB85:AR85,"",0,1)*AA66*IF(X66&gt;0,X66,1),IFERROR(_xlfn.XLOOKUP(AB66,AB86:AR86,AB87:AR87,"",0,1)*AA66*IF(X66&gt;0,X66,1),0)))</f>
        <v>0</v>
      </c>
      <c r="AD66" s="2061">
        <v>1</v>
      </c>
      <c r="AE66" s="2060"/>
      <c r="AF66" s="2059"/>
      <c r="AG66" s="2058">
        <f>IF(AC75=0,0,(AC66/AC75)*AH29*1000)</f>
        <v>0</v>
      </c>
      <c r="AH66" s="2057">
        <f>IF(AC75=0,0,(X66/AC75)*AH29)</f>
        <v>0</v>
      </c>
      <c r="AI66" s="2056">
        <f>IF(AQ25&lt;&gt;0,X66*AD66*AC25,0)</f>
        <v>0</v>
      </c>
      <c r="AJ66" s="2055">
        <f t="shared" si="45"/>
        <v>0</v>
      </c>
      <c r="AK66" s="2054" t="str">
        <f>IF(OR(AQ25="",AQ25=0,AC66=0),"",AC66*AD66*AC25)</f>
        <v/>
      </c>
      <c r="AL66" s="2053" t="str">
        <f>IF(AB66="","",IF(AK66="","",IF(AK66=0,0,IF(SUM(COUNTIF(AB84:AL84,SUBSTITUTE(TRIM(AB66)," (s)","")),COUNTIF(AB86:AL86,SUBSTITUTE(TRIM(AB66)," (s)","")),COUNTIF(AB85:AL85,SUBSTITUTE(TRIM(AB66)," (s)","")),COUNTIF(AB87:AL87,SUBSTITUTE(TRIM(AB66)," (s)","")))&gt;0,IF(ROUND(AK66,3)&gt;=1,ROUND(AK66,3)&amp;" L",ROUND(AK66*100,0)&amp;" cl"),IF(SUM(COUNTIF(AM84:AR84,SUBSTITUTE(TRIM(AB66)," (s)","")),COUNTIF(AM86:AR86,SUBSTITUTE(TRIM(AB66)," (s)","")),COUNTIF(AM85:AR85,SUBSTITUTE(TRIM(AB66)," (s)","")),COUNTIF(AM87:AR87,SUBSTITUTE(TRIM(AB66)," (s)","")))&gt;0,IF(ROUND(AK66,3)&gt;=1,ROUND(AK66,3)&amp;" Kg",ROUND(AK66*1000,0)&amp;" g"),"")))))</f>
        <v/>
      </c>
      <c r="AM66" s="2052"/>
      <c r="AN66" s="2051">
        <f t="shared" si="46"/>
        <v>0</v>
      </c>
      <c r="AO66" s="2050">
        <f t="shared" si="47"/>
        <v>0</v>
      </c>
      <c r="AP66" s="2049"/>
      <c r="AQ66" s="2048"/>
      <c r="AR66" s="2047"/>
      <c r="AS66" s="1463"/>
      <c r="AT66" s="1421">
        <v>38</v>
      </c>
      <c r="AV66" s="1977" t="str">
        <f t="shared" si="59"/>
        <v/>
      </c>
      <c r="AW66" s="1976" t="str">
        <f t="shared" si="60"/>
        <v/>
      </c>
      <c r="AX66" s="1414" t="str">
        <f t="shared" si="61"/>
        <v/>
      </c>
      <c r="AY66" s="1414" t="str">
        <f t="shared" si="62"/>
        <v/>
      </c>
      <c r="AZ66" s="1414" t="str">
        <f t="shared" si="63"/>
        <v/>
      </c>
      <c r="BA66" s="1414" t="str">
        <f t="shared" si="64"/>
        <v/>
      </c>
      <c r="BB66" s="1414" t="str">
        <f t="shared" si="65"/>
        <v/>
      </c>
      <c r="BC66" s="1414" t="str">
        <f t="shared" si="66"/>
        <v/>
      </c>
      <c r="BD66" s="1414" t="str">
        <f t="shared" si="67"/>
        <v/>
      </c>
      <c r="BE66" s="1414" t="str">
        <f t="shared" si="68"/>
        <v/>
      </c>
      <c r="BF66" s="1414" t="str">
        <f t="shared" si="69"/>
        <v/>
      </c>
      <c r="BG66" s="1414" t="str">
        <f t="shared" si="70"/>
        <v/>
      </c>
      <c r="BH66" s="1414" t="str">
        <f t="shared" si="71"/>
        <v/>
      </c>
      <c r="BI66" s="1414" t="str">
        <f t="shared" si="72"/>
        <v/>
      </c>
      <c r="BJ66" s="1414" t="str">
        <f t="shared" si="73"/>
        <v/>
      </c>
      <c r="BK66" s="1414" t="str">
        <f t="shared" si="74"/>
        <v/>
      </c>
      <c r="BL66" s="1422" t="str">
        <f t="shared" si="75"/>
        <v/>
      </c>
      <c r="BM66" s="1410"/>
      <c r="BN66" s="1420" t="str">
        <f t="shared" si="76"/>
        <v/>
      </c>
      <c r="BO66" s="1420" t="str">
        <f t="shared" si="77"/>
        <v/>
      </c>
      <c r="BP66" s="1420" t="str">
        <f t="shared" si="78"/>
        <v/>
      </c>
      <c r="BQ66" s="1420" t="str">
        <f t="shared" si="79"/>
        <v/>
      </c>
      <c r="BR66" s="1420" t="str">
        <f t="shared" si="80"/>
        <v/>
      </c>
      <c r="BS66" s="1420" t="str">
        <f t="shared" si="81"/>
        <v/>
      </c>
      <c r="BT66" s="1420" t="str">
        <f t="shared" si="82"/>
        <v xml:space="preserve">  </v>
      </c>
      <c r="BU66" s="1420" t="str">
        <f t="array" ref="BU66">IF(BN66="","",SUMPRODUCT(--ISNUMBER(SEARCH(" "&amp;EK24:EK123&amp;" ",BT66))))</f>
        <v/>
      </c>
      <c r="BV66" s="1420" t="str">
        <f t="array" ref="BV66">IF(BN66="","",SUMPRODUCT(--ISNUMBER(SEARCH(" "&amp;EK124:EK169&amp;" ",BT66))))</f>
        <v/>
      </c>
      <c r="BW66" s="1420" t="str">
        <f t="array" ref="BW66">IF(BN66="","",SUMPRODUCT(--ISNUMBER(SEARCH(" "&amp;EK170:EK207&amp;" ",BT66))))</f>
        <v/>
      </c>
      <c r="BX66" s="1420" t="str">
        <f t="array" ref="BX66">IF(BN66="","",SUMPRODUCT(--ISNUMBER(SEARCH(" "&amp;EK208:EK229&amp;" ",BT66))))</f>
        <v/>
      </c>
      <c r="BY66" s="1420" t="str">
        <f t="shared" si="83"/>
        <v/>
      </c>
      <c r="BZ66" s="1420" t="str">
        <f t="array" ref="BZ66">IF(BN66="","",SUMPRODUCT(--ISNUMBER(SEARCH(" "&amp;EK230:EK329&amp;" ",BT66))))</f>
        <v/>
      </c>
      <c r="CA66" s="1420" t="str">
        <f t="array" ref="CA66">IF(BN66="","",SUMPRODUCT(--ISNUMBER(SEARCH(" "&amp;EK330:EK364&amp;" ",BT66))))</f>
        <v/>
      </c>
      <c r="CB66" s="1420" t="str">
        <f t="shared" si="84"/>
        <v/>
      </c>
      <c r="CC66" s="1420" t="str">
        <f t="array" ref="CC66">IF(BN66="","",SUMPRODUCT(--ISNUMBER(SEARCH(" "&amp;EK365:EK422&amp;" ",BT66))))</f>
        <v/>
      </c>
      <c r="CD66" s="1420" t="str">
        <f t="array" ref="CD66">IF(BN66="","",SUMPRODUCT(--ISNUMBER(SEARCH(" "&amp;EK423:EK450&amp;" ",BT66))))</f>
        <v/>
      </c>
      <c r="CE66" s="1420" t="str">
        <f t="array" ref="CE66">IF(BN66="","",SUMPRODUCT(--ISNUMBER(SEARCH(" "&amp;EK451:EK459&amp;" ",BT66))))</f>
        <v/>
      </c>
      <c r="CF66" s="1420" t="str">
        <f t="shared" si="85"/>
        <v/>
      </c>
      <c r="CG66" s="1420" t="str">
        <f t="array" ref="CG66">IF(BN66="","",SUMPRODUCT(--ISNUMBER(SEARCH(" "&amp;EK460:EK559&amp;" ",BT66))))</f>
        <v/>
      </c>
      <c r="CH66" s="1420" t="str">
        <f t="array" ref="CH66">IF(BN66="","",SUMPRODUCT(--ISNUMBER(SEARCH(" "&amp;EK560:EK659&amp;" ",BT66))))</f>
        <v/>
      </c>
      <c r="CI66" s="1420" t="str">
        <f t="array" ref="CI66">IF(BN66="","",SUMPRODUCT(--ISNUMBER(SEARCH(" "&amp;EK660:EK759&amp;" ",BT66))))</f>
        <v/>
      </c>
      <c r="CJ66" s="1420" t="str">
        <f t="array" ref="CJ66">IF(BN66="","",SUMPRODUCT(--ISNUMBER(SEARCH(" "&amp;EK760:EK859&amp;" ",BT66))))</f>
        <v/>
      </c>
      <c r="CK66" s="1420" t="str">
        <f t="array" ref="CK66">IF(BN66="","",SUMPRODUCT(--ISNUMBER(SEARCH(" "&amp;EK860:EK959&amp;" ",BT66))))</f>
        <v/>
      </c>
      <c r="CL66" s="1420" t="str">
        <f t="array" ref="CL66">IF(BN66="","",SUMPRODUCT(--ISNUMBER(SEARCH(" "&amp;EK960:EK1059&amp;" ",BT66))))</f>
        <v/>
      </c>
      <c r="CM66" s="1420" t="str">
        <f t="array" ref="CM66">IF(BN66="","",SUMPRODUCT(--ISNUMBER(SEARCH(" "&amp;EK1060:EK1159&amp;" ",BT66))))</f>
        <v/>
      </c>
      <c r="CN66" s="1420" t="str">
        <f t="array" ref="CN66">IF(BN66="","",SUMPRODUCT(--ISNUMBER(SEARCH(" "&amp;EK1160:EK1259&amp;" ",BT66))))</f>
        <v/>
      </c>
      <c r="CO66" s="1420" t="str">
        <f t="array" ref="CO66">IF(BN66="","",SUMPRODUCT(--ISNUMBER(SEARCH(" "&amp;EK1260:EK1359&amp;" ",BT66))))</f>
        <v/>
      </c>
      <c r="CP66" s="1420" t="str">
        <f t="array" ref="CP66">IF(BN66="","",SUMPRODUCT(--ISNUMBER(SEARCH(" "&amp;EK1360:EK1387&amp;" ",BT66))))</f>
        <v/>
      </c>
      <c r="CQ66" s="1420" t="str">
        <f t="array" ref="CQ66">IF(BN66="","",SUMPRODUCT(--ISNUMBER(SEARCH(" "&amp;EK1388:EK1396&amp;" ",BT66))))</f>
        <v/>
      </c>
      <c r="CR66" s="1420" t="str">
        <f t="array" ref="CR66">IF(BN66="","",SUMPRODUCT(--ISNUMBER(SEARCH(" "&amp;EK1397:EK1407&amp;" ",BT66))))</f>
        <v/>
      </c>
      <c r="CS66" s="1420" t="str">
        <f t="shared" si="86"/>
        <v/>
      </c>
      <c r="CT66" s="1420" t="str">
        <f t="array" ref="CT66">IF(BN66="","",SUMPRODUCT(--ISNUMBER(SEARCH(" "&amp;EK1408:EK1428&amp;" ",BT66))))</f>
        <v/>
      </c>
      <c r="CU66" s="1420" t="str">
        <f t="shared" si="87"/>
        <v/>
      </c>
      <c r="CV66" s="1420" t="str">
        <f t="array" ref="CV66">IF(BN66="","",SUMPRODUCT(--ISNUMBER(SEARCH(" "&amp;EK1429:EK1466&amp;" ",BT66))))</f>
        <v/>
      </c>
      <c r="CW66" s="1420" t="str">
        <f t="array" ref="CW66">IF(BN66="","",SUMPRODUCT(--ISNUMBER(SEARCH(" "&amp;EK1467:EK1468&amp;" ",BT66))))</f>
        <v/>
      </c>
      <c r="CX66" s="1420" t="str">
        <f t="array" ref="CX66">IF(BN66="","",SUMPRODUCT(--ISNUMBER(SEARCH(" "&amp;EK1469:EK1479&amp;" ",BT66))))</f>
        <v/>
      </c>
      <c r="CY66" s="1420" t="str">
        <f t="shared" si="88"/>
        <v/>
      </c>
      <c r="CZ66" s="1420" t="str">
        <f t="array" ref="CZ66">IF(BN66="","",SUMPRODUCT(--ISNUMBER(SEARCH(" "&amp;EK1480:EK1579&amp;" ",BT66))))</f>
        <v/>
      </c>
      <c r="DA66" s="1420" t="str">
        <f t="array" ref="DA66">IF(BN66="","",SUMPRODUCT(--ISNUMBER(SEARCH(" "&amp;EK1580:EK1679&amp;" ",BT66))))</f>
        <v/>
      </c>
      <c r="DB66" s="1420" t="str">
        <f t="array" ref="DB66">IF(BN66="","",SUMPRODUCT(--ISNUMBER(SEARCH(" "&amp;EK1680:EK1763&amp;" ",BT66))))</f>
        <v/>
      </c>
      <c r="DC66" s="1420" t="str">
        <f t="array" ref="DC66">IF(BN66="","",SUMPRODUCT(--ISNUMBER(SEARCH(" "&amp;EK1764:EK1813&amp;" ",BT66))))</f>
        <v/>
      </c>
      <c r="DD66" s="1420" t="str">
        <f t="array" ref="DD66">IF(BN66="","",SUMPRODUCT(--ISNUMBER(SEARCH(" "&amp;EK1814:EK1893&amp;" ",BT66))))</f>
        <v/>
      </c>
      <c r="DE66" s="1420" t="str">
        <f t="array" ref="DE66">IF(BN66="","",SUMPRODUCT(--ISNUMBER(SEARCH(" "&amp;EK1894:EK1902&amp;" ",BT66))))</f>
        <v/>
      </c>
      <c r="DF66" s="1420" t="str">
        <f t="shared" si="89"/>
        <v/>
      </c>
      <c r="DG66" s="1420" t="str">
        <f t="array" ref="DG66">IF(BN66="","",SUMPRODUCT(--ISNUMBER(SEARCH(" "&amp;EK1903:EK1960&amp;" ",BT66))))</f>
        <v/>
      </c>
      <c r="DH66" s="1420" t="str">
        <f t="array" ref="DH66">IF(BN66="","",SUMPRODUCT(--ISNUMBER(SEARCH(" "&amp;EK1961:EK1983&amp;" ",BT66))))</f>
        <v/>
      </c>
      <c r="DI66" s="1420" t="str">
        <f t="array" ref="DI66">IF(BN66="","",SUMPRODUCT(--ISNUMBER(SEARCH(" "&amp;EK1984:EK2000&amp;" ",BT66))))</f>
        <v/>
      </c>
      <c r="DJ66" s="1420" t="str">
        <f t="shared" si="90"/>
        <v/>
      </c>
      <c r="DK66" s="1420" t="str">
        <f t="array" ref="DK66">IF(BN66="","",SUMPRODUCT(--ISNUMBER(SEARCH(" "&amp;EK2001:EK2014&amp;" ",BT66))))</f>
        <v/>
      </c>
      <c r="DL66" s="1420" t="str">
        <f t="array" ref="DL66">IF(BN66="","",SUMPRODUCT(--ISNUMBER(SEARCH(" "&amp;EK2015:EK2029&amp;" ",BT66))))</f>
        <v/>
      </c>
      <c r="DM66" s="1420" t="str">
        <f t="shared" si="91"/>
        <v/>
      </c>
      <c r="DN66" s="1420" t="str">
        <f t="array" ref="DN66">IF(BN66="","",SUMPRODUCT(--ISNUMBER(SEARCH(" "&amp;EK2030:EK2047&amp;" ",BT66))))</f>
        <v/>
      </c>
      <c r="DO66" s="1420" t="str">
        <f t="array" ref="DO66">IF(BN66="","",SUMPRODUCT(--ISNUMBER(SEARCH(" "&amp;EK2048:EK2062&amp;" ",BT66))))</f>
        <v/>
      </c>
      <c r="DP66" s="1420" t="str">
        <f t="shared" si="92"/>
        <v/>
      </c>
      <c r="DQ66" s="1420" t="str">
        <f t="array" ref="DQ66">IF(BN66="","",SUMPRODUCT(--ISNUMBER(SEARCH(" "&amp;EK2063:EK2081&amp;" ",BT66))))</f>
        <v/>
      </c>
      <c r="DR66" s="1420" t="str">
        <f t="array" ref="DR66">IF(BN66="","",SUMPRODUCT(--ISNUMBER(SEARCH(" "&amp;EK2082:EK2096&amp;" ",BT66))))</f>
        <v/>
      </c>
      <c r="DS66" s="1420" t="str">
        <f t="shared" si="93"/>
        <v/>
      </c>
      <c r="DT66" s="1420" t="str">
        <f t="array" ref="DT66">IF(BN66="","",SUMPRODUCT(--ISNUMBER(SEARCH(" "&amp;EK2097:EK2117&amp;" ",BT66))))</f>
        <v/>
      </c>
      <c r="DU66" s="1420" t="str">
        <f t="array" ref="DU66">IF(BN66="","",SUMPRODUCT(--ISNUMBER(SEARCH(" "&amp;EK2118:EK2157&amp;" ",BT66))))</f>
        <v/>
      </c>
      <c r="DV66" s="1420" t="str">
        <f t="shared" si="94"/>
        <v/>
      </c>
      <c r="DW66" s="1420" t="str">
        <f t="array" ref="DW66">IF(BN66="","",SUMPRODUCT(--ISNUMBER(SEARCH(" "&amp;EK2158:EK2170&amp;" ",BT66))))</f>
        <v/>
      </c>
      <c r="DX66" s="1420" t="str">
        <f t="array" ref="DX66">IF(BN66="","",SUMPRODUCT(--ISNUMBER(SEARCH(" "&amp;EK2171:EK2176&amp;" ",BT66))))</f>
        <v/>
      </c>
      <c r="DY66" s="1420" t="str">
        <f t="shared" si="95"/>
        <v/>
      </c>
      <c r="DZ66" s="1420" t="str">
        <f t="array" ref="DZ66">IF(BN66="","",SUMPRODUCT(--ISNUMBER(SEARCH(" "&amp;EK2177:EK2276&amp;" ",BT66))))</f>
        <v/>
      </c>
      <c r="EA66" s="1420" t="str">
        <f t="array" ref="EA66">IF(BN66="","",SUMPRODUCT(--ISNUMBER(SEARCH(" "&amp;EK2277:EK2376&amp;" ",BT66))))</f>
        <v/>
      </c>
      <c r="EB66" s="1420" t="str">
        <f t="array" ref="EB66">IF(BN66="","",SUMPRODUCT(--ISNUMBER(SEARCH(" "&amp;EK2377:EK2419&amp;" ",BT66))))</f>
        <v/>
      </c>
      <c r="EC66" s="1420" t="str">
        <f t="array" ref="EC66">IF(BN66="","",SUMPRODUCT(--ISNUMBER(SEARCH(" "&amp;EK2420:EK2435&amp;" ",BT66))))</f>
        <v/>
      </c>
      <c r="ED66" s="1420" t="str">
        <f t="array" ref="ED66">IF(BN66="","",SUMPRODUCT(--ISNUMBER(SEARCH(" "&amp;EK2436:EK2440&amp;" ",BT66))))</f>
        <v/>
      </c>
      <c r="EE66" s="1420" t="str">
        <f t="shared" si="96"/>
        <v/>
      </c>
      <c r="EF66" s="1412"/>
      <c r="EG66" s="1411" t="s">
        <v>2085</v>
      </c>
      <c r="EH66" s="1411" t="s">
        <v>1905</v>
      </c>
      <c r="EI66" s="1411" t="s">
        <v>1906</v>
      </c>
      <c r="EJ66" s="1411" t="s">
        <v>748</v>
      </c>
      <c r="EK66" s="1411" t="s">
        <v>748</v>
      </c>
      <c r="EL66" s="1411" t="s">
        <v>1908</v>
      </c>
      <c r="EM66" s="1411" t="s">
        <v>1909</v>
      </c>
      <c r="EN66" s="1411" t="s">
        <v>1910</v>
      </c>
      <c r="EO66" s="1414" t="s">
        <v>1911</v>
      </c>
    </row>
    <row r="67" spans="2:145" ht="21" customHeight="1">
      <c r="B67" s="1438" t="str">
        <f t="shared" si="97"/>
        <v/>
      </c>
      <c r="C67" s="1438" t="str">
        <f t="shared" si="98"/>
        <v/>
      </c>
      <c r="D67" s="1438" t="str">
        <f>IF(UPPER(TRIM(N27))="X",C67,B67)</f>
        <v/>
      </c>
      <c r="E67" s="1438">
        <f t="array" ref="E67">IF(H66&lt;&gt;"",E66,IF(E66="","",IFERROR(MATCH(TRUE(),INDEX(INDEX(K:K,E66+1):K219&lt;&gt;"",0),0)+E66,"")))</f>
        <v>58</v>
      </c>
      <c r="F67" s="1438" t="str">
        <f t="shared" si="58"/>
        <v>Cuisson : 30 min</v>
      </c>
      <c r="G67" s="1438" t="str">
        <f t="shared" si="51"/>
        <v>Cuisson : 30 min</v>
      </c>
      <c r="H67" s="1836" t="str">
        <f t="shared" si="52"/>
        <v/>
      </c>
      <c r="I67" s="1835" t="str">
        <f>IF(AND(F67&lt;&gt;"",N26&gt;0,M67&gt;N26),"Mot &gt; limite","")</f>
        <v/>
      </c>
      <c r="J67" s="1834" t="str">
        <f>IF(K67="","",COUNTIF(K34:K67,"&lt;&gt;"))</f>
        <v/>
      </c>
      <c r="K67" s="1837"/>
      <c r="L67" s="1834" t="str">
        <f t="shared" si="99"/>
        <v/>
      </c>
      <c r="M67" s="1463">
        <f>IF(OR(F67="",N26="",N26&lt;=0),"",IF(LEN(F67)&lt;=N26,LEN(F67),IFERROR(FIND("♦",SUBSTITUTE(LEFT(F67,N26)," ","♦",LEN(LEFT(F67,N26))-LEN(SUBSTITUTE(LEFT(F67,N26)," ","")))),FIND(" ",F67&amp;" ",N26+1)-1)))</f>
        <v>16</v>
      </c>
      <c r="N67" s="1832">
        <f t="shared" si="54"/>
        <v>34</v>
      </c>
      <c r="O67" s="1833" t="str">
        <f t="shared" si="55"/>
        <v>Cuisson : 30 min</v>
      </c>
      <c r="P67" s="1832">
        <f t="shared" si="56"/>
        <v>4</v>
      </c>
      <c r="Q67" s="1832">
        <f t="shared" si="57"/>
        <v>16</v>
      </c>
      <c r="R67" s="1463"/>
      <c r="S67" s="1930" t="str">
        <f t="shared" si="48"/>
        <v>►</v>
      </c>
      <c r="T67" s="1922" t="str">
        <f>T26</f>
        <v>N NOM DE VOTRE RECETTE | collez la--FAMILLE| Auteur &gt; VOUS</v>
      </c>
      <c r="U67" s="1923">
        <f>U26</f>
        <v>1</v>
      </c>
      <c r="V67" s="1922" t="str">
        <f>V26</f>
        <v>coupe</v>
      </c>
      <c r="W67" s="1921" t="str">
        <f>W26</f>
        <v>Recette mère ► Desserts assiette</v>
      </c>
      <c r="X67" s="2073"/>
      <c r="Y67" s="2072"/>
      <c r="Z67" s="2065" t="str">
        <f t="shared" si="44"/>
        <v/>
      </c>
      <c r="AA67" s="2071"/>
      <c r="AB67" s="2063"/>
      <c r="AC67" s="2062">
        <f>IF(OR(AD67="",AD67=0),0,AD67*IFERROR(_xlfn.XLOOKUP(AB67,AB84:AR84,AB85:AR85,"",0,1)*AA67*IF(X67&gt;0,X67,1),IFERROR(_xlfn.XLOOKUP(AB67,AB86:AR86,AB87:AR87,"",0,1)*AA67*IF(X67&gt;0,X67,1),0)))</f>
        <v>0</v>
      </c>
      <c r="AD67" s="2061">
        <v>1</v>
      </c>
      <c r="AE67" s="2060"/>
      <c r="AF67" s="2059"/>
      <c r="AG67" s="2058">
        <f>IF(AC75=0,0,(AC67/AC75)*AH29*1000)</f>
        <v>0</v>
      </c>
      <c r="AH67" s="2057">
        <f>IF(AC75=0,0,(X67/AC75)*AH29)</f>
        <v>0</v>
      </c>
      <c r="AI67" s="2070">
        <f>IF(AQ25&lt;&gt;0,X67*AD67*AC25,0)</f>
        <v>0</v>
      </c>
      <c r="AJ67" s="2069">
        <f t="shared" si="45"/>
        <v>0</v>
      </c>
      <c r="AK67" s="2054" t="str">
        <f>IF(OR(AQ25="",AQ25=0,AC67=0),"",AC67*AD67*AC25)</f>
        <v/>
      </c>
      <c r="AL67" s="2053" t="str">
        <f>IF(AB67="","",IF(AK67="","",IF(AK67=0,0,IF(SUM(COUNTIF(AB84:AL84,SUBSTITUTE(TRIM(AB67)," (s)","")),COUNTIF(AB86:AL86,SUBSTITUTE(TRIM(AB67)," (s)","")),COUNTIF(AB85:AL85,SUBSTITUTE(TRIM(AB67)," (s)","")),COUNTIF(AB87:AL87,SUBSTITUTE(TRIM(AB67)," (s)","")))&gt;0,IF(ROUND(AK67,3)&gt;=1,ROUND(AK67,3)&amp;" L",ROUND(AK67*100,0)&amp;" cl"),IF(SUM(COUNTIF(AM84:AR84,SUBSTITUTE(TRIM(AB67)," (s)","")),COUNTIF(AM86:AR86,SUBSTITUTE(TRIM(AB67)," (s)","")),COUNTIF(AM85:AR85,SUBSTITUTE(TRIM(AB67)," (s)","")),COUNTIF(AM87:AR87,SUBSTITUTE(TRIM(AB67)," (s)","")))&gt;0,IF(ROUND(AK67,3)&gt;=1,ROUND(AK67,3)&amp;" Kg",ROUND(AK67*1000,0)&amp;" g"),"")))))</f>
        <v/>
      </c>
      <c r="AM67" s="2052"/>
      <c r="AN67" s="2051">
        <f t="shared" si="46"/>
        <v>0</v>
      </c>
      <c r="AO67" s="2050">
        <f t="shared" si="47"/>
        <v>0</v>
      </c>
      <c r="AP67" s="2049"/>
      <c r="AQ67" s="2048"/>
      <c r="AR67" s="2047"/>
      <c r="AS67" s="1463"/>
      <c r="AT67" s="1421">
        <v>39</v>
      </c>
      <c r="AV67" s="1977" t="str">
        <f t="shared" si="59"/>
        <v/>
      </c>
      <c r="AW67" s="1976" t="str">
        <f t="shared" si="60"/>
        <v/>
      </c>
      <c r="AX67" s="1414" t="str">
        <f t="shared" si="61"/>
        <v/>
      </c>
      <c r="AY67" s="1414" t="str">
        <f t="shared" si="62"/>
        <v/>
      </c>
      <c r="AZ67" s="1414" t="str">
        <f t="shared" si="63"/>
        <v/>
      </c>
      <c r="BA67" s="1414" t="str">
        <f t="shared" si="64"/>
        <v/>
      </c>
      <c r="BB67" s="1414" t="str">
        <f t="shared" si="65"/>
        <v/>
      </c>
      <c r="BC67" s="1414" t="str">
        <f t="shared" si="66"/>
        <v/>
      </c>
      <c r="BD67" s="1414" t="str">
        <f t="shared" si="67"/>
        <v/>
      </c>
      <c r="BE67" s="1414" t="str">
        <f t="shared" si="68"/>
        <v/>
      </c>
      <c r="BF67" s="1414" t="str">
        <f t="shared" si="69"/>
        <v/>
      </c>
      <c r="BG67" s="1414" t="str">
        <f t="shared" si="70"/>
        <v/>
      </c>
      <c r="BH67" s="1414" t="str">
        <f t="shared" si="71"/>
        <v/>
      </c>
      <c r="BI67" s="1414" t="str">
        <f t="shared" si="72"/>
        <v/>
      </c>
      <c r="BJ67" s="1414" t="str">
        <f t="shared" si="73"/>
        <v/>
      </c>
      <c r="BK67" s="1414" t="str">
        <f t="shared" si="74"/>
        <v/>
      </c>
      <c r="BL67" s="1422" t="str">
        <f t="shared" si="75"/>
        <v/>
      </c>
      <c r="BM67" s="1410"/>
      <c r="BN67" s="1420" t="str">
        <f t="shared" si="76"/>
        <v/>
      </c>
      <c r="BO67" s="1420" t="str">
        <f t="shared" si="77"/>
        <v/>
      </c>
      <c r="BP67" s="1420" t="str">
        <f t="shared" si="78"/>
        <v/>
      </c>
      <c r="BQ67" s="1420" t="str">
        <f t="shared" si="79"/>
        <v/>
      </c>
      <c r="BR67" s="1420" t="str">
        <f t="shared" si="80"/>
        <v/>
      </c>
      <c r="BS67" s="1420" t="str">
        <f t="shared" si="81"/>
        <v/>
      </c>
      <c r="BT67" s="1420" t="str">
        <f t="shared" si="82"/>
        <v xml:space="preserve">  </v>
      </c>
      <c r="BU67" s="1420" t="str">
        <f t="array" ref="BU67">IF(BN67="","",SUMPRODUCT(--ISNUMBER(SEARCH(" "&amp;EK24:EK123&amp;" ",BT67))))</f>
        <v/>
      </c>
      <c r="BV67" s="1420" t="str">
        <f t="array" ref="BV67">IF(BN67="","",SUMPRODUCT(--ISNUMBER(SEARCH(" "&amp;EK124:EK169&amp;" ",BT67))))</f>
        <v/>
      </c>
      <c r="BW67" s="1420" t="str">
        <f t="array" ref="BW67">IF(BN67="","",SUMPRODUCT(--ISNUMBER(SEARCH(" "&amp;EK170:EK207&amp;" ",BT67))))</f>
        <v/>
      </c>
      <c r="BX67" s="1420" t="str">
        <f t="array" ref="BX67">IF(BN67="","",SUMPRODUCT(--ISNUMBER(SEARCH(" "&amp;EK208:EK229&amp;" ",BT67))))</f>
        <v/>
      </c>
      <c r="BY67" s="1420" t="str">
        <f t="shared" si="83"/>
        <v/>
      </c>
      <c r="BZ67" s="1420" t="str">
        <f t="array" ref="BZ67">IF(BN67="","",SUMPRODUCT(--ISNUMBER(SEARCH(" "&amp;EK230:EK329&amp;" ",BT67))))</f>
        <v/>
      </c>
      <c r="CA67" s="1420" t="str">
        <f t="array" ref="CA67">IF(BN67="","",SUMPRODUCT(--ISNUMBER(SEARCH(" "&amp;EK330:EK364&amp;" ",BT67))))</f>
        <v/>
      </c>
      <c r="CB67" s="1420" t="str">
        <f t="shared" si="84"/>
        <v/>
      </c>
      <c r="CC67" s="1420" t="str">
        <f t="array" ref="CC67">IF(BN67="","",SUMPRODUCT(--ISNUMBER(SEARCH(" "&amp;EK365:EK422&amp;" ",BT67))))</f>
        <v/>
      </c>
      <c r="CD67" s="1420" t="str">
        <f t="array" ref="CD67">IF(BN67="","",SUMPRODUCT(--ISNUMBER(SEARCH(" "&amp;EK423:EK450&amp;" ",BT67))))</f>
        <v/>
      </c>
      <c r="CE67" s="1420" t="str">
        <f t="array" ref="CE67">IF(BN67="","",SUMPRODUCT(--ISNUMBER(SEARCH(" "&amp;EK451:EK459&amp;" ",BT67))))</f>
        <v/>
      </c>
      <c r="CF67" s="1420" t="str">
        <f t="shared" si="85"/>
        <v/>
      </c>
      <c r="CG67" s="1420" t="str">
        <f t="array" ref="CG67">IF(BN67="","",SUMPRODUCT(--ISNUMBER(SEARCH(" "&amp;EK460:EK559&amp;" ",BT67))))</f>
        <v/>
      </c>
      <c r="CH67" s="1420" t="str">
        <f t="array" ref="CH67">IF(BN67="","",SUMPRODUCT(--ISNUMBER(SEARCH(" "&amp;EK560:EK659&amp;" ",BT67))))</f>
        <v/>
      </c>
      <c r="CI67" s="1420" t="str">
        <f t="array" ref="CI67">IF(BN67="","",SUMPRODUCT(--ISNUMBER(SEARCH(" "&amp;EK660:EK759&amp;" ",BT67))))</f>
        <v/>
      </c>
      <c r="CJ67" s="1420" t="str">
        <f t="array" ref="CJ67">IF(BN67="","",SUMPRODUCT(--ISNUMBER(SEARCH(" "&amp;EK760:EK859&amp;" ",BT67))))</f>
        <v/>
      </c>
      <c r="CK67" s="1420" t="str">
        <f t="array" ref="CK67">IF(BN67="","",SUMPRODUCT(--ISNUMBER(SEARCH(" "&amp;EK860:EK959&amp;" ",BT67))))</f>
        <v/>
      </c>
      <c r="CL67" s="1420" t="str">
        <f t="array" ref="CL67">IF(BN67="","",SUMPRODUCT(--ISNUMBER(SEARCH(" "&amp;EK960:EK1059&amp;" ",BT67))))</f>
        <v/>
      </c>
      <c r="CM67" s="1420" t="str">
        <f t="array" ref="CM67">IF(BN67="","",SUMPRODUCT(--ISNUMBER(SEARCH(" "&amp;EK1060:EK1159&amp;" ",BT67))))</f>
        <v/>
      </c>
      <c r="CN67" s="1420" t="str">
        <f t="array" ref="CN67">IF(BN67="","",SUMPRODUCT(--ISNUMBER(SEARCH(" "&amp;EK1160:EK1259&amp;" ",BT67))))</f>
        <v/>
      </c>
      <c r="CO67" s="1420" t="str">
        <f t="array" ref="CO67">IF(BN67="","",SUMPRODUCT(--ISNUMBER(SEARCH(" "&amp;EK1260:EK1359&amp;" ",BT67))))</f>
        <v/>
      </c>
      <c r="CP67" s="1420" t="str">
        <f t="array" ref="CP67">IF(BN67="","",SUMPRODUCT(--ISNUMBER(SEARCH(" "&amp;EK1360:EK1387&amp;" ",BT67))))</f>
        <v/>
      </c>
      <c r="CQ67" s="1420" t="str">
        <f t="array" ref="CQ67">IF(BN67="","",SUMPRODUCT(--ISNUMBER(SEARCH(" "&amp;EK1388:EK1396&amp;" ",BT67))))</f>
        <v/>
      </c>
      <c r="CR67" s="1420" t="str">
        <f t="array" ref="CR67">IF(BN67="","",SUMPRODUCT(--ISNUMBER(SEARCH(" "&amp;EK1397:EK1407&amp;" ",BT67))))</f>
        <v/>
      </c>
      <c r="CS67" s="1420" t="str">
        <f t="shared" si="86"/>
        <v/>
      </c>
      <c r="CT67" s="1420" t="str">
        <f t="array" ref="CT67">IF(BN67="","",SUMPRODUCT(--ISNUMBER(SEARCH(" "&amp;EK1408:EK1428&amp;" ",BT67))))</f>
        <v/>
      </c>
      <c r="CU67" s="1420" t="str">
        <f t="shared" si="87"/>
        <v/>
      </c>
      <c r="CV67" s="1420" t="str">
        <f t="array" ref="CV67">IF(BN67="","",SUMPRODUCT(--ISNUMBER(SEARCH(" "&amp;EK1429:EK1466&amp;" ",BT67))))</f>
        <v/>
      </c>
      <c r="CW67" s="1420" t="str">
        <f t="array" ref="CW67">IF(BN67="","",SUMPRODUCT(--ISNUMBER(SEARCH(" "&amp;EK1467:EK1468&amp;" ",BT67))))</f>
        <v/>
      </c>
      <c r="CX67" s="1420" t="str">
        <f t="array" ref="CX67">IF(BN67="","",SUMPRODUCT(--ISNUMBER(SEARCH(" "&amp;EK1469:EK1479&amp;" ",BT67))))</f>
        <v/>
      </c>
      <c r="CY67" s="1420" t="str">
        <f t="shared" si="88"/>
        <v/>
      </c>
      <c r="CZ67" s="1420" t="str">
        <f t="array" ref="CZ67">IF(BN67="","",SUMPRODUCT(--ISNUMBER(SEARCH(" "&amp;EK1480:EK1579&amp;" ",BT67))))</f>
        <v/>
      </c>
      <c r="DA67" s="1420" t="str">
        <f t="array" ref="DA67">IF(BN67="","",SUMPRODUCT(--ISNUMBER(SEARCH(" "&amp;EK1580:EK1679&amp;" ",BT67))))</f>
        <v/>
      </c>
      <c r="DB67" s="1420" t="str">
        <f t="array" ref="DB67">IF(BN67="","",SUMPRODUCT(--ISNUMBER(SEARCH(" "&amp;EK1680:EK1763&amp;" ",BT67))))</f>
        <v/>
      </c>
      <c r="DC67" s="1420" t="str">
        <f t="array" ref="DC67">IF(BN67="","",SUMPRODUCT(--ISNUMBER(SEARCH(" "&amp;EK1764:EK1813&amp;" ",BT67))))</f>
        <v/>
      </c>
      <c r="DD67" s="1420" t="str">
        <f t="array" ref="DD67">IF(BN67="","",SUMPRODUCT(--ISNUMBER(SEARCH(" "&amp;EK1814:EK1893&amp;" ",BT67))))</f>
        <v/>
      </c>
      <c r="DE67" s="1420" t="str">
        <f t="array" ref="DE67">IF(BN67="","",SUMPRODUCT(--ISNUMBER(SEARCH(" "&amp;EK1894:EK1902&amp;" ",BT67))))</f>
        <v/>
      </c>
      <c r="DF67" s="1420" t="str">
        <f t="shared" si="89"/>
        <v/>
      </c>
      <c r="DG67" s="1420" t="str">
        <f t="array" ref="DG67">IF(BN67="","",SUMPRODUCT(--ISNUMBER(SEARCH(" "&amp;EK1903:EK1960&amp;" ",BT67))))</f>
        <v/>
      </c>
      <c r="DH67" s="1420" t="str">
        <f t="array" ref="DH67">IF(BN67="","",SUMPRODUCT(--ISNUMBER(SEARCH(" "&amp;EK1961:EK1983&amp;" ",BT67))))</f>
        <v/>
      </c>
      <c r="DI67" s="1420" t="str">
        <f t="array" ref="DI67">IF(BN67="","",SUMPRODUCT(--ISNUMBER(SEARCH(" "&amp;EK1984:EK2000&amp;" ",BT67))))</f>
        <v/>
      </c>
      <c r="DJ67" s="1420" t="str">
        <f t="shared" si="90"/>
        <v/>
      </c>
      <c r="DK67" s="1420" t="str">
        <f t="array" ref="DK67">IF(BN67="","",SUMPRODUCT(--ISNUMBER(SEARCH(" "&amp;EK2001:EK2014&amp;" ",BT67))))</f>
        <v/>
      </c>
      <c r="DL67" s="1420" t="str">
        <f t="array" ref="DL67">IF(BN67="","",SUMPRODUCT(--ISNUMBER(SEARCH(" "&amp;EK2015:EK2029&amp;" ",BT67))))</f>
        <v/>
      </c>
      <c r="DM67" s="1420" t="str">
        <f t="shared" si="91"/>
        <v/>
      </c>
      <c r="DN67" s="1420" t="str">
        <f t="array" ref="DN67">IF(BN67="","",SUMPRODUCT(--ISNUMBER(SEARCH(" "&amp;EK2030:EK2047&amp;" ",BT67))))</f>
        <v/>
      </c>
      <c r="DO67" s="1420" t="str">
        <f t="array" ref="DO67">IF(BN67="","",SUMPRODUCT(--ISNUMBER(SEARCH(" "&amp;EK2048:EK2062&amp;" ",BT67))))</f>
        <v/>
      </c>
      <c r="DP67" s="1420" t="str">
        <f t="shared" si="92"/>
        <v/>
      </c>
      <c r="DQ67" s="1420" t="str">
        <f t="array" ref="DQ67">IF(BN67="","",SUMPRODUCT(--ISNUMBER(SEARCH(" "&amp;EK2063:EK2081&amp;" ",BT67))))</f>
        <v/>
      </c>
      <c r="DR67" s="1420" t="str">
        <f t="array" ref="DR67">IF(BN67="","",SUMPRODUCT(--ISNUMBER(SEARCH(" "&amp;EK2082:EK2096&amp;" ",BT67))))</f>
        <v/>
      </c>
      <c r="DS67" s="1420" t="str">
        <f t="shared" si="93"/>
        <v/>
      </c>
      <c r="DT67" s="1420" t="str">
        <f t="array" ref="DT67">IF(BN67="","",SUMPRODUCT(--ISNUMBER(SEARCH(" "&amp;EK2097:EK2117&amp;" ",BT67))))</f>
        <v/>
      </c>
      <c r="DU67" s="1420" t="str">
        <f t="array" ref="DU67">IF(BN67="","",SUMPRODUCT(--ISNUMBER(SEARCH(" "&amp;EK2118:EK2157&amp;" ",BT67))))</f>
        <v/>
      </c>
      <c r="DV67" s="1420" t="str">
        <f t="shared" si="94"/>
        <v/>
      </c>
      <c r="DW67" s="1420" t="str">
        <f t="array" ref="DW67">IF(BN67="","",SUMPRODUCT(--ISNUMBER(SEARCH(" "&amp;EK2158:EK2170&amp;" ",BT67))))</f>
        <v/>
      </c>
      <c r="DX67" s="1420" t="str">
        <f t="array" ref="DX67">IF(BN67="","",SUMPRODUCT(--ISNUMBER(SEARCH(" "&amp;EK2171:EK2176&amp;" ",BT67))))</f>
        <v/>
      </c>
      <c r="DY67" s="1420" t="str">
        <f t="shared" si="95"/>
        <v/>
      </c>
      <c r="DZ67" s="1420" t="str">
        <f t="array" ref="DZ67">IF(BN67="","",SUMPRODUCT(--ISNUMBER(SEARCH(" "&amp;EK2177:EK2276&amp;" ",BT67))))</f>
        <v/>
      </c>
      <c r="EA67" s="1420" t="str">
        <f t="array" ref="EA67">IF(BN67="","",SUMPRODUCT(--ISNUMBER(SEARCH(" "&amp;EK2277:EK2376&amp;" ",BT67))))</f>
        <v/>
      </c>
      <c r="EB67" s="1420" t="str">
        <f t="array" ref="EB67">IF(BN67="","",SUMPRODUCT(--ISNUMBER(SEARCH(" "&amp;EK2377:EK2419&amp;" ",BT67))))</f>
        <v/>
      </c>
      <c r="EC67" s="1420" t="str">
        <f t="array" ref="EC67">IF(BN67="","",SUMPRODUCT(--ISNUMBER(SEARCH(" "&amp;EK2420:EK2435&amp;" ",BT67))))</f>
        <v/>
      </c>
      <c r="ED67" s="1420" t="str">
        <f t="array" ref="ED67">IF(BN67="","",SUMPRODUCT(--ISNUMBER(SEARCH(" "&amp;EK2436:EK2440&amp;" ",BT67))))</f>
        <v/>
      </c>
      <c r="EE67" s="1420" t="str">
        <f t="shared" si="96"/>
        <v/>
      </c>
      <c r="EF67" s="1412"/>
      <c r="EG67" s="1411" t="s">
        <v>2086</v>
      </c>
      <c r="EH67" s="1411" t="s">
        <v>1905</v>
      </c>
      <c r="EI67" s="1411" t="s">
        <v>1906</v>
      </c>
      <c r="EJ67" s="1411" t="s">
        <v>2087</v>
      </c>
      <c r="EK67" s="1411" t="s">
        <v>2087</v>
      </c>
      <c r="EL67" s="1411" t="s">
        <v>1908</v>
      </c>
      <c r="EM67" s="1411" t="s">
        <v>1909</v>
      </c>
      <c r="EN67" s="1411" t="s">
        <v>1910</v>
      </c>
      <c r="EO67" s="1414" t="s">
        <v>1911</v>
      </c>
    </row>
    <row r="68" spans="2:145" ht="21" customHeight="1">
      <c r="B68" s="1438" t="str">
        <f t="shared" si="97"/>
        <v/>
      </c>
      <c r="C68" s="1438" t="str">
        <f t="shared" si="98"/>
        <v/>
      </c>
      <c r="D68" s="1438" t="str">
        <f>IF(UPPER(TRIM(N27))="X",C68,B68)</f>
        <v/>
      </c>
      <c r="E68" s="1438">
        <f t="array" ref="E68">IF(H67&lt;&gt;"",E67,IF(E67="","",IFERROR(MATCH(TRUE(),INDEX(INDEX(K:K,E67+1):K219&lt;&gt;"",0),0)+E67,"")))</f>
        <v>59</v>
      </c>
      <c r="F68" s="1438" t="str">
        <f t="shared" si="58"/>
        <v>Portions : 4</v>
      </c>
      <c r="G68" s="1438" t="str">
        <f t="shared" si="51"/>
        <v>Portions : 4</v>
      </c>
      <c r="H68" s="1836" t="str">
        <f t="shared" si="52"/>
        <v/>
      </c>
      <c r="I68" s="1835" t="str">
        <f>IF(AND(F68&lt;&gt;"",N26&gt;0,M68&gt;N26),"Mot &gt; limite","")</f>
        <v/>
      </c>
      <c r="J68" s="1834" t="str">
        <f>IF(K68="","",COUNTIF(K34:K68,"&lt;&gt;"))</f>
        <v/>
      </c>
      <c r="K68" s="1837"/>
      <c r="L68" s="1834" t="str">
        <f t="shared" si="99"/>
        <v/>
      </c>
      <c r="M68" s="1463">
        <f>IF(OR(F68="",N26="",N26&lt;=0),"",IF(LEN(F68)&lt;=N26,LEN(F68),IFERROR(FIND("♦",SUBSTITUTE(LEFT(F68,N26)," ","♦",LEN(LEFT(F68,N26))-LEN(SUBSTITUTE(LEFT(F68,N26)," ","")))),FIND(" ",F68&amp;" ",N26+1)-1)))</f>
        <v>12</v>
      </c>
      <c r="N68" s="1832">
        <f t="shared" si="54"/>
        <v>35</v>
      </c>
      <c r="O68" s="1833" t="str">
        <f t="shared" si="55"/>
        <v>Portions : 4</v>
      </c>
      <c r="P68" s="1832">
        <f t="shared" si="56"/>
        <v>3</v>
      </c>
      <c r="Q68" s="1832">
        <f t="shared" si="57"/>
        <v>12</v>
      </c>
      <c r="R68" s="1463"/>
      <c r="S68" s="1930" t="str">
        <f t="shared" si="48"/>
        <v>►</v>
      </c>
      <c r="T68" s="1922" t="str">
        <f>T26</f>
        <v>N NOM DE VOTRE RECETTE | collez la--FAMILLE| Auteur &gt; VOUS</v>
      </c>
      <c r="U68" s="1923">
        <f>U26</f>
        <v>1</v>
      </c>
      <c r="V68" s="1922" t="str">
        <f>V26</f>
        <v>coupe</v>
      </c>
      <c r="W68" s="1921" t="str">
        <f>W26</f>
        <v>Recette mère ► Desserts assiette</v>
      </c>
      <c r="X68" s="2073"/>
      <c r="Y68" s="2072"/>
      <c r="Z68" s="2065" t="str">
        <f t="shared" si="44"/>
        <v/>
      </c>
      <c r="AA68" s="2071"/>
      <c r="AB68" s="2063"/>
      <c r="AC68" s="2062">
        <f>IF(OR(AD68="",AD68=0),0,AD68*IFERROR(_xlfn.XLOOKUP(AB68,AB84:AR84,AB85:AR85,"",0,1)*AA68*IF(X68&gt;0,X68,1),IFERROR(_xlfn.XLOOKUP(AB68,AB86:AR86,AB87:AR87,"",0,1)*AA68*IF(X68&gt;0,X68,1),0)))</f>
        <v>0</v>
      </c>
      <c r="AD68" s="2061">
        <v>1</v>
      </c>
      <c r="AE68" s="2060"/>
      <c r="AF68" s="2059"/>
      <c r="AG68" s="2058">
        <f>IF(AC75=0,0,(AC68/AC75)*AH29*1000)</f>
        <v>0</v>
      </c>
      <c r="AH68" s="2057">
        <f>IF(AC75=0,0,(X68/AC75)*AH29)</f>
        <v>0</v>
      </c>
      <c r="AI68" s="2056">
        <f>IF(AQ25&lt;&gt;0,X68*AD68*AC25,0)</f>
        <v>0</v>
      </c>
      <c r="AJ68" s="2055">
        <f t="shared" si="45"/>
        <v>0</v>
      </c>
      <c r="AK68" s="2054" t="str">
        <f>IF(OR(AQ25="",AQ25=0,AC68=0),"",AC68*AD68*AC25)</f>
        <v/>
      </c>
      <c r="AL68" s="2053" t="str">
        <f>IF(AB68="","",IF(AK68="","",IF(AK68=0,0,IF(SUM(COUNTIF(AB84:AL84,SUBSTITUTE(TRIM(AB68)," (s)","")),COUNTIF(AB86:AL86,SUBSTITUTE(TRIM(AB68)," (s)","")),COUNTIF(AB85:AL85,SUBSTITUTE(TRIM(AB68)," (s)","")),COUNTIF(AB87:AL87,SUBSTITUTE(TRIM(AB68)," (s)","")))&gt;0,IF(ROUND(AK68,3)&gt;=1,ROUND(AK68,3)&amp;" L",ROUND(AK68*100,0)&amp;" cl"),IF(SUM(COUNTIF(AM84:AR84,SUBSTITUTE(TRIM(AB68)," (s)","")),COUNTIF(AM86:AR86,SUBSTITUTE(TRIM(AB68)," (s)","")),COUNTIF(AM85:AR85,SUBSTITUTE(TRIM(AB68)," (s)","")),COUNTIF(AM87:AR87,SUBSTITUTE(TRIM(AB68)," (s)","")))&gt;0,IF(ROUND(AK68,3)&gt;=1,ROUND(AK68,3)&amp;" Kg",ROUND(AK68*1000,0)&amp;" g"),"")))))</f>
        <v/>
      </c>
      <c r="AM68" s="2052"/>
      <c r="AN68" s="2051">
        <f t="shared" si="46"/>
        <v>0</v>
      </c>
      <c r="AO68" s="2050">
        <f t="shared" si="47"/>
        <v>0</v>
      </c>
      <c r="AP68" s="2049"/>
      <c r="AQ68" s="2048"/>
      <c r="AR68" s="2047"/>
      <c r="AS68" s="1463"/>
      <c r="AT68" s="1421">
        <v>40</v>
      </c>
      <c r="AV68" s="1977" t="str">
        <f t="shared" si="59"/>
        <v/>
      </c>
      <c r="AW68" s="1976" t="str">
        <f t="shared" si="60"/>
        <v/>
      </c>
      <c r="AX68" s="1414" t="str">
        <f t="shared" si="61"/>
        <v/>
      </c>
      <c r="AY68" s="1414" t="str">
        <f t="shared" si="62"/>
        <v/>
      </c>
      <c r="AZ68" s="1414" t="str">
        <f t="shared" si="63"/>
        <v/>
      </c>
      <c r="BA68" s="1414" t="str">
        <f t="shared" si="64"/>
        <v/>
      </c>
      <c r="BB68" s="1414" t="str">
        <f t="shared" si="65"/>
        <v/>
      </c>
      <c r="BC68" s="1414" t="str">
        <f t="shared" si="66"/>
        <v/>
      </c>
      <c r="BD68" s="1414" t="str">
        <f t="shared" si="67"/>
        <v/>
      </c>
      <c r="BE68" s="1414" t="str">
        <f t="shared" si="68"/>
        <v/>
      </c>
      <c r="BF68" s="1414" t="str">
        <f t="shared" si="69"/>
        <v/>
      </c>
      <c r="BG68" s="1414" t="str">
        <f t="shared" si="70"/>
        <v/>
      </c>
      <c r="BH68" s="1414" t="str">
        <f t="shared" si="71"/>
        <v/>
      </c>
      <c r="BI68" s="1414" t="str">
        <f t="shared" si="72"/>
        <v/>
      </c>
      <c r="BJ68" s="1414" t="str">
        <f t="shared" si="73"/>
        <v/>
      </c>
      <c r="BK68" s="1414" t="str">
        <f t="shared" si="74"/>
        <v/>
      </c>
      <c r="BL68" s="1422" t="str">
        <f t="shared" si="75"/>
        <v/>
      </c>
      <c r="BM68" s="1410"/>
      <c r="BN68" s="1420" t="str">
        <f t="shared" si="76"/>
        <v/>
      </c>
      <c r="BO68" s="1420" t="str">
        <f t="shared" si="77"/>
        <v/>
      </c>
      <c r="BP68" s="1420" t="str">
        <f t="shared" si="78"/>
        <v/>
      </c>
      <c r="BQ68" s="1420" t="str">
        <f t="shared" si="79"/>
        <v/>
      </c>
      <c r="BR68" s="1420" t="str">
        <f t="shared" si="80"/>
        <v/>
      </c>
      <c r="BS68" s="1420" t="str">
        <f t="shared" si="81"/>
        <v/>
      </c>
      <c r="BT68" s="1420" t="str">
        <f t="shared" si="82"/>
        <v xml:space="preserve">  </v>
      </c>
      <c r="BU68" s="1420" t="str">
        <f t="array" ref="BU68">IF(BN68="","",SUMPRODUCT(--ISNUMBER(SEARCH(" "&amp;EK24:EK123&amp;" ",BT68))))</f>
        <v/>
      </c>
      <c r="BV68" s="1420" t="str">
        <f t="array" ref="BV68">IF(BN68="","",SUMPRODUCT(--ISNUMBER(SEARCH(" "&amp;EK124:EK169&amp;" ",BT68))))</f>
        <v/>
      </c>
      <c r="BW68" s="1420" t="str">
        <f t="array" ref="BW68">IF(BN68="","",SUMPRODUCT(--ISNUMBER(SEARCH(" "&amp;EK170:EK207&amp;" ",BT68))))</f>
        <v/>
      </c>
      <c r="BX68" s="1420" t="str">
        <f t="array" ref="BX68">IF(BN68="","",SUMPRODUCT(--ISNUMBER(SEARCH(" "&amp;EK208:EK229&amp;" ",BT68))))</f>
        <v/>
      </c>
      <c r="BY68" s="1420" t="str">
        <f t="shared" si="83"/>
        <v/>
      </c>
      <c r="BZ68" s="1420" t="str">
        <f t="array" ref="BZ68">IF(BN68="","",SUMPRODUCT(--ISNUMBER(SEARCH(" "&amp;EK230:EK329&amp;" ",BT68))))</f>
        <v/>
      </c>
      <c r="CA68" s="1420" t="str">
        <f t="array" ref="CA68">IF(BN68="","",SUMPRODUCT(--ISNUMBER(SEARCH(" "&amp;EK330:EK364&amp;" ",BT68))))</f>
        <v/>
      </c>
      <c r="CB68" s="1420" t="str">
        <f t="shared" si="84"/>
        <v/>
      </c>
      <c r="CC68" s="1420" t="str">
        <f t="array" ref="CC68">IF(BN68="","",SUMPRODUCT(--ISNUMBER(SEARCH(" "&amp;EK365:EK422&amp;" ",BT68))))</f>
        <v/>
      </c>
      <c r="CD68" s="1420" t="str">
        <f t="array" ref="CD68">IF(BN68="","",SUMPRODUCT(--ISNUMBER(SEARCH(" "&amp;EK423:EK450&amp;" ",BT68))))</f>
        <v/>
      </c>
      <c r="CE68" s="1420" t="str">
        <f t="array" ref="CE68">IF(BN68="","",SUMPRODUCT(--ISNUMBER(SEARCH(" "&amp;EK451:EK459&amp;" ",BT68))))</f>
        <v/>
      </c>
      <c r="CF68" s="1420" t="str">
        <f t="shared" si="85"/>
        <v/>
      </c>
      <c r="CG68" s="1420" t="str">
        <f t="array" ref="CG68">IF(BN68="","",SUMPRODUCT(--ISNUMBER(SEARCH(" "&amp;EK460:EK559&amp;" ",BT68))))</f>
        <v/>
      </c>
      <c r="CH68" s="1420" t="str">
        <f t="array" ref="CH68">IF(BN68="","",SUMPRODUCT(--ISNUMBER(SEARCH(" "&amp;EK560:EK659&amp;" ",BT68))))</f>
        <v/>
      </c>
      <c r="CI68" s="1420" t="str">
        <f t="array" ref="CI68">IF(BN68="","",SUMPRODUCT(--ISNUMBER(SEARCH(" "&amp;EK660:EK759&amp;" ",BT68))))</f>
        <v/>
      </c>
      <c r="CJ68" s="1420" t="str">
        <f t="array" ref="CJ68">IF(BN68="","",SUMPRODUCT(--ISNUMBER(SEARCH(" "&amp;EK760:EK859&amp;" ",BT68))))</f>
        <v/>
      </c>
      <c r="CK68" s="1420" t="str">
        <f t="array" ref="CK68">IF(BN68="","",SUMPRODUCT(--ISNUMBER(SEARCH(" "&amp;EK860:EK959&amp;" ",BT68))))</f>
        <v/>
      </c>
      <c r="CL68" s="1420" t="str">
        <f t="array" ref="CL68">IF(BN68="","",SUMPRODUCT(--ISNUMBER(SEARCH(" "&amp;EK960:EK1059&amp;" ",BT68))))</f>
        <v/>
      </c>
      <c r="CM68" s="1420" t="str">
        <f t="array" ref="CM68">IF(BN68="","",SUMPRODUCT(--ISNUMBER(SEARCH(" "&amp;EK1060:EK1159&amp;" ",BT68))))</f>
        <v/>
      </c>
      <c r="CN68" s="1420" t="str">
        <f t="array" ref="CN68">IF(BN68="","",SUMPRODUCT(--ISNUMBER(SEARCH(" "&amp;EK1160:EK1259&amp;" ",BT68))))</f>
        <v/>
      </c>
      <c r="CO68" s="1420" t="str">
        <f t="array" ref="CO68">IF(BN68="","",SUMPRODUCT(--ISNUMBER(SEARCH(" "&amp;EK1260:EK1359&amp;" ",BT68))))</f>
        <v/>
      </c>
      <c r="CP68" s="1420" t="str">
        <f t="array" ref="CP68">IF(BN68="","",SUMPRODUCT(--ISNUMBER(SEARCH(" "&amp;EK1360:EK1387&amp;" ",BT68))))</f>
        <v/>
      </c>
      <c r="CQ68" s="1420" t="str">
        <f t="array" ref="CQ68">IF(BN68="","",SUMPRODUCT(--ISNUMBER(SEARCH(" "&amp;EK1388:EK1396&amp;" ",BT68))))</f>
        <v/>
      </c>
      <c r="CR68" s="1420" t="str">
        <f t="array" ref="CR68">IF(BN68="","",SUMPRODUCT(--ISNUMBER(SEARCH(" "&amp;EK1397:EK1407&amp;" ",BT68))))</f>
        <v/>
      </c>
      <c r="CS68" s="1420" t="str">
        <f t="shared" si="86"/>
        <v/>
      </c>
      <c r="CT68" s="1420" t="str">
        <f t="array" ref="CT68">IF(BN68="","",SUMPRODUCT(--ISNUMBER(SEARCH(" "&amp;EK1408:EK1428&amp;" ",BT68))))</f>
        <v/>
      </c>
      <c r="CU68" s="1420" t="str">
        <f t="shared" si="87"/>
        <v/>
      </c>
      <c r="CV68" s="1420" t="str">
        <f t="array" ref="CV68">IF(BN68="","",SUMPRODUCT(--ISNUMBER(SEARCH(" "&amp;EK1429:EK1466&amp;" ",BT68))))</f>
        <v/>
      </c>
      <c r="CW68" s="1420" t="str">
        <f t="array" ref="CW68">IF(BN68="","",SUMPRODUCT(--ISNUMBER(SEARCH(" "&amp;EK1467:EK1468&amp;" ",BT68))))</f>
        <v/>
      </c>
      <c r="CX68" s="1420" t="str">
        <f t="array" ref="CX68">IF(BN68="","",SUMPRODUCT(--ISNUMBER(SEARCH(" "&amp;EK1469:EK1479&amp;" ",BT68))))</f>
        <v/>
      </c>
      <c r="CY68" s="1420" t="str">
        <f t="shared" si="88"/>
        <v/>
      </c>
      <c r="CZ68" s="1420" t="str">
        <f t="array" ref="CZ68">IF(BN68="","",SUMPRODUCT(--ISNUMBER(SEARCH(" "&amp;EK1480:EK1579&amp;" ",BT68))))</f>
        <v/>
      </c>
      <c r="DA68" s="1420" t="str">
        <f t="array" ref="DA68">IF(BN68="","",SUMPRODUCT(--ISNUMBER(SEARCH(" "&amp;EK1580:EK1679&amp;" ",BT68))))</f>
        <v/>
      </c>
      <c r="DB68" s="1420" t="str">
        <f t="array" ref="DB68">IF(BN68="","",SUMPRODUCT(--ISNUMBER(SEARCH(" "&amp;EK1680:EK1763&amp;" ",BT68))))</f>
        <v/>
      </c>
      <c r="DC68" s="1420" t="str">
        <f t="array" ref="DC68">IF(BN68="","",SUMPRODUCT(--ISNUMBER(SEARCH(" "&amp;EK1764:EK1813&amp;" ",BT68))))</f>
        <v/>
      </c>
      <c r="DD68" s="1420" t="str">
        <f t="array" ref="DD68">IF(BN68="","",SUMPRODUCT(--ISNUMBER(SEARCH(" "&amp;EK1814:EK1893&amp;" ",BT68))))</f>
        <v/>
      </c>
      <c r="DE68" s="1420" t="str">
        <f t="array" ref="DE68">IF(BN68="","",SUMPRODUCT(--ISNUMBER(SEARCH(" "&amp;EK1894:EK1902&amp;" ",BT68))))</f>
        <v/>
      </c>
      <c r="DF68" s="1420" t="str">
        <f t="shared" si="89"/>
        <v/>
      </c>
      <c r="DG68" s="1420" t="str">
        <f t="array" ref="DG68">IF(BN68="","",SUMPRODUCT(--ISNUMBER(SEARCH(" "&amp;EK1903:EK1960&amp;" ",BT68))))</f>
        <v/>
      </c>
      <c r="DH68" s="1420" t="str">
        <f t="array" ref="DH68">IF(BN68="","",SUMPRODUCT(--ISNUMBER(SEARCH(" "&amp;EK1961:EK1983&amp;" ",BT68))))</f>
        <v/>
      </c>
      <c r="DI68" s="1420" t="str">
        <f t="array" ref="DI68">IF(BN68="","",SUMPRODUCT(--ISNUMBER(SEARCH(" "&amp;EK1984:EK2000&amp;" ",BT68))))</f>
        <v/>
      </c>
      <c r="DJ68" s="1420" t="str">
        <f t="shared" si="90"/>
        <v/>
      </c>
      <c r="DK68" s="1420" t="str">
        <f t="array" ref="DK68">IF(BN68="","",SUMPRODUCT(--ISNUMBER(SEARCH(" "&amp;EK2001:EK2014&amp;" ",BT68))))</f>
        <v/>
      </c>
      <c r="DL68" s="1420" t="str">
        <f t="array" ref="DL68">IF(BN68="","",SUMPRODUCT(--ISNUMBER(SEARCH(" "&amp;EK2015:EK2029&amp;" ",BT68))))</f>
        <v/>
      </c>
      <c r="DM68" s="1420" t="str">
        <f t="shared" si="91"/>
        <v/>
      </c>
      <c r="DN68" s="1420" t="str">
        <f t="array" ref="DN68">IF(BN68="","",SUMPRODUCT(--ISNUMBER(SEARCH(" "&amp;EK2030:EK2047&amp;" ",BT68))))</f>
        <v/>
      </c>
      <c r="DO68" s="1420" t="str">
        <f t="array" ref="DO68">IF(BN68="","",SUMPRODUCT(--ISNUMBER(SEARCH(" "&amp;EK2048:EK2062&amp;" ",BT68))))</f>
        <v/>
      </c>
      <c r="DP68" s="1420" t="str">
        <f t="shared" si="92"/>
        <v/>
      </c>
      <c r="DQ68" s="1420" t="str">
        <f t="array" ref="DQ68">IF(BN68="","",SUMPRODUCT(--ISNUMBER(SEARCH(" "&amp;EK2063:EK2081&amp;" ",BT68))))</f>
        <v/>
      </c>
      <c r="DR68" s="1420" t="str">
        <f t="array" ref="DR68">IF(BN68="","",SUMPRODUCT(--ISNUMBER(SEARCH(" "&amp;EK2082:EK2096&amp;" ",BT68))))</f>
        <v/>
      </c>
      <c r="DS68" s="1420" t="str">
        <f t="shared" si="93"/>
        <v/>
      </c>
      <c r="DT68" s="1420" t="str">
        <f t="array" ref="DT68">IF(BN68="","",SUMPRODUCT(--ISNUMBER(SEARCH(" "&amp;EK2097:EK2117&amp;" ",BT68))))</f>
        <v/>
      </c>
      <c r="DU68" s="1420" t="str">
        <f t="array" ref="DU68">IF(BN68="","",SUMPRODUCT(--ISNUMBER(SEARCH(" "&amp;EK2118:EK2157&amp;" ",BT68))))</f>
        <v/>
      </c>
      <c r="DV68" s="1420" t="str">
        <f t="shared" si="94"/>
        <v/>
      </c>
      <c r="DW68" s="1420" t="str">
        <f t="array" ref="DW68">IF(BN68="","",SUMPRODUCT(--ISNUMBER(SEARCH(" "&amp;EK2158:EK2170&amp;" ",BT68))))</f>
        <v/>
      </c>
      <c r="DX68" s="1420" t="str">
        <f t="array" ref="DX68">IF(BN68="","",SUMPRODUCT(--ISNUMBER(SEARCH(" "&amp;EK2171:EK2176&amp;" ",BT68))))</f>
        <v/>
      </c>
      <c r="DY68" s="1420" t="str">
        <f t="shared" si="95"/>
        <v/>
      </c>
      <c r="DZ68" s="1420" t="str">
        <f t="array" ref="DZ68">IF(BN68="","",SUMPRODUCT(--ISNUMBER(SEARCH(" "&amp;EK2177:EK2276&amp;" ",BT68))))</f>
        <v/>
      </c>
      <c r="EA68" s="1420" t="str">
        <f t="array" ref="EA68">IF(BN68="","",SUMPRODUCT(--ISNUMBER(SEARCH(" "&amp;EK2277:EK2376&amp;" ",BT68))))</f>
        <v/>
      </c>
      <c r="EB68" s="1420" t="str">
        <f t="array" ref="EB68">IF(BN68="","",SUMPRODUCT(--ISNUMBER(SEARCH(" "&amp;EK2377:EK2419&amp;" ",BT68))))</f>
        <v/>
      </c>
      <c r="EC68" s="1420" t="str">
        <f t="array" ref="EC68">IF(BN68="","",SUMPRODUCT(--ISNUMBER(SEARCH(" "&amp;EK2420:EK2435&amp;" ",BT68))))</f>
        <v/>
      </c>
      <c r="ED68" s="1420" t="str">
        <f t="array" ref="ED68">IF(BN68="","",SUMPRODUCT(--ISNUMBER(SEARCH(" "&amp;EK2436:EK2440&amp;" ",BT68))))</f>
        <v/>
      </c>
      <c r="EE68" s="1420" t="str">
        <f t="shared" si="96"/>
        <v/>
      </c>
      <c r="EF68" s="1412"/>
      <c r="EG68" s="1411" t="s">
        <v>2088</v>
      </c>
      <c r="EH68" s="1411" t="s">
        <v>1905</v>
      </c>
      <c r="EI68" s="1411" t="s">
        <v>1906</v>
      </c>
      <c r="EJ68" s="1411" t="s">
        <v>2089</v>
      </c>
      <c r="EK68" s="1411" t="s">
        <v>2089</v>
      </c>
      <c r="EL68" s="1411" t="s">
        <v>1908</v>
      </c>
      <c r="EM68" s="1411" t="s">
        <v>1909</v>
      </c>
      <c r="EN68" s="1411" t="s">
        <v>1910</v>
      </c>
      <c r="EO68" s="1414" t="s">
        <v>1911</v>
      </c>
    </row>
    <row r="69" spans="2:145" ht="21" customHeight="1">
      <c r="B69" s="1438" t="str">
        <f t="shared" si="97"/>
        <v/>
      </c>
      <c r="C69" s="1438" t="str">
        <f t="shared" si="98"/>
        <v/>
      </c>
      <c r="D69" s="1438" t="str">
        <f>IF(UPPER(TRIM(N27))="X",C69,B69)</f>
        <v/>
      </c>
      <c r="E69" s="1438">
        <f t="array" ref="E69">IF(H68&lt;&gt;"",E68,IF(E68="","",IFERROR(MATCH(TRUE(),INDEX(INDEX(K:K,E68+1):K219&lt;&gt;"",0),0)+E68,"")))</f>
        <v>60</v>
      </c>
      <c r="F69" s="1438" t="str">
        <f t="shared" si="58"/>
        <v>Calories : ≈ 410 kcal par part</v>
      </c>
      <c r="G69" s="1438" t="str">
        <f t="shared" si="51"/>
        <v>Calories : ≈ 410 kcal par part</v>
      </c>
      <c r="H69" s="1836" t="str">
        <f t="shared" si="52"/>
        <v/>
      </c>
      <c r="I69" s="1835" t="str">
        <f>IF(AND(F69&lt;&gt;"",N26&gt;0,M69&gt;N26),"Mot &gt; limite","")</f>
        <v/>
      </c>
      <c r="J69" s="1834" t="str">
        <f>IF(K69="","",COUNTIF(K34:K69,"&lt;&gt;"))</f>
        <v/>
      </c>
      <c r="K69" s="1837"/>
      <c r="L69" s="1834" t="str">
        <f t="shared" si="99"/>
        <v/>
      </c>
      <c r="M69" s="1463">
        <f>IF(OR(F69="",N26="",N26&lt;=0),"",IF(LEN(F69)&lt;=N26,LEN(F69),IFERROR(FIND("♦",SUBSTITUTE(LEFT(F69,N26)," ","♦",LEN(LEFT(F69,N26))-LEN(SUBSTITUTE(LEFT(F69,N26)," ","")))),FIND(" ",F69&amp;" ",N26+1)-1)))</f>
        <v>30</v>
      </c>
      <c r="N69" s="1832">
        <f t="shared" si="54"/>
        <v>36</v>
      </c>
      <c r="O69" s="1833" t="str">
        <f t="shared" si="55"/>
        <v>Calories : ≈ 410 kcal par part</v>
      </c>
      <c r="P69" s="1832">
        <f t="shared" si="56"/>
        <v>7</v>
      </c>
      <c r="Q69" s="1832">
        <f t="shared" si="57"/>
        <v>30</v>
      </c>
      <c r="R69" s="1463"/>
      <c r="S69" s="1930" t="str">
        <f t="shared" si="48"/>
        <v>►</v>
      </c>
      <c r="T69" s="1922" t="str">
        <f>T26</f>
        <v>N NOM DE VOTRE RECETTE | collez la--FAMILLE| Auteur &gt; VOUS</v>
      </c>
      <c r="U69" s="1923">
        <f>U26</f>
        <v>1</v>
      </c>
      <c r="V69" s="1922" t="str">
        <f>V26</f>
        <v>coupe</v>
      </c>
      <c r="W69" s="1921" t="str">
        <f>W26</f>
        <v>Recette mère ► Desserts assiette</v>
      </c>
      <c r="X69" s="2073"/>
      <c r="Y69" s="2072"/>
      <c r="Z69" s="2065" t="str">
        <f t="shared" si="44"/>
        <v/>
      </c>
      <c r="AA69" s="2071"/>
      <c r="AB69" s="2063"/>
      <c r="AC69" s="2062">
        <f>IF(OR(AD69="",AD69=0),0,AD69*IFERROR(_xlfn.XLOOKUP(AB69,AB84:AR84,AB85:AR85,"",0,1)*AA69*IF(X69&gt;0,X69,1),IFERROR(_xlfn.XLOOKUP(AB69,AB86:AR86,AB87:AR87,"",0,1)*AA69*IF(X69&gt;0,X69,1),0)))</f>
        <v>0</v>
      </c>
      <c r="AD69" s="2061">
        <v>1</v>
      </c>
      <c r="AE69" s="2060"/>
      <c r="AF69" s="2059"/>
      <c r="AG69" s="2058">
        <f>IF(AC75=0,0,(AC69/AC75)*AH29*1000)</f>
        <v>0</v>
      </c>
      <c r="AH69" s="2057">
        <f>IF(AC75=0,0,(X69/AC75)*AH29)</f>
        <v>0</v>
      </c>
      <c r="AI69" s="2070">
        <f>IF(AQ25&lt;&gt;0,X69*AD69*AC25,0)</f>
        <v>0</v>
      </c>
      <c r="AJ69" s="2069">
        <f t="shared" si="45"/>
        <v>0</v>
      </c>
      <c r="AK69" s="2054" t="str">
        <f>IF(OR(AQ25="",AQ25=0,AC69=0),"",AC69*AD69*AC25)</f>
        <v/>
      </c>
      <c r="AL69" s="2068" t="str">
        <f>IF(AB69="","",IF(AK69="","",IF(AK69=0,0,IF(SUM(COUNTIF(AB84:AL84,SUBSTITUTE(TRIM(AB69)," (s)","")),COUNTIF(AB86:AL86,SUBSTITUTE(TRIM(AB69)," (s)","")),COUNTIF(AB85:AL85,SUBSTITUTE(TRIM(AB69)," (s)","")),COUNTIF(AB87:AL87,SUBSTITUTE(TRIM(AB69)," (s)","")))&gt;0,IF(ROUND(AK69,3)&gt;=1,ROUND(AK69,3)&amp;" L",ROUND(AK69*100,0)&amp;" cl"),IF(SUM(COUNTIF(AM84:AR84,SUBSTITUTE(TRIM(AB69)," (s)","")),COUNTIF(AM86:AR86,SUBSTITUTE(TRIM(AB69)," (s)","")),COUNTIF(AM85:AR85,SUBSTITUTE(TRIM(AB69)," (s)","")),COUNTIF(AM87:AR87,SUBSTITUTE(TRIM(AB69)," (s)","")))&gt;0,IF(ROUND(AK69,3)&gt;=1,ROUND(AK69,3)&amp;" Kg",ROUND(AK69*1000,0)&amp;" g"),"")))))</f>
        <v/>
      </c>
      <c r="AM69" s="2052"/>
      <c r="AN69" s="2051">
        <f t="shared" si="46"/>
        <v>0</v>
      </c>
      <c r="AO69" s="2050">
        <f t="shared" si="47"/>
        <v>0</v>
      </c>
      <c r="AP69" s="2049"/>
      <c r="AQ69" s="2048"/>
      <c r="AR69" s="2047"/>
      <c r="AS69" s="1463"/>
      <c r="AT69" s="1421">
        <v>41</v>
      </c>
      <c r="AV69" s="1977" t="str">
        <f t="shared" si="59"/>
        <v/>
      </c>
      <c r="AW69" s="1976" t="str">
        <f t="shared" si="60"/>
        <v/>
      </c>
      <c r="AX69" s="1414" t="str">
        <f t="shared" si="61"/>
        <v/>
      </c>
      <c r="AY69" s="1414" t="str">
        <f t="shared" si="62"/>
        <v/>
      </c>
      <c r="AZ69" s="1414" t="str">
        <f t="shared" si="63"/>
        <v/>
      </c>
      <c r="BA69" s="1414" t="str">
        <f t="shared" si="64"/>
        <v/>
      </c>
      <c r="BB69" s="1414" t="str">
        <f t="shared" si="65"/>
        <v/>
      </c>
      <c r="BC69" s="1414" t="str">
        <f t="shared" si="66"/>
        <v/>
      </c>
      <c r="BD69" s="1414" t="str">
        <f t="shared" si="67"/>
        <v/>
      </c>
      <c r="BE69" s="1414" t="str">
        <f t="shared" si="68"/>
        <v/>
      </c>
      <c r="BF69" s="1414" t="str">
        <f t="shared" si="69"/>
        <v/>
      </c>
      <c r="BG69" s="1414" t="str">
        <f t="shared" si="70"/>
        <v/>
      </c>
      <c r="BH69" s="1414" t="str">
        <f t="shared" si="71"/>
        <v/>
      </c>
      <c r="BI69" s="1414" t="str">
        <f t="shared" si="72"/>
        <v/>
      </c>
      <c r="BJ69" s="1414" t="str">
        <f t="shared" si="73"/>
        <v/>
      </c>
      <c r="BK69" s="1414" t="str">
        <f t="shared" si="74"/>
        <v/>
      </c>
      <c r="BL69" s="1422" t="str">
        <f t="shared" si="75"/>
        <v/>
      </c>
      <c r="BM69" s="1410"/>
      <c r="BN69" s="1420" t="str">
        <f t="shared" si="76"/>
        <v/>
      </c>
      <c r="BO69" s="1420" t="str">
        <f t="shared" si="77"/>
        <v/>
      </c>
      <c r="BP69" s="1420" t="str">
        <f t="shared" si="78"/>
        <v/>
      </c>
      <c r="BQ69" s="1420" t="str">
        <f t="shared" si="79"/>
        <v/>
      </c>
      <c r="BR69" s="1420" t="str">
        <f t="shared" si="80"/>
        <v/>
      </c>
      <c r="BS69" s="1420" t="str">
        <f t="shared" si="81"/>
        <v/>
      </c>
      <c r="BT69" s="1420" t="str">
        <f t="shared" si="82"/>
        <v xml:space="preserve">  </v>
      </c>
      <c r="BU69" s="1420" t="str">
        <f t="array" ref="BU69">IF(BN69="","",SUMPRODUCT(--ISNUMBER(SEARCH(" "&amp;EK24:EK123&amp;" ",BT69))))</f>
        <v/>
      </c>
      <c r="BV69" s="1420" t="str">
        <f t="array" ref="BV69">IF(BN69="","",SUMPRODUCT(--ISNUMBER(SEARCH(" "&amp;EK124:EK169&amp;" ",BT69))))</f>
        <v/>
      </c>
      <c r="BW69" s="1420" t="str">
        <f t="array" ref="BW69">IF(BN69="","",SUMPRODUCT(--ISNUMBER(SEARCH(" "&amp;EK170:EK207&amp;" ",BT69))))</f>
        <v/>
      </c>
      <c r="BX69" s="1420" t="str">
        <f t="array" ref="BX69">IF(BN69="","",SUMPRODUCT(--ISNUMBER(SEARCH(" "&amp;EK208:EK229&amp;" ",BT69))))</f>
        <v/>
      </c>
      <c r="BY69" s="1420" t="str">
        <f t="shared" si="83"/>
        <v/>
      </c>
      <c r="BZ69" s="1420" t="str">
        <f t="array" ref="BZ69">IF(BN69="","",SUMPRODUCT(--ISNUMBER(SEARCH(" "&amp;EK230:EK329&amp;" ",BT69))))</f>
        <v/>
      </c>
      <c r="CA69" s="1420" t="str">
        <f t="array" ref="CA69">IF(BN69="","",SUMPRODUCT(--ISNUMBER(SEARCH(" "&amp;EK330:EK364&amp;" ",BT69))))</f>
        <v/>
      </c>
      <c r="CB69" s="1420" t="str">
        <f t="shared" si="84"/>
        <v/>
      </c>
      <c r="CC69" s="1420" t="str">
        <f t="array" ref="CC69">IF(BN69="","",SUMPRODUCT(--ISNUMBER(SEARCH(" "&amp;EK365:EK422&amp;" ",BT69))))</f>
        <v/>
      </c>
      <c r="CD69" s="1420" t="str">
        <f t="array" ref="CD69">IF(BN69="","",SUMPRODUCT(--ISNUMBER(SEARCH(" "&amp;EK423:EK450&amp;" ",BT69))))</f>
        <v/>
      </c>
      <c r="CE69" s="1420" t="str">
        <f t="array" ref="CE69">IF(BN69="","",SUMPRODUCT(--ISNUMBER(SEARCH(" "&amp;EK451:EK459&amp;" ",BT69))))</f>
        <v/>
      </c>
      <c r="CF69" s="1420" t="str">
        <f t="shared" si="85"/>
        <v/>
      </c>
      <c r="CG69" s="1420" t="str">
        <f t="array" ref="CG69">IF(BN69="","",SUMPRODUCT(--ISNUMBER(SEARCH(" "&amp;EK460:EK559&amp;" ",BT69))))</f>
        <v/>
      </c>
      <c r="CH69" s="1420" t="str">
        <f t="array" ref="CH69">IF(BN69="","",SUMPRODUCT(--ISNUMBER(SEARCH(" "&amp;EK560:EK659&amp;" ",BT69))))</f>
        <v/>
      </c>
      <c r="CI69" s="1420" t="str">
        <f t="array" ref="CI69">IF(BN69="","",SUMPRODUCT(--ISNUMBER(SEARCH(" "&amp;EK660:EK759&amp;" ",BT69))))</f>
        <v/>
      </c>
      <c r="CJ69" s="1420" t="str">
        <f t="array" ref="CJ69">IF(BN69="","",SUMPRODUCT(--ISNUMBER(SEARCH(" "&amp;EK760:EK859&amp;" ",BT69))))</f>
        <v/>
      </c>
      <c r="CK69" s="1420" t="str">
        <f t="array" ref="CK69">IF(BN69="","",SUMPRODUCT(--ISNUMBER(SEARCH(" "&amp;EK860:EK959&amp;" ",BT69))))</f>
        <v/>
      </c>
      <c r="CL69" s="1420" t="str">
        <f t="array" ref="CL69">IF(BN69="","",SUMPRODUCT(--ISNUMBER(SEARCH(" "&amp;EK960:EK1059&amp;" ",BT69))))</f>
        <v/>
      </c>
      <c r="CM69" s="1420" t="str">
        <f t="array" ref="CM69">IF(BN69="","",SUMPRODUCT(--ISNUMBER(SEARCH(" "&amp;EK1060:EK1159&amp;" ",BT69))))</f>
        <v/>
      </c>
      <c r="CN69" s="1420" t="str">
        <f t="array" ref="CN69">IF(BN69="","",SUMPRODUCT(--ISNUMBER(SEARCH(" "&amp;EK1160:EK1259&amp;" ",BT69))))</f>
        <v/>
      </c>
      <c r="CO69" s="1420" t="str">
        <f t="array" ref="CO69">IF(BN69="","",SUMPRODUCT(--ISNUMBER(SEARCH(" "&amp;EK1260:EK1359&amp;" ",BT69))))</f>
        <v/>
      </c>
      <c r="CP69" s="1420" t="str">
        <f t="array" ref="CP69">IF(BN69="","",SUMPRODUCT(--ISNUMBER(SEARCH(" "&amp;EK1360:EK1387&amp;" ",BT69))))</f>
        <v/>
      </c>
      <c r="CQ69" s="1420" t="str">
        <f t="array" ref="CQ69">IF(BN69="","",SUMPRODUCT(--ISNUMBER(SEARCH(" "&amp;EK1388:EK1396&amp;" ",BT69))))</f>
        <v/>
      </c>
      <c r="CR69" s="1420" t="str">
        <f t="array" ref="CR69">IF(BN69="","",SUMPRODUCT(--ISNUMBER(SEARCH(" "&amp;EK1397:EK1407&amp;" ",BT69))))</f>
        <v/>
      </c>
      <c r="CS69" s="1420" t="str">
        <f t="shared" si="86"/>
        <v/>
      </c>
      <c r="CT69" s="1420" t="str">
        <f t="array" ref="CT69">IF(BN69="","",SUMPRODUCT(--ISNUMBER(SEARCH(" "&amp;EK1408:EK1428&amp;" ",BT69))))</f>
        <v/>
      </c>
      <c r="CU69" s="1420" t="str">
        <f t="shared" si="87"/>
        <v/>
      </c>
      <c r="CV69" s="1420" t="str">
        <f t="array" ref="CV69">IF(BN69="","",SUMPRODUCT(--ISNUMBER(SEARCH(" "&amp;EK1429:EK1466&amp;" ",BT69))))</f>
        <v/>
      </c>
      <c r="CW69" s="1420" t="str">
        <f t="array" ref="CW69">IF(BN69="","",SUMPRODUCT(--ISNUMBER(SEARCH(" "&amp;EK1467:EK1468&amp;" ",BT69))))</f>
        <v/>
      </c>
      <c r="CX69" s="1420" t="str">
        <f t="array" ref="CX69">IF(BN69="","",SUMPRODUCT(--ISNUMBER(SEARCH(" "&amp;EK1469:EK1479&amp;" ",BT69))))</f>
        <v/>
      </c>
      <c r="CY69" s="1420" t="str">
        <f t="shared" si="88"/>
        <v/>
      </c>
      <c r="CZ69" s="1420" t="str">
        <f t="array" ref="CZ69">IF(BN69="","",SUMPRODUCT(--ISNUMBER(SEARCH(" "&amp;EK1480:EK1579&amp;" ",BT69))))</f>
        <v/>
      </c>
      <c r="DA69" s="1420" t="str">
        <f t="array" ref="DA69">IF(BN69="","",SUMPRODUCT(--ISNUMBER(SEARCH(" "&amp;EK1580:EK1679&amp;" ",BT69))))</f>
        <v/>
      </c>
      <c r="DB69" s="1420" t="str">
        <f t="array" ref="DB69">IF(BN69="","",SUMPRODUCT(--ISNUMBER(SEARCH(" "&amp;EK1680:EK1763&amp;" ",BT69))))</f>
        <v/>
      </c>
      <c r="DC69" s="1420" t="str">
        <f t="array" ref="DC69">IF(BN69="","",SUMPRODUCT(--ISNUMBER(SEARCH(" "&amp;EK1764:EK1813&amp;" ",BT69))))</f>
        <v/>
      </c>
      <c r="DD69" s="1420" t="str">
        <f t="array" ref="DD69">IF(BN69="","",SUMPRODUCT(--ISNUMBER(SEARCH(" "&amp;EK1814:EK1893&amp;" ",BT69))))</f>
        <v/>
      </c>
      <c r="DE69" s="1420" t="str">
        <f t="array" ref="DE69">IF(BN69="","",SUMPRODUCT(--ISNUMBER(SEARCH(" "&amp;EK1894:EK1902&amp;" ",BT69))))</f>
        <v/>
      </c>
      <c r="DF69" s="1420" t="str">
        <f t="shared" si="89"/>
        <v/>
      </c>
      <c r="DG69" s="1420" t="str">
        <f t="array" ref="DG69">IF(BN69="","",SUMPRODUCT(--ISNUMBER(SEARCH(" "&amp;EK1903:EK1960&amp;" ",BT69))))</f>
        <v/>
      </c>
      <c r="DH69" s="1420" t="str">
        <f t="array" ref="DH69">IF(BN69="","",SUMPRODUCT(--ISNUMBER(SEARCH(" "&amp;EK1961:EK1983&amp;" ",BT69))))</f>
        <v/>
      </c>
      <c r="DI69" s="1420" t="str">
        <f t="array" ref="DI69">IF(BN69="","",SUMPRODUCT(--ISNUMBER(SEARCH(" "&amp;EK1984:EK2000&amp;" ",BT69))))</f>
        <v/>
      </c>
      <c r="DJ69" s="1420" t="str">
        <f t="shared" si="90"/>
        <v/>
      </c>
      <c r="DK69" s="1420" t="str">
        <f t="array" ref="DK69">IF(BN69="","",SUMPRODUCT(--ISNUMBER(SEARCH(" "&amp;EK2001:EK2014&amp;" ",BT69))))</f>
        <v/>
      </c>
      <c r="DL69" s="1420" t="str">
        <f t="array" ref="DL69">IF(BN69="","",SUMPRODUCT(--ISNUMBER(SEARCH(" "&amp;EK2015:EK2029&amp;" ",BT69))))</f>
        <v/>
      </c>
      <c r="DM69" s="1420" t="str">
        <f t="shared" si="91"/>
        <v/>
      </c>
      <c r="DN69" s="1420" t="str">
        <f t="array" ref="DN69">IF(BN69="","",SUMPRODUCT(--ISNUMBER(SEARCH(" "&amp;EK2030:EK2047&amp;" ",BT69))))</f>
        <v/>
      </c>
      <c r="DO69" s="1420" t="str">
        <f t="array" ref="DO69">IF(BN69="","",SUMPRODUCT(--ISNUMBER(SEARCH(" "&amp;EK2048:EK2062&amp;" ",BT69))))</f>
        <v/>
      </c>
      <c r="DP69" s="1420" t="str">
        <f t="shared" si="92"/>
        <v/>
      </c>
      <c r="DQ69" s="1420" t="str">
        <f t="array" ref="DQ69">IF(BN69="","",SUMPRODUCT(--ISNUMBER(SEARCH(" "&amp;EK2063:EK2081&amp;" ",BT69))))</f>
        <v/>
      </c>
      <c r="DR69" s="1420" t="str">
        <f t="array" ref="DR69">IF(BN69="","",SUMPRODUCT(--ISNUMBER(SEARCH(" "&amp;EK2082:EK2096&amp;" ",BT69))))</f>
        <v/>
      </c>
      <c r="DS69" s="1420" t="str">
        <f t="shared" si="93"/>
        <v/>
      </c>
      <c r="DT69" s="1420" t="str">
        <f t="array" ref="DT69">IF(BN69="","",SUMPRODUCT(--ISNUMBER(SEARCH(" "&amp;EK2097:EK2117&amp;" ",BT69))))</f>
        <v/>
      </c>
      <c r="DU69" s="1420" t="str">
        <f t="array" ref="DU69">IF(BN69="","",SUMPRODUCT(--ISNUMBER(SEARCH(" "&amp;EK2118:EK2157&amp;" ",BT69))))</f>
        <v/>
      </c>
      <c r="DV69" s="1420" t="str">
        <f t="shared" si="94"/>
        <v/>
      </c>
      <c r="DW69" s="1420" t="str">
        <f t="array" ref="DW69">IF(BN69="","",SUMPRODUCT(--ISNUMBER(SEARCH(" "&amp;EK2158:EK2170&amp;" ",BT69))))</f>
        <v/>
      </c>
      <c r="DX69" s="1420" t="str">
        <f t="array" ref="DX69">IF(BN69="","",SUMPRODUCT(--ISNUMBER(SEARCH(" "&amp;EK2171:EK2176&amp;" ",BT69))))</f>
        <v/>
      </c>
      <c r="DY69" s="1420" t="str">
        <f t="shared" si="95"/>
        <v/>
      </c>
      <c r="DZ69" s="1420" t="str">
        <f t="array" ref="DZ69">IF(BN69="","",SUMPRODUCT(--ISNUMBER(SEARCH(" "&amp;EK2177:EK2276&amp;" ",BT69))))</f>
        <v/>
      </c>
      <c r="EA69" s="1420" t="str">
        <f t="array" ref="EA69">IF(BN69="","",SUMPRODUCT(--ISNUMBER(SEARCH(" "&amp;EK2277:EK2376&amp;" ",BT69))))</f>
        <v/>
      </c>
      <c r="EB69" s="1420" t="str">
        <f t="array" ref="EB69">IF(BN69="","",SUMPRODUCT(--ISNUMBER(SEARCH(" "&amp;EK2377:EK2419&amp;" ",BT69))))</f>
        <v/>
      </c>
      <c r="EC69" s="1420" t="str">
        <f t="array" ref="EC69">IF(BN69="","",SUMPRODUCT(--ISNUMBER(SEARCH(" "&amp;EK2420:EK2435&amp;" ",BT69))))</f>
        <v/>
      </c>
      <c r="ED69" s="1420" t="str">
        <f t="array" ref="ED69">IF(BN69="","",SUMPRODUCT(--ISNUMBER(SEARCH(" "&amp;EK2436:EK2440&amp;" ",BT69))))</f>
        <v/>
      </c>
      <c r="EE69" s="1420" t="str">
        <f t="shared" si="96"/>
        <v/>
      </c>
      <c r="EF69" s="1412"/>
      <c r="EG69" s="1411" t="s">
        <v>2090</v>
      </c>
      <c r="EH69" s="1411" t="s">
        <v>1905</v>
      </c>
      <c r="EI69" s="1411" t="s">
        <v>1906</v>
      </c>
      <c r="EJ69" s="1411" t="s">
        <v>2091</v>
      </c>
      <c r="EK69" s="1411" t="s">
        <v>2092</v>
      </c>
      <c r="EL69" s="1411" t="s">
        <v>1908</v>
      </c>
      <c r="EM69" s="1411" t="s">
        <v>1909</v>
      </c>
      <c r="EN69" s="1411" t="s">
        <v>1910</v>
      </c>
      <c r="EO69" s="1414" t="s">
        <v>1911</v>
      </c>
    </row>
    <row r="70" spans="2:145" ht="21" customHeight="1">
      <c r="B70" s="1438" t="str">
        <f t="shared" si="97"/>
        <v/>
      </c>
      <c r="C70" s="1438" t="str">
        <f t="shared" si="98"/>
        <v/>
      </c>
      <c r="D70" s="1438" t="str">
        <f>IF(UPPER(TRIM(N27))="X",C70,B70)</f>
        <v/>
      </c>
      <c r="E70" s="1438">
        <f t="array" ref="E70">IF(H69&lt;&gt;"",E69,IF(E69="","",IFERROR(MATCH(TRUE(),INDEX(INDEX(K:K,E69+1):K219&lt;&gt;"",0),0)+E69,"")))</f>
        <v>107</v>
      </c>
      <c r="F70" s="1438" t="str">
        <f t="shared" si="58"/>
        <v>►&gt; &gt; &gt; SAISI LIGNE 107</v>
      </c>
      <c r="G70" s="1438" t="str">
        <f t="shared" si="51"/>
        <v>►&gt; &gt; &gt; SAISI LIGNE 107</v>
      </c>
      <c r="H70" s="1836" t="str">
        <f t="shared" si="52"/>
        <v/>
      </c>
      <c r="I70" s="1835" t="str">
        <f>IF(AND(F70&lt;&gt;"",N26&gt;0,M70&gt;N26),"Mot &gt; limite","")</f>
        <v/>
      </c>
      <c r="J70" s="1834" t="str">
        <f>IF(K70="","",COUNTIF(K34:K70,"&lt;&gt;"))</f>
        <v/>
      </c>
      <c r="K70" s="1837"/>
      <c r="L70" s="1834" t="str">
        <f t="shared" si="99"/>
        <v/>
      </c>
      <c r="M70" s="1463">
        <f>IF(OR(F70="",N26="",N26&lt;=0),"",IF(LEN(F70)&lt;=N26,LEN(F70),IFERROR(FIND("♦",SUBSTITUTE(LEFT(F70,N26)," ","♦",LEN(LEFT(F70,N26))-LEN(SUBSTITUTE(LEFT(F70,N26)," ","")))),FIND(" ",F70&amp;" ",N26+1)-1)))</f>
        <v>22</v>
      </c>
      <c r="N70" s="1832">
        <f t="shared" si="54"/>
        <v>37</v>
      </c>
      <c r="O70" s="1833" t="str">
        <f t="shared" si="55"/>
        <v>►&gt; &gt; &gt; SAISI LIGNE 107</v>
      </c>
      <c r="P70" s="1832">
        <f t="shared" si="56"/>
        <v>6</v>
      </c>
      <c r="Q70" s="1832">
        <f t="shared" si="57"/>
        <v>22</v>
      </c>
      <c r="R70" s="1463"/>
      <c r="S70" s="1930" t="str">
        <f t="shared" si="48"/>
        <v>►</v>
      </c>
      <c r="T70" s="1922" t="str">
        <f>T26</f>
        <v>N NOM DE VOTRE RECETTE | collez la--FAMILLE| Auteur &gt; VOUS</v>
      </c>
      <c r="U70" s="1923">
        <f>U26</f>
        <v>1</v>
      </c>
      <c r="V70" s="1922" t="str">
        <f>V26</f>
        <v>coupe</v>
      </c>
      <c r="W70" s="1921" t="str">
        <f>W26</f>
        <v>Recette mère ► Desserts assiette</v>
      </c>
      <c r="X70" s="2073"/>
      <c r="Y70" s="2072"/>
      <c r="Z70" s="2065" t="str">
        <f t="shared" si="44"/>
        <v/>
      </c>
      <c r="AA70" s="2071"/>
      <c r="AB70" s="2063"/>
      <c r="AC70" s="2062">
        <f>IF(OR(AD70="",AD70=0),0,AD70*IFERROR(_xlfn.XLOOKUP(AB70,AB84:AR84,AB85:AR85,"",0,1)*AA70*IF(X70&gt;0,X70,1),IFERROR(_xlfn.XLOOKUP(AB70,AB86:AR86,AB87:AR87,"",0,1)*AA70*IF(X70&gt;0,X70,1),0)))</f>
        <v>0</v>
      </c>
      <c r="AD70" s="2061">
        <v>1</v>
      </c>
      <c r="AE70" s="2060"/>
      <c r="AF70" s="2059"/>
      <c r="AG70" s="2058">
        <f>IF(AC75=0,0,(AC70/AC75)*AH29*1000)</f>
        <v>0</v>
      </c>
      <c r="AH70" s="2057">
        <f>IF(AC75=0,0,(X70/AC75)*AH29)</f>
        <v>0</v>
      </c>
      <c r="AI70" s="2056">
        <f>IF(AQ25&lt;&gt;0,X70*AD70*AC25,0)</f>
        <v>0</v>
      </c>
      <c r="AJ70" s="2055">
        <f t="shared" si="45"/>
        <v>0</v>
      </c>
      <c r="AK70" s="2054" t="str">
        <f>IF(OR(AQ25="",AQ25=0,AC70=0),"",AC70*AD70*AC25)</f>
        <v/>
      </c>
      <c r="AL70" s="2053" t="str">
        <f>IF(AB70="","",IF(AK70="","",IF(AK70=0,0,IF(SUM(COUNTIF(AB84:AL84,SUBSTITUTE(TRIM(AB70)," (s)","")),COUNTIF(AB86:AL86,SUBSTITUTE(TRIM(AB70)," (s)","")),COUNTIF(AB85:AL85,SUBSTITUTE(TRIM(AB70)," (s)","")),COUNTIF(AB87:AL87,SUBSTITUTE(TRIM(AB70)," (s)","")))&gt;0,IF(ROUND(AK70,3)&gt;=1,ROUND(AK70,3)&amp;" L",ROUND(AK70*100,0)&amp;" cl"),IF(SUM(COUNTIF(AM84:AR84,SUBSTITUTE(TRIM(AB70)," (s)","")),COUNTIF(AM86:AR86,SUBSTITUTE(TRIM(AB70)," (s)","")),COUNTIF(AM85:AR85,SUBSTITUTE(TRIM(AB70)," (s)","")),COUNTIF(AM87:AR87,SUBSTITUTE(TRIM(AB70)," (s)","")))&gt;0,IF(ROUND(AK70,3)&gt;=1,ROUND(AK70,3)&amp;" Kg",ROUND(AK70*1000,0)&amp;" g"),"")))))</f>
        <v/>
      </c>
      <c r="AM70" s="2052"/>
      <c r="AN70" s="2051">
        <f t="shared" si="46"/>
        <v>0</v>
      </c>
      <c r="AO70" s="2050">
        <f t="shared" si="47"/>
        <v>0</v>
      </c>
      <c r="AP70" s="2049"/>
      <c r="AQ70" s="2048"/>
      <c r="AR70" s="2047"/>
      <c r="AS70" s="1463"/>
      <c r="AT70" s="1421">
        <v>42</v>
      </c>
      <c r="AV70" s="1977" t="str">
        <f t="shared" si="59"/>
        <v/>
      </c>
      <c r="AW70" s="1976" t="str">
        <f t="shared" si="60"/>
        <v/>
      </c>
      <c r="AX70" s="1414" t="str">
        <f t="shared" si="61"/>
        <v/>
      </c>
      <c r="AY70" s="1414" t="str">
        <f t="shared" si="62"/>
        <v/>
      </c>
      <c r="AZ70" s="1414" t="str">
        <f t="shared" si="63"/>
        <v/>
      </c>
      <c r="BA70" s="1414" t="str">
        <f t="shared" si="64"/>
        <v/>
      </c>
      <c r="BB70" s="1414" t="str">
        <f t="shared" si="65"/>
        <v/>
      </c>
      <c r="BC70" s="1414" t="str">
        <f t="shared" si="66"/>
        <v/>
      </c>
      <c r="BD70" s="1414" t="str">
        <f t="shared" si="67"/>
        <v/>
      </c>
      <c r="BE70" s="1414" t="str">
        <f t="shared" si="68"/>
        <v/>
      </c>
      <c r="BF70" s="1414" t="str">
        <f t="shared" si="69"/>
        <v/>
      </c>
      <c r="BG70" s="1414" t="str">
        <f t="shared" si="70"/>
        <v/>
      </c>
      <c r="BH70" s="1414" t="str">
        <f t="shared" si="71"/>
        <v/>
      </c>
      <c r="BI70" s="1414" t="str">
        <f t="shared" si="72"/>
        <v/>
      </c>
      <c r="BJ70" s="1414" t="str">
        <f t="shared" si="73"/>
        <v/>
      </c>
      <c r="BK70" s="1414" t="str">
        <f t="shared" si="74"/>
        <v/>
      </c>
      <c r="BL70" s="1422" t="str">
        <f t="shared" si="75"/>
        <v/>
      </c>
      <c r="BM70" s="1410"/>
      <c r="BN70" s="1420" t="str">
        <f t="shared" si="76"/>
        <v/>
      </c>
      <c r="BO70" s="1420" t="str">
        <f t="shared" si="77"/>
        <v/>
      </c>
      <c r="BP70" s="1420" t="str">
        <f t="shared" si="78"/>
        <v/>
      </c>
      <c r="BQ70" s="1420" t="str">
        <f t="shared" si="79"/>
        <v/>
      </c>
      <c r="BR70" s="1420" t="str">
        <f t="shared" si="80"/>
        <v/>
      </c>
      <c r="BS70" s="1420" t="str">
        <f t="shared" si="81"/>
        <v/>
      </c>
      <c r="BT70" s="1420" t="str">
        <f t="shared" si="82"/>
        <v xml:space="preserve">  </v>
      </c>
      <c r="BU70" s="1420" t="str">
        <f t="array" ref="BU70">IF(BN70="","",SUMPRODUCT(--ISNUMBER(SEARCH(" "&amp;EK24:EK123&amp;" ",BT70))))</f>
        <v/>
      </c>
      <c r="BV70" s="1420" t="str">
        <f t="array" ref="BV70">IF(BN70="","",SUMPRODUCT(--ISNUMBER(SEARCH(" "&amp;EK124:EK169&amp;" ",BT70))))</f>
        <v/>
      </c>
      <c r="BW70" s="1420" t="str">
        <f t="array" ref="BW70">IF(BN70="","",SUMPRODUCT(--ISNUMBER(SEARCH(" "&amp;EK170:EK207&amp;" ",BT70))))</f>
        <v/>
      </c>
      <c r="BX70" s="1420" t="str">
        <f t="array" ref="BX70">IF(BN70="","",SUMPRODUCT(--ISNUMBER(SEARCH(" "&amp;EK208:EK229&amp;" ",BT70))))</f>
        <v/>
      </c>
      <c r="BY70" s="1420" t="str">
        <f t="shared" si="83"/>
        <v/>
      </c>
      <c r="BZ70" s="1420" t="str">
        <f t="array" ref="BZ70">IF(BN70="","",SUMPRODUCT(--ISNUMBER(SEARCH(" "&amp;EK230:EK329&amp;" ",BT70))))</f>
        <v/>
      </c>
      <c r="CA70" s="1420" t="str">
        <f t="array" ref="CA70">IF(BN70="","",SUMPRODUCT(--ISNUMBER(SEARCH(" "&amp;EK330:EK364&amp;" ",BT70))))</f>
        <v/>
      </c>
      <c r="CB70" s="1420" t="str">
        <f t="shared" si="84"/>
        <v/>
      </c>
      <c r="CC70" s="1420" t="str">
        <f t="array" ref="CC70">IF(BN70="","",SUMPRODUCT(--ISNUMBER(SEARCH(" "&amp;EK365:EK422&amp;" ",BT70))))</f>
        <v/>
      </c>
      <c r="CD70" s="1420" t="str">
        <f t="array" ref="CD70">IF(BN70="","",SUMPRODUCT(--ISNUMBER(SEARCH(" "&amp;EK423:EK450&amp;" ",BT70))))</f>
        <v/>
      </c>
      <c r="CE70" s="1420" t="str">
        <f t="array" ref="CE70">IF(BN70="","",SUMPRODUCT(--ISNUMBER(SEARCH(" "&amp;EK451:EK459&amp;" ",BT70))))</f>
        <v/>
      </c>
      <c r="CF70" s="1420" t="str">
        <f t="shared" si="85"/>
        <v/>
      </c>
      <c r="CG70" s="1420" t="str">
        <f t="array" ref="CG70">IF(BN70="","",SUMPRODUCT(--ISNUMBER(SEARCH(" "&amp;EK460:EK559&amp;" ",BT70))))</f>
        <v/>
      </c>
      <c r="CH70" s="1420" t="str">
        <f t="array" ref="CH70">IF(BN70="","",SUMPRODUCT(--ISNUMBER(SEARCH(" "&amp;EK560:EK659&amp;" ",BT70))))</f>
        <v/>
      </c>
      <c r="CI70" s="1420" t="str">
        <f t="array" ref="CI70">IF(BN70="","",SUMPRODUCT(--ISNUMBER(SEARCH(" "&amp;EK660:EK759&amp;" ",BT70))))</f>
        <v/>
      </c>
      <c r="CJ70" s="1420" t="str">
        <f t="array" ref="CJ70">IF(BN70="","",SUMPRODUCT(--ISNUMBER(SEARCH(" "&amp;EK760:EK859&amp;" ",BT70))))</f>
        <v/>
      </c>
      <c r="CK70" s="1420" t="str">
        <f t="array" ref="CK70">IF(BN70="","",SUMPRODUCT(--ISNUMBER(SEARCH(" "&amp;EK860:EK959&amp;" ",BT70))))</f>
        <v/>
      </c>
      <c r="CL70" s="1420" t="str">
        <f t="array" ref="CL70">IF(BN70="","",SUMPRODUCT(--ISNUMBER(SEARCH(" "&amp;EK960:EK1059&amp;" ",BT70))))</f>
        <v/>
      </c>
      <c r="CM70" s="1420" t="str">
        <f t="array" ref="CM70">IF(BN70="","",SUMPRODUCT(--ISNUMBER(SEARCH(" "&amp;EK1060:EK1159&amp;" ",BT70))))</f>
        <v/>
      </c>
      <c r="CN70" s="1420" t="str">
        <f t="array" ref="CN70">IF(BN70="","",SUMPRODUCT(--ISNUMBER(SEARCH(" "&amp;EK1160:EK1259&amp;" ",BT70))))</f>
        <v/>
      </c>
      <c r="CO70" s="1420" t="str">
        <f t="array" ref="CO70">IF(BN70="","",SUMPRODUCT(--ISNUMBER(SEARCH(" "&amp;EK1260:EK1359&amp;" ",BT70))))</f>
        <v/>
      </c>
      <c r="CP70" s="1420" t="str">
        <f t="array" ref="CP70">IF(BN70="","",SUMPRODUCT(--ISNUMBER(SEARCH(" "&amp;EK1360:EK1387&amp;" ",BT70))))</f>
        <v/>
      </c>
      <c r="CQ70" s="1420" t="str">
        <f t="array" ref="CQ70">IF(BN70="","",SUMPRODUCT(--ISNUMBER(SEARCH(" "&amp;EK1388:EK1396&amp;" ",BT70))))</f>
        <v/>
      </c>
      <c r="CR70" s="1420" t="str">
        <f t="array" ref="CR70">IF(BN70="","",SUMPRODUCT(--ISNUMBER(SEARCH(" "&amp;EK1397:EK1407&amp;" ",BT70))))</f>
        <v/>
      </c>
      <c r="CS70" s="1420" t="str">
        <f t="shared" si="86"/>
        <v/>
      </c>
      <c r="CT70" s="1420" t="str">
        <f t="array" ref="CT70">IF(BN70="","",SUMPRODUCT(--ISNUMBER(SEARCH(" "&amp;EK1408:EK1428&amp;" ",BT70))))</f>
        <v/>
      </c>
      <c r="CU70" s="1420" t="str">
        <f t="shared" si="87"/>
        <v/>
      </c>
      <c r="CV70" s="1420" t="str">
        <f t="array" ref="CV70">IF(BN70="","",SUMPRODUCT(--ISNUMBER(SEARCH(" "&amp;EK1429:EK1466&amp;" ",BT70))))</f>
        <v/>
      </c>
      <c r="CW70" s="1420" t="str">
        <f t="array" ref="CW70">IF(BN70="","",SUMPRODUCT(--ISNUMBER(SEARCH(" "&amp;EK1467:EK1468&amp;" ",BT70))))</f>
        <v/>
      </c>
      <c r="CX70" s="1420" t="str">
        <f t="array" ref="CX70">IF(BN70="","",SUMPRODUCT(--ISNUMBER(SEARCH(" "&amp;EK1469:EK1479&amp;" ",BT70))))</f>
        <v/>
      </c>
      <c r="CY70" s="1420" t="str">
        <f t="shared" si="88"/>
        <v/>
      </c>
      <c r="CZ70" s="1420" t="str">
        <f t="array" ref="CZ70">IF(BN70="","",SUMPRODUCT(--ISNUMBER(SEARCH(" "&amp;EK1480:EK1579&amp;" ",BT70))))</f>
        <v/>
      </c>
      <c r="DA70" s="1420" t="str">
        <f t="array" ref="DA70">IF(BN70="","",SUMPRODUCT(--ISNUMBER(SEARCH(" "&amp;EK1580:EK1679&amp;" ",BT70))))</f>
        <v/>
      </c>
      <c r="DB70" s="1420" t="str">
        <f t="array" ref="DB70">IF(BN70="","",SUMPRODUCT(--ISNUMBER(SEARCH(" "&amp;EK1680:EK1763&amp;" ",BT70))))</f>
        <v/>
      </c>
      <c r="DC70" s="1420" t="str">
        <f t="array" ref="DC70">IF(BN70="","",SUMPRODUCT(--ISNUMBER(SEARCH(" "&amp;EK1764:EK1813&amp;" ",BT70))))</f>
        <v/>
      </c>
      <c r="DD70" s="1420" t="str">
        <f t="array" ref="DD70">IF(BN70="","",SUMPRODUCT(--ISNUMBER(SEARCH(" "&amp;EK1814:EK1893&amp;" ",BT70))))</f>
        <v/>
      </c>
      <c r="DE70" s="1420" t="str">
        <f t="array" ref="DE70">IF(BN70="","",SUMPRODUCT(--ISNUMBER(SEARCH(" "&amp;EK1894:EK1902&amp;" ",BT70))))</f>
        <v/>
      </c>
      <c r="DF70" s="1420" t="str">
        <f t="shared" si="89"/>
        <v/>
      </c>
      <c r="DG70" s="1420" t="str">
        <f t="array" ref="DG70">IF(BN70="","",SUMPRODUCT(--ISNUMBER(SEARCH(" "&amp;EK1903:EK1960&amp;" ",BT70))))</f>
        <v/>
      </c>
      <c r="DH70" s="1420" t="str">
        <f t="array" ref="DH70">IF(BN70="","",SUMPRODUCT(--ISNUMBER(SEARCH(" "&amp;EK1961:EK1983&amp;" ",BT70))))</f>
        <v/>
      </c>
      <c r="DI70" s="1420" t="str">
        <f t="array" ref="DI70">IF(BN70="","",SUMPRODUCT(--ISNUMBER(SEARCH(" "&amp;EK1984:EK2000&amp;" ",BT70))))</f>
        <v/>
      </c>
      <c r="DJ70" s="1420" t="str">
        <f t="shared" si="90"/>
        <v/>
      </c>
      <c r="DK70" s="1420" t="str">
        <f t="array" ref="DK70">IF(BN70="","",SUMPRODUCT(--ISNUMBER(SEARCH(" "&amp;EK2001:EK2014&amp;" ",BT70))))</f>
        <v/>
      </c>
      <c r="DL70" s="1420" t="str">
        <f t="array" ref="DL70">IF(BN70="","",SUMPRODUCT(--ISNUMBER(SEARCH(" "&amp;EK2015:EK2029&amp;" ",BT70))))</f>
        <v/>
      </c>
      <c r="DM70" s="1420" t="str">
        <f t="shared" si="91"/>
        <v/>
      </c>
      <c r="DN70" s="1420" t="str">
        <f t="array" ref="DN70">IF(BN70="","",SUMPRODUCT(--ISNUMBER(SEARCH(" "&amp;EK2030:EK2047&amp;" ",BT70))))</f>
        <v/>
      </c>
      <c r="DO70" s="1420" t="str">
        <f t="array" ref="DO70">IF(BN70="","",SUMPRODUCT(--ISNUMBER(SEARCH(" "&amp;EK2048:EK2062&amp;" ",BT70))))</f>
        <v/>
      </c>
      <c r="DP70" s="1420" t="str">
        <f t="shared" si="92"/>
        <v/>
      </c>
      <c r="DQ70" s="1420" t="str">
        <f t="array" ref="DQ70">IF(BN70="","",SUMPRODUCT(--ISNUMBER(SEARCH(" "&amp;EK2063:EK2081&amp;" ",BT70))))</f>
        <v/>
      </c>
      <c r="DR70" s="1420" t="str">
        <f t="array" ref="DR70">IF(BN70="","",SUMPRODUCT(--ISNUMBER(SEARCH(" "&amp;EK2082:EK2096&amp;" ",BT70))))</f>
        <v/>
      </c>
      <c r="DS70" s="1420" t="str">
        <f t="shared" si="93"/>
        <v/>
      </c>
      <c r="DT70" s="1420" t="str">
        <f t="array" ref="DT70">IF(BN70="","",SUMPRODUCT(--ISNUMBER(SEARCH(" "&amp;EK2097:EK2117&amp;" ",BT70))))</f>
        <v/>
      </c>
      <c r="DU70" s="1420" t="str">
        <f t="array" ref="DU70">IF(BN70="","",SUMPRODUCT(--ISNUMBER(SEARCH(" "&amp;EK2118:EK2157&amp;" ",BT70))))</f>
        <v/>
      </c>
      <c r="DV70" s="1420" t="str">
        <f t="shared" si="94"/>
        <v/>
      </c>
      <c r="DW70" s="1420" t="str">
        <f t="array" ref="DW70">IF(BN70="","",SUMPRODUCT(--ISNUMBER(SEARCH(" "&amp;EK2158:EK2170&amp;" ",BT70))))</f>
        <v/>
      </c>
      <c r="DX70" s="1420" t="str">
        <f t="array" ref="DX70">IF(BN70="","",SUMPRODUCT(--ISNUMBER(SEARCH(" "&amp;EK2171:EK2176&amp;" ",BT70))))</f>
        <v/>
      </c>
      <c r="DY70" s="1420" t="str">
        <f t="shared" si="95"/>
        <v/>
      </c>
      <c r="DZ70" s="1420" t="str">
        <f t="array" ref="DZ70">IF(BN70="","",SUMPRODUCT(--ISNUMBER(SEARCH(" "&amp;EK2177:EK2276&amp;" ",BT70))))</f>
        <v/>
      </c>
      <c r="EA70" s="1420" t="str">
        <f t="array" ref="EA70">IF(BN70="","",SUMPRODUCT(--ISNUMBER(SEARCH(" "&amp;EK2277:EK2376&amp;" ",BT70))))</f>
        <v/>
      </c>
      <c r="EB70" s="1420" t="str">
        <f t="array" ref="EB70">IF(BN70="","",SUMPRODUCT(--ISNUMBER(SEARCH(" "&amp;EK2377:EK2419&amp;" ",BT70))))</f>
        <v/>
      </c>
      <c r="EC70" s="1420" t="str">
        <f t="array" ref="EC70">IF(BN70="","",SUMPRODUCT(--ISNUMBER(SEARCH(" "&amp;EK2420:EK2435&amp;" ",BT70))))</f>
        <v/>
      </c>
      <c r="ED70" s="1420" t="str">
        <f t="array" ref="ED70">IF(BN70="","",SUMPRODUCT(--ISNUMBER(SEARCH(" "&amp;EK2436:EK2440&amp;" ",BT70))))</f>
        <v/>
      </c>
      <c r="EE70" s="1420" t="str">
        <f t="shared" si="96"/>
        <v/>
      </c>
      <c r="EF70" s="1412"/>
      <c r="EG70" s="1411" t="s">
        <v>2093</v>
      </c>
      <c r="EH70" s="1411" t="s">
        <v>1905</v>
      </c>
      <c r="EI70" s="1411" t="s">
        <v>1906</v>
      </c>
      <c r="EJ70" s="1411" t="s">
        <v>2094</v>
      </c>
      <c r="EK70" s="1411" t="s">
        <v>2094</v>
      </c>
      <c r="EL70" s="1411" t="s">
        <v>1908</v>
      </c>
      <c r="EM70" s="1411" t="s">
        <v>1909</v>
      </c>
      <c r="EN70" s="1411" t="s">
        <v>1910</v>
      </c>
      <c r="EO70" s="1414" t="s">
        <v>1911</v>
      </c>
    </row>
    <row r="71" spans="2:145" ht="21" customHeight="1">
      <c r="B71" s="1438" t="str">
        <f t="shared" si="97"/>
        <v/>
      </c>
      <c r="C71" s="1438" t="str">
        <f t="shared" si="98"/>
        <v/>
      </c>
      <c r="D71" s="1438" t="str">
        <f>IF(UPPER(TRIM(N27))="X",C71,B71)</f>
        <v/>
      </c>
      <c r="E71" s="1438">
        <f t="array" ref="E71">IF(H70&lt;&gt;"",E70,IF(E70="","",IFERROR(MATCH(TRUE(),INDEX(INDEX(K:K,E70+1):K219&lt;&gt;"",0),0)+E70,"")))</f>
        <v>219</v>
      </c>
      <c r="F71" s="1438" t="str">
        <f t="shared" si="58"/>
        <v>TEXTE SAISI LIGNE 219 &gt; 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71" s="1438" t="str">
        <f t="shared" si="51"/>
        <v xml:space="preserve">TEXTE SAISI LIGNE 219 &gt; Si vous récupérez du texte sur internet, collez-le </v>
      </c>
      <c r="H71" s="1836" t="str">
        <f t="shared" si="52"/>
        <v>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71" s="1835" t="str">
        <f>IF(AND(F71&lt;&gt;"",N26&gt;0,M71&gt;N26),"Mot &gt; limite","")</f>
        <v/>
      </c>
      <c r="J71" s="1834" t="str">
        <f>IF(K71="","",COUNTIF(K34:K71,"&lt;&gt;"))</f>
        <v/>
      </c>
      <c r="K71" s="1837"/>
      <c r="L71" s="1834" t="str">
        <f t="shared" si="99"/>
        <v/>
      </c>
      <c r="M71" s="1463">
        <f>IF(OR(F71="",N26="",N26&lt;=0),"",IF(LEN(F71)&lt;=N26,LEN(F71),IFERROR(FIND("♦",SUBSTITUTE(LEFT(F71,N26)," ","♦",LEN(LEFT(F71,N26))-LEN(SUBSTITUTE(LEFT(F71,N26)," ","")))),FIND(" ",F71&amp;" ",N26+1)-1)))</f>
        <v>75</v>
      </c>
      <c r="N71" s="1832">
        <f t="shared" si="54"/>
        <v>38</v>
      </c>
      <c r="O71" s="1833" t="str">
        <f t="shared" si="55"/>
        <v xml:space="preserve">TEXTE SAISI LIGNE 219 &gt; Si vous récupérez du texte sur internet, collez-le </v>
      </c>
      <c r="P71" s="1832">
        <f t="shared" si="56"/>
        <v>13</v>
      </c>
      <c r="Q71" s="1832">
        <f t="shared" si="57"/>
        <v>75</v>
      </c>
      <c r="R71" s="1463"/>
      <c r="S71" s="1930" t="str">
        <f t="shared" si="48"/>
        <v>►</v>
      </c>
      <c r="T71" s="1922" t="str">
        <f>T26</f>
        <v>N NOM DE VOTRE RECETTE | collez la--FAMILLE| Auteur &gt; VOUS</v>
      </c>
      <c r="U71" s="1923">
        <f>U26</f>
        <v>1</v>
      </c>
      <c r="V71" s="1922" t="str">
        <f>V26</f>
        <v>coupe</v>
      </c>
      <c r="W71" s="1921" t="str">
        <f>W26</f>
        <v>Recette mère ► Desserts assiette</v>
      </c>
      <c r="X71" s="2073"/>
      <c r="Y71" s="2072"/>
      <c r="Z71" s="2065" t="str">
        <f t="shared" si="44"/>
        <v/>
      </c>
      <c r="AA71" s="2071"/>
      <c r="AB71" s="2063"/>
      <c r="AC71" s="2062">
        <f>IF(OR(AD71="",AD71=0),0,AD71*IFERROR(_xlfn.XLOOKUP(AB71,AB84:AR84,AB85:AR85,"",0,1)*AA71*IF(X71&gt;0,X71,1),IFERROR(_xlfn.XLOOKUP(AB71,AB86:AR86,AB87:AR87,"",0,1)*AA71*IF(X71&gt;0,X71,1),0)))</f>
        <v>0</v>
      </c>
      <c r="AD71" s="2061">
        <v>1</v>
      </c>
      <c r="AE71" s="2060"/>
      <c r="AF71" s="2059"/>
      <c r="AG71" s="2058">
        <f>IF(AC75=0,0,(AC71/AC75)*AH29*1000)</f>
        <v>0</v>
      </c>
      <c r="AH71" s="2057">
        <f>IF(AC75=0,0,(X71/AC75)*AH29)</f>
        <v>0</v>
      </c>
      <c r="AI71" s="2070">
        <f>IF(AQ25&lt;&gt;0,X71*AD71*AC25,0)</f>
        <v>0</v>
      </c>
      <c r="AJ71" s="2069">
        <f t="shared" si="45"/>
        <v>0</v>
      </c>
      <c r="AK71" s="2054" t="str">
        <f>IF(OR(AQ25="",AQ25=0,AC71=0),"",AC71*AD71*AC25)</f>
        <v/>
      </c>
      <c r="AL71" s="2068" t="str">
        <f>IF(AB71="","",IF(AK71="","",IF(AK71=0,0,IF(SUM(COUNTIF(AB84:AL84,SUBSTITUTE(TRIM(AB71)," (s)","")),COUNTIF(AB86:AL86,SUBSTITUTE(TRIM(AB71)," (s)","")),COUNTIF(AB85:AL85,SUBSTITUTE(TRIM(AB71)," (s)","")),COUNTIF(AB87:AL87,SUBSTITUTE(TRIM(AB71)," (s)","")))&gt;0,IF(ROUND(AK71,3)&gt;=1,ROUND(AK71,3)&amp;" L",ROUND(AK71*100,0)&amp;" cl"),IF(SUM(COUNTIF(AM84:AR84,SUBSTITUTE(TRIM(AB71)," (s)","")),COUNTIF(AM86:AR86,SUBSTITUTE(TRIM(AB71)," (s)","")),COUNTIF(AM85:AR85,SUBSTITUTE(TRIM(AB71)," (s)","")),COUNTIF(AM87:AR87,SUBSTITUTE(TRIM(AB71)," (s)","")))&gt;0,IF(ROUND(AK71,3)&gt;=1,ROUND(AK71,3)&amp;" Kg",ROUND(AK71*1000,0)&amp;" g"),"")))))</f>
        <v/>
      </c>
      <c r="AM71" s="2052"/>
      <c r="AN71" s="2051">
        <f t="shared" si="46"/>
        <v>0</v>
      </c>
      <c r="AO71" s="2050">
        <f t="shared" si="47"/>
        <v>0</v>
      </c>
      <c r="AP71" s="2049"/>
      <c r="AQ71" s="2048"/>
      <c r="AR71" s="2047"/>
      <c r="AS71" s="1463"/>
      <c r="AT71" s="1421">
        <v>43</v>
      </c>
      <c r="AV71" s="1977" t="str">
        <f t="shared" si="59"/>
        <v/>
      </c>
      <c r="AW71" s="1976" t="str">
        <f t="shared" si="60"/>
        <v/>
      </c>
      <c r="AX71" s="1414" t="str">
        <f t="shared" si="61"/>
        <v/>
      </c>
      <c r="AY71" s="1414" t="str">
        <f t="shared" si="62"/>
        <v/>
      </c>
      <c r="AZ71" s="1414" t="str">
        <f t="shared" si="63"/>
        <v/>
      </c>
      <c r="BA71" s="1414" t="str">
        <f t="shared" si="64"/>
        <v/>
      </c>
      <c r="BB71" s="1414" t="str">
        <f t="shared" si="65"/>
        <v/>
      </c>
      <c r="BC71" s="1414" t="str">
        <f t="shared" si="66"/>
        <v/>
      </c>
      <c r="BD71" s="1414" t="str">
        <f t="shared" si="67"/>
        <v/>
      </c>
      <c r="BE71" s="1414" t="str">
        <f t="shared" si="68"/>
        <v/>
      </c>
      <c r="BF71" s="1414" t="str">
        <f t="shared" si="69"/>
        <v/>
      </c>
      <c r="BG71" s="1414" t="str">
        <f t="shared" si="70"/>
        <v/>
      </c>
      <c r="BH71" s="1414" t="str">
        <f t="shared" si="71"/>
        <v/>
      </c>
      <c r="BI71" s="1414" t="str">
        <f t="shared" si="72"/>
        <v/>
      </c>
      <c r="BJ71" s="1414" t="str">
        <f t="shared" si="73"/>
        <v/>
      </c>
      <c r="BK71" s="1414" t="str">
        <f t="shared" si="74"/>
        <v/>
      </c>
      <c r="BL71" s="1422" t="str">
        <f t="shared" si="75"/>
        <v/>
      </c>
      <c r="BM71" s="1410"/>
      <c r="BN71" s="1420" t="str">
        <f t="shared" si="76"/>
        <v/>
      </c>
      <c r="BO71" s="1420" t="str">
        <f t="shared" si="77"/>
        <v/>
      </c>
      <c r="BP71" s="1420" t="str">
        <f t="shared" si="78"/>
        <v/>
      </c>
      <c r="BQ71" s="1420" t="str">
        <f t="shared" si="79"/>
        <v/>
      </c>
      <c r="BR71" s="1420" t="str">
        <f t="shared" si="80"/>
        <v/>
      </c>
      <c r="BS71" s="1420" t="str">
        <f t="shared" si="81"/>
        <v/>
      </c>
      <c r="BT71" s="1420" t="str">
        <f t="shared" si="82"/>
        <v xml:space="preserve">  </v>
      </c>
      <c r="BU71" s="1420" t="str">
        <f t="array" ref="BU71">IF(BN71="","",SUMPRODUCT(--ISNUMBER(SEARCH(" "&amp;EK24:EK123&amp;" ",BT71))))</f>
        <v/>
      </c>
      <c r="BV71" s="1420" t="str">
        <f t="array" ref="BV71">IF(BN71="","",SUMPRODUCT(--ISNUMBER(SEARCH(" "&amp;EK124:EK169&amp;" ",BT71))))</f>
        <v/>
      </c>
      <c r="BW71" s="1420" t="str">
        <f t="array" ref="BW71">IF(BN71="","",SUMPRODUCT(--ISNUMBER(SEARCH(" "&amp;EK170:EK207&amp;" ",BT71))))</f>
        <v/>
      </c>
      <c r="BX71" s="1420" t="str">
        <f t="array" ref="BX71">IF(BN71="","",SUMPRODUCT(--ISNUMBER(SEARCH(" "&amp;EK208:EK229&amp;" ",BT71))))</f>
        <v/>
      </c>
      <c r="BY71" s="1420" t="str">
        <f t="shared" si="83"/>
        <v/>
      </c>
      <c r="BZ71" s="1420" t="str">
        <f t="array" ref="BZ71">IF(BN71="","",SUMPRODUCT(--ISNUMBER(SEARCH(" "&amp;EK230:EK329&amp;" ",BT71))))</f>
        <v/>
      </c>
      <c r="CA71" s="1420" t="str">
        <f t="array" ref="CA71">IF(BN71="","",SUMPRODUCT(--ISNUMBER(SEARCH(" "&amp;EK330:EK364&amp;" ",BT71))))</f>
        <v/>
      </c>
      <c r="CB71" s="1420" t="str">
        <f t="shared" si="84"/>
        <v/>
      </c>
      <c r="CC71" s="1420" t="str">
        <f t="array" ref="CC71">IF(BN71="","",SUMPRODUCT(--ISNUMBER(SEARCH(" "&amp;EK365:EK422&amp;" ",BT71))))</f>
        <v/>
      </c>
      <c r="CD71" s="1420" t="str">
        <f t="array" ref="CD71">IF(BN71="","",SUMPRODUCT(--ISNUMBER(SEARCH(" "&amp;EK423:EK450&amp;" ",BT71))))</f>
        <v/>
      </c>
      <c r="CE71" s="1420" t="str">
        <f t="array" ref="CE71">IF(BN71="","",SUMPRODUCT(--ISNUMBER(SEARCH(" "&amp;EK451:EK459&amp;" ",BT71))))</f>
        <v/>
      </c>
      <c r="CF71" s="1420" t="str">
        <f t="shared" si="85"/>
        <v/>
      </c>
      <c r="CG71" s="1420" t="str">
        <f t="array" ref="CG71">IF(BN71="","",SUMPRODUCT(--ISNUMBER(SEARCH(" "&amp;EK460:EK559&amp;" ",BT71))))</f>
        <v/>
      </c>
      <c r="CH71" s="1420" t="str">
        <f t="array" ref="CH71">IF(BN71="","",SUMPRODUCT(--ISNUMBER(SEARCH(" "&amp;EK560:EK659&amp;" ",BT71))))</f>
        <v/>
      </c>
      <c r="CI71" s="1420" t="str">
        <f t="array" ref="CI71">IF(BN71="","",SUMPRODUCT(--ISNUMBER(SEARCH(" "&amp;EK660:EK759&amp;" ",BT71))))</f>
        <v/>
      </c>
      <c r="CJ71" s="1420" t="str">
        <f t="array" ref="CJ71">IF(BN71="","",SUMPRODUCT(--ISNUMBER(SEARCH(" "&amp;EK760:EK859&amp;" ",BT71))))</f>
        <v/>
      </c>
      <c r="CK71" s="1420" t="str">
        <f t="array" ref="CK71">IF(BN71="","",SUMPRODUCT(--ISNUMBER(SEARCH(" "&amp;EK860:EK959&amp;" ",BT71))))</f>
        <v/>
      </c>
      <c r="CL71" s="1420" t="str">
        <f t="array" ref="CL71">IF(BN71="","",SUMPRODUCT(--ISNUMBER(SEARCH(" "&amp;EK960:EK1059&amp;" ",BT71))))</f>
        <v/>
      </c>
      <c r="CM71" s="1420" t="str">
        <f t="array" ref="CM71">IF(BN71="","",SUMPRODUCT(--ISNUMBER(SEARCH(" "&amp;EK1060:EK1159&amp;" ",BT71))))</f>
        <v/>
      </c>
      <c r="CN71" s="1420" t="str">
        <f t="array" ref="CN71">IF(BN71="","",SUMPRODUCT(--ISNUMBER(SEARCH(" "&amp;EK1160:EK1259&amp;" ",BT71))))</f>
        <v/>
      </c>
      <c r="CO71" s="1420" t="str">
        <f t="array" ref="CO71">IF(BN71="","",SUMPRODUCT(--ISNUMBER(SEARCH(" "&amp;EK1260:EK1359&amp;" ",BT71))))</f>
        <v/>
      </c>
      <c r="CP71" s="1420" t="str">
        <f t="array" ref="CP71">IF(BN71="","",SUMPRODUCT(--ISNUMBER(SEARCH(" "&amp;EK1360:EK1387&amp;" ",BT71))))</f>
        <v/>
      </c>
      <c r="CQ71" s="1420" t="str">
        <f t="array" ref="CQ71">IF(BN71="","",SUMPRODUCT(--ISNUMBER(SEARCH(" "&amp;EK1388:EK1396&amp;" ",BT71))))</f>
        <v/>
      </c>
      <c r="CR71" s="1420" t="str">
        <f t="array" ref="CR71">IF(BN71="","",SUMPRODUCT(--ISNUMBER(SEARCH(" "&amp;EK1397:EK1407&amp;" ",BT71))))</f>
        <v/>
      </c>
      <c r="CS71" s="1420" t="str">
        <f t="shared" si="86"/>
        <v/>
      </c>
      <c r="CT71" s="1420" t="str">
        <f t="array" ref="CT71">IF(BN71="","",SUMPRODUCT(--ISNUMBER(SEARCH(" "&amp;EK1408:EK1428&amp;" ",BT71))))</f>
        <v/>
      </c>
      <c r="CU71" s="1420" t="str">
        <f t="shared" si="87"/>
        <v/>
      </c>
      <c r="CV71" s="1420" t="str">
        <f t="array" ref="CV71">IF(BN71="","",SUMPRODUCT(--ISNUMBER(SEARCH(" "&amp;EK1429:EK1466&amp;" ",BT71))))</f>
        <v/>
      </c>
      <c r="CW71" s="1420" t="str">
        <f t="array" ref="CW71">IF(BN71="","",SUMPRODUCT(--ISNUMBER(SEARCH(" "&amp;EK1467:EK1468&amp;" ",BT71))))</f>
        <v/>
      </c>
      <c r="CX71" s="1420" t="str">
        <f t="array" ref="CX71">IF(BN71="","",SUMPRODUCT(--ISNUMBER(SEARCH(" "&amp;EK1469:EK1479&amp;" ",BT71))))</f>
        <v/>
      </c>
      <c r="CY71" s="1420" t="str">
        <f t="shared" si="88"/>
        <v/>
      </c>
      <c r="CZ71" s="1420" t="str">
        <f t="array" ref="CZ71">IF(BN71="","",SUMPRODUCT(--ISNUMBER(SEARCH(" "&amp;EK1480:EK1579&amp;" ",BT71))))</f>
        <v/>
      </c>
      <c r="DA71" s="1420" t="str">
        <f t="array" ref="DA71">IF(BN71="","",SUMPRODUCT(--ISNUMBER(SEARCH(" "&amp;EK1580:EK1679&amp;" ",BT71))))</f>
        <v/>
      </c>
      <c r="DB71" s="1420" t="str">
        <f t="array" ref="DB71">IF(BN71="","",SUMPRODUCT(--ISNUMBER(SEARCH(" "&amp;EK1680:EK1763&amp;" ",BT71))))</f>
        <v/>
      </c>
      <c r="DC71" s="1420" t="str">
        <f t="array" ref="DC71">IF(BN71="","",SUMPRODUCT(--ISNUMBER(SEARCH(" "&amp;EK1764:EK1813&amp;" ",BT71))))</f>
        <v/>
      </c>
      <c r="DD71" s="1420" t="str">
        <f t="array" ref="DD71">IF(BN71="","",SUMPRODUCT(--ISNUMBER(SEARCH(" "&amp;EK1814:EK1893&amp;" ",BT71))))</f>
        <v/>
      </c>
      <c r="DE71" s="1420" t="str">
        <f t="array" ref="DE71">IF(BN71="","",SUMPRODUCT(--ISNUMBER(SEARCH(" "&amp;EK1894:EK1902&amp;" ",BT71))))</f>
        <v/>
      </c>
      <c r="DF71" s="1420" t="str">
        <f t="shared" si="89"/>
        <v/>
      </c>
      <c r="DG71" s="1420" t="str">
        <f t="array" ref="DG71">IF(BN71="","",SUMPRODUCT(--ISNUMBER(SEARCH(" "&amp;EK1903:EK1960&amp;" ",BT71))))</f>
        <v/>
      </c>
      <c r="DH71" s="1420" t="str">
        <f t="array" ref="DH71">IF(BN71="","",SUMPRODUCT(--ISNUMBER(SEARCH(" "&amp;EK1961:EK1983&amp;" ",BT71))))</f>
        <v/>
      </c>
      <c r="DI71" s="1420" t="str">
        <f t="array" ref="DI71">IF(BN71="","",SUMPRODUCT(--ISNUMBER(SEARCH(" "&amp;EK1984:EK2000&amp;" ",BT71))))</f>
        <v/>
      </c>
      <c r="DJ71" s="1420" t="str">
        <f t="shared" si="90"/>
        <v/>
      </c>
      <c r="DK71" s="1420" t="str">
        <f t="array" ref="DK71">IF(BN71="","",SUMPRODUCT(--ISNUMBER(SEARCH(" "&amp;EK2001:EK2014&amp;" ",BT71))))</f>
        <v/>
      </c>
      <c r="DL71" s="1420" t="str">
        <f t="array" ref="DL71">IF(BN71="","",SUMPRODUCT(--ISNUMBER(SEARCH(" "&amp;EK2015:EK2029&amp;" ",BT71))))</f>
        <v/>
      </c>
      <c r="DM71" s="1420" t="str">
        <f t="shared" si="91"/>
        <v/>
      </c>
      <c r="DN71" s="1420" t="str">
        <f t="array" ref="DN71">IF(BN71="","",SUMPRODUCT(--ISNUMBER(SEARCH(" "&amp;EK2030:EK2047&amp;" ",BT71))))</f>
        <v/>
      </c>
      <c r="DO71" s="1420" t="str">
        <f t="array" ref="DO71">IF(BN71="","",SUMPRODUCT(--ISNUMBER(SEARCH(" "&amp;EK2048:EK2062&amp;" ",BT71))))</f>
        <v/>
      </c>
      <c r="DP71" s="1420" t="str">
        <f t="shared" si="92"/>
        <v/>
      </c>
      <c r="DQ71" s="1420" t="str">
        <f t="array" ref="DQ71">IF(BN71="","",SUMPRODUCT(--ISNUMBER(SEARCH(" "&amp;EK2063:EK2081&amp;" ",BT71))))</f>
        <v/>
      </c>
      <c r="DR71" s="1420" t="str">
        <f t="array" ref="DR71">IF(BN71="","",SUMPRODUCT(--ISNUMBER(SEARCH(" "&amp;EK2082:EK2096&amp;" ",BT71))))</f>
        <v/>
      </c>
      <c r="DS71" s="1420" t="str">
        <f t="shared" si="93"/>
        <v/>
      </c>
      <c r="DT71" s="1420" t="str">
        <f t="array" ref="DT71">IF(BN71="","",SUMPRODUCT(--ISNUMBER(SEARCH(" "&amp;EK2097:EK2117&amp;" ",BT71))))</f>
        <v/>
      </c>
      <c r="DU71" s="1420" t="str">
        <f t="array" ref="DU71">IF(BN71="","",SUMPRODUCT(--ISNUMBER(SEARCH(" "&amp;EK2118:EK2157&amp;" ",BT71))))</f>
        <v/>
      </c>
      <c r="DV71" s="1420" t="str">
        <f t="shared" si="94"/>
        <v/>
      </c>
      <c r="DW71" s="1420" t="str">
        <f t="array" ref="DW71">IF(BN71="","",SUMPRODUCT(--ISNUMBER(SEARCH(" "&amp;EK2158:EK2170&amp;" ",BT71))))</f>
        <v/>
      </c>
      <c r="DX71" s="1420" t="str">
        <f t="array" ref="DX71">IF(BN71="","",SUMPRODUCT(--ISNUMBER(SEARCH(" "&amp;EK2171:EK2176&amp;" ",BT71))))</f>
        <v/>
      </c>
      <c r="DY71" s="1420" t="str">
        <f t="shared" si="95"/>
        <v/>
      </c>
      <c r="DZ71" s="1420" t="str">
        <f t="array" ref="DZ71">IF(BN71="","",SUMPRODUCT(--ISNUMBER(SEARCH(" "&amp;EK2177:EK2276&amp;" ",BT71))))</f>
        <v/>
      </c>
      <c r="EA71" s="1420" t="str">
        <f t="array" ref="EA71">IF(BN71="","",SUMPRODUCT(--ISNUMBER(SEARCH(" "&amp;EK2277:EK2376&amp;" ",BT71))))</f>
        <v/>
      </c>
      <c r="EB71" s="1420" t="str">
        <f t="array" ref="EB71">IF(BN71="","",SUMPRODUCT(--ISNUMBER(SEARCH(" "&amp;EK2377:EK2419&amp;" ",BT71))))</f>
        <v/>
      </c>
      <c r="EC71" s="1420" t="str">
        <f t="array" ref="EC71">IF(BN71="","",SUMPRODUCT(--ISNUMBER(SEARCH(" "&amp;EK2420:EK2435&amp;" ",BT71))))</f>
        <v/>
      </c>
      <c r="ED71" s="1420" t="str">
        <f t="array" ref="ED71">IF(BN71="","",SUMPRODUCT(--ISNUMBER(SEARCH(" "&amp;EK2436:EK2440&amp;" ",BT71))))</f>
        <v/>
      </c>
      <c r="EE71" s="1420" t="str">
        <f t="shared" si="96"/>
        <v/>
      </c>
      <c r="EF71" s="1412"/>
      <c r="EG71" s="1411" t="s">
        <v>2095</v>
      </c>
      <c r="EH71" s="1411" t="s">
        <v>1905</v>
      </c>
      <c r="EI71" s="1411" t="s">
        <v>1906</v>
      </c>
      <c r="EJ71" s="1411" t="s">
        <v>2096</v>
      </c>
      <c r="EK71" s="1411" t="s">
        <v>2097</v>
      </c>
      <c r="EL71" s="1411" t="s">
        <v>1908</v>
      </c>
      <c r="EM71" s="1411" t="s">
        <v>1909</v>
      </c>
      <c r="EN71" s="1411" t="s">
        <v>1910</v>
      </c>
      <c r="EO71" s="1414" t="s">
        <v>1911</v>
      </c>
    </row>
    <row r="72" spans="2:145" ht="21" customHeight="1">
      <c r="B72" s="1438" t="str">
        <f t="shared" si="97"/>
        <v/>
      </c>
      <c r="C72" s="1438" t="str">
        <f t="shared" si="98"/>
        <v/>
      </c>
      <c r="D72" s="1438" t="str">
        <f>IF(UPPER(TRIM(N27))="X",C72,B72)</f>
        <v/>
      </c>
      <c r="E72" s="1438">
        <f t="array" ref="E72">IF(H71&lt;&gt;"",E71,IF(E71="","",IFERROR(MATCH(TRUE(),INDEX(INDEX(K:K,E71+1):K219&lt;&gt;"",0),0)+E71,"")))</f>
        <v>219</v>
      </c>
      <c r="F72" s="1438" t="str">
        <f t="shared" si="58"/>
        <v>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72" s="1438" t="str">
        <f t="shared" si="51"/>
        <v xml:space="preserve">d’abord dans la colonne 1️⃣ pour le “nettoyer” : cela supprime les espaces </v>
      </c>
      <c r="H72" s="1836" t="str">
        <f t="shared" si="52"/>
        <v>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72" s="1835" t="str">
        <f>IF(AND(F72&lt;&gt;"",N26&gt;0,M72&gt;N26),"Mot &gt; limite","")</f>
        <v/>
      </c>
      <c r="J72" s="1834" t="str">
        <f>IF(K72="","",COUNTIF(K34:K72,"&lt;&gt;"))</f>
        <v/>
      </c>
      <c r="K72" s="1837"/>
      <c r="L72" s="1834" t="str">
        <f t="shared" si="99"/>
        <v/>
      </c>
      <c r="M72" s="1463">
        <f>IF(OR(F72="",N26="",N26&lt;=0),"",IF(LEN(F72)&lt;=N26,LEN(F72),IFERROR(FIND("♦",SUBSTITUTE(LEFT(F72,N26)," ","♦",LEN(LEFT(F72,N26))-LEN(SUBSTITUTE(LEFT(F72,N26)," ","")))),FIND(" ",F72&amp;" ",N26+1)-1)))</f>
        <v>75</v>
      </c>
      <c r="N72" s="1832">
        <f t="shared" si="54"/>
        <v>39</v>
      </c>
      <c r="O72" s="1833" t="str">
        <f t="shared" si="55"/>
        <v xml:space="preserve">d’abord dans la colonne 1️⃣ pour le “nettoyer” : cela supprime les espaces </v>
      </c>
      <c r="P72" s="1832">
        <f t="shared" si="56"/>
        <v>13</v>
      </c>
      <c r="Q72" s="1832">
        <f t="shared" si="57"/>
        <v>75</v>
      </c>
      <c r="R72" s="1463"/>
      <c r="S72" s="1930" t="str">
        <f t="shared" si="48"/>
        <v>►</v>
      </c>
      <c r="T72" s="1922" t="str">
        <f>T26</f>
        <v>N NOM DE VOTRE RECETTE | collez la--FAMILLE| Auteur &gt; VOUS</v>
      </c>
      <c r="U72" s="1923">
        <f>U26</f>
        <v>1</v>
      </c>
      <c r="V72" s="1922" t="str">
        <f>V26</f>
        <v>coupe</v>
      </c>
      <c r="W72" s="1921" t="str">
        <f>W26</f>
        <v>Recette mère ► Desserts assiette</v>
      </c>
      <c r="X72" s="2073"/>
      <c r="Y72" s="2072"/>
      <c r="Z72" s="2065" t="str">
        <f t="shared" si="44"/>
        <v/>
      </c>
      <c r="AA72" s="2071"/>
      <c r="AB72" s="2063"/>
      <c r="AC72" s="2062">
        <f>IF(OR(AD72="",AD72=0),0,AD72*IFERROR(_xlfn.XLOOKUP(AB72,AB84:AR84,AB85:AR85,"",0,1)*AA72*IF(X72&gt;0,X72,1),IFERROR(_xlfn.XLOOKUP(AB72,AB86:AR86,AB87:AR87,"",0,1)*AA72*IF(X72&gt;0,X72,1),0)))</f>
        <v>0</v>
      </c>
      <c r="AD72" s="2061">
        <v>1</v>
      </c>
      <c r="AE72" s="2060"/>
      <c r="AF72" s="2059"/>
      <c r="AG72" s="2058">
        <f>IF(AC75=0,0,(AC72/AC75)*AH29*1000)</f>
        <v>0</v>
      </c>
      <c r="AH72" s="2057">
        <f>IF(AC75=0,0,(X72/AC75)*AH29)</f>
        <v>0</v>
      </c>
      <c r="AI72" s="2056">
        <f>IF(AQ25&lt;&gt;0,X72*AD72*AC25,0)</f>
        <v>0</v>
      </c>
      <c r="AJ72" s="2055">
        <f t="shared" si="45"/>
        <v>0</v>
      </c>
      <c r="AK72" s="2054" t="str">
        <f>IF(OR(AQ25="",AQ25=0,AC72=0),"",AC72*AD72*AC25)</f>
        <v/>
      </c>
      <c r="AL72" s="2053" t="str">
        <f>IF(AB72="","",IF(AK72="","",IF(AK72=0,0,IF(SUM(COUNTIF(AB84:AL84,SUBSTITUTE(TRIM(AB72)," (s)","")),COUNTIF(AB86:AL86,SUBSTITUTE(TRIM(AB72)," (s)","")),COUNTIF(AB85:AL85,SUBSTITUTE(TRIM(AB72)," (s)","")),COUNTIF(AB87:AL87,SUBSTITUTE(TRIM(AB72)," (s)","")))&gt;0,IF(ROUND(AK72,3)&gt;=1,ROUND(AK72,3)&amp;" L",ROUND(AK72*100,0)&amp;" cl"),IF(SUM(COUNTIF(AM84:AR84,SUBSTITUTE(TRIM(AB72)," (s)","")),COUNTIF(AM86:AR86,SUBSTITUTE(TRIM(AB72)," (s)","")),COUNTIF(AM85:AR85,SUBSTITUTE(TRIM(AB72)," (s)","")),COUNTIF(AM87:AR87,SUBSTITUTE(TRIM(AB72)," (s)","")))&gt;0,IF(ROUND(AK72,3)&gt;=1,ROUND(AK72,3)&amp;" Kg",ROUND(AK72*1000,0)&amp;" g"),"")))))</f>
        <v/>
      </c>
      <c r="AM72" s="2052"/>
      <c r="AN72" s="2051">
        <f t="shared" si="46"/>
        <v>0</v>
      </c>
      <c r="AO72" s="2050">
        <f t="shared" si="47"/>
        <v>0</v>
      </c>
      <c r="AP72" s="2049"/>
      <c r="AQ72" s="2048"/>
      <c r="AR72" s="2047"/>
      <c r="AS72" s="1463"/>
      <c r="AT72" s="1421">
        <v>44</v>
      </c>
      <c r="AV72" s="1977" t="str">
        <f t="shared" si="59"/>
        <v/>
      </c>
      <c r="AW72" s="1976" t="str">
        <f t="shared" si="60"/>
        <v/>
      </c>
      <c r="AX72" s="1414" t="str">
        <f t="shared" si="61"/>
        <v/>
      </c>
      <c r="AY72" s="1414" t="str">
        <f t="shared" si="62"/>
        <v/>
      </c>
      <c r="AZ72" s="1414" t="str">
        <f t="shared" si="63"/>
        <v/>
      </c>
      <c r="BA72" s="1414" t="str">
        <f t="shared" si="64"/>
        <v/>
      </c>
      <c r="BB72" s="1414" t="str">
        <f t="shared" si="65"/>
        <v/>
      </c>
      <c r="BC72" s="1414" t="str">
        <f t="shared" si="66"/>
        <v/>
      </c>
      <c r="BD72" s="1414" t="str">
        <f t="shared" si="67"/>
        <v/>
      </c>
      <c r="BE72" s="1414" t="str">
        <f t="shared" si="68"/>
        <v/>
      </c>
      <c r="BF72" s="1414" t="str">
        <f t="shared" si="69"/>
        <v/>
      </c>
      <c r="BG72" s="1414" t="str">
        <f t="shared" si="70"/>
        <v/>
      </c>
      <c r="BH72" s="1414" t="str">
        <f t="shared" si="71"/>
        <v/>
      </c>
      <c r="BI72" s="1414" t="str">
        <f t="shared" si="72"/>
        <v/>
      </c>
      <c r="BJ72" s="1414" t="str">
        <f t="shared" si="73"/>
        <v/>
      </c>
      <c r="BK72" s="1414" t="str">
        <f t="shared" si="74"/>
        <v/>
      </c>
      <c r="BL72" s="1422" t="str">
        <f t="shared" si="75"/>
        <v/>
      </c>
      <c r="BM72" s="1410"/>
      <c r="BN72" s="1420" t="str">
        <f t="shared" si="76"/>
        <v/>
      </c>
      <c r="BO72" s="1420" t="str">
        <f t="shared" si="77"/>
        <v/>
      </c>
      <c r="BP72" s="1420" t="str">
        <f t="shared" si="78"/>
        <v/>
      </c>
      <c r="BQ72" s="1420" t="str">
        <f t="shared" si="79"/>
        <v/>
      </c>
      <c r="BR72" s="1420" t="str">
        <f t="shared" si="80"/>
        <v/>
      </c>
      <c r="BS72" s="1420" t="str">
        <f t="shared" si="81"/>
        <v/>
      </c>
      <c r="BT72" s="1420" t="str">
        <f t="shared" si="82"/>
        <v xml:space="preserve">  </v>
      </c>
      <c r="BU72" s="1420" t="str">
        <f t="array" ref="BU72">IF(BN72="","",SUMPRODUCT(--ISNUMBER(SEARCH(" "&amp;EK24:EK123&amp;" ",BT72))))</f>
        <v/>
      </c>
      <c r="BV72" s="1420" t="str">
        <f t="array" ref="BV72">IF(BN72="","",SUMPRODUCT(--ISNUMBER(SEARCH(" "&amp;EK124:EK169&amp;" ",BT72))))</f>
        <v/>
      </c>
      <c r="BW72" s="1420" t="str">
        <f t="array" ref="BW72">IF(BN72="","",SUMPRODUCT(--ISNUMBER(SEARCH(" "&amp;EK170:EK207&amp;" ",BT72))))</f>
        <v/>
      </c>
      <c r="BX72" s="1420" t="str">
        <f t="array" ref="BX72">IF(BN72="","",SUMPRODUCT(--ISNUMBER(SEARCH(" "&amp;EK208:EK229&amp;" ",BT72))))</f>
        <v/>
      </c>
      <c r="BY72" s="1420" t="str">
        <f t="shared" si="83"/>
        <v/>
      </c>
      <c r="BZ72" s="1420" t="str">
        <f t="array" ref="BZ72">IF(BN72="","",SUMPRODUCT(--ISNUMBER(SEARCH(" "&amp;EK230:EK329&amp;" ",BT72))))</f>
        <v/>
      </c>
      <c r="CA72" s="1420" t="str">
        <f t="array" ref="CA72">IF(BN72="","",SUMPRODUCT(--ISNUMBER(SEARCH(" "&amp;EK330:EK364&amp;" ",BT72))))</f>
        <v/>
      </c>
      <c r="CB72" s="1420" t="str">
        <f t="shared" si="84"/>
        <v/>
      </c>
      <c r="CC72" s="1420" t="str">
        <f t="array" ref="CC72">IF(BN72="","",SUMPRODUCT(--ISNUMBER(SEARCH(" "&amp;EK365:EK422&amp;" ",BT72))))</f>
        <v/>
      </c>
      <c r="CD72" s="1420" t="str">
        <f t="array" ref="CD72">IF(BN72="","",SUMPRODUCT(--ISNUMBER(SEARCH(" "&amp;EK423:EK450&amp;" ",BT72))))</f>
        <v/>
      </c>
      <c r="CE72" s="1420" t="str">
        <f t="array" ref="CE72">IF(BN72="","",SUMPRODUCT(--ISNUMBER(SEARCH(" "&amp;EK451:EK459&amp;" ",BT72))))</f>
        <v/>
      </c>
      <c r="CF72" s="1420" t="str">
        <f t="shared" si="85"/>
        <v/>
      </c>
      <c r="CG72" s="1420" t="str">
        <f t="array" ref="CG72">IF(BN72="","",SUMPRODUCT(--ISNUMBER(SEARCH(" "&amp;EK460:EK559&amp;" ",BT72))))</f>
        <v/>
      </c>
      <c r="CH72" s="1420" t="str">
        <f t="array" ref="CH72">IF(BN72="","",SUMPRODUCT(--ISNUMBER(SEARCH(" "&amp;EK560:EK659&amp;" ",BT72))))</f>
        <v/>
      </c>
      <c r="CI72" s="1420" t="str">
        <f t="array" ref="CI72">IF(BN72="","",SUMPRODUCT(--ISNUMBER(SEARCH(" "&amp;EK660:EK759&amp;" ",BT72))))</f>
        <v/>
      </c>
      <c r="CJ72" s="1420" t="str">
        <f t="array" ref="CJ72">IF(BN72="","",SUMPRODUCT(--ISNUMBER(SEARCH(" "&amp;EK760:EK859&amp;" ",BT72))))</f>
        <v/>
      </c>
      <c r="CK72" s="1420" t="str">
        <f t="array" ref="CK72">IF(BN72="","",SUMPRODUCT(--ISNUMBER(SEARCH(" "&amp;EK860:EK959&amp;" ",BT72))))</f>
        <v/>
      </c>
      <c r="CL72" s="1420" t="str">
        <f t="array" ref="CL72">IF(BN72="","",SUMPRODUCT(--ISNUMBER(SEARCH(" "&amp;EK960:EK1059&amp;" ",BT72))))</f>
        <v/>
      </c>
      <c r="CM72" s="1420" t="str">
        <f t="array" ref="CM72">IF(BN72="","",SUMPRODUCT(--ISNUMBER(SEARCH(" "&amp;EK1060:EK1159&amp;" ",BT72))))</f>
        <v/>
      </c>
      <c r="CN72" s="1420" t="str">
        <f t="array" ref="CN72">IF(BN72="","",SUMPRODUCT(--ISNUMBER(SEARCH(" "&amp;EK1160:EK1259&amp;" ",BT72))))</f>
        <v/>
      </c>
      <c r="CO72" s="1420" t="str">
        <f t="array" ref="CO72">IF(BN72="","",SUMPRODUCT(--ISNUMBER(SEARCH(" "&amp;EK1260:EK1359&amp;" ",BT72))))</f>
        <v/>
      </c>
      <c r="CP72" s="1420" t="str">
        <f t="array" ref="CP72">IF(BN72="","",SUMPRODUCT(--ISNUMBER(SEARCH(" "&amp;EK1360:EK1387&amp;" ",BT72))))</f>
        <v/>
      </c>
      <c r="CQ72" s="1420" t="str">
        <f t="array" ref="CQ72">IF(BN72="","",SUMPRODUCT(--ISNUMBER(SEARCH(" "&amp;EK1388:EK1396&amp;" ",BT72))))</f>
        <v/>
      </c>
      <c r="CR72" s="1420" t="str">
        <f t="array" ref="CR72">IF(BN72="","",SUMPRODUCT(--ISNUMBER(SEARCH(" "&amp;EK1397:EK1407&amp;" ",BT72))))</f>
        <v/>
      </c>
      <c r="CS72" s="1420" t="str">
        <f t="shared" si="86"/>
        <v/>
      </c>
      <c r="CT72" s="1420" t="str">
        <f t="array" ref="CT72">IF(BN72="","",SUMPRODUCT(--ISNUMBER(SEARCH(" "&amp;EK1408:EK1428&amp;" ",BT72))))</f>
        <v/>
      </c>
      <c r="CU72" s="1420" t="str">
        <f t="shared" si="87"/>
        <v/>
      </c>
      <c r="CV72" s="1420" t="str">
        <f t="array" ref="CV72">IF(BN72="","",SUMPRODUCT(--ISNUMBER(SEARCH(" "&amp;EK1429:EK1466&amp;" ",BT72))))</f>
        <v/>
      </c>
      <c r="CW72" s="1420" t="str">
        <f t="array" ref="CW72">IF(BN72="","",SUMPRODUCT(--ISNUMBER(SEARCH(" "&amp;EK1467:EK1468&amp;" ",BT72))))</f>
        <v/>
      </c>
      <c r="CX72" s="1420" t="str">
        <f t="array" ref="CX72">IF(BN72="","",SUMPRODUCT(--ISNUMBER(SEARCH(" "&amp;EK1469:EK1479&amp;" ",BT72))))</f>
        <v/>
      </c>
      <c r="CY72" s="1420" t="str">
        <f t="shared" si="88"/>
        <v/>
      </c>
      <c r="CZ72" s="1420" t="str">
        <f t="array" ref="CZ72">IF(BN72="","",SUMPRODUCT(--ISNUMBER(SEARCH(" "&amp;EK1480:EK1579&amp;" ",BT72))))</f>
        <v/>
      </c>
      <c r="DA72" s="1420" t="str">
        <f t="array" ref="DA72">IF(BN72="","",SUMPRODUCT(--ISNUMBER(SEARCH(" "&amp;EK1580:EK1679&amp;" ",BT72))))</f>
        <v/>
      </c>
      <c r="DB72" s="1420" t="str">
        <f t="array" ref="DB72">IF(BN72="","",SUMPRODUCT(--ISNUMBER(SEARCH(" "&amp;EK1680:EK1763&amp;" ",BT72))))</f>
        <v/>
      </c>
      <c r="DC72" s="1420" t="str">
        <f t="array" ref="DC72">IF(BN72="","",SUMPRODUCT(--ISNUMBER(SEARCH(" "&amp;EK1764:EK1813&amp;" ",BT72))))</f>
        <v/>
      </c>
      <c r="DD72" s="1420" t="str">
        <f t="array" ref="DD72">IF(BN72="","",SUMPRODUCT(--ISNUMBER(SEARCH(" "&amp;EK1814:EK1893&amp;" ",BT72))))</f>
        <v/>
      </c>
      <c r="DE72" s="1420" t="str">
        <f t="array" ref="DE72">IF(BN72="","",SUMPRODUCT(--ISNUMBER(SEARCH(" "&amp;EK1894:EK1902&amp;" ",BT72))))</f>
        <v/>
      </c>
      <c r="DF72" s="1420" t="str">
        <f t="shared" si="89"/>
        <v/>
      </c>
      <c r="DG72" s="1420" t="str">
        <f t="array" ref="DG72">IF(BN72="","",SUMPRODUCT(--ISNUMBER(SEARCH(" "&amp;EK1903:EK1960&amp;" ",BT72))))</f>
        <v/>
      </c>
      <c r="DH72" s="1420" t="str">
        <f t="array" ref="DH72">IF(BN72="","",SUMPRODUCT(--ISNUMBER(SEARCH(" "&amp;EK1961:EK1983&amp;" ",BT72))))</f>
        <v/>
      </c>
      <c r="DI72" s="1420" t="str">
        <f t="array" ref="DI72">IF(BN72="","",SUMPRODUCT(--ISNUMBER(SEARCH(" "&amp;EK1984:EK2000&amp;" ",BT72))))</f>
        <v/>
      </c>
      <c r="DJ72" s="1420" t="str">
        <f t="shared" si="90"/>
        <v/>
      </c>
      <c r="DK72" s="1420" t="str">
        <f t="array" ref="DK72">IF(BN72="","",SUMPRODUCT(--ISNUMBER(SEARCH(" "&amp;EK2001:EK2014&amp;" ",BT72))))</f>
        <v/>
      </c>
      <c r="DL72" s="1420" t="str">
        <f t="array" ref="DL72">IF(BN72="","",SUMPRODUCT(--ISNUMBER(SEARCH(" "&amp;EK2015:EK2029&amp;" ",BT72))))</f>
        <v/>
      </c>
      <c r="DM72" s="1420" t="str">
        <f t="shared" si="91"/>
        <v/>
      </c>
      <c r="DN72" s="1420" t="str">
        <f t="array" ref="DN72">IF(BN72="","",SUMPRODUCT(--ISNUMBER(SEARCH(" "&amp;EK2030:EK2047&amp;" ",BT72))))</f>
        <v/>
      </c>
      <c r="DO72" s="1420" t="str">
        <f t="array" ref="DO72">IF(BN72="","",SUMPRODUCT(--ISNUMBER(SEARCH(" "&amp;EK2048:EK2062&amp;" ",BT72))))</f>
        <v/>
      </c>
      <c r="DP72" s="1420" t="str">
        <f t="shared" si="92"/>
        <v/>
      </c>
      <c r="DQ72" s="1420" t="str">
        <f t="array" ref="DQ72">IF(BN72="","",SUMPRODUCT(--ISNUMBER(SEARCH(" "&amp;EK2063:EK2081&amp;" ",BT72))))</f>
        <v/>
      </c>
      <c r="DR72" s="1420" t="str">
        <f t="array" ref="DR72">IF(BN72="","",SUMPRODUCT(--ISNUMBER(SEARCH(" "&amp;EK2082:EK2096&amp;" ",BT72))))</f>
        <v/>
      </c>
      <c r="DS72" s="1420" t="str">
        <f t="shared" si="93"/>
        <v/>
      </c>
      <c r="DT72" s="1420" t="str">
        <f t="array" ref="DT72">IF(BN72="","",SUMPRODUCT(--ISNUMBER(SEARCH(" "&amp;EK2097:EK2117&amp;" ",BT72))))</f>
        <v/>
      </c>
      <c r="DU72" s="1420" t="str">
        <f t="array" ref="DU72">IF(BN72="","",SUMPRODUCT(--ISNUMBER(SEARCH(" "&amp;EK2118:EK2157&amp;" ",BT72))))</f>
        <v/>
      </c>
      <c r="DV72" s="1420" t="str">
        <f t="shared" si="94"/>
        <v/>
      </c>
      <c r="DW72" s="1420" t="str">
        <f t="array" ref="DW72">IF(BN72="","",SUMPRODUCT(--ISNUMBER(SEARCH(" "&amp;EK2158:EK2170&amp;" ",BT72))))</f>
        <v/>
      </c>
      <c r="DX72" s="1420" t="str">
        <f t="array" ref="DX72">IF(BN72="","",SUMPRODUCT(--ISNUMBER(SEARCH(" "&amp;EK2171:EK2176&amp;" ",BT72))))</f>
        <v/>
      </c>
      <c r="DY72" s="1420" t="str">
        <f t="shared" si="95"/>
        <v/>
      </c>
      <c r="DZ72" s="1420" t="str">
        <f t="array" ref="DZ72">IF(BN72="","",SUMPRODUCT(--ISNUMBER(SEARCH(" "&amp;EK2177:EK2276&amp;" ",BT72))))</f>
        <v/>
      </c>
      <c r="EA72" s="1420" t="str">
        <f t="array" ref="EA72">IF(BN72="","",SUMPRODUCT(--ISNUMBER(SEARCH(" "&amp;EK2277:EK2376&amp;" ",BT72))))</f>
        <v/>
      </c>
      <c r="EB72" s="1420" t="str">
        <f t="array" ref="EB72">IF(BN72="","",SUMPRODUCT(--ISNUMBER(SEARCH(" "&amp;EK2377:EK2419&amp;" ",BT72))))</f>
        <v/>
      </c>
      <c r="EC72" s="1420" t="str">
        <f t="array" ref="EC72">IF(BN72="","",SUMPRODUCT(--ISNUMBER(SEARCH(" "&amp;EK2420:EK2435&amp;" ",BT72))))</f>
        <v/>
      </c>
      <c r="ED72" s="1420" t="str">
        <f t="array" ref="ED72">IF(BN72="","",SUMPRODUCT(--ISNUMBER(SEARCH(" "&amp;EK2436:EK2440&amp;" ",BT72))))</f>
        <v/>
      </c>
      <c r="EE72" s="1420" t="str">
        <f t="shared" si="96"/>
        <v/>
      </c>
      <c r="EF72" s="1412"/>
      <c r="EG72" s="1411" t="s">
        <v>2098</v>
      </c>
      <c r="EH72" s="1411" t="s">
        <v>1905</v>
      </c>
      <c r="EI72" s="1411" t="s">
        <v>1906</v>
      </c>
      <c r="EJ72" s="1411" t="s">
        <v>2099</v>
      </c>
      <c r="EK72" s="1411" t="s">
        <v>2099</v>
      </c>
      <c r="EL72" s="1411" t="s">
        <v>1908</v>
      </c>
      <c r="EM72" s="1411" t="s">
        <v>1909</v>
      </c>
      <c r="EN72" s="1411" t="s">
        <v>1910</v>
      </c>
      <c r="EO72" s="1414" t="s">
        <v>1911</v>
      </c>
    </row>
    <row r="73" spans="2:145" ht="21" customHeight="1">
      <c r="B73" s="1438" t="str">
        <f t="shared" si="97"/>
        <v/>
      </c>
      <c r="C73" s="1438" t="str">
        <f t="shared" si="98"/>
        <v/>
      </c>
      <c r="D73" s="1438" t="str">
        <f>IF(UPPER(TRIM(N27))="X",C73,B73)</f>
        <v/>
      </c>
      <c r="E73" s="1438">
        <f t="array" ref="E73">IF(H72&lt;&gt;"",E72,IF(E72="","",IFERROR(MATCH(TRUE(),INDEX(INDEX(K:K,E72+1):K219&lt;&gt;"",0),0)+E72,"")))</f>
        <v>219</v>
      </c>
      <c r="F73" s="1438" t="str">
        <f t="shared" si="58"/>
        <v>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73" s="1438" t="str">
        <f t="shared" si="51"/>
        <v xml:space="preserve">insécables, tabulations invisibles et autres “pollutions”.◄ 2️⃣ Saisissez la </v>
      </c>
      <c r="H73" s="1836" t="str">
        <f t="shared" si="52"/>
        <v>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73" s="1835" t="str">
        <f>IF(AND(F73&lt;&gt;"",N26&gt;0,M73&gt;N26),"Mot &gt; limite","")</f>
        <v/>
      </c>
      <c r="J73" s="1834" t="str">
        <f>IF(K73="","",COUNTIF(K34:K73,"&lt;&gt;"))</f>
        <v/>
      </c>
      <c r="K73" s="1837"/>
      <c r="L73" s="1834" t="str">
        <f t="shared" si="99"/>
        <v/>
      </c>
      <c r="M73" s="1463">
        <f>IF(OR(F73="",N26="",N26&lt;=0),"",IF(LEN(F73)&lt;=N26,LEN(F73),IFERROR(FIND("♦",SUBSTITUTE(LEFT(F73,N26)," ","♦",LEN(LEFT(F73,N26))-LEN(SUBSTITUTE(LEFT(F73,N26)," ","")))),FIND(" ",F73&amp;" ",N26+1)-1)))</f>
        <v>77</v>
      </c>
      <c r="N73" s="1832">
        <f t="shared" si="54"/>
        <v>40</v>
      </c>
      <c r="O73" s="1833" t="str">
        <f t="shared" si="55"/>
        <v xml:space="preserve">insécables, tabulations invisibles et autres “pollutions”.◄ 2️⃣ Saisissez la </v>
      </c>
      <c r="P73" s="1832">
        <f t="shared" si="56"/>
        <v>9</v>
      </c>
      <c r="Q73" s="1832">
        <f t="shared" si="57"/>
        <v>77</v>
      </c>
      <c r="R73" s="1463"/>
      <c r="S73" s="1924" t="s">
        <v>6</v>
      </c>
      <c r="T73" s="1922" t="str">
        <f>T26</f>
        <v>N NOM DE VOTRE RECETTE | collez la--FAMILLE| Auteur &gt; VOUS</v>
      </c>
      <c r="U73" s="1923">
        <f>U26</f>
        <v>1</v>
      </c>
      <c r="V73" s="1922" t="str">
        <f>V26</f>
        <v>coupe</v>
      </c>
      <c r="W73" s="1921" t="str">
        <f>W26</f>
        <v>Recette mère ► Desserts assiette</v>
      </c>
      <c r="X73" s="2073"/>
      <c r="Y73" s="2072"/>
      <c r="Z73" s="2065" t="str">
        <f t="shared" si="44"/>
        <v/>
      </c>
      <c r="AA73" s="2071"/>
      <c r="AB73" s="2063"/>
      <c r="AC73" s="2062">
        <f>IF(OR(AD73="",AD73=0),0,AD73*IFERROR(_xlfn.XLOOKUP(AB73,AB84:AR84,AB85:AR85,"",0,1)*AA73*IF(X73&gt;0,X73,1),IFERROR(_xlfn.XLOOKUP(AB73,AB86:AR86,AB87:AR87,"",0,1)*AA73*IF(X73&gt;0,X73,1),0)))</f>
        <v>0</v>
      </c>
      <c r="AD73" s="2061">
        <v>1</v>
      </c>
      <c r="AE73" s="2060"/>
      <c r="AF73" s="2059"/>
      <c r="AG73" s="2058">
        <f>IF(AC75=0,0,(AC73/AC75)*AH29*1000)</f>
        <v>0</v>
      </c>
      <c r="AH73" s="2057">
        <f>IF(AC75=0,0,(X73/AC75)*AH29)</f>
        <v>0</v>
      </c>
      <c r="AI73" s="2070">
        <f>IF(AQ25&lt;&gt;0,X73*AD73*AC25,0)</f>
        <v>0</v>
      </c>
      <c r="AJ73" s="2069">
        <f t="shared" si="45"/>
        <v>0</v>
      </c>
      <c r="AK73" s="2054" t="str">
        <f>IF(OR(AQ25="",AQ25=0,AC73=0),"",AC73*AD73*AC25)</f>
        <v/>
      </c>
      <c r="AL73" s="2068" t="str">
        <f>IF(AB73="","",IF(AK73="","",IF(AK73=0,0,IF(SUM(COUNTIF(AB84:AL84,SUBSTITUTE(TRIM(AB73)," (s)","")),COUNTIF(AB86:AL86,SUBSTITUTE(TRIM(AB73)," (s)","")),COUNTIF(AB85:AL85,SUBSTITUTE(TRIM(AB73)," (s)","")),COUNTIF(AB87:AL87,SUBSTITUTE(TRIM(AB73)," (s)","")))&gt;0,IF(ROUND(AK73,3)&gt;=1,ROUND(AK73,3)&amp;" L",ROUND(AK73*100,0)&amp;" cl"),IF(SUM(COUNTIF(AM84:AR84,SUBSTITUTE(TRIM(AB73)," (s)","")),COUNTIF(AM86:AR86,SUBSTITUTE(TRIM(AB73)," (s)","")),COUNTIF(AM85:AR85,SUBSTITUTE(TRIM(AB73)," (s)","")),COUNTIF(AM87:AR87,SUBSTITUTE(TRIM(AB73)," (s)","")))&gt;0,IF(ROUND(AK73,3)&gt;=1,ROUND(AK73,3)&amp;" Kg",ROUND(AK73*1000,0)&amp;" g"),"")))))</f>
        <v/>
      </c>
      <c r="AM73" s="2052"/>
      <c r="AN73" s="2051">
        <f t="shared" si="46"/>
        <v>0</v>
      </c>
      <c r="AO73" s="2050">
        <f t="shared" si="47"/>
        <v>0</v>
      </c>
      <c r="AP73" s="2049"/>
      <c r="AQ73" s="2048"/>
      <c r="AR73" s="2047"/>
      <c r="AS73" s="1463"/>
      <c r="AT73" s="1421">
        <v>45</v>
      </c>
      <c r="AV73" s="1977" t="str">
        <f t="shared" si="59"/>
        <v/>
      </c>
      <c r="AW73" s="1976" t="str">
        <f t="shared" si="60"/>
        <v/>
      </c>
      <c r="AX73" s="1414" t="str">
        <f t="shared" si="61"/>
        <v/>
      </c>
      <c r="AY73" s="1414" t="str">
        <f t="shared" si="62"/>
        <v/>
      </c>
      <c r="AZ73" s="1414" t="str">
        <f t="shared" si="63"/>
        <v/>
      </c>
      <c r="BA73" s="1414" t="str">
        <f t="shared" si="64"/>
        <v/>
      </c>
      <c r="BB73" s="1414" t="str">
        <f t="shared" si="65"/>
        <v/>
      </c>
      <c r="BC73" s="1414" t="str">
        <f t="shared" si="66"/>
        <v/>
      </c>
      <c r="BD73" s="1414" t="str">
        <f t="shared" si="67"/>
        <v/>
      </c>
      <c r="BE73" s="1414" t="str">
        <f t="shared" si="68"/>
        <v/>
      </c>
      <c r="BF73" s="1414" t="str">
        <f t="shared" si="69"/>
        <v/>
      </c>
      <c r="BG73" s="1414" t="str">
        <f t="shared" si="70"/>
        <v/>
      </c>
      <c r="BH73" s="1414" t="str">
        <f t="shared" si="71"/>
        <v/>
      </c>
      <c r="BI73" s="1414" t="str">
        <f t="shared" si="72"/>
        <v/>
      </c>
      <c r="BJ73" s="1414" t="str">
        <f t="shared" si="73"/>
        <v/>
      </c>
      <c r="BK73" s="1414" t="str">
        <f t="shared" si="74"/>
        <v/>
      </c>
      <c r="BL73" s="1422" t="str">
        <f t="shared" si="75"/>
        <v/>
      </c>
      <c r="BM73" s="1410"/>
      <c r="BN73" s="1420" t="str">
        <f t="shared" si="76"/>
        <v/>
      </c>
      <c r="BO73" s="1420" t="str">
        <f t="shared" si="77"/>
        <v/>
      </c>
      <c r="BP73" s="1420" t="str">
        <f t="shared" si="78"/>
        <v/>
      </c>
      <c r="BQ73" s="1420" t="str">
        <f t="shared" si="79"/>
        <v/>
      </c>
      <c r="BR73" s="1420" t="str">
        <f t="shared" si="80"/>
        <v/>
      </c>
      <c r="BS73" s="1420" t="str">
        <f t="shared" si="81"/>
        <v/>
      </c>
      <c r="BT73" s="1420" t="str">
        <f t="shared" si="82"/>
        <v xml:space="preserve">  </v>
      </c>
      <c r="BU73" s="1420" t="str">
        <f t="array" ref="BU73">IF(BN73="","",SUMPRODUCT(--ISNUMBER(SEARCH(" "&amp;EK24:EK123&amp;" ",BT73))))</f>
        <v/>
      </c>
      <c r="BV73" s="1420" t="str">
        <f t="array" ref="BV73">IF(BN73="","",SUMPRODUCT(--ISNUMBER(SEARCH(" "&amp;EK124:EK169&amp;" ",BT73))))</f>
        <v/>
      </c>
      <c r="BW73" s="1420" t="str">
        <f t="array" ref="BW73">IF(BN73="","",SUMPRODUCT(--ISNUMBER(SEARCH(" "&amp;EK170:EK207&amp;" ",BT73))))</f>
        <v/>
      </c>
      <c r="BX73" s="1420" t="str">
        <f t="array" ref="BX73">IF(BN73="","",SUMPRODUCT(--ISNUMBER(SEARCH(" "&amp;EK208:EK229&amp;" ",BT73))))</f>
        <v/>
      </c>
      <c r="BY73" s="1420" t="str">
        <f t="shared" si="83"/>
        <v/>
      </c>
      <c r="BZ73" s="1420" t="str">
        <f t="array" ref="BZ73">IF(BN73="","",SUMPRODUCT(--ISNUMBER(SEARCH(" "&amp;EK230:EK329&amp;" ",BT73))))</f>
        <v/>
      </c>
      <c r="CA73" s="1420" t="str">
        <f t="array" ref="CA73">IF(BN73="","",SUMPRODUCT(--ISNUMBER(SEARCH(" "&amp;EK330:EK364&amp;" ",BT73))))</f>
        <v/>
      </c>
      <c r="CB73" s="1420" t="str">
        <f t="shared" si="84"/>
        <v/>
      </c>
      <c r="CC73" s="1420" t="str">
        <f t="array" ref="CC73">IF(BN73="","",SUMPRODUCT(--ISNUMBER(SEARCH(" "&amp;EK365:EK422&amp;" ",BT73))))</f>
        <v/>
      </c>
      <c r="CD73" s="1420" t="str">
        <f t="array" ref="CD73">IF(BN73="","",SUMPRODUCT(--ISNUMBER(SEARCH(" "&amp;EK423:EK450&amp;" ",BT73))))</f>
        <v/>
      </c>
      <c r="CE73" s="1420" t="str">
        <f t="array" ref="CE73">IF(BN73="","",SUMPRODUCT(--ISNUMBER(SEARCH(" "&amp;EK451:EK459&amp;" ",BT73))))</f>
        <v/>
      </c>
      <c r="CF73" s="1420" t="str">
        <f t="shared" si="85"/>
        <v/>
      </c>
      <c r="CG73" s="1420" t="str">
        <f t="array" ref="CG73">IF(BN73="","",SUMPRODUCT(--ISNUMBER(SEARCH(" "&amp;EK460:EK559&amp;" ",BT73))))</f>
        <v/>
      </c>
      <c r="CH73" s="1420" t="str">
        <f t="array" ref="CH73">IF(BN73="","",SUMPRODUCT(--ISNUMBER(SEARCH(" "&amp;EK560:EK659&amp;" ",BT73))))</f>
        <v/>
      </c>
      <c r="CI73" s="1420" t="str">
        <f t="array" ref="CI73">IF(BN73="","",SUMPRODUCT(--ISNUMBER(SEARCH(" "&amp;EK660:EK759&amp;" ",BT73))))</f>
        <v/>
      </c>
      <c r="CJ73" s="1420" t="str">
        <f t="array" ref="CJ73">IF(BN73="","",SUMPRODUCT(--ISNUMBER(SEARCH(" "&amp;EK760:EK859&amp;" ",BT73))))</f>
        <v/>
      </c>
      <c r="CK73" s="1420" t="str">
        <f t="array" ref="CK73">IF(BN73="","",SUMPRODUCT(--ISNUMBER(SEARCH(" "&amp;EK860:EK959&amp;" ",BT73))))</f>
        <v/>
      </c>
      <c r="CL73" s="1420" t="str">
        <f t="array" ref="CL73">IF(BN73="","",SUMPRODUCT(--ISNUMBER(SEARCH(" "&amp;EK960:EK1059&amp;" ",BT73))))</f>
        <v/>
      </c>
      <c r="CM73" s="1420" t="str">
        <f t="array" ref="CM73">IF(BN73="","",SUMPRODUCT(--ISNUMBER(SEARCH(" "&amp;EK1060:EK1159&amp;" ",BT73))))</f>
        <v/>
      </c>
      <c r="CN73" s="1420" t="str">
        <f t="array" ref="CN73">IF(BN73="","",SUMPRODUCT(--ISNUMBER(SEARCH(" "&amp;EK1160:EK1259&amp;" ",BT73))))</f>
        <v/>
      </c>
      <c r="CO73" s="1420" t="str">
        <f t="array" ref="CO73">IF(BN73="","",SUMPRODUCT(--ISNUMBER(SEARCH(" "&amp;EK1260:EK1359&amp;" ",BT73))))</f>
        <v/>
      </c>
      <c r="CP73" s="1420" t="str">
        <f t="array" ref="CP73">IF(BN73="","",SUMPRODUCT(--ISNUMBER(SEARCH(" "&amp;EK1360:EK1387&amp;" ",BT73))))</f>
        <v/>
      </c>
      <c r="CQ73" s="1420" t="str">
        <f t="array" ref="CQ73">IF(BN73="","",SUMPRODUCT(--ISNUMBER(SEARCH(" "&amp;EK1388:EK1396&amp;" ",BT73))))</f>
        <v/>
      </c>
      <c r="CR73" s="1420" t="str">
        <f t="array" ref="CR73">IF(BN73="","",SUMPRODUCT(--ISNUMBER(SEARCH(" "&amp;EK1397:EK1407&amp;" ",BT73))))</f>
        <v/>
      </c>
      <c r="CS73" s="1420" t="str">
        <f t="shared" si="86"/>
        <v/>
      </c>
      <c r="CT73" s="1420" t="str">
        <f t="array" ref="CT73">IF(BN73="","",SUMPRODUCT(--ISNUMBER(SEARCH(" "&amp;EK1408:EK1428&amp;" ",BT73))))</f>
        <v/>
      </c>
      <c r="CU73" s="1420" t="str">
        <f t="shared" si="87"/>
        <v/>
      </c>
      <c r="CV73" s="1420" t="str">
        <f t="array" ref="CV73">IF(BN73="","",SUMPRODUCT(--ISNUMBER(SEARCH(" "&amp;EK1429:EK1466&amp;" ",BT73))))</f>
        <v/>
      </c>
      <c r="CW73" s="1420" t="str">
        <f t="array" ref="CW73">IF(BN73="","",SUMPRODUCT(--ISNUMBER(SEARCH(" "&amp;EK1467:EK1468&amp;" ",BT73))))</f>
        <v/>
      </c>
      <c r="CX73" s="1420" t="str">
        <f t="array" ref="CX73">IF(BN73="","",SUMPRODUCT(--ISNUMBER(SEARCH(" "&amp;EK1469:EK1479&amp;" ",BT73))))</f>
        <v/>
      </c>
      <c r="CY73" s="1420" t="str">
        <f t="shared" si="88"/>
        <v/>
      </c>
      <c r="CZ73" s="1420" t="str">
        <f t="array" ref="CZ73">IF(BN73="","",SUMPRODUCT(--ISNUMBER(SEARCH(" "&amp;EK1480:EK1579&amp;" ",BT73))))</f>
        <v/>
      </c>
      <c r="DA73" s="1420" t="str">
        <f t="array" ref="DA73">IF(BN73="","",SUMPRODUCT(--ISNUMBER(SEARCH(" "&amp;EK1580:EK1679&amp;" ",BT73))))</f>
        <v/>
      </c>
      <c r="DB73" s="1420" t="str">
        <f t="array" ref="DB73">IF(BN73="","",SUMPRODUCT(--ISNUMBER(SEARCH(" "&amp;EK1680:EK1763&amp;" ",BT73))))</f>
        <v/>
      </c>
      <c r="DC73" s="1420" t="str">
        <f t="array" ref="DC73">IF(BN73="","",SUMPRODUCT(--ISNUMBER(SEARCH(" "&amp;EK1764:EK1813&amp;" ",BT73))))</f>
        <v/>
      </c>
      <c r="DD73" s="1420" t="str">
        <f t="array" ref="DD73">IF(BN73="","",SUMPRODUCT(--ISNUMBER(SEARCH(" "&amp;EK1814:EK1893&amp;" ",BT73))))</f>
        <v/>
      </c>
      <c r="DE73" s="1420" t="str">
        <f t="array" ref="DE73">IF(BN73="","",SUMPRODUCT(--ISNUMBER(SEARCH(" "&amp;EK1894:EK1902&amp;" ",BT73))))</f>
        <v/>
      </c>
      <c r="DF73" s="1420" t="str">
        <f t="shared" si="89"/>
        <v/>
      </c>
      <c r="DG73" s="1420" t="str">
        <f t="array" ref="DG73">IF(BN73="","",SUMPRODUCT(--ISNUMBER(SEARCH(" "&amp;EK1903:EK1960&amp;" ",BT73))))</f>
        <v/>
      </c>
      <c r="DH73" s="1420" t="str">
        <f t="array" ref="DH73">IF(BN73="","",SUMPRODUCT(--ISNUMBER(SEARCH(" "&amp;EK1961:EK1983&amp;" ",BT73))))</f>
        <v/>
      </c>
      <c r="DI73" s="1420" t="str">
        <f t="array" ref="DI73">IF(BN73="","",SUMPRODUCT(--ISNUMBER(SEARCH(" "&amp;EK1984:EK2000&amp;" ",BT73))))</f>
        <v/>
      </c>
      <c r="DJ73" s="1420" t="str">
        <f t="shared" si="90"/>
        <v/>
      </c>
      <c r="DK73" s="1420" t="str">
        <f t="array" ref="DK73">IF(BN73="","",SUMPRODUCT(--ISNUMBER(SEARCH(" "&amp;EK2001:EK2014&amp;" ",BT73))))</f>
        <v/>
      </c>
      <c r="DL73" s="1420" t="str">
        <f t="array" ref="DL73">IF(BN73="","",SUMPRODUCT(--ISNUMBER(SEARCH(" "&amp;EK2015:EK2029&amp;" ",BT73))))</f>
        <v/>
      </c>
      <c r="DM73" s="1420" t="str">
        <f t="shared" si="91"/>
        <v/>
      </c>
      <c r="DN73" s="1420" t="str">
        <f t="array" ref="DN73">IF(BN73="","",SUMPRODUCT(--ISNUMBER(SEARCH(" "&amp;EK2030:EK2047&amp;" ",BT73))))</f>
        <v/>
      </c>
      <c r="DO73" s="1420" t="str">
        <f t="array" ref="DO73">IF(BN73="","",SUMPRODUCT(--ISNUMBER(SEARCH(" "&amp;EK2048:EK2062&amp;" ",BT73))))</f>
        <v/>
      </c>
      <c r="DP73" s="1420" t="str">
        <f t="shared" si="92"/>
        <v/>
      </c>
      <c r="DQ73" s="1420" t="str">
        <f t="array" ref="DQ73">IF(BN73="","",SUMPRODUCT(--ISNUMBER(SEARCH(" "&amp;EK2063:EK2081&amp;" ",BT73))))</f>
        <v/>
      </c>
      <c r="DR73" s="1420" t="str">
        <f t="array" ref="DR73">IF(BN73="","",SUMPRODUCT(--ISNUMBER(SEARCH(" "&amp;EK2082:EK2096&amp;" ",BT73))))</f>
        <v/>
      </c>
      <c r="DS73" s="1420" t="str">
        <f t="shared" si="93"/>
        <v/>
      </c>
      <c r="DT73" s="1420" t="str">
        <f t="array" ref="DT73">IF(BN73="","",SUMPRODUCT(--ISNUMBER(SEARCH(" "&amp;EK2097:EK2117&amp;" ",BT73))))</f>
        <v/>
      </c>
      <c r="DU73" s="1420" t="str">
        <f t="array" ref="DU73">IF(BN73="","",SUMPRODUCT(--ISNUMBER(SEARCH(" "&amp;EK2118:EK2157&amp;" ",BT73))))</f>
        <v/>
      </c>
      <c r="DV73" s="1420" t="str">
        <f t="shared" si="94"/>
        <v/>
      </c>
      <c r="DW73" s="1420" t="str">
        <f t="array" ref="DW73">IF(BN73="","",SUMPRODUCT(--ISNUMBER(SEARCH(" "&amp;EK2158:EK2170&amp;" ",BT73))))</f>
        <v/>
      </c>
      <c r="DX73" s="1420" t="str">
        <f t="array" ref="DX73">IF(BN73="","",SUMPRODUCT(--ISNUMBER(SEARCH(" "&amp;EK2171:EK2176&amp;" ",BT73))))</f>
        <v/>
      </c>
      <c r="DY73" s="1420" t="str">
        <f t="shared" si="95"/>
        <v/>
      </c>
      <c r="DZ73" s="1420" t="str">
        <f t="array" ref="DZ73">IF(BN73="","",SUMPRODUCT(--ISNUMBER(SEARCH(" "&amp;EK2177:EK2276&amp;" ",BT73))))</f>
        <v/>
      </c>
      <c r="EA73" s="1420" t="str">
        <f t="array" ref="EA73">IF(BN73="","",SUMPRODUCT(--ISNUMBER(SEARCH(" "&amp;EK2277:EK2376&amp;" ",BT73))))</f>
        <v/>
      </c>
      <c r="EB73" s="1420" t="str">
        <f t="array" ref="EB73">IF(BN73="","",SUMPRODUCT(--ISNUMBER(SEARCH(" "&amp;EK2377:EK2419&amp;" ",BT73))))</f>
        <v/>
      </c>
      <c r="EC73" s="1420" t="str">
        <f t="array" ref="EC73">IF(BN73="","",SUMPRODUCT(--ISNUMBER(SEARCH(" "&amp;EK2420:EK2435&amp;" ",BT73))))</f>
        <v/>
      </c>
      <c r="ED73" s="1420" t="str">
        <f t="array" ref="ED73">IF(BN73="","",SUMPRODUCT(--ISNUMBER(SEARCH(" "&amp;EK2436:EK2440&amp;" ",BT73))))</f>
        <v/>
      </c>
      <c r="EE73" s="1420" t="str">
        <f t="shared" si="96"/>
        <v/>
      </c>
      <c r="EF73" s="1412"/>
      <c r="EG73" s="1411" t="s">
        <v>2100</v>
      </c>
      <c r="EH73" s="1411" t="s">
        <v>1905</v>
      </c>
      <c r="EI73" s="1411" t="s">
        <v>1906</v>
      </c>
      <c r="EJ73" s="1411" t="s">
        <v>2101</v>
      </c>
      <c r="EK73" s="1411" t="s">
        <v>2102</v>
      </c>
      <c r="EL73" s="1411" t="s">
        <v>1908</v>
      </c>
      <c r="EM73" s="1411" t="s">
        <v>1909</v>
      </c>
      <c r="EN73" s="1411" t="s">
        <v>1910</v>
      </c>
      <c r="EO73" s="1414" t="s">
        <v>1911</v>
      </c>
    </row>
    <row r="74" spans="2:145" ht="21" customHeight="1">
      <c r="B74" s="1438" t="str">
        <f t="shared" si="97"/>
        <v/>
      </c>
      <c r="C74" s="1438" t="str">
        <f t="shared" si="98"/>
        <v/>
      </c>
      <c r="D74" s="1438" t="str">
        <f>IF(UPPER(TRIM(N27))="X",C74,B74)</f>
        <v/>
      </c>
      <c r="E74" s="1438">
        <f t="array" ref="E74">IF(H73&lt;&gt;"",E73,IF(E73="","",IFERROR(MATCH(TRUE(),INDEX(INDEX(K:K,E73+1):K219&lt;&gt;"",0),0)+E73,"")))</f>
        <v>219</v>
      </c>
      <c r="F74" s="1438" t="str">
        <f t="shared" si="58"/>
        <v>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74" s="1438" t="str">
        <f t="shared" si="51"/>
        <v xml:space="preserve">largeur du document dans lequel vous collerez ensuite le texte. ◄ 3️⃣ saisissez </v>
      </c>
      <c r="H74" s="1836" t="str">
        <f t="shared" si="52"/>
        <v>un nombre de caractères par lignes ◄ 4️⃣ Si vous ne voulez pas de ponctuation saisissez un X dans la cellule - Ensuite, dans la colonne B copiez le texte nettoyé - puis dans votre document faites Collage spécial &gt; 1.2.3 Valeurs pour ne coller que le texte, sans formules.</v>
      </c>
      <c r="I74" s="1835" t="str">
        <f>IF(AND(F74&lt;&gt;"",N26&gt;0,M74&gt;N26),"Mot &gt; limite","")</f>
        <v/>
      </c>
      <c r="J74" s="1834" t="str">
        <f>IF(K74="","",COUNTIF(K34:K74,"&lt;&gt;"))</f>
        <v/>
      </c>
      <c r="K74" s="1837"/>
      <c r="L74" s="1834" t="str">
        <f t="shared" si="99"/>
        <v/>
      </c>
      <c r="M74" s="1463">
        <f>IF(OR(F74="",N26="",N26&lt;=0),"",IF(LEN(F74)&lt;=N26,LEN(F74),IFERROR(FIND("♦",SUBSTITUTE(LEFT(F74,N26)," ","♦",LEN(LEFT(F74,N26))-LEN(SUBSTITUTE(LEFT(F74,N26)," ","")))),FIND(" ",F74&amp;" ",N26+1)-1)))</f>
        <v>80</v>
      </c>
      <c r="N74" s="1832">
        <f t="shared" si="54"/>
        <v>41</v>
      </c>
      <c r="O74" s="1833" t="str">
        <f t="shared" si="55"/>
        <v xml:space="preserve">largeur du document dans lequel vous collerez ensuite le texte. ◄ 3️⃣ saisissez </v>
      </c>
      <c r="P74" s="1832">
        <f t="shared" si="56"/>
        <v>13</v>
      </c>
      <c r="Q74" s="1832">
        <f t="shared" si="57"/>
        <v>80</v>
      </c>
      <c r="R74" s="1463"/>
      <c r="S74" s="1924" t="s">
        <v>6</v>
      </c>
      <c r="T74" s="1922" t="str">
        <f>T26</f>
        <v>N NOM DE VOTRE RECETTE | collez la--FAMILLE| Auteur &gt; VOUS</v>
      </c>
      <c r="U74" s="1923">
        <f>U26</f>
        <v>1</v>
      </c>
      <c r="V74" s="1922" t="str">
        <f>V26</f>
        <v>coupe</v>
      </c>
      <c r="W74" s="1921" t="str">
        <f>W26</f>
        <v>Recette mère ► Desserts assiette</v>
      </c>
      <c r="X74" s="2067"/>
      <c r="Y74" s="2066"/>
      <c r="Z74" s="2065" t="str">
        <f t="shared" si="44"/>
        <v/>
      </c>
      <c r="AA74" s="2064"/>
      <c r="AB74" s="2063"/>
      <c r="AC74" s="2062">
        <f>IF(OR(AD74="",AD74=0),0,AD74*IFERROR(_xlfn.XLOOKUP(AB74,AB84:AR84,AB85:AR85,"",0,1)*AA74*IF(X74&gt;0,X74,1),IFERROR(_xlfn.XLOOKUP(AB74,AB86:AR86,AB87:AR87,"",0,1)*AA74*IF(X74&gt;0,X74,1),0)))</f>
        <v>0</v>
      </c>
      <c r="AD74" s="2061">
        <v>1</v>
      </c>
      <c r="AE74" s="2060"/>
      <c r="AF74" s="2059"/>
      <c r="AG74" s="2058">
        <f>IF(AC75=0,0,(AC74/AC75)*AH29*1000)</f>
        <v>0</v>
      </c>
      <c r="AH74" s="2057">
        <f>IF(AC75=0,0,(X74/AC75)*AH29)</f>
        <v>0</v>
      </c>
      <c r="AI74" s="2056">
        <f>IF(AQ25&lt;&gt;0,X74*AD74*AC25,0)</f>
        <v>0</v>
      </c>
      <c r="AJ74" s="2055">
        <f t="shared" si="45"/>
        <v>0</v>
      </c>
      <c r="AK74" s="2054" t="str">
        <f>IF(OR(AQ25="",AQ25=0,AC74=0),"",AC74*AD74*AC25)</f>
        <v/>
      </c>
      <c r="AL74" s="2053" t="str">
        <f>IF(AB74="","",IF(AK74="","",IF(AK74=0,0,IF(SUM(COUNTIF(AB84:AL84,SUBSTITUTE(TRIM(AB74)," (s)","")),COUNTIF(AB86:AL86,SUBSTITUTE(TRIM(AB74)," (s)","")),COUNTIF(AB85:AL85,SUBSTITUTE(TRIM(AB74)," (s)","")),COUNTIF(AB87:AL87,SUBSTITUTE(TRIM(AB74)," (s)","")))&gt;0,IF(ROUND(AK74,3)&gt;=1,ROUND(AK74,3)&amp;" L",ROUND(AK74*100,0)&amp;" cl"),IF(SUM(COUNTIF(AM84:AR84,SUBSTITUTE(TRIM(AB74)," (s)","")),COUNTIF(AM86:AR86,SUBSTITUTE(TRIM(AB74)," (s)","")),COUNTIF(AM85:AR85,SUBSTITUTE(TRIM(AB74)," (s)","")),COUNTIF(AM87:AR87,SUBSTITUTE(TRIM(AB74)," (s)","")))&gt;0,IF(ROUND(AK74,3)&gt;=1,ROUND(AK74,3)&amp;" Kg",ROUND(AK74*1000,0)&amp;" g"),"")))))</f>
        <v/>
      </c>
      <c r="AM74" s="2052"/>
      <c r="AN74" s="2051">
        <f t="shared" si="46"/>
        <v>0</v>
      </c>
      <c r="AO74" s="2050">
        <f t="shared" si="47"/>
        <v>0</v>
      </c>
      <c r="AP74" s="2049"/>
      <c r="AQ74" s="2048"/>
      <c r="AR74" s="2047"/>
      <c r="AS74" s="1463"/>
      <c r="AT74" s="1421">
        <v>46</v>
      </c>
      <c r="AV74" s="1977" t="str">
        <f t="shared" si="59"/>
        <v/>
      </c>
      <c r="AW74" s="1976" t="str">
        <f t="shared" si="60"/>
        <v/>
      </c>
      <c r="AX74" s="1414" t="str">
        <f t="shared" si="61"/>
        <v/>
      </c>
      <c r="AY74" s="1414" t="str">
        <f t="shared" si="62"/>
        <v/>
      </c>
      <c r="AZ74" s="1414" t="str">
        <f t="shared" si="63"/>
        <v/>
      </c>
      <c r="BA74" s="1414" t="str">
        <f t="shared" si="64"/>
        <v/>
      </c>
      <c r="BB74" s="1414" t="str">
        <f t="shared" si="65"/>
        <v/>
      </c>
      <c r="BC74" s="1414" t="str">
        <f t="shared" si="66"/>
        <v/>
      </c>
      <c r="BD74" s="1414" t="str">
        <f t="shared" si="67"/>
        <v/>
      </c>
      <c r="BE74" s="1414" t="str">
        <f t="shared" si="68"/>
        <v/>
      </c>
      <c r="BF74" s="1414" t="str">
        <f t="shared" si="69"/>
        <v/>
      </c>
      <c r="BG74" s="1414" t="str">
        <f t="shared" si="70"/>
        <v/>
      </c>
      <c r="BH74" s="1414" t="str">
        <f t="shared" si="71"/>
        <v/>
      </c>
      <c r="BI74" s="1414" t="str">
        <f t="shared" si="72"/>
        <v/>
      </c>
      <c r="BJ74" s="1414" t="str">
        <f t="shared" si="73"/>
        <v/>
      </c>
      <c r="BK74" s="1414" t="str">
        <f t="shared" si="74"/>
        <v/>
      </c>
      <c r="BL74" s="1422" t="str">
        <f t="shared" si="75"/>
        <v/>
      </c>
      <c r="BM74" s="1410"/>
      <c r="BN74" s="1420" t="str">
        <f t="shared" si="76"/>
        <v/>
      </c>
      <c r="BO74" s="1420" t="str">
        <f t="shared" si="77"/>
        <v/>
      </c>
      <c r="BP74" s="1420" t="str">
        <f t="shared" si="78"/>
        <v/>
      </c>
      <c r="BQ74" s="1420" t="str">
        <f t="shared" si="79"/>
        <v/>
      </c>
      <c r="BR74" s="1420" t="str">
        <f t="shared" si="80"/>
        <v/>
      </c>
      <c r="BS74" s="1420" t="str">
        <f t="shared" si="81"/>
        <v/>
      </c>
      <c r="BT74" s="1420" t="str">
        <f t="shared" si="82"/>
        <v xml:space="preserve">  </v>
      </c>
      <c r="BU74" s="1420" t="str">
        <f t="array" ref="BU74">IF(BN74="","",SUMPRODUCT(--ISNUMBER(SEARCH(" "&amp;EK24:EK123&amp;" ",BT74))))</f>
        <v/>
      </c>
      <c r="BV74" s="1420" t="str">
        <f t="array" ref="BV74">IF(BN74="","",SUMPRODUCT(--ISNUMBER(SEARCH(" "&amp;EK124:EK169&amp;" ",BT74))))</f>
        <v/>
      </c>
      <c r="BW74" s="1420" t="str">
        <f t="array" ref="BW74">IF(BN74="","",SUMPRODUCT(--ISNUMBER(SEARCH(" "&amp;EK170:EK207&amp;" ",BT74))))</f>
        <v/>
      </c>
      <c r="BX74" s="1420" t="str">
        <f t="array" ref="BX74">IF(BN74="","",SUMPRODUCT(--ISNUMBER(SEARCH(" "&amp;EK208:EK229&amp;" ",BT74))))</f>
        <v/>
      </c>
      <c r="BY74" s="1420" t="str">
        <f t="shared" si="83"/>
        <v/>
      </c>
      <c r="BZ74" s="1420" t="str">
        <f t="array" ref="BZ74">IF(BN74="","",SUMPRODUCT(--ISNUMBER(SEARCH(" "&amp;EK230:EK329&amp;" ",BT74))))</f>
        <v/>
      </c>
      <c r="CA74" s="1420" t="str">
        <f t="array" ref="CA74">IF(BN74="","",SUMPRODUCT(--ISNUMBER(SEARCH(" "&amp;EK330:EK364&amp;" ",BT74))))</f>
        <v/>
      </c>
      <c r="CB74" s="1420" t="str">
        <f t="shared" si="84"/>
        <v/>
      </c>
      <c r="CC74" s="1420" t="str">
        <f t="array" ref="CC74">IF(BN74="","",SUMPRODUCT(--ISNUMBER(SEARCH(" "&amp;EK365:EK422&amp;" ",BT74))))</f>
        <v/>
      </c>
      <c r="CD74" s="1420" t="str">
        <f t="array" ref="CD74">IF(BN74="","",SUMPRODUCT(--ISNUMBER(SEARCH(" "&amp;EK423:EK450&amp;" ",BT74))))</f>
        <v/>
      </c>
      <c r="CE74" s="1420" t="str">
        <f t="array" ref="CE74">IF(BN74="","",SUMPRODUCT(--ISNUMBER(SEARCH(" "&amp;EK451:EK459&amp;" ",BT74))))</f>
        <v/>
      </c>
      <c r="CF74" s="1420" t="str">
        <f t="shared" si="85"/>
        <v/>
      </c>
      <c r="CG74" s="1420" t="str">
        <f t="array" ref="CG74">IF(BN74="","",SUMPRODUCT(--ISNUMBER(SEARCH(" "&amp;EK460:EK559&amp;" ",BT74))))</f>
        <v/>
      </c>
      <c r="CH74" s="1420" t="str">
        <f t="array" ref="CH74">IF(BN74="","",SUMPRODUCT(--ISNUMBER(SEARCH(" "&amp;EK560:EK659&amp;" ",BT74))))</f>
        <v/>
      </c>
      <c r="CI74" s="1420" t="str">
        <f t="array" ref="CI74">IF(BN74="","",SUMPRODUCT(--ISNUMBER(SEARCH(" "&amp;EK660:EK759&amp;" ",BT74))))</f>
        <v/>
      </c>
      <c r="CJ74" s="1420" t="str">
        <f t="array" ref="CJ74">IF(BN74="","",SUMPRODUCT(--ISNUMBER(SEARCH(" "&amp;EK760:EK859&amp;" ",BT74))))</f>
        <v/>
      </c>
      <c r="CK74" s="1420" t="str">
        <f t="array" ref="CK74">IF(BN74="","",SUMPRODUCT(--ISNUMBER(SEARCH(" "&amp;EK860:EK959&amp;" ",BT74))))</f>
        <v/>
      </c>
      <c r="CL74" s="1420" t="str">
        <f t="array" ref="CL74">IF(BN74="","",SUMPRODUCT(--ISNUMBER(SEARCH(" "&amp;EK960:EK1059&amp;" ",BT74))))</f>
        <v/>
      </c>
      <c r="CM74" s="1420" t="str">
        <f t="array" ref="CM74">IF(BN74="","",SUMPRODUCT(--ISNUMBER(SEARCH(" "&amp;EK1060:EK1159&amp;" ",BT74))))</f>
        <v/>
      </c>
      <c r="CN74" s="1420" t="str">
        <f t="array" ref="CN74">IF(BN74="","",SUMPRODUCT(--ISNUMBER(SEARCH(" "&amp;EK1160:EK1259&amp;" ",BT74))))</f>
        <v/>
      </c>
      <c r="CO74" s="1420" t="str">
        <f t="array" ref="CO74">IF(BN74="","",SUMPRODUCT(--ISNUMBER(SEARCH(" "&amp;EK1260:EK1359&amp;" ",BT74))))</f>
        <v/>
      </c>
      <c r="CP74" s="1420" t="str">
        <f t="array" ref="CP74">IF(BN74="","",SUMPRODUCT(--ISNUMBER(SEARCH(" "&amp;EK1360:EK1387&amp;" ",BT74))))</f>
        <v/>
      </c>
      <c r="CQ74" s="1420" t="str">
        <f t="array" ref="CQ74">IF(BN74="","",SUMPRODUCT(--ISNUMBER(SEARCH(" "&amp;EK1388:EK1396&amp;" ",BT74))))</f>
        <v/>
      </c>
      <c r="CR74" s="1420" t="str">
        <f t="array" ref="CR74">IF(BN74="","",SUMPRODUCT(--ISNUMBER(SEARCH(" "&amp;EK1397:EK1407&amp;" ",BT74))))</f>
        <v/>
      </c>
      <c r="CS74" s="1420" t="str">
        <f t="shared" si="86"/>
        <v/>
      </c>
      <c r="CT74" s="1420" t="str">
        <f t="array" ref="CT74">IF(BN74="","",SUMPRODUCT(--ISNUMBER(SEARCH(" "&amp;EK1408:EK1428&amp;" ",BT74))))</f>
        <v/>
      </c>
      <c r="CU74" s="1420" t="str">
        <f t="shared" si="87"/>
        <v/>
      </c>
      <c r="CV74" s="1420" t="str">
        <f t="array" ref="CV74">IF(BN74="","",SUMPRODUCT(--ISNUMBER(SEARCH(" "&amp;EK1429:EK1466&amp;" ",BT74))))</f>
        <v/>
      </c>
      <c r="CW74" s="1420" t="str">
        <f t="array" ref="CW74">IF(BN74="","",SUMPRODUCT(--ISNUMBER(SEARCH(" "&amp;EK1467:EK1468&amp;" ",BT74))))</f>
        <v/>
      </c>
      <c r="CX74" s="1420" t="str">
        <f t="array" ref="CX74">IF(BN74="","",SUMPRODUCT(--ISNUMBER(SEARCH(" "&amp;EK1469:EK1479&amp;" ",BT74))))</f>
        <v/>
      </c>
      <c r="CY74" s="1420" t="str">
        <f t="shared" si="88"/>
        <v/>
      </c>
      <c r="CZ74" s="1420" t="str">
        <f t="array" ref="CZ74">IF(BN74="","",SUMPRODUCT(--ISNUMBER(SEARCH(" "&amp;EK1480:EK1579&amp;" ",BT74))))</f>
        <v/>
      </c>
      <c r="DA74" s="1420" t="str">
        <f t="array" ref="DA74">IF(BN74="","",SUMPRODUCT(--ISNUMBER(SEARCH(" "&amp;EK1580:EK1679&amp;" ",BT74))))</f>
        <v/>
      </c>
      <c r="DB74" s="1420" t="str">
        <f t="array" ref="DB74">IF(BN74="","",SUMPRODUCT(--ISNUMBER(SEARCH(" "&amp;EK1680:EK1763&amp;" ",BT74))))</f>
        <v/>
      </c>
      <c r="DC74" s="1420" t="str">
        <f t="array" ref="DC74">IF(BN74="","",SUMPRODUCT(--ISNUMBER(SEARCH(" "&amp;EK1764:EK1813&amp;" ",BT74))))</f>
        <v/>
      </c>
      <c r="DD74" s="1420" t="str">
        <f t="array" ref="DD74">IF(BN74="","",SUMPRODUCT(--ISNUMBER(SEARCH(" "&amp;EK1814:EK1893&amp;" ",BT74))))</f>
        <v/>
      </c>
      <c r="DE74" s="1420" t="str">
        <f t="array" ref="DE74">IF(BN74="","",SUMPRODUCT(--ISNUMBER(SEARCH(" "&amp;EK1894:EK1902&amp;" ",BT74))))</f>
        <v/>
      </c>
      <c r="DF74" s="1420" t="str">
        <f t="shared" si="89"/>
        <v/>
      </c>
      <c r="DG74" s="1420" t="str">
        <f t="array" ref="DG74">IF(BN74="","",SUMPRODUCT(--ISNUMBER(SEARCH(" "&amp;EK1903:EK1960&amp;" ",BT74))))</f>
        <v/>
      </c>
      <c r="DH74" s="1420" t="str">
        <f t="array" ref="DH74">IF(BN74="","",SUMPRODUCT(--ISNUMBER(SEARCH(" "&amp;EK1961:EK1983&amp;" ",BT74))))</f>
        <v/>
      </c>
      <c r="DI74" s="1420" t="str">
        <f t="array" ref="DI74">IF(BN74="","",SUMPRODUCT(--ISNUMBER(SEARCH(" "&amp;EK1984:EK2000&amp;" ",BT74))))</f>
        <v/>
      </c>
      <c r="DJ74" s="1420" t="str">
        <f t="shared" si="90"/>
        <v/>
      </c>
      <c r="DK74" s="1420" t="str">
        <f t="array" ref="DK74">IF(BN74="","",SUMPRODUCT(--ISNUMBER(SEARCH(" "&amp;EK2001:EK2014&amp;" ",BT74))))</f>
        <v/>
      </c>
      <c r="DL74" s="1420" t="str">
        <f t="array" ref="DL74">IF(BN74="","",SUMPRODUCT(--ISNUMBER(SEARCH(" "&amp;EK2015:EK2029&amp;" ",BT74))))</f>
        <v/>
      </c>
      <c r="DM74" s="1420" t="str">
        <f t="shared" si="91"/>
        <v/>
      </c>
      <c r="DN74" s="1420" t="str">
        <f t="array" ref="DN74">IF(BN74="","",SUMPRODUCT(--ISNUMBER(SEARCH(" "&amp;EK2030:EK2047&amp;" ",BT74))))</f>
        <v/>
      </c>
      <c r="DO74" s="1420" t="str">
        <f t="array" ref="DO74">IF(BN74="","",SUMPRODUCT(--ISNUMBER(SEARCH(" "&amp;EK2048:EK2062&amp;" ",BT74))))</f>
        <v/>
      </c>
      <c r="DP74" s="1420" t="str">
        <f t="shared" si="92"/>
        <v/>
      </c>
      <c r="DQ74" s="1420" t="str">
        <f t="array" ref="DQ74">IF(BN74="","",SUMPRODUCT(--ISNUMBER(SEARCH(" "&amp;EK2063:EK2081&amp;" ",BT74))))</f>
        <v/>
      </c>
      <c r="DR74" s="1420" t="str">
        <f t="array" ref="DR74">IF(BN74="","",SUMPRODUCT(--ISNUMBER(SEARCH(" "&amp;EK2082:EK2096&amp;" ",BT74))))</f>
        <v/>
      </c>
      <c r="DS74" s="1420" t="str">
        <f t="shared" si="93"/>
        <v/>
      </c>
      <c r="DT74" s="1420" t="str">
        <f t="array" ref="DT74">IF(BN74="","",SUMPRODUCT(--ISNUMBER(SEARCH(" "&amp;EK2097:EK2117&amp;" ",BT74))))</f>
        <v/>
      </c>
      <c r="DU74" s="1420" t="str">
        <f t="array" ref="DU74">IF(BN74="","",SUMPRODUCT(--ISNUMBER(SEARCH(" "&amp;EK2118:EK2157&amp;" ",BT74))))</f>
        <v/>
      </c>
      <c r="DV74" s="1420" t="str">
        <f t="shared" si="94"/>
        <v/>
      </c>
      <c r="DW74" s="1420" t="str">
        <f t="array" ref="DW74">IF(BN74="","",SUMPRODUCT(--ISNUMBER(SEARCH(" "&amp;EK2158:EK2170&amp;" ",BT74))))</f>
        <v/>
      </c>
      <c r="DX74" s="1420" t="str">
        <f t="array" ref="DX74">IF(BN74="","",SUMPRODUCT(--ISNUMBER(SEARCH(" "&amp;EK2171:EK2176&amp;" ",BT74))))</f>
        <v/>
      </c>
      <c r="DY74" s="1420" t="str">
        <f t="shared" si="95"/>
        <v/>
      </c>
      <c r="DZ74" s="1420" t="str">
        <f t="array" ref="DZ74">IF(BN74="","",SUMPRODUCT(--ISNUMBER(SEARCH(" "&amp;EK2177:EK2276&amp;" ",BT74))))</f>
        <v/>
      </c>
      <c r="EA74" s="1420" t="str">
        <f t="array" ref="EA74">IF(BN74="","",SUMPRODUCT(--ISNUMBER(SEARCH(" "&amp;EK2277:EK2376&amp;" ",BT74))))</f>
        <v/>
      </c>
      <c r="EB74" s="1420" t="str">
        <f t="array" ref="EB74">IF(BN74="","",SUMPRODUCT(--ISNUMBER(SEARCH(" "&amp;EK2377:EK2419&amp;" ",BT74))))</f>
        <v/>
      </c>
      <c r="EC74" s="1420" t="str">
        <f t="array" ref="EC74">IF(BN74="","",SUMPRODUCT(--ISNUMBER(SEARCH(" "&amp;EK2420:EK2435&amp;" ",BT74))))</f>
        <v/>
      </c>
      <c r="ED74" s="1420" t="str">
        <f t="array" ref="ED74">IF(BN74="","",SUMPRODUCT(--ISNUMBER(SEARCH(" "&amp;EK2436:EK2440&amp;" ",BT74))))</f>
        <v/>
      </c>
      <c r="EE74" s="1420" t="str">
        <f t="shared" si="96"/>
        <v/>
      </c>
      <c r="EF74" s="1412"/>
      <c r="EG74" s="1411" t="s">
        <v>2103</v>
      </c>
      <c r="EH74" s="1411" t="s">
        <v>1905</v>
      </c>
      <c r="EI74" s="1411" t="s">
        <v>1906</v>
      </c>
      <c r="EJ74" s="1411" t="s">
        <v>2104</v>
      </c>
      <c r="EK74" s="1411" t="s">
        <v>2104</v>
      </c>
      <c r="EL74" s="1411" t="s">
        <v>1908</v>
      </c>
      <c r="EM74" s="1411" t="s">
        <v>1909</v>
      </c>
      <c r="EN74" s="1411" t="s">
        <v>1910</v>
      </c>
      <c r="EO74" s="1414" t="s">
        <v>1911</v>
      </c>
    </row>
    <row r="75" spans="2:145" ht="21" customHeight="1">
      <c r="B75" s="1438" t="str">
        <f t="shared" si="97"/>
        <v/>
      </c>
      <c r="C75" s="1438" t="str">
        <f t="shared" si="98"/>
        <v/>
      </c>
      <c r="D75" s="1438" t="str">
        <f>IF(UPPER(TRIM(N27))="X",C75,B75)</f>
        <v/>
      </c>
      <c r="E75" s="1438">
        <f t="array" ref="E75">IF(H74&lt;&gt;"",E74,IF(E74="","",IFERROR(MATCH(TRUE(),INDEX(INDEX(K:K,E74+1):K219&lt;&gt;"",0),0)+E74,"")))</f>
        <v>219</v>
      </c>
      <c r="F75" s="1438" t="str">
        <f t="shared" si="58"/>
        <v>un nombre de caractères par lignes ◄ 4️⃣ Si vous ne voulez pas de ponctuation saisissez un X dans la cellule - Ensuite, dans la colonne B copiez le texte nettoyé - puis dans votre document faites Collage spécial &gt; 1.2.3 Valeurs pour ne coller que le texte, sans formules.</v>
      </c>
      <c r="G75" s="1438" t="str">
        <f t="shared" si="51"/>
        <v xml:space="preserve">un nombre de caractères par lignes ◄ 4️⃣ Si vous ne voulez pas de ponctuation </v>
      </c>
      <c r="H75" s="1836" t="str">
        <f t="shared" si="52"/>
        <v>saisissez un X dans la cellule - Ensuite, dans la colonne B copiez le texte nettoyé - puis dans votre document faites Collage spécial &gt; 1.2.3 Valeurs pour ne coller que le texte, sans formules.</v>
      </c>
      <c r="I75" s="1835" t="str">
        <f>IF(AND(F75&lt;&gt;"",N26&gt;0,M75&gt;N26),"Mot &gt; limite","")</f>
        <v/>
      </c>
      <c r="J75" s="1834" t="str">
        <f>IF(K75="","",COUNTIF(K34:K75,"&lt;&gt;"))</f>
        <v/>
      </c>
      <c r="K75" s="1837"/>
      <c r="L75" s="1834" t="str">
        <f t="shared" si="99"/>
        <v/>
      </c>
      <c r="M75" s="1463">
        <f>IF(OR(F75="",N26="",N26&lt;=0),"",IF(LEN(F75)&lt;=N26,LEN(F75),IFERROR(FIND("♦",SUBSTITUTE(LEFT(F75,N26)," ","♦",LEN(LEFT(F75,N26))-LEN(SUBSTITUTE(LEFT(F75,N26)," ","")))),FIND(" ",F75&amp;" ",N26+1)-1)))</f>
        <v>78</v>
      </c>
      <c r="N75" s="1832">
        <f t="shared" si="54"/>
        <v>42</v>
      </c>
      <c r="O75" s="1833" t="str">
        <f t="shared" si="55"/>
        <v xml:space="preserve">un nombre de caractères par lignes ◄ 4️⃣ Si vous ne voulez pas de ponctuation </v>
      </c>
      <c r="P75" s="1832">
        <f t="shared" si="56"/>
        <v>15</v>
      </c>
      <c r="Q75" s="1832">
        <f t="shared" si="57"/>
        <v>78</v>
      </c>
      <c r="R75" s="1463"/>
      <c r="S75" s="1924" t="s">
        <v>6</v>
      </c>
      <c r="T75" s="1922" t="str">
        <f>T26</f>
        <v>N NOM DE VOTRE RECETTE | collez la--FAMILLE| Auteur &gt; VOUS</v>
      </c>
      <c r="U75" s="1923">
        <f>U26</f>
        <v>1</v>
      </c>
      <c r="V75" s="1922" t="str">
        <f>V26</f>
        <v>coupe</v>
      </c>
      <c r="W75" s="1921" t="str">
        <f>W26</f>
        <v>Recette mère ► Desserts assiette</v>
      </c>
      <c r="X75" s="2046" t="s">
        <v>23</v>
      </c>
      <c r="Y75" s="2004"/>
      <c r="Z75" s="2004"/>
      <c r="AA75" s="2004"/>
      <c r="AB75" s="2004"/>
      <c r="AC75" s="2045">
        <f>SUM(AC30:AC74)</f>
        <v>1.4500000000000002</v>
      </c>
      <c r="AD75" s="2044"/>
      <c r="AE75" s="2041"/>
      <c r="AF75" s="2043"/>
      <c r="AG75" s="2042">
        <f>SUM(AG30:AG74)</f>
        <v>999.99999999999989</v>
      </c>
      <c r="AH75" s="2041"/>
      <c r="AI75" s="2040"/>
      <c r="AJ75" s="2040" t="str">
        <f>"Total " &amp; AK27&amp;" &gt;"</f>
        <v>Total Col.19 &gt;</v>
      </c>
      <c r="AK75" s="2039">
        <f>SUM(AK30:AK74)</f>
        <v>105.41500000000001</v>
      </c>
      <c r="AL75" s="2039"/>
      <c r="AM75" s="1995"/>
      <c r="AN75" s="1995">
        <f>SUM(AN30:AN74)</f>
        <v>105.41500000000001</v>
      </c>
      <c r="AO75" s="1995"/>
      <c r="AP75" s="1995">
        <f>SUM(AP30:AP74)</f>
        <v>0</v>
      </c>
      <c r="AQ75" s="1995"/>
      <c r="AR75" s="1994"/>
      <c r="AS75" s="1463"/>
      <c r="AT75" s="1421">
        <v>47</v>
      </c>
      <c r="AV75" s="1977" t="str">
        <f t="shared" si="59"/>
        <v/>
      </c>
      <c r="AW75" s="1976" t="str">
        <f t="shared" si="60"/>
        <v/>
      </c>
      <c r="AX75" s="1414" t="str">
        <f t="shared" si="61"/>
        <v/>
      </c>
      <c r="AY75" s="1414" t="str">
        <f t="shared" si="62"/>
        <v/>
      </c>
      <c r="AZ75" s="1414" t="str">
        <f t="shared" si="63"/>
        <v/>
      </c>
      <c r="BA75" s="1414" t="str">
        <f t="shared" si="64"/>
        <v/>
      </c>
      <c r="BB75" s="1414" t="str">
        <f t="shared" si="65"/>
        <v/>
      </c>
      <c r="BC75" s="1414" t="str">
        <f t="shared" si="66"/>
        <v/>
      </c>
      <c r="BD75" s="1414" t="str">
        <f t="shared" si="67"/>
        <v/>
      </c>
      <c r="BE75" s="1414" t="str">
        <f t="shared" si="68"/>
        <v/>
      </c>
      <c r="BF75" s="1414" t="str">
        <f t="shared" si="69"/>
        <v/>
      </c>
      <c r="BG75" s="1414" t="str">
        <f t="shared" si="70"/>
        <v/>
      </c>
      <c r="BH75" s="1414" t="str">
        <f t="shared" si="71"/>
        <v/>
      </c>
      <c r="BI75" s="1414" t="str">
        <f t="shared" si="72"/>
        <v/>
      </c>
      <c r="BJ75" s="1414" t="str">
        <f t="shared" si="73"/>
        <v/>
      </c>
      <c r="BK75" s="1414" t="str">
        <f t="shared" si="74"/>
        <v/>
      </c>
      <c r="BL75" s="1422" t="str">
        <f t="shared" si="75"/>
        <v/>
      </c>
      <c r="BM75" s="1410"/>
      <c r="BN75" s="1420" t="str">
        <f t="shared" si="76"/>
        <v/>
      </c>
      <c r="BO75" s="1420" t="str">
        <f t="shared" si="77"/>
        <v/>
      </c>
      <c r="BP75" s="1420" t="str">
        <f t="shared" si="78"/>
        <v/>
      </c>
      <c r="BQ75" s="1420" t="str">
        <f t="shared" si="79"/>
        <v/>
      </c>
      <c r="BR75" s="1420" t="str">
        <f t="shared" si="80"/>
        <v/>
      </c>
      <c r="BS75" s="1420" t="str">
        <f t="shared" si="81"/>
        <v/>
      </c>
      <c r="BT75" s="1420" t="str">
        <f t="shared" si="82"/>
        <v xml:space="preserve">  </v>
      </c>
      <c r="BU75" s="1420" t="str">
        <f t="array" ref="BU75">IF(BN75="","",SUMPRODUCT(--ISNUMBER(SEARCH(" "&amp;EK24:EK123&amp;" ",BT75))))</f>
        <v/>
      </c>
      <c r="BV75" s="1420" t="str">
        <f t="array" ref="BV75">IF(BN75="","",SUMPRODUCT(--ISNUMBER(SEARCH(" "&amp;EK124:EK169&amp;" ",BT75))))</f>
        <v/>
      </c>
      <c r="BW75" s="1420" t="str">
        <f t="array" ref="BW75">IF(BN75="","",SUMPRODUCT(--ISNUMBER(SEARCH(" "&amp;EK170:EK207&amp;" ",BT75))))</f>
        <v/>
      </c>
      <c r="BX75" s="1420" t="str">
        <f t="array" ref="BX75">IF(BN75="","",SUMPRODUCT(--ISNUMBER(SEARCH(" "&amp;EK208:EK229&amp;" ",BT75))))</f>
        <v/>
      </c>
      <c r="BY75" s="1420" t="str">
        <f t="shared" si="83"/>
        <v/>
      </c>
      <c r="BZ75" s="1420" t="str">
        <f t="array" ref="BZ75">IF(BN75="","",SUMPRODUCT(--ISNUMBER(SEARCH(" "&amp;EK230:EK329&amp;" ",BT75))))</f>
        <v/>
      </c>
      <c r="CA75" s="1420" t="str">
        <f t="array" ref="CA75">IF(BN75="","",SUMPRODUCT(--ISNUMBER(SEARCH(" "&amp;EK330:EK364&amp;" ",BT75))))</f>
        <v/>
      </c>
      <c r="CB75" s="1420" t="str">
        <f t="shared" si="84"/>
        <v/>
      </c>
      <c r="CC75" s="1420" t="str">
        <f t="array" ref="CC75">IF(BN75="","",SUMPRODUCT(--ISNUMBER(SEARCH(" "&amp;EK365:EK422&amp;" ",BT75))))</f>
        <v/>
      </c>
      <c r="CD75" s="1420" t="str">
        <f t="array" ref="CD75">IF(BN75="","",SUMPRODUCT(--ISNUMBER(SEARCH(" "&amp;EK423:EK450&amp;" ",BT75))))</f>
        <v/>
      </c>
      <c r="CE75" s="1420" t="str">
        <f t="array" ref="CE75">IF(BN75="","",SUMPRODUCT(--ISNUMBER(SEARCH(" "&amp;EK451:EK459&amp;" ",BT75))))</f>
        <v/>
      </c>
      <c r="CF75" s="1420" t="str">
        <f t="shared" si="85"/>
        <v/>
      </c>
      <c r="CG75" s="1420" t="str">
        <f t="array" ref="CG75">IF(BN75="","",SUMPRODUCT(--ISNUMBER(SEARCH(" "&amp;EK460:EK559&amp;" ",BT75))))</f>
        <v/>
      </c>
      <c r="CH75" s="1420" t="str">
        <f t="array" ref="CH75">IF(BN75="","",SUMPRODUCT(--ISNUMBER(SEARCH(" "&amp;EK560:EK659&amp;" ",BT75))))</f>
        <v/>
      </c>
      <c r="CI75" s="1420" t="str">
        <f t="array" ref="CI75">IF(BN75="","",SUMPRODUCT(--ISNUMBER(SEARCH(" "&amp;EK660:EK759&amp;" ",BT75))))</f>
        <v/>
      </c>
      <c r="CJ75" s="1420" t="str">
        <f t="array" ref="CJ75">IF(BN75="","",SUMPRODUCT(--ISNUMBER(SEARCH(" "&amp;EK760:EK859&amp;" ",BT75))))</f>
        <v/>
      </c>
      <c r="CK75" s="1420" t="str">
        <f t="array" ref="CK75">IF(BN75="","",SUMPRODUCT(--ISNUMBER(SEARCH(" "&amp;EK860:EK959&amp;" ",BT75))))</f>
        <v/>
      </c>
      <c r="CL75" s="1420" t="str">
        <f t="array" ref="CL75">IF(BN75="","",SUMPRODUCT(--ISNUMBER(SEARCH(" "&amp;EK960:EK1059&amp;" ",BT75))))</f>
        <v/>
      </c>
      <c r="CM75" s="1420" t="str">
        <f t="array" ref="CM75">IF(BN75="","",SUMPRODUCT(--ISNUMBER(SEARCH(" "&amp;EK1060:EK1159&amp;" ",BT75))))</f>
        <v/>
      </c>
      <c r="CN75" s="1420" t="str">
        <f t="array" ref="CN75">IF(BN75="","",SUMPRODUCT(--ISNUMBER(SEARCH(" "&amp;EK1160:EK1259&amp;" ",BT75))))</f>
        <v/>
      </c>
      <c r="CO75" s="1420" t="str">
        <f t="array" ref="CO75">IF(BN75="","",SUMPRODUCT(--ISNUMBER(SEARCH(" "&amp;EK1260:EK1359&amp;" ",BT75))))</f>
        <v/>
      </c>
      <c r="CP75" s="1420" t="str">
        <f t="array" ref="CP75">IF(BN75="","",SUMPRODUCT(--ISNUMBER(SEARCH(" "&amp;EK1360:EK1387&amp;" ",BT75))))</f>
        <v/>
      </c>
      <c r="CQ75" s="1420" t="str">
        <f t="array" ref="CQ75">IF(BN75="","",SUMPRODUCT(--ISNUMBER(SEARCH(" "&amp;EK1388:EK1396&amp;" ",BT75))))</f>
        <v/>
      </c>
      <c r="CR75" s="1420" t="str">
        <f t="array" ref="CR75">IF(BN75="","",SUMPRODUCT(--ISNUMBER(SEARCH(" "&amp;EK1397:EK1407&amp;" ",BT75))))</f>
        <v/>
      </c>
      <c r="CS75" s="1420" t="str">
        <f t="shared" si="86"/>
        <v/>
      </c>
      <c r="CT75" s="1420" t="str">
        <f t="array" ref="CT75">IF(BN75="","",SUMPRODUCT(--ISNUMBER(SEARCH(" "&amp;EK1408:EK1428&amp;" ",BT75))))</f>
        <v/>
      </c>
      <c r="CU75" s="1420" t="str">
        <f t="shared" si="87"/>
        <v/>
      </c>
      <c r="CV75" s="1420" t="str">
        <f t="array" ref="CV75">IF(BN75="","",SUMPRODUCT(--ISNUMBER(SEARCH(" "&amp;EK1429:EK1466&amp;" ",BT75))))</f>
        <v/>
      </c>
      <c r="CW75" s="1420" t="str">
        <f t="array" ref="CW75">IF(BN75="","",SUMPRODUCT(--ISNUMBER(SEARCH(" "&amp;EK1467:EK1468&amp;" ",BT75))))</f>
        <v/>
      </c>
      <c r="CX75" s="1420" t="str">
        <f t="array" ref="CX75">IF(BN75="","",SUMPRODUCT(--ISNUMBER(SEARCH(" "&amp;EK1469:EK1479&amp;" ",BT75))))</f>
        <v/>
      </c>
      <c r="CY75" s="1420" t="str">
        <f t="shared" si="88"/>
        <v/>
      </c>
      <c r="CZ75" s="1420" t="str">
        <f t="array" ref="CZ75">IF(BN75="","",SUMPRODUCT(--ISNUMBER(SEARCH(" "&amp;EK1480:EK1579&amp;" ",BT75))))</f>
        <v/>
      </c>
      <c r="DA75" s="1420" t="str">
        <f t="array" ref="DA75">IF(BN75="","",SUMPRODUCT(--ISNUMBER(SEARCH(" "&amp;EK1580:EK1679&amp;" ",BT75))))</f>
        <v/>
      </c>
      <c r="DB75" s="1420" t="str">
        <f t="array" ref="DB75">IF(BN75="","",SUMPRODUCT(--ISNUMBER(SEARCH(" "&amp;EK1680:EK1763&amp;" ",BT75))))</f>
        <v/>
      </c>
      <c r="DC75" s="1420" t="str">
        <f t="array" ref="DC75">IF(BN75="","",SUMPRODUCT(--ISNUMBER(SEARCH(" "&amp;EK1764:EK1813&amp;" ",BT75))))</f>
        <v/>
      </c>
      <c r="DD75" s="1420" t="str">
        <f t="array" ref="DD75">IF(BN75="","",SUMPRODUCT(--ISNUMBER(SEARCH(" "&amp;EK1814:EK1893&amp;" ",BT75))))</f>
        <v/>
      </c>
      <c r="DE75" s="1420" t="str">
        <f t="array" ref="DE75">IF(BN75="","",SUMPRODUCT(--ISNUMBER(SEARCH(" "&amp;EK1894:EK1902&amp;" ",BT75))))</f>
        <v/>
      </c>
      <c r="DF75" s="1420" t="str">
        <f t="shared" si="89"/>
        <v/>
      </c>
      <c r="DG75" s="1420" t="str">
        <f t="array" ref="DG75">IF(BN75="","",SUMPRODUCT(--ISNUMBER(SEARCH(" "&amp;EK1903:EK1960&amp;" ",BT75))))</f>
        <v/>
      </c>
      <c r="DH75" s="1420" t="str">
        <f t="array" ref="DH75">IF(BN75="","",SUMPRODUCT(--ISNUMBER(SEARCH(" "&amp;EK1961:EK1983&amp;" ",BT75))))</f>
        <v/>
      </c>
      <c r="DI75" s="1420" t="str">
        <f t="array" ref="DI75">IF(BN75="","",SUMPRODUCT(--ISNUMBER(SEARCH(" "&amp;EK1984:EK2000&amp;" ",BT75))))</f>
        <v/>
      </c>
      <c r="DJ75" s="1420" t="str">
        <f t="shared" si="90"/>
        <v/>
      </c>
      <c r="DK75" s="1420" t="str">
        <f t="array" ref="DK75">IF(BN75="","",SUMPRODUCT(--ISNUMBER(SEARCH(" "&amp;EK2001:EK2014&amp;" ",BT75))))</f>
        <v/>
      </c>
      <c r="DL75" s="1420" t="str">
        <f t="array" ref="DL75">IF(BN75="","",SUMPRODUCT(--ISNUMBER(SEARCH(" "&amp;EK2015:EK2029&amp;" ",BT75))))</f>
        <v/>
      </c>
      <c r="DM75" s="1420" t="str">
        <f t="shared" si="91"/>
        <v/>
      </c>
      <c r="DN75" s="1420" t="str">
        <f t="array" ref="DN75">IF(BN75="","",SUMPRODUCT(--ISNUMBER(SEARCH(" "&amp;EK2030:EK2047&amp;" ",BT75))))</f>
        <v/>
      </c>
      <c r="DO75" s="1420" t="str">
        <f t="array" ref="DO75">IF(BN75="","",SUMPRODUCT(--ISNUMBER(SEARCH(" "&amp;EK2048:EK2062&amp;" ",BT75))))</f>
        <v/>
      </c>
      <c r="DP75" s="1420" t="str">
        <f t="shared" si="92"/>
        <v/>
      </c>
      <c r="DQ75" s="1420" t="str">
        <f t="array" ref="DQ75">IF(BN75="","",SUMPRODUCT(--ISNUMBER(SEARCH(" "&amp;EK2063:EK2081&amp;" ",BT75))))</f>
        <v/>
      </c>
      <c r="DR75" s="1420" t="str">
        <f t="array" ref="DR75">IF(BN75="","",SUMPRODUCT(--ISNUMBER(SEARCH(" "&amp;EK2082:EK2096&amp;" ",BT75))))</f>
        <v/>
      </c>
      <c r="DS75" s="1420" t="str">
        <f t="shared" si="93"/>
        <v/>
      </c>
      <c r="DT75" s="1420" t="str">
        <f t="array" ref="DT75">IF(BN75="","",SUMPRODUCT(--ISNUMBER(SEARCH(" "&amp;EK2097:EK2117&amp;" ",BT75))))</f>
        <v/>
      </c>
      <c r="DU75" s="1420" t="str">
        <f t="array" ref="DU75">IF(BN75="","",SUMPRODUCT(--ISNUMBER(SEARCH(" "&amp;EK2118:EK2157&amp;" ",BT75))))</f>
        <v/>
      </c>
      <c r="DV75" s="1420" t="str">
        <f t="shared" si="94"/>
        <v/>
      </c>
      <c r="DW75" s="1420" t="str">
        <f t="array" ref="DW75">IF(BN75="","",SUMPRODUCT(--ISNUMBER(SEARCH(" "&amp;EK2158:EK2170&amp;" ",BT75))))</f>
        <v/>
      </c>
      <c r="DX75" s="1420" t="str">
        <f t="array" ref="DX75">IF(BN75="","",SUMPRODUCT(--ISNUMBER(SEARCH(" "&amp;EK2171:EK2176&amp;" ",BT75))))</f>
        <v/>
      </c>
      <c r="DY75" s="1420" t="str">
        <f t="shared" si="95"/>
        <v/>
      </c>
      <c r="DZ75" s="1420" t="str">
        <f t="array" ref="DZ75">IF(BN75="","",SUMPRODUCT(--ISNUMBER(SEARCH(" "&amp;EK2177:EK2276&amp;" ",BT75))))</f>
        <v/>
      </c>
      <c r="EA75" s="1420" t="str">
        <f t="array" ref="EA75">IF(BN75="","",SUMPRODUCT(--ISNUMBER(SEARCH(" "&amp;EK2277:EK2376&amp;" ",BT75))))</f>
        <v/>
      </c>
      <c r="EB75" s="1420" t="str">
        <f t="array" ref="EB75">IF(BN75="","",SUMPRODUCT(--ISNUMBER(SEARCH(" "&amp;EK2377:EK2419&amp;" ",BT75))))</f>
        <v/>
      </c>
      <c r="EC75" s="1420" t="str">
        <f t="array" ref="EC75">IF(BN75="","",SUMPRODUCT(--ISNUMBER(SEARCH(" "&amp;EK2420:EK2435&amp;" ",BT75))))</f>
        <v/>
      </c>
      <c r="ED75" s="1420" t="str">
        <f t="array" ref="ED75">IF(BN75="","",SUMPRODUCT(--ISNUMBER(SEARCH(" "&amp;EK2436:EK2440&amp;" ",BT75))))</f>
        <v/>
      </c>
      <c r="EE75" s="1420" t="str">
        <f t="shared" si="96"/>
        <v/>
      </c>
      <c r="EF75" s="1412"/>
      <c r="EG75" s="1411" t="s">
        <v>2105</v>
      </c>
      <c r="EH75" s="1411" t="s">
        <v>1905</v>
      </c>
      <c r="EI75" s="1411" t="s">
        <v>1906</v>
      </c>
      <c r="EJ75" s="1411" t="s">
        <v>2106</v>
      </c>
      <c r="EK75" s="1411" t="s">
        <v>2106</v>
      </c>
      <c r="EL75" s="1411" t="s">
        <v>1908</v>
      </c>
      <c r="EM75" s="1411" t="s">
        <v>1909</v>
      </c>
      <c r="EN75" s="1411" t="s">
        <v>1910</v>
      </c>
      <c r="EO75" s="1414" t="s">
        <v>1911</v>
      </c>
    </row>
    <row r="76" spans="2:145" ht="21" customHeight="1">
      <c r="B76" s="1438" t="str">
        <f t="shared" si="97"/>
        <v/>
      </c>
      <c r="C76" s="1438" t="str">
        <f t="shared" si="98"/>
        <v/>
      </c>
      <c r="D76" s="1438" t="str">
        <f>IF(UPPER(TRIM(N27))="X",C76,B76)</f>
        <v/>
      </c>
      <c r="E76" s="1438">
        <f t="array" ref="E76">IF(H75&lt;&gt;"",E75,IF(E75="","",IFERROR(MATCH(TRUE(),INDEX(INDEX(K:K,E75+1):K219&lt;&gt;"",0),0)+E75,"")))</f>
        <v>219</v>
      </c>
      <c r="F76" s="1438" t="str">
        <f t="shared" si="58"/>
        <v>saisissez un X dans la cellule - Ensuite, dans la colonne B copiez le texte nettoyé - puis dans votre document faites Collage spécial &gt; 1.2.3 Valeurs pour ne coller que le texte, sans formules.</v>
      </c>
      <c r="G76" s="1438" t="str">
        <f t="shared" si="51"/>
        <v xml:space="preserve">saisissez un X dans la cellule - Ensuite, dans la colonne B copiez le texte </v>
      </c>
      <c r="H76" s="1836" t="str">
        <f t="shared" si="52"/>
        <v>nettoyé - puis dans votre document faites Collage spécial &gt; 1.2.3 Valeurs pour ne coller que le texte, sans formules.</v>
      </c>
      <c r="I76" s="1835" t="str">
        <f>IF(AND(F76&lt;&gt;"",N26&gt;0,M76&gt;N26),"Mot &gt; limite","")</f>
        <v/>
      </c>
      <c r="J76" s="1834" t="str">
        <f>IF(K76="","",COUNTIF(K34:K76,"&lt;&gt;"))</f>
        <v/>
      </c>
      <c r="K76" s="1837"/>
      <c r="L76" s="1834" t="str">
        <f t="shared" si="99"/>
        <v/>
      </c>
      <c r="M76" s="1463">
        <f>IF(OR(F76="",N26="",N26&lt;=0),"",IF(LEN(F76)&lt;=N26,LEN(F76),IFERROR(FIND("♦",SUBSTITUTE(LEFT(F76,N26)," ","♦",LEN(LEFT(F76,N26))-LEN(SUBSTITUTE(LEFT(F76,N26)," ","")))),FIND(" ",F76&amp;" ",N26+1)-1)))</f>
        <v>76</v>
      </c>
      <c r="N76" s="1832">
        <f t="shared" si="54"/>
        <v>43</v>
      </c>
      <c r="O76" s="1833" t="str">
        <f t="shared" si="55"/>
        <v xml:space="preserve">saisissez un X dans la cellule - Ensuite, dans la colonne B copiez le texte </v>
      </c>
      <c r="P76" s="1832">
        <f t="shared" si="56"/>
        <v>15</v>
      </c>
      <c r="Q76" s="1832">
        <f t="shared" si="57"/>
        <v>76</v>
      </c>
      <c r="R76" s="1463"/>
      <c r="S76" s="1924" t="s">
        <v>6</v>
      </c>
      <c r="T76" s="1922" t="str">
        <f>T26</f>
        <v>N NOM DE VOTRE RECETTE | collez la--FAMILLE| Auteur &gt; VOUS</v>
      </c>
      <c r="U76" s="1923">
        <f>U26</f>
        <v>1</v>
      </c>
      <c r="V76" s="1922" t="str">
        <f>V26</f>
        <v>coupe</v>
      </c>
      <c r="W76" s="1921" t="str">
        <f>W26</f>
        <v>Recette mère ► Desserts assiette</v>
      </c>
      <c r="X76" s="2004"/>
      <c r="Y76" s="2004"/>
      <c r="Z76" s="2004"/>
      <c r="AA76" s="2004"/>
      <c r="AB76" s="2004"/>
      <c r="AC76" s="2004"/>
      <c r="AD76" s="2004"/>
      <c r="AE76" s="2004"/>
      <c r="AF76" s="2038" t="s">
        <v>881</v>
      </c>
      <c r="AG76" s="2037">
        <f t="array" ref="AG76">IF(TRIM(SUBSTITUTE(AF76,CHAR(160)," "))="",0,SUMPRODUCT(--(TRIM(SUBSTITUTE(AF30:AF74,CHAR(160)," "))&lt;&gt;""),--ISNUMBER(SEARCH(SUBSTITUTE(TRIM(SUBSTITUTE(AF76,CHAR(160)," "))," ",""),SUBSTITUTE(TRIM(SUBSTITUTE(AF30:AF74,CHAR(160)," "))," ","")))))</f>
        <v>0</v>
      </c>
      <c r="AH76" s="2037">
        <f t="array" ref="AH76">IF(TRIM(SUBSTITUTE(AI76,CHAR(160)," "))="",0,SUMPRODUCT(--(TRIM(SUBSTITUTE(AF30:AF74,CHAR(160)," "))&lt;&gt;""),--ISNUMBER(SEARCH(SUBSTITUTE(TRIM(SUBSTITUTE(AI76,CHAR(160)," "))," ",""),SUBSTITUTE(TRIM(SUBSTITUTE(AF30:AF74,CHAR(160)," "))," ","")))))</f>
        <v>0</v>
      </c>
      <c r="AI76" s="2036" t="s">
        <v>887</v>
      </c>
      <c r="AJ76" s="1967"/>
      <c r="AK76" s="1967"/>
      <c r="AL76" s="1967"/>
      <c r="AM76" s="1967"/>
      <c r="AN76" s="2035"/>
      <c r="AO76" s="2035"/>
      <c r="AP76" s="1967"/>
      <c r="AQ76" s="1967"/>
      <c r="AR76" s="1963" t="s">
        <v>499</v>
      </c>
      <c r="AS76" s="1463"/>
      <c r="AT76" s="1421">
        <v>48</v>
      </c>
      <c r="AV76" s="1977" t="str">
        <f t="shared" si="59"/>
        <v/>
      </c>
      <c r="AW76" s="1976" t="str">
        <f t="shared" si="60"/>
        <v/>
      </c>
      <c r="AX76" s="1414" t="str">
        <f t="shared" si="61"/>
        <v/>
      </c>
      <c r="AY76" s="1414" t="str">
        <f t="shared" si="62"/>
        <v/>
      </c>
      <c r="AZ76" s="1414" t="str">
        <f t="shared" si="63"/>
        <v/>
      </c>
      <c r="BA76" s="1414" t="str">
        <f t="shared" si="64"/>
        <v/>
      </c>
      <c r="BB76" s="1414" t="str">
        <f t="shared" si="65"/>
        <v/>
      </c>
      <c r="BC76" s="1414" t="str">
        <f t="shared" si="66"/>
        <v/>
      </c>
      <c r="BD76" s="1414" t="str">
        <f t="shared" si="67"/>
        <v/>
      </c>
      <c r="BE76" s="1414" t="str">
        <f t="shared" si="68"/>
        <v/>
      </c>
      <c r="BF76" s="1414" t="str">
        <f t="shared" si="69"/>
        <v/>
      </c>
      <c r="BG76" s="1414" t="str">
        <f t="shared" si="70"/>
        <v/>
      </c>
      <c r="BH76" s="1414" t="str">
        <f t="shared" si="71"/>
        <v/>
      </c>
      <c r="BI76" s="1414" t="str">
        <f t="shared" si="72"/>
        <v/>
      </c>
      <c r="BJ76" s="1414" t="str">
        <f t="shared" si="73"/>
        <v/>
      </c>
      <c r="BK76" s="1414" t="str">
        <f t="shared" si="74"/>
        <v/>
      </c>
      <c r="BL76" s="1422" t="str">
        <f t="shared" si="75"/>
        <v/>
      </c>
      <c r="BM76" s="1410"/>
      <c r="BN76" s="1420" t="str">
        <f t="shared" si="76"/>
        <v/>
      </c>
      <c r="BO76" s="1420" t="str">
        <f t="shared" si="77"/>
        <v/>
      </c>
      <c r="BP76" s="1420" t="str">
        <f t="shared" si="78"/>
        <v/>
      </c>
      <c r="BQ76" s="1420" t="str">
        <f t="shared" si="79"/>
        <v/>
      </c>
      <c r="BR76" s="1420" t="str">
        <f t="shared" si="80"/>
        <v/>
      </c>
      <c r="BS76" s="1420" t="str">
        <f t="shared" si="81"/>
        <v/>
      </c>
      <c r="BT76" s="1420" t="str">
        <f t="shared" si="82"/>
        <v xml:space="preserve">  </v>
      </c>
      <c r="BU76" s="1420" t="str">
        <f t="array" ref="BU76">IF(BN76="","",SUMPRODUCT(--ISNUMBER(SEARCH(" "&amp;EK24:EK123&amp;" ",BT76))))</f>
        <v/>
      </c>
      <c r="BV76" s="1420" t="str">
        <f t="array" ref="BV76">IF(BN76="","",SUMPRODUCT(--ISNUMBER(SEARCH(" "&amp;EK124:EK169&amp;" ",BT76))))</f>
        <v/>
      </c>
      <c r="BW76" s="1420" t="str">
        <f t="array" ref="BW76">IF(BN76="","",SUMPRODUCT(--ISNUMBER(SEARCH(" "&amp;EK170:EK207&amp;" ",BT76))))</f>
        <v/>
      </c>
      <c r="BX76" s="1420" t="str">
        <f t="array" ref="BX76">IF(BN76="","",SUMPRODUCT(--ISNUMBER(SEARCH(" "&amp;EK208:EK229&amp;" ",BT76))))</f>
        <v/>
      </c>
      <c r="BY76" s="1420" t="str">
        <f t="shared" si="83"/>
        <v/>
      </c>
      <c r="BZ76" s="1420" t="str">
        <f t="array" ref="BZ76">IF(BN76="","",SUMPRODUCT(--ISNUMBER(SEARCH(" "&amp;EK230:EK329&amp;" ",BT76))))</f>
        <v/>
      </c>
      <c r="CA76" s="1420" t="str">
        <f t="array" ref="CA76">IF(BN76="","",SUMPRODUCT(--ISNUMBER(SEARCH(" "&amp;EK330:EK364&amp;" ",BT76))))</f>
        <v/>
      </c>
      <c r="CB76" s="1420" t="str">
        <f t="shared" si="84"/>
        <v/>
      </c>
      <c r="CC76" s="1420" t="str">
        <f t="array" ref="CC76">IF(BN76="","",SUMPRODUCT(--ISNUMBER(SEARCH(" "&amp;EK365:EK422&amp;" ",BT76))))</f>
        <v/>
      </c>
      <c r="CD76" s="1420" t="str">
        <f t="array" ref="CD76">IF(BN76="","",SUMPRODUCT(--ISNUMBER(SEARCH(" "&amp;EK423:EK450&amp;" ",BT76))))</f>
        <v/>
      </c>
      <c r="CE76" s="1420" t="str">
        <f t="array" ref="CE76">IF(BN76="","",SUMPRODUCT(--ISNUMBER(SEARCH(" "&amp;EK451:EK459&amp;" ",BT76))))</f>
        <v/>
      </c>
      <c r="CF76" s="1420" t="str">
        <f t="shared" si="85"/>
        <v/>
      </c>
      <c r="CG76" s="1420" t="str">
        <f t="array" ref="CG76">IF(BN76="","",SUMPRODUCT(--ISNUMBER(SEARCH(" "&amp;EK460:EK559&amp;" ",BT76))))</f>
        <v/>
      </c>
      <c r="CH76" s="1420" t="str">
        <f t="array" ref="CH76">IF(BN76="","",SUMPRODUCT(--ISNUMBER(SEARCH(" "&amp;EK560:EK659&amp;" ",BT76))))</f>
        <v/>
      </c>
      <c r="CI76" s="1420" t="str">
        <f t="array" ref="CI76">IF(BN76="","",SUMPRODUCT(--ISNUMBER(SEARCH(" "&amp;EK660:EK759&amp;" ",BT76))))</f>
        <v/>
      </c>
      <c r="CJ76" s="1420" t="str">
        <f t="array" ref="CJ76">IF(BN76="","",SUMPRODUCT(--ISNUMBER(SEARCH(" "&amp;EK760:EK859&amp;" ",BT76))))</f>
        <v/>
      </c>
      <c r="CK76" s="1420" t="str">
        <f t="array" ref="CK76">IF(BN76="","",SUMPRODUCT(--ISNUMBER(SEARCH(" "&amp;EK860:EK959&amp;" ",BT76))))</f>
        <v/>
      </c>
      <c r="CL76" s="1420" t="str">
        <f t="array" ref="CL76">IF(BN76="","",SUMPRODUCT(--ISNUMBER(SEARCH(" "&amp;EK960:EK1059&amp;" ",BT76))))</f>
        <v/>
      </c>
      <c r="CM76" s="1420" t="str">
        <f t="array" ref="CM76">IF(BN76="","",SUMPRODUCT(--ISNUMBER(SEARCH(" "&amp;EK1060:EK1159&amp;" ",BT76))))</f>
        <v/>
      </c>
      <c r="CN76" s="1420" t="str">
        <f t="array" ref="CN76">IF(BN76="","",SUMPRODUCT(--ISNUMBER(SEARCH(" "&amp;EK1160:EK1259&amp;" ",BT76))))</f>
        <v/>
      </c>
      <c r="CO76" s="1420" t="str">
        <f t="array" ref="CO76">IF(BN76="","",SUMPRODUCT(--ISNUMBER(SEARCH(" "&amp;EK1260:EK1359&amp;" ",BT76))))</f>
        <v/>
      </c>
      <c r="CP76" s="1420" t="str">
        <f t="array" ref="CP76">IF(BN76="","",SUMPRODUCT(--ISNUMBER(SEARCH(" "&amp;EK1360:EK1387&amp;" ",BT76))))</f>
        <v/>
      </c>
      <c r="CQ76" s="1420" t="str">
        <f t="array" ref="CQ76">IF(BN76="","",SUMPRODUCT(--ISNUMBER(SEARCH(" "&amp;EK1388:EK1396&amp;" ",BT76))))</f>
        <v/>
      </c>
      <c r="CR76" s="1420" t="str">
        <f t="array" ref="CR76">IF(BN76="","",SUMPRODUCT(--ISNUMBER(SEARCH(" "&amp;EK1397:EK1407&amp;" ",BT76))))</f>
        <v/>
      </c>
      <c r="CS76" s="1420" t="str">
        <f t="shared" si="86"/>
        <v/>
      </c>
      <c r="CT76" s="1420" t="str">
        <f t="array" ref="CT76">IF(BN76="","",SUMPRODUCT(--ISNUMBER(SEARCH(" "&amp;EK1408:EK1428&amp;" ",BT76))))</f>
        <v/>
      </c>
      <c r="CU76" s="1420" t="str">
        <f t="shared" si="87"/>
        <v/>
      </c>
      <c r="CV76" s="1420" t="str">
        <f t="array" ref="CV76">IF(BN76="","",SUMPRODUCT(--ISNUMBER(SEARCH(" "&amp;EK1429:EK1466&amp;" ",BT76))))</f>
        <v/>
      </c>
      <c r="CW76" s="1420" t="str">
        <f t="array" ref="CW76">IF(BN76="","",SUMPRODUCT(--ISNUMBER(SEARCH(" "&amp;EK1467:EK1468&amp;" ",BT76))))</f>
        <v/>
      </c>
      <c r="CX76" s="1420" t="str">
        <f t="array" ref="CX76">IF(BN76="","",SUMPRODUCT(--ISNUMBER(SEARCH(" "&amp;EK1469:EK1479&amp;" ",BT76))))</f>
        <v/>
      </c>
      <c r="CY76" s="1420" t="str">
        <f t="shared" si="88"/>
        <v/>
      </c>
      <c r="CZ76" s="1420" t="str">
        <f t="array" ref="CZ76">IF(BN76="","",SUMPRODUCT(--ISNUMBER(SEARCH(" "&amp;EK1480:EK1579&amp;" ",BT76))))</f>
        <v/>
      </c>
      <c r="DA76" s="1420" t="str">
        <f t="array" ref="DA76">IF(BN76="","",SUMPRODUCT(--ISNUMBER(SEARCH(" "&amp;EK1580:EK1679&amp;" ",BT76))))</f>
        <v/>
      </c>
      <c r="DB76" s="1420" t="str">
        <f t="array" ref="DB76">IF(BN76="","",SUMPRODUCT(--ISNUMBER(SEARCH(" "&amp;EK1680:EK1763&amp;" ",BT76))))</f>
        <v/>
      </c>
      <c r="DC76" s="1420" t="str">
        <f t="array" ref="DC76">IF(BN76="","",SUMPRODUCT(--ISNUMBER(SEARCH(" "&amp;EK1764:EK1813&amp;" ",BT76))))</f>
        <v/>
      </c>
      <c r="DD76" s="1420" t="str">
        <f t="array" ref="DD76">IF(BN76="","",SUMPRODUCT(--ISNUMBER(SEARCH(" "&amp;EK1814:EK1893&amp;" ",BT76))))</f>
        <v/>
      </c>
      <c r="DE76" s="1420" t="str">
        <f t="array" ref="DE76">IF(BN76="","",SUMPRODUCT(--ISNUMBER(SEARCH(" "&amp;EK1894:EK1902&amp;" ",BT76))))</f>
        <v/>
      </c>
      <c r="DF76" s="1420" t="str">
        <f t="shared" si="89"/>
        <v/>
      </c>
      <c r="DG76" s="1420" t="str">
        <f t="array" ref="DG76">IF(BN76="","",SUMPRODUCT(--ISNUMBER(SEARCH(" "&amp;EK1903:EK1960&amp;" ",BT76))))</f>
        <v/>
      </c>
      <c r="DH76" s="1420" t="str">
        <f t="array" ref="DH76">IF(BN76="","",SUMPRODUCT(--ISNUMBER(SEARCH(" "&amp;EK1961:EK1983&amp;" ",BT76))))</f>
        <v/>
      </c>
      <c r="DI76" s="1420" t="str">
        <f t="array" ref="DI76">IF(BN76="","",SUMPRODUCT(--ISNUMBER(SEARCH(" "&amp;EK1984:EK2000&amp;" ",BT76))))</f>
        <v/>
      </c>
      <c r="DJ76" s="1420" t="str">
        <f t="shared" si="90"/>
        <v/>
      </c>
      <c r="DK76" s="1420" t="str">
        <f t="array" ref="DK76">IF(BN76="","",SUMPRODUCT(--ISNUMBER(SEARCH(" "&amp;EK2001:EK2014&amp;" ",BT76))))</f>
        <v/>
      </c>
      <c r="DL76" s="1420" t="str">
        <f t="array" ref="DL76">IF(BN76="","",SUMPRODUCT(--ISNUMBER(SEARCH(" "&amp;EK2015:EK2029&amp;" ",BT76))))</f>
        <v/>
      </c>
      <c r="DM76" s="1420" t="str">
        <f t="shared" si="91"/>
        <v/>
      </c>
      <c r="DN76" s="1420" t="str">
        <f t="array" ref="DN76">IF(BN76="","",SUMPRODUCT(--ISNUMBER(SEARCH(" "&amp;EK2030:EK2047&amp;" ",BT76))))</f>
        <v/>
      </c>
      <c r="DO76" s="1420" t="str">
        <f t="array" ref="DO76">IF(BN76="","",SUMPRODUCT(--ISNUMBER(SEARCH(" "&amp;EK2048:EK2062&amp;" ",BT76))))</f>
        <v/>
      </c>
      <c r="DP76" s="1420" t="str">
        <f t="shared" si="92"/>
        <v/>
      </c>
      <c r="DQ76" s="1420" t="str">
        <f t="array" ref="DQ76">IF(BN76="","",SUMPRODUCT(--ISNUMBER(SEARCH(" "&amp;EK2063:EK2081&amp;" ",BT76))))</f>
        <v/>
      </c>
      <c r="DR76" s="1420" t="str">
        <f t="array" ref="DR76">IF(BN76="","",SUMPRODUCT(--ISNUMBER(SEARCH(" "&amp;EK2082:EK2096&amp;" ",BT76))))</f>
        <v/>
      </c>
      <c r="DS76" s="1420" t="str">
        <f t="shared" si="93"/>
        <v/>
      </c>
      <c r="DT76" s="1420" t="str">
        <f t="array" ref="DT76">IF(BN76="","",SUMPRODUCT(--ISNUMBER(SEARCH(" "&amp;EK2097:EK2117&amp;" ",BT76))))</f>
        <v/>
      </c>
      <c r="DU76" s="1420" t="str">
        <f t="array" ref="DU76">IF(BN76="","",SUMPRODUCT(--ISNUMBER(SEARCH(" "&amp;EK2118:EK2157&amp;" ",BT76))))</f>
        <v/>
      </c>
      <c r="DV76" s="1420" t="str">
        <f t="shared" si="94"/>
        <v/>
      </c>
      <c r="DW76" s="1420" t="str">
        <f t="array" ref="DW76">IF(BN76="","",SUMPRODUCT(--ISNUMBER(SEARCH(" "&amp;EK2158:EK2170&amp;" ",BT76))))</f>
        <v/>
      </c>
      <c r="DX76" s="1420" t="str">
        <f t="array" ref="DX76">IF(BN76="","",SUMPRODUCT(--ISNUMBER(SEARCH(" "&amp;EK2171:EK2176&amp;" ",BT76))))</f>
        <v/>
      </c>
      <c r="DY76" s="1420" t="str">
        <f t="shared" si="95"/>
        <v/>
      </c>
      <c r="DZ76" s="1420" t="str">
        <f t="array" ref="DZ76">IF(BN76="","",SUMPRODUCT(--ISNUMBER(SEARCH(" "&amp;EK2177:EK2276&amp;" ",BT76))))</f>
        <v/>
      </c>
      <c r="EA76" s="1420" t="str">
        <f t="array" ref="EA76">IF(BN76="","",SUMPRODUCT(--ISNUMBER(SEARCH(" "&amp;EK2277:EK2376&amp;" ",BT76))))</f>
        <v/>
      </c>
      <c r="EB76" s="1420" t="str">
        <f t="array" ref="EB76">IF(BN76="","",SUMPRODUCT(--ISNUMBER(SEARCH(" "&amp;EK2377:EK2419&amp;" ",BT76))))</f>
        <v/>
      </c>
      <c r="EC76" s="1420" t="str">
        <f t="array" ref="EC76">IF(BN76="","",SUMPRODUCT(--ISNUMBER(SEARCH(" "&amp;EK2420:EK2435&amp;" ",BT76))))</f>
        <v/>
      </c>
      <c r="ED76" s="1420" t="str">
        <f t="array" ref="ED76">IF(BN76="","",SUMPRODUCT(--ISNUMBER(SEARCH(" "&amp;EK2436:EK2440&amp;" ",BT76))))</f>
        <v/>
      </c>
      <c r="EE76" s="1420" t="str">
        <f t="shared" si="96"/>
        <v/>
      </c>
      <c r="EF76" s="1412"/>
      <c r="EG76" s="1411" t="s">
        <v>2107</v>
      </c>
      <c r="EH76" s="1411" t="s">
        <v>1905</v>
      </c>
      <c r="EI76" s="1411" t="s">
        <v>1906</v>
      </c>
      <c r="EJ76" s="1411" t="s">
        <v>2108</v>
      </c>
      <c r="EK76" s="1411" t="s">
        <v>2108</v>
      </c>
      <c r="EL76" s="1411" t="s">
        <v>1908</v>
      </c>
      <c r="EM76" s="1411" t="s">
        <v>1909</v>
      </c>
      <c r="EN76" s="1411" t="s">
        <v>1910</v>
      </c>
      <c r="EO76" s="1414" t="s">
        <v>1911</v>
      </c>
    </row>
    <row r="77" spans="2:145" ht="21" customHeight="1" thickBot="1">
      <c r="B77" s="1438" t="str">
        <f t="shared" si="97"/>
        <v/>
      </c>
      <c r="C77" s="1438" t="str">
        <f t="shared" si="98"/>
        <v/>
      </c>
      <c r="D77" s="1438" t="str">
        <f>IF(UPPER(TRIM(N27))="X",C77,B77)</f>
        <v/>
      </c>
      <c r="E77" s="1438">
        <f t="array" ref="E77">IF(H76&lt;&gt;"",E76,IF(E76="","",IFERROR(MATCH(TRUE(),INDEX(INDEX(K:K,E76+1):K219&lt;&gt;"",0),0)+E76,"")))</f>
        <v>219</v>
      </c>
      <c r="F77" s="1438" t="str">
        <f t="shared" si="58"/>
        <v>nettoyé - puis dans votre document faites Collage spécial &gt; 1.2.3 Valeurs pour ne coller que le texte, sans formules.</v>
      </c>
      <c r="G77" s="1438" t="str">
        <f t="shared" si="51"/>
        <v xml:space="preserve">nettoyé - puis dans votre document faites Collage spécial &gt; 1.2.3 Valeurs pour </v>
      </c>
      <c r="H77" s="1836" t="str">
        <f t="shared" si="52"/>
        <v>ne coller que le texte, sans formules.</v>
      </c>
      <c r="I77" s="1835" t="str">
        <f>IF(AND(F77&lt;&gt;"",N26&gt;0,M77&gt;N26),"Mot &gt; limite","")</f>
        <v/>
      </c>
      <c r="J77" s="1834" t="str">
        <f>IF(K77="","",COUNTIF(K34:K77,"&lt;&gt;"))</f>
        <v/>
      </c>
      <c r="K77" s="1837"/>
      <c r="L77" s="1834" t="str">
        <f t="shared" si="99"/>
        <v/>
      </c>
      <c r="M77" s="1463">
        <f>IF(OR(F77="",N26="",N26&lt;=0),"",IF(LEN(F77)&lt;=N26,LEN(F77),IFERROR(FIND("♦",SUBSTITUTE(LEFT(F77,N26)," ","♦",LEN(LEFT(F77,N26))-LEN(SUBSTITUTE(LEFT(F77,N26)," ","")))),FIND(" ",F77&amp;" ",N26+1)-1)))</f>
        <v>79</v>
      </c>
      <c r="N77" s="1832">
        <f t="shared" si="54"/>
        <v>44</v>
      </c>
      <c r="O77" s="1833" t="str">
        <f t="shared" si="55"/>
        <v xml:space="preserve">nettoyé - puis dans votre document faites Collage spécial &gt; 1.2.3 Valeurs pour </v>
      </c>
      <c r="P77" s="1832">
        <f t="shared" si="56"/>
        <v>13</v>
      </c>
      <c r="Q77" s="1832">
        <f t="shared" si="57"/>
        <v>79</v>
      </c>
      <c r="R77" s="1463"/>
      <c r="S77" s="1924" t="s">
        <v>6</v>
      </c>
      <c r="T77" s="1922" t="str">
        <f>T26</f>
        <v>N NOM DE VOTRE RECETTE | collez la--FAMILLE| Auteur &gt; VOUS</v>
      </c>
      <c r="U77" s="1923">
        <f>U26</f>
        <v>1</v>
      </c>
      <c r="V77" s="1922" t="str">
        <f>V26</f>
        <v>coupe</v>
      </c>
      <c r="W77" s="1921" t="str">
        <f>W26</f>
        <v>Recette mère ► Desserts assiette</v>
      </c>
      <c r="X77" s="2004"/>
      <c r="Y77" s="2004"/>
      <c r="Z77" s="2004"/>
      <c r="AA77" s="2004"/>
      <c r="AB77" s="2004"/>
      <c r="AC77" s="2004"/>
      <c r="AD77" s="2004"/>
      <c r="AE77" s="2004"/>
      <c r="AF77" s="2034" t="s">
        <v>882</v>
      </c>
      <c r="AG77" s="2015">
        <f t="array" ref="AG77">IF(TRIM(SUBSTITUTE(AF77,CHAR(160)," "))="",0,SUMPRODUCT(--(TRIM(SUBSTITUTE(AF30:AF74,CHAR(160)," "))&lt;&gt;""),--ISNUMBER(SEARCH(SUBSTITUTE(TRIM(SUBSTITUTE(AF77,CHAR(160)," "))," ",""),SUBSTITUTE(TRIM(SUBSTITUTE(AF30:AF74,CHAR(160)," "))," ","")))))</f>
        <v>0</v>
      </c>
      <c r="AH77" s="2015">
        <f t="array" ref="AH77">IF(TRIM(SUBSTITUTE(AI77,CHAR(160)," "))="",0,SUMPRODUCT(--(TRIM(SUBSTITUTE(AF30:AF74,CHAR(160)," "))&lt;&gt;""),--ISNUMBER(SEARCH(SUBSTITUTE(TRIM(SUBSTITUTE(AI77,CHAR(160)," "))," ",""),SUBSTITUTE(TRIM(SUBSTITUTE(AF30:AF74,CHAR(160)," "))," ","")))))</f>
        <v>0</v>
      </c>
      <c r="AI77" s="2033" t="s">
        <v>893</v>
      </c>
      <c r="AJ77" s="1477"/>
      <c r="AK77" s="1477"/>
      <c r="AL77" s="1477"/>
      <c r="AM77" s="1477"/>
      <c r="AN77" s="2007"/>
      <c r="AO77" s="2007"/>
      <c r="AP77" s="2032" t="s">
        <v>590</v>
      </c>
      <c r="AQ77" s="2032" t="s">
        <v>591</v>
      </c>
      <c r="AR77" s="2031" t="s">
        <v>175</v>
      </c>
      <c r="AS77" s="1463"/>
      <c r="AT77" s="1421">
        <v>49</v>
      </c>
      <c r="AV77" s="1977" t="str">
        <f t="shared" si="59"/>
        <v/>
      </c>
      <c r="AW77" s="1976" t="str">
        <f t="shared" si="60"/>
        <v/>
      </c>
      <c r="AX77" s="1414" t="str">
        <f t="shared" si="61"/>
        <v/>
      </c>
      <c r="AY77" s="1414" t="str">
        <f t="shared" si="62"/>
        <v/>
      </c>
      <c r="AZ77" s="1414" t="str">
        <f t="shared" si="63"/>
        <v/>
      </c>
      <c r="BA77" s="1414" t="str">
        <f t="shared" si="64"/>
        <v/>
      </c>
      <c r="BB77" s="1414" t="str">
        <f t="shared" si="65"/>
        <v/>
      </c>
      <c r="BC77" s="1414" t="str">
        <f t="shared" si="66"/>
        <v/>
      </c>
      <c r="BD77" s="1414" t="str">
        <f t="shared" si="67"/>
        <v/>
      </c>
      <c r="BE77" s="1414" t="str">
        <f t="shared" si="68"/>
        <v/>
      </c>
      <c r="BF77" s="1414" t="str">
        <f t="shared" si="69"/>
        <v/>
      </c>
      <c r="BG77" s="1414" t="str">
        <f t="shared" si="70"/>
        <v/>
      </c>
      <c r="BH77" s="1414" t="str">
        <f t="shared" si="71"/>
        <v/>
      </c>
      <c r="BI77" s="1414" t="str">
        <f t="shared" si="72"/>
        <v/>
      </c>
      <c r="BJ77" s="1414" t="str">
        <f t="shared" si="73"/>
        <v/>
      </c>
      <c r="BK77" s="1414" t="str">
        <f t="shared" si="74"/>
        <v/>
      </c>
      <c r="BL77" s="1422" t="str">
        <f t="shared" si="75"/>
        <v/>
      </c>
      <c r="BM77" s="1410"/>
      <c r="BN77" s="1420" t="str">
        <f t="shared" si="76"/>
        <v/>
      </c>
      <c r="BO77" s="1420" t="str">
        <f t="shared" si="77"/>
        <v/>
      </c>
      <c r="BP77" s="1420" t="str">
        <f t="shared" si="78"/>
        <v/>
      </c>
      <c r="BQ77" s="1420" t="str">
        <f t="shared" si="79"/>
        <v/>
      </c>
      <c r="BR77" s="1420" t="str">
        <f t="shared" si="80"/>
        <v/>
      </c>
      <c r="BS77" s="1420" t="str">
        <f t="shared" si="81"/>
        <v/>
      </c>
      <c r="BT77" s="1420" t="str">
        <f t="shared" si="82"/>
        <v xml:space="preserve">  </v>
      </c>
      <c r="BU77" s="1420" t="str">
        <f t="array" ref="BU77">IF(BN77="","",SUMPRODUCT(--ISNUMBER(SEARCH(" "&amp;EK24:EK123&amp;" ",BT77))))</f>
        <v/>
      </c>
      <c r="BV77" s="1420" t="str">
        <f t="array" ref="BV77">IF(BN77="","",SUMPRODUCT(--ISNUMBER(SEARCH(" "&amp;EK124:EK169&amp;" ",BT77))))</f>
        <v/>
      </c>
      <c r="BW77" s="1420" t="str">
        <f t="array" ref="BW77">IF(BN77="","",SUMPRODUCT(--ISNUMBER(SEARCH(" "&amp;EK170:EK207&amp;" ",BT77))))</f>
        <v/>
      </c>
      <c r="BX77" s="1420" t="str">
        <f t="array" ref="BX77">IF(BN77="","",SUMPRODUCT(--ISNUMBER(SEARCH(" "&amp;EK208:EK229&amp;" ",BT77))))</f>
        <v/>
      </c>
      <c r="BY77" s="1420" t="str">
        <f t="shared" si="83"/>
        <v/>
      </c>
      <c r="BZ77" s="1420" t="str">
        <f t="array" ref="BZ77">IF(BN77="","",SUMPRODUCT(--ISNUMBER(SEARCH(" "&amp;EK230:EK329&amp;" ",BT77))))</f>
        <v/>
      </c>
      <c r="CA77" s="1420" t="str">
        <f t="array" ref="CA77">IF(BN77="","",SUMPRODUCT(--ISNUMBER(SEARCH(" "&amp;EK330:EK364&amp;" ",BT77))))</f>
        <v/>
      </c>
      <c r="CB77" s="1420" t="str">
        <f t="shared" si="84"/>
        <v/>
      </c>
      <c r="CC77" s="1420" t="str">
        <f t="array" ref="CC77">IF(BN77="","",SUMPRODUCT(--ISNUMBER(SEARCH(" "&amp;EK365:EK422&amp;" ",BT77))))</f>
        <v/>
      </c>
      <c r="CD77" s="1420" t="str">
        <f t="array" ref="CD77">IF(BN77="","",SUMPRODUCT(--ISNUMBER(SEARCH(" "&amp;EK423:EK450&amp;" ",BT77))))</f>
        <v/>
      </c>
      <c r="CE77" s="1420" t="str">
        <f t="array" ref="CE77">IF(BN77="","",SUMPRODUCT(--ISNUMBER(SEARCH(" "&amp;EK451:EK459&amp;" ",BT77))))</f>
        <v/>
      </c>
      <c r="CF77" s="1420" t="str">
        <f t="shared" si="85"/>
        <v/>
      </c>
      <c r="CG77" s="1420" t="str">
        <f t="array" ref="CG77">IF(BN77="","",SUMPRODUCT(--ISNUMBER(SEARCH(" "&amp;EK460:EK559&amp;" ",BT77))))</f>
        <v/>
      </c>
      <c r="CH77" s="1420" t="str">
        <f t="array" ref="CH77">IF(BN77="","",SUMPRODUCT(--ISNUMBER(SEARCH(" "&amp;EK560:EK659&amp;" ",BT77))))</f>
        <v/>
      </c>
      <c r="CI77" s="1420" t="str">
        <f t="array" ref="CI77">IF(BN77="","",SUMPRODUCT(--ISNUMBER(SEARCH(" "&amp;EK660:EK759&amp;" ",BT77))))</f>
        <v/>
      </c>
      <c r="CJ77" s="1420" t="str">
        <f t="array" ref="CJ77">IF(BN77="","",SUMPRODUCT(--ISNUMBER(SEARCH(" "&amp;EK760:EK859&amp;" ",BT77))))</f>
        <v/>
      </c>
      <c r="CK77" s="1420" t="str">
        <f t="array" ref="CK77">IF(BN77="","",SUMPRODUCT(--ISNUMBER(SEARCH(" "&amp;EK860:EK959&amp;" ",BT77))))</f>
        <v/>
      </c>
      <c r="CL77" s="1420" t="str">
        <f t="array" ref="CL77">IF(BN77="","",SUMPRODUCT(--ISNUMBER(SEARCH(" "&amp;EK960:EK1059&amp;" ",BT77))))</f>
        <v/>
      </c>
      <c r="CM77" s="1420" t="str">
        <f t="array" ref="CM77">IF(BN77="","",SUMPRODUCT(--ISNUMBER(SEARCH(" "&amp;EK1060:EK1159&amp;" ",BT77))))</f>
        <v/>
      </c>
      <c r="CN77" s="1420" t="str">
        <f t="array" ref="CN77">IF(BN77="","",SUMPRODUCT(--ISNUMBER(SEARCH(" "&amp;EK1160:EK1259&amp;" ",BT77))))</f>
        <v/>
      </c>
      <c r="CO77" s="1420" t="str">
        <f t="array" ref="CO77">IF(BN77="","",SUMPRODUCT(--ISNUMBER(SEARCH(" "&amp;EK1260:EK1359&amp;" ",BT77))))</f>
        <v/>
      </c>
      <c r="CP77" s="1420" t="str">
        <f t="array" ref="CP77">IF(BN77="","",SUMPRODUCT(--ISNUMBER(SEARCH(" "&amp;EK1360:EK1387&amp;" ",BT77))))</f>
        <v/>
      </c>
      <c r="CQ77" s="1420" t="str">
        <f t="array" ref="CQ77">IF(BN77="","",SUMPRODUCT(--ISNUMBER(SEARCH(" "&amp;EK1388:EK1396&amp;" ",BT77))))</f>
        <v/>
      </c>
      <c r="CR77" s="1420" t="str">
        <f t="array" ref="CR77">IF(BN77="","",SUMPRODUCT(--ISNUMBER(SEARCH(" "&amp;EK1397:EK1407&amp;" ",BT77))))</f>
        <v/>
      </c>
      <c r="CS77" s="1420" t="str">
        <f t="shared" si="86"/>
        <v/>
      </c>
      <c r="CT77" s="1420" t="str">
        <f t="array" ref="CT77">IF(BN77="","",SUMPRODUCT(--ISNUMBER(SEARCH(" "&amp;EK1408:EK1428&amp;" ",BT77))))</f>
        <v/>
      </c>
      <c r="CU77" s="1420" t="str">
        <f t="shared" si="87"/>
        <v/>
      </c>
      <c r="CV77" s="1420" t="str">
        <f t="array" ref="CV77">IF(BN77="","",SUMPRODUCT(--ISNUMBER(SEARCH(" "&amp;EK1429:EK1466&amp;" ",BT77))))</f>
        <v/>
      </c>
      <c r="CW77" s="1420" t="str">
        <f t="array" ref="CW77">IF(BN77="","",SUMPRODUCT(--ISNUMBER(SEARCH(" "&amp;EK1467:EK1468&amp;" ",BT77))))</f>
        <v/>
      </c>
      <c r="CX77" s="1420" t="str">
        <f t="array" ref="CX77">IF(BN77="","",SUMPRODUCT(--ISNUMBER(SEARCH(" "&amp;EK1469:EK1479&amp;" ",BT77))))</f>
        <v/>
      </c>
      <c r="CY77" s="1420" t="str">
        <f t="shared" si="88"/>
        <v/>
      </c>
      <c r="CZ77" s="1420" t="str">
        <f t="array" ref="CZ77">IF(BN77="","",SUMPRODUCT(--ISNUMBER(SEARCH(" "&amp;EK1480:EK1579&amp;" ",BT77))))</f>
        <v/>
      </c>
      <c r="DA77" s="1420" t="str">
        <f t="array" ref="DA77">IF(BN77="","",SUMPRODUCT(--ISNUMBER(SEARCH(" "&amp;EK1580:EK1679&amp;" ",BT77))))</f>
        <v/>
      </c>
      <c r="DB77" s="1420" t="str">
        <f t="array" ref="DB77">IF(BN77="","",SUMPRODUCT(--ISNUMBER(SEARCH(" "&amp;EK1680:EK1763&amp;" ",BT77))))</f>
        <v/>
      </c>
      <c r="DC77" s="1420" t="str">
        <f t="array" ref="DC77">IF(BN77="","",SUMPRODUCT(--ISNUMBER(SEARCH(" "&amp;EK1764:EK1813&amp;" ",BT77))))</f>
        <v/>
      </c>
      <c r="DD77" s="1420" t="str">
        <f t="array" ref="DD77">IF(BN77="","",SUMPRODUCT(--ISNUMBER(SEARCH(" "&amp;EK1814:EK1893&amp;" ",BT77))))</f>
        <v/>
      </c>
      <c r="DE77" s="1420" t="str">
        <f t="array" ref="DE77">IF(BN77="","",SUMPRODUCT(--ISNUMBER(SEARCH(" "&amp;EK1894:EK1902&amp;" ",BT77))))</f>
        <v/>
      </c>
      <c r="DF77" s="1420" t="str">
        <f t="shared" si="89"/>
        <v/>
      </c>
      <c r="DG77" s="1420" t="str">
        <f t="array" ref="DG77">IF(BN77="","",SUMPRODUCT(--ISNUMBER(SEARCH(" "&amp;EK1903:EK1960&amp;" ",BT77))))</f>
        <v/>
      </c>
      <c r="DH77" s="1420" t="str">
        <f t="array" ref="DH77">IF(BN77="","",SUMPRODUCT(--ISNUMBER(SEARCH(" "&amp;EK1961:EK1983&amp;" ",BT77))))</f>
        <v/>
      </c>
      <c r="DI77" s="1420" t="str">
        <f t="array" ref="DI77">IF(BN77="","",SUMPRODUCT(--ISNUMBER(SEARCH(" "&amp;EK1984:EK2000&amp;" ",BT77))))</f>
        <v/>
      </c>
      <c r="DJ77" s="1420" t="str">
        <f t="shared" si="90"/>
        <v/>
      </c>
      <c r="DK77" s="1420" t="str">
        <f t="array" ref="DK77">IF(BN77="","",SUMPRODUCT(--ISNUMBER(SEARCH(" "&amp;EK2001:EK2014&amp;" ",BT77))))</f>
        <v/>
      </c>
      <c r="DL77" s="1420" t="str">
        <f t="array" ref="DL77">IF(BN77="","",SUMPRODUCT(--ISNUMBER(SEARCH(" "&amp;EK2015:EK2029&amp;" ",BT77))))</f>
        <v/>
      </c>
      <c r="DM77" s="1420" t="str">
        <f t="shared" si="91"/>
        <v/>
      </c>
      <c r="DN77" s="1420" t="str">
        <f t="array" ref="DN77">IF(BN77="","",SUMPRODUCT(--ISNUMBER(SEARCH(" "&amp;EK2030:EK2047&amp;" ",BT77))))</f>
        <v/>
      </c>
      <c r="DO77" s="1420" t="str">
        <f t="array" ref="DO77">IF(BN77="","",SUMPRODUCT(--ISNUMBER(SEARCH(" "&amp;EK2048:EK2062&amp;" ",BT77))))</f>
        <v/>
      </c>
      <c r="DP77" s="1420" t="str">
        <f t="shared" si="92"/>
        <v/>
      </c>
      <c r="DQ77" s="1420" t="str">
        <f t="array" ref="DQ77">IF(BN77="","",SUMPRODUCT(--ISNUMBER(SEARCH(" "&amp;EK2063:EK2081&amp;" ",BT77))))</f>
        <v/>
      </c>
      <c r="DR77" s="1420" t="str">
        <f t="array" ref="DR77">IF(BN77="","",SUMPRODUCT(--ISNUMBER(SEARCH(" "&amp;EK2082:EK2096&amp;" ",BT77))))</f>
        <v/>
      </c>
      <c r="DS77" s="1420" t="str">
        <f t="shared" si="93"/>
        <v/>
      </c>
      <c r="DT77" s="1420" t="str">
        <f t="array" ref="DT77">IF(BN77="","",SUMPRODUCT(--ISNUMBER(SEARCH(" "&amp;EK2097:EK2117&amp;" ",BT77))))</f>
        <v/>
      </c>
      <c r="DU77" s="1420" t="str">
        <f t="array" ref="DU77">IF(BN77="","",SUMPRODUCT(--ISNUMBER(SEARCH(" "&amp;EK2118:EK2157&amp;" ",BT77))))</f>
        <v/>
      </c>
      <c r="DV77" s="1420" t="str">
        <f t="shared" si="94"/>
        <v/>
      </c>
      <c r="DW77" s="1420" t="str">
        <f t="array" ref="DW77">IF(BN77="","",SUMPRODUCT(--ISNUMBER(SEARCH(" "&amp;EK2158:EK2170&amp;" ",BT77))))</f>
        <v/>
      </c>
      <c r="DX77" s="1420" t="str">
        <f t="array" ref="DX77">IF(BN77="","",SUMPRODUCT(--ISNUMBER(SEARCH(" "&amp;EK2171:EK2176&amp;" ",BT77))))</f>
        <v/>
      </c>
      <c r="DY77" s="1420" t="str">
        <f t="shared" si="95"/>
        <v/>
      </c>
      <c r="DZ77" s="1420" t="str">
        <f t="array" ref="DZ77">IF(BN77="","",SUMPRODUCT(--ISNUMBER(SEARCH(" "&amp;EK2177:EK2276&amp;" ",BT77))))</f>
        <v/>
      </c>
      <c r="EA77" s="1420" t="str">
        <f t="array" ref="EA77">IF(BN77="","",SUMPRODUCT(--ISNUMBER(SEARCH(" "&amp;EK2277:EK2376&amp;" ",BT77))))</f>
        <v/>
      </c>
      <c r="EB77" s="1420" t="str">
        <f t="array" ref="EB77">IF(BN77="","",SUMPRODUCT(--ISNUMBER(SEARCH(" "&amp;EK2377:EK2419&amp;" ",BT77))))</f>
        <v/>
      </c>
      <c r="EC77" s="1420" t="str">
        <f t="array" ref="EC77">IF(BN77="","",SUMPRODUCT(--ISNUMBER(SEARCH(" "&amp;EK2420:EK2435&amp;" ",BT77))))</f>
        <v/>
      </c>
      <c r="ED77" s="1420" t="str">
        <f t="array" ref="ED77">IF(BN77="","",SUMPRODUCT(--ISNUMBER(SEARCH(" "&amp;EK2436:EK2440&amp;" ",BT77))))</f>
        <v/>
      </c>
      <c r="EE77" s="1420" t="str">
        <f t="shared" si="96"/>
        <v/>
      </c>
      <c r="EF77" s="1412"/>
      <c r="EG77" s="1411" t="s">
        <v>2109</v>
      </c>
      <c r="EH77" s="1411" t="s">
        <v>1905</v>
      </c>
      <c r="EI77" s="1411" t="s">
        <v>1906</v>
      </c>
      <c r="EJ77" s="1411" t="s">
        <v>2110</v>
      </c>
      <c r="EK77" s="1411" t="s">
        <v>2110</v>
      </c>
      <c r="EL77" s="1411" t="s">
        <v>1908</v>
      </c>
      <c r="EM77" s="1411" t="s">
        <v>1909</v>
      </c>
      <c r="EN77" s="1411" t="s">
        <v>1910</v>
      </c>
      <c r="EO77" s="1414" t="s">
        <v>1911</v>
      </c>
    </row>
    <row r="78" spans="2:145" ht="21" customHeight="1">
      <c r="B78" s="1438" t="str">
        <f t="shared" si="97"/>
        <v/>
      </c>
      <c r="C78" s="1438" t="str">
        <f t="shared" si="98"/>
        <v/>
      </c>
      <c r="D78" s="1438" t="str">
        <f>IF(UPPER(TRIM(N27))="X",C78,B78)</f>
        <v/>
      </c>
      <c r="E78" s="1438">
        <f t="array" ref="E78">IF(H77&lt;&gt;"",E77,IF(E77="","",IFERROR(MATCH(TRUE(),INDEX(INDEX(K:K,E77+1):K219&lt;&gt;"",0),0)+E77,"")))</f>
        <v>219</v>
      </c>
      <c r="F78" s="1438" t="str">
        <f t="shared" si="58"/>
        <v>ne coller que le texte, sans formules.</v>
      </c>
      <c r="G78" s="1438" t="str">
        <f t="shared" si="51"/>
        <v>ne coller que le texte, sans formules.</v>
      </c>
      <c r="H78" s="1836" t="str">
        <f t="shared" si="52"/>
        <v/>
      </c>
      <c r="I78" s="1835" t="str">
        <f>IF(AND(F78&lt;&gt;"",N26&gt;0,M78&gt;N26),"Mot &gt; limite","")</f>
        <v/>
      </c>
      <c r="J78" s="1834" t="str">
        <f>IF(K78="","",COUNTIF(K34:K78,"&lt;&gt;"))</f>
        <v/>
      </c>
      <c r="K78" s="1837"/>
      <c r="L78" s="1834" t="str">
        <f t="shared" si="99"/>
        <v/>
      </c>
      <c r="M78" s="1463">
        <f>IF(OR(F78="",N26="",N26&lt;=0),"",IF(LEN(F78)&lt;=N26,LEN(F78),IFERROR(FIND("♦",SUBSTITUTE(LEFT(F78,N26)," ","♦",LEN(LEFT(F78,N26))-LEN(SUBSTITUTE(LEFT(F78,N26)," ","")))),FIND(" ",F78&amp;" ",N26+1)-1)))</f>
        <v>38</v>
      </c>
      <c r="N78" s="1832">
        <f t="shared" si="54"/>
        <v>45</v>
      </c>
      <c r="O78" s="1833" t="str">
        <f t="shared" si="55"/>
        <v>ne coller que le texte, sans formules.</v>
      </c>
      <c r="P78" s="1832">
        <f t="shared" si="56"/>
        <v>7</v>
      </c>
      <c r="Q78" s="1832">
        <f t="shared" si="57"/>
        <v>38</v>
      </c>
      <c r="R78" s="1463"/>
      <c r="S78" s="1924" t="s">
        <v>6</v>
      </c>
      <c r="T78" s="1922" t="str">
        <f>T26</f>
        <v>N NOM DE VOTRE RECETTE | collez la--FAMILLE| Auteur &gt; VOUS</v>
      </c>
      <c r="U78" s="1923">
        <f>U26</f>
        <v>1</v>
      </c>
      <c r="V78" s="1922" t="str">
        <f>V26</f>
        <v>coupe</v>
      </c>
      <c r="W78" s="1921" t="str">
        <f>W26</f>
        <v>Recette mère ► Desserts assiette</v>
      </c>
      <c r="X78" s="2004"/>
      <c r="Y78" s="2004"/>
      <c r="Z78" s="2004"/>
      <c r="AA78" s="2004"/>
      <c r="AB78" s="2004"/>
      <c r="AC78" s="2004"/>
      <c r="AD78" s="2004"/>
      <c r="AE78" s="2004"/>
      <c r="AF78" s="2030" t="s">
        <v>885</v>
      </c>
      <c r="AG78" s="2015">
        <f t="array" ref="AG78">IF(TRIM(SUBSTITUTE(AF78,CHAR(160)," "))="",0,SUMPRODUCT(--(TRIM(SUBSTITUTE(AF30:AF74,CHAR(160)," "))&lt;&gt;""),--ISNUMBER(SEARCH(SUBSTITUTE(TRIM(SUBSTITUTE(AF78,CHAR(160)," "))," ",""),SUBSTITUTE(TRIM(SUBSTITUTE(AF30:AF74,CHAR(160)," "))," ","")))))</f>
        <v>1</v>
      </c>
      <c r="AH78" s="2015">
        <f t="array" ref="AH78">IF(TRIM(SUBSTITUTE(AI78,CHAR(160)," "))="",0,SUMPRODUCT(--(TRIM(SUBSTITUTE(AF30:AF74,CHAR(160)," "))&lt;&gt;""),--ISNUMBER(SEARCH(SUBSTITUTE(TRIM(SUBSTITUTE(AI78,CHAR(160)," "))," ",""),SUBSTITUTE(TRIM(SUBSTITUTE(AF30:AF74,CHAR(160)," "))," ","")))))</f>
        <v>1</v>
      </c>
      <c r="AI78" s="2029" t="s">
        <v>888</v>
      </c>
      <c r="AJ78" s="1477"/>
      <c r="AK78" s="1477"/>
      <c r="AL78" s="1477"/>
      <c r="AM78" s="1477"/>
      <c r="AN78" s="2007"/>
      <c r="AO78" s="2013" t="s">
        <v>595</v>
      </c>
      <c r="AP78" s="2019">
        <v>0.64583333333333337</v>
      </c>
      <c r="AQ78" s="2019">
        <v>0.6875</v>
      </c>
      <c r="AR78" s="2028">
        <f>AQ78-AP78</f>
        <v>4.166666666666663E-2</v>
      </c>
      <c r="AS78" s="1463"/>
      <c r="AT78" s="1421">
        <v>50</v>
      </c>
      <c r="AV78" s="1977" t="str">
        <f t="shared" si="59"/>
        <v/>
      </c>
      <c r="AW78" s="1976" t="str">
        <f t="shared" si="60"/>
        <v/>
      </c>
      <c r="AX78" s="1414" t="str">
        <f t="shared" si="61"/>
        <v/>
      </c>
      <c r="AY78" s="1414" t="str">
        <f t="shared" si="62"/>
        <v/>
      </c>
      <c r="AZ78" s="1414" t="str">
        <f t="shared" si="63"/>
        <v/>
      </c>
      <c r="BA78" s="1414" t="str">
        <f t="shared" si="64"/>
        <v/>
      </c>
      <c r="BB78" s="1414" t="str">
        <f t="shared" si="65"/>
        <v/>
      </c>
      <c r="BC78" s="1414" t="str">
        <f t="shared" si="66"/>
        <v/>
      </c>
      <c r="BD78" s="1414" t="str">
        <f t="shared" si="67"/>
        <v/>
      </c>
      <c r="BE78" s="1414" t="str">
        <f t="shared" si="68"/>
        <v/>
      </c>
      <c r="BF78" s="1414" t="str">
        <f t="shared" si="69"/>
        <v/>
      </c>
      <c r="BG78" s="1414" t="str">
        <f t="shared" si="70"/>
        <v/>
      </c>
      <c r="BH78" s="1414" t="str">
        <f t="shared" si="71"/>
        <v/>
      </c>
      <c r="BI78" s="1414" t="str">
        <f t="shared" si="72"/>
        <v/>
      </c>
      <c r="BJ78" s="1414" t="str">
        <f t="shared" si="73"/>
        <v/>
      </c>
      <c r="BK78" s="1414" t="str">
        <f t="shared" si="74"/>
        <v/>
      </c>
      <c r="BL78" s="1422" t="str">
        <f t="shared" si="75"/>
        <v/>
      </c>
      <c r="BM78" s="1410"/>
      <c r="BN78" s="1420" t="str">
        <f t="shared" si="76"/>
        <v/>
      </c>
      <c r="BO78" s="1420" t="str">
        <f t="shared" si="77"/>
        <v/>
      </c>
      <c r="BP78" s="1420" t="str">
        <f t="shared" si="78"/>
        <v/>
      </c>
      <c r="BQ78" s="1420" t="str">
        <f t="shared" si="79"/>
        <v/>
      </c>
      <c r="BR78" s="1420" t="str">
        <f t="shared" si="80"/>
        <v/>
      </c>
      <c r="BS78" s="1420" t="str">
        <f t="shared" si="81"/>
        <v/>
      </c>
      <c r="BT78" s="1420" t="str">
        <f t="shared" si="82"/>
        <v xml:space="preserve">  </v>
      </c>
      <c r="BU78" s="1420" t="str">
        <f t="array" ref="BU78">IF(BN78="","",SUMPRODUCT(--ISNUMBER(SEARCH(" "&amp;EK24:EK123&amp;" ",BT78))))</f>
        <v/>
      </c>
      <c r="BV78" s="1420" t="str">
        <f t="array" ref="BV78">IF(BN78="","",SUMPRODUCT(--ISNUMBER(SEARCH(" "&amp;EK124:EK169&amp;" ",BT78))))</f>
        <v/>
      </c>
      <c r="BW78" s="1420" t="str">
        <f t="array" ref="BW78">IF(BN78="","",SUMPRODUCT(--ISNUMBER(SEARCH(" "&amp;EK170:EK207&amp;" ",BT78))))</f>
        <v/>
      </c>
      <c r="BX78" s="1420" t="str">
        <f t="array" ref="BX78">IF(BN78="","",SUMPRODUCT(--ISNUMBER(SEARCH(" "&amp;EK208:EK229&amp;" ",BT78))))</f>
        <v/>
      </c>
      <c r="BY78" s="1420" t="str">
        <f t="shared" si="83"/>
        <v/>
      </c>
      <c r="BZ78" s="1420" t="str">
        <f t="array" ref="BZ78">IF(BN78="","",SUMPRODUCT(--ISNUMBER(SEARCH(" "&amp;EK230:EK329&amp;" ",BT78))))</f>
        <v/>
      </c>
      <c r="CA78" s="1420" t="str">
        <f t="array" ref="CA78">IF(BN78="","",SUMPRODUCT(--ISNUMBER(SEARCH(" "&amp;EK330:EK364&amp;" ",BT78))))</f>
        <v/>
      </c>
      <c r="CB78" s="1420" t="str">
        <f t="shared" si="84"/>
        <v/>
      </c>
      <c r="CC78" s="1420" t="str">
        <f t="array" ref="CC78">IF(BN78="","",SUMPRODUCT(--ISNUMBER(SEARCH(" "&amp;EK365:EK422&amp;" ",BT78))))</f>
        <v/>
      </c>
      <c r="CD78" s="1420" t="str">
        <f t="array" ref="CD78">IF(BN78="","",SUMPRODUCT(--ISNUMBER(SEARCH(" "&amp;EK423:EK450&amp;" ",BT78))))</f>
        <v/>
      </c>
      <c r="CE78" s="1420" t="str">
        <f t="array" ref="CE78">IF(BN78="","",SUMPRODUCT(--ISNUMBER(SEARCH(" "&amp;EK451:EK459&amp;" ",BT78))))</f>
        <v/>
      </c>
      <c r="CF78" s="1420" t="str">
        <f t="shared" si="85"/>
        <v/>
      </c>
      <c r="CG78" s="1420" t="str">
        <f t="array" ref="CG78">IF(BN78="","",SUMPRODUCT(--ISNUMBER(SEARCH(" "&amp;EK460:EK559&amp;" ",BT78))))</f>
        <v/>
      </c>
      <c r="CH78" s="1420" t="str">
        <f t="array" ref="CH78">IF(BN78="","",SUMPRODUCT(--ISNUMBER(SEARCH(" "&amp;EK560:EK659&amp;" ",BT78))))</f>
        <v/>
      </c>
      <c r="CI78" s="1420" t="str">
        <f t="array" ref="CI78">IF(BN78="","",SUMPRODUCT(--ISNUMBER(SEARCH(" "&amp;EK660:EK759&amp;" ",BT78))))</f>
        <v/>
      </c>
      <c r="CJ78" s="1420" t="str">
        <f t="array" ref="CJ78">IF(BN78="","",SUMPRODUCT(--ISNUMBER(SEARCH(" "&amp;EK760:EK859&amp;" ",BT78))))</f>
        <v/>
      </c>
      <c r="CK78" s="1420" t="str">
        <f t="array" ref="CK78">IF(BN78="","",SUMPRODUCT(--ISNUMBER(SEARCH(" "&amp;EK860:EK959&amp;" ",BT78))))</f>
        <v/>
      </c>
      <c r="CL78" s="1420" t="str">
        <f t="array" ref="CL78">IF(BN78="","",SUMPRODUCT(--ISNUMBER(SEARCH(" "&amp;EK960:EK1059&amp;" ",BT78))))</f>
        <v/>
      </c>
      <c r="CM78" s="1420" t="str">
        <f t="array" ref="CM78">IF(BN78="","",SUMPRODUCT(--ISNUMBER(SEARCH(" "&amp;EK1060:EK1159&amp;" ",BT78))))</f>
        <v/>
      </c>
      <c r="CN78" s="1420" t="str">
        <f t="array" ref="CN78">IF(BN78="","",SUMPRODUCT(--ISNUMBER(SEARCH(" "&amp;EK1160:EK1259&amp;" ",BT78))))</f>
        <v/>
      </c>
      <c r="CO78" s="1420" t="str">
        <f t="array" ref="CO78">IF(BN78="","",SUMPRODUCT(--ISNUMBER(SEARCH(" "&amp;EK1260:EK1359&amp;" ",BT78))))</f>
        <v/>
      </c>
      <c r="CP78" s="1420" t="str">
        <f t="array" ref="CP78">IF(BN78="","",SUMPRODUCT(--ISNUMBER(SEARCH(" "&amp;EK1360:EK1387&amp;" ",BT78))))</f>
        <v/>
      </c>
      <c r="CQ78" s="1420" t="str">
        <f t="array" ref="CQ78">IF(BN78="","",SUMPRODUCT(--ISNUMBER(SEARCH(" "&amp;EK1388:EK1396&amp;" ",BT78))))</f>
        <v/>
      </c>
      <c r="CR78" s="1420" t="str">
        <f t="array" ref="CR78">IF(BN78="","",SUMPRODUCT(--ISNUMBER(SEARCH(" "&amp;EK1397:EK1407&amp;" ",BT78))))</f>
        <v/>
      </c>
      <c r="CS78" s="1420" t="str">
        <f t="shared" si="86"/>
        <v/>
      </c>
      <c r="CT78" s="1420" t="str">
        <f t="array" ref="CT78">IF(BN78="","",SUMPRODUCT(--ISNUMBER(SEARCH(" "&amp;EK1408:EK1428&amp;" ",BT78))))</f>
        <v/>
      </c>
      <c r="CU78" s="1420" t="str">
        <f t="shared" si="87"/>
        <v/>
      </c>
      <c r="CV78" s="1420" t="str">
        <f t="array" ref="CV78">IF(BN78="","",SUMPRODUCT(--ISNUMBER(SEARCH(" "&amp;EK1429:EK1466&amp;" ",BT78))))</f>
        <v/>
      </c>
      <c r="CW78" s="1420" t="str">
        <f t="array" ref="CW78">IF(BN78="","",SUMPRODUCT(--ISNUMBER(SEARCH(" "&amp;EK1467:EK1468&amp;" ",BT78))))</f>
        <v/>
      </c>
      <c r="CX78" s="1420" t="str">
        <f t="array" ref="CX78">IF(BN78="","",SUMPRODUCT(--ISNUMBER(SEARCH(" "&amp;EK1469:EK1479&amp;" ",BT78))))</f>
        <v/>
      </c>
      <c r="CY78" s="1420" t="str">
        <f t="shared" si="88"/>
        <v/>
      </c>
      <c r="CZ78" s="1420" t="str">
        <f t="array" ref="CZ78">IF(BN78="","",SUMPRODUCT(--ISNUMBER(SEARCH(" "&amp;EK1480:EK1579&amp;" ",BT78))))</f>
        <v/>
      </c>
      <c r="DA78" s="1420" t="str">
        <f t="array" ref="DA78">IF(BN78="","",SUMPRODUCT(--ISNUMBER(SEARCH(" "&amp;EK1580:EK1679&amp;" ",BT78))))</f>
        <v/>
      </c>
      <c r="DB78" s="1420" t="str">
        <f t="array" ref="DB78">IF(BN78="","",SUMPRODUCT(--ISNUMBER(SEARCH(" "&amp;EK1680:EK1763&amp;" ",BT78))))</f>
        <v/>
      </c>
      <c r="DC78" s="1420" t="str">
        <f t="array" ref="DC78">IF(BN78="","",SUMPRODUCT(--ISNUMBER(SEARCH(" "&amp;EK1764:EK1813&amp;" ",BT78))))</f>
        <v/>
      </c>
      <c r="DD78" s="1420" t="str">
        <f t="array" ref="DD78">IF(BN78="","",SUMPRODUCT(--ISNUMBER(SEARCH(" "&amp;EK1814:EK1893&amp;" ",BT78))))</f>
        <v/>
      </c>
      <c r="DE78" s="1420" t="str">
        <f t="array" ref="DE78">IF(BN78="","",SUMPRODUCT(--ISNUMBER(SEARCH(" "&amp;EK1894:EK1902&amp;" ",BT78))))</f>
        <v/>
      </c>
      <c r="DF78" s="1420" t="str">
        <f t="shared" si="89"/>
        <v/>
      </c>
      <c r="DG78" s="1420" t="str">
        <f t="array" ref="DG78">IF(BN78="","",SUMPRODUCT(--ISNUMBER(SEARCH(" "&amp;EK1903:EK1960&amp;" ",BT78))))</f>
        <v/>
      </c>
      <c r="DH78" s="1420" t="str">
        <f t="array" ref="DH78">IF(BN78="","",SUMPRODUCT(--ISNUMBER(SEARCH(" "&amp;EK1961:EK1983&amp;" ",BT78))))</f>
        <v/>
      </c>
      <c r="DI78" s="1420" t="str">
        <f t="array" ref="DI78">IF(BN78="","",SUMPRODUCT(--ISNUMBER(SEARCH(" "&amp;EK1984:EK2000&amp;" ",BT78))))</f>
        <v/>
      </c>
      <c r="DJ78" s="1420" t="str">
        <f t="shared" si="90"/>
        <v/>
      </c>
      <c r="DK78" s="1420" t="str">
        <f t="array" ref="DK78">IF(BN78="","",SUMPRODUCT(--ISNUMBER(SEARCH(" "&amp;EK2001:EK2014&amp;" ",BT78))))</f>
        <v/>
      </c>
      <c r="DL78" s="1420" t="str">
        <f t="array" ref="DL78">IF(BN78="","",SUMPRODUCT(--ISNUMBER(SEARCH(" "&amp;EK2015:EK2029&amp;" ",BT78))))</f>
        <v/>
      </c>
      <c r="DM78" s="1420" t="str">
        <f t="shared" si="91"/>
        <v/>
      </c>
      <c r="DN78" s="1420" t="str">
        <f t="array" ref="DN78">IF(BN78="","",SUMPRODUCT(--ISNUMBER(SEARCH(" "&amp;EK2030:EK2047&amp;" ",BT78))))</f>
        <v/>
      </c>
      <c r="DO78" s="1420" t="str">
        <f t="array" ref="DO78">IF(BN78="","",SUMPRODUCT(--ISNUMBER(SEARCH(" "&amp;EK2048:EK2062&amp;" ",BT78))))</f>
        <v/>
      </c>
      <c r="DP78" s="1420" t="str">
        <f t="shared" si="92"/>
        <v/>
      </c>
      <c r="DQ78" s="1420" t="str">
        <f t="array" ref="DQ78">IF(BN78="","",SUMPRODUCT(--ISNUMBER(SEARCH(" "&amp;EK2063:EK2081&amp;" ",BT78))))</f>
        <v/>
      </c>
      <c r="DR78" s="1420" t="str">
        <f t="array" ref="DR78">IF(BN78="","",SUMPRODUCT(--ISNUMBER(SEARCH(" "&amp;EK2082:EK2096&amp;" ",BT78))))</f>
        <v/>
      </c>
      <c r="DS78" s="1420" t="str">
        <f t="shared" si="93"/>
        <v/>
      </c>
      <c r="DT78" s="1420" t="str">
        <f t="array" ref="DT78">IF(BN78="","",SUMPRODUCT(--ISNUMBER(SEARCH(" "&amp;EK2097:EK2117&amp;" ",BT78))))</f>
        <v/>
      </c>
      <c r="DU78" s="1420" t="str">
        <f t="array" ref="DU78">IF(BN78="","",SUMPRODUCT(--ISNUMBER(SEARCH(" "&amp;EK2118:EK2157&amp;" ",BT78))))</f>
        <v/>
      </c>
      <c r="DV78" s="1420" t="str">
        <f t="shared" si="94"/>
        <v/>
      </c>
      <c r="DW78" s="1420" t="str">
        <f t="array" ref="DW78">IF(BN78="","",SUMPRODUCT(--ISNUMBER(SEARCH(" "&amp;EK2158:EK2170&amp;" ",BT78))))</f>
        <v/>
      </c>
      <c r="DX78" s="1420" t="str">
        <f t="array" ref="DX78">IF(BN78="","",SUMPRODUCT(--ISNUMBER(SEARCH(" "&amp;EK2171:EK2176&amp;" ",BT78))))</f>
        <v/>
      </c>
      <c r="DY78" s="1420" t="str">
        <f t="shared" si="95"/>
        <v/>
      </c>
      <c r="DZ78" s="1420" t="str">
        <f t="array" ref="DZ78">IF(BN78="","",SUMPRODUCT(--ISNUMBER(SEARCH(" "&amp;EK2177:EK2276&amp;" ",BT78))))</f>
        <v/>
      </c>
      <c r="EA78" s="1420" t="str">
        <f t="array" ref="EA78">IF(BN78="","",SUMPRODUCT(--ISNUMBER(SEARCH(" "&amp;EK2277:EK2376&amp;" ",BT78))))</f>
        <v/>
      </c>
      <c r="EB78" s="1420" t="str">
        <f t="array" ref="EB78">IF(BN78="","",SUMPRODUCT(--ISNUMBER(SEARCH(" "&amp;EK2377:EK2419&amp;" ",BT78))))</f>
        <v/>
      </c>
      <c r="EC78" s="1420" t="str">
        <f t="array" ref="EC78">IF(BN78="","",SUMPRODUCT(--ISNUMBER(SEARCH(" "&amp;EK2420:EK2435&amp;" ",BT78))))</f>
        <v/>
      </c>
      <c r="ED78" s="1420" t="str">
        <f t="array" ref="ED78">IF(BN78="","",SUMPRODUCT(--ISNUMBER(SEARCH(" "&amp;EK2436:EK2440&amp;" ",BT78))))</f>
        <v/>
      </c>
      <c r="EE78" s="1420" t="str">
        <f t="shared" si="96"/>
        <v/>
      </c>
      <c r="EF78" s="1412"/>
      <c r="EG78" s="1411" t="s">
        <v>2111</v>
      </c>
      <c r="EH78" s="1411" t="s">
        <v>1905</v>
      </c>
      <c r="EI78" s="1411" t="s">
        <v>1906</v>
      </c>
      <c r="EJ78" s="1411" t="s">
        <v>2112</v>
      </c>
      <c r="EK78" s="1411" t="s">
        <v>2112</v>
      </c>
      <c r="EL78" s="1411" t="s">
        <v>1908</v>
      </c>
      <c r="EM78" s="1411" t="s">
        <v>1909</v>
      </c>
      <c r="EN78" s="1411" t="s">
        <v>1910</v>
      </c>
      <c r="EO78" s="1414" t="s">
        <v>1911</v>
      </c>
    </row>
    <row r="79" spans="2:145" ht="21" customHeight="1" thickBot="1">
      <c r="B79" s="1438" t="str">
        <f t="shared" si="97"/>
        <v/>
      </c>
      <c r="C79" s="1438" t="str">
        <f t="shared" si="98"/>
        <v/>
      </c>
      <c r="D79" s="1438" t="str">
        <f>IF(UPPER(TRIM(N27))="X",C79,B79)</f>
        <v/>
      </c>
      <c r="E79" s="1438">
        <f t="array" ref="E79">IF(H78&lt;&gt;"",E78,IF(E78="","",IFERROR(MATCH(TRUE(),INDEX(INDEX(K:K,E78+1):K219&lt;&gt;"",0),0)+E78,"")))</f>
        <v>220</v>
      </c>
      <c r="F79" s="1438">
        <f t="shared" si="58"/>
        <v>0</v>
      </c>
      <c r="G79" s="1438" t="str">
        <f t="shared" si="51"/>
        <v/>
      </c>
      <c r="H79" s="1836" t="str">
        <f t="shared" si="52"/>
        <v/>
      </c>
      <c r="I79" s="1835" t="str">
        <f>IF(AND(F79&lt;&gt;"",N26&gt;0,M79&gt;N26),"Mot &gt; limite","")</f>
        <v/>
      </c>
      <c r="J79" s="1834" t="str">
        <f>IF(K79="","",COUNTIF(K34:K79,"&lt;&gt;"))</f>
        <v/>
      </c>
      <c r="K79" s="1837"/>
      <c r="L79" s="1834" t="str">
        <f t="shared" si="99"/>
        <v/>
      </c>
      <c r="M79" s="1463">
        <f>IF(OR(F79="",N26="",N26&lt;=0),"",IF(LEN(F79)&lt;=N26,LEN(F79),IFERROR(FIND("♦",SUBSTITUTE(LEFT(F79,N26)," ","♦",LEN(LEFT(F79,N26))-LEN(SUBSTITUTE(LEFT(F79,N26)," ","")))),FIND(" ",F79&amp;" ",N26+1)-1)))</f>
        <v>1</v>
      </c>
      <c r="N79" s="1832" t="str">
        <f t="shared" si="54"/>
        <v/>
      </c>
      <c r="O79" s="1833" t="str">
        <f t="shared" si="55"/>
        <v/>
      </c>
      <c r="P79" s="1832" t="str">
        <f t="shared" si="56"/>
        <v/>
      </c>
      <c r="Q79" s="1832" t="str">
        <f t="shared" si="57"/>
        <v/>
      </c>
      <c r="R79" s="1463"/>
      <c r="S79" s="1924" t="s">
        <v>6</v>
      </c>
      <c r="T79" s="1922" t="str">
        <f>T26</f>
        <v>N NOM DE VOTRE RECETTE | collez la--FAMILLE| Auteur &gt; VOUS</v>
      </c>
      <c r="U79" s="1923">
        <f>U26</f>
        <v>1</v>
      </c>
      <c r="V79" s="1922" t="str">
        <f>V26</f>
        <v>coupe</v>
      </c>
      <c r="W79" s="1921" t="str">
        <f>W26</f>
        <v>Recette mère ► Desserts assiette</v>
      </c>
      <c r="X79" s="2004"/>
      <c r="Y79" s="2004"/>
      <c r="Z79" s="2004"/>
      <c r="AA79" s="2004"/>
      <c r="AB79" s="2004"/>
      <c r="AC79" s="2004"/>
      <c r="AD79" s="2004"/>
      <c r="AE79" s="2004"/>
      <c r="AF79" s="2027" t="s">
        <v>883</v>
      </c>
      <c r="AG79" s="2015">
        <f t="array" ref="AG79">IF(TRIM(SUBSTITUTE(AF79,CHAR(160)," "))="",0,SUMPRODUCT(--(TRIM(SUBSTITUTE(AF30:AF74,CHAR(160)," "))&lt;&gt;""),--ISNUMBER(SEARCH(SUBSTITUTE(TRIM(SUBSTITUTE(AF79,CHAR(160)," "))," ",""),SUBSTITUTE(TRIM(SUBSTITUTE(AF30:AF74,CHAR(160)," "))," ","")))))</f>
        <v>0</v>
      </c>
      <c r="AH79" s="2015">
        <f t="array" ref="AH79">IF(TRIM(SUBSTITUTE(AI79,CHAR(160)," "))="",0,SUMPRODUCT(--(TRIM(SUBSTITUTE(AF30:AF74,CHAR(160)," "))&lt;&gt;""),--ISNUMBER(SEARCH(SUBSTITUTE(TRIM(SUBSTITUTE(AI79,CHAR(160)," "))," ",""),SUBSTITUTE(TRIM(SUBSTITUTE(AF30:AF74,CHAR(160)," "))," ","")))))</f>
        <v>0</v>
      </c>
      <c r="AI79" s="2026" t="s">
        <v>889</v>
      </c>
      <c r="AJ79" s="1477"/>
      <c r="AK79" s="1477"/>
      <c r="AL79" s="1477"/>
      <c r="AM79" s="1477"/>
      <c r="AN79" s="2007"/>
      <c r="AO79" s="2013" t="s">
        <v>592</v>
      </c>
      <c r="AP79" s="1709">
        <v>72</v>
      </c>
      <c r="AQ79" s="1707">
        <v>5</v>
      </c>
      <c r="AR79" s="2025"/>
      <c r="AS79" s="1463"/>
      <c r="AT79" s="1421">
        <v>51</v>
      </c>
      <c r="AV79" s="1977" t="str">
        <f t="shared" si="59"/>
        <v/>
      </c>
      <c r="AW79" s="1976" t="str">
        <f t="shared" si="60"/>
        <v/>
      </c>
      <c r="AX79" s="1414" t="str">
        <f t="shared" si="61"/>
        <v/>
      </c>
      <c r="AY79" s="1414" t="str">
        <f t="shared" si="62"/>
        <v/>
      </c>
      <c r="AZ79" s="1414" t="str">
        <f t="shared" si="63"/>
        <v/>
      </c>
      <c r="BA79" s="1414" t="str">
        <f t="shared" si="64"/>
        <v/>
      </c>
      <c r="BB79" s="1414" t="str">
        <f t="shared" si="65"/>
        <v/>
      </c>
      <c r="BC79" s="1414" t="str">
        <f t="shared" si="66"/>
        <v/>
      </c>
      <c r="BD79" s="1414" t="str">
        <f t="shared" si="67"/>
        <v/>
      </c>
      <c r="BE79" s="1414" t="str">
        <f t="shared" si="68"/>
        <v/>
      </c>
      <c r="BF79" s="1414" t="str">
        <f t="shared" si="69"/>
        <v/>
      </c>
      <c r="BG79" s="1414" t="str">
        <f t="shared" si="70"/>
        <v/>
      </c>
      <c r="BH79" s="1414" t="str">
        <f t="shared" si="71"/>
        <v/>
      </c>
      <c r="BI79" s="1414" t="str">
        <f t="shared" si="72"/>
        <v/>
      </c>
      <c r="BJ79" s="1414" t="str">
        <f t="shared" si="73"/>
        <v/>
      </c>
      <c r="BK79" s="1414" t="str">
        <f t="shared" si="74"/>
        <v/>
      </c>
      <c r="BL79" s="1422" t="str">
        <f t="shared" si="75"/>
        <v/>
      </c>
      <c r="BM79" s="1410"/>
      <c r="BN79" s="1420" t="str">
        <f t="shared" si="76"/>
        <v/>
      </c>
      <c r="BO79" s="1420" t="str">
        <f t="shared" si="77"/>
        <v/>
      </c>
      <c r="BP79" s="1420" t="str">
        <f t="shared" si="78"/>
        <v/>
      </c>
      <c r="BQ79" s="1420" t="str">
        <f t="shared" si="79"/>
        <v/>
      </c>
      <c r="BR79" s="1420" t="str">
        <f t="shared" si="80"/>
        <v/>
      </c>
      <c r="BS79" s="1420" t="str">
        <f t="shared" si="81"/>
        <v/>
      </c>
      <c r="BT79" s="1420" t="str">
        <f t="shared" si="82"/>
        <v xml:space="preserve">  </v>
      </c>
      <c r="BU79" s="1420" t="str">
        <f t="array" ref="BU79">IF(BN79="","",SUMPRODUCT(--ISNUMBER(SEARCH(" "&amp;EK24:EK123&amp;" ",BT79))))</f>
        <v/>
      </c>
      <c r="BV79" s="1420" t="str">
        <f t="array" ref="BV79">IF(BN79="","",SUMPRODUCT(--ISNUMBER(SEARCH(" "&amp;EK124:EK169&amp;" ",BT79))))</f>
        <v/>
      </c>
      <c r="BW79" s="1420" t="str">
        <f t="array" ref="BW79">IF(BN79="","",SUMPRODUCT(--ISNUMBER(SEARCH(" "&amp;EK170:EK207&amp;" ",BT79))))</f>
        <v/>
      </c>
      <c r="BX79" s="1420" t="str">
        <f t="array" ref="BX79">IF(BN79="","",SUMPRODUCT(--ISNUMBER(SEARCH(" "&amp;EK208:EK229&amp;" ",BT79))))</f>
        <v/>
      </c>
      <c r="BY79" s="1420" t="str">
        <f t="shared" si="83"/>
        <v/>
      </c>
      <c r="BZ79" s="1420" t="str">
        <f t="array" ref="BZ79">IF(BN79="","",SUMPRODUCT(--ISNUMBER(SEARCH(" "&amp;EK230:EK329&amp;" ",BT79))))</f>
        <v/>
      </c>
      <c r="CA79" s="1420" t="str">
        <f t="array" ref="CA79">IF(BN79="","",SUMPRODUCT(--ISNUMBER(SEARCH(" "&amp;EK330:EK364&amp;" ",BT79))))</f>
        <v/>
      </c>
      <c r="CB79" s="1420" t="str">
        <f t="shared" si="84"/>
        <v/>
      </c>
      <c r="CC79" s="1420" t="str">
        <f t="array" ref="CC79">IF(BN79="","",SUMPRODUCT(--ISNUMBER(SEARCH(" "&amp;EK365:EK422&amp;" ",BT79))))</f>
        <v/>
      </c>
      <c r="CD79" s="1420" t="str">
        <f t="array" ref="CD79">IF(BN79="","",SUMPRODUCT(--ISNUMBER(SEARCH(" "&amp;EK423:EK450&amp;" ",BT79))))</f>
        <v/>
      </c>
      <c r="CE79" s="1420" t="str">
        <f t="array" ref="CE79">IF(BN79="","",SUMPRODUCT(--ISNUMBER(SEARCH(" "&amp;EK451:EK459&amp;" ",BT79))))</f>
        <v/>
      </c>
      <c r="CF79" s="1420" t="str">
        <f t="shared" si="85"/>
        <v/>
      </c>
      <c r="CG79" s="1420" t="str">
        <f t="array" ref="CG79">IF(BN79="","",SUMPRODUCT(--ISNUMBER(SEARCH(" "&amp;EK460:EK559&amp;" ",BT79))))</f>
        <v/>
      </c>
      <c r="CH79" s="1420" t="str">
        <f t="array" ref="CH79">IF(BN79="","",SUMPRODUCT(--ISNUMBER(SEARCH(" "&amp;EK560:EK659&amp;" ",BT79))))</f>
        <v/>
      </c>
      <c r="CI79" s="1420" t="str">
        <f t="array" ref="CI79">IF(BN79="","",SUMPRODUCT(--ISNUMBER(SEARCH(" "&amp;EK660:EK759&amp;" ",BT79))))</f>
        <v/>
      </c>
      <c r="CJ79" s="1420" t="str">
        <f t="array" ref="CJ79">IF(BN79="","",SUMPRODUCT(--ISNUMBER(SEARCH(" "&amp;EK760:EK859&amp;" ",BT79))))</f>
        <v/>
      </c>
      <c r="CK79" s="1420" t="str">
        <f t="array" ref="CK79">IF(BN79="","",SUMPRODUCT(--ISNUMBER(SEARCH(" "&amp;EK860:EK959&amp;" ",BT79))))</f>
        <v/>
      </c>
      <c r="CL79" s="1420" t="str">
        <f t="array" ref="CL79">IF(BN79="","",SUMPRODUCT(--ISNUMBER(SEARCH(" "&amp;EK960:EK1059&amp;" ",BT79))))</f>
        <v/>
      </c>
      <c r="CM79" s="1420" t="str">
        <f t="array" ref="CM79">IF(BN79="","",SUMPRODUCT(--ISNUMBER(SEARCH(" "&amp;EK1060:EK1159&amp;" ",BT79))))</f>
        <v/>
      </c>
      <c r="CN79" s="1420" t="str">
        <f t="array" ref="CN79">IF(BN79="","",SUMPRODUCT(--ISNUMBER(SEARCH(" "&amp;EK1160:EK1259&amp;" ",BT79))))</f>
        <v/>
      </c>
      <c r="CO79" s="1420" t="str">
        <f t="array" ref="CO79">IF(BN79="","",SUMPRODUCT(--ISNUMBER(SEARCH(" "&amp;EK1260:EK1359&amp;" ",BT79))))</f>
        <v/>
      </c>
      <c r="CP79" s="1420" t="str">
        <f t="array" ref="CP79">IF(BN79="","",SUMPRODUCT(--ISNUMBER(SEARCH(" "&amp;EK1360:EK1387&amp;" ",BT79))))</f>
        <v/>
      </c>
      <c r="CQ79" s="1420" t="str">
        <f t="array" ref="CQ79">IF(BN79="","",SUMPRODUCT(--ISNUMBER(SEARCH(" "&amp;EK1388:EK1396&amp;" ",BT79))))</f>
        <v/>
      </c>
      <c r="CR79" s="1420" t="str">
        <f t="array" ref="CR79">IF(BN79="","",SUMPRODUCT(--ISNUMBER(SEARCH(" "&amp;EK1397:EK1407&amp;" ",BT79))))</f>
        <v/>
      </c>
      <c r="CS79" s="1420" t="str">
        <f t="shared" si="86"/>
        <v/>
      </c>
      <c r="CT79" s="1420" t="str">
        <f t="array" ref="CT79">IF(BN79="","",SUMPRODUCT(--ISNUMBER(SEARCH(" "&amp;EK1408:EK1428&amp;" ",BT79))))</f>
        <v/>
      </c>
      <c r="CU79" s="1420" t="str">
        <f t="shared" si="87"/>
        <v/>
      </c>
      <c r="CV79" s="1420" t="str">
        <f t="array" ref="CV79">IF(BN79="","",SUMPRODUCT(--ISNUMBER(SEARCH(" "&amp;EK1429:EK1466&amp;" ",BT79))))</f>
        <v/>
      </c>
      <c r="CW79" s="1420" t="str">
        <f t="array" ref="CW79">IF(BN79="","",SUMPRODUCT(--ISNUMBER(SEARCH(" "&amp;EK1467:EK1468&amp;" ",BT79))))</f>
        <v/>
      </c>
      <c r="CX79" s="1420" t="str">
        <f t="array" ref="CX79">IF(BN79="","",SUMPRODUCT(--ISNUMBER(SEARCH(" "&amp;EK1469:EK1479&amp;" ",BT79))))</f>
        <v/>
      </c>
      <c r="CY79" s="1420" t="str">
        <f t="shared" si="88"/>
        <v/>
      </c>
      <c r="CZ79" s="1420" t="str">
        <f t="array" ref="CZ79">IF(BN79="","",SUMPRODUCT(--ISNUMBER(SEARCH(" "&amp;EK1480:EK1579&amp;" ",BT79))))</f>
        <v/>
      </c>
      <c r="DA79" s="1420" t="str">
        <f t="array" ref="DA79">IF(BN79="","",SUMPRODUCT(--ISNUMBER(SEARCH(" "&amp;EK1580:EK1679&amp;" ",BT79))))</f>
        <v/>
      </c>
      <c r="DB79" s="1420" t="str">
        <f t="array" ref="DB79">IF(BN79="","",SUMPRODUCT(--ISNUMBER(SEARCH(" "&amp;EK1680:EK1763&amp;" ",BT79))))</f>
        <v/>
      </c>
      <c r="DC79" s="1420" t="str">
        <f t="array" ref="DC79">IF(BN79="","",SUMPRODUCT(--ISNUMBER(SEARCH(" "&amp;EK1764:EK1813&amp;" ",BT79))))</f>
        <v/>
      </c>
      <c r="DD79" s="1420" t="str">
        <f t="array" ref="DD79">IF(BN79="","",SUMPRODUCT(--ISNUMBER(SEARCH(" "&amp;EK1814:EK1893&amp;" ",BT79))))</f>
        <v/>
      </c>
      <c r="DE79" s="1420" t="str">
        <f t="array" ref="DE79">IF(BN79="","",SUMPRODUCT(--ISNUMBER(SEARCH(" "&amp;EK1894:EK1902&amp;" ",BT79))))</f>
        <v/>
      </c>
      <c r="DF79" s="1420" t="str">
        <f t="shared" si="89"/>
        <v/>
      </c>
      <c r="DG79" s="1420" t="str">
        <f t="array" ref="DG79">IF(BN79="","",SUMPRODUCT(--ISNUMBER(SEARCH(" "&amp;EK1903:EK1960&amp;" ",BT79))))</f>
        <v/>
      </c>
      <c r="DH79" s="1420" t="str">
        <f t="array" ref="DH79">IF(BN79="","",SUMPRODUCT(--ISNUMBER(SEARCH(" "&amp;EK1961:EK1983&amp;" ",BT79))))</f>
        <v/>
      </c>
      <c r="DI79" s="1420" t="str">
        <f t="array" ref="DI79">IF(BN79="","",SUMPRODUCT(--ISNUMBER(SEARCH(" "&amp;EK1984:EK2000&amp;" ",BT79))))</f>
        <v/>
      </c>
      <c r="DJ79" s="1420" t="str">
        <f t="shared" si="90"/>
        <v/>
      </c>
      <c r="DK79" s="1420" t="str">
        <f t="array" ref="DK79">IF(BN79="","",SUMPRODUCT(--ISNUMBER(SEARCH(" "&amp;EK2001:EK2014&amp;" ",BT79))))</f>
        <v/>
      </c>
      <c r="DL79" s="1420" t="str">
        <f t="array" ref="DL79">IF(BN79="","",SUMPRODUCT(--ISNUMBER(SEARCH(" "&amp;EK2015:EK2029&amp;" ",BT79))))</f>
        <v/>
      </c>
      <c r="DM79" s="1420" t="str">
        <f t="shared" si="91"/>
        <v/>
      </c>
      <c r="DN79" s="1420" t="str">
        <f t="array" ref="DN79">IF(BN79="","",SUMPRODUCT(--ISNUMBER(SEARCH(" "&amp;EK2030:EK2047&amp;" ",BT79))))</f>
        <v/>
      </c>
      <c r="DO79" s="1420" t="str">
        <f t="array" ref="DO79">IF(BN79="","",SUMPRODUCT(--ISNUMBER(SEARCH(" "&amp;EK2048:EK2062&amp;" ",BT79))))</f>
        <v/>
      </c>
      <c r="DP79" s="1420" t="str">
        <f t="shared" si="92"/>
        <v/>
      </c>
      <c r="DQ79" s="1420" t="str">
        <f t="array" ref="DQ79">IF(BN79="","",SUMPRODUCT(--ISNUMBER(SEARCH(" "&amp;EK2063:EK2081&amp;" ",BT79))))</f>
        <v/>
      </c>
      <c r="DR79" s="1420" t="str">
        <f t="array" ref="DR79">IF(BN79="","",SUMPRODUCT(--ISNUMBER(SEARCH(" "&amp;EK2082:EK2096&amp;" ",BT79))))</f>
        <v/>
      </c>
      <c r="DS79" s="1420" t="str">
        <f t="shared" si="93"/>
        <v/>
      </c>
      <c r="DT79" s="1420" t="str">
        <f t="array" ref="DT79">IF(BN79="","",SUMPRODUCT(--ISNUMBER(SEARCH(" "&amp;EK2097:EK2117&amp;" ",BT79))))</f>
        <v/>
      </c>
      <c r="DU79" s="1420" t="str">
        <f t="array" ref="DU79">IF(BN79="","",SUMPRODUCT(--ISNUMBER(SEARCH(" "&amp;EK2118:EK2157&amp;" ",BT79))))</f>
        <v/>
      </c>
      <c r="DV79" s="1420" t="str">
        <f t="shared" si="94"/>
        <v/>
      </c>
      <c r="DW79" s="1420" t="str">
        <f t="array" ref="DW79">IF(BN79="","",SUMPRODUCT(--ISNUMBER(SEARCH(" "&amp;EK2158:EK2170&amp;" ",BT79))))</f>
        <v/>
      </c>
      <c r="DX79" s="1420" t="str">
        <f t="array" ref="DX79">IF(BN79="","",SUMPRODUCT(--ISNUMBER(SEARCH(" "&amp;EK2171:EK2176&amp;" ",BT79))))</f>
        <v/>
      </c>
      <c r="DY79" s="1420" t="str">
        <f t="shared" si="95"/>
        <v/>
      </c>
      <c r="DZ79" s="1420" t="str">
        <f t="array" ref="DZ79">IF(BN79="","",SUMPRODUCT(--ISNUMBER(SEARCH(" "&amp;EK2177:EK2276&amp;" ",BT79))))</f>
        <v/>
      </c>
      <c r="EA79" s="1420" t="str">
        <f t="array" ref="EA79">IF(BN79="","",SUMPRODUCT(--ISNUMBER(SEARCH(" "&amp;EK2277:EK2376&amp;" ",BT79))))</f>
        <v/>
      </c>
      <c r="EB79" s="1420" t="str">
        <f t="array" ref="EB79">IF(BN79="","",SUMPRODUCT(--ISNUMBER(SEARCH(" "&amp;EK2377:EK2419&amp;" ",BT79))))</f>
        <v/>
      </c>
      <c r="EC79" s="1420" t="str">
        <f t="array" ref="EC79">IF(BN79="","",SUMPRODUCT(--ISNUMBER(SEARCH(" "&amp;EK2420:EK2435&amp;" ",BT79))))</f>
        <v/>
      </c>
      <c r="ED79" s="1420" t="str">
        <f t="array" ref="ED79">IF(BN79="","",SUMPRODUCT(--ISNUMBER(SEARCH(" "&amp;EK2436:EK2440&amp;" ",BT79))))</f>
        <v/>
      </c>
      <c r="EE79" s="1420" t="str">
        <f t="shared" si="96"/>
        <v/>
      </c>
      <c r="EF79" s="1412"/>
      <c r="EG79" s="1411" t="s">
        <v>2113</v>
      </c>
      <c r="EH79" s="1411" t="s">
        <v>1905</v>
      </c>
      <c r="EI79" s="1411" t="s">
        <v>1906</v>
      </c>
      <c r="EJ79" s="1411" t="s">
        <v>2114</v>
      </c>
      <c r="EK79" s="1411" t="s">
        <v>2115</v>
      </c>
      <c r="EL79" s="1411" t="s">
        <v>1908</v>
      </c>
      <c r="EM79" s="1411" t="s">
        <v>1909</v>
      </c>
      <c r="EN79" s="1411" t="s">
        <v>1910</v>
      </c>
      <c r="EO79" s="1414" t="s">
        <v>1911</v>
      </c>
    </row>
    <row r="80" spans="2:145" ht="21" customHeight="1">
      <c r="B80" s="1438" t="str">
        <f t="shared" si="97"/>
        <v/>
      </c>
      <c r="C80" s="1438" t="str">
        <f t="shared" si="98"/>
        <v/>
      </c>
      <c r="D80" s="1438" t="str">
        <f>IF(UPPER(TRIM(N27))="X",C80,B80)</f>
        <v/>
      </c>
      <c r="E80" s="1438">
        <f t="array" ref="E80">IF(H79&lt;&gt;"",E79,IF(E79="","",IFERROR(MATCH(TRUE(),INDEX(INDEX(K:K,E79+1):K219&lt;&gt;"",0),0)+E79,"")))</f>
        <v>221</v>
      </c>
      <c r="F80" s="1438">
        <f t="shared" si="58"/>
        <v>0</v>
      </c>
      <c r="G80" s="1438" t="str">
        <f t="shared" si="51"/>
        <v/>
      </c>
      <c r="H80" s="1836" t="str">
        <f t="shared" si="52"/>
        <v/>
      </c>
      <c r="I80" s="1835" t="str">
        <f>IF(AND(F80&lt;&gt;"",N26&gt;0,M80&gt;N26),"Mot &gt; limite","")</f>
        <v/>
      </c>
      <c r="J80" s="1834" t="str">
        <f>IF(K80="","",COUNTIF(K34:K80,"&lt;&gt;"))</f>
        <v/>
      </c>
      <c r="K80" s="1837"/>
      <c r="L80" s="1834" t="str">
        <f t="shared" si="99"/>
        <v/>
      </c>
      <c r="M80" s="1463">
        <f>IF(OR(F80="",N26="",N26&lt;=0),"",IF(LEN(F80)&lt;=N26,LEN(F80),IFERROR(FIND("♦",SUBSTITUTE(LEFT(F80,N26)," ","♦",LEN(LEFT(F80,N26))-LEN(SUBSTITUTE(LEFT(F80,N26)," ","")))),FIND(" ",F80&amp;" ",N26+1)-1)))</f>
        <v>1</v>
      </c>
      <c r="N80" s="1832" t="str">
        <f t="shared" si="54"/>
        <v/>
      </c>
      <c r="O80" s="1833" t="str">
        <f t="shared" si="55"/>
        <v/>
      </c>
      <c r="P80" s="1832" t="str">
        <f t="shared" si="56"/>
        <v/>
      </c>
      <c r="Q80" s="1832" t="str">
        <f t="shared" si="57"/>
        <v/>
      </c>
      <c r="R80" s="1463"/>
      <c r="S80" s="1924" t="s">
        <v>6</v>
      </c>
      <c r="T80" s="1922" t="str">
        <f>T26</f>
        <v>N NOM DE VOTRE RECETTE | collez la--FAMILLE| Auteur &gt; VOUS</v>
      </c>
      <c r="U80" s="1923">
        <f>U26</f>
        <v>1</v>
      </c>
      <c r="V80" s="1922" t="str">
        <f>V26</f>
        <v>coupe</v>
      </c>
      <c r="W80" s="1921" t="str">
        <f>W26</f>
        <v>Recette mère ► Desserts assiette</v>
      </c>
      <c r="X80" s="2004"/>
      <c r="Y80" s="2004"/>
      <c r="Z80" s="2004"/>
      <c r="AA80" s="2004"/>
      <c r="AB80" s="2004"/>
      <c r="AC80" s="2004"/>
      <c r="AD80" s="2004"/>
      <c r="AE80" s="2004"/>
      <c r="AF80" s="2024" t="s">
        <v>884</v>
      </c>
      <c r="AG80" s="2015">
        <f t="array" ref="AG80">IF(TRIM(SUBSTITUTE(AF80,CHAR(160)," "))="",0,SUMPRODUCT(--(TRIM(SUBSTITUTE(AF30:AF74,CHAR(160)," "))&lt;&gt;""),--ISNUMBER(SEARCH(SUBSTITUTE(TRIM(SUBSTITUTE(AF80,CHAR(160)," "))," ",""),SUBSTITUTE(TRIM(SUBSTITUTE(AF30:AF74,CHAR(160)," "))," ","")))))</f>
        <v>0</v>
      </c>
      <c r="AH80" s="2015">
        <f t="array" ref="AH80">IF(TRIM(SUBSTITUTE(AI80,CHAR(160)," "))="",0,SUMPRODUCT(--(TRIM(SUBSTITUTE(AF30:AF74,CHAR(160)," "))&lt;&gt;""),--ISNUMBER(SEARCH(SUBSTITUTE(TRIM(SUBSTITUTE(AI80,CHAR(160)," "))," ",""),SUBSTITUTE(TRIM(SUBSTITUTE(AF30:AF74,CHAR(160)," "))," ","")))))</f>
        <v>0</v>
      </c>
      <c r="AI80" s="2023" t="s">
        <v>890</v>
      </c>
      <c r="AJ80" s="2022"/>
      <c r="AK80" s="2022"/>
      <c r="AL80" s="2022"/>
      <c r="AM80" s="2022"/>
      <c r="AN80" s="2021"/>
      <c r="AO80" s="2020" t="s">
        <v>596</v>
      </c>
      <c r="AP80" s="2019">
        <v>0.55208333333333337</v>
      </c>
      <c r="AQ80" s="2018" t="s">
        <v>614</v>
      </c>
      <c r="AR80" s="2017">
        <v>46055.744381828707</v>
      </c>
      <c r="AS80" s="1463"/>
      <c r="AT80" s="1421">
        <v>52</v>
      </c>
      <c r="AV80" s="1977" t="str">
        <f t="shared" si="59"/>
        <v/>
      </c>
      <c r="AW80" s="1976" t="str">
        <f t="shared" si="60"/>
        <v/>
      </c>
      <c r="AX80" s="1414" t="str">
        <f t="shared" si="61"/>
        <v/>
      </c>
      <c r="AY80" s="1414" t="str">
        <f t="shared" si="62"/>
        <v/>
      </c>
      <c r="AZ80" s="1414" t="str">
        <f t="shared" si="63"/>
        <v/>
      </c>
      <c r="BA80" s="1414" t="str">
        <f t="shared" si="64"/>
        <v/>
      </c>
      <c r="BB80" s="1414" t="str">
        <f t="shared" si="65"/>
        <v/>
      </c>
      <c r="BC80" s="1414" t="str">
        <f t="shared" si="66"/>
        <v/>
      </c>
      <c r="BD80" s="1414" t="str">
        <f t="shared" si="67"/>
        <v/>
      </c>
      <c r="BE80" s="1414" t="str">
        <f t="shared" si="68"/>
        <v/>
      </c>
      <c r="BF80" s="1414" t="str">
        <f t="shared" si="69"/>
        <v/>
      </c>
      <c r="BG80" s="1414" t="str">
        <f t="shared" si="70"/>
        <v/>
      </c>
      <c r="BH80" s="1414" t="str">
        <f t="shared" si="71"/>
        <v/>
      </c>
      <c r="BI80" s="1414" t="str">
        <f t="shared" si="72"/>
        <v/>
      </c>
      <c r="BJ80" s="1414" t="str">
        <f t="shared" si="73"/>
        <v/>
      </c>
      <c r="BK80" s="1414" t="str">
        <f t="shared" si="74"/>
        <v/>
      </c>
      <c r="BL80" s="1422" t="str">
        <f t="shared" si="75"/>
        <v/>
      </c>
      <c r="BM80" s="1410"/>
      <c r="BN80" s="1420" t="str">
        <f t="shared" si="76"/>
        <v/>
      </c>
      <c r="BO80" s="1420" t="str">
        <f t="shared" si="77"/>
        <v/>
      </c>
      <c r="BP80" s="1420" t="str">
        <f t="shared" si="78"/>
        <v/>
      </c>
      <c r="BQ80" s="1420" t="str">
        <f t="shared" si="79"/>
        <v/>
      </c>
      <c r="BR80" s="1420" t="str">
        <f t="shared" si="80"/>
        <v/>
      </c>
      <c r="BS80" s="1420" t="str">
        <f t="shared" si="81"/>
        <v/>
      </c>
      <c r="BT80" s="1420" t="str">
        <f t="shared" si="82"/>
        <v xml:space="preserve">  </v>
      </c>
      <c r="BU80" s="1420" t="str">
        <f t="array" ref="BU80">IF(BN80="","",SUMPRODUCT(--ISNUMBER(SEARCH(" "&amp;EK24:EK123&amp;" ",BT80))))</f>
        <v/>
      </c>
      <c r="BV80" s="1420" t="str">
        <f t="array" ref="BV80">IF(BN80="","",SUMPRODUCT(--ISNUMBER(SEARCH(" "&amp;EK124:EK169&amp;" ",BT80))))</f>
        <v/>
      </c>
      <c r="BW80" s="1420" t="str">
        <f t="array" ref="BW80">IF(BN80="","",SUMPRODUCT(--ISNUMBER(SEARCH(" "&amp;EK170:EK207&amp;" ",BT80))))</f>
        <v/>
      </c>
      <c r="BX80" s="1420" t="str">
        <f t="array" ref="BX80">IF(BN80="","",SUMPRODUCT(--ISNUMBER(SEARCH(" "&amp;EK208:EK229&amp;" ",BT80))))</f>
        <v/>
      </c>
      <c r="BY80" s="1420" t="str">
        <f t="shared" si="83"/>
        <v/>
      </c>
      <c r="BZ80" s="1420" t="str">
        <f t="array" ref="BZ80">IF(BN80="","",SUMPRODUCT(--ISNUMBER(SEARCH(" "&amp;EK230:EK329&amp;" ",BT80))))</f>
        <v/>
      </c>
      <c r="CA80" s="1420" t="str">
        <f t="array" ref="CA80">IF(BN80="","",SUMPRODUCT(--ISNUMBER(SEARCH(" "&amp;EK330:EK364&amp;" ",BT80))))</f>
        <v/>
      </c>
      <c r="CB80" s="1420" t="str">
        <f t="shared" si="84"/>
        <v/>
      </c>
      <c r="CC80" s="1420" t="str">
        <f t="array" ref="CC80">IF(BN80="","",SUMPRODUCT(--ISNUMBER(SEARCH(" "&amp;EK365:EK422&amp;" ",BT80))))</f>
        <v/>
      </c>
      <c r="CD80" s="1420" t="str">
        <f t="array" ref="CD80">IF(BN80="","",SUMPRODUCT(--ISNUMBER(SEARCH(" "&amp;EK423:EK450&amp;" ",BT80))))</f>
        <v/>
      </c>
      <c r="CE80" s="1420" t="str">
        <f t="array" ref="CE80">IF(BN80="","",SUMPRODUCT(--ISNUMBER(SEARCH(" "&amp;EK451:EK459&amp;" ",BT80))))</f>
        <v/>
      </c>
      <c r="CF80" s="1420" t="str">
        <f t="shared" si="85"/>
        <v/>
      </c>
      <c r="CG80" s="1420" t="str">
        <f t="array" ref="CG80">IF(BN80="","",SUMPRODUCT(--ISNUMBER(SEARCH(" "&amp;EK460:EK559&amp;" ",BT80))))</f>
        <v/>
      </c>
      <c r="CH80" s="1420" t="str">
        <f t="array" ref="CH80">IF(BN80="","",SUMPRODUCT(--ISNUMBER(SEARCH(" "&amp;EK560:EK659&amp;" ",BT80))))</f>
        <v/>
      </c>
      <c r="CI80" s="1420" t="str">
        <f t="array" ref="CI80">IF(BN80="","",SUMPRODUCT(--ISNUMBER(SEARCH(" "&amp;EK660:EK759&amp;" ",BT80))))</f>
        <v/>
      </c>
      <c r="CJ80" s="1420" t="str">
        <f t="array" ref="CJ80">IF(BN80="","",SUMPRODUCT(--ISNUMBER(SEARCH(" "&amp;EK760:EK859&amp;" ",BT80))))</f>
        <v/>
      </c>
      <c r="CK80" s="1420" t="str">
        <f t="array" ref="CK80">IF(BN80="","",SUMPRODUCT(--ISNUMBER(SEARCH(" "&amp;EK860:EK959&amp;" ",BT80))))</f>
        <v/>
      </c>
      <c r="CL80" s="1420" t="str">
        <f t="array" ref="CL80">IF(BN80="","",SUMPRODUCT(--ISNUMBER(SEARCH(" "&amp;EK960:EK1059&amp;" ",BT80))))</f>
        <v/>
      </c>
      <c r="CM80" s="1420" t="str">
        <f t="array" ref="CM80">IF(BN80="","",SUMPRODUCT(--ISNUMBER(SEARCH(" "&amp;EK1060:EK1159&amp;" ",BT80))))</f>
        <v/>
      </c>
      <c r="CN80" s="1420" t="str">
        <f t="array" ref="CN80">IF(BN80="","",SUMPRODUCT(--ISNUMBER(SEARCH(" "&amp;EK1160:EK1259&amp;" ",BT80))))</f>
        <v/>
      </c>
      <c r="CO80" s="1420" t="str">
        <f t="array" ref="CO80">IF(BN80="","",SUMPRODUCT(--ISNUMBER(SEARCH(" "&amp;EK1260:EK1359&amp;" ",BT80))))</f>
        <v/>
      </c>
      <c r="CP80" s="1420" t="str">
        <f t="array" ref="CP80">IF(BN80="","",SUMPRODUCT(--ISNUMBER(SEARCH(" "&amp;EK1360:EK1387&amp;" ",BT80))))</f>
        <v/>
      </c>
      <c r="CQ80" s="1420" t="str">
        <f t="array" ref="CQ80">IF(BN80="","",SUMPRODUCT(--ISNUMBER(SEARCH(" "&amp;EK1388:EK1396&amp;" ",BT80))))</f>
        <v/>
      </c>
      <c r="CR80" s="1420" t="str">
        <f t="array" ref="CR80">IF(BN80="","",SUMPRODUCT(--ISNUMBER(SEARCH(" "&amp;EK1397:EK1407&amp;" ",BT80))))</f>
        <v/>
      </c>
      <c r="CS80" s="1420" t="str">
        <f t="shared" si="86"/>
        <v/>
      </c>
      <c r="CT80" s="1420" t="str">
        <f t="array" ref="CT80">IF(BN80="","",SUMPRODUCT(--ISNUMBER(SEARCH(" "&amp;EK1408:EK1428&amp;" ",BT80))))</f>
        <v/>
      </c>
      <c r="CU80" s="1420" t="str">
        <f t="shared" si="87"/>
        <v/>
      </c>
      <c r="CV80" s="1420" t="str">
        <f t="array" ref="CV80">IF(BN80="","",SUMPRODUCT(--ISNUMBER(SEARCH(" "&amp;EK1429:EK1466&amp;" ",BT80))))</f>
        <v/>
      </c>
      <c r="CW80" s="1420" t="str">
        <f t="array" ref="CW80">IF(BN80="","",SUMPRODUCT(--ISNUMBER(SEARCH(" "&amp;EK1467:EK1468&amp;" ",BT80))))</f>
        <v/>
      </c>
      <c r="CX80" s="1420" t="str">
        <f t="array" ref="CX80">IF(BN80="","",SUMPRODUCT(--ISNUMBER(SEARCH(" "&amp;EK1469:EK1479&amp;" ",BT80))))</f>
        <v/>
      </c>
      <c r="CY80" s="1420" t="str">
        <f t="shared" si="88"/>
        <v/>
      </c>
      <c r="CZ80" s="1420" t="str">
        <f t="array" ref="CZ80">IF(BN80="","",SUMPRODUCT(--ISNUMBER(SEARCH(" "&amp;EK1480:EK1579&amp;" ",BT80))))</f>
        <v/>
      </c>
      <c r="DA80" s="1420" t="str">
        <f t="array" ref="DA80">IF(BN80="","",SUMPRODUCT(--ISNUMBER(SEARCH(" "&amp;EK1580:EK1679&amp;" ",BT80))))</f>
        <v/>
      </c>
      <c r="DB80" s="1420" t="str">
        <f t="array" ref="DB80">IF(BN80="","",SUMPRODUCT(--ISNUMBER(SEARCH(" "&amp;EK1680:EK1763&amp;" ",BT80))))</f>
        <v/>
      </c>
      <c r="DC80" s="1420" t="str">
        <f t="array" ref="DC80">IF(BN80="","",SUMPRODUCT(--ISNUMBER(SEARCH(" "&amp;EK1764:EK1813&amp;" ",BT80))))</f>
        <v/>
      </c>
      <c r="DD80" s="1420" t="str">
        <f t="array" ref="DD80">IF(BN80="","",SUMPRODUCT(--ISNUMBER(SEARCH(" "&amp;EK1814:EK1893&amp;" ",BT80))))</f>
        <v/>
      </c>
      <c r="DE80" s="1420" t="str">
        <f t="array" ref="DE80">IF(BN80="","",SUMPRODUCT(--ISNUMBER(SEARCH(" "&amp;EK1894:EK1902&amp;" ",BT80))))</f>
        <v/>
      </c>
      <c r="DF80" s="1420" t="str">
        <f t="shared" si="89"/>
        <v/>
      </c>
      <c r="DG80" s="1420" t="str">
        <f t="array" ref="DG80">IF(BN80="","",SUMPRODUCT(--ISNUMBER(SEARCH(" "&amp;EK1903:EK1960&amp;" ",BT80))))</f>
        <v/>
      </c>
      <c r="DH80" s="1420" t="str">
        <f t="array" ref="DH80">IF(BN80="","",SUMPRODUCT(--ISNUMBER(SEARCH(" "&amp;EK1961:EK1983&amp;" ",BT80))))</f>
        <v/>
      </c>
      <c r="DI80" s="1420" t="str">
        <f t="array" ref="DI80">IF(BN80="","",SUMPRODUCT(--ISNUMBER(SEARCH(" "&amp;EK1984:EK2000&amp;" ",BT80))))</f>
        <v/>
      </c>
      <c r="DJ80" s="1420" t="str">
        <f t="shared" si="90"/>
        <v/>
      </c>
      <c r="DK80" s="1420" t="str">
        <f t="array" ref="DK80">IF(BN80="","",SUMPRODUCT(--ISNUMBER(SEARCH(" "&amp;EK2001:EK2014&amp;" ",BT80))))</f>
        <v/>
      </c>
      <c r="DL80" s="1420" t="str">
        <f t="array" ref="DL80">IF(BN80="","",SUMPRODUCT(--ISNUMBER(SEARCH(" "&amp;EK2015:EK2029&amp;" ",BT80))))</f>
        <v/>
      </c>
      <c r="DM80" s="1420" t="str">
        <f t="shared" si="91"/>
        <v/>
      </c>
      <c r="DN80" s="1420" t="str">
        <f t="array" ref="DN80">IF(BN80="","",SUMPRODUCT(--ISNUMBER(SEARCH(" "&amp;EK2030:EK2047&amp;" ",BT80))))</f>
        <v/>
      </c>
      <c r="DO80" s="1420" t="str">
        <f t="array" ref="DO80">IF(BN80="","",SUMPRODUCT(--ISNUMBER(SEARCH(" "&amp;EK2048:EK2062&amp;" ",BT80))))</f>
        <v/>
      </c>
      <c r="DP80" s="1420" t="str">
        <f t="shared" si="92"/>
        <v/>
      </c>
      <c r="DQ80" s="1420" t="str">
        <f t="array" ref="DQ80">IF(BN80="","",SUMPRODUCT(--ISNUMBER(SEARCH(" "&amp;EK2063:EK2081&amp;" ",BT80))))</f>
        <v/>
      </c>
      <c r="DR80" s="1420" t="str">
        <f t="array" ref="DR80">IF(BN80="","",SUMPRODUCT(--ISNUMBER(SEARCH(" "&amp;EK2082:EK2096&amp;" ",BT80))))</f>
        <v/>
      </c>
      <c r="DS80" s="1420" t="str">
        <f t="shared" si="93"/>
        <v/>
      </c>
      <c r="DT80" s="1420" t="str">
        <f t="array" ref="DT80">IF(BN80="","",SUMPRODUCT(--ISNUMBER(SEARCH(" "&amp;EK2097:EK2117&amp;" ",BT80))))</f>
        <v/>
      </c>
      <c r="DU80" s="1420" t="str">
        <f t="array" ref="DU80">IF(BN80="","",SUMPRODUCT(--ISNUMBER(SEARCH(" "&amp;EK2118:EK2157&amp;" ",BT80))))</f>
        <v/>
      </c>
      <c r="DV80" s="1420" t="str">
        <f t="shared" si="94"/>
        <v/>
      </c>
      <c r="DW80" s="1420" t="str">
        <f t="array" ref="DW80">IF(BN80="","",SUMPRODUCT(--ISNUMBER(SEARCH(" "&amp;EK2158:EK2170&amp;" ",BT80))))</f>
        <v/>
      </c>
      <c r="DX80" s="1420" t="str">
        <f t="array" ref="DX80">IF(BN80="","",SUMPRODUCT(--ISNUMBER(SEARCH(" "&amp;EK2171:EK2176&amp;" ",BT80))))</f>
        <v/>
      </c>
      <c r="DY80" s="1420" t="str">
        <f t="shared" si="95"/>
        <v/>
      </c>
      <c r="DZ80" s="1420" t="str">
        <f t="array" ref="DZ80">IF(BN80="","",SUMPRODUCT(--ISNUMBER(SEARCH(" "&amp;EK2177:EK2276&amp;" ",BT80))))</f>
        <v/>
      </c>
      <c r="EA80" s="1420" t="str">
        <f t="array" ref="EA80">IF(BN80="","",SUMPRODUCT(--ISNUMBER(SEARCH(" "&amp;EK2277:EK2376&amp;" ",BT80))))</f>
        <v/>
      </c>
      <c r="EB80" s="1420" t="str">
        <f t="array" ref="EB80">IF(BN80="","",SUMPRODUCT(--ISNUMBER(SEARCH(" "&amp;EK2377:EK2419&amp;" ",BT80))))</f>
        <v/>
      </c>
      <c r="EC80" s="1420" t="str">
        <f t="array" ref="EC80">IF(BN80="","",SUMPRODUCT(--ISNUMBER(SEARCH(" "&amp;EK2420:EK2435&amp;" ",BT80))))</f>
        <v/>
      </c>
      <c r="ED80" s="1420" t="str">
        <f t="array" ref="ED80">IF(BN80="","",SUMPRODUCT(--ISNUMBER(SEARCH(" "&amp;EK2436:EK2440&amp;" ",BT80))))</f>
        <v/>
      </c>
      <c r="EE80" s="1420" t="str">
        <f t="shared" si="96"/>
        <v/>
      </c>
      <c r="EF80" s="1412"/>
      <c r="EG80" s="1411" t="s">
        <v>2116</v>
      </c>
      <c r="EH80" s="1411" t="s">
        <v>1905</v>
      </c>
      <c r="EI80" s="1411" t="s">
        <v>1906</v>
      </c>
      <c r="EJ80" s="1411" t="s">
        <v>2117</v>
      </c>
      <c r="EK80" s="1411" t="s">
        <v>2117</v>
      </c>
      <c r="EL80" s="1411" t="s">
        <v>1908</v>
      </c>
      <c r="EM80" s="1411" t="s">
        <v>1909</v>
      </c>
      <c r="EN80" s="1411" t="s">
        <v>1910</v>
      </c>
      <c r="EO80" s="1414" t="s">
        <v>1911</v>
      </c>
    </row>
    <row r="81" spans="2:145" ht="21" customHeight="1">
      <c r="B81" s="1438" t="str">
        <f t="shared" si="97"/>
        <v/>
      </c>
      <c r="C81" s="1438" t="str">
        <f t="shared" si="98"/>
        <v/>
      </c>
      <c r="D81" s="1438" t="str">
        <f>IF(UPPER(TRIM(N27))="X",C81,B81)</f>
        <v/>
      </c>
      <c r="E81" s="1438">
        <f t="array" ref="E81">IF(H80&lt;&gt;"",E80,IF(E80="","",IFERROR(MATCH(TRUE(),INDEX(INDEX(K:K,E80+1):K219&lt;&gt;"",0),0)+E80,"")))</f>
        <v>222</v>
      </c>
      <c r="F81" s="1438">
        <f t="shared" si="58"/>
        <v>0</v>
      </c>
      <c r="G81" s="1438" t="str">
        <f t="shared" si="51"/>
        <v/>
      </c>
      <c r="H81" s="1836" t="str">
        <f t="shared" si="52"/>
        <v/>
      </c>
      <c r="I81" s="1835" t="str">
        <f>IF(AND(F81&lt;&gt;"",N26&gt;0,M81&gt;N26),"Mot &gt; limite","")</f>
        <v/>
      </c>
      <c r="J81" s="1834" t="str">
        <f>IF(K81="","",COUNTIF(K34:K81,"&lt;&gt;"))</f>
        <v/>
      </c>
      <c r="K81" s="1837"/>
      <c r="L81" s="1834" t="str">
        <f t="shared" si="99"/>
        <v/>
      </c>
      <c r="M81" s="1463">
        <f>IF(OR(F81="",N26="",N26&lt;=0),"",IF(LEN(F81)&lt;=N26,LEN(F81),IFERROR(FIND("♦",SUBSTITUTE(LEFT(F81,N26)," ","♦",LEN(LEFT(F81,N26))-LEN(SUBSTITUTE(LEFT(F81,N26)," ","")))),FIND(" ",F81&amp;" ",N26+1)-1)))</f>
        <v>1</v>
      </c>
      <c r="N81" s="1832" t="str">
        <f t="shared" si="54"/>
        <v/>
      </c>
      <c r="O81" s="1833" t="str">
        <f t="shared" si="55"/>
        <v/>
      </c>
      <c r="P81" s="1832" t="str">
        <f t="shared" si="56"/>
        <v/>
      </c>
      <c r="Q81" s="1832" t="str">
        <f t="shared" si="57"/>
        <v/>
      </c>
      <c r="R81" s="1463"/>
      <c r="S81" s="1924" t="s">
        <v>6</v>
      </c>
      <c r="T81" s="1922" t="str">
        <f>T26</f>
        <v>N NOM DE VOTRE RECETTE | collez la--FAMILLE| Auteur &gt; VOUS</v>
      </c>
      <c r="U81" s="1923">
        <f>U26</f>
        <v>1</v>
      </c>
      <c r="V81" s="1922" t="str">
        <f>V26</f>
        <v>coupe</v>
      </c>
      <c r="W81" s="1921" t="str">
        <f>W26</f>
        <v>Recette mère ► Desserts assiette</v>
      </c>
      <c r="X81" s="2004"/>
      <c r="Y81" s="2004"/>
      <c r="Z81" s="2004"/>
      <c r="AA81" s="2004"/>
      <c r="AB81" s="2004"/>
      <c r="AC81" s="2004"/>
      <c r="AD81" s="2004"/>
      <c r="AE81" s="2004"/>
      <c r="AF81" s="2016" t="s">
        <v>880</v>
      </c>
      <c r="AG81" s="2015">
        <f t="array" ref="AG81">IF(TRIM(SUBSTITUTE(AF81,CHAR(160)," "))="",0,SUMPRODUCT(--(TRIM(SUBSTITUTE(AF30:AF74,CHAR(160)," "))&lt;&gt;""),--ISNUMBER(SEARCH(SUBSTITUTE(TRIM(SUBSTITUTE(AF81,CHAR(160)," "))," ",""),SUBSTITUTE(TRIM(SUBSTITUTE(AF30:AF74,CHAR(160)," "))," ","")))))</f>
        <v>1</v>
      </c>
      <c r="AH81" s="2015">
        <f t="array" ref="AH81">IF(TRIM(SUBSTITUTE(AI81,CHAR(160)," "))="",0,SUMPRODUCT(--(TRIM(SUBSTITUTE(AF30:AF74,CHAR(160)," "))&lt;&gt;""),--ISNUMBER(SEARCH(SUBSTITUTE(TRIM(SUBSTITUTE(AI81,CHAR(160)," "))," ",""),SUBSTITUTE(TRIM(SUBSTITUTE(AF30:AF74,CHAR(160)," "))," ","")))))</f>
        <v>0</v>
      </c>
      <c r="AI81" s="2014" t="s">
        <v>891</v>
      </c>
      <c r="AJ81" s="1477"/>
      <c r="AK81" s="1477"/>
      <c r="AL81" s="1477"/>
      <c r="AM81" s="1477"/>
      <c r="AN81" s="2007"/>
      <c r="AO81" s="2013" t="s">
        <v>592</v>
      </c>
      <c r="AP81" s="1709">
        <v>3</v>
      </c>
      <c r="AQ81" s="2012" t="s">
        <v>615</v>
      </c>
      <c r="AR81" s="2011">
        <v>46057.744386574072</v>
      </c>
      <c r="AS81" s="1463"/>
      <c r="AT81" s="1421">
        <v>53</v>
      </c>
      <c r="AV81" s="1977" t="str">
        <f t="shared" si="59"/>
        <v/>
      </c>
      <c r="AW81" s="1976" t="str">
        <f t="shared" si="60"/>
        <v/>
      </c>
      <c r="AX81" s="1414" t="str">
        <f t="shared" si="61"/>
        <v/>
      </c>
      <c r="AY81" s="1414" t="str">
        <f t="shared" si="62"/>
        <v/>
      </c>
      <c r="AZ81" s="1414" t="str">
        <f t="shared" si="63"/>
        <v/>
      </c>
      <c r="BA81" s="1414" t="str">
        <f t="shared" si="64"/>
        <v/>
      </c>
      <c r="BB81" s="1414" t="str">
        <f t="shared" si="65"/>
        <v/>
      </c>
      <c r="BC81" s="1414" t="str">
        <f t="shared" si="66"/>
        <v/>
      </c>
      <c r="BD81" s="1414" t="str">
        <f t="shared" si="67"/>
        <v/>
      </c>
      <c r="BE81" s="1414" t="str">
        <f t="shared" si="68"/>
        <v/>
      </c>
      <c r="BF81" s="1414" t="str">
        <f t="shared" si="69"/>
        <v/>
      </c>
      <c r="BG81" s="1414" t="str">
        <f t="shared" si="70"/>
        <v/>
      </c>
      <c r="BH81" s="1414" t="str">
        <f t="shared" si="71"/>
        <v/>
      </c>
      <c r="BI81" s="1414" t="str">
        <f t="shared" si="72"/>
        <v/>
      </c>
      <c r="BJ81" s="1414" t="str">
        <f t="shared" si="73"/>
        <v/>
      </c>
      <c r="BK81" s="1414" t="str">
        <f t="shared" si="74"/>
        <v/>
      </c>
      <c r="BL81" s="1422" t="str">
        <f t="shared" si="75"/>
        <v/>
      </c>
      <c r="BM81" s="1410"/>
      <c r="BN81" s="1420" t="str">
        <f t="shared" si="76"/>
        <v/>
      </c>
      <c r="BO81" s="1420" t="str">
        <f t="shared" si="77"/>
        <v/>
      </c>
      <c r="BP81" s="1420" t="str">
        <f t="shared" si="78"/>
        <v/>
      </c>
      <c r="BQ81" s="1420" t="str">
        <f t="shared" si="79"/>
        <v/>
      </c>
      <c r="BR81" s="1420" t="str">
        <f t="shared" si="80"/>
        <v/>
      </c>
      <c r="BS81" s="1420" t="str">
        <f t="shared" si="81"/>
        <v/>
      </c>
      <c r="BT81" s="1420" t="str">
        <f t="shared" si="82"/>
        <v xml:space="preserve">  </v>
      </c>
      <c r="BU81" s="1420" t="str">
        <f t="array" ref="BU81">IF(BN81="","",SUMPRODUCT(--ISNUMBER(SEARCH(" "&amp;EK24:EK123&amp;" ",BT81))))</f>
        <v/>
      </c>
      <c r="BV81" s="1420" t="str">
        <f t="array" ref="BV81">IF(BN81="","",SUMPRODUCT(--ISNUMBER(SEARCH(" "&amp;EK124:EK169&amp;" ",BT81))))</f>
        <v/>
      </c>
      <c r="BW81" s="1420" t="str">
        <f t="array" ref="BW81">IF(BN81="","",SUMPRODUCT(--ISNUMBER(SEARCH(" "&amp;EK170:EK207&amp;" ",BT81))))</f>
        <v/>
      </c>
      <c r="BX81" s="1420" t="str">
        <f t="array" ref="BX81">IF(BN81="","",SUMPRODUCT(--ISNUMBER(SEARCH(" "&amp;EK208:EK229&amp;" ",BT81))))</f>
        <v/>
      </c>
      <c r="BY81" s="1420" t="str">
        <f t="shared" si="83"/>
        <v/>
      </c>
      <c r="BZ81" s="1420" t="str">
        <f t="array" ref="BZ81">IF(BN81="","",SUMPRODUCT(--ISNUMBER(SEARCH(" "&amp;EK230:EK329&amp;" ",BT81))))</f>
        <v/>
      </c>
      <c r="CA81" s="1420" t="str">
        <f t="array" ref="CA81">IF(BN81="","",SUMPRODUCT(--ISNUMBER(SEARCH(" "&amp;EK330:EK364&amp;" ",BT81))))</f>
        <v/>
      </c>
      <c r="CB81" s="1420" t="str">
        <f t="shared" si="84"/>
        <v/>
      </c>
      <c r="CC81" s="1420" t="str">
        <f t="array" ref="CC81">IF(BN81="","",SUMPRODUCT(--ISNUMBER(SEARCH(" "&amp;EK365:EK422&amp;" ",BT81))))</f>
        <v/>
      </c>
      <c r="CD81" s="1420" t="str">
        <f t="array" ref="CD81">IF(BN81="","",SUMPRODUCT(--ISNUMBER(SEARCH(" "&amp;EK423:EK450&amp;" ",BT81))))</f>
        <v/>
      </c>
      <c r="CE81" s="1420" t="str">
        <f t="array" ref="CE81">IF(BN81="","",SUMPRODUCT(--ISNUMBER(SEARCH(" "&amp;EK451:EK459&amp;" ",BT81))))</f>
        <v/>
      </c>
      <c r="CF81" s="1420" t="str">
        <f t="shared" si="85"/>
        <v/>
      </c>
      <c r="CG81" s="1420" t="str">
        <f t="array" ref="CG81">IF(BN81="","",SUMPRODUCT(--ISNUMBER(SEARCH(" "&amp;EK460:EK559&amp;" ",BT81))))</f>
        <v/>
      </c>
      <c r="CH81" s="1420" t="str">
        <f t="array" ref="CH81">IF(BN81="","",SUMPRODUCT(--ISNUMBER(SEARCH(" "&amp;EK560:EK659&amp;" ",BT81))))</f>
        <v/>
      </c>
      <c r="CI81" s="1420" t="str">
        <f t="array" ref="CI81">IF(BN81="","",SUMPRODUCT(--ISNUMBER(SEARCH(" "&amp;EK660:EK759&amp;" ",BT81))))</f>
        <v/>
      </c>
      <c r="CJ81" s="1420" t="str">
        <f t="array" ref="CJ81">IF(BN81="","",SUMPRODUCT(--ISNUMBER(SEARCH(" "&amp;EK760:EK859&amp;" ",BT81))))</f>
        <v/>
      </c>
      <c r="CK81" s="1420" t="str">
        <f t="array" ref="CK81">IF(BN81="","",SUMPRODUCT(--ISNUMBER(SEARCH(" "&amp;EK860:EK959&amp;" ",BT81))))</f>
        <v/>
      </c>
      <c r="CL81" s="1420" t="str">
        <f t="array" ref="CL81">IF(BN81="","",SUMPRODUCT(--ISNUMBER(SEARCH(" "&amp;EK960:EK1059&amp;" ",BT81))))</f>
        <v/>
      </c>
      <c r="CM81" s="1420" t="str">
        <f t="array" ref="CM81">IF(BN81="","",SUMPRODUCT(--ISNUMBER(SEARCH(" "&amp;EK1060:EK1159&amp;" ",BT81))))</f>
        <v/>
      </c>
      <c r="CN81" s="1420" t="str">
        <f t="array" ref="CN81">IF(BN81="","",SUMPRODUCT(--ISNUMBER(SEARCH(" "&amp;EK1160:EK1259&amp;" ",BT81))))</f>
        <v/>
      </c>
      <c r="CO81" s="1420" t="str">
        <f t="array" ref="CO81">IF(BN81="","",SUMPRODUCT(--ISNUMBER(SEARCH(" "&amp;EK1260:EK1359&amp;" ",BT81))))</f>
        <v/>
      </c>
      <c r="CP81" s="1420" t="str">
        <f t="array" ref="CP81">IF(BN81="","",SUMPRODUCT(--ISNUMBER(SEARCH(" "&amp;EK1360:EK1387&amp;" ",BT81))))</f>
        <v/>
      </c>
      <c r="CQ81" s="1420" t="str">
        <f t="array" ref="CQ81">IF(BN81="","",SUMPRODUCT(--ISNUMBER(SEARCH(" "&amp;EK1388:EK1396&amp;" ",BT81))))</f>
        <v/>
      </c>
      <c r="CR81" s="1420" t="str">
        <f t="array" ref="CR81">IF(BN81="","",SUMPRODUCT(--ISNUMBER(SEARCH(" "&amp;EK1397:EK1407&amp;" ",BT81))))</f>
        <v/>
      </c>
      <c r="CS81" s="1420" t="str">
        <f t="shared" si="86"/>
        <v/>
      </c>
      <c r="CT81" s="1420" t="str">
        <f t="array" ref="CT81">IF(BN81="","",SUMPRODUCT(--ISNUMBER(SEARCH(" "&amp;EK1408:EK1428&amp;" ",BT81))))</f>
        <v/>
      </c>
      <c r="CU81" s="1420" t="str">
        <f t="shared" si="87"/>
        <v/>
      </c>
      <c r="CV81" s="1420" t="str">
        <f t="array" ref="CV81">IF(BN81="","",SUMPRODUCT(--ISNUMBER(SEARCH(" "&amp;EK1429:EK1466&amp;" ",BT81))))</f>
        <v/>
      </c>
      <c r="CW81" s="1420" t="str">
        <f t="array" ref="CW81">IF(BN81="","",SUMPRODUCT(--ISNUMBER(SEARCH(" "&amp;EK1467:EK1468&amp;" ",BT81))))</f>
        <v/>
      </c>
      <c r="CX81" s="1420" t="str">
        <f t="array" ref="CX81">IF(BN81="","",SUMPRODUCT(--ISNUMBER(SEARCH(" "&amp;EK1469:EK1479&amp;" ",BT81))))</f>
        <v/>
      </c>
      <c r="CY81" s="1420" t="str">
        <f t="shared" si="88"/>
        <v/>
      </c>
      <c r="CZ81" s="1420" t="str">
        <f t="array" ref="CZ81">IF(BN81="","",SUMPRODUCT(--ISNUMBER(SEARCH(" "&amp;EK1480:EK1579&amp;" ",BT81))))</f>
        <v/>
      </c>
      <c r="DA81" s="1420" t="str">
        <f t="array" ref="DA81">IF(BN81="","",SUMPRODUCT(--ISNUMBER(SEARCH(" "&amp;EK1580:EK1679&amp;" ",BT81))))</f>
        <v/>
      </c>
      <c r="DB81" s="1420" t="str">
        <f t="array" ref="DB81">IF(BN81="","",SUMPRODUCT(--ISNUMBER(SEARCH(" "&amp;EK1680:EK1763&amp;" ",BT81))))</f>
        <v/>
      </c>
      <c r="DC81" s="1420" t="str">
        <f t="array" ref="DC81">IF(BN81="","",SUMPRODUCT(--ISNUMBER(SEARCH(" "&amp;EK1764:EK1813&amp;" ",BT81))))</f>
        <v/>
      </c>
      <c r="DD81" s="1420" t="str">
        <f t="array" ref="DD81">IF(BN81="","",SUMPRODUCT(--ISNUMBER(SEARCH(" "&amp;EK1814:EK1893&amp;" ",BT81))))</f>
        <v/>
      </c>
      <c r="DE81" s="1420" t="str">
        <f t="array" ref="DE81">IF(BN81="","",SUMPRODUCT(--ISNUMBER(SEARCH(" "&amp;EK1894:EK1902&amp;" ",BT81))))</f>
        <v/>
      </c>
      <c r="DF81" s="1420" t="str">
        <f t="shared" si="89"/>
        <v/>
      </c>
      <c r="DG81" s="1420" t="str">
        <f t="array" ref="DG81">IF(BN81="","",SUMPRODUCT(--ISNUMBER(SEARCH(" "&amp;EK1903:EK1960&amp;" ",BT81))))</f>
        <v/>
      </c>
      <c r="DH81" s="1420" t="str">
        <f t="array" ref="DH81">IF(BN81="","",SUMPRODUCT(--ISNUMBER(SEARCH(" "&amp;EK1961:EK1983&amp;" ",BT81))))</f>
        <v/>
      </c>
      <c r="DI81" s="1420" t="str">
        <f t="array" ref="DI81">IF(BN81="","",SUMPRODUCT(--ISNUMBER(SEARCH(" "&amp;EK1984:EK2000&amp;" ",BT81))))</f>
        <v/>
      </c>
      <c r="DJ81" s="1420" t="str">
        <f t="shared" si="90"/>
        <v/>
      </c>
      <c r="DK81" s="1420" t="str">
        <f t="array" ref="DK81">IF(BN81="","",SUMPRODUCT(--ISNUMBER(SEARCH(" "&amp;EK2001:EK2014&amp;" ",BT81))))</f>
        <v/>
      </c>
      <c r="DL81" s="1420" t="str">
        <f t="array" ref="DL81">IF(BN81="","",SUMPRODUCT(--ISNUMBER(SEARCH(" "&amp;EK2015:EK2029&amp;" ",BT81))))</f>
        <v/>
      </c>
      <c r="DM81" s="1420" t="str">
        <f t="shared" si="91"/>
        <v/>
      </c>
      <c r="DN81" s="1420" t="str">
        <f t="array" ref="DN81">IF(BN81="","",SUMPRODUCT(--ISNUMBER(SEARCH(" "&amp;EK2030:EK2047&amp;" ",BT81))))</f>
        <v/>
      </c>
      <c r="DO81" s="1420" t="str">
        <f t="array" ref="DO81">IF(BN81="","",SUMPRODUCT(--ISNUMBER(SEARCH(" "&amp;EK2048:EK2062&amp;" ",BT81))))</f>
        <v/>
      </c>
      <c r="DP81" s="1420" t="str">
        <f t="shared" si="92"/>
        <v/>
      </c>
      <c r="DQ81" s="1420" t="str">
        <f t="array" ref="DQ81">IF(BN81="","",SUMPRODUCT(--ISNUMBER(SEARCH(" "&amp;EK2063:EK2081&amp;" ",BT81))))</f>
        <v/>
      </c>
      <c r="DR81" s="1420" t="str">
        <f t="array" ref="DR81">IF(BN81="","",SUMPRODUCT(--ISNUMBER(SEARCH(" "&amp;EK2082:EK2096&amp;" ",BT81))))</f>
        <v/>
      </c>
      <c r="DS81" s="1420" t="str">
        <f t="shared" si="93"/>
        <v/>
      </c>
      <c r="DT81" s="1420" t="str">
        <f t="array" ref="DT81">IF(BN81="","",SUMPRODUCT(--ISNUMBER(SEARCH(" "&amp;EK2097:EK2117&amp;" ",BT81))))</f>
        <v/>
      </c>
      <c r="DU81" s="1420" t="str">
        <f t="array" ref="DU81">IF(BN81="","",SUMPRODUCT(--ISNUMBER(SEARCH(" "&amp;EK2118:EK2157&amp;" ",BT81))))</f>
        <v/>
      </c>
      <c r="DV81" s="1420" t="str">
        <f t="shared" si="94"/>
        <v/>
      </c>
      <c r="DW81" s="1420" t="str">
        <f t="array" ref="DW81">IF(BN81="","",SUMPRODUCT(--ISNUMBER(SEARCH(" "&amp;EK2158:EK2170&amp;" ",BT81))))</f>
        <v/>
      </c>
      <c r="DX81" s="1420" t="str">
        <f t="array" ref="DX81">IF(BN81="","",SUMPRODUCT(--ISNUMBER(SEARCH(" "&amp;EK2171:EK2176&amp;" ",BT81))))</f>
        <v/>
      </c>
      <c r="DY81" s="1420" t="str">
        <f t="shared" si="95"/>
        <v/>
      </c>
      <c r="DZ81" s="1420" t="str">
        <f t="array" ref="DZ81">IF(BN81="","",SUMPRODUCT(--ISNUMBER(SEARCH(" "&amp;EK2177:EK2276&amp;" ",BT81))))</f>
        <v/>
      </c>
      <c r="EA81" s="1420" t="str">
        <f t="array" ref="EA81">IF(BN81="","",SUMPRODUCT(--ISNUMBER(SEARCH(" "&amp;EK2277:EK2376&amp;" ",BT81))))</f>
        <v/>
      </c>
      <c r="EB81" s="1420" t="str">
        <f t="array" ref="EB81">IF(BN81="","",SUMPRODUCT(--ISNUMBER(SEARCH(" "&amp;EK2377:EK2419&amp;" ",BT81))))</f>
        <v/>
      </c>
      <c r="EC81" s="1420" t="str">
        <f t="array" ref="EC81">IF(BN81="","",SUMPRODUCT(--ISNUMBER(SEARCH(" "&amp;EK2420:EK2435&amp;" ",BT81))))</f>
        <v/>
      </c>
      <c r="ED81" s="1420" t="str">
        <f t="array" ref="ED81">IF(BN81="","",SUMPRODUCT(--ISNUMBER(SEARCH(" "&amp;EK2436:EK2440&amp;" ",BT81))))</f>
        <v/>
      </c>
      <c r="EE81" s="1420" t="str">
        <f t="shared" si="96"/>
        <v/>
      </c>
      <c r="EF81" s="1412"/>
      <c r="EG81" s="1411" t="s">
        <v>2118</v>
      </c>
      <c r="EH81" s="1411" t="s">
        <v>1905</v>
      </c>
      <c r="EI81" s="1411" t="s">
        <v>1906</v>
      </c>
      <c r="EJ81" s="1411" t="s">
        <v>2119</v>
      </c>
      <c r="EK81" s="1411" t="s">
        <v>2119</v>
      </c>
      <c r="EL81" s="1411" t="s">
        <v>1908</v>
      </c>
      <c r="EM81" s="1411" t="s">
        <v>1909</v>
      </c>
      <c r="EN81" s="1411" t="s">
        <v>1910</v>
      </c>
      <c r="EO81" s="1414" t="s">
        <v>1911</v>
      </c>
    </row>
    <row r="82" spans="2:145" ht="21" customHeight="1">
      <c r="B82" s="1438" t="str">
        <f t="shared" si="97"/>
        <v/>
      </c>
      <c r="C82" s="1438" t="str">
        <f t="shared" si="98"/>
        <v/>
      </c>
      <c r="D82" s="1438" t="str">
        <f>IF(UPPER(TRIM(N27))="X",C82,B82)</f>
        <v/>
      </c>
      <c r="E82" s="1438">
        <f t="array" ref="E82">IF(H81&lt;&gt;"",E81,IF(E81="","",IFERROR(MATCH(TRUE(),INDEX(INDEX(K:K,E81+1):K219&lt;&gt;"",0),0)+E81,"")))</f>
        <v>223</v>
      </c>
      <c r="F82" s="1438">
        <f t="shared" si="58"/>
        <v>0</v>
      </c>
      <c r="G82" s="1438" t="str">
        <f t="shared" si="51"/>
        <v/>
      </c>
      <c r="H82" s="1836" t="str">
        <f t="shared" si="52"/>
        <v/>
      </c>
      <c r="I82" s="1835" t="str">
        <f>IF(AND(F82&lt;&gt;"",N26&gt;0,M82&gt;N26),"Mot &gt; limite","")</f>
        <v/>
      </c>
      <c r="J82" s="1834" t="str">
        <f>IF(K82="","",COUNTIF(K34:K82,"&lt;&gt;"))</f>
        <v/>
      </c>
      <c r="K82" s="1837"/>
      <c r="L82" s="1834" t="str">
        <f t="shared" si="99"/>
        <v/>
      </c>
      <c r="M82" s="1463">
        <f>IF(OR(F82="",N26="",N26&lt;=0),"",IF(LEN(F82)&lt;=N26,LEN(F82),IFERROR(FIND("♦",SUBSTITUTE(LEFT(F82,N26)," ","♦",LEN(LEFT(F82,N26))-LEN(SUBSTITUTE(LEFT(F82,N26)," ","")))),FIND(" ",F82&amp;" ",N26+1)-1)))</f>
        <v>1</v>
      </c>
      <c r="N82" s="1832" t="str">
        <f t="shared" si="54"/>
        <v/>
      </c>
      <c r="O82" s="1833" t="str">
        <f t="shared" si="55"/>
        <v/>
      </c>
      <c r="P82" s="1832" t="str">
        <f t="shared" si="56"/>
        <v/>
      </c>
      <c r="Q82" s="1832" t="str">
        <f t="shared" si="57"/>
        <v/>
      </c>
      <c r="R82" s="1463"/>
      <c r="S82" s="1924" t="s">
        <v>6</v>
      </c>
      <c r="T82" s="1922" t="str">
        <f>T26</f>
        <v>N NOM DE VOTRE RECETTE | collez la--FAMILLE| Auteur &gt; VOUS</v>
      </c>
      <c r="U82" s="1923">
        <f>U26</f>
        <v>1</v>
      </c>
      <c r="V82" s="1922" t="str">
        <f>V26</f>
        <v>coupe</v>
      </c>
      <c r="W82" s="1921" t="str">
        <f>W26</f>
        <v>Recette mère ► Desserts assiette</v>
      </c>
      <c r="X82" s="2004"/>
      <c r="Y82" s="2004"/>
      <c r="Z82" s="2004"/>
      <c r="AA82" s="2004"/>
      <c r="AB82" s="2004"/>
      <c r="AC82" s="2004"/>
      <c r="AD82" s="2004"/>
      <c r="AE82" s="2004"/>
      <c r="AF82" s="2010" t="s">
        <v>886</v>
      </c>
      <c r="AG82" s="2009">
        <f t="array" ref="AG82">IF(TRIM(SUBSTITUTE(AF82,CHAR(160)," "))="",0,SUMPRODUCT(--(TRIM(SUBSTITUTE(AF30:AF74,CHAR(160)," "))&lt;&gt;""),--ISNUMBER(SEARCH(SUBSTITUTE(TRIM(SUBSTITUTE(AF82,CHAR(160)," "))," ",""),SUBSTITUTE(TRIM(SUBSTITUTE(AF30:AF74,CHAR(160)," "))," ","")))))</f>
        <v>0</v>
      </c>
      <c r="AH82" s="2009">
        <f t="array" ref="AH82">IF(TRIM(SUBSTITUTE(AI82,CHAR(160)," "))="",0,SUMPRODUCT(--(TRIM(SUBSTITUTE(AF30:AF74,CHAR(160)," "))&lt;&gt;""),--ISNUMBER(SEARCH(SUBSTITUTE(TRIM(SUBSTITUTE(AI82,CHAR(160)," "))," ",""),SUBSTITUTE(TRIM(SUBSTITUTE(AF30:AF74,CHAR(160)," "))," ","")))))</f>
        <v>0</v>
      </c>
      <c r="AI82" s="2008" t="s">
        <v>892</v>
      </c>
      <c r="AJ82" s="1477"/>
      <c r="AK82" s="1477"/>
      <c r="AL82" s="1477"/>
      <c r="AM82" s="1477"/>
      <c r="AN82" s="2007"/>
      <c r="AO82" s="2007"/>
      <c r="AP82" s="1709"/>
      <c r="AQ82" s="2006"/>
      <c r="AR82" s="2005"/>
      <c r="AS82" s="1463"/>
      <c r="AT82" s="1421">
        <v>54</v>
      </c>
      <c r="AV82" s="1977" t="str">
        <f t="shared" si="59"/>
        <v/>
      </c>
      <c r="AW82" s="1976" t="str">
        <f t="shared" si="60"/>
        <v/>
      </c>
      <c r="AX82" s="1414" t="str">
        <f t="shared" si="61"/>
        <v/>
      </c>
      <c r="AY82" s="1414" t="str">
        <f t="shared" si="62"/>
        <v/>
      </c>
      <c r="AZ82" s="1414" t="str">
        <f t="shared" si="63"/>
        <v/>
      </c>
      <c r="BA82" s="1414" t="str">
        <f t="shared" si="64"/>
        <v/>
      </c>
      <c r="BB82" s="1414" t="str">
        <f t="shared" si="65"/>
        <v/>
      </c>
      <c r="BC82" s="1414" t="str">
        <f t="shared" si="66"/>
        <v/>
      </c>
      <c r="BD82" s="1414" t="str">
        <f t="shared" si="67"/>
        <v/>
      </c>
      <c r="BE82" s="1414" t="str">
        <f t="shared" si="68"/>
        <v/>
      </c>
      <c r="BF82" s="1414" t="str">
        <f t="shared" si="69"/>
        <v/>
      </c>
      <c r="BG82" s="1414" t="str">
        <f t="shared" si="70"/>
        <v/>
      </c>
      <c r="BH82" s="1414" t="str">
        <f t="shared" si="71"/>
        <v/>
      </c>
      <c r="BI82" s="1414" t="str">
        <f t="shared" si="72"/>
        <v/>
      </c>
      <c r="BJ82" s="1414" t="str">
        <f t="shared" si="73"/>
        <v/>
      </c>
      <c r="BK82" s="1414" t="str">
        <f t="shared" si="74"/>
        <v/>
      </c>
      <c r="BL82" s="1422" t="str">
        <f t="shared" si="75"/>
        <v/>
      </c>
      <c r="BM82" s="1410"/>
      <c r="BN82" s="1420" t="str">
        <f t="shared" si="76"/>
        <v/>
      </c>
      <c r="BO82" s="1420" t="str">
        <f t="shared" si="77"/>
        <v/>
      </c>
      <c r="BP82" s="1420" t="str">
        <f t="shared" si="78"/>
        <v/>
      </c>
      <c r="BQ82" s="1420" t="str">
        <f t="shared" si="79"/>
        <v/>
      </c>
      <c r="BR82" s="1420" t="str">
        <f t="shared" si="80"/>
        <v/>
      </c>
      <c r="BS82" s="1420" t="str">
        <f t="shared" si="81"/>
        <v/>
      </c>
      <c r="BT82" s="1420" t="str">
        <f t="shared" si="82"/>
        <v xml:space="preserve">  </v>
      </c>
      <c r="BU82" s="1420" t="str">
        <f t="array" ref="BU82">IF(BN82="","",SUMPRODUCT(--ISNUMBER(SEARCH(" "&amp;EK24:EK123&amp;" ",BT82))))</f>
        <v/>
      </c>
      <c r="BV82" s="1420" t="str">
        <f t="array" ref="BV82">IF(BN82="","",SUMPRODUCT(--ISNUMBER(SEARCH(" "&amp;EK124:EK169&amp;" ",BT82))))</f>
        <v/>
      </c>
      <c r="BW82" s="1420" t="str">
        <f t="array" ref="BW82">IF(BN82="","",SUMPRODUCT(--ISNUMBER(SEARCH(" "&amp;EK170:EK207&amp;" ",BT82))))</f>
        <v/>
      </c>
      <c r="BX82" s="1420" t="str">
        <f t="array" ref="BX82">IF(BN82="","",SUMPRODUCT(--ISNUMBER(SEARCH(" "&amp;EK208:EK229&amp;" ",BT82))))</f>
        <v/>
      </c>
      <c r="BY82" s="1420" t="str">
        <f t="shared" si="83"/>
        <v/>
      </c>
      <c r="BZ82" s="1420" t="str">
        <f t="array" ref="BZ82">IF(BN82="","",SUMPRODUCT(--ISNUMBER(SEARCH(" "&amp;EK230:EK329&amp;" ",BT82))))</f>
        <v/>
      </c>
      <c r="CA82" s="1420" t="str">
        <f t="array" ref="CA82">IF(BN82="","",SUMPRODUCT(--ISNUMBER(SEARCH(" "&amp;EK330:EK364&amp;" ",BT82))))</f>
        <v/>
      </c>
      <c r="CB82" s="1420" t="str">
        <f t="shared" si="84"/>
        <v/>
      </c>
      <c r="CC82" s="1420" t="str">
        <f t="array" ref="CC82">IF(BN82="","",SUMPRODUCT(--ISNUMBER(SEARCH(" "&amp;EK365:EK422&amp;" ",BT82))))</f>
        <v/>
      </c>
      <c r="CD82" s="1420" t="str">
        <f t="array" ref="CD82">IF(BN82="","",SUMPRODUCT(--ISNUMBER(SEARCH(" "&amp;EK423:EK450&amp;" ",BT82))))</f>
        <v/>
      </c>
      <c r="CE82" s="1420" t="str">
        <f t="array" ref="CE82">IF(BN82="","",SUMPRODUCT(--ISNUMBER(SEARCH(" "&amp;EK451:EK459&amp;" ",BT82))))</f>
        <v/>
      </c>
      <c r="CF82" s="1420" t="str">
        <f t="shared" si="85"/>
        <v/>
      </c>
      <c r="CG82" s="1420" t="str">
        <f t="array" ref="CG82">IF(BN82="","",SUMPRODUCT(--ISNUMBER(SEARCH(" "&amp;EK460:EK559&amp;" ",BT82))))</f>
        <v/>
      </c>
      <c r="CH82" s="1420" t="str">
        <f t="array" ref="CH82">IF(BN82="","",SUMPRODUCT(--ISNUMBER(SEARCH(" "&amp;EK560:EK659&amp;" ",BT82))))</f>
        <v/>
      </c>
      <c r="CI82" s="1420" t="str">
        <f t="array" ref="CI82">IF(BN82="","",SUMPRODUCT(--ISNUMBER(SEARCH(" "&amp;EK660:EK759&amp;" ",BT82))))</f>
        <v/>
      </c>
      <c r="CJ82" s="1420" t="str">
        <f t="array" ref="CJ82">IF(BN82="","",SUMPRODUCT(--ISNUMBER(SEARCH(" "&amp;EK760:EK859&amp;" ",BT82))))</f>
        <v/>
      </c>
      <c r="CK82" s="1420" t="str">
        <f t="array" ref="CK82">IF(BN82="","",SUMPRODUCT(--ISNUMBER(SEARCH(" "&amp;EK860:EK959&amp;" ",BT82))))</f>
        <v/>
      </c>
      <c r="CL82" s="1420" t="str">
        <f t="array" ref="CL82">IF(BN82="","",SUMPRODUCT(--ISNUMBER(SEARCH(" "&amp;EK960:EK1059&amp;" ",BT82))))</f>
        <v/>
      </c>
      <c r="CM82" s="1420" t="str">
        <f t="array" ref="CM82">IF(BN82="","",SUMPRODUCT(--ISNUMBER(SEARCH(" "&amp;EK1060:EK1159&amp;" ",BT82))))</f>
        <v/>
      </c>
      <c r="CN82" s="1420" t="str">
        <f t="array" ref="CN82">IF(BN82="","",SUMPRODUCT(--ISNUMBER(SEARCH(" "&amp;EK1160:EK1259&amp;" ",BT82))))</f>
        <v/>
      </c>
      <c r="CO82" s="1420" t="str">
        <f t="array" ref="CO82">IF(BN82="","",SUMPRODUCT(--ISNUMBER(SEARCH(" "&amp;EK1260:EK1359&amp;" ",BT82))))</f>
        <v/>
      </c>
      <c r="CP82" s="1420" t="str">
        <f t="array" ref="CP82">IF(BN82="","",SUMPRODUCT(--ISNUMBER(SEARCH(" "&amp;EK1360:EK1387&amp;" ",BT82))))</f>
        <v/>
      </c>
      <c r="CQ82" s="1420" t="str">
        <f t="array" ref="CQ82">IF(BN82="","",SUMPRODUCT(--ISNUMBER(SEARCH(" "&amp;EK1388:EK1396&amp;" ",BT82))))</f>
        <v/>
      </c>
      <c r="CR82" s="1420" t="str">
        <f t="array" ref="CR82">IF(BN82="","",SUMPRODUCT(--ISNUMBER(SEARCH(" "&amp;EK1397:EK1407&amp;" ",BT82))))</f>
        <v/>
      </c>
      <c r="CS82" s="1420" t="str">
        <f t="shared" si="86"/>
        <v/>
      </c>
      <c r="CT82" s="1420" t="str">
        <f t="array" ref="CT82">IF(BN82="","",SUMPRODUCT(--ISNUMBER(SEARCH(" "&amp;EK1408:EK1428&amp;" ",BT82))))</f>
        <v/>
      </c>
      <c r="CU82" s="1420" t="str">
        <f t="shared" si="87"/>
        <v/>
      </c>
      <c r="CV82" s="1420" t="str">
        <f t="array" ref="CV82">IF(BN82="","",SUMPRODUCT(--ISNUMBER(SEARCH(" "&amp;EK1429:EK1466&amp;" ",BT82))))</f>
        <v/>
      </c>
      <c r="CW82" s="1420" t="str">
        <f t="array" ref="CW82">IF(BN82="","",SUMPRODUCT(--ISNUMBER(SEARCH(" "&amp;EK1467:EK1468&amp;" ",BT82))))</f>
        <v/>
      </c>
      <c r="CX82" s="1420" t="str">
        <f t="array" ref="CX82">IF(BN82="","",SUMPRODUCT(--ISNUMBER(SEARCH(" "&amp;EK1469:EK1479&amp;" ",BT82))))</f>
        <v/>
      </c>
      <c r="CY82" s="1420" t="str">
        <f t="shared" si="88"/>
        <v/>
      </c>
      <c r="CZ82" s="1420" t="str">
        <f t="array" ref="CZ82">IF(BN82="","",SUMPRODUCT(--ISNUMBER(SEARCH(" "&amp;EK1480:EK1579&amp;" ",BT82))))</f>
        <v/>
      </c>
      <c r="DA82" s="1420" t="str">
        <f t="array" ref="DA82">IF(BN82="","",SUMPRODUCT(--ISNUMBER(SEARCH(" "&amp;EK1580:EK1679&amp;" ",BT82))))</f>
        <v/>
      </c>
      <c r="DB82" s="1420" t="str">
        <f t="array" ref="DB82">IF(BN82="","",SUMPRODUCT(--ISNUMBER(SEARCH(" "&amp;EK1680:EK1763&amp;" ",BT82))))</f>
        <v/>
      </c>
      <c r="DC82" s="1420" t="str">
        <f t="array" ref="DC82">IF(BN82="","",SUMPRODUCT(--ISNUMBER(SEARCH(" "&amp;EK1764:EK1813&amp;" ",BT82))))</f>
        <v/>
      </c>
      <c r="DD82" s="1420" t="str">
        <f t="array" ref="DD82">IF(BN82="","",SUMPRODUCT(--ISNUMBER(SEARCH(" "&amp;EK1814:EK1893&amp;" ",BT82))))</f>
        <v/>
      </c>
      <c r="DE82" s="1420" t="str">
        <f t="array" ref="DE82">IF(BN82="","",SUMPRODUCT(--ISNUMBER(SEARCH(" "&amp;EK1894:EK1902&amp;" ",BT82))))</f>
        <v/>
      </c>
      <c r="DF82" s="1420" t="str">
        <f t="shared" si="89"/>
        <v/>
      </c>
      <c r="DG82" s="1420" t="str">
        <f t="array" ref="DG82">IF(BN82="","",SUMPRODUCT(--ISNUMBER(SEARCH(" "&amp;EK1903:EK1960&amp;" ",BT82))))</f>
        <v/>
      </c>
      <c r="DH82" s="1420" t="str">
        <f t="array" ref="DH82">IF(BN82="","",SUMPRODUCT(--ISNUMBER(SEARCH(" "&amp;EK1961:EK1983&amp;" ",BT82))))</f>
        <v/>
      </c>
      <c r="DI82" s="1420" t="str">
        <f t="array" ref="DI82">IF(BN82="","",SUMPRODUCT(--ISNUMBER(SEARCH(" "&amp;EK1984:EK2000&amp;" ",BT82))))</f>
        <v/>
      </c>
      <c r="DJ82" s="1420" t="str">
        <f t="shared" si="90"/>
        <v/>
      </c>
      <c r="DK82" s="1420" t="str">
        <f t="array" ref="DK82">IF(BN82="","",SUMPRODUCT(--ISNUMBER(SEARCH(" "&amp;EK2001:EK2014&amp;" ",BT82))))</f>
        <v/>
      </c>
      <c r="DL82" s="1420" t="str">
        <f t="array" ref="DL82">IF(BN82="","",SUMPRODUCT(--ISNUMBER(SEARCH(" "&amp;EK2015:EK2029&amp;" ",BT82))))</f>
        <v/>
      </c>
      <c r="DM82" s="1420" t="str">
        <f t="shared" si="91"/>
        <v/>
      </c>
      <c r="DN82" s="1420" t="str">
        <f t="array" ref="DN82">IF(BN82="","",SUMPRODUCT(--ISNUMBER(SEARCH(" "&amp;EK2030:EK2047&amp;" ",BT82))))</f>
        <v/>
      </c>
      <c r="DO82" s="1420" t="str">
        <f t="array" ref="DO82">IF(BN82="","",SUMPRODUCT(--ISNUMBER(SEARCH(" "&amp;EK2048:EK2062&amp;" ",BT82))))</f>
        <v/>
      </c>
      <c r="DP82" s="1420" t="str">
        <f t="shared" si="92"/>
        <v/>
      </c>
      <c r="DQ82" s="1420" t="str">
        <f t="array" ref="DQ82">IF(BN82="","",SUMPRODUCT(--ISNUMBER(SEARCH(" "&amp;EK2063:EK2081&amp;" ",BT82))))</f>
        <v/>
      </c>
      <c r="DR82" s="1420" t="str">
        <f t="array" ref="DR82">IF(BN82="","",SUMPRODUCT(--ISNUMBER(SEARCH(" "&amp;EK2082:EK2096&amp;" ",BT82))))</f>
        <v/>
      </c>
      <c r="DS82" s="1420" t="str">
        <f t="shared" si="93"/>
        <v/>
      </c>
      <c r="DT82" s="1420" t="str">
        <f t="array" ref="DT82">IF(BN82="","",SUMPRODUCT(--ISNUMBER(SEARCH(" "&amp;EK2097:EK2117&amp;" ",BT82))))</f>
        <v/>
      </c>
      <c r="DU82" s="1420" t="str">
        <f t="array" ref="DU82">IF(BN82="","",SUMPRODUCT(--ISNUMBER(SEARCH(" "&amp;EK2118:EK2157&amp;" ",BT82))))</f>
        <v/>
      </c>
      <c r="DV82" s="1420" t="str">
        <f t="shared" si="94"/>
        <v/>
      </c>
      <c r="DW82" s="1420" t="str">
        <f t="array" ref="DW82">IF(BN82="","",SUMPRODUCT(--ISNUMBER(SEARCH(" "&amp;EK2158:EK2170&amp;" ",BT82))))</f>
        <v/>
      </c>
      <c r="DX82" s="1420" t="str">
        <f t="array" ref="DX82">IF(BN82="","",SUMPRODUCT(--ISNUMBER(SEARCH(" "&amp;EK2171:EK2176&amp;" ",BT82))))</f>
        <v/>
      </c>
      <c r="DY82" s="1420" t="str">
        <f t="shared" si="95"/>
        <v/>
      </c>
      <c r="DZ82" s="1420" t="str">
        <f t="array" ref="DZ82">IF(BN82="","",SUMPRODUCT(--ISNUMBER(SEARCH(" "&amp;EK2177:EK2276&amp;" ",BT82))))</f>
        <v/>
      </c>
      <c r="EA82" s="1420" t="str">
        <f t="array" ref="EA82">IF(BN82="","",SUMPRODUCT(--ISNUMBER(SEARCH(" "&amp;EK2277:EK2376&amp;" ",BT82))))</f>
        <v/>
      </c>
      <c r="EB82" s="1420" t="str">
        <f t="array" ref="EB82">IF(BN82="","",SUMPRODUCT(--ISNUMBER(SEARCH(" "&amp;EK2377:EK2419&amp;" ",BT82))))</f>
        <v/>
      </c>
      <c r="EC82" s="1420" t="str">
        <f t="array" ref="EC82">IF(BN82="","",SUMPRODUCT(--ISNUMBER(SEARCH(" "&amp;EK2420:EK2435&amp;" ",BT82))))</f>
        <v/>
      </c>
      <c r="ED82" s="1420" t="str">
        <f t="array" ref="ED82">IF(BN82="","",SUMPRODUCT(--ISNUMBER(SEARCH(" "&amp;EK2436:EK2440&amp;" ",BT82))))</f>
        <v/>
      </c>
      <c r="EE82" s="1420" t="str">
        <f t="shared" si="96"/>
        <v/>
      </c>
      <c r="EF82" s="1412"/>
      <c r="EG82" s="1411" t="s">
        <v>2120</v>
      </c>
      <c r="EH82" s="1411" t="s">
        <v>1905</v>
      </c>
      <c r="EI82" s="1411" t="s">
        <v>1906</v>
      </c>
      <c r="EJ82" s="1411" t="s">
        <v>2121</v>
      </c>
      <c r="EK82" s="1411" t="s">
        <v>2121</v>
      </c>
      <c r="EL82" s="1411" t="s">
        <v>1908</v>
      </c>
      <c r="EM82" s="1411" t="s">
        <v>1909</v>
      </c>
      <c r="EN82" s="1411" t="s">
        <v>1910</v>
      </c>
      <c r="EO82" s="1414" t="s">
        <v>1911</v>
      </c>
    </row>
    <row r="83" spans="2:145" ht="21" customHeight="1">
      <c r="B83" s="1438" t="str">
        <f t="shared" si="97"/>
        <v/>
      </c>
      <c r="C83" s="1438" t="str">
        <f t="shared" si="98"/>
        <v/>
      </c>
      <c r="D83" s="1438" t="str">
        <f>IF(UPPER(TRIM(N27))="X",C83,B83)</f>
        <v/>
      </c>
      <c r="E83" s="1438">
        <f t="array" ref="E83">IF(H82&lt;&gt;"",E82,IF(E82="","",IFERROR(MATCH(TRUE(),INDEX(INDEX(K:K,E82+1):K219&lt;&gt;"",0),0)+E82,"")))</f>
        <v>224</v>
      </c>
      <c r="F83" s="1438">
        <f t="shared" si="58"/>
        <v>0</v>
      </c>
      <c r="G83" s="1438" t="str">
        <f t="shared" si="51"/>
        <v/>
      </c>
      <c r="H83" s="1836" t="str">
        <f t="shared" si="52"/>
        <v/>
      </c>
      <c r="I83" s="1835" t="str">
        <f>IF(AND(F83&lt;&gt;"",N26&gt;0,M83&gt;N26),"Mot &gt; limite","")</f>
        <v/>
      </c>
      <c r="J83" s="1834" t="str">
        <f>IF(K83="","",COUNTIF(K34:K83,"&lt;&gt;"))</f>
        <v/>
      </c>
      <c r="K83" s="1837"/>
      <c r="L83" s="1834" t="str">
        <f t="shared" si="99"/>
        <v/>
      </c>
      <c r="M83" s="1463">
        <f>IF(OR(F83="",N26="",N26&lt;=0),"",IF(LEN(F83)&lt;=N26,LEN(F83),IFERROR(FIND("♦",SUBSTITUTE(LEFT(F83,N26)," ","♦",LEN(LEFT(F83,N26))-LEN(SUBSTITUTE(LEFT(F83,N26)," ","")))),FIND(" ",F83&amp;" ",N26+1)-1)))</f>
        <v>1</v>
      </c>
      <c r="N83" s="1832" t="str">
        <f t="shared" si="54"/>
        <v/>
      </c>
      <c r="O83" s="1833" t="str">
        <f t="shared" si="55"/>
        <v/>
      </c>
      <c r="P83" s="1832" t="str">
        <f t="shared" si="56"/>
        <v/>
      </c>
      <c r="Q83" s="1832" t="str">
        <f t="shared" si="57"/>
        <v/>
      </c>
      <c r="R83" s="1463"/>
      <c r="S83" s="1924" t="s">
        <v>6</v>
      </c>
      <c r="T83" s="1922" t="str">
        <f>T26</f>
        <v>N NOM DE VOTRE RECETTE | collez la--FAMILLE| Auteur &gt; VOUS</v>
      </c>
      <c r="U83" s="1923">
        <f>U26</f>
        <v>1</v>
      </c>
      <c r="V83" s="1922" t="str">
        <f>V26</f>
        <v>coupe</v>
      </c>
      <c r="W83" s="1921" t="str">
        <f>W26</f>
        <v>Recette mère ► Desserts assiette</v>
      </c>
      <c r="X83" s="2004"/>
      <c r="Y83" s="2004"/>
      <c r="Z83" s="2004"/>
      <c r="AA83" s="2004"/>
      <c r="AB83" s="2004"/>
      <c r="AC83" s="2004"/>
      <c r="AD83" s="2003"/>
      <c r="AE83" s="2003" t="str">
        <f>"Table de recherche les "&amp;AM27&amp;" à "&amp;AR27&amp;" sont réservées aux poids Kg ▼ "</f>
        <v xml:space="preserve">Table de recherche les Col.21 à Col.26 sont réservées aux poids Kg ▼ </v>
      </c>
      <c r="AF83" s="2002"/>
      <c r="AG83" s="2001" t="str">
        <f t="array" ref="AG83">"Total Allergènes "&amp;SUMPRODUCT(--IFERROR(AG76:AH82&gt;0,FALSE))</f>
        <v>Total Allergènes 3</v>
      </c>
      <c r="AH83" s="2000"/>
      <c r="AI83" s="2000"/>
      <c r="AJ83" s="2000"/>
      <c r="AK83" s="2000"/>
      <c r="AL83" s="1999"/>
      <c r="AM83" s="1998"/>
      <c r="AN83" s="1997" t="s">
        <v>616</v>
      </c>
      <c r="AO83" s="1997"/>
      <c r="AP83" s="1996" t="s">
        <v>617</v>
      </c>
      <c r="AQ83" s="1995"/>
      <c r="AR83" s="1994"/>
      <c r="AS83" s="1463"/>
      <c r="AT83" s="1421">
        <v>55</v>
      </c>
      <c r="AV83" s="1977" t="str">
        <f t="shared" si="59"/>
        <v/>
      </c>
      <c r="AW83" s="1976" t="str">
        <f t="shared" si="60"/>
        <v/>
      </c>
      <c r="AX83" s="1414" t="str">
        <f t="shared" si="61"/>
        <v/>
      </c>
      <c r="AY83" s="1414" t="str">
        <f t="shared" si="62"/>
        <v/>
      </c>
      <c r="AZ83" s="1414" t="str">
        <f t="shared" si="63"/>
        <v/>
      </c>
      <c r="BA83" s="1414" t="str">
        <f t="shared" si="64"/>
        <v/>
      </c>
      <c r="BB83" s="1414" t="str">
        <f t="shared" si="65"/>
        <v/>
      </c>
      <c r="BC83" s="1414" t="str">
        <f t="shared" si="66"/>
        <v/>
      </c>
      <c r="BD83" s="1414" t="str">
        <f t="shared" si="67"/>
        <v/>
      </c>
      <c r="BE83" s="1414" t="str">
        <f t="shared" si="68"/>
        <v/>
      </c>
      <c r="BF83" s="1414" t="str">
        <f t="shared" si="69"/>
        <v/>
      </c>
      <c r="BG83" s="1414" t="str">
        <f t="shared" si="70"/>
        <v/>
      </c>
      <c r="BH83" s="1414" t="str">
        <f t="shared" si="71"/>
        <v/>
      </c>
      <c r="BI83" s="1414" t="str">
        <f t="shared" si="72"/>
        <v/>
      </c>
      <c r="BJ83" s="1414" t="str">
        <f t="shared" si="73"/>
        <v/>
      </c>
      <c r="BK83" s="1414" t="str">
        <f t="shared" si="74"/>
        <v/>
      </c>
      <c r="BL83" s="1422" t="str">
        <f t="shared" si="75"/>
        <v/>
      </c>
      <c r="BM83" s="1410"/>
      <c r="BN83" s="1420" t="str">
        <f t="shared" si="76"/>
        <v/>
      </c>
      <c r="BO83" s="1420" t="str">
        <f t="shared" si="77"/>
        <v/>
      </c>
      <c r="BP83" s="1420" t="str">
        <f t="shared" si="78"/>
        <v/>
      </c>
      <c r="BQ83" s="1420" t="str">
        <f t="shared" si="79"/>
        <v/>
      </c>
      <c r="BR83" s="1420" t="str">
        <f t="shared" si="80"/>
        <v/>
      </c>
      <c r="BS83" s="1420" t="str">
        <f t="shared" si="81"/>
        <v/>
      </c>
      <c r="BT83" s="1420" t="str">
        <f t="shared" si="82"/>
        <v xml:space="preserve">  </v>
      </c>
      <c r="BU83" s="1420" t="str">
        <f t="array" ref="BU83">IF(BN83="","",SUMPRODUCT(--ISNUMBER(SEARCH(" "&amp;EK24:EK123&amp;" ",BT83))))</f>
        <v/>
      </c>
      <c r="BV83" s="1420" t="str">
        <f t="array" ref="BV83">IF(BN83="","",SUMPRODUCT(--ISNUMBER(SEARCH(" "&amp;EK124:EK169&amp;" ",BT83))))</f>
        <v/>
      </c>
      <c r="BW83" s="1420" t="str">
        <f t="array" ref="BW83">IF(BN83="","",SUMPRODUCT(--ISNUMBER(SEARCH(" "&amp;EK170:EK207&amp;" ",BT83))))</f>
        <v/>
      </c>
      <c r="BX83" s="1420" t="str">
        <f t="array" ref="BX83">IF(BN83="","",SUMPRODUCT(--ISNUMBER(SEARCH(" "&amp;EK208:EK229&amp;" ",BT83))))</f>
        <v/>
      </c>
      <c r="BY83" s="1420" t="str">
        <f t="shared" si="83"/>
        <v/>
      </c>
      <c r="BZ83" s="1420" t="str">
        <f t="array" ref="BZ83">IF(BN83="","",SUMPRODUCT(--ISNUMBER(SEARCH(" "&amp;EK230:EK329&amp;" ",BT83))))</f>
        <v/>
      </c>
      <c r="CA83" s="1420" t="str">
        <f t="array" ref="CA83">IF(BN83="","",SUMPRODUCT(--ISNUMBER(SEARCH(" "&amp;EK330:EK364&amp;" ",BT83))))</f>
        <v/>
      </c>
      <c r="CB83" s="1420" t="str">
        <f t="shared" si="84"/>
        <v/>
      </c>
      <c r="CC83" s="1420" t="str">
        <f t="array" ref="CC83">IF(BN83="","",SUMPRODUCT(--ISNUMBER(SEARCH(" "&amp;EK365:EK422&amp;" ",BT83))))</f>
        <v/>
      </c>
      <c r="CD83" s="1420" t="str">
        <f t="array" ref="CD83">IF(BN83="","",SUMPRODUCT(--ISNUMBER(SEARCH(" "&amp;EK423:EK450&amp;" ",BT83))))</f>
        <v/>
      </c>
      <c r="CE83" s="1420" t="str">
        <f t="array" ref="CE83">IF(BN83="","",SUMPRODUCT(--ISNUMBER(SEARCH(" "&amp;EK451:EK459&amp;" ",BT83))))</f>
        <v/>
      </c>
      <c r="CF83" s="1420" t="str">
        <f t="shared" si="85"/>
        <v/>
      </c>
      <c r="CG83" s="1420" t="str">
        <f t="array" ref="CG83">IF(BN83="","",SUMPRODUCT(--ISNUMBER(SEARCH(" "&amp;EK460:EK559&amp;" ",BT83))))</f>
        <v/>
      </c>
      <c r="CH83" s="1420" t="str">
        <f t="array" ref="CH83">IF(BN83="","",SUMPRODUCT(--ISNUMBER(SEARCH(" "&amp;EK560:EK659&amp;" ",BT83))))</f>
        <v/>
      </c>
      <c r="CI83" s="1420" t="str">
        <f t="array" ref="CI83">IF(BN83="","",SUMPRODUCT(--ISNUMBER(SEARCH(" "&amp;EK660:EK759&amp;" ",BT83))))</f>
        <v/>
      </c>
      <c r="CJ83" s="1420" t="str">
        <f t="array" ref="CJ83">IF(BN83="","",SUMPRODUCT(--ISNUMBER(SEARCH(" "&amp;EK760:EK859&amp;" ",BT83))))</f>
        <v/>
      </c>
      <c r="CK83" s="1420" t="str">
        <f t="array" ref="CK83">IF(BN83="","",SUMPRODUCT(--ISNUMBER(SEARCH(" "&amp;EK860:EK959&amp;" ",BT83))))</f>
        <v/>
      </c>
      <c r="CL83" s="1420" t="str">
        <f t="array" ref="CL83">IF(BN83="","",SUMPRODUCT(--ISNUMBER(SEARCH(" "&amp;EK960:EK1059&amp;" ",BT83))))</f>
        <v/>
      </c>
      <c r="CM83" s="1420" t="str">
        <f t="array" ref="CM83">IF(BN83="","",SUMPRODUCT(--ISNUMBER(SEARCH(" "&amp;EK1060:EK1159&amp;" ",BT83))))</f>
        <v/>
      </c>
      <c r="CN83" s="1420" t="str">
        <f t="array" ref="CN83">IF(BN83="","",SUMPRODUCT(--ISNUMBER(SEARCH(" "&amp;EK1160:EK1259&amp;" ",BT83))))</f>
        <v/>
      </c>
      <c r="CO83" s="1420" t="str">
        <f t="array" ref="CO83">IF(BN83="","",SUMPRODUCT(--ISNUMBER(SEARCH(" "&amp;EK1260:EK1359&amp;" ",BT83))))</f>
        <v/>
      </c>
      <c r="CP83" s="1420" t="str">
        <f t="array" ref="CP83">IF(BN83="","",SUMPRODUCT(--ISNUMBER(SEARCH(" "&amp;EK1360:EK1387&amp;" ",BT83))))</f>
        <v/>
      </c>
      <c r="CQ83" s="1420" t="str">
        <f t="array" ref="CQ83">IF(BN83="","",SUMPRODUCT(--ISNUMBER(SEARCH(" "&amp;EK1388:EK1396&amp;" ",BT83))))</f>
        <v/>
      </c>
      <c r="CR83" s="1420" t="str">
        <f t="array" ref="CR83">IF(BN83="","",SUMPRODUCT(--ISNUMBER(SEARCH(" "&amp;EK1397:EK1407&amp;" ",BT83))))</f>
        <v/>
      </c>
      <c r="CS83" s="1420" t="str">
        <f t="shared" si="86"/>
        <v/>
      </c>
      <c r="CT83" s="1420" t="str">
        <f t="array" ref="CT83">IF(BN83="","",SUMPRODUCT(--ISNUMBER(SEARCH(" "&amp;EK1408:EK1428&amp;" ",BT83))))</f>
        <v/>
      </c>
      <c r="CU83" s="1420" t="str">
        <f t="shared" si="87"/>
        <v/>
      </c>
      <c r="CV83" s="1420" t="str">
        <f t="array" ref="CV83">IF(BN83="","",SUMPRODUCT(--ISNUMBER(SEARCH(" "&amp;EK1429:EK1466&amp;" ",BT83))))</f>
        <v/>
      </c>
      <c r="CW83" s="1420" t="str">
        <f t="array" ref="CW83">IF(BN83="","",SUMPRODUCT(--ISNUMBER(SEARCH(" "&amp;EK1467:EK1468&amp;" ",BT83))))</f>
        <v/>
      </c>
      <c r="CX83" s="1420" t="str">
        <f t="array" ref="CX83">IF(BN83="","",SUMPRODUCT(--ISNUMBER(SEARCH(" "&amp;EK1469:EK1479&amp;" ",BT83))))</f>
        <v/>
      </c>
      <c r="CY83" s="1420" t="str">
        <f t="shared" si="88"/>
        <v/>
      </c>
      <c r="CZ83" s="1420" t="str">
        <f t="array" ref="CZ83">IF(BN83="","",SUMPRODUCT(--ISNUMBER(SEARCH(" "&amp;EK1480:EK1579&amp;" ",BT83))))</f>
        <v/>
      </c>
      <c r="DA83" s="1420" t="str">
        <f t="array" ref="DA83">IF(BN83="","",SUMPRODUCT(--ISNUMBER(SEARCH(" "&amp;EK1580:EK1679&amp;" ",BT83))))</f>
        <v/>
      </c>
      <c r="DB83" s="1420" t="str">
        <f t="array" ref="DB83">IF(BN83="","",SUMPRODUCT(--ISNUMBER(SEARCH(" "&amp;EK1680:EK1763&amp;" ",BT83))))</f>
        <v/>
      </c>
      <c r="DC83" s="1420" t="str">
        <f t="array" ref="DC83">IF(BN83="","",SUMPRODUCT(--ISNUMBER(SEARCH(" "&amp;EK1764:EK1813&amp;" ",BT83))))</f>
        <v/>
      </c>
      <c r="DD83" s="1420" t="str">
        <f t="array" ref="DD83">IF(BN83="","",SUMPRODUCT(--ISNUMBER(SEARCH(" "&amp;EK1814:EK1893&amp;" ",BT83))))</f>
        <v/>
      </c>
      <c r="DE83" s="1420" t="str">
        <f t="array" ref="DE83">IF(BN83="","",SUMPRODUCT(--ISNUMBER(SEARCH(" "&amp;EK1894:EK1902&amp;" ",BT83))))</f>
        <v/>
      </c>
      <c r="DF83" s="1420" t="str">
        <f t="shared" si="89"/>
        <v/>
      </c>
      <c r="DG83" s="1420" t="str">
        <f t="array" ref="DG83">IF(BN83="","",SUMPRODUCT(--ISNUMBER(SEARCH(" "&amp;EK1903:EK1960&amp;" ",BT83))))</f>
        <v/>
      </c>
      <c r="DH83" s="1420" t="str">
        <f t="array" ref="DH83">IF(BN83="","",SUMPRODUCT(--ISNUMBER(SEARCH(" "&amp;EK1961:EK1983&amp;" ",BT83))))</f>
        <v/>
      </c>
      <c r="DI83" s="1420" t="str">
        <f t="array" ref="DI83">IF(BN83="","",SUMPRODUCT(--ISNUMBER(SEARCH(" "&amp;EK1984:EK2000&amp;" ",BT83))))</f>
        <v/>
      </c>
      <c r="DJ83" s="1420" t="str">
        <f t="shared" si="90"/>
        <v/>
      </c>
      <c r="DK83" s="1420" t="str">
        <f t="array" ref="DK83">IF(BN83="","",SUMPRODUCT(--ISNUMBER(SEARCH(" "&amp;EK2001:EK2014&amp;" ",BT83))))</f>
        <v/>
      </c>
      <c r="DL83" s="1420" t="str">
        <f t="array" ref="DL83">IF(BN83="","",SUMPRODUCT(--ISNUMBER(SEARCH(" "&amp;EK2015:EK2029&amp;" ",BT83))))</f>
        <v/>
      </c>
      <c r="DM83" s="1420" t="str">
        <f t="shared" si="91"/>
        <v/>
      </c>
      <c r="DN83" s="1420" t="str">
        <f t="array" ref="DN83">IF(BN83="","",SUMPRODUCT(--ISNUMBER(SEARCH(" "&amp;EK2030:EK2047&amp;" ",BT83))))</f>
        <v/>
      </c>
      <c r="DO83" s="1420" t="str">
        <f t="array" ref="DO83">IF(BN83="","",SUMPRODUCT(--ISNUMBER(SEARCH(" "&amp;EK2048:EK2062&amp;" ",BT83))))</f>
        <v/>
      </c>
      <c r="DP83" s="1420" t="str">
        <f t="shared" si="92"/>
        <v/>
      </c>
      <c r="DQ83" s="1420" t="str">
        <f t="array" ref="DQ83">IF(BN83="","",SUMPRODUCT(--ISNUMBER(SEARCH(" "&amp;EK2063:EK2081&amp;" ",BT83))))</f>
        <v/>
      </c>
      <c r="DR83" s="1420" t="str">
        <f t="array" ref="DR83">IF(BN83="","",SUMPRODUCT(--ISNUMBER(SEARCH(" "&amp;EK2082:EK2096&amp;" ",BT83))))</f>
        <v/>
      </c>
      <c r="DS83" s="1420" t="str">
        <f t="shared" si="93"/>
        <v/>
      </c>
      <c r="DT83" s="1420" t="str">
        <f t="array" ref="DT83">IF(BN83="","",SUMPRODUCT(--ISNUMBER(SEARCH(" "&amp;EK2097:EK2117&amp;" ",BT83))))</f>
        <v/>
      </c>
      <c r="DU83" s="1420" t="str">
        <f t="array" ref="DU83">IF(BN83="","",SUMPRODUCT(--ISNUMBER(SEARCH(" "&amp;EK2118:EK2157&amp;" ",BT83))))</f>
        <v/>
      </c>
      <c r="DV83" s="1420" t="str">
        <f t="shared" si="94"/>
        <v/>
      </c>
      <c r="DW83" s="1420" t="str">
        <f t="array" ref="DW83">IF(BN83="","",SUMPRODUCT(--ISNUMBER(SEARCH(" "&amp;EK2158:EK2170&amp;" ",BT83))))</f>
        <v/>
      </c>
      <c r="DX83" s="1420" t="str">
        <f t="array" ref="DX83">IF(BN83="","",SUMPRODUCT(--ISNUMBER(SEARCH(" "&amp;EK2171:EK2176&amp;" ",BT83))))</f>
        <v/>
      </c>
      <c r="DY83" s="1420" t="str">
        <f t="shared" si="95"/>
        <v/>
      </c>
      <c r="DZ83" s="1420" t="str">
        <f t="array" ref="DZ83">IF(BN83="","",SUMPRODUCT(--ISNUMBER(SEARCH(" "&amp;EK2177:EK2276&amp;" ",BT83))))</f>
        <v/>
      </c>
      <c r="EA83" s="1420" t="str">
        <f t="array" ref="EA83">IF(BN83="","",SUMPRODUCT(--ISNUMBER(SEARCH(" "&amp;EK2277:EK2376&amp;" ",BT83))))</f>
        <v/>
      </c>
      <c r="EB83" s="1420" t="str">
        <f t="array" ref="EB83">IF(BN83="","",SUMPRODUCT(--ISNUMBER(SEARCH(" "&amp;EK2377:EK2419&amp;" ",BT83))))</f>
        <v/>
      </c>
      <c r="EC83" s="1420" t="str">
        <f t="array" ref="EC83">IF(BN83="","",SUMPRODUCT(--ISNUMBER(SEARCH(" "&amp;EK2420:EK2435&amp;" ",BT83))))</f>
        <v/>
      </c>
      <c r="ED83" s="1420" t="str">
        <f t="array" ref="ED83">IF(BN83="","",SUMPRODUCT(--ISNUMBER(SEARCH(" "&amp;EK2436:EK2440&amp;" ",BT83))))</f>
        <v/>
      </c>
      <c r="EE83" s="1420" t="str">
        <f t="shared" si="96"/>
        <v/>
      </c>
      <c r="EF83" s="1412"/>
      <c r="EG83" s="1411" t="s">
        <v>2122</v>
      </c>
      <c r="EH83" s="1411" t="s">
        <v>1905</v>
      </c>
      <c r="EI83" s="1411" t="s">
        <v>1906</v>
      </c>
      <c r="EJ83" s="1411" t="s">
        <v>2123</v>
      </c>
      <c r="EK83" s="1411" t="s">
        <v>2123</v>
      </c>
      <c r="EL83" s="1411" t="s">
        <v>1908</v>
      </c>
      <c r="EM83" s="1411" t="s">
        <v>1909</v>
      </c>
      <c r="EN83" s="1411" t="s">
        <v>1910</v>
      </c>
      <c r="EO83" s="1414" t="s">
        <v>1911</v>
      </c>
    </row>
    <row r="84" spans="2:145" ht="21" customHeight="1">
      <c r="B84" s="1438" t="str">
        <f t="shared" si="97"/>
        <v/>
      </c>
      <c r="C84" s="1438" t="str">
        <f t="shared" si="98"/>
        <v/>
      </c>
      <c r="D84" s="1438" t="str">
        <f>IF(UPPER(TRIM(N27))="X",C84,B84)</f>
        <v/>
      </c>
      <c r="E84" s="1438">
        <f t="array" ref="E84">IF(H83&lt;&gt;"",E83,IF(E83="","",IFERROR(MATCH(TRUE(),INDEX(INDEX(K:K,E83+1):K219&lt;&gt;"",0),0)+E83,"")))</f>
        <v>225</v>
      </c>
      <c r="F84" s="1438">
        <f t="shared" si="58"/>
        <v>0</v>
      </c>
      <c r="G84" s="1438" t="str">
        <f t="shared" si="51"/>
        <v/>
      </c>
      <c r="H84" s="1836" t="str">
        <f t="shared" si="52"/>
        <v/>
      </c>
      <c r="I84" s="1835" t="str">
        <f>IF(AND(F84&lt;&gt;"",N26&gt;0,M84&gt;N26),"Mot &gt; limite","")</f>
        <v/>
      </c>
      <c r="J84" s="1834" t="str">
        <f>IF(K84="","",COUNTIF(K34:K84,"&lt;&gt;"))</f>
        <v/>
      </c>
      <c r="K84" s="1837"/>
      <c r="L84" s="1834" t="str">
        <f t="shared" si="99"/>
        <v/>
      </c>
      <c r="M84" s="1463">
        <f>IF(OR(F84="",N26="",N26&lt;=0),"",IF(LEN(F84)&lt;=N26,LEN(F84),IFERROR(FIND("♦",SUBSTITUTE(LEFT(F84,N26)," ","♦",LEN(LEFT(F84,N26))-LEN(SUBSTITUTE(LEFT(F84,N26)," ","")))),FIND(" ",F84&amp;" ",N26+1)-1)))</f>
        <v>1</v>
      </c>
      <c r="N84" s="1832" t="str">
        <f t="shared" si="54"/>
        <v/>
      </c>
      <c r="O84" s="1833" t="str">
        <f t="shared" si="55"/>
        <v/>
      </c>
      <c r="P84" s="1832" t="str">
        <f t="shared" si="56"/>
        <v/>
      </c>
      <c r="Q84" s="1832" t="str">
        <f t="shared" si="57"/>
        <v/>
      </c>
      <c r="R84" s="1463"/>
      <c r="S84" s="1924" t="s">
        <v>6</v>
      </c>
      <c r="T84" s="1922" t="str">
        <f>T26</f>
        <v>N NOM DE VOTRE RECETTE | collez la--FAMILLE| Auteur &gt; VOUS</v>
      </c>
      <c r="U84" s="1923">
        <f>U26</f>
        <v>1</v>
      </c>
      <c r="V84" s="1922" t="str">
        <f>V26</f>
        <v>coupe</v>
      </c>
      <c r="W84" s="1921" t="str">
        <f>W26</f>
        <v>Recette mère ► Desserts assiette</v>
      </c>
      <c r="X84" s="1467"/>
      <c r="Y84" s="1467"/>
      <c r="Z84" s="1467"/>
      <c r="AA84" s="1948" t="str">
        <f>"Collez dans " &amp;AB27&amp;" ►"</f>
        <v>Collez dans Col.10 ►</v>
      </c>
      <c r="AB84" s="1986" t="s">
        <v>57</v>
      </c>
      <c r="AC84" s="1986" t="s">
        <v>57</v>
      </c>
      <c r="AD84" s="1986" t="s">
        <v>57</v>
      </c>
      <c r="AE84" s="1988" t="s">
        <v>67</v>
      </c>
      <c r="AF84" s="1988" t="s">
        <v>66</v>
      </c>
      <c r="AG84" s="1988" t="s">
        <v>65</v>
      </c>
      <c r="AH84" s="1988" t="s">
        <v>64</v>
      </c>
      <c r="AI84" s="1739" t="s">
        <v>63</v>
      </c>
      <c r="AJ84" s="1739" t="s">
        <v>62</v>
      </c>
      <c r="AK84" s="1739" t="s">
        <v>61</v>
      </c>
      <c r="AL84" s="1739" t="s">
        <v>60</v>
      </c>
      <c r="AM84" s="1993" t="s">
        <v>55</v>
      </c>
      <c r="AN84" s="1740" t="s">
        <v>56</v>
      </c>
      <c r="AO84" s="1986" t="s">
        <v>57</v>
      </c>
      <c r="AP84" s="1992" t="s">
        <v>59</v>
      </c>
      <c r="AQ84" s="1991" t="s">
        <v>53</v>
      </c>
      <c r="AR84" s="1990" t="s">
        <v>58</v>
      </c>
      <c r="AS84" s="1463"/>
      <c r="AT84" s="1421">
        <v>56</v>
      </c>
      <c r="AV84" s="1977" t="str">
        <f t="shared" si="59"/>
        <v/>
      </c>
      <c r="AW84" s="1976" t="str">
        <f t="shared" si="60"/>
        <v/>
      </c>
      <c r="AX84" s="1414" t="str">
        <f t="shared" si="61"/>
        <v/>
      </c>
      <c r="AY84" s="1414" t="str">
        <f t="shared" si="62"/>
        <v/>
      </c>
      <c r="AZ84" s="1414" t="str">
        <f t="shared" si="63"/>
        <v/>
      </c>
      <c r="BA84" s="1414" t="str">
        <f t="shared" si="64"/>
        <v/>
      </c>
      <c r="BB84" s="1414" t="str">
        <f t="shared" si="65"/>
        <v/>
      </c>
      <c r="BC84" s="1414" t="str">
        <f t="shared" si="66"/>
        <v/>
      </c>
      <c r="BD84" s="1414" t="str">
        <f t="shared" si="67"/>
        <v/>
      </c>
      <c r="BE84" s="1414" t="str">
        <f t="shared" si="68"/>
        <v/>
      </c>
      <c r="BF84" s="1414" t="str">
        <f t="shared" si="69"/>
        <v/>
      </c>
      <c r="BG84" s="1414" t="str">
        <f t="shared" si="70"/>
        <v/>
      </c>
      <c r="BH84" s="1414" t="str">
        <f t="shared" si="71"/>
        <v/>
      </c>
      <c r="BI84" s="1414" t="str">
        <f t="shared" si="72"/>
        <v/>
      </c>
      <c r="BJ84" s="1414" t="str">
        <f t="shared" si="73"/>
        <v/>
      </c>
      <c r="BK84" s="1414" t="str">
        <f t="shared" si="74"/>
        <v/>
      </c>
      <c r="BL84" s="1422" t="str">
        <f t="shared" si="75"/>
        <v/>
      </c>
      <c r="BM84" s="1410"/>
      <c r="BN84" s="1420" t="str">
        <f t="shared" si="76"/>
        <v/>
      </c>
      <c r="BO84" s="1420" t="str">
        <f t="shared" si="77"/>
        <v/>
      </c>
      <c r="BP84" s="1420" t="str">
        <f t="shared" si="78"/>
        <v/>
      </c>
      <c r="BQ84" s="1420" t="str">
        <f t="shared" si="79"/>
        <v/>
      </c>
      <c r="BR84" s="1420" t="str">
        <f t="shared" si="80"/>
        <v/>
      </c>
      <c r="BS84" s="1420" t="str">
        <f t="shared" si="81"/>
        <v/>
      </c>
      <c r="BT84" s="1420" t="str">
        <f t="shared" si="82"/>
        <v xml:space="preserve">  </v>
      </c>
      <c r="BU84" s="1420" t="str">
        <f t="array" ref="BU84">IF(BN84="","",SUMPRODUCT(--ISNUMBER(SEARCH(" "&amp;EK24:EK123&amp;" ",BT84))))</f>
        <v/>
      </c>
      <c r="BV84" s="1420" t="str">
        <f t="array" ref="BV84">IF(BN84="","",SUMPRODUCT(--ISNUMBER(SEARCH(" "&amp;EK124:EK169&amp;" ",BT84))))</f>
        <v/>
      </c>
      <c r="BW84" s="1420" t="str">
        <f t="array" ref="BW84">IF(BN84="","",SUMPRODUCT(--ISNUMBER(SEARCH(" "&amp;EK170:EK207&amp;" ",BT84))))</f>
        <v/>
      </c>
      <c r="BX84" s="1420" t="str">
        <f t="array" ref="BX84">IF(BN84="","",SUMPRODUCT(--ISNUMBER(SEARCH(" "&amp;EK208:EK229&amp;" ",BT84))))</f>
        <v/>
      </c>
      <c r="BY84" s="1420" t="str">
        <f t="shared" si="83"/>
        <v/>
      </c>
      <c r="BZ84" s="1420" t="str">
        <f t="array" ref="BZ84">IF(BN84="","",SUMPRODUCT(--ISNUMBER(SEARCH(" "&amp;EK230:EK329&amp;" ",BT84))))</f>
        <v/>
      </c>
      <c r="CA84" s="1420" t="str">
        <f t="array" ref="CA84">IF(BN84="","",SUMPRODUCT(--ISNUMBER(SEARCH(" "&amp;EK330:EK364&amp;" ",BT84))))</f>
        <v/>
      </c>
      <c r="CB84" s="1420" t="str">
        <f t="shared" si="84"/>
        <v/>
      </c>
      <c r="CC84" s="1420" t="str">
        <f t="array" ref="CC84">IF(BN84="","",SUMPRODUCT(--ISNUMBER(SEARCH(" "&amp;EK365:EK422&amp;" ",BT84))))</f>
        <v/>
      </c>
      <c r="CD84" s="1420" t="str">
        <f t="array" ref="CD84">IF(BN84="","",SUMPRODUCT(--ISNUMBER(SEARCH(" "&amp;EK423:EK450&amp;" ",BT84))))</f>
        <v/>
      </c>
      <c r="CE84" s="1420" t="str">
        <f t="array" ref="CE84">IF(BN84="","",SUMPRODUCT(--ISNUMBER(SEARCH(" "&amp;EK451:EK459&amp;" ",BT84))))</f>
        <v/>
      </c>
      <c r="CF84" s="1420" t="str">
        <f t="shared" si="85"/>
        <v/>
      </c>
      <c r="CG84" s="1420" t="str">
        <f t="array" ref="CG84">IF(BN84="","",SUMPRODUCT(--ISNUMBER(SEARCH(" "&amp;EK460:EK559&amp;" ",BT84))))</f>
        <v/>
      </c>
      <c r="CH84" s="1420" t="str">
        <f t="array" ref="CH84">IF(BN84="","",SUMPRODUCT(--ISNUMBER(SEARCH(" "&amp;EK560:EK659&amp;" ",BT84))))</f>
        <v/>
      </c>
      <c r="CI84" s="1420" t="str">
        <f t="array" ref="CI84">IF(BN84="","",SUMPRODUCT(--ISNUMBER(SEARCH(" "&amp;EK660:EK759&amp;" ",BT84))))</f>
        <v/>
      </c>
      <c r="CJ84" s="1420" t="str">
        <f t="array" ref="CJ84">IF(BN84="","",SUMPRODUCT(--ISNUMBER(SEARCH(" "&amp;EK760:EK859&amp;" ",BT84))))</f>
        <v/>
      </c>
      <c r="CK84" s="1420" t="str">
        <f t="array" ref="CK84">IF(BN84="","",SUMPRODUCT(--ISNUMBER(SEARCH(" "&amp;EK860:EK959&amp;" ",BT84))))</f>
        <v/>
      </c>
      <c r="CL84" s="1420" t="str">
        <f t="array" ref="CL84">IF(BN84="","",SUMPRODUCT(--ISNUMBER(SEARCH(" "&amp;EK960:EK1059&amp;" ",BT84))))</f>
        <v/>
      </c>
      <c r="CM84" s="1420" t="str">
        <f t="array" ref="CM84">IF(BN84="","",SUMPRODUCT(--ISNUMBER(SEARCH(" "&amp;EK1060:EK1159&amp;" ",BT84))))</f>
        <v/>
      </c>
      <c r="CN84" s="1420" t="str">
        <f t="array" ref="CN84">IF(BN84="","",SUMPRODUCT(--ISNUMBER(SEARCH(" "&amp;EK1160:EK1259&amp;" ",BT84))))</f>
        <v/>
      </c>
      <c r="CO84" s="1420" t="str">
        <f t="array" ref="CO84">IF(BN84="","",SUMPRODUCT(--ISNUMBER(SEARCH(" "&amp;EK1260:EK1359&amp;" ",BT84))))</f>
        <v/>
      </c>
      <c r="CP84" s="1420" t="str">
        <f t="array" ref="CP84">IF(BN84="","",SUMPRODUCT(--ISNUMBER(SEARCH(" "&amp;EK1360:EK1387&amp;" ",BT84))))</f>
        <v/>
      </c>
      <c r="CQ84" s="1420" t="str">
        <f t="array" ref="CQ84">IF(BN84="","",SUMPRODUCT(--ISNUMBER(SEARCH(" "&amp;EK1388:EK1396&amp;" ",BT84))))</f>
        <v/>
      </c>
      <c r="CR84" s="1420" t="str">
        <f t="array" ref="CR84">IF(BN84="","",SUMPRODUCT(--ISNUMBER(SEARCH(" "&amp;EK1397:EK1407&amp;" ",BT84))))</f>
        <v/>
      </c>
      <c r="CS84" s="1420" t="str">
        <f t="shared" si="86"/>
        <v/>
      </c>
      <c r="CT84" s="1420" t="str">
        <f t="array" ref="CT84">IF(BN84="","",SUMPRODUCT(--ISNUMBER(SEARCH(" "&amp;EK1408:EK1428&amp;" ",BT84))))</f>
        <v/>
      </c>
      <c r="CU84" s="1420" t="str">
        <f t="shared" si="87"/>
        <v/>
      </c>
      <c r="CV84" s="1420" t="str">
        <f t="array" ref="CV84">IF(BN84="","",SUMPRODUCT(--ISNUMBER(SEARCH(" "&amp;EK1429:EK1466&amp;" ",BT84))))</f>
        <v/>
      </c>
      <c r="CW84" s="1420" t="str">
        <f t="array" ref="CW84">IF(BN84="","",SUMPRODUCT(--ISNUMBER(SEARCH(" "&amp;EK1467:EK1468&amp;" ",BT84))))</f>
        <v/>
      </c>
      <c r="CX84" s="1420" t="str">
        <f t="array" ref="CX84">IF(BN84="","",SUMPRODUCT(--ISNUMBER(SEARCH(" "&amp;EK1469:EK1479&amp;" ",BT84))))</f>
        <v/>
      </c>
      <c r="CY84" s="1420" t="str">
        <f t="shared" si="88"/>
        <v/>
      </c>
      <c r="CZ84" s="1420" t="str">
        <f t="array" ref="CZ84">IF(BN84="","",SUMPRODUCT(--ISNUMBER(SEARCH(" "&amp;EK1480:EK1579&amp;" ",BT84))))</f>
        <v/>
      </c>
      <c r="DA84" s="1420" t="str">
        <f t="array" ref="DA84">IF(BN84="","",SUMPRODUCT(--ISNUMBER(SEARCH(" "&amp;EK1580:EK1679&amp;" ",BT84))))</f>
        <v/>
      </c>
      <c r="DB84" s="1420" t="str">
        <f t="array" ref="DB84">IF(BN84="","",SUMPRODUCT(--ISNUMBER(SEARCH(" "&amp;EK1680:EK1763&amp;" ",BT84))))</f>
        <v/>
      </c>
      <c r="DC84" s="1420" t="str">
        <f t="array" ref="DC84">IF(BN84="","",SUMPRODUCT(--ISNUMBER(SEARCH(" "&amp;EK1764:EK1813&amp;" ",BT84))))</f>
        <v/>
      </c>
      <c r="DD84" s="1420" t="str">
        <f t="array" ref="DD84">IF(BN84="","",SUMPRODUCT(--ISNUMBER(SEARCH(" "&amp;EK1814:EK1893&amp;" ",BT84))))</f>
        <v/>
      </c>
      <c r="DE84" s="1420" t="str">
        <f t="array" ref="DE84">IF(BN84="","",SUMPRODUCT(--ISNUMBER(SEARCH(" "&amp;EK1894:EK1902&amp;" ",BT84))))</f>
        <v/>
      </c>
      <c r="DF84" s="1420" t="str">
        <f t="shared" si="89"/>
        <v/>
      </c>
      <c r="DG84" s="1420" t="str">
        <f t="array" ref="DG84">IF(BN84="","",SUMPRODUCT(--ISNUMBER(SEARCH(" "&amp;EK1903:EK1960&amp;" ",BT84))))</f>
        <v/>
      </c>
      <c r="DH84" s="1420" t="str">
        <f t="array" ref="DH84">IF(BN84="","",SUMPRODUCT(--ISNUMBER(SEARCH(" "&amp;EK1961:EK1983&amp;" ",BT84))))</f>
        <v/>
      </c>
      <c r="DI84" s="1420" t="str">
        <f t="array" ref="DI84">IF(BN84="","",SUMPRODUCT(--ISNUMBER(SEARCH(" "&amp;EK1984:EK2000&amp;" ",BT84))))</f>
        <v/>
      </c>
      <c r="DJ84" s="1420" t="str">
        <f t="shared" si="90"/>
        <v/>
      </c>
      <c r="DK84" s="1420" t="str">
        <f t="array" ref="DK84">IF(BN84="","",SUMPRODUCT(--ISNUMBER(SEARCH(" "&amp;EK2001:EK2014&amp;" ",BT84))))</f>
        <v/>
      </c>
      <c r="DL84" s="1420" t="str">
        <f t="array" ref="DL84">IF(BN84="","",SUMPRODUCT(--ISNUMBER(SEARCH(" "&amp;EK2015:EK2029&amp;" ",BT84))))</f>
        <v/>
      </c>
      <c r="DM84" s="1420" t="str">
        <f t="shared" si="91"/>
        <v/>
      </c>
      <c r="DN84" s="1420" t="str">
        <f t="array" ref="DN84">IF(BN84="","",SUMPRODUCT(--ISNUMBER(SEARCH(" "&amp;EK2030:EK2047&amp;" ",BT84))))</f>
        <v/>
      </c>
      <c r="DO84" s="1420" t="str">
        <f t="array" ref="DO84">IF(BN84="","",SUMPRODUCT(--ISNUMBER(SEARCH(" "&amp;EK2048:EK2062&amp;" ",BT84))))</f>
        <v/>
      </c>
      <c r="DP84" s="1420" t="str">
        <f t="shared" si="92"/>
        <v/>
      </c>
      <c r="DQ84" s="1420" t="str">
        <f t="array" ref="DQ84">IF(BN84="","",SUMPRODUCT(--ISNUMBER(SEARCH(" "&amp;EK2063:EK2081&amp;" ",BT84))))</f>
        <v/>
      </c>
      <c r="DR84" s="1420" t="str">
        <f t="array" ref="DR84">IF(BN84="","",SUMPRODUCT(--ISNUMBER(SEARCH(" "&amp;EK2082:EK2096&amp;" ",BT84))))</f>
        <v/>
      </c>
      <c r="DS84" s="1420" t="str">
        <f t="shared" si="93"/>
        <v/>
      </c>
      <c r="DT84" s="1420" t="str">
        <f t="array" ref="DT84">IF(BN84="","",SUMPRODUCT(--ISNUMBER(SEARCH(" "&amp;EK2097:EK2117&amp;" ",BT84))))</f>
        <v/>
      </c>
      <c r="DU84" s="1420" t="str">
        <f t="array" ref="DU84">IF(BN84="","",SUMPRODUCT(--ISNUMBER(SEARCH(" "&amp;EK2118:EK2157&amp;" ",BT84))))</f>
        <v/>
      </c>
      <c r="DV84" s="1420" t="str">
        <f t="shared" si="94"/>
        <v/>
      </c>
      <c r="DW84" s="1420" t="str">
        <f t="array" ref="DW84">IF(BN84="","",SUMPRODUCT(--ISNUMBER(SEARCH(" "&amp;EK2158:EK2170&amp;" ",BT84))))</f>
        <v/>
      </c>
      <c r="DX84" s="1420" t="str">
        <f t="array" ref="DX84">IF(BN84="","",SUMPRODUCT(--ISNUMBER(SEARCH(" "&amp;EK2171:EK2176&amp;" ",BT84))))</f>
        <v/>
      </c>
      <c r="DY84" s="1420" t="str">
        <f t="shared" si="95"/>
        <v/>
      </c>
      <c r="DZ84" s="1420" t="str">
        <f t="array" ref="DZ84">IF(BN84="","",SUMPRODUCT(--ISNUMBER(SEARCH(" "&amp;EK2177:EK2276&amp;" ",BT84))))</f>
        <v/>
      </c>
      <c r="EA84" s="1420" t="str">
        <f t="array" ref="EA84">IF(BN84="","",SUMPRODUCT(--ISNUMBER(SEARCH(" "&amp;EK2277:EK2376&amp;" ",BT84))))</f>
        <v/>
      </c>
      <c r="EB84" s="1420" t="str">
        <f t="array" ref="EB84">IF(BN84="","",SUMPRODUCT(--ISNUMBER(SEARCH(" "&amp;EK2377:EK2419&amp;" ",BT84))))</f>
        <v/>
      </c>
      <c r="EC84" s="1420" t="str">
        <f t="array" ref="EC84">IF(BN84="","",SUMPRODUCT(--ISNUMBER(SEARCH(" "&amp;EK2420:EK2435&amp;" ",BT84))))</f>
        <v/>
      </c>
      <c r="ED84" s="1420" t="str">
        <f t="array" ref="ED84">IF(BN84="","",SUMPRODUCT(--ISNUMBER(SEARCH(" "&amp;EK2436:EK2440&amp;" ",BT84))))</f>
        <v/>
      </c>
      <c r="EE84" s="1420" t="str">
        <f t="shared" si="96"/>
        <v/>
      </c>
      <c r="EF84" s="1412"/>
      <c r="EG84" s="1411" t="s">
        <v>2124</v>
      </c>
      <c r="EH84" s="1411" t="s">
        <v>1905</v>
      </c>
      <c r="EI84" s="1411" t="s">
        <v>1906</v>
      </c>
      <c r="EJ84" s="1411" t="s">
        <v>749</v>
      </c>
      <c r="EK84" s="1411" t="s">
        <v>749</v>
      </c>
      <c r="EL84" s="1411" t="s">
        <v>1908</v>
      </c>
      <c r="EM84" s="1411" t="s">
        <v>1909</v>
      </c>
      <c r="EN84" s="1411" t="s">
        <v>1910</v>
      </c>
      <c r="EO84" s="1414" t="s">
        <v>1911</v>
      </c>
    </row>
    <row r="85" spans="2:145" ht="21" customHeight="1">
      <c r="B85" s="1438" t="str">
        <f t="shared" si="97"/>
        <v/>
      </c>
      <c r="C85" s="1438" t="str">
        <f t="shared" si="98"/>
        <v/>
      </c>
      <c r="D85" s="1438" t="str">
        <f>IF(UPPER(TRIM(N27))="X",C85,B85)</f>
        <v/>
      </c>
      <c r="E85" s="1438">
        <f t="array" ref="E85">IF(H84&lt;&gt;"",E84,IF(E84="","",IFERROR(MATCH(TRUE(),INDEX(INDEX(K:K,E84+1):K219&lt;&gt;"",0),0)+E84,"")))</f>
        <v>226</v>
      </c>
      <c r="F85" s="1438">
        <f t="shared" si="58"/>
        <v>0</v>
      </c>
      <c r="G85" s="1438" t="str">
        <f t="shared" si="51"/>
        <v/>
      </c>
      <c r="H85" s="1836" t="str">
        <f t="shared" si="52"/>
        <v/>
      </c>
      <c r="I85" s="1835" t="str">
        <f>IF(AND(F85&lt;&gt;"",N26&gt;0,M85&gt;N26),"Mot &gt; limite","")</f>
        <v/>
      </c>
      <c r="J85" s="1834" t="str">
        <f>IF(K85="","",COUNTIF(K34:K85,"&lt;&gt;"))</f>
        <v/>
      </c>
      <c r="K85" s="1837"/>
      <c r="L85" s="1834" t="str">
        <f t="shared" si="99"/>
        <v/>
      </c>
      <c r="M85" s="1463">
        <f>IF(OR(F85="",N26="",N26&lt;=0),"",IF(LEN(F85)&lt;=N26,LEN(F85),IFERROR(FIND("♦",SUBSTITUTE(LEFT(F85,N26)," ","♦",LEN(LEFT(F85,N26))-LEN(SUBSTITUTE(LEFT(F85,N26)," ","")))),FIND(" ",F85&amp;" ",N26+1)-1)))</f>
        <v>1</v>
      </c>
      <c r="N85" s="1832" t="str">
        <f t="shared" si="54"/>
        <v/>
      </c>
      <c r="O85" s="1833" t="str">
        <f t="shared" si="55"/>
        <v/>
      </c>
      <c r="P85" s="1832" t="str">
        <f t="shared" si="56"/>
        <v/>
      </c>
      <c r="Q85" s="1832" t="str">
        <f t="shared" si="57"/>
        <v/>
      </c>
      <c r="R85" s="1463"/>
      <c r="S85" s="1924" t="s">
        <v>6</v>
      </c>
      <c r="T85" s="1922" t="str">
        <f>T26</f>
        <v>N NOM DE VOTRE RECETTE | collez la--FAMILLE| Auteur &gt; VOUS</v>
      </c>
      <c r="U85" s="1923">
        <f>U26</f>
        <v>1</v>
      </c>
      <c r="V85" s="1922" t="str">
        <f>V26</f>
        <v>coupe</v>
      </c>
      <c r="W85" s="1921" t="str">
        <f>W26</f>
        <v>Recette mère ► Desserts assiette</v>
      </c>
      <c r="X85" s="1467"/>
      <c r="Y85" s="1467"/>
      <c r="Z85" s="1467"/>
      <c r="AA85" s="1948"/>
      <c r="AB85" s="1980">
        <v>0</v>
      </c>
      <c r="AC85" s="1980">
        <v>0</v>
      </c>
      <c r="AD85" s="1980">
        <v>0</v>
      </c>
      <c r="AE85" s="1982">
        <v>0.2</v>
      </c>
      <c r="AF85" s="1981">
        <v>0.33300000000000002</v>
      </c>
      <c r="AG85" s="1981">
        <v>0.25</v>
      </c>
      <c r="AH85" s="1981">
        <v>0.5</v>
      </c>
      <c r="AI85" s="1981">
        <v>1E-3</v>
      </c>
      <c r="AJ85" s="1981">
        <v>0.01</v>
      </c>
      <c r="AK85" s="1981">
        <v>0.1</v>
      </c>
      <c r="AL85" s="1981">
        <v>1</v>
      </c>
      <c r="AM85" s="1979">
        <v>1</v>
      </c>
      <c r="AN85" s="1979">
        <v>1E-3</v>
      </c>
      <c r="AO85" s="1980">
        <v>0</v>
      </c>
      <c r="AP85" s="1979">
        <v>0.5</v>
      </c>
      <c r="AQ85" s="1979">
        <v>0.33333000000000002</v>
      </c>
      <c r="AR85" s="1978">
        <v>0.25</v>
      </c>
      <c r="AS85" s="1463"/>
      <c r="AT85" s="1421">
        <v>57</v>
      </c>
      <c r="AV85" s="1977" t="str">
        <f t="shared" si="59"/>
        <v/>
      </c>
      <c r="AW85" s="1976" t="str">
        <f t="shared" si="60"/>
        <v/>
      </c>
      <c r="AX85" s="1414" t="str">
        <f t="shared" si="61"/>
        <v/>
      </c>
      <c r="AY85" s="1414" t="str">
        <f t="shared" si="62"/>
        <v/>
      </c>
      <c r="AZ85" s="1414" t="str">
        <f t="shared" si="63"/>
        <v/>
      </c>
      <c r="BA85" s="1414" t="str">
        <f t="shared" si="64"/>
        <v/>
      </c>
      <c r="BB85" s="1414" t="str">
        <f t="shared" si="65"/>
        <v/>
      </c>
      <c r="BC85" s="1414" t="str">
        <f t="shared" si="66"/>
        <v/>
      </c>
      <c r="BD85" s="1414" t="str">
        <f t="shared" si="67"/>
        <v/>
      </c>
      <c r="BE85" s="1414" t="str">
        <f t="shared" si="68"/>
        <v/>
      </c>
      <c r="BF85" s="1414" t="str">
        <f t="shared" si="69"/>
        <v/>
      </c>
      <c r="BG85" s="1414" t="str">
        <f t="shared" si="70"/>
        <v/>
      </c>
      <c r="BH85" s="1414" t="str">
        <f t="shared" si="71"/>
        <v/>
      </c>
      <c r="BI85" s="1414" t="str">
        <f t="shared" si="72"/>
        <v/>
      </c>
      <c r="BJ85" s="1414" t="str">
        <f t="shared" si="73"/>
        <v/>
      </c>
      <c r="BK85" s="1414" t="str">
        <f t="shared" si="74"/>
        <v/>
      </c>
      <c r="BL85" s="1422" t="str">
        <f t="shared" si="75"/>
        <v/>
      </c>
      <c r="BM85" s="1410"/>
      <c r="BN85" s="1420" t="str">
        <f t="shared" si="76"/>
        <v/>
      </c>
      <c r="BO85" s="1420" t="str">
        <f t="shared" si="77"/>
        <v/>
      </c>
      <c r="BP85" s="1420" t="str">
        <f t="shared" si="78"/>
        <v/>
      </c>
      <c r="BQ85" s="1420" t="str">
        <f t="shared" si="79"/>
        <v/>
      </c>
      <c r="BR85" s="1420" t="str">
        <f t="shared" si="80"/>
        <v/>
      </c>
      <c r="BS85" s="1420" t="str">
        <f t="shared" si="81"/>
        <v/>
      </c>
      <c r="BT85" s="1420" t="str">
        <f t="shared" si="82"/>
        <v xml:space="preserve">  </v>
      </c>
      <c r="BU85" s="1420" t="str">
        <f t="array" ref="BU85">IF(BN85="","",SUMPRODUCT(--ISNUMBER(SEARCH(" "&amp;EK24:EK123&amp;" ",BT85))))</f>
        <v/>
      </c>
      <c r="BV85" s="1420" t="str">
        <f t="array" ref="BV85">IF(BN85="","",SUMPRODUCT(--ISNUMBER(SEARCH(" "&amp;EK124:EK169&amp;" ",BT85))))</f>
        <v/>
      </c>
      <c r="BW85" s="1420" t="str">
        <f t="array" ref="BW85">IF(BN85="","",SUMPRODUCT(--ISNUMBER(SEARCH(" "&amp;EK170:EK207&amp;" ",BT85))))</f>
        <v/>
      </c>
      <c r="BX85" s="1420" t="str">
        <f t="array" ref="BX85">IF(BN85="","",SUMPRODUCT(--ISNUMBER(SEARCH(" "&amp;EK208:EK229&amp;" ",BT85))))</f>
        <v/>
      </c>
      <c r="BY85" s="1420" t="str">
        <f t="shared" si="83"/>
        <v/>
      </c>
      <c r="BZ85" s="1420" t="str">
        <f t="array" ref="BZ85">IF(BN85="","",SUMPRODUCT(--ISNUMBER(SEARCH(" "&amp;EK230:EK329&amp;" ",BT85))))</f>
        <v/>
      </c>
      <c r="CA85" s="1420" t="str">
        <f t="array" ref="CA85">IF(BN85="","",SUMPRODUCT(--ISNUMBER(SEARCH(" "&amp;EK330:EK364&amp;" ",BT85))))</f>
        <v/>
      </c>
      <c r="CB85" s="1420" t="str">
        <f t="shared" si="84"/>
        <v/>
      </c>
      <c r="CC85" s="1420" t="str">
        <f t="array" ref="CC85">IF(BN85="","",SUMPRODUCT(--ISNUMBER(SEARCH(" "&amp;EK365:EK422&amp;" ",BT85))))</f>
        <v/>
      </c>
      <c r="CD85" s="1420" t="str">
        <f t="array" ref="CD85">IF(BN85="","",SUMPRODUCT(--ISNUMBER(SEARCH(" "&amp;EK423:EK450&amp;" ",BT85))))</f>
        <v/>
      </c>
      <c r="CE85" s="1420" t="str">
        <f t="array" ref="CE85">IF(BN85="","",SUMPRODUCT(--ISNUMBER(SEARCH(" "&amp;EK451:EK459&amp;" ",BT85))))</f>
        <v/>
      </c>
      <c r="CF85" s="1420" t="str">
        <f t="shared" si="85"/>
        <v/>
      </c>
      <c r="CG85" s="1420" t="str">
        <f t="array" ref="CG85">IF(BN85="","",SUMPRODUCT(--ISNUMBER(SEARCH(" "&amp;EK460:EK559&amp;" ",BT85))))</f>
        <v/>
      </c>
      <c r="CH85" s="1420" t="str">
        <f t="array" ref="CH85">IF(BN85="","",SUMPRODUCT(--ISNUMBER(SEARCH(" "&amp;EK560:EK659&amp;" ",BT85))))</f>
        <v/>
      </c>
      <c r="CI85" s="1420" t="str">
        <f t="array" ref="CI85">IF(BN85="","",SUMPRODUCT(--ISNUMBER(SEARCH(" "&amp;EK660:EK759&amp;" ",BT85))))</f>
        <v/>
      </c>
      <c r="CJ85" s="1420" t="str">
        <f t="array" ref="CJ85">IF(BN85="","",SUMPRODUCT(--ISNUMBER(SEARCH(" "&amp;EK760:EK859&amp;" ",BT85))))</f>
        <v/>
      </c>
      <c r="CK85" s="1420" t="str">
        <f t="array" ref="CK85">IF(BN85="","",SUMPRODUCT(--ISNUMBER(SEARCH(" "&amp;EK860:EK959&amp;" ",BT85))))</f>
        <v/>
      </c>
      <c r="CL85" s="1420" t="str">
        <f t="array" ref="CL85">IF(BN85="","",SUMPRODUCT(--ISNUMBER(SEARCH(" "&amp;EK960:EK1059&amp;" ",BT85))))</f>
        <v/>
      </c>
      <c r="CM85" s="1420" t="str">
        <f t="array" ref="CM85">IF(BN85="","",SUMPRODUCT(--ISNUMBER(SEARCH(" "&amp;EK1060:EK1159&amp;" ",BT85))))</f>
        <v/>
      </c>
      <c r="CN85" s="1420" t="str">
        <f t="array" ref="CN85">IF(BN85="","",SUMPRODUCT(--ISNUMBER(SEARCH(" "&amp;EK1160:EK1259&amp;" ",BT85))))</f>
        <v/>
      </c>
      <c r="CO85" s="1420" t="str">
        <f t="array" ref="CO85">IF(BN85="","",SUMPRODUCT(--ISNUMBER(SEARCH(" "&amp;EK1260:EK1359&amp;" ",BT85))))</f>
        <v/>
      </c>
      <c r="CP85" s="1420" t="str">
        <f t="array" ref="CP85">IF(BN85="","",SUMPRODUCT(--ISNUMBER(SEARCH(" "&amp;EK1360:EK1387&amp;" ",BT85))))</f>
        <v/>
      </c>
      <c r="CQ85" s="1420" t="str">
        <f t="array" ref="CQ85">IF(BN85="","",SUMPRODUCT(--ISNUMBER(SEARCH(" "&amp;EK1388:EK1396&amp;" ",BT85))))</f>
        <v/>
      </c>
      <c r="CR85" s="1420" t="str">
        <f t="array" ref="CR85">IF(BN85="","",SUMPRODUCT(--ISNUMBER(SEARCH(" "&amp;EK1397:EK1407&amp;" ",BT85))))</f>
        <v/>
      </c>
      <c r="CS85" s="1420" t="str">
        <f t="shared" si="86"/>
        <v/>
      </c>
      <c r="CT85" s="1420" t="str">
        <f t="array" ref="CT85">IF(BN85="","",SUMPRODUCT(--ISNUMBER(SEARCH(" "&amp;EK1408:EK1428&amp;" ",BT85))))</f>
        <v/>
      </c>
      <c r="CU85" s="1420" t="str">
        <f t="shared" si="87"/>
        <v/>
      </c>
      <c r="CV85" s="1420" t="str">
        <f t="array" ref="CV85">IF(BN85="","",SUMPRODUCT(--ISNUMBER(SEARCH(" "&amp;EK1429:EK1466&amp;" ",BT85))))</f>
        <v/>
      </c>
      <c r="CW85" s="1420" t="str">
        <f t="array" ref="CW85">IF(BN85="","",SUMPRODUCT(--ISNUMBER(SEARCH(" "&amp;EK1467:EK1468&amp;" ",BT85))))</f>
        <v/>
      </c>
      <c r="CX85" s="1420" t="str">
        <f t="array" ref="CX85">IF(BN85="","",SUMPRODUCT(--ISNUMBER(SEARCH(" "&amp;EK1469:EK1479&amp;" ",BT85))))</f>
        <v/>
      </c>
      <c r="CY85" s="1420" t="str">
        <f t="shared" si="88"/>
        <v/>
      </c>
      <c r="CZ85" s="1420" t="str">
        <f t="array" ref="CZ85">IF(BN85="","",SUMPRODUCT(--ISNUMBER(SEARCH(" "&amp;EK1480:EK1579&amp;" ",BT85))))</f>
        <v/>
      </c>
      <c r="DA85" s="1420" t="str">
        <f t="array" ref="DA85">IF(BN85="","",SUMPRODUCT(--ISNUMBER(SEARCH(" "&amp;EK1580:EK1679&amp;" ",BT85))))</f>
        <v/>
      </c>
      <c r="DB85" s="1420" t="str">
        <f t="array" ref="DB85">IF(BN85="","",SUMPRODUCT(--ISNUMBER(SEARCH(" "&amp;EK1680:EK1763&amp;" ",BT85))))</f>
        <v/>
      </c>
      <c r="DC85" s="1420" t="str">
        <f t="array" ref="DC85">IF(BN85="","",SUMPRODUCT(--ISNUMBER(SEARCH(" "&amp;EK1764:EK1813&amp;" ",BT85))))</f>
        <v/>
      </c>
      <c r="DD85" s="1420" t="str">
        <f t="array" ref="DD85">IF(BN85="","",SUMPRODUCT(--ISNUMBER(SEARCH(" "&amp;EK1814:EK1893&amp;" ",BT85))))</f>
        <v/>
      </c>
      <c r="DE85" s="1420" t="str">
        <f t="array" ref="DE85">IF(BN85="","",SUMPRODUCT(--ISNUMBER(SEARCH(" "&amp;EK1894:EK1902&amp;" ",BT85))))</f>
        <v/>
      </c>
      <c r="DF85" s="1420" t="str">
        <f t="shared" si="89"/>
        <v/>
      </c>
      <c r="DG85" s="1420" t="str">
        <f t="array" ref="DG85">IF(BN85="","",SUMPRODUCT(--ISNUMBER(SEARCH(" "&amp;EK1903:EK1960&amp;" ",BT85))))</f>
        <v/>
      </c>
      <c r="DH85" s="1420" t="str">
        <f t="array" ref="DH85">IF(BN85="","",SUMPRODUCT(--ISNUMBER(SEARCH(" "&amp;EK1961:EK1983&amp;" ",BT85))))</f>
        <v/>
      </c>
      <c r="DI85" s="1420" t="str">
        <f t="array" ref="DI85">IF(BN85="","",SUMPRODUCT(--ISNUMBER(SEARCH(" "&amp;EK1984:EK2000&amp;" ",BT85))))</f>
        <v/>
      </c>
      <c r="DJ85" s="1420" t="str">
        <f t="shared" si="90"/>
        <v/>
      </c>
      <c r="DK85" s="1420" t="str">
        <f t="array" ref="DK85">IF(BN85="","",SUMPRODUCT(--ISNUMBER(SEARCH(" "&amp;EK2001:EK2014&amp;" ",BT85))))</f>
        <v/>
      </c>
      <c r="DL85" s="1420" t="str">
        <f t="array" ref="DL85">IF(BN85="","",SUMPRODUCT(--ISNUMBER(SEARCH(" "&amp;EK2015:EK2029&amp;" ",BT85))))</f>
        <v/>
      </c>
      <c r="DM85" s="1420" t="str">
        <f t="shared" si="91"/>
        <v/>
      </c>
      <c r="DN85" s="1420" t="str">
        <f t="array" ref="DN85">IF(BN85="","",SUMPRODUCT(--ISNUMBER(SEARCH(" "&amp;EK2030:EK2047&amp;" ",BT85))))</f>
        <v/>
      </c>
      <c r="DO85" s="1420" t="str">
        <f t="array" ref="DO85">IF(BN85="","",SUMPRODUCT(--ISNUMBER(SEARCH(" "&amp;EK2048:EK2062&amp;" ",BT85))))</f>
        <v/>
      </c>
      <c r="DP85" s="1420" t="str">
        <f t="shared" si="92"/>
        <v/>
      </c>
      <c r="DQ85" s="1420" t="str">
        <f t="array" ref="DQ85">IF(BN85="","",SUMPRODUCT(--ISNUMBER(SEARCH(" "&amp;EK2063:EK2081&amp;" ",BT85))))</f>
        <v/>
      </c>
      <c r="DR85" s="1420" t="str">
        <f t="array" ref="DR85">IF(BN85="","",SUMPRODUCT(--ISNUMBER(SEARCH(" "&amp;EK2082:EK2096&amp;" ",BT85))))</f>
        <v/>
      </c>
      <c r="DS85" s="1420" t="str">
        <f t="shared" si="93"/>
        <v/>
      </c>
      <c r="DT85" s="1420" t="str">
        <f t="array" ref="DT85">IF(BN85="","",SUMPRODUCT(--ISNUMBER(SEARCH(" "&amp;EK2097:EK2117&amp;" ",BT85))))</f>
        <v/>
      </c>
      <c r="DU85" s="1420" t="str">
        <f t="array" ref="DU85">IF(BN85="","",SUMPRODUCT(--ISNUMBER(SEARCH(" "&amp;EK2118:EK2157&amp;" ",BT85))))</f>
        <v/>
      </c>
      <c r="DV85" s="1420" t="str">
        <f t="shared" si="94"/>
        <v/>
      </c>
      <c r="DW85" s="1420" t="str">
        <f t="array" ref="DW85">IF(BN85="","",SUMPRODUCT(--ISNUMBER(SEARCH(" "&amp;EK2158:EK2170&amp;" ",BT85))))</f>
        <v/>
      </c>
      <c r="DX85" s="1420" t="str">
        <f t="array" ref="DX85">IF(BN85="","",SUMPRODUCT(--ISNUMBER(SEARCH(" "&amp;EK2171:EK2176&amp;" ",BT85))))</f>
        <v/>
      </c>
      <c r="DY85" s="1420" t="str">
        <f t="shared" si="95"/>
        <v/>
      </c>
      <c r="DZ85" s="1420" t="str">
        <f t="array" ref="DZ85">IF(BN85="","",SUMPRODUCT(--ISNUMBER(SEARCH(" "&amp;EK2177:EK2276&amp;" ",BT85))))</f>
        <v/>
      </c>
      <c r="EA85" s="1420" t="str">
        <f t="array" ref="EA85">IF(BN85="","",SUMPRODUCT(--ISNUMBER(SEARCH(" "&amp;EK2277:EK2376&amp;" ",BT85))))</f>
        <v/>
      </c>
      <c r="EB85" s="1420" t="str">
        <f t="array" ref="EB85">IF(BN85="","",SUMPRODUCT(--ISNUMBER(SEARCH(" "&amp;EK2377:EK2419&amp;" ",BT85))))</f>
        <v/>
      </c>
      <c r="EC85" s="1420" t="str">
        <f t="array" ref="EC85">IF(BN85="","",SUMPRODUCT(--ISNUMBER(SEARCH(" "&amp;EK2420:EK2435&amp;" ",BT85))))</f>
        <v/>
      </c>
      <c r="ED85" s="1420" t="str">
        <f t="array" ref="ED85">IF(BN85="","",SUMPRODUCT(--ISNUMBER(SEARCH(" "&amp;EK2436:EK2440&amp;" ",BT85))))</f>
        <v/>
      </c>
      <c r="EE85" s="1420" t="str">
        <f t="shared" si="96"/>
        <v/>
      </c>
      <c r="EF85" s="1412"/>
      <c r="EG85" s="1411" t="s">
        <v>2125</v>
      </c>
      <c r="EH85" s="1411" t="s">
        <v>1905</v>
      </c>
      <c r="EI85" s="1411" t="s">
        <v>1906</v>
      </c>
      <c r="EJ85" s="1411" t="s">
        <v>2126</v>
      </c>
      <c r="EK85" s="1411" t="s">
        <v>2126</v>
      </c>
      <c r="EL85" s="1411" t="s">
        <v>1908</v>
      </c>
      <c r="EM85" s="1411" t="s">
        <v>1909</v>
      </c>
      <c r="EN85" s="1411" t="s">
        <v>1910</v>
      </c>
      <c r="EO85" s="1414" t="s">
        <v>1911</v>
      </c>
    </row>
    <row r="86" spans="2:145" ht="21" customHeight="1">
      <c r="B86" s="1438" t="str">
        <f t="shared" si="97"/>
        <v/>
      </c>
      <c r="C86" s="1438" t="str">
        <f t="shared" si="98"/>
        <v/>
      </c>
      <c r="D86" s="1438" t="str">
        <f>IF(UPPER(TRIM(N27))="X",C86,B86)</f>
        <v/>
      </c>
      <c r="E86" s="1438">
        <f t="array" ref="E86">IF(H85&lt;&gt;"",E85,IF(E85="","",IFERROR(MATCH(TRUE(),INDEX(INDEX(K:K,E85+1):K219&lt;&gt;"",0),0)+E85,"")))</f>
        <v>227</v>
      </c>
      <c r="F86" s="1438">
        <f t="shared" si="58"/>
        <v>0</v>
      </c>
      <c r="G86" s="1438" t="str">
        <f t="shared" si="51"/>
        <v/>
      </c>
      <c r="H86" s="1836" t="str">
        <f t="shared" si="52"/>
        <v/>
      </c>
      <c r="I86" s="1835" t="str">
        <f>IF(AND(F86&lt;&gt;"",N26&gt;0,M86&gt;N26),"Mot &gt; limite","")</f>
        <v/>
      </c>
      <c r="J86" s="1834" t="str">
        <f>IF(K86="","",COUNTIF(K34:K86,"&lt;&gt;"))</f>
        <v/>
      </c>
      <c r="K86" s="1837"/>
      <c r="L86" s="1834" t="str">
        <f t="shared" si="99"/>
        <v/>
      </c>
      <c r="M86" s="1463">
        <f>IF(OR(F86="",N26="",N26&lt;=0),"",IF(LEN(F86)&lt;=N26,LEN(F86),IFERROR(FIND("♦",SUBSTITUTE(LEFT(F86,N26)," ","♦",LEN(LEFT(F86,N26))-LEN(SUBSTITUTE(LEFT(F86,N26)," ","")))),FIND(" ",F86&amp;" ",N26+1)-1)))</f>
        <v>1</v>
      </c>
      <c r="N86" s="1832" t="str">
        <f t="shared" si="54"/>
        <v/>
      </c>
      <c r="O86" s="1833" t="str">
        <f t="shared" si="55"/>
        <v/>
      </c>
      <c r="P86" s="1832" t="str">
        <f t="shared" si="56"/>
        <v/>
      </c>
      <c r="Q86" s="1832" t="str">
        <f t="shared" si="57"/>
        <v/>
      </c>
      <c r="R86" s="1463"/>
      <c r="S86" s="1924" t="s">
        <v>6</v>
      </c>
      <c r="T86" s="1922" t="str">
        <f>T26</f>
        <v>N NOM DE VOTRE RECETTE | collez la--FAMILLE| Auteur &gt; VOUS</v>
      </c>
      <c r="U86" s="1923">
        <f>U26</f>
        <v>1</v>
      </c>
      <c r="V86" s="1922" t="str">
        <f>V26</f>
        <v>coupe</v>
      </c>
      <c r="W86" s="1921" t="str">
        <f>W26</f>
        <v>Recette mère ► Desserts assiette</v>
      </c>
      <c r="X86" s="1467"/>
      <c r="Y86" s="1467"/>
      <c r="Z86" s="1467"/>
      <c r="AA86" s="1948" t="str">
        <f>AA84</f>
        <v>Collez dans Col.10 ►</v>
      </c>
      <c r="AB86" s="1986" t="s">
        <v>57</v>
      </c>
      <c r="AC86" s="1986" t="s">
        <v>57</v>
      </c>
      <c r="AD86" s="1986" t="s">
        <v>57</v>
      </c>
      <c r="AE86" s="1989" t="s">
        <v>77</v>
      </c>
      <c r="AF86" s="1989" t="s">
        <v>76</v>
      </c>
      <c r="AG86" s="1988" t="s">
        <v>75</v>
      </c>
      <c r="AH86" s="1988" t="s">
        <v>74</v>
      </c>
      <c r="AI86" s="1988" t="s">
        <v>52</v>
      </c>
      <c r="AJ86" s="1987" t="s">
        <v>73</v>
      </c>
      <c r="AK86" s="1987" t="s">
        <v>72</v>
      </c>
      <c r="AL86" s="1987" t="s">
        <v>54</v>
      </c>
      <c r="AM86" s="1984" t="s">
        <v>68</v>
      </c>
      <c r="AN86" s="1985" t="s">
        <v>51</v>
      </c>
      <c r="AO86" s="1986" t="s">
        <v>57</v>
      </c>
      <c r="AP86" s="1985" t="s">
        <v>71</v>
      </c>
      <c r="AQ86" s="1984" t="s">
        <v>70</v>
      </c>
      <c r="AR86" s="1983" t="s">
        <v>69</v>
      </c>
      <c r="AS86" s="1463"/>
      <c r="AT86" s="1421">
        <v>58</v>
      </c>
      <c r="AV86" s="1977" t="str">
        <f t="shared" si="59"/>
        <v/>
      </c>
      <c r="AW86" s="1976" t="str">
        <f t="shared" si="60"/>
        <v/>
      </c>
      <c r="AX86" s="1414" t="str">
        <f t="shared" si="61"/>
        <v/>
      </c>
      <c r="AY86" s="1414" t="str">
        <f t="shared" si="62"/>
        <v/>
      </c>
      <c r="AZ86" s="1414" t="str">
        <f t="shared" si="63"/>
        <v/>
      </c>
      <c r="BA86" s="1414" t="str">
        <f t="shared" si="64"/>
        <v/>
      </c>
      <c r="BB86" s="1414" t="str">
        <f t="shared" si="65"/>
        <v/>
      </c>
      <c r="BC86" s="1414" t="str">
        <f t="shared" si="66"/>
        <v/>
      </c>
      <c r="BD86" s="1414" t="str">
        <f t="shared" si="67"/>
        <v/>
      </c>
      <c r="BE86" s="1414" t="str">
        <f t="shared" si="68"/>
        <v/>
      </c>
      <c r="BF86" s="1414" t="str">
        <f t="shared" si="69"/>
        <v/>
      </c>
      <c r="BG86" s="1414" t="str">
        <f t="shared" si="70"/>
        <v/>
      </c>
      <c r="BH86" s="1414" t="str">
        <f t="shared" si="71"/>
        <v/>
      </c>
      <c r="BI86" s="1414" t="str">
        <f t="shared" si="72"/>
        <v/>
      </c>
      <c r="BJ86" s="1414" t="str">
        <f t="shared" si="73"/>
        <v/>
      </c>
      <c r="BK86" s="1414" t="str">
        <f t="shared" si="74"/>
        <v/>
      </c>
      <c r="BL86" s="1422" t="str">
        <f t="shared" si="75"/>
        <v/>
      </c>
      <c r="BM86" s="1410"/>
      <c r="BN86" s="1420" t="str">
        <f t="shared" si="76"/>
        <v/>
      </c>
      <c r="BO86" s="1420" t="str">
        <f t="shared" si="77"/>
        <v/>
      </c>
      <c r="BP86" s="1420" t="str">
        <f t="shared" si="78"/>
        <v/>
      </c>
      <c r="BQ86" s="1420" t="str">
        <f t="shared" si="79"/>
        <v/>
      </c>
      <c r="BR86" s="1420" t="str">
        <f t="shared" si="80"/>
        <v/>
      </c>
      <c r="BS86" s="1420" t="str">
        <f t="shared" si="81"/>
        <v/>
      </c>
      <c r="BT86" s="1420" t="str">
        <f t="shared" si="82"/>
        <v xml:space="preserve">  </v>
      </c>
      <c r="BU86" s="1420" t="str">
        <f t="array" ref="BU86">IF(BN86="","",SUMPRODUCT(--ISNUMBER(SEARCH(" "&amp;EK24:EK123&amp;" ",BT86))))</f>
        <v/>
      </c>
      <c r="BV86" s="1420" t="str">
        <f t="array" ref="BV86">IF(BN86="","",SUMPRODUCT(--ISNUMBER(SEARCH(" "&amp;EK124:EK169&amp;" ",BT86))))</f>
        <v/>
      </c>
      <c r="BW86" s="1420" t="str">
        <f t="array" ref="BW86">IF(BN86="","",SUMPRODUCT(--ISNUMBER(SEARCH(" "&amp;EK170:EK207&amp;" ",BT86))))</f>
        <v/>
      </c>
      <c r="BX86" s="1420" t="str">
        <f t="array" ref="BX86">IF(BN86="","",SUMPRODUCT(--ISNUMBER(SEARCH(" "&amp;EK208:EK229&amp;" ",BT86))))</f>
        <v/>
      </c>
      <c r="BY86" s="1420" t="str">
        <f t="shared" si="83"/>
        <v/>
      </c>
      <c r="BZ86" s="1420" t="str">
        <f t="array" ref="BZ86">IF(BN86="","",SUMPRODUCT(--ISNUMBER(SEARCH(" "&amp;EK230:EK329&amp;" ",BT86))))</f>
        <v/>
      </c>
      <c r="CA86" s="1420" t="str">
        <f t="array" ref="CA86">IF(BN86="","",SUMPRODUCT(--ISNUMBER(SEARCH(" "&amp;EK330:EK364&amp;" ",BT86))))</f>
        <v/>
      </c>
      <c r="CB86" s="1420" t="str">
        <f t="shared" si="84"/>
        <v/>
      </c>
      <c r="CC86" s="1420" t="str">
        <f t="array" ref="CC86">IF(BN86="","",SUMPRODUCT(--ISNUMBER(SEARCH(" "&amp;EK365:EK422&amp;" ",BT86))))</f>
        <v/>
      </c>
      <c r="CD86" s="1420" t="str">
        <f t="array" ref="CD86">IF(BN86="","",SUMPRODUCT(--ISNUMBER(SEARCH(" "&amp;EK423:EK450&amp;" ",BT86))))</f>
        <v/>
      </c>
      <c r="CE86" s="1420" t="str">
        <f t="array" ref="CE86">IF(BN86="","",SUMPRODUCT(--ISNUMBER(SEARCH(" "&amp;EK451:EK459&amp;" ",BT86))))</f>
        <v/>
      </c>
      <c r="CF86" s="1420" t="str">
        <f t="shared" si="85"/>
        <v/>
      </c>
      <c r="CG86" s="1420" t="str">
        <f t="array" ref="CG86">IF(BN86="","",SUMPRODUCT(--ISNUMBER(SEARCH(" "&amp;EK460:EK559&amp;" ",BT86))))</f>
        <v/>
      </c>
      <c r="CH86" s="1420" t="str">
        <f t="array" ref="CH86">IF(BN86="","",SUMPRODUCT(--ISNUMBER(SEARCH(" "&amp;EK560:EK659&amp;" ",BT86))))</f>
        <v/>
      </c>
      <c r="CI86" s="1420" t="str">
        <f t="array" ref="CI86">IF(BN86="","",SUMPRODUCT(--ISNUMBER(SEARCH(" "&amp;EK660:EK759&amp;" ",BT86))))</f>
        <v/>
      </c>
      <c r="CJ86" s="1420" t="str">
        <f t="array" ref="CJ86">IF(BN86="","",SUMPRODUCT(--ISNUMBER(SEARCH(" "&amp;EK760:EK859&amp;" ",BT86))))</f>
        <v/>
      </c>
      <c r="CK86" s="1420" t="str">
        <f t="array" ref="CK86">IF(BN86="","",SUMPRODUCT(--ISNUMBER(SEARCH(" "&amp;EK860:EK959&amp;" ",BT86))))</f>
        <v/>
      </c>
      <c r="CL86" s="1420" t="str">
        <f t="array" ref="CL86">IF(BN86="","",SUMPRODUCT(--ISNUMBER(SEARCH(" "&amp;EK960:EK1059&amp;" ",BT86))))</f>
        <v/>
      </c>
      <c r="CM86" s="1420" t="str">
        <f t="array" ref="CM86">IF(BN86="","",SUMPRODUCT(--ISNUMBER(SEARCH(" "&amp;EK1060:EK1159&amp;" ",BT86))))</f>
        <v/>
      </c>
      <c r="CN86" s="1420" t="str">
        <f t="array" ref="CN86">IF(BN86="","",SUMPRODUCT(--ISNUMBER(SEARCH(" "&amp;EK1160:EK1259&amp;" ",BT86))))</f>
        <v/>
      </c>
      <c r="CO86" s="1420" t="str">
        <f t="array" ref="CO86">IF(BN86="","",SUMPRODUCT(--ISNUMBER(SEARCH(" "&amp;EK1260:EK1359&amp;" ",BT86))))</f>
        <v/>
      </c>
      <c r="CP86" s="1420" t="str">
        <f t="array" ref="CP86">IF(BN86="","",SUMPRODUCT(--ISNUMBER(SEARCH(" "&amp;EK1360:EK1387&amp;" ",BT86))))</f>
        <v/>
      </c>
      <c r="CQ86" s="1420" t="str">
        <f t="array" ref="CQ86">IF(BN86="","",SUMPRODUCT(--ISNUMBER(SEARCH(" "&amp;EK1388:EK1396&amp;" ",BT86))))</f>
        <v/>
      </c>
      <c r="CR86" s="1420" t="str">
        <f t="array" ref="CR86">IF(BN86="","",SUMPRODUCT(--ISNUMBER(SEARCH(" "&amp;EK1397:EK1407&amp;" ",BT86))))</f>
        <v/>
      </c>
      <c r="CS86" s="1420" t="str">
        <f t="shared" si="86"/>
        <v/>
      </c>
      <c r="CT86" s="1420" t="str">
        <f t="array" ref="CT86">IF(BN86="","",SUMPRODUCT(--ISNUMBER(SEARCH(" "&amp;EK1408:EK1428&amp;" ",BT86))))</f>
        <v/>
      </c>
      <c r="CU86" s="1420" t="str">
        <f t="shared" si="87"/>
        <v/>
      </c>
      <c r="CV86" s="1420" t="str">
        <f t="array" ref="CV86">IF(BN86="","",SUMPRODUCT(--ISNUMBER(SEARCH(" "&amp;EK1429:EK1466&amp;" ",BT86))))</f>
        <v/>
      </c>
      <c r="CW86" s="1420" t="str">
        <f t="array" ref="CW86">IF(BN86="","",SUMPRODUCT(--ISNUMBER(SEARCH(" "&amp;EK1467:EK1468&amp;" ",BT86))))</f>
        <v/>
      </c>
      <c r="CX86" s="1420" t="str">
        <f t="array" ref="CX86">IF(BN86="","",SUMPRODUCT(--ISNUMBER(SEARCH(" "&amp;EK1469:EK1479&amp;" ",BT86))))</f>
        <v/>
      </c>
      <c r="CY86" s="1420" t="str">
        <f t="shared" si="88"/>
        <v/>
      </c>
      <c r="CZ86" s="1420" t="str">
        <f t="array" ref="CZ86">IF(BN86="","",SUMPRODUCT(--ISNUMBER(SEARCH(" "&amp;EK1480:EK1579&amp;" ",BT86))))</f>
        <v/>
      </c>
      <c r="DA86" s="1420" t="str">
        <f t="array" ref="DA86">IF(BN86="","",SUMPRODUCT(--ISNUMBER(SEARCH(" "&amp;EK1580:EK1679&amp;" ",BT86))))</f>
        <v/>
      </c>
      <c r="DB86" s="1420" t="str">
        <f t="array" ref="DB86">IF(BN86="","",SUMPRODUCT(--ISNUMBER(SEARCH(" "&amp;EK1680:EK1763&amp;" ",BT86))))</f>
        <v/>
      </c>
      <c r="DC86" s="1420" t="str">
        <f t="array" ref="DC86">IF(BN86="","",SUMPRODUCT(--ISNUMBER(SEARCH(" "&amp;EK1764:EK1813&amp;" ",BT86))))</f>
        <v/>
      </c>
      <c r="DD86" s="1420" t="str">
        <f t="array" ref="DD86">IF(BN86="","",SUMPRODUCT(--ISNUMBER(SEARCH(" "&amp;EK1814:EK1893&amp;" ",BT86))))</f>
        <v/>
      </c>
      <c r="DE86" s="1420" t="str">
        <f t="array" ref="DE86">IF(BN86="","",SUMPRODUCT(--ISNUMBER(SEARCH(" "&amp;EK1894:EK1902&amp;" ",BT86))))</f>
        <v/>
      </c>
      <c r="DF86" s="1420" t="str">
        <f t="shared" si="89"/>
        <v/>
      </c>
      <c r="DG86" s="1420" t="str">
        <f t="array" ref="DG86">IF(BN86="","",SUMPRODUCT(--ISNUMBER(SEARCH(" "&amp;EK1903:EK1960&amp;" ",BT86))))</f>
        <v/>
      </c>
      <c r="DH86" s="1420" t="str">
        <f t="array" ref="DH86">IF(BN86="","",SUMPRODUCT(--ISNUMBER(SEARCH(" "&amp;EK1961:EK1983&amp;" ",BT86))))</f>
        <v/>
      </c>
      <c r="DI86" s="1420" t="str">
        <f t="array" ref="DI86">IF(BN86="","",SUMPRODUCT(--ISNUMBER(SEARCH(" "&amp;EK1984:EK2000&amp;" ",BT86))))</f>
        <v/>
      </c>
      <c r="DJ86" s="1420" t="str">
        <f t="shared" si="90"/>
        <v/>
      </c>
      <c r="DK86" s="1420" t="str">
        <f t="array" ref="DK86">IF(BN86="","",SUMPRODUCT(--ISNUMBER(SEARCH(" "&amp;EK2001:EK2014&amp;" ",BT86))))</f>
        <v/>
      </c>
      <c r="DL86" s="1420" t="str">
        <f t="array" ref="DL86">IF(BN86="","",SUMPRODUCT(--ISNUMBER(SEARCH(" "&amp;EK2015:EK2029&amp;" ",BT86))))</f>
        <v/>
      </c>
      <c r="DM86" s="1420" t="str">
        <f t="shared" si="91"/>
        <v/>
      </c>
      <c r="DN86" s="1420" t="str">
        <f t="array" ref="DN86">IF(BN86="","",SUMPRODUCT(--ISNUMBER(SEARCH(" "&amp;EK2030:EK2047&amp;" ",BT86))))</f>
        <v/>
      </c>
      <c r="DO86" s="1420" t="str">
        <f t="array" ref="DO86">IF(BN86="","",SUMPRODUCT(--ISNUMBER(SEARCH(" "&amp;EK2048:EK2062&amp;" ",BT86))))</f>
        <v/>
      </c>
      <c r="DP86" s="1420" t="str">
        <f t="shared" si="92"/>
        <v/>
      </c>
      <c r="DQ86" s="1420" t="str">
        <f t="array" ref="DQ86">IF(BN86="","",SUMPRODUCT(--ISNUMBER(SEARCH(" "&amp;EK2063:EK2081&amp;" ",BT86))))</f>
        <v/>
      </c>
      <c r="DR86" s="1420" t="str">
        <f t="array" ref="DR86">IF(BN86="","",SUMPRODUCT(--ISNUMBER(SEARCH(" "&amp;EK2082:EK2096&amp;" ",BT86))))</f>
        <v/>
      </c>
      <c r="DS86" s="1420" t="str">
        <f t="shared" si="93"/>
        <v/>
      </c>
      <c r="DT86" s="1420" t="str">
        <f t="array" ref="DT86">IF(BN86="","",SUMPRODUCT(--ISNUMBER(SEARCH(" "&amp;EK2097:EK2117&amp;" ",BT86))))</f>
        <v/>
      </c>
      <c r="DU86" s="1420" t="str">
        <f t="array" ref="DU86">IF(BN86="","",SUMPRODUCT(--ISNUMBER(SEARCH(" "&amp;EK2118:EK2157&amp;" ",BT86))))</f>
        <v/>
      </c>
      <c r="DV86" s="1420" t="str">
        <f t="shared" si="94"/>
        <v/>
      </c>
      <c r="DW86" s="1420" t="str">
        <f t="array" ref="DW86">IF(BN86="","",SUMPRODUCT(--ISNUMBER(SEARCH(" "&amp;EK2158:EK2170&amp;" ",BT86))))</f>
        <v/>
      </c>
      <c r="DX86" s="1420" t="str">
        <f t="array" ref="DX86">IF(BN86="","",SUMPRODUCT(--ISNUMBER(SEARCH(" "&amp;EK2171:EK2176&amp;" ",BT86))))</f>
        <v/>
      </c>
      <c r="DY86" s="1420" t="str">
        <f t="shared" si="95"/>
        <v/>
      </c>
      <c r="DZ86" s="1420" t="str">
        <f t="array" ref="DZ86">IF(BN86="","",SUMPRODUCT(--ISNUMBER(SEARCH(" "&amp;EK2177:EK2276&amp;" ",BT86))))</f>
        <v/>
      </c>
      <c r="EA86" s="1420" t="str">
        <f t="array" ref="EA86">IF(BN86="","",SUMPRODUCT(--ISNUMBER(SEARCH(" "&amp;EK2277:EK2376&amp;" ",BT86))))</f>
        <v/>
      </c>
      <c r="EB86" s="1420" t="str">
        <f t="array" ref="EB86">IF(BN86="","",SUMPRODUCT(--ISNUMBER(SEARCH(" "&amp;EK2377:EK2419&amp;" ",BT86))))</f>
        <v/>
      </c>
      <c r="EC86" s="1420" t="str">
        <f t="array" ref="EC86">IF(BN86="","",SUMPRODUCT(--ISNUMBER(SEARCH(" "&amp;EK2420:EK2435&amp;" ",BT86))))</f>
        <v/>
      </c>
      <c r="ED86" s="1420" t="str">
        <f t="array" ref="ED86">IF(BN86="","",SUMPRODUCT(--ISNUMBER(SEARCH(" "&amp;EK2436:EK2440&amp;" ",BT86))))</f>
        <v/>
      </c>
      <c r="EE86" s="1420" t="str">
        <f t="shared" si="96"/>
        <v/>
      </c>
      <c r="EF86" s="1412"/>
      <c r="EG86" s="1411" t="s">
        <v>2127</v>
      </c>
      <c r="EH86" s="1411" t="s">
        <v>1905</v>
      </c>
      <c r="EI86" s="1411" t="s">
        <v>1906</v>
      </c>
      <c r="EJ86" s="1411" t="s">
        <v>2128</v>
      </c>
      <c r="EK86" s="1411" t="s">
        <v>2128</v>
      </c>
      <c r="EL86" s="1411" t="s">
        <v>1908</v>
      </c>
      <c r="EM86" s="1411" t="s">
        <v>1909</v>
      </c>
      <c r="EN86" s="1411" t="s">
        <v>1910</v>
      </c>
      <c r="EO86" s="1414" t="s">
        <v>1911</v>
      </c>
    </row>
    <row r="87" spans="2:145" ht="21" customHeight="1">
      <c r="B87" s="1438" t="str">
        <f t="shared" si="97"/>
        <v/>
      </c>
      <c r="C87" s="1438" t="str">
        <f t="shared" si="98"/>
        <v/>
      </c>
      <c r="D87" s="1438" t="str">
        <f>IF(UPPER(TRIM(N27))="X",C87,B87)</f>
        <v/>
      </c>
      <c r="E87" s="1438">
        <f t="array" ref="E87">IF(H86&lt;&gt;"",E86,IF(E86="","",IFERROR(MATCH(TRUE(),INDEX(INDEX(K:K,E86+1):K219&lt;&gt;"",0),0)+E86,"")))</f>
        <v>228</v>
      </c>
      <c r="F87" s="1438">
        <f t="shared" si="58"/>
        <v>0</v>
      </c>
      <c r="G87" s="1438" t="str">
        <f t="shared" si="51"/>
        <v/>
      </c>
      <c r="H87" s="1836" t="str">
        <f t="shared" si="52"/>
        <v/>
      </c>
      <c r="I87" s="1835" t="str">
        <f>IF(AND(F87&lt;&gt;"",N26&gt;0,M87&gt;N26),"Mot &gt; limite","")</f>
        <v/>
      </c>
      <c r="J87" s="1834" t="str">
        <f>IF(K87="","",COUNTIF(K34:K87,"&lt;&gt;"))</f>
        <v/>
      </c>
      <c r="K87" s="1837"/>
      <c r="L87" s="1834" t="str">
        <f t="shared" si="99"/>
        <v/>
      </c>
      <c r="M87" s="1463">
        <f>IF(OR(F87="",N26="",N26&lt;=0),"",IF(LEN(F87)&lt;=N26,LEN(F87),IFERROR(FIND("♦",SUBSTITUTE(LEFT(F87,N26)," ","♦",LEN(LEFT(F87,N26))-LEN(SUBSTITUTE(LEFT(F87,N26)," ","")))),FIND(" ",F87&amp;" ",N26+1)-1)))</f>
        <v>1</v>
      </c>
      <c r="N87" s="1832" t="str">
        <f t="shared" si="54"/>
        <v/>
      </c>
      <c r="O87" s="1833" t="str">
        <f t="shared" si="55"/>
        <v/>
      </c>
      <c r="P87" s="1832" t="str">
        <f t="shared" si="56"/>
        <v/>
      </c>
      <c r="Q87" s="1832" t="str">
        <f t="shared" si="57"/>
        <v/>
      </c>
      <c r="R87" s="1463"/>
      <c r="S87" s="1924" t="s">
        <v>6</v>
      </c>
      <c r="T87" s="1922" t="str">
        <f>T26</f>
        <v>N NOM DE VOTRE RECETTE | collez la--FAMILLE| Auteur &gt; VOUS</v>
      </c>
      <c r="U87" s="1923">
        <f>U26</f>
        <v>1</v>
      </c>
      <c r="V87" s="1922" t="str">
        <f>V26</f>
        <v>coupe</v>
      </c>
      <c r="W87" s="1921" t="str">
        <f>W26</f>
        <v>Recette mère ► Desserts assiette</v>
      </c>
      <c r="X87" s="1467"/>
      <c r="Y87" s="1467"/>
      <c r="Z87" s="1467"/>
      <c r="AA87" s="1948"/>
      <c r="AB87" s="1980">
        <v>0</v>
      </c>
      <c r="AC87" s="1980">
        <v>0</v>
      </c>
      <c r="AD87" s="1980">
        <v>0</v>
      </c>
      <c r="AE87" s="1982">
        <v>1E-3</v>
      </c>
      <c r="AF87" s="1981">
        <v>4.0000000000000001E-3</v>
      </c>
      <c r="AG87" s="1981">
        <v>0.22500000000000001</v>
      </c>
      <c r="AH87" s="1981">
        <v>0.1</v>
      </c>
      <c r="AI87" s="1981">
        <v>1.4999999999999999E-2</v>
      </c>
      <c r="AJ87" s="1981">
        <v>5.0000000000000001E-3</v>
      </c>
      <c r="AK87" s="1981">
        <v>5.0000000000000001E-3</v>
      </c>
      <c r="AL87" s="1981">
        <v>0.35</v>
      </c>
      <c r="AM87" s="1979">
        <v>2.835E-2</v>
      </c>
      <c r="AN87" s="1979">
        <v>0.13</v>
      </c>
      <c r="AO87" s="1980">
        <v>0</v>
      </c>
      <c r="AP87" s="1979">
        <v>0.22500000000000001</v>
      </c>
      <c r="AQ87" s="1979">
        <v>0.23</v>
      </c>
      <c r="AR87" s="1978">
        <v>0.2</v>
      </c>
      <c r="AS87" s="1463"/>
      <c r="AT87" s="1421">
        <v>59</v>
      </c>
      <c r="AV87" s="1977" t="str">
        <f t="shared" si="59"/>
        <v/>
      </c>
      <c r="AW87" s="1976" t="str">
        <f t="shared" si="60"/>
        <v/>
      </c>
      <c r="AX87" s="1414" t="str">
        <f t="shared" si="61"/>
        <v/>
      </c>
      <c r="AY87" s="1414" t="str">
        <f t="shared" si="62"/>
        <v/>
      </c>
      <c r="AZ87" s="1414" t="str">
        <f t="shared" si="63"/>
        <v/>
      </c>
      <c r="BA87" s="1414" t="str">
        <f t="shared" si="64"/>
        <v/>
      </c>
      <c r="BB87" s="1414" t="str">
        <f t="shared" si="65"/>
        <v/>
      </c>
      <c r="BC87" s="1414" t="str">
        <f t="shared" si="66"/>
        <v/>
      </c>
      <c r="BD87" s="1414" t="str">
        <f t="shared" si="67"/>
        <v/>
      </c>
      <c r="BE87" s="1414" t="str">
        <f t="shared" si="68"/>
        <v/>
      </c>
      <c r="BF87" s="1414" t="str">
        <f t="shared" si="69"/>
        <v/>
      </c>
      <c r="BG87" s="1414" t="str">
        <f t="shared" si="70"/>
        <v/>
      </c>
      <c r="BH87" s="1414" t="str">
        <f t="shared" si="71"/>
        <v/>
      </c>
      <c r="BI87" s="1414" t="str">
        <f t="shared" si="72"/>
        <v/>
      </c>
      <c r="BJ87" s="1414" t="str">
        <f t="shared" si="73"/>
        <v/>
      </c>
      <c r="BK87" s="1414" t="str">
        <f t="shared" si="74"/>
        <v/>
      </c>
      <c r="BL87" s="1422" t="str">
        <f t="shared" si="75"/>
        <v/>
      </c>
      <c r="BM87" s="1410"/>
      <c r="BN87" s="1420" t="str">
        <f t="shared" si="76"/>
        <v/>
      </c>
      <c r="BO87" s="1420" t="str">
        <f t="shared" si="77"/>
        <v/>
      </c>
      <c r="BP87" s="1420" t="str">
        <f t="shared" si="78"/>
        <v/>
      </c>
      <c r="BQ87" s="1420" t="str">
        <f t="shared" si="79"/>
        <v/>
      </c>
      <c r="BR87" s="1420" t="str">
        <f t="shared" si="80"/>
        <v/>
      </c>
      <c r="BS87" s="1420" t="str">
        <f t="shared" si="81"/>
        <v/>
      </c>
      <c r="BT87" s="1420" t="str">
        <f t="shared" si="82"/>
        <v xml:space="preserve">  </v>
      </c>
      <c r="BU87" s="1420" t="str">
        <f t="array" ref="BU87">IF(BN87="","",SUMPRODUCT(--ISNUMBER(SEARCH(" "&amp;EK24:EK123&amp;" ",BT87))))</f>
        <v/>
      </c>
      <c r="BV87" s="1420" t="str">
        <f t="array" ref="BV87">IF(BN87="","",SUMPRODUCT(--ISNUMBER(SEARCH(" "&amp;EK124:EK169&amp;" ",BT87))))</f>
        <v/>
      </c>
      <c r="BW87" s="1420" t="str">
        <f t="array" ref="BW87">IF(BN87="","",SUMPRODUCT(--ISNUMBER(SEARCH(" "&amp;EK170:EK207&amp;" ",BT87))))</f>
        <v/>
      </c>
      <c r="BX87" s="1420" t="str">
        <f t="array" ref="BX87">IF(BN87="","",SUMPRODUCT(--ISNUMBER(SEARCH(" "&amp;EK208:EK229&amp;" ",BT87))))</f>
        <v/>
      </c>
      <c r="BY87" s="1420" t="str">
        <f t="shared" si="83"/>
        <v/>
      </c>
      <c r="BZ87" s="1420" t="str">
        <f t="array" ref="BZ87">IF(BN87="","",SUMPRODUCT(--ISNUMBER(SEARCH(" "&amp;EK230:EK329&amp;" ",BT87))))</f>
        <v/>
      </c>
      <c r="CA87" s="1420" t="str">
        <f t="array" ref="CA87">IF(BN87="","",SUMPRODUCT(--ISNUMBER(SEARCH(" "&amp;EK330:EK364&amp;" ",BT87))))</f>
        <v/>
      </c>
      <c r="CB87" s="1420" t="str">
        <f t="shared" si="84"/>
        <v/>
      </c>
      <c r="CC87" s="1420" t="str">
        <f t="array" ref="CC87">IF(BN87="","",SUMPRODUCT(--ISNUMBER(SEARCH(" "&amp;EK365:EK422&amp;" ",BT87))))</f>
        <v/>
      </c>
      <c r="CD87" s="1420" t="str">
        <f t="array" ref="CD87">IF(BN87="","",SUMPRODUCT(--ISNUMBER(SEARCH(" "&amp;EK423:EK450&amp;" ",BT87))))</f>
        <v/>
      </c>
      <c r="CE87" s="1420" t="str">
        <f t="array" ref="CE87">IF(BN87="","",SUMPRODUCT(--ISNUMBER(SEARCH(" "&amp;EK451:EK459&amp;" ",BT87))))</f>
        <v/>
      </c>
      <c r="CF87" s="1420" t="str">
        <f t="shared" si="85"/>
        <v/>
      </c>
      <c r="CG87" s="1420" t="str">
        <f t="array" ref="CG87">IF(BN87="","",SUMPRODUCT(--ISNUMBER(SEARCH(" "&amp;EK460:EK559&amp;" ",BT87))))</f>
        <v/>
      </c>
      <c r="CH87" s="1420" t="str">
        <f t="array" ref="CH87">IF(BN87="","",SUMPRODUCT(--ISNUMBER(SEARCH(" "&amp;EK560:EK659&amp;" ",BT87))))</f>
        <v/>
      </c>
      <c r="CI87" s="1420" t="str">
        <f t="array" ref="CI87">IF(BN87="","",SUMPRODUCT(--ISNUMBER(SEARCH(" "&amp;EK660:EK759&amp;" ",BT87))))</f>
        <v/>
      </c>
      <c r="CJ87" s="1420" t="str">
        <f t="array" ref="CJ87">IF(BN87="","",SUMPRODUCT(--ISNUMBER(SEARCH(" "&amp;EK760:EK859&amp;" ",BT87))))</f>
        <v/>
      </c>
      <c r="CK87" s="1420" t="str">
        <f t="array" ref="CK87">IF(BN87="","",SUMPRODUCT(--ISNUMBER(SEARCH(" "&amp;EK860:EK959&amp;" ",BT87))))</f>
        <v/>
      </c>
      <c r="CL87" s="1420" t="str">
        <f t="array" ref="CL87">IF(BN87="","",SUMPRODUCT(--ISNUMBER(SEARCH(" "&amp;EK960:EK1059&amp;" ",BT87))))</f>
        <v/>
      </c>
      <c r="CM87" s="1420" t="str">
        <f t="array" ref="CM87">IF(BN87="","",SUMPRODUCT(--ISNUMBER(SEARCH(" "&amp;EK1060:EK1159&amp;" ",BT87))))</f>
        <v/>
      </c>
      <c r="CN87" s="1420" t="str">
        <f t="array" ref="CN87">IF(BN87="","",SUMPRODUCT(--ISNUMBER(SEARCH(" "&amp;EK1160:EK1259&amp;" ",BT87))))</f>
        <v/>
      </c>
      <c r="CO87" s="1420" t="str">
        <f t="array" ref="CO87">IF(BN87="","",SUMPRODUCT(--ISNUMBER(SEARCH(" "&amp;EK1260:EK1359&amp;" ",BT87))))</f>
        <v/>
      </c>
      <c r="CP87" s="1420" t="str">
        <f t="array" ref="CP87">IF(BN87="","",SUMPRODUCT(--ISNUMBER(SEARCH(" "&amp;EK1360:EK1387&amp;" ",BT87))))</f>
        <v/>
      </c>
      <c r="CQ87" s="1420" t="str">
        <f t="array" ref="CQ87">IF(BN87="","",SUMPRODUCT(--ISNUMBER(SEARCH(" "&amp;EK1388:EK1396&amp;" ",BT87))))</f>
        <v/>
      </c>
      <c r="CR87" s="1420" t="str">
        <f t="array" ref="CR87">IF(BN87="","",SUMPRODUCT(--ISNUMBER(SEARCH(" "&amp;EK1397:EK1407&amp;" ",BT87))))</f>
        <v/>
      </c>
      <c r="CS87" s="1420" t="str">
        <f t="shared" si="86"/>
        <v/>
      </c>
      <c r="CT87" s="1420" t="str">
        <f t="array" ref="CT87">IF(BN87="","",SUMPRODUCT(--ISNUMBER(SEARCH(" "&amp;EK1408:EK1428&amp;" ",BT87))))</f>
        <v/>
      </c>
      <c r="CU87" s="1420" t="str">
        <f t="shared" si="87"/>
        <v/>
      </c>
      <c r="CV87" s="1420" t="str">
        <f t="array" ref="CV87">IF(BN87="","",SUMPRODUCT(--ISNUMBER(SEARCH(" "&amp;EK1429:EK1466&amp;" ",BT87))))</f>
        <v/>
      </c>
      <c r="CW87" s="1420" t="str">
        <f t="array" ref="CW87">IF(BN87="","",SUMPRODUCT(--ISNUMBER(SEARCH(" "&amp;EK1467:EK1468&amp;" ",BT87))))</f>
        <v/>
      </c>
      <c r="CX87" s="1420" t="str">
        <f t="array" ref="CX87">IF(BN87="","",SUMPRODUCT(--ISNUMBER(SEARCH(" "&amp;EK1469:EK1479&amp;" ",BT87))))</f>
        <v/>
      </c>
      <c r="CY87" s="1420" t="str">
        <f t="shared" si="88"/>
        <v/>
      </c>
      <c r="CZ87" s="1420" t="str">
        <f t="array" ref="CZ87">IF(BN87="","",SUMPRODUCT(--ISNUMBER(SEARCH(" "&amp;EK1480:EK1579&amp;" ",BT87))))</f>
        <v/>
      </c>
      <c r="DA87" s="1420" t="str">
        <f t="array" ref="DA87">IF(BN87="","",SUMPRODUCT(--ISNUMBER(SEARCH(" "&amp;EK1580:EK1679&amp;" ",BT87))))</f>
        <v/>
      </c>
      <c r="DB87" s="1420" t="str">
        <f t="array" ref="DB87">IF(BN87="","",SUMPRODUCT(--ISNUMBER(SEARCH(" "&amp;EK1680:EK1763&amp;" ",BT87))))</f>
        <v/>
      </c>
      <c r="DC87" s="1420" t="str">
        <f t="array" ref="DC87">IF(BN87="","",SUMPRODUCT(--ISNUMBER(SEARCH(" "&amp;EK1764:EK1813&amp;" ",BT87))))</f>
        <v/>
      </c>
      <c r="DD87" s="1420" t="str">
        <f t="array" ref="DD87">IF(BN87="","",SUMPRODUCT(--ISNUMBER(SEARCH(" "&amp;EK1814:EK1893&amp;" ",BT87))))</f>
        <v/>
      </c>
      <c r="DE87" s="1420" t="str">
        <f t="array" ref="DE87">IF(BN87="","",SUMPRODUCT(--ISNUMBER(SEARCH(" "&amp;EK1894:EK1902&amp;" ",BT87))))</f>
        <v/>
      </c>
      <c r="DF87" s="1420" t="str">
        <f t="shared" si="89"/>
        <v/>
      </c>
      <c r="DG87" s="1420" t="str">
        <f t="array" ref="DG87">IF(BN87="","",SUMPRODUCT(--ISNUMBER(SEARCH(" "&amp;EK1903:EK1960&amp;" ",BT87))))</f>
        <v/>
      </c>
      <c r="DH87" s="1420" t="str">
        <f t="array" ref="DH87">IF(BN87="","",SUMPRODUCT(--ISNUMBER(SEARCH(" "&amp;EK1961:EK1983&amp;" ",BT87))))</f>
        <v/>
      </c>
      <c r="DI87" s="1420" t="str">
        <f t="array" ref="DI87">IF(BN87="","",SUMPRODUCT(--ISNUMBER(SEARCH(" "&amp;EK1984:EK2000&amp;" ",BT87))))</f>
        <v/>
      </c>
      <c r="DJ87" s="1420" t="str">
        <f t="shared" si="90"/>
        <v/>
      </c>
      <c r="DK87" s="1420" t="str">
        <f t="array" ref="DK87">IF(BN87="","",SUMPRODUCT(--ISNUMBER(SEARCH(" "&amp;EK2001:EK2014&amp;" ",BT87))))</f>
        <v/>
      </c>
      <c r="DL87" s="1420" t="str">
        <f t="array" ref="DL87">IF(BN87="","",SUMPRODUCT(--ISNUMBER(SEARCH(" "&amp;EK2015:EK2029&amp;" ",BT87))))</f>
        <v/>
      </c>
      <c r="DM87" s="1420" t="str">
        <f t="shared" si="91"/>
        <v/>
      </c>
      <c r="DN87" s="1420" t="str">
        <f t="array" ref="DN87">IF(BN87="","",SUMPRODUCT(--ISNUMBER(SEARCH(" "&amp;EK2030:EK2047&amp;" ",BT87))))</f>
        <v/>
      </c>
      <c r="DO87" s="1420" t="str">
        <f t="array" ref="DO87">IF(BN87="","",SUMPRODUCT(--ISNUMBER(SEARCH(" "&amp;EK2048:EK2062&amp;" ",BT87))))</f>
        <v/>
      </c>
      <c r="DP87" s="1420" t="str">
        <f t="shared" si="92"/>
        <v/>
      </c>
      <c r="DQ87" s="1420" t="str">
        <f t="array" ref="DQ87">IF(BN87="","",SUMPRODUCT(--ISNUMBER(SEARCH(" "&amp;EK2063:EK2081&amp;" ",BT87))))</f>
        <v/>
      </c>
      <c r="DR87" s="1420" t="str">
        <f t="array" ref="DR87">IF(BN87="","",SUMPRODUCT(--ISNUMBER(SEARCH(" "&amp;EK2082:EK2096&amp;" ",BT87))))</f>
        <v/>
      </c>
      <c r="DS87" s="1420" t="str">
        <f t="shared" si="93"/>
        <v/>
      </c>
      <c r="DT87" s="1420" t="str">
        <f t="array" ref="DT87">IF(BN87="","",SUMPRODUCT(--ISNUMBER(SEARCH(" "&amp;EK2097:EK2117&amp;" ",BT87))))</f>
        <v/>
      </c>
      <c r="DU87" s="1420" t="str">
        <f t="array" ref="DU87">IF(BN87="","",SUMPRODUCT(--ISNUMBER(SEARCH(" "&amp;EK2118:EK2157&amp;" ",BT87))))</f>
        <v/>
      </c>
      <c r="DV87" s="1420" t="str">
        <f t="shared" si="94"/>
        <v/>
      </c>
      <c r="DW87" s="1420" t="str">
        <f t="array" ref="DW87">IF(BN87="","",SUMPRODUCT(--ISNUMBER(SEARCH(" "&amp;EK2158:EK2170&amp;" ",BT87))))</f>
        <v/>
      </c>
      <c r="DX87" s="1420" t="str">
        <f t="array" ref="DX87">IF(BN87="","",SUMPRODUCT(--ISNUMBER(SEARCH(" "&amp;EK2171:EK2176&amp;" ",BT87))))</f>
        <v/>
      </c>
      <c r="DY87" s="1420" t="str">
        <f t="shared" si="95"/>
        <v/>
      </c>
      <c r="DZ87" s="1420" t="str">
        <f t="array" ref="DZ87">IF(BN87="","",SUMPRODUCT(--ISNUMBER(SEARCH(" "&amp;EK2177:EK2276&amp;" ",BT87))))</f>
        <v/>
      </c>
      <c r="EA87" s="1420" t="str">
        <f t="array" ref="EA87">IF(BN87="","",SUMPRODUCT(--ISNUMBER(SEARCH(" "&amp;EK2277:EK2376&amp;" ",BT87))))</f>
        <v/>
      </c>
      <c r="EB87" s="1420" t="str">
        <f t="array" ref="EB87">IF(BN87="","",SUMPRODUCT(--ISNUMBER(SEARCH(" "&amp;EK2377:EK2419&amp;" ",BT87))))</f>
        <v/>
      </c>
      <c r="EC87" s="1420" t="str">
        <f t="array" ref="EC87">IF(BN87="","",SUMPRODUCT(--ISNUMBER(SEARCH(" "&amp;EK2420:EK2435&amp;" ",BT87))))</f>
        <v/>
      </c>
      <c r="ED87" s="1420" t="str">
        <f t="array" ref="ED87">IF(BN87="","",SUMPRODUCT(--ISNUMBER(SEARCH(" "&amp;EK2436:EK2440&amp;" ",BT87))))</f>
        <v/>
      </c>
      <c r="EE87" s="1420" t="str">
        <f t="shared" si="96"/>
        <v/>
      </c>
      <c r="EF87" s="1412"/>
      <c r="EG87" s="1411" t="s">
        <v>2129</v>
      </c>
      <c r="EH87" s="1411" t="s">
        <v>1905</v>
      </c>
      <c r="EI87" s="1411" t="s">
        <v>1906</v>
      </c>
      <c r="EJ87" s="1411" t="s">
        <v>2130</v>
      </c>
      <c r="EK87" s="1411" t="s">
        <v>2131</v>
      </c>
      <c r="EL87" s="1411" t="s">
        <v>1908</v>
      </c>
      <c r="EM87" s="1411" t="s">
        <v>1909</v>
      </c>
      <c r="EN87" s="1411" t="s">
        <v>1910</v>
      </c>
      <c r="EO87" s="1414" t="s">
        <v>1911</v>
      </c>
    </row>
    <row r="88" spans="2:145" ht="21" customHeight="1">
      <c r="B88" s="1438" t="str">
        <f t="shared" si="97"/>
        <v/>
      </c>
      <c r="C88" s="1438" t="str">
        <f t="shared" si="98"/>
        <v/>
      </c>
      <c r="D88" s="1438" t="str">
        <f>IF(UPPER(TRIM(N27))="X",C88,B88)</f>
        <v/>
      </c>
      <c r="E88" s="1438">
        <f t="array" ref="E88">IF(H87&lt;&gt;"",E87,IF(E87="","",IFERROR(MATCH(TRUE(),INDEX(INDEX(K:K,E87+1):K219&lt;&gt;"",0),0)+E87,"")))</f>
        <v>229</v>
      </c>
      <c r="F88" s="1438">
        <f t="shared" si="58"/>
        <v>0</v>
      </c>
      <c r="G88" s="1438" t="str">
        <f t="shared" si="51"/>
        <v/>
      </c>
      <c r="H88" s="1836" t="str">
        <f t="shared" si="52"/>
        <v/>
      </c>
      <c r="I88" s="1835" t="str">
        <f>IF(AND(F88&lt;&gt;"",N26&gt;0,M88&gt;N26),"Mot &gt; limite","")</f>
        <v/>
      </c>
      <c r="J88" s="1834" t="str">
        <f>IF(K88="","",COUNTIF(K34:K88,"&lt;&gt;"))</f>
        <v/>
      </c>
      <c r="K88" s="1837"/>
      <c r="L88" s="1834" t="str">
        <f t="shared" si="99"/>
        <v/>
      </c>
      <c r="M88" s="1463">
        <f>IF(OR(F88="",N26="",N26&lt;=0),"",IF(LEN(F88)&lt;=N26,LEN(F88),IFERROR(FIND("♦",SUBSTITUTE(LEFT(F88,N26)," ","♦",LEN(LEFT(F88,N26))-LEN(SUBSTITUTE(LEFT(F88,N26)," ","")))),FIND(" ",F88&amp;" ",N26+1)-1)))</f>
        <v>1</v>
      </c>
      <c r="N88" s="1832" t="str">
        <f t="shared" si="54"/>
        <v/>
      </c>
      <c r="O88" s="1833" t="str">
        <f t="shared" si="55"/>
        <v/>
      </c>
      <c r="P88" s="1832" t="str">
        <f t="shared" si="56"/>
        <v/>
      </c>
      <c r="Q88" s="1832" t="str">
        <f t="shared" si="57"/>
        <v/>
      </c>
      <c r="S88" s="1924" t="s">
        <v>6</v>
      </c>
      <c r="T88" s="1975" t="str">
        <f>T26</f>
        <v>N NOM DE VOTRE RECETTE | collez la--FAMILLE| Auteur &gt; VOUS</v>
      </c>
      <c r="U88" s="1974">
        <f>U26</f>
        <v>1</v>
      </c>
      <c r="V88" s="1974" t="str">
        <f>V26</f>
        <v>coupe</v>
      </c>
      <c r="W88" s="1973" t="str">
        <f>W26</f>
        <v>Recette mère ► Desserts assiette</v>
      </c>
      <c r="X88" s="1972"/>
      <c r="Y88" s="1972"/>
      <c r="Z88" s="1972"/>
      <c r="AA88" s="1972"/>
      <c r="AB88" s="1972"/>
      <c r="AC88" s="1971" t="s">
        <v>664</v>
      </c>
      <c r="AD88" s="1970" t="str">
        <f ca="1">"⓬  PHASES DE PROGRESSION  ▼  largeur "&amp;SUM(AE18:AM18)</f>
        <v>⓬  PHASES DE PROGRESSION  ▼  largeur 142</v>
      </c>
      <c r="AE88" s="1969"/>
      <c r="AF88" s="1968"/>
      <c r="AG88" s="1968"/>
      <c r="AH88" s="1968"/>
      <c r="AI88" s="1967"/>
      <c r="AJ88" s="1966"/>
      <c r="AK88" s="1965"/>
      <c r="AL88" s="1965"/>
      <c r="AM88" s="1964"/>
      <c r="AN88" s="1964"/>
      <c r="AO88" s="1964"/>
      <c r="AP88" s="1964"/>
      <c r="AQ88" s="1964"/>
      <c r="AR88" s="1963" t="s">
        <v>80</v>
      </c>
      <c r="AS88" s="1463"/>
      <c r="AT88" s="1423">
        <v>60</v>
      </c>
      <c r="AU88" s="1424"/>
      <c r="AV88" s="1962" t="str">
        <f t="shared" si="59"/>
        <v/>
      </c>
      <c r="AW88" s="1961" t="str">
        <f t="shared" si="60"/>
        <v/>
      </c>
      <c r="AX88" s="1425" t="str">
        <f t="shared" si="61"/>
        <v/>
      </c>
      <c r="AY88" s="1425" t="str">
        <f t="shared" si="62"/>
        <v/>
      </c>
      <c r="AZ88" s="1425" t="str">
        <f t="shared" si="63"/>
        <v/>
      </c>
      <c r="BA88" s="1425" t="str">
        <f t="shared" si="64"/>
        <v/>
      </c>
      <c r="BB88" s="1425" t="str">
        <f t="shared" si="65"/>
        <v/>
      </c>
      <c r="BC88" s="1425" t="str">
        <f t="shared" si="66"/>
        <v/>
      </c>
      <c r="BD88" s="1425" t="str">
        <f t="shared" si="67"/>
        <v/>
      </c>
      <c r="BE88" s="1425" t="str">
        <f t="shared" si="68"/>
        <v/>
      </c>
      <c r="BF88" s="1425" t="str">
        <f t="shared" si="69"/>
        <v/>
      </c>
      <c r="BG88" s="1425" t="str">
        <f t="shared" si="70"/>
        <v/>
      </c>
      <c r="BH88" s="1425" t="str">
        <f t="shared" si="71"/>
        <v/>
      </c>
      <c r="BI88" s="1425" t="str">
        <f t="shared" si="72"/>
        <v/>
      </c>
      <c r="BJ88" s="1425" t="str">
        <f t="shared" si="73"/>
        <v/>
      </c>
      <c r="BK88" s="1425" t="str">
        <f t="shared" si="74"/>
        <v/>
      </c>
      <c r="BL88" s="1426" t="str">
        <f t="shared" si="75"/>
        <v/>
      </c>
      <c r="BM88" s="1410"/>
      <c r="BN88" s="1420" t="str">
        <f t="shared" si="76"/>
        <v/>
      </c>
      <c r="BO88" s="1420" t="str">
        <f t="shared" si="77"/>
        <v/>
      </c>
      <c r="BP88" s="1420" t="str">
        <f t="shared" si="78"/>
        <v/>
      </c>
      <c r="BQ88" s="1420" t="str">
        <f t="shared" si="79"/>
        <v/>
      </c>
      <c r="BR88" s="1420" t="str">
        <f t="shared" si="80"/>
        <v/>
      </c>
      <c r="BS88" s="1420" t="str">
        <f t="shared" si="81"/>
        <v/>
      </c>
      <c r="BT88" s="1420" t="str">
        <f t="shared" si="82"/>
        <v xml:space="preserve">  </v>
      </c>
      <c r="BU88" s="1420" t="str">
        <f t="array" ref="BU88">IF(BN88="","",SUMPRODUCT(--ISNUMBER(SEARCH(" "&amp;EK24:EK123&amp;" ",BT88))))</f>
        <v/>
      </c>
      <c r="BV88" s="1420" t="str">
        <f t="array" ref="BV88">IF(BN88="","",SUMPRODUCT(--ISNUMBER(SEARCH(" "&amp;EK124:EK169&amp;" ",BT88))))</f>
        <v/>
      </c>
      <c r="BW88" s="1420" t="str">
        <f t="array" ref="BW88">IF(BN88="","",SUMPRODUCT(--ISNUMBER(SEARCH(" "&amp;EK170:EK207&amp;" ",BT88))))</f>
        <v/>
      </c>
      <c r="BX88" s="1420" t="str">
        <f t="array" ref="BX88">IF(BN88="","",SUMPRODUCT(--ISNUMBER(SEARCH(" "&amp;EK208:EK229&amp;" ",BT88))))</f>
        <v/>
      </c>
      <c r="BY88" s="1420" t="str">
        <f t="shared" si="83"/>
        <v/>
      </c>
      <c r="BZ88" s="1420" t="str">
        <f t="array" ref="BZ88">IF(BN88="","",SUMPRODUCT(--ISNUMBER(SEARCH(" "&amp;EK230:EK329&amp;" ",BT88))))</f>
        <v/>
      </c>
      <c r="CA88" s="1420" t="str">
        <f t="array" ref="CA88">IF(BN88="","",SUMPRODUCT(--ISNUMBER(SEARCH(" "&amp;EK330:EK364&amp;" ",BT88))))</f>
        <v/>
      </c>
      <c r="CB88" s="1420" t="str">
        <f t="shared" si="84"/>
        <v/>
      </c>
      <c r="CC88" s="1420" t="str">
        <f t="array" ref="CC88">IF(BN88="","",SUMPRODUCT(--ISNUMBER(SEARCH(" "&amp;EK365:EK422&amp;" ",BT88))))</f>
        <v/>
      </c>
      <c r="CD88" s="1420" t="str">
        <f t="array" ref="CD88">IF(BN88="","",SUMPRODUCT(--ISNUMBER(SEARCH(" "&amp;EK423:EK450&amp;" ",BT88))))</f>
        <v/>
      </c>
      <c r="CE88" s="1420" t="str">
        <f t="array" ref="CE88">IF(BN88="","",SUMPRODUCT(--ISNUMBER(SEARCH(" "&amp;EK451:EK459&amp;" ",BT88))))</f>
        <v/>
      </c>
      <c r="CF88" s="1420" t="str">
        <f t="shared" si="85"/>
        <v/>
      </c>
      <c r="CG88" s="1420" t="str">
        <f t="array" ref="CG88">IF(BN88="","",SUMPRODUCT(--ISNUMBER(SEARCH(" "&amp;EK460:EK559&amp;" ",BT88))))</f>
        <v/>
      </c>
      <c r="CH88" s="1420" t="str">
        <f t="array" ref="CH88">IF(BN88="","",SUMPRODUCT(--ISNUMBER(SEARCH(" "&amp;EK560:EK659&amp;" ",BT88))))</f>
        <v/>
      </c>
      <c r="CI88" s="1420" t="str">
        <f t="array" ref="CI88">IF(BN88="","",SUMPRODUCT(--ISNUMBER(SEARCH(" "&amp;EK660:EK759&amp;" ",BT88))))</f>
        <v/>
      </c>
      <c r="CJ88" s="1420" t="str">
        <f t="array" ref="CJ88">IF(BN88="","",SUMPRODUCT(--ISNUMBER(SEARCH(" "&amp;EK760:EK859&amp;" ",BT88))))</f>
        <v/>
      </c>
      <c r="CK88" s="1420" t="str">
        <f t="array" ref="CK88">IF(BN88="","",SUMPRODUCT(--ISNUMBER(SEARCH(" "&amp;EK860:EK959&amp;" ",BT88))))</f>
        <v/>
      </c>
      <c r="CL88" s="1420" t="str">
        <f t="array" ref="CL88">IF(BN88="","",SUMPRODUCT(--ISNUMBER(SEARCH(" "&amp;EK960:EK1059&amp;" ",BT88))))</f>
        <v/>
      </c>
      <c r="CM88" s="1420" t="str">
        <f t="array" ref="CM88">IF(BN88="","",SUMPRODUCT(--ISNUMBER(SEARCH(" "&amp;EK1060:EK1159&amp;" ",BT88))))</f>
        <v/>
      </c>
      <c r="CN88" s="1420" t="str">
        <f t="array" ref="CN88">IF(BN88="","",SUMPRODUCT(--ISNUMBER(SEARCH(" "&amp;EK1160:EK1259&amp;" ",BT88))))</f>
        <v/>
      </c>
      <c r="CO88" s="1420" t="str">
        <f t="array" ref="CO88">IF(BN88="","",SUMPRODUCT(--ISNUMBER(SEARCH(" "&amp;EK1260:EK1359&amp;" ",BT88))))</f>
        <v/>
      </c>
      <c r="CP88" s="1420" t="str">
        <f t="array" ref="CP88">IF(BN88="","",SUMPRODUCT(--ISNUMBER(SEARCH(" "&amp;EK1360:EK1387&amp;" ",BT88))))</f>
        <v/>
      </c>
      <c r="CQ88" s="1420" t="str">
        <f t="array" ref="CQ88">IF(BN88="","",SUMPRODUCT(--ISNUMBER(SEARCH(" "&amp;EK1388:EK1396&amp;" ",BT88))))</f>
        <v/>
      </c>
      <c r="CR88" s="1420" t="str">
        <f t="array" ref="CR88">IF(BN88="","",SUMPRODUCT(--ISNUMBER(SEARCH(" "&amp;EK1397:EK1407&amp;" ",BT88))))</f>
        <v/>
      </c>
      <c r="CS88" s="1420" t="str">
        <f t="shared" si="86"/>
        <v/>
      </c>
      <c r="CT88" s="1420" t="str">
        <f t="array" ref="CT88">IF(BN88="","",SUMPRODUCT(--ISNUMBER(SEARCH(" "&amp;EK1408:EK1428&amp;" ",BT88))))</f>
        <v/>
      </c>
      <c r="CU88" s="1420" t="str">
        <f t="shared" si="87"/>
        <v/>
      </c>
      <c r="CV88" s="1420" t="str">
        <f t="array" ref="CV88">IF(BN88="","",SUMPRODUCT(--ISNUMBER(SEARCH(" "&amp;EK1429:EK1466&amp;" ",BT88))))</f>
        <v/>
      </c>
      <c r="CW88" s="1420" t="str">
        <f t="array" ref="CW88">IF(BN88="","",SUMPRODUCT(--ISNUMBER(SEARCH(" "&amp;EK1467:EK1468&amp;" ",BT88))))</f>
        <v/>
      </c>
      <c r="CX88" s="1420" t="str">
        <f t="array" ref="CX88">IF(BN88="","",SUMPRODUCT(--ISNUMBER(SEARCH(" "&amp;EK1469:EK1479&amp;" ",BT88))))</f>
        <v/>
      </c>
      <c r="CY88" s="1420" t="str">
        <f t="shared" si="88"/>
        <v/>
      </c>
      <c r="CZ88" s="1420" t="str">
        <f t="array" ref="CZ88">IF(BN88="","",SUMPRODUCT(--ISNUMBER(SEARCH(" "&amp;EK1480:EK1579&amp;" ",BT88))))</f>
        <v/>
      </c>
      <c r="DA88" s="1420" t="str">
        <f t="array" ref="DA88">IF(BN88="","",SUMPRODUCT(--ISNUMBER(SEARCH(" "&amp;EK1580:EK1679&amp;" ",BT88))))</f>
        <v/>
      </c>
      <c r="DB88" s="1420" t="str">
        <f t="array" ref="DB88">IF(BN88="","",SUMPRODUCT(--ISNUMBER(SEARCH(" "&amp;EK1680:EK1763&amp;" ",BT88))))</f>
        <v/>
      </c>
      <c r="DC88" s="1420" t="str">
        <f t="array" ref="DC88">IF(BN88="","",SUMPRODUCT(--ISNUMBER(SEARCH(" "&amp;EK1764:EK1813&amp;" ",BT88))))</f>
        <v/>
      </c>
      <c r="DD88" s="1420" t="str">
        <f t="array" ref="DD88">IF(BN88="","",SUMPRODUCT(--ISNUMBER(SEARCH(" "&amp;EK1814:EK1893&amp;" ",BT88))))</f>
        <v/>
      </c>
      <c r="DE88" s="1420" t="str">
        <f t="array" ref="DE88">IF(BN88="","",SUMPRODUCT(--ISNUMBER(SEARCH(" "&amp;EK1894:EK1902&amp;" ",BT88))))</f>
        <v/>
      </c>
      <c r="DF88" s="1420" t="str">
        <f t="shared" si="89"/>
        <v/>
      </c>
      <c r="DG88" s="1420" t="str">
        <f t="array" ref="DG88">IF(BN88="","",SUMPRODUCT(--ISNUMBER(SEARCH(" "&amp;EK1903:EK1960&amp;" ",BT88))))</f>
        <v/>
      </c>
      <c r="DH88" s="1420" t="str">
        <f t="array" ref="DH88">IF(BN88="","",SUMPRODUCT(--ISNUMBER(SEARCH(" "&amp;EK1961:EK1983&amp;" ",BT88))))</f>
        <v/>
      </c>
      <c r="DI88" s="1420" t="str">
        <f t="array" ref="DI88">IF(BN88="","",SUMPRODUCT(--ISNUMBER(SEARCH(" "&amp;EK1984:EK2000&amp;" ",BT88))))</f>
        <v/>
      </c>
      <c r="DJ88" s="1420" t="str">
        <f t="shared" si="90"/>
        <v/>
      </c>
      <c r="DK88" s="1420" t="str">
        <f t="array" ref="DK88">IF(BN88="","",SUMPRODUCT(--ISNUMBER(SEARCH(" "&amp;EK2001:EK2014&amp;" ",BT88))))</f>
        <v/>
      </c>
      <c r="DL88" s="1420" t="str">
        <f t="array" ref="DL88">IF(BN88="","",SUMPRODUCT(--ISNUMBER(SEARCH(" "&amp;EK2015:EK2029&amp;" ",BT88))))</f>
        <v/>
      </c>
      <c r="DM88" s="1420" t="str">
        <f t="shared" si="91"/>
        <v/>
      </c>
      <c r="DN88" s="1420" t="str">
        <f t="array" ref="DN88">IF(BN88="","",SUMPRODUCT(--ISNUMBER(SEARCH(" "&amp;EK2030:EK2047&amp;" ",BT88))))</f>
        <v/>
      </c>
      <c r="DO88" s="1420" t="str">
        <f t="array" ref="DO88">IF(BN88="","",SUMPRODUCT(--ISNUMBER(SEARCH(" "&amp;EK2048:EK2062&amp;" ",BT88))))</f>
        <v/>
      </c>
      <c r="DP88" s="1420" t="str">
        <f t="shared" si="92"/>
        <v/>
      </c>
      <c r="DQ88" s="1420" t="str">
        <f t="array" ref="DQ88">IF(BN88="","",SUMPRODUCT(--ISNUMBER(SEARCH(" "&amp;EK2063:EK2081&amp;" ",BT88))))</f>
        <v/>
      </c>
      <c r="DR88" s="1420" t="str">
        <f t="array" ref="DR88">IF(BN88="","",SUMPRODUCT(--ISNUMBER(SEARCH(" "&amp;EK2082:EK2096&amp;" ",BT88))))</f>
        <v/>
      </c>
      <c r="DS88" s="1420" t="str">
        <f t="shared" si="93"/>
        <v/>
      </c>
      <c r="DT88" s="1420" t="str">
        <f t="array" ref="DT88">IF(BN88="","",SUMPRODUCT(--ISNUMBER(SEARCH(" "&amp;EK2097:EK2117&amp;" ",BT88))))</f>
        <v/>
      </c>
      <c r="DU88" s="1420" t="str">
        <f t="array" ref="DU88">IF(BN88="","",SUMPRODUCT(--ISNUMBER(SEARCH(" "&amp;EK2118:EK2157&amp;" ",BT88))))</f>
        <v/>
      </c>
      <c r="DV88" s="1420" t="str">
        <f t="shared" si="94"/>
        <v/>
      </c>
      <c r="DW88" s="1420" t="str">
        <f t="array" ref="DW88">IF(BN88="","",SUMPRODUCT(--ISNUMBER(SEARCH(" "&amp;EK2158:EK2170&amp;" ",BT88))))</f>
        <v/>
      </c>
      <c r="DX88" s="1420" t="str">
        <f t="array" ref="DX88">IF(BN88="","",SUMPRODUCT(--ISNUMBER(SEARCH(" "&amp;EK2171:EK2176&amp;" ",BT88))))</f>
        <v/>
      </c>
      <c r="DY88" s="1420" t="str">
        <f t="shared" si="95"/>
        <v/>
      </c>
      <c r="DZ88" s="1420" t="str">
        <f t="array" ref="DZ88">IF(BN88="","",SUMPRODUCT(--ISNUMBER(SEARCH(" "&amp;EK2177:EK2276&amp;" ",BT88))))</f>
        <v/>
      </c>
      <c r="EA88" s="1420" t="str">
        <f t="array" ref="EA88">IF(BN88="","",SUMPRODUCT(--ISNUMBER(SEARCH(" "&amp;EK2277:EK2376&amp;" ",BT88))))</f>
        <v/>
      </c>
      <c r="EB88" s="1420" t="str">
        <f t="array" ref="EB88">IF(BN88="","",SUMPRODUCT(--ISNUMBER(SEARCH(" "&amp;EK2377:EK2419&amp;" ",BT88))))</f>
        <v/>
      </c>
      <c r="EC88" s="1420" t="str">
        <f t="array" ref="EC88">IF(BN88="","",SUMPRODUCT(--ISNUMBER(SEARCH(" "&amp;EK2420:EK2435&amp;" ",BT88))))</f>
        <v/>
      </c>
      <c r="ED88" s="1420" t="str">
        <f t="array" ref="ED88">IF(BN88="","",SUMPRODUCT(--ISNUMBER(SEARCH(" "&amp;EK2436:EK2440&amp;" ",BT88))))</f>
        <v/>
      </c>
      <c r="EE88" s="1420" t="str">
        <f t="shared" si="96"/>
        <v/>
      </c>
      <c r="EF88" s="1412"/>
      <c r="EG88" s="1411" t="s">
        <v>2132</v>
      </c>
      <c r="EH88" s="1411" t="s">
        <v>1905</v>
      </c>
      <c r="EI88" s="1411" t="s">
        <v>1906</v>
      </c>
      <c r="EJ88" s="1411" t="s">
        <v>2133</v>
      </c>
      <c r="EK88" s="1411" t="s">
        <v>2134</v>
      </c>
      <c r="EL88" s="1411" t="s">
        <v>1908</v>
      </c>
      <c r="EM88" s="1411" t="s">
        <v>1909</v>
      </c>
      <c r="EN88" s="1411" t="s">
        <v>1910</v>
      </c>
      <c r="EO88" s="1414" t="s">
        <v>1911</v>
      </c>
    </row>
    <row r="89" spans="2:145" ht="21" customHeight="1">
      <c r="B89" s="1438" t="str">
        <f t="shared" si="97"/>
        <v/>
      </c>
      <c r="C89" s="1438" t="str">
        <f t="shared" si="98"/>
        <v/>
      </c>
      <c r="D89" s="1438" t="str">
        <f>IF(UPPER(TRIM(N27))="X",C89,B89)</f>
        <v/>
      </c>
      <c r="E89" s="1438">
        <f t="array" ref="E89">IF(H88&lt;&gt;"",E88,IF(E88="","",IFERROR(MATCH(TRUE(),INDEX(INDEX(K:K,E88+1):K219&lt;&gt;"",0),0)+E88,"")))</f>
        <v>230</v>
      </c>
      <c r="F89" s="1438">
        <f t="shared" si="58"/>
        <v>0</v>
      </c>
      <c r="G89" s="1438" t="str">
        <f t="shared" si="51"/>
        <v/>
      </c>
      <c r="H89" s="1836" t="str">
        <f t="shared" si="52"/>
        <v/>
      </c>
      <c r="I89" s="1835" t="str">
        <f>IF(AND(F89&lt;&gt;"",N26&gt;0,M89&gt;N26),"Mot &gt; limite","")</f>
        <v/>
      </c>
      <c r="J89" s="1834" t="str">
        <f>IF(K89="","",COUNTIF(K34:K89,"&lt;&gt;"))</f>
        <v/>
      </c>
      <c r="K89" s="1837"/>
      <c r="L89" s="1834" t="str">
        <f t="shared" si="99"/>
        <v/>
      </c>
      <c r="M89" s="1463">
        <f>IF(OR(F89="",N26="",N26&lt;=0),"",IF(LEN(F89)&lt;=N26,LEN(F89),IFERROR(FIND("♦",SUBSTITUTE(LEFT(F89,N26)," ","♦",LEN(LEFT(F89,N26))-LEN(SUBSTITUTE(LEFT(F89,N26)," ","")))),FIND(" ",F89&amp;" ",N26+1)-1)))</f>
        <v>1</v>
      </c>
      <c r="N89" s="1832" t="str">
        <f t="shared" si="54"/>
        <v/>
      </c>
      <c r="O89" s="1833" t="str">
        <f t="shared" si="55"/>
        <v/>
      </c>
      <c r="P89" s="1832" t="str">
        <f t="shared" si="56"/>
        <v/>
      </c>
      <c r="Q89" s="1832" t="str">
        <f t="shared" si="57"/>
        <v/>
      </c>
      <c r="S89" s="1924" t="s">
        <v>6</v>
      </c>
      <c r="T89" s="1922" t="str">
        <f>T26</f>
        <v>N NOM DE VOTRE RECETTE | collez la--FAMILLE| Auteur &gt; VOUS</v>
      </c>
      <c r="U89" s="1923">
        <f>U26</f>
        <v>1</v>
      </c>
      <c r="V89" s="1922" t="str">
        <f>V26</f>
        <v>coupe</v>
      </c>
      <c r="W89" s="1921" t="str">
        <f>W26</f>
        <v>Recette mère ► Desserts assiette</v>
      </c>
      <c r="X89" s="1960"/>
      <c r="Y89" s="1960"/>
      <c r="Z89" s="1960"/>
      <c r="AA89" s="1960"/>
      <c r="AB89" s="1959" t="str">
        <f t="array" ref="AB89">IF(SUMPRODUCT((AE89:AL89&lt;&gt;"")*1)=0,"",SUMPRODUCT((AE89:AL89&lt;&gt;"")*(LEN(TRIM(SUBSTITUTE(AE89:AL89,CHAR(160)," "))) - LEN(SUBSTITUTE(TRIM(SUBSTITUTE(AE89:AL89,CHAR(160)," "))," ","")) + 1)) &amp; " mot" &amp; IF(SUMPRODUCT((AE89:AL89&lt;&gt;"")*(LEN(TRIM(SUBSTITUTE(AE89:AL89,CHAR(160)," "))) - LEN(SUBSTITUTE(TRIM(SUBSTITUTE(AE89:AL89,CHAR(160)," "))," ","")) + 1))&gt;1,"s",""))</f>
        <v>7 mots</v>
      </c>
      <c r="AC89" s="1958" t="str">
        <f t="array" ref="AC89">SUMPRODUCT(--(AE89:AL89&lt;&gt;""), LEN(TRIM(SUBSTITUTE(AE89:AL89, CHAR(160), "")))) &amp; " Car."</f>
        <v>30 Car.</v>
      </c>
      <c r="AD89" s="1935">
        <v>0</v>
      </c>
      <c r="AE89" s="1471" t="s">
        <v>84</v>
      </c>
      <c r="AF89" s="1471"/>
      <c r="AG89" s="1471"/>
      <c r="AH89" s="1471"/>
      <c r="AI89" s="1471"/>
      <c r="AJ89" s="1471"/>
      <c r="AK89" s="1471"/>
      <c r="AL89" s="1957"/>
      <c r="AM89" s="1463"/>
      <c r="AN89" s="1956" t="s">
        <v>901</v>
      </c>
      <c r="AO89" s="1955">
        <v>120</v>
      </c>
      <c r="AP89" s="1954" t="str">
        <f>AP23</f>
        <v>⓫  Dupliquée pour</v>
      </c>
      <c r="AQ89" s="1953">
        <f>AQ23</f>
        <v>727</v>
      </c>
      <c r="AR89" s="1952" t="str">
        <f>AR23</f>
        <v>portions</v>
      </c>
      <c r="AS89" s="1463"/>
      <c r="EF89" s="1412"/>
      <c r="EG89" s="1411" t="s">
        <v>2135</v>
      </c>
      <c r="EH89" s="1411" t="s">
        <v>1905</v>
      </c>
      <c r="EI89" s="1411" t="s">
        <v>1906</v>
      </c>
      <c r="EJ89" s="1411" t="s">
        <v>750</v>
      </c>
      <c r="EK89" s="1411" t="s">
        <v>750</v>
      </c>
      <c r="EL89" s="1411" t="s">
        <v>1908</v>
      </c>
      <c r="EM89" s="1411" t="s">
        <v>1909</v>
      </c>
      <c r="EN89" s="1411" t="s">
        <v>1910</v>
      </c>
      <c r="EO89" s="1414" t="s">
        <v>1911</v>
      </c>
    </row>
    <row r="90" spans="2:145" ht="21" customHeight="1">
      <c r="B90" s="1438" t="str">
        <f t="shared" si="97"/>
        <v/>
      </c>
      <c r="C90" s="1438" t="str">
        <f t="shared" si="98"/>
        <v/>
      </c>
      <c r="D90" s="1438" t="str">
        <f>IF(UPPER(TRIM(N27))="X",C90,B90)</f>
        <v/>
      </c>
      <c r="E90" s="1438">
        <f t="array" ref="E90">IF(H89&lt;&gt;"",E89,IF(E89="","",IFERROR(MATCH(TRUE(),INDEX(INDEX(K:K,E89+1):K219&lt;&gt;"",0),0)+E89,"")))</f>
        <v>231</v>
      </c>
      <c r="F90" s="1438">
        <f t="shared" si="58"/>
        <v>0</v>
      </c>
      <c r="G90" s="1438" t="str">
        <f t="shared" si="51"/>
        <v/>
      </c>
      <c r="H90" s="1836" t="str">
        <f t="shared" si="52"/>
        <v/>
      </c>
      <c r="I90" s="1835" t="str">
        <f>IF(AND(F90&lt;&gt;"",N26&gt;0,M90&gt;N26),"Mot &gt; limite","")</f>
        <v/>
      </c>
      <c r="J90" s="1834" t="str">
        <f>IF(K90="","",COUNTIF(K34:K90,"&lt;&gt;"))</f>
        <v/>
      </c>
      <c r="K90" s="1837"/>
      <c r="L90" s="1834" t="str">
        <f t="shared" si="99"/>
        <v/>
      </c>
      <c r="M90" s="1463">
        <f>IF(OR(F90="",N26="",N26&lt;=0),"",IF(LEN(F90)&lt;=N26,LEN(F90),IFERROR(FIND("♦",SUBSTITUTE(LEFT(F90,N26)," ","♦",LEN(LEFT(F90,N26))-LEN(SUBSTITUTE(LEFT(F90,N26)," ","")))),FIND(" ",F90&amp;" ",N26+1)-1)))</f>
        <v>1</v>
      </c>
      <c r="N90" s="1832" t="str">
        <f t="shared" si="54"/>
        <v/>
      </c>
      <c r="O90" s="1833" t="str">
        <f t="shared" si="55"/>
        <v/>
      </c>
      <c r="P90" s="1832" t="str">
        <f t="shared" si="56"/>
        <v/>
      </c>
      <c r="Q90" s="1832" t="str">
        <f t="shared" si="57"/>
        <v/>
      </c>
      <c r="S90" s="1924" t="s">
        <v>6</v>
      </c>
      <c r="T90" s="1922" t="str">
        <f>T26</f>
        <v>N NOM DE VOTRE RECETTE | collez la--FAMILLE| Auteur &gt; VOUS</v>
      </c>
      <c r="U90" s="1923">
        <f>U26</f>
        <v>1</v>
      </c>
      <c r="V90" s="1922" t="str">
        <f>V26</f>
        <v>coupe</v>
      </c>
      <c r="W90" s="1921" t="str">
        <f>W26</f>
        <v>Recette mère ► Desserts assiette</v>
      </c>
      <c r="X90" s="1927"/>
      <c r="Y90" s="1951"/>
      <c r="Z90" s="1951" t="s">
        <v>83</v>
      </c>
      <c r="AA90" s="1929">
        <f>ROWS(AB90:AB90)</f>
        <v>1</v>
      </c>
      <c r="AB90" s="1917" t="str">
        <f t="array" ref="AB90">IF(SUMPRODUCT((AE90:AL90&lt;&gt;"")*1)=0,"",SUMPRODUCT((AE90:AL90&lt;&gt;"")*(LEN(TRIM(SUBSTITUTE(AE90:AL90,CHAR(160)," "))) - LEN(SUBSTITUTE(TRIM(SUBSTITUTE(AE90:AL90,CHAR(160)," "))," ","")) + 1)) &amp; " mot" &amp; IF(SUMPRODUCT((AE90:AL90&lt;&gt;"")*(LEN(TRIM(SUBSTITUTE(AE90:AL90,CHAR(160)," "))) - LEN(SUBSTITUTE(TRIM(SUBSTITUTE(AE90:AL90,CHAR(160)," "))," ","")) + 1))&gt;1,"s",""))</f>
        <v/>
      </c>
      <c r="AC90" s="1928" t="str">
        <f t="array" ref="AC90">SUMPRODUCT(--(AE90:AL90&lt;&gt;""), LEN(TRIM(SUBSTITUTE(AE90:AL90, CHAR(160), "")))) &amp; " Car."</f>
        <v>0 Car.</v>
      </c>
      <c r="AD90" s="1472" t="str">
        <f>IF(ISBLANK(AE90),"",LARGE(AD89:AD89,1)+1)</f>
        <v/>
      </c>
      <c r="AE90" s="1471"/>
      <c r="AF90" s="1471"/>
      <c r="AG90" s="1471"/>
      <c r="AH90" s="1471"/>
      <c r="AI90" s="1471"/>
      <c r="AJ90" s="1471"/>
      <c r="AK90" s="1471"/>
      <c r="AL90" s="1950"/>
      <c r="AM90" s="1463"/>
      <c r="AN90" s="1950" t="str">
        <f>"Poids de sauce par "&amp;AO94</f>
        <v>Poids de sauce par barquette(s)</v>
      </c>
      <c r="AO90" s="1949">
        <v>60</v>
      </c>
      <c r="AP90" s="1948" t="s">
        <v>612</v>
      </c>
      <c r="AQ90" s="1947">
        <f>AN75/AQ89</f>
        <v>0.14500000000000002</v>
      </c>
      <c r="AR90" s="1911"/>
      <c r="AS90" s="1463"/>
      <c r="EF90" s="1412"/>
      <c r="EG90" s="1411" t="s">
        <v>2136</v>
      </c>
      <c r="EH90" s="1411" t="s">
        <v>1905</v>
      </c>
      <c r="EI90" s="1411" t="s">
        <v>1906</v>
      </c>
      <c r="EJ90" s="1411" t="s">
        <v>2137</v>
      </c>
      <c r="EK90" s="1411" t="s">
        <v>2138</v>
      </c>
      <c r="EL90" s="1411" t="s">
        <v>1908</v>
      </c>
      <c r="EM90" s="1411" t="s">
        <v>1909</v>
      </c>
      <c r="EN90" s="1411" t="s">
        <v>1910</v>
      </c>
      <c r="EO90" s="1414" t="s">
        <v>1911</v>
      </c>
    </row>
    <row r="91" spans="2:145" ht="21" customHeight="1">
      <c r="B91" s="1438" t="str">
        <f t="shared" si="97"/>
        <v/>
      </c>
      <c r="C91" s="1438" t="str">
        <f t="shared" si="98"/>
        <v/>
      </c>
      <c r="D91" s="1438" t="str">
        <f>IF(UPPER(TRIM(N27))="X",C91,B91)</f>
        <v/>
      </c>
      <c r="E91" s="1438">
        <f t="array" ref="E91">IF(H90&lt;&gt;"",E90,IF(E90="","",IFERROR(MATCH(TRUE(),INDEX(INDEX(K:K,E90+1):K219&lt;&gt;"",0),0)+E90,"")))</f>
        <v>232</v>
      </c>
      <c r="F91" s="1438">
        <f t="shared" si="58"/>
        <v>0</v>
      </c>
      <c r="G91" s="1438" t="str">
        <f t="shared" si="51"/>
        <v/>
      </c>
      <c r="H91" s="1836" t="str">
        <f t="shared" si="52"/>
        <v/>
      </c>
      <c r="I91" s="1835" t="str">
        <f>IF(AND(F91&lt;&gt;"",N26&gt;0,M91&gt;N26),"Mot &gt; limite","")</f>
        <v/>
      </c>
      <c r="J91" s="1834" t="str">
        <f>IF(K91="","",COUNTIF(K34:K91,"&lt;&gt;"))</f>
        <v/>
      </c>
      <c r="K91" s="1837"/>
      <c r="L91" s="1834" t="str">
        <f t="shared" si="99"/>
        <v/>
      </c>
      <c r="M91" s="1463">
        <f>IF(OR(F91="",N26="",N26&lt;=0),"",IF(LEN(F91)&lt;=N26,LEN(F91),IFERROR(FIND("♦",SUBSTITUTE(LEFT(F91,N26)," ","♦",LEN(LEFT(F91,N26))-LEN(SUBSTITUTE(LEFT(F91,N26)," ","")))),FIND(" ",F91&amp;" ",N26+1)-1)))</f>
        <v>1</v>
      </c>
      <c r="N91" s="1832" t="str">
        <f t="shared" si="54"/>
        <v/>
      </c>
      <c r="O91" s="1833" t="str">
        <f t="shared" si="55"/>
        <v/>
      </c>
      <c r="P91" s="1832" t="str">
        <f t="shared" si="56"/>
        <v/>
      </c>
      <c r="Q91" s="1832" t="str">
        <f t="shared" si="57"/>
        <v/>
      </c>
      <c r="S91" s="1924" t="s">
        <v>6</v>
      </c>
      <c r="T91" s="1922" t="str">
        <f>T26</f>
        <v>N NOM DE VOTRE RECETTE | collez la--FAMILLE| Auteur &gt; VOUS</v>
      </c>
      <c r="U91" s="1923">
        <f>U26</f>
        <v>1</v>
      </c>
      <c r="V91" s="1922" t="str">
        <f>V26</f>
        <v>coupe</v>
      </c>
      <c r="W91" s="1921" t="str">
        <f>W26</f>
        <v>Recette mère ► Desserts assiette</v>
      </c>
      <c r="X91" s="1927"/>
      <c r="Y91" s="1927"/>
      <c r="Z91" s="1927"/>
      <c r="AA91" s="1929">
        <f>ROWS(AB90:AB91)</f>
        <v>2</v>
      </c>
      <c r="AB91" s="1917" t="str">
        <f t="array" ref="AB91">IF(SUMPRODUCT((AE91:AL91&lt;&gt;"")*1)=0,"",SUMPRODUCT((AE91:AL91&lt;&gt;"")*(LEN(TRIM(SUBSTITUTE(AE91:AL91,CHAR(160)," "))) - LEN(SUBSTITUTE(TRIM(SUBSTITUTE(AE91:AL91,CHAR(160)," "))," ","")) + 1)) &amp; " mot" &amp; IF(SUMPRODUCT((AE91:AL91&lt;&gt;"")*(LEN(TRIM(SUBSTITUTE(AE91:AL91,CHAR(160)," "))) - LEN(SUBSTITUTE(TRIM(SUBSTITUTE(AE91:AL91,CHAR(160)," "))," ","")) + 1))&gt;1,"s",""))</f>
        <v/>
      </c>
      <c r="AC91" s="1928" t="str">
        <f t="array" ref="AC91">SUMPRODUCT(--(AE91:AL91&lt;&gt;""), LEN(TRIM(SUBSTITUTE(AE91:AL91, CHAR(160), "")))) &amp; " Car."</f>
        <v>0 Car.</v>
      </c>
      <c r="AD91" s="1472" t="str">
        <f>IF(ISBLANK(AE91),"",LARGE(AD89:AD90,1)+1)</f>
        <v/>
      </c>
      <c r="AE91" s="1471"/>
      <c r="AF91" s="1839"/>
      <c r="AG91" s="1471"/>
      <c r="AH91" s="1471"/>
      <c r="AI91" s="1471"/>
      <c r="AJ91" s="1471"/>
      <c r="AK91" s="1471"/>
      <c r="AL91" s="1946"/>
      <c r="AM91" s="1463"/>
      <c r="AN91" s="1946" t="str">
        <f>"Prix d'1  "&amp;AO94</f>
        <v>Prix d'1  barquette(s)</v>
      </c>
      <c r="AO91" s="1945">
        <v>1</v>
      </c>
      <c r="AP91" s="1937"/>
      <c r="AQ91" s="1944" t="s">
        <v>81</v>
      </c>
      <c r="AR91" s="1940" t="s">
        <v>82</v>
      </c>
      <c r="AS91" s="1463"/>
      <c r="EF91" s="1412"/>
      <c r="EG91" s="1411" t="s">
        <v>2139</v>
      </c>
      <c r="EH91" s="1411" t="s">
        <v>1905</v>
      </c>
      <c r="EI91" s="1411" t="s">
        <v>1906</v>
      </c>
      <c r="EJ91" s="1411" t="s">
        <v>2140</v>
      </c>
      <c r="EK91" s="1411" t="s">
        <v>2141</v>
      </c>
      <c r="EL91" s="1411" t="s">
        <v>1908</v>
      </c>
      <c r="EM91" s="1411" t="s">
        <v>1909</v>
      </c>
      <c r="EN91" s="1411" t="s">
        <v>1910</v>
      </c>
      <c r="EO91" s="1414" t="s">
        <v>1911</v>
      </c>
    </row>
    <row r="92" spans="2:145" ht="21" customHeight="1">
      <c r="B92" s="1438" t="str">
        <f t="shared" si="97"/>
        <v/>
      </c>
      <c r="C92" s="1438" t="str">
        <f t="shared" si="98"/>
        <v/>
      </c>
      <c r="D92" s="1438" t="str">
        <f>IF(UPPER(TRIM(N27))="X",C92,B92)</f>
        <v/>
      </c>
      <c r="E92" s="1438">
        <f t="array" ref="E92">IF(H91&lt;&gt;"",E91,IF(E91="","",IFERROR(MATCH(TRUE(),INDEX(INDEX(K:K,E91+1):K219&lt;&gt;"",0),0)+E91,"")))</f>
        <v>233</v>
      </c>
      <c r="F92" s="1438">
        <f t="shared" si="58"/>
        <v>0</v>
      </c>
      <c r="G92" s="1438" t="str">
        <f t="shared" si="51"/>
        <v/>
      </c>
      <c r="H92" s="1836" t="str">
        <f t="shared" si="52"/>
        <v/>
      </c>
      <c r="I92" s="1835" t="str">
        <f>IF(AND(F92&lt;&gt;"",N26&gt;0,M92&gt;N26),"Mot &gt; limite","")</f>
        <v/>
      </c>
      <c r="J92" s="1834" t="str">
        <f>IF(K92="","",COUNTIF(K34:K92,"&lt;&gt;"))</f>
        <v/>
      </c>
      <c r="K92" s="1837"/>
      <c r="L92" s="1834" t="str">
        <f t="shared" si="99"/>
        <v/>
      </c>
      <c r="M92" s="1463">
        <f>IF(OR(F92="",N26="",N26&lt;=0),"",IF(LEN(F92)&lt;=N26,LEN(F92),IFERROR(FIND("♦",SUBSTITUTE(LEFT(F92,N26)," ","♦",LEN(LEFT(F92,N26))-LEN(SUBSTITUTE(LEFT(F92,N26)," ","")))),FIND(" ",F92&amp;" ",N26+1)-1)))</f>
        <v>1</v>
      </c>
      <c r="N92" s="1832" t="str">
        <f t="shared" si="54"/>
        <v/>
      </c>
      <c r="O92" s="1833" t="str">
        <f t="shared" si="55"/>
        <v/>
      </c>
      <c r="P92" s="1832" t="str">
        <f t="shared" si="56"/>
        <v/>
      </c>
      <c r="Q92" s="1832" t="str">
        <f t="shared" si="57"/>
        <v/>
      </c>
      <c r="S92" s="1924" t="s">
        <v>6</v>
      </c>
      <c r="T92" s="1922" t="str">
        <f>T26</f>
        <v>N NOM DE VOTRE RECETTE | collez la--FAMILLE| Auteur &gt; VOUS</v>
      </c>
      <c r="U92" s="1923">
        <f>U26</f>
        <v>1</v>
      </c>
      <c r="V92" s="1922" t="str">
        <f>V26</f>
        <v>coupe</v>
      </c>
      <c r="W92" s="1921" t="str">
        <f>W26</f>
        <v>Recette mère ► Desserts assiette</v>
      </c>
      <c r="X92" s="1927"/>
      <c r="Y92" s="1927"/>
      <c r="Z92" s="1927"/>
      <c r="AA92" s="1929">
        <f>ROWS(AB90:AB92)</f>
        <v>3</v>
      </c>
      <c r="AB92" s="1917" t="str">
        <f t="array" ref="AB92">IF(SUMPRODUCT((AE92:AL92&lt;&gt;"")*1)=0,"",SUMPRODUCT((AE92:AL92&lt;&gt;"")*(LEN(TRIM(SUBSTITUTE(AE92:AL92,CHAR(160)," "))) - LEN(SUBSTITUTE(TRIM(SUBSTITUTE(AE92:AL92,CHAR(160)," "))," ","")) + 1)) &amp; " mot" &amp; IF(SUMPRODUCT((AE92:AL92&lt;&gt;"")*(LEN(TRIM(SUBSTITUTE(AE92:AL92,CHAR(160)," "))) - LEN(SUBSTITUTE(TRIM(SUBSTITUTE(AE92:AL92,CHAR(160)," "))," ","")) + 1))&gt;1,"s",""))</f>
        <v/>
      </c>
      <c r="AC92" s="1928" t="str">
        <f t="array" ref="AC92">SUMPRODUCT(--(AE92:AL92&lt;&gt;""), LEN(TRIM(SUBSTITUTE(AE92:AL92, CHAR(160), "")))) &amp; " Car."</f>
        <v>0 Car.</v>
      </c>
      <c r="AD92" s="1472" t="str">
        <f>IF(ISBLANK(AE92),"",LARGE(AD89:AD91,1)+1)</f>
        <v/>
      </c>
      <c r="AE92" s="1471"/>
      <c r="AF92" s="1839"/>
      <c r="AG92" s="1471"/>
      <c r="AH92" s="1471"/>
      <c r="AI92" s="1471"/>
      <c r="AJ92" s="1471"/>
      <c r="AK92" s="1471"/>
      <c r="AL92" s="1943"/>
      <c r="AM92" s="1463"/>
      <c r="AN92" s="1943" t="str">
        <f>"Nb de  "&amp;AO94</f>
        <v>Nb de  barquette(s)</v>
      </c>
      <c r="AO92" s="1942">
        <v>250</v>
      </c>
      <c r="AP92" s="1937"/>
      <c r="AQ92" s="1941" t="s">
        <v>85</v>
      </c>
      <c r="AR92" s="1940" t="s">
        <v>82</v>
      </c>
      <c r="AS92" s="1463"/>
      <c r="AT92" s="2320" t="s">
        <v>2142</v>
      </c>
      <c r="AU92" s="2320"/>
      <c r="AV92" s="2320"/>
      <c r="AW92" s="2320"/>
      <c r="AX92" s="2320"/>
      <c r="AY92" s="2320"/>
      <c r="AZ92" s="2320"/>
      <c r="BA92" s="2320"/>
      <c r="BB92" s="2320"/>
      <c r="BC92" s="2320"/>
      <c r="BD92" s="2320"/>
      <c r="BE92" s="2320"/>
      <c r="BF92" s="2320"/>
      <c r="BG92" s="2320"/>
      <c r="BH92" s="2320"/>
      <c r="BI92" s="2320"/>
      <c r="BJ92" s="2320"/>
      <c r="BK92" s="2320"/>
      <c r="BL92" s="2320"/>
      <c r="EF92" s="1412"/>
      <c r="EG92" s="1411" t="s">
        <v>2143</v>
      </c>
      <c r="EH92" s="1411" t="s">
        <v>1905</v>
      </c>
      <c r="EI92" s="1411" t="s">
        <v>1906</v>
      </c>
      <c r="EJ92" s="1411" t="s">
        <v>751</v>
      </c>
      <c r="EK92" s="1411" t="s">
        <v>751</v>
      </c>
      <c r="EL92" s="1411" t="s">
        <v>1908</v>
      </c>
      <c r="EM92" s="1411" t="s">
        <v>1909</v>
      </c>
      <c r="EN92" s="1411" t="s">
        <v>1910</v>
      </c>
      <c r="EO92" s="1414" t="s">
        <v>1911</v>
      </c>
    </row>
    <row r="93" spans="2:145" ht="21" customHeight="1" thickBot="1">
      <c r="B93" s="1438" t="str">
        <f t="shared" si="97"/>
        <v/>
      </c>
      <c r="C93" s="1438" t="str">
        <f t="shared" si="98"/>
        <v/>
      </c>
      <c r="D93" s="1438" t="str">
        <f>IF(UPPER(TRIM(N27))="X",C93,B93)</f>
        <v/>
      </c>
      <c r="E93" s="1438">
        <f t="array" ref="E93">IF(H92&lt;&gt;"",E92,IF(E92="","",IFERROR(MATCH(TRUE(),INDEX(INDEX(K:K,E92+1):K219&lt;&gt;"",0),0)+E92,"")))</f>
        <v>234</v>
      </c>
      <c r="F93" s="1438">
        <f t="shared" si="58"/>
        <v>0</v>
      </c>
      <c r="G93" s="1438" t="str">
        <f t="shared" si="51"/>
        <v/>
      </c>
      <c r="H93" s="1836" t="str">
        <f t="shared" si="52"/>
        <v/>
      </c>
      <c r="I93" s="1835" t="str">
        <f>IF(AND(F93&lt;&gt;"",N26&gt;0,M93&gt;N26),"Mot &gt; limite","")</f>
        <v/>
      </c>
      <c r="J93" s="1834" t="str">
        <f>IF(K93="","",COUNTIF(K34:K93,"&lt;&gt;"))</f>
        <v/>
      </c>
      <c r="K93" s="1837"/>
      <c r="L93" s="1834" t="str">
        <f t="shared" si="99"/>
        <v/>
      </c>
      <c r="M93" s="1463">
        <f>IF(OR(F93="",N26="",N26&lt;=0),"",IF(LEN(F93)&lt;=N26,LEN(F93),IFERROR(FIND("♦",SUBSTITUTE(LEFT(F93,N26)," ","♦",LEN(LEFT(F93,N26))-LEN(SUBSTITUTE(LEFT(F93,N26)," ","")))),FIND(" ",F93&amp;" ",N26+1)-1)))</f>
        <v>1</v>
      </c>
      <c r="N93" s="1832" t="str">
        <f t="shared" si="54"/>
        <v/>
      </c>
      <c r="O93" s="1833" t="str">
        <f t="shared" si="55"/>
        <v/>
      </c>
      <c r="P93" s="1832" t="str">
        <f t="shared" si="56"/>
        <v/>
      </c>
      <c r="Q93" s="1832" t="str">
        <f t="shared" si="57"/>
        <v/>
      </c>
      <c r="S93" s="1924" t="s">
        <v>6</v>
      </c>
      <c r="T93" s="1922" t="str">
        <f>T26</f>
        <v>N NOM DE VOTRE RECETTE | collez la--FAMILLE| Auteur &gt; VOUS</v>
      </c>
      <c r="U93" s="1923">
        <f>U26</f>
        <v>1</v>
      </c>
      <c r="V93" s="1922" t="str">
        <f>V26</f>
        <v>coupe</v>
      </c>
      <c r="W93" s="1921" t="str">
        <f>W26</f>
        <v>Recette mère ► Desserts assiette</v>
      </c>
      <c r="X93" s="1927"/>
      <c r="Y93" s="1927"/>
      <c r="Z93" s="1927"/>
      <c r="AA93" s="1929">
        <f>ROWS(AB90:AB93)</f>
        <v>4</v>
      </c>
      <c r="AB93" s="1917" t="str">
        <f t="array" ref="AB93">IF(SUMPRODUCT((AE93:AL93&lt;&gt;"")*1)=0,"",SUMPRODUCT((AE93:AL93&lt;&gt;"")*(LEN(TRIM(SUBSTITUTE(AE93:AL93,CHAR(160)," "))) - LEN(SUBSTITUTE(TRIM(SUBSTITUTE(AE93:AL93,CHAR(160)," "))," ","")) + 1)) &amp; " mot" &amp; IF(SUMPRODUCT((AE93:AL93&lt;&gt;"")*(LEN(TRIM(SUBSTITUTE(AE93:AL93,CHAR(160)," "))) - LEN(SUBSTITUTE(TRIM(SUBSTITUTE(AE93:AL93,CHAR(160)," "))," ","")) + 1))&gt;1,"s",""))</f>
        <v/>
      </c>
      <c r="AC93" s="1928" t="str">
        <f t="array" ref="AC93">SUMPRODUCT(--(AE93:AL93&lt;&gt;""), LEN(TRIM(SUBSTITUTE(AE93:AL93, CHAR(160), "")))) &amp; " Car."</f>
        <v>0 Car.</v>
      </c>
      <c r="AD93" s="1472" t="str">
        <f>IF(ISBLANK(AE93),"",LARGE(AD89:AD92,1)+1)</f>
        <v/>
      </c>
      <c r="AE93" s="1471"/>
      <c r="AF93" s="1839"/>
      <c r="AG93" s="1471"/>
      <c r="AH93" s="1471"/>
      <c r="AI93" s="1471"/>
      <c r="AJ93" s="1471"/>
      <c r="AK93" s="1471"/>
      <c r="AL93" s="1939"/>
      <c r="AM93" s="1463"/>
      <c r="AN93" s="1939" t="str">
        <f>"Prix des "&amp;AO94</f>
        <v>Prix des barquette(s)</v>
      </c>
      <c r="AO93" s="1938">
        <f>AO92*AO91</f>
        <v>250</v>
      </c>
      <c r="AP93" s="1937"/>
      <c r="AQ93" s="1937"/>
      <c r="AR93" s="1936"/>
      <c r="AS93" s="1463"/>
      <c r="EF93" s="1412"/>
      <c r="EG93" s="1411" t="s">
        <v>2144</v>
      </c>
      <c r="EH93" s="1411" t="s">
        <v>1905</v>
      </c>
      <c r="EI93" s="1411" t="s">
        <v>1906</v>
      </c>
      <c r="EJ93" s="1411" t="s">
        <v>2145</v>
      </c>
      <c r="EK93" s="1411" t="s">
        <v>2145</v>
      </c>
      <c r="EL93" s="1411" t="s">
        <v>1908</v>
      </c>
      <c r="EM93" s="1411" t="s">
        <v>1909</v>
      </c>
      <c r="EN93" s="1411" t="s">
        <v>1910</v>
      </c>
      <c r="EO93" s="1414" t="s">
        <v>1911</v>
      </c>
    </row>
    <row r="94" spans="2:145" ht="21" customHeight="1" thickBot="1">
      <c r="B94" s="1438" t="str">
        <f t="shared" si="97"/>
        <v/>
      </c>
      <c r="C94" s="1438" t="str">
        <f t="shared" si="98"/>
        <v/>
      </c>
      <c r="D94" s="1438" t="str">
        <f>IF(UPPER(TRIM(N27))="X",C94,B94)</f>
        <v/>
      </c>
      <c r="E94" s="1438">
        <f t="array" ref="E94">IF(H93&lt;&gt;"",E93,IF(E93="","",IFERROR(MATCH(TRUE(),INDEX(INDEX(K:K,E93+1):K219&lt;&gt;"",0),0)+E93,"")))</f>
        <v>235</v>
      </c>
      <c r="F94" s="1438">
        <f t="shared" si="58"/>
        <v>0</v>
      </c>
      <c r="G94" s="1438" t="str">
        <f t="shared" si="51"/>
        <v/>
      </c>
      <c r="H94" s="1836" t="str">
        <f t="shared" si="52"/>
        <v/>
      </c>
      <c r="I94" s="1835" t="str">
        <f>IF(AND(F94&lt;&gt;"",N26&gt;0,M94&gt;N26),"Mot &gt; limite","")</f>
        <v/>
      </c>
      <c r="J94" s="1834" t="str">
        <f>IF(K94="","",COUNTIF(K34:K94,"&lt;&gt;"))</f>
        <v/>
      </c>
      <c r="K94" s="1837"/>
      <c r="L94" s="1834" t="str">
        <f t="shared" si="99"/>
        <v/>
      </c>
      <c r="M94" s="1463">
        <f>IF(OR(F94="",N26="",N26&lt;=0),"",IF(LEN(F94)&lt;=N26,LEN(F94),IFERROR(FIND("♦",SUBSTITUTE(LEFT(F94,N26)," ","♦",LEN(LEFT(F94,N26))-LEN(SUBSTITUTE(LEFT(F94,N26)," ","")))),FIND(" ",F94&amp;" ",N26+1)-1)))</f>
        <v>1</v>
      </c>
      <c r="N94" s="1832" t="str">
        <f t="shared" si="54"/>
        <v/>
      </c>
      <c r="O94" s="1833" t="str">
        <f t="shared" si="55"/>
        <v/>
      </c>
      <c r="P94" s="1832" t="str">
        <f t="shared" si="56"/>
        <v/>
      </c>
      <c r="Q94" s="1832" t="str">
        <f t="shared" si="57"/>
        <v/>
      </c>
      <c r="S94" s="1924" t="s">
        <v>6</v>
      </c>
      <c r="T94" s="1922" t="str">
        <f>T26</f>
        <v>N NOM DE VOTRE RECETTE | collez la--FAMILLE| Auteur &gt; VOUS</v>
      </c>
      <c r="U94" s="1923">
        <f>U26</f>
        <v>1</v>
      </c>
      <c r="V94" s="1922" t="str">
        <f>V26</f>
        <v>coupe</v>
      </c>
      <c r="W94" s="1921" t="str">
        <f>W26</f>
        <v>Recette mère ► Desserts assiette</v>
      </c>
      <c r="X94" s="1927"/>
      <c r="Y94" s="1927"/>
      <c r="Z94" s="1927"/>
      <c r="AA94" s="1929">
        <f>ROWS(AB90:AB94)</f>
        <v>5</v>
      </c>
      <c r="AB94" s="1917" t="str">
        <f t="array" ref="AB94">IF(SUMPRODUCT((AE94:AL94&lt;&gt;"")*1)=0,"",SUMPRODUCT((AE94:AL94&lt;&gt;"")*(LEN(TRIM(SUBSTITUTE(AE94:AL94,CHAR(160)," "))) - LEN(SUBSTITUTE(TRIM(SUBSTITUTE(AE94:AL94,CHAR(160)," "))," ","")) + 1)) &amp; " mot" &amp; IF(SUMPRODUCT((AE94:AL94&lt;&gt;"")*(LEN(TRIM(SUBSTITUTE(AE94:AL94,CHAR(160)," "))) - LEN(SUBSTITUTE(TRIM(SUBSTITUTE(AE94:AL94,CHAR(160)," "))," ","")) + 1))&gt;1,"s",""))</f>
        <v/>
      </c>
      <c r="AC94" s="1928" t="str">
        <f t="array" ref="AC94">SUMPRODUCT(--(AE94:AL94&lt;&gt;""), LEN(TRIM(SUBSTITUTE(AE94:AL94, CHAR(160), "")))) &amp; " Car."</f>
        <v>0 Car.</v>
      </c>
      <c r="AD94" s="1935">
        <v>0</v>
      </c>
      <c r="AE94" s="1471"/>
      <c r="AF94" s="1839"/>
      <c r="AG94" s="1471"/>
      <c r="AH94" s="1471"/>
      <c r="AI94" s="1471"/>
      <c r="AJ94" s="1471"/>
      <c r="AK94" s="1471"/>
      <c r="AL94" s="1471"/>
      <c r="AM94" s="1463"/>
      <c r="AN94" s="1934" t="s">
        <v>899</v>
      </c>
      <c r="AO94" s="1933" t="s">
        <v>900</v>
      </c>
      <c r="AP94" s="1932"/>
      <c r="AQ94" s="1894"/>
      <c r="AR94" s="1893"/>
      <c r="AS94" s="1463"/>
      <c r="AT94" s="1427"/>
      <c r="AU94" s="1428"/>
      <c r="AV94" s="1429" t="s">
        <v>2146</v>
      </c>
      <c r="AW94" s="1428"/>
      <c r="AX94" s="1428"/>
      <c r="AY94" s="1428"/>
      <c r="AZ94" s="1428"/>
      <c r="BA94" s="1428"/>
      <c r="BB94" s="1428"/>
      <c r="BC94" s="1428"/>
      <c r="BD94" s="1428"/>
      <c r="BE94" s="1428"/>
      <c r="BF94" s="1428"/>
      <c r="BG94" s="1428"/>
      <c r="BH94" s="1428"/>
      <c r="BI94" s="1428"/>
      <c r="BJ94" s="1428"/>
      <c r="BK94" s="1428"/>
      <c r="BL94" s="1428"/>
      <c r="EF94" s="1412"/>
      <c r="EG94" s="1411" t="s">
        <v>2147</v>
      </c>
      <c r="EH94" s="1411" t="s">
        <v>1905</v>
      </c>
      <c r="EI94" s="1411" t="s">
        <v>1906</v>
      </c>
      <c r="EJ94" s="1411" t="s">
        <v>2148</v>
      </c>
      <c r="EK94" s="1411" t="s">
        <v>2148</v>
      </c>
      <c r="EL94" s="1411" t="s">
        <v>1908</v>
      </c>
      <c r="EM94" s="1411" t="s">
        <v>1909</v>
      </c>
      <c r="EN94" s="1411" t="s">
        <v>1910</v>
      </c>
      <c r="EO94" s="1414" t="s">
        <v>1911</v>
      </c>
    </row>
    <row r="95" spans="2:145" ht="21" customHeight="1">
      <c r="B95" s="1438" t="str">
        <f t="shared" si="97"/>
        <v/>
      </c>
      <c r="C95" s="1438" t="str">
        <f t="shared" si="98"/>
        <v/>
      </c>
      <c r="D95" s="1438" t="str">
        <f>IF(UPPER(TRIM(N27))="X",C95,B95)</f>
        <v/>
      </c>
      <c r="E95" s="1438">
        <f t="array" ref="E95">IF(H94&lt;&gt;"",E94,IF(E94="","",IFERROR(MATCH(TRUE(),INDEX(INDEX(K:K,E94+1):K219&lt;&gt;"",0),0)+E94,"")))</f>
        <v>236</v>
      </c>
      <c r="F95" s="1438">
        <f t="shared" si="58"/>
        <v>0</v>
      </c>
      <c r="G95" s="1438" t="str">
        <f t="shared" si="51"/>
        <v/>
      </c>
      <c r="H95" s="1836" t="str">
        <f t="shared" si="52"/>
        <v/>
      </c>
      <c r="I95" s="1835" t="str">
        <f>IF(AND(F95&lt;&gt;"",N26&gt;0,M95&gt;N26),"Mot &gt; limite","")</f>
        <v/>
      </c>
      <c r="J95" s="1834" t="str">
        <f>IF(K95="","",COUNTIF(K34:K95,"&lt;&gt;"))</f>
        <v/>
      </c>
      <c r="K95" s="1837"/>
      <c r="L95" s="1834" t="str">
        <f t="shared" si="99"/>
        <v/>
      </c>
      <c r="M95" s="1463">
        <f>IF(OR(F95="",N26="",N26&lt;=0),"",IF(LEN(F95)&lt;=N26,LEN(F95),IFERROR(FIND("♦",SUBSTITUTE(LEFT(F95,N26)," ","♦",LEN(LEFT(F95,N26))-LEN(SUBSTITUTE(LEFT(F95,N26)," ","")))),FIND(" ",F95&amp;" ",N26+1)-1)))</f>
        <v>1</v>
      </c>
      <c r="N95" s="1832" t="str">
        <f t="shared" si="54"/>
        <v/>
      </c>
      <c r="O95" s="1833" t="str">
        <f t="shared" si="55"/>
        <v/>
      </c>
      <c r="P95" s="1832" t="str">
        <f t="shared" si="56"/>
        <v/>
      </c>
      <c r="Q95" s="1832" t="str">
        <f t="shared" si="57"/>
        <v/>
      </c>
      <c r="S95" s="1924" t="s">
        <v>6</v>
      </c>
      <c r="T95" s="1922" t="str">
        <f>T26</f>
        <v>N NOM DE VOTRE RECETTE | collez la--FAMILLE| Auteur &gt; VOUS</v>
      </c>
      <c r="U95" s="1923">
        <f>U26</f>
        <v>1</v>
      </c>
      <c r="V95" s="1922" t="str">
        <f>V26</f>
        <v>coupe</v>
      </c>
      <c r="W95" s="1921" t="str">
        <f>W26</f>
        <v>Recette mère ► Desserts assiette</v>
      </c>
      <c r="X95" s="1927"/>
      <c r="Y95" s="1927"/>
      <c r="Z95" s="1927"/>
      <c r="AA95" s="1929">
        <f>ROWS(AB90:AB95)</f>
        <v>6</v>
      </c>
      <c r="AB95" s="1917" t="str">
        <f t="array" ref="AB95">IF(SUMPRODUCT((AE95:AL95&lt;&gt;"")*1)=0,"",SUMPRODUCT((AE95:AL95&lt;&gt;"")*(LEN(TRIM(SUBSTITUTE(AE95:AL95,CHAR(160)," "))) - LEN(SUBSTITUTE(TRIM(SUBSTITUTE(AE95:AL95,CHAR(160)," "))," ","")) + 1)) &amp; " mot" &amp; IF(SUMPRODUCT((AE95:AL95&lt;&gt;"")*(LEN(TRIM(SUBSTITUTE(AE95:AL95,CHAR(160)," "))) - LEN(SUBSTITUTE(TRIM(SUBSTITUTE(AE95:AL95,CHAR(160)," "))," ","")) + 1))&gt;1,"s",""))</f>
        <v/>
      </c>
      <c r="AC95" s="1928" t="str">
        <f t="array" ref="AC95">SUMPRODUCT(--(AE95:AL95&lt;&gt;""), LEN(TRIM(SUBSTITUTE(AE95:AL95, CHAR(160), "")))) &amp; " Car."</f>
        <v>0 Car.</v>
      </c>
      <c r="AD95" s="1573" t="s">
        <v>593</v>
      </c>
      <c r="AE95" s="1476"/>
      <c r="AF95" s="1839"/>
      <c r="AG95" s="1471"/>
      <c r="AH95" s="1471"/>
      <c r="AI95" s="1471"/>
      <c r="AJ95" s="1471"/>
      <c r="AK95" s="1471"/>
      <c r="AL95" s="1471"/>
      <c r="AM95" s="1471"/>
      <c r="AN95" s="1471"/>
      <c r="AO95" s="1931"/>
      <c r="AP95" s="1471"/>
      <c r="AQ95" s="1886" t="s">
        <v>86</v>
      </c>
      <c r="AR95" s="1891">
        <v>3.472222222222222E-3</v>
      </c>
      <c r="AS95" s="1463"/>
      <c r="AT95" s="1427"/>
      <c r="AU95" s="1428"/>
      <c r="AV95" s="1429" t="s">
        <v>2149</v>
      </c>
      <c r="AW95" s="1428"/>
      <c r="AX95" s="1428"/>
      <c r="AY95" s="1428"/>
      <c r="AZ95" s="1428"/>
      <c r="BA95" s="1428"/>
      <c r="BB95" s="1428"/>
      <c r="BC95" s="1428"/>
      <c r="BD95" s="1428"/>
      <c r="BE95" s="1428"/>
      <c r="BF95" s="1428"/>
      <c r="BG95" s="1428"/>
      <c r="BH95" s="1428"/>
      <c r="BI95" s="1428"/>
      <c r="BJ95" s="1428"/>
      <c r="BK95" s="1428"/>
      <c r="BL95" s="1428"/>
      <c r="EF95" s="1412"/>
      <c r="EG95" s="1411" t="s">
        <v>2150</v>
      </c>
      <c r="EH95" s="1411" t="s">
        <v>1905</v>
      </c>
      <c r="EI95" s="1411" t="s">
        <v>1906</v>
      </c>
      <c r="EJ95" s="1411" t="s">
        <v>2151</v>
      </c>
      <c r="EK95" s="1411" t="s">
        <v>2151</v>
      </c>
      <c r="EL95" s="1411" t="s">
        <v>1908</v>
      </c>
      <c r="EM95" s="1411" t="s">
        <v>1909</v>
      </c>
      <c r="EN95" s="1411" t="s">
        <v>1910</v>
      </c>
      <c r="EO95" s="1414" t="s">
        <v>1911</v>
      </c>
    </row>
    <row r="96" spans="2:145" ht="21" customHeight="1">
      <c r="B96" s="1438" t="str">
        <f t="shared" si="97"/>
        <v/>
      </c>
      <c r="C96" s="1438" t="str">
        <f t="shared" si="98"/>
        <v/>
      </c>
      <c r="D96" s="1438" t="str">
        <f>IF(UPPER(TRIM(N27))="X",C96,B96)</f>
        <v/>
      </c>
      <c r="E96" s="1438">
        <f t="array" ref="E96">IF(H95&lt;&gt;"",E95,IF(E95="","",IFERROR(MATCH(TRUE(),INDEX(INDEX(K:K,E95+1):K219&lt;&gt;"",0),0)+E95,"")))</f>
        <v>237</v>
      </c>
      <c r="F96" s="1438">
        <f t="shared" si="58"/>
        <v>0</v>
      </c>
      <c r="G96" s="1438" t="str">
        <f t="shared" si="51"/>
        <v/>
      </c>
      <c r="H96" s="1836" t="str">
        <f t="shared" si="52"/>
        <v/>
      </c>
      <c r="I96" s="1835" t="str">
        <f>IF(AND(F96&lt;&gt;"",N26&gt;0,M96&gt;N26),"Mot &gt; limite","")</f>
        <v/>
      </c>
      <c r="J96" s="1834" t="str">
        <f>IF(K96="","",COUNTIF(K34:K96,"&lt;&gt;"))</f>
        <v/>
      </c>
      <c r="K96" s="1837"/>
      <c r="L96" s="1834" t="str">
        <f t="shared" si="99"/>
        <v/>
      </c>
      <c r="M96" s="1463">
        <f>IF(OR(F96="",N26="",N26&lt;=0),"",IF(LEN(F96)&lt;=N26,LEN(F96),IFERROR(FIND("♦",SUBSTITUTE(LEFT(F96,N26)," ","♦",LEN(LEFT(F96,N26))-LEN(SUBSTITUTE(LEFT(F96,N26)," ","")))),FIND(" ",F96&amp;" ",N26+1)-1)))</f>
        <v>1</v>
      </c>
      <c r="N96" s="1832" t="str">
        <f t="shared" si="54"/>
        <v/>
      </c>
      <c r="O96" s="1833" t="str">
        <f t="shared" si="55"/>
        <v/>
      </c>
      <c r="P96" s="1832" t="str">
        <f t="shared" si="56"/>
        <v/>
      </c>
      <c r="Q96" s="1832" t="str">
        <f t="shared" si="57"/>
        <v/>
      </c>
      <c r="S96" s="1924" t="s">
        <v>6</v>
      </c>
      <c r="T96" s="1922" t="str">
        <f>T26</f>
        <v>N NOM DE VOTRE RECETTE | collez la--FAMILLE| Auteur &gt; VOUS</v>
      </c>
      <c r="U96" s="1923">
        <f>U26</f>
        <v>1</v>
      </c>
      <c r="V96" s="1922" t="str">
        <f>V26</f>
        <v>coupe</v>
      </c>
      <c r="W96" s="1921" t="str">
        <f>W26</f>
        <v>Recette mère ► Desserts assiette</v>
      </c>
      <c r="X96" s="1927"/>
      <c r="Y96" s="1927"/>
      <c r="Z96" s="1927"/>
      <c r="AA96" s="1929">
        <f>ROWS(AB90:AB96)</f>
        <v>7</v>
      </c>
      <c r="AB96" s="1917" t="str">
        <f t="array" ref="AB96">IF(SUMPRODUCT((AE96:AL96&lt;&gt;"")*1)=0,"",SUMPRODUCT((AE96:AL96&lt;&gt;"")*(LEN(TRIM(SUBSTITUTE(AE96:AL96,CHAR(160)," "))) - LEN(SUBSTITUTE(TRIM(SUBSTITUTE(AE96:AL96,CHAR(160)," "))," ","")) + 1)) &amp; " mot" &amp; IF(SUMPRODUCT((AE96:AL96&lt;&gt;"")*(LEN(TRIM(SUBSTITUTE(AE96:AL96,CHAR(160)," "))) - LEN(SUBSTITUTE(TRIM(SUBSTITUTE(AE96:AL96,CHAR(160)," "))," ","")) + 1))&gt;1,"s",""))</f>
        <v/>
      </c>
      <c r="AC96" s="1928" t="str">
        <f t="array" ref="AC96">SUMPRODUCT(--(AE96:AL96&lt;&gt;""), LEN(TRIM(SUBSTITUTE(AE96:AL96, CHAR(160), "")))) &amp; " Car."</f>
        <v>0 Car.</v>
      </c>
      <c r="AD96" s="1851" t="str">
        <f>IF(ISBLANK(AE96),"",LARGE(AD94:AD95,1)+1)</f>
        <v/>
      </c>
      <c r="AE96" s="1839"/>
      <c r="AF96" s="1839"/>
      <c r="AG96" s="1839"/>
      <c r="AH96" s="1839"/>
      <c r="AI96" s="1839"/>
      <c r="AJ96" s="1839"/>
      <c r="AK96" s="1839"/>
      <c r="AL96" s="1839"/>
      <c r="AM96" s="1839"/>
      <c r="AN96" s="1839"/>
      <c r="AO96" s="1839"/>
      <c r="AP96" s="1839"/>
      <c r="AQ96" s="1886" t="s">
        <v>87</v>
      </c>
      <c r="AR96" s="1889">
        <v>1.0416666666666666E-2</v>
      </c>
      <c r="AS96" s="1463"/>
      <c r="AT96" s="1427"/>
      <c r="AU96" s="1428"/>
      <c r="AV96" s="1429" t="s">
        <v>2152</v>
      </c>
      <c r="AW96" s="1428"/>
      <c r="AX96" s="1428"/>
      <c r="AY96" s="1428"/>
      <c r="AZ96" s="1428"/>
      <c r="BA96" s="1428"/>
      <c r="BB96" s="1428"/>
      <c r="BC96" s="1428"/>
      <c r="BD96" s="1428"/>
      <c r="BE96" s="1428"/>
      <c r="BF96" s="1428"/>
      <c r="BG96" s="1428"/>
      <c r="BH96" s="1428"/>
      <c r="BI96" s="1428"/>
      <c r="BJ96" s="1428"/>
      <c r="BK96" s="1428"/>
      <c r="BL96" s="1428"/>
      <c r="EF96" s="1412"/>
      <c r="EG96" s="1411" t="s">
        <v>2153</v>
      </c>
      <c r="EH96" s="1411" t="s">
        <v>1905</v>
      </c>
      <c r="EI96" s="1411" t="s">
        <v>1906</v>
      </c>
      <c r="EJ96" s="1411" t="s">
        <v>2154</v>
      </c>
      <c r="EK96" s="1411" t="s">
        <v>2154</v>
      </c>
      <c r="EL96" s="1411" t="s">
        <v>1908</v>
      </c>
      <c r="EM96" s="1411" t="s">
        <v>1909</v>
      </c>
      <c r="EN96" s="1411" t="s">
        <v>1910</v>
      </c>
      <c r="EO96" s="1414" t="s">
        <v>1911</v>
      </c>
    </row>
    <row r="97" spans="2:145" ht="21" customHeight="1">
      <c r="B97" s="1438" t="str">
        <f t="shared" si="97"/>
        <v/>
      </c>
      <c r="C97" s="1438" t="str">
        <f t="shared" si="98"/>
        <v/>
      </c>
      <c r="D97" s="1438" t="str">
        <f>IF(UPPER(TRIM(N27))="X",C97,B97)</f>
        <v/>
      </c>
      <c r="E97" s="1438">
        <f t="array" ref="E97">IF(H96&lt;&gt;"",E96,IF(E96="","",IFERROR(MATCH(TRUE(),INDEX(INDEX(K:K,E96+1):K219&lt;&gt;"",0),0)+E96,"")))</f>
        <v>238</v>
      </c>
      <c r="F97" s="1438">
        <f t="shared" si="58"/>
        <v>0</v>
      </c>
      <c r="G97" s="1438" t="str">
        <f t="shared" si="51"/>
        <v/>
      </c>
      <c r="H97" s="1836" t="str">
        <f t="shared" si="52"/>
        <v/>
      </c>
      <c r="I97" s="1835" t="str">
        <f>IF(AND(F97&lt;&gt;"",N26&gt;0,M97&gt;N26),"Mot &gt; limite","")</f>
        <v/>
      </c>
      <c r="J97" s="1834" t="str">
        <f>IF(K97="","",COUNTIF(K34:K97,"&lt;&gt;"))</f>
        <v/>
      </c>
      <c r="K97" s="1837"/>
      <c r="L97" s="1834" t="str">
        <f t="shared" si="99"/>
        <v/>
      </c>
      <c r="M97" s="1463">
        <f>IF(OR(F97="",N26="",N26&lt;=0),"",IF(LEN(F97)&lt;=N26,LEN(F97),IFERROR(FIND("♦",SUBSTITUTE(LEFT(F97,N26)," ","♦",LEN(LEFT(F97,N26))-LEN(SUBSTITUTE(LEFT(F97,N26)," ","")))),FIND(" ",F97&amp;" ",N26+1)-1)))</f>
        <v>1</v>
      </c>
      <c r="N97" s="1832" t="str">
        <f t="shared" si="54"/>
        <v/>
      </c>
      <c r="O97" s="1833" t="str">
        <f t="shared" si="55"/>
        <v/>
      </c>
      <c r="P97" s="1832" t="str">
        <f t="shared" si="56"/>
        <v/>
      </c>
      <c r="Q97" s="1832" t="str">
        <f t="shared" si="57"/>
        <v/>
      </c>
      <c r="S97" s="1924" t="s">
        <v>6</v>
      </c>
      <c r="T97" s="1922" t="str">
        <f>T26</f>
        <v>N NOM DE VOTRE RECETTE | collez la--FAMILLE| Auteur &gt; VOUS</v>
      </c>
      <c r="U97" s="1923">
        <f>U26</f>
        <v>1</v>
      </c>
      <c r="V97" s="1922" t="str">
        <f>V26</f>
        <v>coupe</v>
      </c>
      <c r="W97" s="1921" t="str">
        <f>W26</f>
        <v>Recette mère ► Desserts assiette</v>
      </c>
      <c r="X97" s="1927"/>
      <c r="Y97" s="1927"/>
      <c r="Z97" s="1927"/>
      <c r="AA97" s="1929">
        <f>ROWS(AB90:AB97)</f>
        <v>8</v>
      </c>
      <c r="AB97" s="1917" t="str">
        <f t="array" ref="AB97">IF(SUMPRODUCT((AE97:AL97&lt;&gt;"")*1)=0,"",SUMPRODUCT((AE97:AL97&lt;&gt;"")*(LEN(TRIM(SUBSTITUTE(AE97:AL97,CHAR(160)," "))) - LEN(SUBSTITUTE(TRIM(SUBSTITUTE(AE97:AL97,CHAR(160)," "))," ","")) + 1)) &amp; " mot" &amp; IF(SUMPRODUCT((AE97:AL97&lt;&gt;"")*(LEN(TRIM(SUBSTITUTE(AE97:AL97,CHAR(160)," "))) - LEN(SUBSTITUTE(TRIM(SUBSTITUTE(AE97:AL97,CHAR(160)," "))," ","")) + 1))&gt;1,"s",""))</f>
        <v/>
      </c>
      <c r="AC97" s="1928" t="str">
        <f t="array" ref="AC97">SUMPRODUCT(--(AE97:AL97&lt;&gt;""), LEN(TRIM(SUBSTITUTE(AE97:AL97, CHAR(160), "")))) &amp; " Car."</f>
        <v>0 Car.</v>
      </c>
      <c r="AD97" s="1851" t="str">
        <f>IF(ISBLANK(AE97),"",LARGE(AD94:AD96,1)+1)</f>
        <v/>
      </c>
      <c r="AE97" s="1839"/>
      <c r="AF97" s="1839"/>
      <c r="AG97" s="1839"/>
      <c r="AH97" s="1839"/>
      <c r="AI97" s="1839"/>
      <c r="AJ97" s="1839"/>
      <c r="AK97" s="1839"/>
      <c r="AL97" s="1839"/>
      <c r="AM97" s="1839"/>
      <c r="AN97" s="1839"/>
      <c r="AO97" s="1839"/>
      <c r="AP97" s="1839"/>
      <c r="AQ97" s="1886" t="s">
        <v>88</v>
      </c>
      <c r="AR97" s="1880">
        <v>2.0833333333333332E-2</v>
      </c>
      <c r="AS97" s="1463"/>
      <c r="AT97" s="1427"/>
      <c r="AU97" s="1428"/>
      <c r="AV97" s="1429" t="s">
        <v>2155</v>
      </c>
      <c r="AW97" s="1428"/>
      <c r="AX97" s="1428"/>
      <c r="AY97" s="1428"/>
      <c r="AZ97" s="1428"/>
      <c r="BA97" s="1428"/>
      <c r="BB97" s="1428"/>
      <c r="BC97" s="1428"/>
      <c r="BD97" s="1428"/>
      <c r="BE97" s="1428"/>
      <c r="BF97" s="1428"/>
      <c r="BG97" s="1428"/>
      <c r="BH97" s="1428"/>
      <c r="BI97" s="1428"/>
      <c r="BJ97" s="1428"/>
      <c r="BK97" s="1428"/>
      <c r="BL97" s="1428"/>
      <c r="EF97" s="1412"/>
      <c r="EG97" s="1411" t="s">
        <v>2156</v>
      </c>
      <c r="EH97" s="1411" t="s">
        <v>1905</v>
      </c>
      <c r="EI97" s="1411" t="s">
        <v>1906</v>
      </c>
      <c r="EJ97" s="1411" t="s">
        <v>2157</v>
      </c>
      <c r="EK97" s="1411" t="s">
        <v>2157</v>
      </c>
      <c r="EL97" s="1411" t="s">
        <v>1908</v>
      </c>
      <c r="EM97" s="1411" t="s">
        <v>1909</v>
      </c>
      <c r="EN97" s="1411" t="s">
        <v>1910</v>
      </c>
      <c r="EO97" s="1414" t="s">
        <v>1911</v>
      </c>
    </row>
    <row r="98" spans="2:145" ht="21" customHeight="1">
      <c r="B98" s="1438" t="str">
        <f t="shared" ref="B98:B129" si="100">IF(TRIM(SUBSTITUTE(K98,CHAR(160),""))="","",TRIM(SUBSTITUTE(SUBSTITUTE(SUBSTITUTE(SUBSTITUTE(CLEAN(K98),CHAR(160)," "),CHAR(9)," "),CHAR(10)," "),CHAR(13)," ")))</f>
        <v/>
      </c>
      <c r="C98" s="1438" t="str">
        <f t="shared" ref="C98:C129" si="101">IF(B98="","",TRIM(SUBSTITUTE(SUBSTITUTE(SUBSTITUTE(SUBSTITUTE(SUBSTITUTE(SUBSTITUTE(SUBSTITUTE(SUBSTITUTE(SUBSTITUTE(SUBSTITUTE(B98,","," "),";"," "),":"," "),"."," "),"?"," "), "!"," "),"/"," "), "("," "), ")"," "), "-"," ")))</f>
        <v/>
      </c>
      <c r="D98" s="1438" t="str">
        <f>IF(UPPER(TRIM(N27))="X",C98,B98)</f>
        <v/>
      </c>
      <c r="E98" s="1438">
        <f t="array" ref="E98">IF(H97&lt;&gt;"",E97,IF(E97="","",IFERROR(MATCH(TRUE(),INDEX(INDEX(K:K,E97+1):K219&lt;&gt;"",0),0)+E97,"")))</f>
        <v>239</v>
      </c>
      <c r="F98" s="1438">
        <f t="shared" si="58"/>
        <v>0</v>
      </c>
      <c r="G98" s="1438" t="str">
        <f t="shared" ref="G98:G161" si="102">IF(OR(F98="",M98="",M98&lt;=0,AND(ISNUMBER(F98),F98=0)),"",LEFT(F98,M98))</f>
        <v/>
      </c>
      <c r="H98" s="1836" t="str">
        <f t="shared" ref="H98:H161" si="103">IF(OR(F98="",M98=""),"",TRIM(MID(F98,M98+1,99999)))</f>
        <v/>
      </c>
      <c r="I98" s="1835" t="str">
        <f>IF(AND(F98&lt;&gt;"",N26&gt;0,M98&gt;N26),"Mot &gt; limite","")</f>
        <v/>
      </c>
      <c r="J98" s="1834" t="str">
        <f>IF(K98="","",COUNTIF(K34:K98,"&lt;&gt;"))</f>
        <v/>
      </c>
      <c r="K98" s="1837"/>
      <c r="L98" s="1834" t="str">
        <f t="shared" ref="L98:L129" si="104">IF(TRIM(SUBSTITUTE(K98,CHAR(160),""))="","",LEN(K98))</f>
        <v/>
      </c>
      <c r="M98" s="1463">
        <f>IF(OR(F98="",N26="",N26&lt;=0),"",IF(LEN(F98)&lt;=N26,LEN(F98),IFERROR(FIND("♦",SUBSTITUTE(LEFT(F98,N26)," ","♦",LEN(LEFT(F98,N26))-LEN(SUBSTITUTE(LEFT(F98,N26)," ","")))),FIND(" ",F98&amp;" ",N26+1)-1)))</f>
        <v>1</v>
      </c>
      <c r="N98" s="1832" t="str">
        <f t="shared" ref="N98:N161" si="105">IF(O98="","",ROW()-33)</f>
        <v/>
      </c>
      <c r="O98" s="1833" t="str">
        <f t="shared" ref="O98:O161" si="106">G98</f>
        <v/>
      </c>
      <c r="P98" s="1832" t="str">
        <f t="shared" ref="P98:P161" si="107">IF(O98="","",LEN(TRIM(O98))-LEN(SUBSTITUTE(TRIM(O98)," ",""))+1)</f>
        <v/>
      </c>
      <c r="Q98" s="1832" t="str">
        <f t="shared" ref="Q98:Q161" si="108">IF(O98="","",LEN(O98))</f>
        <v/>
      </c>
      <c r="S98" s="1924" t="s">
        <v>6</v>
      </c>
      <c r="T98" s="1922" t="str">
        <f>T26</f>
        <v>N NOM DE VOTRE RECETTE | collez la--FAMILLE| Auteur &gt; VOUS</v>
      </c>
      <c r="U98" s="1923">
        <f>U26</f>
        <v>1</v>
      </c>
      <c r="V98" s="1922" t="str">
        <f>V26</f>
        <v>coupe</v>
      </c>
      <c r="W98" s="1921" t="str">
        <f>W26</f>
        <v>Recette mère ► Desserts assiette</v>
      </c>
      <c r="X98" s="1927"/>
      <c r="Y98" s="1927"/>
      <c r="Z98" s="1927"/>
      <c r="AA98" s="1929">
        <f>ROWS(AB90:AB98)</f>
        <v>9</v>
      </c>
      <c r="AB98" s="1917" t="str">
        <f t="array" ref="AB98">IF(SUMPRODUCT((AE98:AL98&lt;&gt;"")*1)=0,"",SUMPRODUCT((AE98:AL98&lt;&gt;"")*(LEN(TRIM(SUBSTITUTE(AE98:AL98,CHAR(160)," "))) - LEN(SUBSTITUTE(TRIM(SUBSTITUTE(AE98:AL98,CHAR(160)," "))," ","")) + 1)) &amp; " mot" &amp; IF(SUMPRODUCT((AE98:AL98&lt;&gt;"")*(LEN(TRIM(SUBSTITUTE(AE98:AL98,CHAR(160)," "))) - LEN(SUBSTITUTE(TRIM(SUBSTITUTE(AE98:AL98,CHAR(160)," "))," ","")) + 1))&gt;1,"s",""))</f>
        <v/>
      </c>
      <c r="AC98" s="1928" t="str">
        <f t="array" ref="AC98">SUMPRODUCT(--(AE98:AL98&lt;&gt;""), LEN(TRIM(SUBSTITUTE(AE98:AL98, CHAR(160), "")))) &amp; " Car."</f>
        <v>0 Car.</v>
      </c>
      <c r="AD98" s="1851" t="str">
        <f>IF(ISBLANK(AE98),"",LARGE(AD94:AD97,1)+1)</f>
        <v/>
      </c>
      <c r="AE98" s="1839"/>
      <c r="AF98" s="1839"/>
      <c r="AG98" s="1839"/>
      <c r="AH98" s="1839"/>
      <c r="AI98" s="1839"/>
      <c r="AJ98" s="1839"/>
      <c r="AK98" s="1839"/>
      <c r="AL98" s="1839"/>
      <c r="AM98" s="1839"/>
      <c r="AN98" s="1839"/>
      <c r="AO98" s="1839"/>
      <c r="AP98" s="1839"/>
      <c r="AQ98" s="1772" t="s">
        <v>89</v>
      </c>
      <c r="AR98" s="1879">
        <f>AR95+AR96+AR97</f>
        <v>3.4722222222222224E-2</v>
      </c>
      <c r="AS98" s="1463"/>
      <c r="AT98" s="1427"/>
      <c r="AU98" s="1428"/>
      <c r="AV98" s="1429" t="s">
        <v>2158</v>
      </c>
      <c r="AW98" s="1428"/>
      <c r="AX98" s="1428"/>
      <c r="AY98" s="1428"/>
      <c r="AZ98" s="1428"/>
      <c r="BA98" s="1428"/>
      <c r="BB98" s="1428"/>
      <c r="BC98" s="1428"/>
      <c r="BD98" s="1428"/>
      <c r="BE98" s="1428"/>
      <c r="BF98" s="1428"/>
      <c r="BG98" s="1428"/>
      <c r="BH98" s="1428"/>
      <c r="BI98" s="1428"/>
      <c r="BJ98" s="1428"/>
      <c r="BK98" s="1428"/>
      <c r="BL98" s="1428"/>
      <c r="EF98" s="1412"/>
      <c r="EG98" s="1411" t="s">
        <v>2159</v>
      </c>
      <c r="EH98" s="1411" t="s">
        <v>1905</v>
      </c>
      <c r="EI98" s="1411" t="s">
        <v>1906</v>
      </c>
      <c r="EJ98" s="1411" t="s">
        <v>2160</v>
      </c>
      <c r="EK98" s="1411" t="s">
        <v>2160</v>
      </c>
      <c r="EL98" s="1411" t="s">
        <v>1908</v>
      </c>
      <c r="EM98" s="1411" t="s">
        <v>1909</v>
      </c>
      <c r="EN98" s="1411" t="s">
        <v>1910</v>
      </c>
      <c r="EO98" s="1414" t="s">
        <v>1911</v>
      </c>
    </row>
    <row r="99" spans="2:145" ht="21" customHeight="1">
      <c r="B99" s="1438" t="str">
        <f t="shared" si="100"/>
        <v/>
      </c>
      <c r="C99" s="1438" t="str">
        <f t="shared" si="101"/>
        <v/>
      </c>
      <c r="D99" s="1438" t="str">
        <f>IF(UPPER(TRIM(N27))="X",C99,B99)</f>
        <v/>
      </c>
      <c r="E99" s="1438">
        <f t="array" ref="E99">IF(H98&lt;&gt;"",E98,IF(E98="","",IFERROR(MATCH(TRUE(),INDEX(INDEX(K:K,E98+1):K219&lt;&gt;"",0),0)+E98,"")))</f>
        <v>240</v>
      </c>
      <c r="F99" s="1438">
        <f t="shared" ref="F99:F162" si="109">IF(E99="","",IF(H98&lt;&gt;"",H98,INDEX(D:D,E99)))</f>
        <v>0</v>
      </c>
      <c r="G99" s="1438" t="str">
        <f t="shared" si="102"/>
        <v/>
      </c>
      <c r="H99" s="1836" t="str">
        <f t="shared" si="103"/>
        <v/>
      </c>
      <c r="I99" s="1835" t="str">
        <f>IF(AND(F99&lt;&gt;"",N26&gt;0,M99&gt;N26),"Mot &gt; limite","")</f>
        <v/>
      </c>
      <c r="J99" s="1834" t="str">
        <f>IF(K99="","",COUNTIF(K34:K99,"&lt;&gt;"))</f>
        <v/>
      </c>
      <c r="K99" s="1837"/>
      <c r="L99" s="1834" t="str">
        <f t="shared" si="104"/>
        <v/>
      </c>
      <c r="M99" s="1463">
        <f>IF(OR(F99="",N26="",N26&lt;=0),"",IF(LEN(F99)&lt;=N26,LEN(F99),IFERROR(FIND("♦",SUBSTITUTE(LEFT(F99,N26)," ","♦",LEN(LEFT(F99,N26))-LEN(SUBSTITUTE(LEFT(F99,N26)," ","")))),FIND(" ",F99&amp;" ",N26+1)-1)))</f>
        <v>1</v>
      </c>
      <c r="N99" s="1832" t="str">
        <f t="shared" si="105"/>
        <v/>
      </c>
      <c r="O99" s="1833" t="str">
        <f t="shared" si="106"/>
        <v/>
      </c>
      <c r="P99" s="1832" t="str">
        <f t="shared" si="107"/>
        <v/>
      </c>
      <c r="Q99" s="1832" t="str">
        <f t="shared" si="108"/>
        <v/>
      </c>
      <c r="S99" s="1924" t="s">
        <v>6</v>
      </c>
      <c r="T99" s="1922" t="str">
        <f>T26</f>
        <v>N NOM DE VOTRE RECETTE | collez la--FAMILLE| Auteur &gt; VOUS</v>
      </c>
      <c r="U99" s="1923">
        <f>U26</f>
        <v>1</v>
      </c>
      <c r="V99" s="1922" t="str">
        <f>V26</f>
        <v>coupe</v>
      </c>
      <c r="W99" s="1921" t="str">
        <f>W26</f>
        <v>Recette mère ► Desserts assiette</v>
      </c>
      <c r="X99" s="1927"/>
      <c r="Y99" s="1927"/>
      <c r="Z99" s="1927"/>
      <c r="AA99" s="1929">
        <f>ROWS(AB90:AB99)</f>
        <v>10</v>
      </c>
      <c r="AB99" s="1917" t="str">
        <f t="array" ref="AB99">IF(SUMPRODUCT((AE99:AL99&lt;&gt;"")*1)=0,"",SUMPRODUCT((AE99:AL99&lt;&gt;"")*(LEN(TRIM(SUBSTITUTE(AE99:AL99,CHAR(160)," "))) - LEN(SUBSTITUTE(TRIM(SUBSTITUTE(AE99:AL99,CHAR(160)," "))," ","")) + 1)) &amp; " mot" &amp; IF(SUMPRODUCT((AE99:AL99&lt;&gt;"")*(LEN(TRIM(SUBSTITUTE(AE99:AL99,CHAR(160)," "))) - LEN(SUBSTITUTE(TRIM(SUBSTITUTE(AE99:AL99,CHAR(160)," "))," ","")) + 1))&gt;1,"s",""))</f>
        <v/>
      </c>
      <c r="AC99" s="1928" t="str">
        <f t="array" ref="AC99">SUMPRODUCT(--(AE99:AL99&lt;&gt;""), LEN(TRIM(SUBSTITUTE(AE99:AL99, CHAR(160), "")))) &amp; " Car."</f>
        <v>0 Car.</v>
      </c>
      <c r="AD99" s="1851" t="str">
        <f>IF(ISBLANK(AE99),"",LARGE(AD94:AD98,1)+1)</f>
        <v/>
      </c>
      <c r="AE99" s="1839"/>
      <c r="AF99" s="1839"/>
      <c r="AG99" s="1839"/>
      <c r="AH99" s="1839"/>
      <c r="AI99" s="1839"/>
      <c r="AJ99" s="1839"/>
      <c r="AK99" s="1839"/>
      <c r="AL99" s="1839"/>
      <c r="AM99" s="1839"/>
      <c r="AN99" s="1839"/>
      <c r="AO99" s="1839"/>
      <c r="AP99" s="1839"/>
      <c r="AQ99" s="1839"/>
      <c r="AR99" s="1838"/>
      <c r="AS99" s="1463"/>
      <c r="AT99" s="1427"/>
      <c r="AU99" s="1428"/>
      <c r="AV99" s="1429" t="s">
        <v>2161</v>
      </c>
      <c r="AW99" s="1428"/>
      <c r="AX99" s="1428"/>
      <c r="AY99" s="1428"/>
      <c r="AZ99" s="1428"/>
      <c r="BA99" s="1428"/>
      <c r="BB99" s="1428"/>
      <c r="BC99" s="1428"/>
      <c r="BD99" s="1428"/>
      <c r="BE99" s="1428"/>
      <c r="BF99" s="1428"/>
      <c r="BG99" s="1428"/>
      <c r="BH99" s="1428"/>
      <c r="BI99" s="1428"/>
      <c r="BJ99" s="1428"/>
      <c r="BK99" s="1428"/>
      <c r="BL99" s="1428"/>
      <c r="EF99" s="1412"/>
      <c r="EG99" s="1411" t="s">
        <v>2162</v>
      </c>
      <c r="EH99" s="1411" t="s">
        <v>1905</v>
      </c>
      <c r="EI99" s="1411" t="s">
        <v>1906</v>
      </c>
      <c r="EJ99" s="1411" t="s">
        <v>752</v>
      </c>
      <c r="EK99" s="1411" t="s">
        <v>752</v>
      </c>
      <c r="EL99" s="1411" t="s">
        <v>1908</v>
      </c>
      <c r="EM99" s="1411" t="s">
        <v>1909</v>
      </c>
      <c r="EN99" s="1411" t="s">
        <v>1910</v>
      </c>
      <c r="EO99" s="1414" t="s">
        <v>1911</v>
      </c>
    </row>
    <row r="100" spans="2:145" ht="21" customHeight="1">
      <c r="B100" s="1438" t="str">
        <f t="shared" si="100"/>
        <v/>
      </c>
      <c r="C100" s="1438" t="str">
        <f t="shared" si="101"/>
        <v/>
      </c>
      <c r="D100" s="1438" t="str">
        <f>IF(UPPER(TRIM(N27))="X",C100,B100)</f>
        <v/>
      </c>
      <c r="E100" s="1438">
        <f t="array" ref="E100">IF(H99&lt;&gt;"",E99,IF(E99="","",IFERROR(MATCH(TRUE(),INDEX(INDEX(K:K,E99+1):K219&lt;&gt;"",0),0)+E99,"")))</f>
        <v>241</v>
      </c>
      <c r="F100" s="1438">
        <f t="shared" si="109"/>
        <v>0</v>
      </c>
      <c r="G100" s="1438" t="str">
        <f t="shared" si="102"/>
        <v/>
      </c>
      <c r="H100" s="1836" t="str">
        <f t="shared" si="103"/>
        <v/>
      </c>
      <c r="I100" s="1835" t="str">
        <f>IF(AND(F100&lt;&gt;"",N26&gt;0,M100&gt;N26),"Mot &gt; limite","")</f>
        <v/>
      </c>
      <c r="J100" s="1834" t="str">
        <f>IF(K100="","",COUNTIF(K34:K100,"&lt;&gt;"))</f>
        <v/>
      </c>
      <c r="K100" s="1837"/>
      <c r="L100" s="1834" t="str">
        <f t="shared" si="104"/>
        <v/>
      </c>
      <c r="M100" s="1463">
        <f>IF(OR(F100="",N26="",N26&lt;=0),"",IF(LEN(F100)&lt;=N26,LEN(F100),IFERROR(FIND("♦",SUBSTITUTE(LEFT(F100,N26)," ","♦",LEN(LEFT(F100,N26))-LEN(SUBSTITUTE(LEFT(F100,N26)," ","")))),FIND(" ",F100&amp;" ",N26+1)-1)))</f>
        <v>1</v>
      </c>
      <c r="N100" s="1832" t="str">
        <f t="shared" si="105"/>
        <v/>
      </c>
      <c r="O100" s="1833" t="str">
        <f t="shared" si="106"/>
        <v/>
      </c>
      <c r="P100" s="1832" t="str">
        <f t="shared" si="107"/>
        <v/>
      </c>
      <c r="Q100" s="1832" t="str">
        <f t="shared" si="108"/>
        <v/>
      </c>
      <c r="S100" s="1924" t="s">
        <v>6</v>
      </c>
      <c r="T100" s="1922" t="str">
        <f>T26</f>
        <v>N NOM DE VOTRE RECETTE | collez la--FAMILLE| Auteur &gt; VOUS</v>
      </c>
      <c r="U100" s="1923">
        <f>U26</f>
        <v>1</v>
      </c>
      <c r="V100" s="1922" t="str">
        <f>V26</f>
        <v>coupe</v>
      </c>
      <c r="W100" s="1921" t="str">
        <f>W26</f>
        <v>Recette mère ► Desserts assiette</v>
      </c>
      <c r="X100" s="1927"/>
      <c r="Y100" s="1927"/>
      <c r="Z100" s="1927"/>
      <c r="AA100" s="1929">
        <f>ROWS(AB90:AB100)</f>
        <v>11</v>
      </c>
      <c r="AB100" s="1917" t="str">
        <f t="array" ref="AB100">IF(SUMPRODUCT((AE100:AL100&lt;&gt;"")*1)=0,"",SUMPRODUCT((AE100:AL100&lt;&gt;"")*(LEN(TRIM(SUBSTITUTE(AE100:AL100,CHAR(160)," "))) - LEN(SUBSTITUTE(TRIM(SUBSTITUTE(AE100:AL100,CHAR(160)," "))," ","")) + 1)) &amp; " mot" &amp; IF(SUMPRODUCT((AE100:AL100&lt;&gt;"")*(LEN(TRIM(SUBSTITUTE(AE100:AL100,CHAR(160)," "))) - LEN(SUBSTITUTE(TRIM(SUBSTITUTE(AE100:AL100,CHAR(160)," "))," ","")) + 1))&gt;1,"s",""))</f>
        <v/>
      </c>
      <c r="AC100" s="1928" t="str">
        <f t="array" ref="AC100">SUMPRODUCT(--(AE100:AL100&lt;&gt;""), LEN(TRIM(SUBSTITUTE(AE100:AL100, CHAR(160), "")))) &amp; " Car."</f>
        <v>0 Car.</v>
      </c>
      <c r="AD100" s="1851" t="str">
        <f>IF(ISBLANK(AE100),"",LARGE(AD94:AD99,1)+1)</f>
        <v/>
      </c>
      <c r="AE100" s="1839"/>
      <c r="AF100" s="1839"/>
      <c r="AG100" s="1839"/>
      <c r="AH100" s="1839"/>
      <c r="AI100" s="1839"/>
      <c r="AJ100" s="1839"/>
      <c r="AK100" s="1839"/>
      <c r="AL100" s="1839"/>
      <c r="AM100" s="1839"/>
      <c r="AN100" s="1839"/>
      <c r="AO100" s="1839"/>
      <c r="AP100" s="1839"/>
      <c r="AQ100" s="1839"/>
      <c r="AR100" s="1838"/>
      <c r="AS100" s="1463"/>
      <c r="EF100" s="1412"/>
      <c r="EG100" s="1411" t="s">
        <v>2163</v>
      </c>
      <c r="EH100" s="1411" t="s">
        <v>1905</v>
      </c>
      <c r="EI100" s="1411" t="s">
        <v>1906</v>
      </c>
      <c r="EJ100" s="1411" t="s">
        <v>2164</v>
      </c>
      <c r="EK100" s="1411" t="s">
        <v>2164</v>
      </c>
      <c r="EL100" s="1411" t="s">
        <v>1908</v>
      </c>
      <c r="EM100" s="1411" t="s">
        <v>1909</v>
      </c>
      <c r="EN100" s="1411" t="s">
        <v>1910</v>
      </c>
      <c r="EO100" s="1414" t="s">
        <v>1911</v>
      </c>
    </row>
    <row r="101" spans="2:145" ht="21" customHeight="1">
      <c r="B101" s="1438" t="str">
        <f t="shared" si="100"/>
        <v/>
      </c>
      <c r="C101" s="1438" t="str">
        <f t="shared" si="101"/>
        <v/>
      </c>
      <c r="D101" s="1438" t="str">
        <f>IF(UPPER(TRIM(N27))="X",C101,B101)</f>
        <v/>
      </c>
      <c r="E101" s="1438">
        <f t="array" ref="E101">IF(H100&lt;&gt;"",E100,IF(E100="","",IFERROR(MATCH(TRUE(),INDEX(INDEX(K:K,E100+1):K219&lt;&gt;"",0),0)+E100,"")))</f>
        <v>242</v>
      </c>
      <c r="F101" s="1438">
        <f t="shared" si="109"/>
        <v>0</v>
      </c>
      <c r="G101" s="1438" t="str">
        <f t="shared" si="102"/>
        <v/>
      </c>
      <c r="H101" s="1836" t="str">
        <f t="shared" si="103"/>
        <v/>
      </c>
      <c r="I101" s="1835" t="str">
        <f>IF(AND(F101&lt;&gt;"",N26&gt;0,M101&gt;N26),"Mot &gt; limite","")</f>
        <v/>
      </c>
      <c r="J101" s="1834" t="str">
        <f>IF(K101="","",COUNTIF(K34:K101,"&lt;&gt;"))</f>
        <v/>
      </c>
      <c r="K101" s="1837"/>
      <c r="L101" s="1834" t="str">
        <f t="shared" si="104"/>
        <v/>
      </c>
      <c r="M101" s="1463">
        <f>IF(OR(F101="",N26="",N26&lt;=0),"",IF(LEN(F101)&lt;=N26,LEN(F101),IFERROR(FIND("♦",SUBSTITUTE(LEFT(F101,N26)," ","♦",LEN(LEFT(F101,N26))-LEN(SUBSTITUTE(LEFT(F101,N26)," ","")))),FIND(" ",F101&amp;" ",N26+1)-1)))</f>
        <v>1</v>
      </c>
      <c r="N101" s="1832" t="str">
        <f t="shared" si="105"/>
        <v/>
      </c>
      <c r="O101" s="1833" t="str">
        <f t="shared" si="106"/>
        <v/>
      </c>
      <c r="P101" s="1832" t="str">
        <f t="shared" si="107"/>
        <v/>
      </c>
      <c r="Q101" s="1832" t="str">
        <f t="shared" si="108"/>
        <v/>
      </c>
      <c r="S101" s="1924" t="s">
        <v>6</v>
      </c>
      <c r="T101" s="1922" t="str">
        <f>T26</f>
        <v>N NOM DE VOTRE RECETTE | collez la--FAMILLE| Auteur &gt; VOUS</v>
      </c>
      <c r="U101" s="1923">
        <f>U26</f>
        <v>1</v>
      </c>
      <c r="V101" s="1922" t="str">
        <f>V26</f>
        <v>coupe</v>
      </c>
      <c r="W101" s="1921" t="str">
        <f>W26</f>
        <v>Recette mère ► Desserts assiette</v>
      </c>
      <c r="X101" s="1927"/>
      <c r="Y101" s="1927"/>
      <c r="Z101" s="1927"/>
      <c r="AA101" s="1929">
        <f>ROWS(AB90:AB101)</f>
        <v>12</v>
      </c>
      <c r="AB101" s="1917" t="str">
        <f t="array" ref="AB101">IF(SUMPRODUCT((AE101:AL101&lt;&gt;"")*1)=0,"",SUMPRODUCT((AE101:AL101&lt;&gt;"")*(LEN(TRIM(SUBSTITUTE(AE101:AL101,CHAR(160)," "))) - LEN(SUBSTITUTE(TRIM(SUBSTITUTE(AE101:AL101,CHAR(160)," "))," ","")) + 1)) &amp; " mot" &amp; IF(SUMPRODUCT((AE101:AL101&lt;&gt;"")*(LEN(TRIM(SUBSTITUTE(AE101:AL101,CHAR(160)," "))) - LEN(SUBSTITUTE(TRIM(SUBSTITUTE(AE101:AL101,CHAR(160)," "))," ","")) + 1))&gt;1,"s",""))</f>
        <v/>
      </c>
      <c r="AC101" s="1928" t="str">
        <f t="array" ref="AC101">SUMPRODUCT(--(AE101:AL101&lt;&gt;""), LEN(TRIM(SUBSTITUTE(AE101:AL101, CHAR(160), "")))) &amp; " Car."</f>
        <v>0 Car.</v>
      </c>
      <c r="AD101" s="1851" t="str">
        <f>IF(ISBLANK(AE101),"",LARGE(AD94:AD100,1)+1)</f>
        <v/>
      </c>
      <c r="AE101" s="1839"/>
      <c r="AF101" s="1839"/>
      <c r="AG101" s="1839"/>
      <c r="AH101" s="1839"/>
      <c r="AI101" s="1839"/>
      <c r="AJ101" s="1839"/>
      <c r="AK101" s="1839"/>
      <c r="AL101" s="1839"/>
      <c r="AM101" s="1839"/>
      <c r="AN101" s="1839"/>
      <c r="AO101" s="1839"/>
      <c r="AP101" s="1839"/>
      <c r="AQ101" s="1839"/>
      <c r="AR101" s="1838"/>
      <c r="AS101" s="1463"/>
      <c r="EF101" s="1412"/>
      <c r="EG101" s="1411" t="s">
        <v>2165</v>
      </c>
      <c r="EH101" s="1411" t="s">
        <v>1905</v>
      </c>
      <c r="EI101" s="1411" t="s">
        <v>1906</v>
      </c>
      <c r="EJ101" s="1411" t="s">
        <v>2166</v>
      </c>
      <c r="EK101" s="1411" t="s">
        <v>2167</v>
      </c>
      <c r="EL101" s="1411" t="s">
        <v>1908</v>
      </c>
      <c r="EM101" s="1411" t="s">
        <v>1909</v>
      </c>
      <c r="EN101" s="1411" t="s">
        <v>1910</v>
      </c>
      <c r="EO101" s="1414" t="s">
        <v>1911</v>
      </c>
    </row>
    <row r="102" spans="2:145" ht="21" customHeight="1">
      <c r="B102" s="1438" t="str">
        <f t="shared" si="100"/>
        <v/>
      </c>
      <c r="C102" s="1438" t="str">
        <f t="shared" si="101"/>
        <v/>
      </c>
      <c r="D102" s="1438" t="str">
        <f>IF(UPPER(TRIM(N27))="X",C102,B102)</f>
        <v/>
      </c>
      <c r="E102" s="1438">
        <f t="array" ref="E102">IF(H101&lt;&gt;"",E101,IF(E101="","",IFERROR(MATCH(TRUE(),INDEX(INDEX(K:K,E101+1):K219&lt;&gt;"",0),0)+E101,"")))</f>
        <v>243</v>
      </c>
      <c r="F102" s="1438">
        <f t="shared" si="109"/>
        <v>0</v>
      </c>
      <c r="G102" s="1438" t="str">
        <f t="shared" si="102"/>
        <v/>
      </c>
      <c r="H102" s="1836" t="str">
        <f t="shared" si="103"/>
        <v/>
      </c>
      <c r="I102" s="1835" t="str">
        <f>IF(AND(F102&lt;&gt;"",N26&gt;0,M102&gt;N26),"Mot &gt; limite","")</f>
        <v/>
      </c>
      <c r="J102" s="1834" t="str">
        <f>IF(K102="","",COUNTIF(K34:K102,"&lt;&gt;"))</f>
        <v/>
      </c>
      <c r="K102" s="1837"/>
      <c r="L102" s="1834" t="str">
        <f t="shared" si="104"/>
        <v/>
      </c>
      <c r="M102" s="1463">
        <f>IF(OR(F102="",N26="",N26&lt;=0),"",IF(LEN(F102)&lt;=N26,LEN(F102),IFERROR(FIND("♦",SUBSTITUTE(LEFT(F102,N26)," ","♦",LEN(LEFT(F102,N26))-LEN(SUBSTITUTE(LEFT(F102,N26)," ","")))),FIND(" ",F102&amp;" ",N26+1)-1)))</f>
        <v>1</v>
      </c>
      <c r="N102" s="1832" t="str">
        <f t="shared" si="105"/>
        <v/>
      </c>
      <c r="O102" s="1833" t="str">
        <f t="shared" si="106"/>
        <v/>
      </c>
      <c r="P102" s="1832" t="str">
        <f t="shared" si="107"/>
        <v/>
      </c>
      <c r="Q102" s="1832" t="str">
        <f t="shared" si="108"/>
        <v/>
      </c>
      <c r="S102" s="1924" t="s">
        <v>6</v>
      </c>
      <c r="T102" s="1922" t="str">
        <f>T26</f>
        <v>N NOM DE VOTRE RECETTE | collez la--FAMILLE| Auteur &gt; VOUS</v>
      </c>
      <c r="U102" s="1923">
        <f>U26</f>
        <v>1</v>
      </c>
      <c r="V102" s="1922" t="str">
        <f>V26</f>
        <v>coupe</v>
      </c>
      <c r="W102" s="1921" t="str">
        <f>W26</f>
        <v>Recette mère ► Desserts assiette</v>
      </c>
      <c r="X102" s="1927"/>
      <c r="Y102" s="1927"/>
      <c r="Z102" s="1927"/>
      <c r="AA102" s="1929">
        <f>ROWS(AB90:AB102)</f>
        <v>13</v>
      </c>
      <c r="AB102" s="1917" t="str">
        <f t="array" ref="AB102">IF(SUMPRODUCT((AE102:AL102&lt;&gt;"")*1)=0,"",SUMPRODUCT((AE102:AL102&lt;&gt;"")*(LEN(TRIM(SUBSTITUTE(AE102:AL102,CHAR(160)," "))) - LEN(SUBSTITUTE(TRIM(SUBSTITUTE(AE102:AL102,CHAR(160)," "))," ","")) + 1)) &amp; " mot" &amp; IF(SUMPRODUCT((AE102:AL102&lt;&gt;"")*(LEN(TRIM(SUBSTITUTE(AE102:AL102,CHAR(160)," "))) - LEN(SUBSTITUTE(TRIM(SUBSTITUTE(AE102:AL102,CHAR(160)," "))," ","")) + 1))&gt;1,"s",""))</f>
        <v/>
      </c>
      <c r="AC102" s="1928" t="str">
        <f t="array" ref="AC102">SUMPRODUCT(--(AE102:AL102&lt;&gt;""), LEN(TRIM(SUBSTITUTE(AE102:AL102, CHAR(160), "")))) &amp; " Car."</f>
        <v>0 Car.</v>
      </c>
      <c r="AD102" s="1851" t="str">
        <f>IF(ISBLANK(AE102),"",LARGE(AD94:AD101,1)+1)</f>
        <v/>
      </c>
      <c r="AE102" s="1839"/>
      <c r="AF102" s="1839"/>
      <c r="AG102" s="1839"/>
      <c r="AH102" s="1839"/>
      <c r="AI102" s="1839"/>
      <c r="AJ102" s="1839"/>
      <c r="AK102" s="1839"/>
      <c r="AL102" s="1839"/>
      <c r="AM102" s="1839"/>
      <c r="AN102" s="1839"/>
      <c r="AO102" s="1839"/>
      <c r="AP102" s="1839"/>
      <c r="AQ102" s="1839"/>
      <c r="AR102" s="1838"/>
      <c r="AS102" s="1463"/>
      <c r="AT102" s="2320" t="s">
        <v>2168</v>
      </c>
      <c r="AU102" s="2320"/>
      <c r="AV102" s="2320"/>
      <c r="AW102" s="2320"/>
      <c r="AX102" s="2320"/>
      <c r="AY102" s="2320"/>
      <c r="AZ102" s="2320"/>
      <c r="BA102" s="2320"/>
      <c r="BB102" s="2320"/>
      <c r="BC102" s="2320"/>
      <c r="BD102" s="2320"/>
      <c r="BE102" s="2320"/>
      <c r="BF102" s="2320"/>
      <c r="BG102" s="2320"/>
      <c r="BH102" s="2320"/>
      <c r="BI102" s="2320"/>
      <c r="BJ102" s="2320"/>
      <c r="BK102" s="2320"/>
      <c r="BL102" s="2320"/>
      <c r="EF102" s="1412"/>
      <c r="EG102" s="1411" t="s">
        <v>2169</v>
      </c>
      <c r="EH102" s="1411" t="s">
        <v>1905</v>
      </c>
      <c r="EI102" s="1411" t="s">
        <v>1906</v>
      </c>
      <c r="EJ102" s="1411" t="s">
        <v>2170</v>
      </c>
      <c r="EK102" s="1411" t="s">
        <v>2170</v>
      </c>
      <c r="EL102" s="1411" t="s">
        <v>1908</v>
      </c>
      <c r="EM102" s="1411" t="s">
        <v>1909</v>
      </c>
      <c r="EN102" s="1411" t="s">
        <v>1910</v>
      </c>
      <c r="EO102" s="1414" t="s">
        <v>1911</v>
      </c>
    </row>
    <row r="103" spans="2:145" ht="21" customHeight="1">
      <c r="B103" s="1438" t="str">
        <f t="shared" si="100"/>
        <v/>
      </c>
      <c r="C103" s="1438" t="str">
        <f t="shared" si="101"/>
        <v/>
      </c>
      <c r="D103" s="1438" t="str">
        <f>IF(UPPER(TRIM(N27))="X",C103,B103)</f>
        <v/>
      </c>
      <c r="E103" s="1438">
        <f t="array" ref="E103">IF(H102&lt;&gt;"",E102,IF(E102="","",IFERROR(MATCH(TRUE(),INDEX(INDEX(K:K,E102+1):K219&lt;&gt;"",0),0)+E102,"")))</f>
        <v>244</v>
      </c>
      <c r="F103" s="1438">
        <f t="shared" si="109"/>
        <v>0</v>
      </c>
      <c r="G103" s="1438" t="str">
        <f t="shared" si="102"/>
        <v/>
      </c>
      <c r="H103" s="1836" t="str">
        <f t="shared" si="103"/>
        <v/>
      </c>
      <c r="I103" s="1835" t="str">
        <f>IF(AND(F103&lt;&gt;"",N26&gt;0,M103&gt;N26),"Mot &gt; limite","")</f>
        <v/>
      </c>
      <c r="J103" s="1834" t="str">
        <f>IF(K103="","",COUNTIF(K34:K103,"&lt;&gt;"))</f>
        <v/>
      </c>
      <c r="K103" s="1837"/>
      <c r="L103" s="1834" t="str">
        <f t="shared" si="104"/>
        <v/>
      </c>
      <c r="M103" s="1463">
        <f>IF(OR(F103="",N26="",N26&lt;=0),"",IF(LEN(F103)&lt;=N26,LEN(F103),IFERROR(FIND("♦",SUBSTITUTE(LEFT(F103,N26)," ","♦",LEN(LEFT(F103,N26))-LEN(SUBSTITUTE(LEFT(F103,N26)," ","")))),FIND(" ",F103&amp;" ",N26+1)-1)))</f>
        <v>1</v>
      </c>
      <c r="N103" s="1832" t="str">
        <f t="shared" si="105"/>
        <v/>
      </c>
      <c r="O103" s="1833" t="str">
        <f t="shared" si="106"/>
        <v/>
      </c>
      <c r="P103" s="1832" t="str">
        <f t="shared" si="107"/>
        <v/>
      </c>
      <c r="Q103" s="1832" t="str">
        <f t="shared" si="108"/>
        <v/>
      </c>
      <c r="S103" s="1924" t="s">
        <v>6</v>
      </c>
      <c r="T103" s="1922" t="str">
        <f>T26</f>
        <v>N NOM DE VOTRE RECETTE | collez la--FAMILLE| Auteur &gt; VOUS</v>
      </c>
      <c r="U103" s="1923">
        <f>U26</f>
        <v>1</v>
      </c>
      <c r="V103" s="1922" t="str">
        <f>V26</f>
        <v>coupe</v>
      </c>
      <c r="W103" s="1921" t="str">
        <f>W26</f>
        <v>Recette mère ► Desserts assiette</v>
      </c>
      <c r="X103" s="1927"/>
      <c r="Y103" s="1927"/>
      <c r="Z103" s="1927"/>
      <c r="AA103" s="1929">
        <f>ROWS(AB90:AB103)</f>
        <v>14</v>
      </c>
      <c r="AB103" s="1917" t="str">
        <f t="array" ref="AB103">IF(SUMPRODUCT((AE103:AL103&lt;&gt;"")*1)=0,"",SUMPRODUCT((AE103:AL103&lt;&gt;"")*(LEN(TRIM(SUBSTITUTE(AE103:AL103,CHAR(160)," "))) - LEN(SUBSTITUTE(TRIM(SUBSTITUTE(AE103:AL103,CHAR(160)," "))," ","")) + 1)) &amp; " mot" &amp; IF(SUMPRODUCT((AE103:AL103&lt;&gt;"")*(LEN(TRIM(SUBSTITUTE(AE103:AL103,CHAR(160)," "))) - LEN(SUBSTITUTE(TRIM(SUBSTITUTE(AE103:AL103,CHAR(160)," "))," ","")) + 1))&gt;1,"s",""))</f>
        <v/>
      </c>
      <c r="AC103" s="1928" t="str">
        <f t="array" ref="AC103">SUMPRODUCT(--(AE103:AL103&lt;&gt;""), LEN(TRIM(SUBSTITUTE(AE103:AL103, CHAR(160), "")))) &amp; " Car."</f>
        <v>0 Car.</v>
      </c>
      <c r="AD103" s="1851" t="str">
        <f>IF(ISBLANK(AE103),"",LARGE(AD94:AD102,1)+1)</f>
        <v/>
      </c>
      <c r="AE103" s="1839"/>
      <c r="AF103" s="1839"/>
      <c r="AG103" s="1839"/>
      <c r="AH103" s="1839"/>
      <c r="AI103" s="1839"/>
      <c r="AJ103" s="1839"/>
      <c r="AK103" s="1839"/>
      <c r="AL103" s="1839"/>
      <c r="AM103" s="1839"/>
      <c r="AN103" s="1839"/>
      <c r="AO103" s="1839"/>
      <c r="AP103" s="1839"/>
      <c r="AQ103" s="1839"/>
      <c r="AR103" s="1838"/>
      <c r="AS103" s="1463"/>
      <c r="AT103" s="1430" t="s">
        <v>2171</v>
      </c>
      <c r="AU103" s="1430" t="s">
        <v>2172</v>
      </c>
      <c r="AV103" s="1430" t="s">
        <v>2173</v>
      </c>
      <c r="AW103" s="1430" t="s">
        <v>2174</v>
      </c>
      <c r="EF103" s="1412"/>
      <c r="EG103" s="1411" t="s">
        <v>2175</v>
      </c>
      <c r="EH103" s="1411" t="s">
        <v>1905</v>
      </c>
      <c r="EI103" s="1411" t="s">
        <v>1906</v>
      </c>
      <c r="EJ103" s="1411" t="s">
        <v>2176</v>
      </c>
      <c r="EK103" s="1411" t="s">
        <v>2176</v>
      </c>
      <c r="EL103" s="1411" t="s">
        <v>1908</v>
      </c>
      <c r="EM103" s="1411" t="s">
        <v>1909</v>
      </c>
      <c r="EN103" s="1411" t="s">
        <v>1910</v>
      </c>
      <c r="EO103" s="1414" t="s">
        <v>1911</v>
      </c>
    </row>
    <row r="104" spans="2:145" ht="21" customHeight="1">
      <c r="B104" s="1438" t="str">
        <f t="shared" si="100"/>
        <v/>
      </c>
      <c r="C104" s="1438" t="str">
        <f t="shared" si="101"/>
        <v/>
      </c>
      <c r="D104" s="1438" t="str">
        <f>IF(UPPER(TRIM(N27))="X",C104,B104)</f>
        <v/>
      </c>
      <c r="E104" s="1438">
        <f t="array" ref="E104">IF(H103&lt;&gt;"",E103,IF(E103="","",IFERROR(MATCH(TRUE(),INDEX(INDEX(K:K,E103+1):K219&lt;&gt;"",0),0)+E103,"")))</f>
        <v>245</v>
      </c>
      <c r="F104" s="1438">
        <f t="shared" si="109"/>
        <v>0</v>
      </c>
      <c r="G104" s="1438" t="str">
        <f t="shared" si="102"/>
        <v/>
      </c>
      <c r="H104" s="1836" t="str">
        <f t="shared" si="103"/>
        <v/>
      </c>
      <c r="I104" s="1835" t="str">
        <f>IF(AND(F104&lt;&gt;"",N26&gt;0,M104&gt;N26),"Mot &gt; limite","")</f>
        <v/>
      </c>
      <c r="J104" s="1834" t="str">
        <f>IF(K104="","",COUNTIF(K34:K104,"&lt;&gt;"))</f>
        <v/>
      </c>
      <c r="K104" s="1837"/>
      <c r="L104" s="1834" t="str">
        <f t="shared" si="104"/>
        <v/>
      </c>
      <c r="M104" s="1463">
        <f>IF(OR(F104="",N26="",N26&lt;=0),"",IF(LEN(F104)&lt;=N26,LEN(F104),IFERROR(FIND("♦",SUBSTITUTE(LEFT(F104,N26)," ","♦",LEN(LEFT(F104,N26))-LEN(SUBSTITUTE(LEFT(F104,N26)," ","")))),FIND(" ",F104&amp;" ",N26+1)-1)))</f>
        <v>1</v>
      </c>
      <c r="N104" s="1832" t="str">
        <f t="shared" si="105"/>
        <v/>
      </c>
      <c r="O104" s="1833" t="str">
        <f t="shared" si="106"/>
        <v/>
      </c>
      <c r="P104" s="1832" t="str">
        <f t="shared" si="107"/>
        <v/>
      </c>
      <c r="Q104" s="1832" t="str">
        <f t="shared" si="108"/>
        <v/>
      </c>
      <c r="S104" s="1924" t="s">
        <v>6</v>
      </c>
      <c r="T104" s="1922" t="str">
        <f>T26</f>
        <v>N NOM DE VOTRE RECETTE | collez la--FAMILLE| Auteur &gt; VOUS</v>
      </c>
      <c r="U104" s="1923">
        <f>U26</f>
        <v>1</v>
      </c>
      <c r="V104" s="1922" t="str">
        <f>V26</f>
        <v>coupe</v>
      </c>
      <c r="W104" s="1921" t="str">
        <f>W26</f>
        <v>Recette mère ► Desserts assiette</v>
      </c>
      <c r="X104" s="1927"/>
      <c r="Y104" s="1927"/>
      <c r="Z104" s="1927"/>
      <c r="AA104" s="1929">
        <f>ROWS(AB90:AB104)</f>
        <v>15</v>
      </c>
      <c r="AB104" s="1917" t="str">
        <f t="array" ref="AB104">IF(SUMPRODUCT((AE104:AL104&lt;&gt;"")*1)=0,"",SUMPRODUCT((AE104:AL104&lt;&gt;"")*(LEN(TRIM(SUBSTITUTE(AE104:AL104,CHAR(160)," "))) - LEN(SUBSTITUTE(TRIM(SUBSTITUTE(AE104:AL104,CHAR(160)," "))," ","")) + 1)) &amp; " mot" &amp; IF(SUMPRODUCT((AE104:AL104&lt;&gt;"")*(LEN(TRIM(SUBSTITUTE(AE104:AL104,CHAR(160)," "))) - LEN(SUBSTITUTE(TRIM(SUBSTITUTE(AE104:AL104,CHAR(160)," "))," ","")) + 1))&gt;1,"s",""))</f>
        <v/>
      </c>
      <c r="AC104" s="1928" t="str">
        <f t="array" ref="AC104">SUMPRODUCT(--(AE104:AL104&lt;&gt;""), LEN(TRIM(SUBSTITUTE(AE104:AL104, CHAR(160), "")))) &amp; " Car."</f>
        <v>0 Car.</v>
      </c>
      <c r="AD104" s="1851" t="str">
        <f>IF(ISBLANK(AE104),"",LARGE(AD94:AD103,1)+1)</f>
        <v/>
      </c>
      <c r="AE104" s="1839"/>
      <c r="AF104" s="1839"/>
      <c r="AG104" s="1839"/>
      <c r="AH104" s="1839"/>
      <c r="AI104" s="1839"/>
      <c r="AJ104" s="1839"/>
      <c r="AK104" s="1839"/>
      <c r="AL104" s="1839"/>
      <c r="AM104" s="1839"/>
      <c r="AN104" s="1839"/>
      <c r="AO104" s="1839"/>
      <c r="AP104" s="1839"/>
      <c r="AQ104" s="1839"/>
      <c r="AR104" s="1838"/>
      <c r="AS104" s="1463"/>
      <c r="AT104" s="1431">
        <v>1</v>
      </c>
      <c r="AU104" s="1432" t="s">
        <v>2177</v>
      </c>
      <c r="AV104" s="1432" t="s">
        <v>2178</v>
      </c>
      <c r="AW104" s="1432" t="s">
        <v>2179</v>
      </c>
      <c r="EF104" s="1412"/>
      <c r="EG104" s="1411" t="s">
        <v>2180</v>
      </c>
      <c r="EH104" s="1411" t="s">
        <v>1905</v>
      </c>
      <c r="EI104" s="1411" t="s">
        <v>1906</v>
      </c>
      <c r="EJ104" s="1411" t="s">
        <v>2181</v>
      </c>
      <c r="EK104" s="1411" t="s">
        <v>2181</v>
      </c>
      <c r="EL104" s="1411" t="s">
        <v>1908</v>
      </c>
      <c r="EM104" s="1411" t="s">
        <v>1909</v>
      </c>
      <c r="EN104" s="1411" t="s">
        <v>1910</v>
      </c>
      <c r="EO104" s="1414" t="s">
        <v>1911</v>
      </c>
    </row>
    <row r="105" spans="2:145" ht="21" customHeight="1">
      <c r="B105" s="1438" t="str">
        <f t="shared" si="100"/>
        <v/>
      </c>
      <c r="C105" s="1438" t="str">
        <f t="shared" si="101"/>
        <v/>
      </c>
      <c r="D105" s="1438" t="str">
        <f>IF(UPPER(TRIM(N27))="X",C105,B105)</f>
        <v/>
      </c>
      <c r="E105" s="1438">
        <f t="array" ref="E105">IF(H104&lt;&gt;"",E104,IF(E104="","",IFERROR(MATCH(TRUE(),INDEX(INDEX(K:K,E104+1):K219&lt;&gt;"",0),0)+E104,"")))</f>
        <v>246</v>
      </c>
      <c r="F105" s="1438">
        <f t="shared" si="109"/>
        <v>0</v>
      </c>
      <c r="G105" s="1438" t="str">
        <f t="shared" si="102"/>
        <v/>
      </c>
      <c r="H105" s="1836" t="str">
        <f t="shared" si="103"/>
        <v/>
      </c>
      <c r="I105" s="1835" t="str">
        <f>IF(AND(F105&lt;&gt;"",N26&gt;0,M105&gt;N26),"Mot &gt; limite","")</f>
        <v/>
      </c>
      <c r="J105" s="1834" t="str">
        <f>IF(K105="","",COUNTIF(K34:K105,"&lt;&gt;"))</f>
        <v/>
      </c>
      <c r="K105" s="1837"/>
      <c r="L105" s="1834" t="str">
        <f t="shared" si="104"/>
        <v/>
      </c>
      <c r="M105" s="1463">
        <f>IF(OR(F105="",N26="",N26&lt;=0),"",IF(LEN(F105)&lt;=N26,LEN(F105),IFERROR(FIND("♦",SUBSTITUTE(LEFT(F105,N26)," ","♦",LEN(LEFT(F105,N26))-LEN(SUBSTITUTE(LEFT(F105,N26)," ","")))),FIND(" ",F105&amp;" ",N26+1)-1)))</f>
        <v>1</v>
      </c>
      <c r="N105" s="1832" t="str">
        <f t="shared" si="105"/>
        <v/>
      </c>
      <c r="O105" s="1833" t="str">
        <f t="shared" si="106"/>
        <v/>
      </c>
      <c r="P105" s="1832" t="str">
        <f t="shared" si="107"/>
        <v/>
      </c>
      <c r="Q105" s="1832" t="str">
        <f t="shared" si="108"/>
        <v/>
      </c>
      <c r="S105" s="1924" t="s">
        <v>6</v>
      </c>
      <c r="T105" s="1922" t="str">
        <f>T26</f>
        <v>N NOM DE VOTRE RECETTE | collez la--FAMILLE| Auteur &gt; VOUS</v>
      </c>
      <c r="U105" s="1923">
        <f>U26</f>
        <v>1</v>
      </c>
      <c r="V105" s="1922" t="str">
        <f>V26</f>
        <v>coupe</v>
      </c>
      <c r="W105" s="1921" t="str">
        <f>W26</f>
        <v>Recette mère ► Desserts assiette</v>
      </c>
      <c r="X105" s="1927"/>
      <c r="Y105" s="1927"/>
      <c r="Z105" s="1927"/>
      <c r="AA105" s="1929">
        <f>ROWS(AB90:AB105)</f>
        <v>16</v>
      </c>
      <c r="AB105" s="1917" t="str">
        <f t="array" ref="AB105">IF(SUMPRODUCT((AE105:AL105&lt;&gt;"")*1)=0,"",SUMPRODUCT((AE105:AL105&lt;&gt;"")*(LEN(TRIM(SUBSTITUTE(AE105:AL105,CHAR(160)," "))) - LEN(SUBSTITUTE(TRIM(SUBSTITUTE(AE105:AL105,CHAR(160)," "))," ","")) + 1)) &amp; " mot" &amp; IF(SUMPRODUCT((AE105:AL105&lt;&gt;"")*(LEN(TRIM(SUBSTITUTE(AE105:AL105,CHAR(160)," "))) - LEN(SUBSTITUTE(TRIM(SUBSTITUTE(AE105:AL105,CHAR(160)," "))," ","")) + 1))&gt;1,"s",""))</f>
        <v/>
      </c>
      <c r="AC105" s="1928" t="str">
        <f t="array" ref="AC105">SUMPRODUCT(--(AE105:AL105&lt;&gt;""), LEN(TRIM(SUBSTITUTE(AE105:AL105, CHAR(160), "")))) &amp; " Car."</f>
        <v>0 Car.</v>
      </c>
      <c r="AD105" s="1851" t="str">
        <f>IF(ISBLANK(AE105),"",LARGE(AD94:AD104,1)+1)</f>
        <v/>
      </c>
      <c r="AE105" s="1839"/>
      <c r="AF105" s="1839"/>
      <c r="AG105" s="1839"/>
      <c r="AH105" s="1839"/>
      <c r="AI105" s="1839"/>
      <c r="AJ105" s="1839"/>
      <c r="AK105" s="1839"/>
      <c r="AL105" s="1839"/>
      <c r="AM105" s="1839"/>
      <c r="AN105" s="1839"/>
      <c r="AO105" s="1839"/>
      <c r="AP105" s="1839"/>
      <c r="AQ105" s="1839"/>
      <c r="AR105" s="1838"/>
      <c r="AS105" s="1463"/>
      <c r="AT105" s="1431">
        <v>2</v>
      </c>
      <c r="AU105" s="1432" t="s">
        <v>2182</v>
      </c>
      <c r="AV105" s="1432" t="s">
        <v>2178</v>
      </c>
      <c r="AW105" s="1432" t="s">
        <v>2183</v>
      </c>
      <c r="EF105" s="1412"/>
      <c r="EG105" s="1411" t="s">
        <v>2184</v>
      </c>
      <c r="EH105" s="1411" t="s">
        <v>1905</v>
      </c>
      <c r="EI105" s="1411" t="s">
        <v>1906</v>
      </c>
      <c r="EJ105" s="1411" t="s">
        <v>753</v>
      </c>
      <c r="EK105" s="1411" t="s">
        <v>753</v>
      </c>
      <c r="EL105" s="1411" t="s">
        <v>1908</v>
      </c>
      <c r="EM105" s="1411" t="s">
        <v>1909</v>
      </c>
      <c r="EN105" s="1411" t="s">
        <v>1910</v>
      </c>
      <c r="EO105" s="1414" t="s">
        <v>1911</v>
      </c>
    </row>
    <row r="106" spans="2:145" ht="21" customHeight="1">
      <c r="B106" s="1438" t="str">
        <f t="shared" si="100"/>
        <v/>
      </c>
      <c r="C106" s="1438" t="str">
        <f t="shared" si="101"/>
        <v/>
      </c>
      <c r="D106" s="1438" t="str">
        <f>IF(UPPER(TRIM(N27))="X",C106,B106)</f>
        <v/>
      </c>
      <c r="E106" s="1438">
        <f t="array" ref="E106">IF(H105&lt;&gt;"",E105,IF(E105="","",IFERROR(MATCH(TRUE(),INDEX(INDEX(K:K,E105+1):K219&lt;&gt;"",0),0)+E105,"")))</f>
        <v>247</v>
      </c>
      <c r="F106" s="1438">
        <f t="shared" si="109"/>
        <v>0</v>
      </c>
      <c r="G106" s="1438" t="str">
        <f t="shared" si="102"/>
        <v/>
      </c>
      <c r="H106" s="1836" t="str">
        <f t="shared" si="103"/>
        <v/>
      </c>
      <c r="I106" s="1835" t="str">
        <f>IF(AND(F106&lt;&gt;"",N26&gt;0,M106&gt;N26),"Mot &gt; limite","")</f>
        <v/>
      </c>
      <c r="J106" s="1834" t="str">
        <f>IF(K106="","",COUNTIF(K34:K106,"&lt;&gt;"))</f>
        <v/>
      </c>
      <c r="K106" s="1837"/>
      <c r="L106" s="1834" t="str">
        <f t="shared" si="104"/>
        <v/>
      </c>
      <c r="M106" s="1463">
        <f>IF(OR(F106="",N26="",N26&lt;=0),"",IF(LEN(F106)&lt;=N26,LEN(F106),IFERROR(FIND("♦",SUBSTITUTE(LEFT(F106,N26)," ","♦",LEN(LEFT(F106,N26))-LEN(SUBSTITUTE(LEFT(F106,N26)," ","")))),FIND(" ",F106&amp;" ",N26+1)-1)))</f>
        <v>1</v>
      </c>
      <c r="N106" s="1832" t="str">
        <f t="shared" si="105"/>
        <v/>
      </c>
      <c r="O106" s="1833" t="str">
        <f t="shared" si="106"/>
        <v/>
      </c>
      <c r="P106" s="1832" t="str">
        <f t="shared" si="107"/>
        <v/>
      </c>
      <c r="Q106" s="1832" t="str">
        <f t="shared" si="108"/>
        <v/>
      </c>
      <c r="S106" s="1924" t="s">
        <v>6</v>
      </c>
      <c r="T106" s="1922" t="str">
        <f>T26</f>
        <v>N NOM DE VOTRE RECETTE | collez la--FAMILLE| Auteur &gt; VOUS</v>
      </c>
      <c r="U106" s="1923">
        <f>U26</f>
        <v>1</v>
      </c>
      <c r="V106" s="1922" t="str">
        <f>V26</f>
        <v>coupe</v>
      </c>
      <c r="W106" s="1921" t="str">
        <f>W26</f>
        <v>Recette mère ► Desserts assiette</v>
      </c>
      <c r="X106" s="1927"/>
      <c r="Y106" s="1927"/>
      <c r="Z106" s="1927"/>
      <c r="AA106" s="1929">
        <f>ROWS(AB90:AB106)</f>
        <v>17</v>
      </c>
      <c r="AB106" s="1917" t="str">
        <f t="array" ref="AB106">IF(SUMPRODUCT((AE106:AL106&lt;&gt;"")*1)=0,"",SUMPRODUCT((AE106:AL106&lt;&gt;"")*(LEN(TRIM(SUBSTITUTE(AE106:AL106,CHAR(160)," "))) - LEN(SUBSTITUTE(TRIM(SUBSTITUTE(AE106:AL106,CHAR(160)," "))," ","")) + 1)) &amp; " mot" &amp; IF(SUMPRODUCT((AE106:AL106&lt;&gt;"")*(LEN(TRIM(SUBSTITUTE(AE106:AL106,CHAR(160)," "))) - LEN(SUBSTITUTE(TRIM(SUBSTITUTE(AE106:AL106,CHAR(160)," "))," ","")) + 1))&gt;1,"s",""))</f>
        <v/>
      </c>
      <c r="AC106" s="1928" t="str">
        <f t="array" ref="AC106">SUMPRODUCT(--(AE106:AL106&lt;&gt;""), LEN(TRIM(SUBSTITUTE(AE106:AL106, CHAR(160), "")))) &amp; " Car."</f>
        <v>0 Car.</v>
      </c>
      <c r="AD106" s="1851" t="str">
        <f>IF(ISBLANK(AE106),"",LARGE(AD94:AD105,1)+1)</f>
        <v/>
      </c>
      <c r="AE106" s="1839"/>
      <c r="AF106" s="1839"/>
      <c r="AG106" s="1839"/>
      <c r="AH106" s="1839"/>
      <c r="AI106" s="1839"/>
      <c r="AJ106" s="1839"/>
      <c r="AK106" s="1839"/>
      <c r="AL106" s="1839"/>
      <c r="AM106" s="1839"/>
      <c r="AN106" s="1839"/>
      <c r="AO106" s="1839"/>
      <c r="AP106" s="1839"/>
      <c r="AQ106" s="1839"/>
      <c r="AR106" s="1838"/>
      <c r="AS106" s="1463"/>
      <c r="AT106" s="1431">
        <v>3</v>
      </c>
      <c r="AU106" s="1432" t="s">
        <v>2185</v>
      </c>
      <c r="AV106" s="1432" t="s">
        <v>2178</v>
      </c>
      <c r="AW106" s="1432" t="s">
        <v>2186</v>
      </c>
      <c r="EF106" s="1412"/>
      <c r="EG106" s="1411" t="s">
        <v>2187</v>
      </c>
      <c r="EH106" s="1411" t="s">
        <v>1905</v>
      </c>
      <c r="EI106" s="1411" t="s">
        <v>1906</v>
      </c>
      <c r="EJ106" s="1411" t="s">
        <v>2188</v>
      </c>
      <c r="EK106" s="1411" t="s">
        <v>2188</v>
      </c>
      <c r="EL106" s="1411" t="s">
        <v>1980</v>
      </c>
      <c r="EM106" s="1411" t="s">
        <v>1981</v>
      </c>
      <c r="EN106" s="1411" t="s">
        <v>1910</v>
      </c>
      <c r="EO106" s="1414" t="s">
        <v>1982</v>
      </c>
    </row>
    <row r="107" spans="2:145" ht="21" customHeight="1">
      <c r="B107" s="1438" t="str">
        <f t="shared" si="100"/>
        <v>►&gt; &gt; &gt; SAISI LIGNE 107</v>
      </c>
      <c r="C107" s="1438" t="str">
        <f t="shared" si="101"/>
        <v>►&gt; &gt; &gt; SAISI LIGNE 107</v>
      </c>
      <c r="D107" s="1438" t="str">
        <f>IF(UPPER(TRIM(N27))="X",C107,B107)</f>
        <v>►&gt; &gt; &gt; SAISI LIGNE 107</v>
      </c>
      <c r="E107" s="1438">
        <f t="array" ref="E107">IF(H106&lt;&gt;"",E106,IF(E106="","",IFERROR(MATCH(TRUE(),INDEX(INDEX(K:K,E106+1):K219&lt;&gt;"",0),0)+E106,"")))</f>
        <v>248</v>
      </c>
      <c r="F107" s="1438">
        <f t="shared" si="109"/>
        <v>0</v>
      </c>
      <c r="G107" s="1438" t="str">
        <f t="shared" si="102"/>
        <v/>
      </c>
      <c r="H107" s="1836" t="str">
        <f t="shared" si="103"/>
        <v/>
      </c>
      <c r="I107" s="1835" t="str">
        <f>IF(AND(F107&lt;&gt;"",N26&gt;0,M107&gt;N26),"Mot &gt; limite","")</f>
        <v/>
      </c>
      <c r="J107" s="1834">
        <f>IF(K107="","",COUNTIF(K34:K107,"&lt;&gt;"))</f>
        <v>28</v>
      </c>
      <c r="K107" s="1837" t="s">
        <v>7007</v>
      </c>
      <c r="L107" s="1834">
        <f t="shared" si="104"/>
        <v>22</v>
      </c>
      <c r="M107" s="1463">
        <f>IF(OR(F107="",N26="",N26&lt;=0),"",IF(LEN(F107)&lt;=N26,LEN(F107),IFERROR(FIND("♦",SUBSTITUTE(LEFT(F107,N26)," ","♦",LEN(LEFT(F107,N26))-LEN(SUBSTITUTE(LEFT(F107,N26)," ","")))),FIND(" ",F107&amp;" ",N26+1)-1)))</f>
        <v>1</v>
      </c>
      <c r="N107" s="1832" t="str">
        <f t="shared" si="105"/>
        <v/>
      </c>
      <c r="O107" s="1833" t="str">
        <f t="shared" si="106"/>
        <v/>
      </c>
      <c r="P107" s="1832" t="str">
        <f t="shared" si="107"/>
        <v/>
      </c>
      <c r="Q107" s="1832" t="str">
        <f t="shared" si="108"/>
        <v/>
      </c>
      <c r="S107" s="1924" t="s">
        <v>6</v>
      </c>
      <c r="T107" s="1922" t="str">
        <f>T26</f>
        <v>N NOM DE VOTRE RECETTE | collez la--FAMILLE| Auteur &gt; VOUS</v>
      </c>
      <c r="U107" s="1923">
        <f>U26</f>
        <v>1</v>
      </c>
      <c r="V107" s="1922" t="str">
        <f>V26</f>
        <v>coupe</v>
      </c>
      <c r="W107" s="1921" t="str">
        <f>W26</f>
        <v>Recette mère ► Desserts assiette</v>
      </c>
      <c r="X107" s="1927"/>
      <c r="Y107" s="1927"/>
      <c r="Z107" s="1927"/>
      <c r="AA107" s="1929">
        <f>ROWS(AB90:AB107)</f>
        <v>18</v>
      </c>
      <c r="AB107" s="1917" t="str">
        <f t="array" ref="AB107">IF(SUMPRODUCT((AE107:AL107&lt;&gt;"")*1)=0,"",SUMPRODUCT((AE107:AL107&lt;&gt;"")*(LEN(TRIM(SUBSTITUTE(AE107:AL107,CHAR(160)," "))) - LEN(SUBSTITUTE(TRIM(SUBSTITUTE(AE107:AL107,CHAR(160)," "))," ","")) + 1)) &amp; " mot" &amp; IF(SUMPRODUCT((AE107:AL107&lt;&gt;"")*(LEN(TRIM(SUBSTITUTE(AE107:AL107,CHAR(160)," "))) - LEN(SUBSTITUTE(TRIM(SUBSTITUTE(AE107:AL107,CHAR(160)," "))," ","")) + 1))&gt;1,"s",""))</f>
        <v/>
      </c>
      <c r="AC107" s="1928" t="str">
        <f t="array" ref="AC107">SUMPRODUCT(--(AE107:AL107&lt;&gt;""), LEN(TRIM(SUBSTITUTE(AE107:AL107, CHAR(160), "")))) &amp; " Car."</f>
        <v>0 Car.</v>
      </c>
      <c r="AD107" s="1851" t="str">
        <f>IF(ISBLANK(AE107),"",LARGE(AD94:AD106,1)+1)</f>
        <v/>
      </c>
      <c r="AE107" s="1839"/>
      <c r="AF107" s="1839"/>
      <c r="AG107" s="1839"/>
      <c r="AH107" s="1839"/>
      <c r="AI107" s="1839"/>
      <c r="AJ107" s="1839"/>
      <c r="AK107" s="1839"/>
      <c r="AL107" s="1839"/>
      <c r="AM107" s="1839"/>
      <c r="AN107" s="1839"/>
      <c r="AO107" s="1839"/>
      <c r="AP107" s="1839"/>
      <c r="AQ107" s="1839"/>
      <c r="AR107" s="1838"/>
      <c r="AS107" s="1463"/>
      <c r="AT107" s="1431">
        <v>4</v>
      </c>
      <c r="AU107" s="1432" t="s">
        <v>2189</v>
      </c>
      <c r="AV107" s="1432" t="s">
        <v>2178</v>
      </c>
      <c r="AW107" s="1432" t="s">
        <v>2190</v>
      </c>
      <c r="EF107" s="1412"/>
      <c r="EG107" s="1411" t="s">
        <v>2191</v>
      </c>
      <c r="EH107" s="1411" t="s">
        <v>1905</v>
      </c>
      <c r="EI107" s="1411" t="s">
        <v>1906</v>
      </c>
      <c r="EJ107" s="1411" t="s">
        <v>754</v>
      </c>
      <c r="EK107" s="1411" t="s">
        <v>754</v>
      </c>
      <c r="EL107" s="1411" t="s">
        <v>1980</v>
      </c>
      <c r="EM107" s="1411" t="s">
        <v>1981</v>
      </c>
      <c r="EN107" s="1411" t="s">
        <v>1910</v>
      </c>
      <c r="EO107" s="1414" t="s">
        <v>1982</v>
      </c>
    </row>
    <row r="108" spans="2:145" ht="21" customHeight="1">
      <c r="B108" s="1438" t="str">
        <f t="shared" si="100"/>
        <v/>
      </c>
      <c r="C108" s="1438" t="str">
        <f t="shared" si="101"/>
        <v/>
      </c>
      <c r="D108" s="1438" t="str">
        <f>IF(UPPER(TRIM(N27))="X",C108,B108)</f>
        <v/>
      </c>
      <c r="E108" s="1438">
        <f t="array" ref="E108">IF(H107&lt;&gt;"",E107,IF(E107="","",IFERROR(MATCH(TRUE(),INDEX(INDEX(K:K,E107+1):K219&lt;&gt;"",0),0)+E107,"")))</f>
        <v>249</v>
      </c>
      <c r="F108" s="1438">
        <f t="shared" si="109"/>
        <v>0</v>
      </c>
      <c r="G108" s="1438" t="str">
        <f t="shared" si="102"/>
        <v/>
      </c>
      <c r="H108" s="1836" t="str">
        <f t="shared" si="103"/>
        <v/>
      </c>
      <c r="I108" s="1835" t="str">
        <f>IF(AND(F108&lt;&gt;"",N26&gt;0,M108&gt;N26),"Mot &gt; limite","")</f>
        <v/>
      </c>
      <c r="J108" s="1834" t="str">
        <f>IF(K108="","",COUNTIF(K34:K108,"&lt;&gt;"))</f>
        <v/>
      </c>
      <c r="K108" s="1837"/>
      <c r="L108" s="1834" t="str">
        <f t="shared" si="104"/>
        <v/>
      </c>
      <c r="M108" s="1463">
        <f>IF(OR(F108="",N26="",N26&lt;=0),"",IF(LEN(F108)&lt;=N26,LEN(F108),IFERROR(FIND("♦",SUBSTITUTE(LEFT(F108,N26)," ","♦",LEN(LEFT(F108,N26))-LEN(SUBSTITUTE(LEFT(F108,N26)," ","")))),FIND(" ",F108&amp;" ",N26+1)-1)))</f>
        <v>1</v>
      </c>
      <c r="N108" s="1832" t="str">
        <f t="shared" si="105"/>
        <v/>
      </c>
      <c r="O108" s="1833" t="str">
        <f t="shared" si="106"/>
        <v/>
      </c>
      <c r="P108" s="1832" t="str">
        <f t="shared" si="107"/>
        <v/>
      </c>
      <c r="Q108" s="1832" t="str">
        <f t="shared" si="108"/>
        <v/>
      </c>
      <c r="S108" s="1924" t="s">
        <v>6</v>
      </c>
      <c r="T108" s="1922" t="str">
        <f>T26</f>
        <v>N NOM DE VOTRE RECETTE | collez la--FAMILLE| Auteur &gt; VOUS</v>
      </c>
      <c r="U108" s="1923">
        <f>U26</f>
        <v>1</v>
      </c>
      <c r="V108" s="1922" t="str">
        <f>V26</f>
        <v>coupe</v>
      </c>
      <c r="W108" s="1921" t="str">
        <f>W26</f>
        <v>Recette mère ► Desserts assiette</v>
      </c>
      <c r="X108" s="1927"/>
      <c r="Y108" s="1927"/>
      <c r="Z108" s="1927"/>
      <c r="AA108" s="1929">
        <f>ROWS(AB90:AB108)</f>
        <v>19</v>
      </c>
      <c r="AB108" s="1917" t="str">
        <f t="array" ref="AB108">IF(SUMPRODUCT((AE108:AL108&lt;&gt;"")*1)=0,"",SUMPRODUCT((AE108:AL108&lt;&gt;"")*(LEN(TRIM(SUBSTITUTE(AE108:AL108,CHAR(160)," "))) - LEN(SUBSTITUTE(TRIM(SUBSTITUTE(AE108:AL108,CHAR(160)," "))," ","")) + 1)) &amp; " mot" &amp; IF(SUMPRODUCT((AE108:AL108&lt;&gt;"")*(LEN(TRIM(SUBSTITUTE(AE108:AL108,CHAR(160)," "))) - LEN(SUBSTITUTE(TRIM(SUBSTITUTE(AE108:AL108,CHAR(160)," "))," ","")) + 1))&gt;1,"s",""))</f>
        <v/>
      </c>
      <c r="AC108" s="1928" t="str">
        <f t="array" ref="AC108">SUMPRODUCT(--(AE108:AL108&lt;&gt;""), LEN(TRIM(SUBSTITUTE(AE108:AL108, CHAR(160), "")))) &amp; " Car."</f>
        <v>0 Car.</v>
      </c>
      <c r="AD108" s="1851" t="str">
        <f>IF(ISBLANK(AE108),"",LARGE(AD94:AD107,1)+1)</f>
        <v/>
      </c>
      <c r="AE108" s="1839"/>
      <c r="AF108" s="1839"/>
      <c r="AG108" s="1839"/>
      <c r="AH108" s="1839"/>
      <c r="AI108" s="1839"/>
      <c r="AJ108" s="1839"/>
      <c r="AK108" s="1839"/>
      <c r="AL108" s="1839"/>
      <c r="AM108" s="1839"/>
      <c r="AN108" s="1839"/>
      <c r="AO108" s="1839"/>
      <c r="AP108" s="1839"/>
      <c r="AQ108" s="1839"/>
      <c r="AR108" s="1838"/>
      <c r="AS108" s="1463"/>
      <c r="AT108" s="1431">
        <v>5</v>
      </c>
      <c r="AU108" s="1432" t="s">
        <v>2192</v>
      </c>
      <c r="AV108" s="1432" t="s">
        <v>2178</v>
      </c>
      <c r="AW108" s="1432" t="s">
        <v>2193</v>
      </c>
      <c r="EF108" s="1412"/>
      <c r="EG108" s="1411" t="s">
        <v>2194</v>
      </c>
      <c r="EH108" s="1411" t="s">
        <v>1905</v>
      </c>
      <c r="EI108" s="1411" t="s">
        <v>1906</v>
      </c>
      <c r="EJ108" s="1411" t="s">
        <v>755</v>
      </c>
      <c r="EK108" s="1411" t="s">
        <v>755</v>
      </c>
      <c r="EL108" s="1411" t="s">
        <v>1908</v>
      </c>
      <c r="EM108" s="1411" t="s">
        <v>1909</v>
      </c>
      <c r="EN108" s="1411" t="s">
        <v>1910</v>
      </c>
      <c r="EO108" s="1414" t="s">
        <v>1911</v>
      </c>
    </row>
    <row r="109" spans="2:145" ht="21" customHeight="1">
      <c r="B109" s="1438" t="str">
        <f t="shared" si="100"/>
        <v/>
      </c>
      <c r="C109" s="1438" t="str">
        <f t="shared" si="101"/>
        <v/>
      </c>
      <c r="D109" s="1438" t="str">
        <f>IF(UPPER(TRIM(N27))="X",C109,B109)</f>
        <v/>
      </c>
      <c r="E109" s="1438">
        <f t="array" ref="E109">IF(H108&lt;&gt;"",E108,IF(E108="","",IFERROR(MATCH(TRUE(),INDEX(INDEX(K:K,E108+1):K219&lt;&gt;"",0),0)+E108,"")))</f>
        <v>250</v>
      </c>
      <c r="F109" s="1438">
        <f t="shared" si="109"/>
        <v>0</v>
      </c>
      <c r="G109" s="1438" t="str">
        <f t="shared" si="102"/>
        <v/>
      </c>
      <c r="H109" s="1836" t="str">
        <f t="shared" si="103"/>
        <v/>
      </c>
      <c r="I109" s="1835" t="str">
        <f>IF(AND(F109&lt;&gt;"",N26&gt;0,M109&gt;N26),"Mot &gt; limite","")</f>
        <v/>
      </c>
      <c r="J109" s="1834" t="str">
        <f>IF(K109="","",COUNTIF(K34:K109,"&lt;&gt;"))</f>
        <v/>
      </c>
      <c r="K109" s="1837"/>
      <c r="L109" s="1834" t="str">
        <f t="shared" si="104"/>
        <v/>
      </c>
      <c r="M109" s="1463">
        <f>IF(OR(F109="",N26="",N26&lt;=0),"",IF(LEN(F109)&lt;=N26,LEN(F109),IFERROR(FIND("♦",SUBSTITUTE(LEFT(F109,N26)," ","♦",LEN(LEFT(F109,N26))-LEN(SUBSTITUTE(LEFT(F109,N26)," ","")))),FIND(" ",F109&amp;" ",N26+1)-1)))</f>
        <v>1</v>
      </c>
      <c r="N109" s="1832" t="str">
        <f t="shared" si="105"/>
        <v/>
      </c>
      <c r="O109" s="1833" t="str">
        <f t="shared" si="106"/>
        <v/>
      </c>
      <c r="P109" s="1832" t="str">
        <f t="shared" si="107"/>
        <v/>
      </c>
      <c r="Q109" s="1832" t="str">
        <f t="shared" si="108"/>
        <v/>
      </c>
      <c r="S109" s="1924" t="s">
        <v>6</v>
      </c>
      <c r="T109" s="1922" t="str">
        <f>T26</f>
        <v>N NOM DE VOTRE RECETTE | collez la--FAMILLE| Auteur &gt; VOUS</v>
      </c>
      <c r="U109" s="1923">
        <f>U26</f>
        <v>1</v>
      </c>
      <c r="V109" s="1922" t="str">
        <f>V26</f>
        <v>coupe</v>
      </c>
      <c r="W109" s="1921" t="str">
        <f>W26</f>
        <v>Recette mère ► Desserts assiette</v>
      </c>
      <c r="X109" s="1927"/>
      <c r="Y109" s="1927"/>
      <c r="Z109" s="1927"/>
      <c r="AA109" s="1929">
        <f>ROWS(AB90:AB109)</f>
        <v>20</v>
      </c>
      <c r="AB109" s="1917" t="str">
        <f t="array" ref="AB109">IF(SUMPRODUCT((AE109:AL109&lt;&gt;"")*1)=0,"",SUMPRODUCT((AE109:AL109&lt;&gt;"")*(LEN(TRIM(SUBSTITUTE(AE109:AL109,CHAR(160)," "))) - LEN(SUBSTITUTE(TRIM(SUBSTITUTE(AE109:AL109,CHAR(160)," "))," ","")) + 1)) &amp; " mot" &amp; IF(SUMPRODUCT((AE109:AL109&lt;&gt;"")*(LEN(TRIM(SUBSTITUTE(AE109:AL109,CHAR(160)," "))) - LEN(SUBSTITUTE(TRIM(SUBSTITUTE(AE109:AL109,CHAR(160)," "))," ","")) + 1))&gt;1,"s",""))</f>
        <v/>
      </c>
      <c r="AC109" s="1928" t="str">
        <f t="array" ref="AC109">SUMPRODUCT(--(AE109:AL109&lt;&gt;""), LEN(TRIM(SUBSTITUTE(AE109:AL109, CHAR(160), "")))) &amp; " Car."</f>
        <v>0 Car.</v>
      </c>
      <c r="AD109" s="1851" t="str">
        <f>IF(ISBLANK(AE109),"",LARGE(AD94:AD108,1)+1)</f>
        <v/>
      </c>
      <c r="AE109" s="1839"/>
      <c r="AF109" s="1839"/>
      <c r="AG109" s="1839"/>
      <c r="AH109" s="1839"/>
      <c r="AI109" s="1839"/>
      <c r="AJ109" s="1839"/>
      <c r="AK109" s="1839"/>
      <c r="AL109" s="1839"/>
      <c r="AM109" s="1839"/>
      <c r="AN109" s="1839"/>
      <c r="AO109" s="1839"/>
      <c r="AP109" s="1839"/>
      <c r="AQ109" s="1839"/>
      <c r="AR109" s="1838"/>
      <c r="AS109" s="1463"/>
      <c r="AT109" s="1431">
        <v>6</v>
      </c>
      <c r="AU109" s="1432" t="s">
        <v>2195</v>
      </c>
      <c r="AV109" s="1432" t="s">
        <v>2196</v>
      </c>
      <c r="AW109" s="1432" t="s">
        <v>2197</v>
      </c>
      <c r="EF109" s="1412"/>
      <c r="EG109" s="1411" t="s">
        <v>2198</v>
      </c>
      <c r="EH109" s="1411" t="s">
        <v>1905</v>
      </c>
      <c r="EI109" s="1411" t="s">
        <v>1906</v>
      </c>
      <c r="EJ109" s="1411" t="s">
        <v>756</v>
      </c>
      <c r="EK109" s="1411" t="s">
        <v>756</v>
      </c>
      <c r="EL109" s="1411" t="s">
        <v>1908</v>
      </c>
      <c r="EM109" s="1411" t="s">
        <v>1909</v>
      </c>
      <c r="EN109" s="1411" t="s">
        <v>1910</v>
      </c>
      <c r="EO109" s="1414" t="s">
        <v>1911</v>
      </c>
    </row>
    <row r="110" spans="2:145" ht="21" customHeight="1">
      <c r="B110" s="1438" t="str">
        <f t="shared" si="100"/>
        <v/>
      </c>
      <c r="C110" s="1438" t="str">
        <f t="shared" si="101"/>
        <v/>
      </c>
      <c r="D110" s="1438" t="str">
        <f>IF(UPPER(TRIM(N27))="X",C110,B110)</f>
        <v/>
      </c>
      <c r="E110" s="1438">
        <f t="array" ref="E110">IF(H109&lt;&gt;"",E109,IF(E109="","",IFERROR(MATCH(TRUE(),INDEX(INDEX(K:K,E109+1):K219&lt;&gt;"",0),0)+E109,"")))</f>
        <v>251</v>
      </c>
      <c r="F110" s="1438">
        <f t="shared" si="109"/>
        <v>0</v>
      </c>
      <c r="G110" s="1438" t="str">
        <f t="shared" si="102"/>
        <v/>
      </c>
      <c r="H110" s="1836" t="str">
        <f t="shared" si="103"/>
        <v/>
      </c>
      <c r="I110" s="1835" t="str">
        <f>IF(AND(F110&lt;&gt;"",N26&gt;0,M110&gt;N26),"Mot &gt; limite","")</f>
        <v/>
      </c>
      <c r="J110" s="1834" t="str">
        <f>IF(K110="","",COUNTIF(K34:K110,"&lt;&gt;"))</f>
        <v/>
      </c>
      <c r="K110" s="1837"/>
      <c r="L110" s="1834" t="str">
        <f t="shared" si="104"/>
        <v/>
      </c>
      <c r="M110" s="1463">
        <f>IF(OR(F110="",N26="",N26&lt;=0),"",IF(LEN(F110)&lt;=N26,LEN(F110),IFERROR(FIND("♦",SUBSTITUTE(LEFT(F110,N26)," ","♦",LEN(LEFT(F110,N26))-LEN(SUBSTITUTE(LEFT(F110,N26)," ","")))),FIND(" ",F110&amp;" ",N26+1)-1)))</f>
        <v>1</v>
      </c>
      <c r="N110" s="1832" t="str">
        <f t="shared" si="105"/>
        <v/>
      </c>
      <c r="O110" s="1833" t="str">
        <f t="shared" si="106"/>
        <v/>
      </c>
      <c r="P110" s="1832" t="str">
        <f t="shared" si="107"/>
        <v/>
      </c>
      <c r="Q110" s="1832" t="str">
        <f t="shared" si="108"/>
        <v/>
      </c>
      <c r="S110" s="1924" t="s">
        <v>6</v>
      </c>
      <c r="T110" s="1922" t="str">
        <f>T26</f>
        <v>N NOM DE VOTRE RECETTE | collez la--FAMILLE| Auteur &gt; VOUS</v>
      </c>
      <c r="U110" s="1923">
        <f>U26</f>
        <v>1</v>
      </c>
      <c r="V110" s="1922" t="str">
        <f>V26</f>
        <v>coupe</v>
      </c>
      <c r="W110" s="1921" t="str">
        <f>W26</f>
        <v>Recette mère ► Desserts assiette</v>
      </c>
      <c r="X110" s="1927"/>
      <c r="Y110" s="1927"/>
      <c r="Z110" s="1927"/>
      <c r="AA110" s="1929">
        <f>ROWS(AB90:AB110)</f>
        <v>21</v>
      </c>
      <c r="AB110" s="1917" t="str">
        <f t="array" ref="AB110">IF(SUMPRODUCT((AE110:AL110&lt;&gt;"")*1)=0,"",SUMPRODUCT((AE110:AL110&lt;&gt;"")*(LEN(TRIM(SUBSTITUTE(AE110:AL110,CHAR(160)," "))) - LEN(SUBSTITUTE(TRIM(SUBSTITUTE(AE110:AL110,CHAR(160)," "))," ","")) + 1)) &amp; " mot" &amp; IF(SUMPRODUCT((AE110:AL110&lt;&gt;"")*(LEN(TRIM(SUBSTITUTE(AE110:AL110,CHAR(160)," "))) - LEN(SUBSTITUTE(TRIM(SUBSTITUTE(AE110:AL110,CHAR(160)," "))," ","")) + 1))&gt;1,"s",""))</f>
        <v/>
      </c>
      <c r="AC110" s="1928" t="str">
        <f t="array" ref="AC110">SUMPRODUCT(--(AE110:AL110&lt;&gt;""), LEN(TRIM(SUBSTITUTE(AE110:AL110, CHAR(160), "")))) &amp; " Car."</f>
        <v>0 Car.</v>
      </c>
      <c r="AD110" s="1851" t="str">
        <f>IF(ISBLANK(AE110),"",LARGE(AD94:AD109,1)+1)</f>
        <v/>
      </c>
      <c r="AE110" s="1839"/>
      <c r="AF110" s="1839"/>
      <c r="AG110" s="1839"/>
      <c r="AH110" s="1839"/>
      <c r="AI110" s="1839"/>
      <c r="AJ110" s="1839"/>
      <c r="AK110" s="1839"/>
      <c r="AL110" s="1839"/>
      <c r="AM110" s="1839"/>
      <c r="AN110" s="1839"/>
      <c r="AO110" s="1839"/>
      <c r="AP110" s="1839"/>
      <c r="AQ110" s="1839"/>
      <c r="AR110" s="1838"/>
      <c r="AS110" s="1463"/>
      <c r="AT110" s="1431">
        <v>7</v>
      </c>
      <c r="AU110" s="1432" t="s">
        <v>2199</v>
      </c>
      <c r="AV110" s="1432" t="s">
        <v>2200</v>
      </c>
      <c r="AW110" s="1432" t="s">
        <v>2201</v>
      </c>
      <c r="EF110" s="1412"/>
      <c r="EG110" s="1411" t="s">
        <v>2202</v>
      </c>
      <c r="EH110" s="1411" t="s">
        <v>1905</v>
      </c>
      <c r="EI110" s="1411" t="s">
        <v>1906</v>
      </c>
      <c r="EJ110" s="1411" t="s">
        <v>2203</v>
      </c>
      <c r="EK110" s="1411" t="s">
        <v>2204</v>
      </c>
      <c r="EL110" s="1411" t="s">
        <v>1908</v>
      </c>
      <c r="EM110" s="1411" t="s">
        <v>1909</v>
      </c>
      <c r="EN110" s="1411" t="s">
        <v>1910</v>
      </c>
      <c r="EO110" s="1414" t="s">
        <v>1911</v>
      </c>
    </row>
    <row r="111" spans="2:145" ht="21" customHeight="1">
      <c r="B111" s="1438" t="str">
        <f t="shared" si="100"/>
        <v/>
      </c>
      <c r="C111" s="1438" t="str">
        <f t="shared" si="101"/>
        <v/>
      </c>
      <c r="D111" s="1438" t="str">
        <f>IF(UPPER(TRIM(N27))="X",C111,B111)</f>
        <v/>
      </c>
      <c r="E111" s="1438">
        <f t="array" ref="E111">IF(H110&lt;&gt;"",E110,IF(E110="","",IFERROR(MATCH(TRUE(),INDEX(INDEX(K:K,E110+1):K219&lt;&gt;"",0),0)+E110,"")))</f>
        <v>252</v>
      </c>
      <c r="F111" s="1438">
        <f t="shared" si="109"/>
        <v>0</v>
      </c>
      <c r="G111" s="1438" t="str">
        <f t="shared" si="102"/>
        <v/>
      </c>
      <c r="H111" s="1836" t="str">
        <f t="shared" si="103"/>
        <v/>
      </c>
      <c r="I111" s="1835" t="str">
        <f>IF(AND(F111&lt;&gt;"",N26&gt;0,M111&gt;N26),"Mot &gt; limite","")</f>
        <v/>
      </c>
      <c r="J111" s="1834" t="str">
        <f>IF(K111="","",COUNTIF(K34:K111,"&lt;&gt;"))</f>
        <v/>
      </c>
      <c r="K111" s="1837"/>
      <c r="L111" s="1834" t="str">
        <f t="shared" si="104"/>
        <v/>
      </c>
      <c r="M111" s="1463">
        <f>IF(OR(F111="",N26="",N26&lt;=0),"",IF(LEN(F111)&lt;=N26,LEN(F111),IFERROR(FIND("♦",SUBSTITUTE(LEFT(F111,N26)," ","♦",LEN(LEFT(F111,N26))-LEN(SUBSTITUTE(LEFT(F111,N26)," ","")))),FIND(" ",F111&amp;" ",N26+1)-1)))</f>
        <v>1</v>
      </c>
      <c r="N111" s="1832" t="str">
        <f t="shared" si="105"/>
        <v/>
      </c>
      <c r="O111" s="1833" t="str">
        <f t="shared" si="106"/>
        <v/>
      </c>
      <c r="P111" s="1832" t="str">
        <f t="shared" si="107"/>
        <v/>
      </c>
      <c r="Q111" s="1832" t="str">
        <f t="shared" si="108"/>
        <v/>
      </c>
      <c r="S111" s="1924" t="s">
        <v>6</v>
      </c>
      <c r="T111" s="1922" t="str">
        <f>T26</f>
        <v>N NOM DE VOTRE RECETTE | collez la--FAMILLE| Auteur &gt; VOUS</v>
      </c>
      <c r="U111" s="1923">
        <f>U26</f>
        <v>1</v>
      </c>
      <c r="V111" s="1922" t="str">
        <f>V26</f>
        <v>coupe</v>
      </c>
      <c r="W111" s="1921" t="str">
        <f>W26</f>
        <v>Recette mère ► Desserts assiette</v>
      </c>
      <c r="X111" s="1927"/>
      <c r="Y111" s="1927"/>
      <c r="Z111" s="1927"/>
      <c r="AA111" s="1929">
        <f>ROWS(AB90:AB111)</f>
        <v>22</v>
      </c>
      <c r="AB111" s="1917" t="str">
        <f t="array" ref="AB111">IF(SUMPRODUCT((AE111:AL111&lt;&gt;"")*1)=0,"",SUMPRODUCT((AE111:AL111&lt;&gt;"")*(LEN(TRIM(SUBSTITUTE(AE111:AL111,CHAR(160)," "))) - LEN(SUBSTITUTE(TRIM(SUBSTITUTE(AE111:AL111,CHAR(160)," "))," ","")) + 1)) &amp; " mot" &amp; IF(SUMPRODUCT((AE111:AL111&lt;&gt;"")*(LEN(TRIM(SUBSTITUTE(AE111:AL111,CHAR(160)," "))) - LEN(SUBSTITUTE(TRIM(SUBSTITUTE(AE111:AL111,CHAR(160)," "))," ","")) + 1))&gt;1,"s",""))</f>
        <v/>
      </c>
      <c r="AC111" s="1928" t="str">
        <f t="array" ref="AC111">SUMPRODUCT(--(AE111:AL111&lt;&gt;""), LEN(TRIM(SUBSTITUTE(AE111:AL111, CHAR(160), "")))) &amp; " Car."</f>
        <v>0 Car.</v>
      </c>
      <c r="AD111" s="1851" t="str">
        <f>IF(ISBLANK(AE111),"",LARGE(AD94:AD110,1)+1)</f>
        <v/>
      </c>
      <c r="AE111" s="1839"/>
      <c r="AF111" s="1839"/>
      <c r="AG111" s="1839"/>
      <c r="AH111" s="1839"/>
      <c r="AI111" s="1839"/>
      <c r="AJ111" s="1839"/>
      <c r="AK111" s="1839"/>
      <c r="AL111" s="1839"/>
      <c r="AM111" s="1839"/>
      <c r="AN111" s="1839"/>
      <c r="AO111" s="1839"/>
      <c r="AP111" s="1839"/>
      <c r="AQ111" s="1839"/>
      <c r="AR111" s="1838"/>
      <c r="AS111" s="1463"/>
      <c r="AT111" s="1431">
        <v>8</v>
      </c>
      <c r="AU111" s="1432" t="s">
        <v>2205</v>
      </c>
      <c r="AV111" s="1432" t="s">
        <v>2206</v>
      </c>
      <c r="AW111" s="1432" t="s">
        <v>2207</v>
      </c>
      <c r="EF111" s="1412"/>
      <c r="EG111" s="1411" t="s">
        <v>2208</v>
      </c>
      <c r="EH111" s="1411" t="s">
        <v>1905</v>
      </c>
      <c r="EI111" s="1411" t="s">
        <v>1906</v>
      </c>
      <c r="EJ111" s="1411" t="s">
        <v>2209</v>
      </c>
      <c r="EK111" s="1411" t="s">
        <v>2209</v>
      </c>
      <c r="EL111" s="1411" t="s">
        <v>1908</v>
      </c>
      <c r="EM111" s="1411" t="s">
        <v>1909</v>
      </c>
      <c r="EN111" s="1411" t="s">
        <v>1910</v>
      </c>
      <c r="EO111" s="1414" t="s">
        <v>1911</v>
      </c>
    </row>
    <row r="112" spans="2:145" ht="21" customHeight="1">
      <c r="B112" s="1438" t="str">
        <f t="shared" si="100"/>
        <v/>
      </c>
      <c r="C112" s="1438" t="str">
        <f t="shared" si="101"/>
        <v/>
      </c>
      <c r="D112" s="1438" t="str">
        <f>IF(UPPER(TRIM(N27))="X",C112,B112)</f>
        <v/>
      </c>
      <c r="E112" s="1438">
        <f t="array" ref="E112">IF(H111&lt;&gt;"",E111,IF(E111="","",IFERROR(MATCH(TRUE(),INDEX(INDEX(K:K,E111+1):K219&lt;&gt;"",0),0)+E111,"")))</f>
        <v>253</v>
      </c>
      <c r="F112" s="1438">
        <f t="shared" si="109"/>
        <v>0</v>
      </c>
      <c r="G112" s="1438" t="str">
        <f t="shared" si="102"/>
        <v/>
      </c>
      <c r="H112" s="1836" t="str">
        <f t="shared" si="103"/>
        <v/>
      </c>
      <c r="I112" s="1835" t="str">
        <f>IF(AND(F112&lt;&gt;"",N26&gt;0,M112&gt;N26),"Mot &gt; limite","")</f>
        <v/>
      </c>
      <c r="J112" s="1834" t="str">
        <f>IF(K112="","",COUNTIF(K34:K112,"&lt;&gt;"))</f>
        <v/>
      </c>
      <c r="K112" s="1837"/>
      <c r="L112" s="1834" t="str">
        <f t="shared" si="104"/>
        <v/>
      </c>
      <c r="M112" s="1463">
        <f>IF(OR(F112="",N26="",N26&lt;=0),"",IF(LEN(F112)&lt;=N26,LEN(F112),IFERROR(FIND("♦",SUBSTITUTE(LEFT(F112,N26)," ","♦",LEN(LEFT(F112,N26))-LEN(SUBSTITUTE(LEFT(F112,N26)," ","")))),FIND(" ",F112&amp;" ",N26+1)-1)))</f>
        <v>1</v>
      </c>
      <c r="N112" s="1832" t="str">
        <f t="shared" si="105"/>
        <v/>
      </c>
      <c r="O112" s="1833" t="str">
        <f t="shared" si="106"/>
        <v/>
      </c>
      <c r="P112" s="1832" t="str">
        <f t="shared" si="107"/>
        <v/>
      </c>
      <c r="Q112" s="1832" t="str">
        <f t="shared" si="108"/>
        <v/>
      </c>
      <c r="S112" s="1924" t="s">
        <v>6</v>
      </c>
      <c r="T112" s="1922" t="str">
        <f>T26</f>
        <v>N NOM DE VOTRE RECETTE | collez la--FAMILLE| Auteur &gt; VOUS</v>
      </c>
      <c r="U112" s="1923">
        <f>U26</f>
        <v>1</v>
      </c>
      <c r="V112" s="1922" t="str">
        <f>V26</f>
        <v>coupe</v>
      </c>
      <c r="W112" s="1921" t="str">
        <f>W26</f>
        <v>Recette mère ► Desserts assiette</v>
      </c>
      <c r="X112" s="1927"/>
      <c r="Y112" s="1927"/>
      <c r="Z112" s="1927"/>
      <c r="AA112" s="1929">
        <f>ROWS(AB90:AB112)</f>
        <v>23</v>
      </c>
      <c r="AB112" s="1917" t="str">
        <f t="array" ref="AB112">IF(SUMPRODUCT((AE112:AL112&lt;&gt;"")*1)=0,"",SUMPRODUCT((AE112:AL112&lt;&gt;"")*(LEN(TRIM(SUBSTITUTE(AE112:AL112,CHAR(160)," "))) - LEN(SUBSTITUTE(TRIM(SUBSTITUTE(AE112:AL112,CHAR(160)," "))," ","")) + 1)) &amp; " mot" &amp; IF(SUMPRODUCT((AE112:AL112&lt;&gt;"")*(LEN(TRIM(SUBSTITUTE(AE112:AL112,CHAR(160)," "))) - LEN(SUBSTITUTE(TRIM(SUBSTITUTE(AE112:AL112,CHAR(160)," "))," ","")) + 1))&gt;1,"s",""))</f>
        <v/>
      </c>
      <c r="AC112" s="1928" t="str">
        <f t="array" ref="AC112">SUMPRODUCT(--(AE112:AL112&lt;&gt;""), LEN(TRIM(SUBSTITUTE(AE112:AL112, CHAR(160), "")))) &amp; " Car."</f>
        <v>0 Car.</v>
      </c>
      <c r="AD112" s="1851" t="str">
        <f>IF(ISBLANK(AE112),"",LARGE(AD94:AD111,1)+1)</f>
        <v/>
      </c>
      <c r="AE112" s="1839"/>
      <c r="AF112" s="1839"/>
      <c r="AG112" s="1839"/>
      <c r="AH112" s="1839"/>
      <c r="AI112" s="1839"/>
      <c r="AJ112" s="1839"/>
      <c r="AK112" s="1839"/>
      <c r="AL112" s="1839"/>
      <c r="AM112" s="1839"/>
      <c r="AN112" s="1839"/>
      <c r="AO112" s="1839"/>
      <c r="AP112" s="1839"/>
      <c r="AQ112" s="1839"/>
      <c r="AR112" s="1838"/>
      <c r="AS112" s="1463"/>
      <c r="AT112" s="1431">
        <v>9</v>
      </c>
      <c r="AU112" s="1432" t="s">
        <v>2210</v>
      </c>
      <c r="AV112" s="1432" t="s">
        <v>2211</v>
      </c>
      <c r="AW112" s="1432" t="s">
        <v>2212</v>
      </c>
      <c r="EF112" s="1412"/>
      <c r="EG112" s="1411" t="s">
        <v>2213</v>
      </c>
      <c r="EH112" s="1411" t="s">
        <v>1905</v>
      </c>
      <c r="EI112" s="1411" t="s">
        <v>1906</v>
      </c>
      <c r="EJ112" s="1411" t="s">
        <v>2214</v>
      </c>
      <c r="EK112" s="1411" t="s">
        <v>2215</v>
      </c>
      <c r="EL112" s="1411" t="s">
        <v>1908</v>
      </c>
      <c r="EM112" s="1411" t="s">
        <v>1909</v>
      </c>
      <c r="EN112" s="1411" t="s">
        <v>1910</v>
      </c>
      <c r="EO112" s="1414" t="s">
        <v>1911</v>
      </c>
    </row>
    <row r="113" spans="2:145" ht="21" customHeight="1">
      <c r="B113" s="1438" t="str">
        <f t="shared" si="100"/>
        <v/>
      </c>
      <c r="C113" s="1438" t="str">
        <f t="shared" si="101"/>
        <v/>
      </c>
      <c r="D113" s="1438" t="str">
        <f>IF(UPPER(TRIM(N27))="X",C113,B113)</f>
        <v/>
      </c>
      <c r="E113" s="1438">
        <f t="array" ref="E113">IF(H112&lt;&gt;"",E112,IF(E112="","",IFERROR(MATCH(TRUE(),INDEX(INDEX(K:K,E112+1):K219&lt;&gt;"",0),0)+E112,"")))</f>
        <v>254</v>
      </c>
      <c r="F113" s="1438">
        <f t="shared" si="109"/>
        <v>0</v>
      </c>
      <c r="G113" s="1438" t="str">
        <f t="shared" si="102"/>
        <v/>
      </c>
      <c r="H113" s="1836" t="str">
        <f t="shared" si="103"/>
        <v/>
      </c>
      <c r="I113" s="1835" t="str">
        <f>IF(AND(F113&lt;&gt;"",N26&gt;0,M113&gt;N26),"Mot &gt; limite","")</f>
        <v/>
      </c>
      <c r="J113" s="1834" t="str">
        <f>IF(K113="","",COUNTIF(K34:K113,"&lt;&gt;"))</f>
        <v/>
      </c>
      <c r="K113" s="1837"/>
      <c r="L113" s="1834" t="str">
        <f t="shared" si="104"/>
        <v/>
      </c>
      <c r="M113" s="1463">
        <f>IF(OR(F113="",N26="",N26&lt;=0),"",IF(LEN(F113)&lt;=N26,LEN(F113),IFERROR(FIND("♦",SUBSTITUTE(LEFT(F113,N26)," ","♦",LEN(LEFT(F113,N26))-LEN(SUBSTITUTE(LEFT(F113,N26)," ","")))),FIND(" ",F113&amp;" ",N26+1)-1)))</f>
        <v>1</v>
      </c>
      <c r="N113" s="1832" t="str">
        <f t="shared" si="105"/>
        <v/>
      </c>
      <c r="O113" s="1833" t="str">
        <f t="shared" si="106"/>
        <v/>
      </c>
      <c r="P113" s="1832" t="str">
        <f t="shared" si="107"/>
        <v/>
      </c>
      <c r="Q113" s="1832" t="str">
        <f t="shared" si="108"/>
        <v/>
      </c>
      <c r="S113" s="1924" t="s">
        <v>6</v>
      </c>
      <c r="T113" s="1922" t="str">
        <f>T26</f>
        <v>N NOM DE VOTRE RECETTE | collez la--FAMILLE| Auteur &gt; VOUS</v>
      </c>
      <c r="U113" s="1923">
        <f>U26</f>
        <v>1</v>
      </c>
      <c r="V113" s="1922" t="str">
        <f>V26</f>
        <v>coupe</v>
      </c>
      <c r="W113" s="1921" t="str">
        <f>W26</f>
        <v>Recette mère ► Desserts assiette</v>
      </c>
      <c r="X113" s="1927"/>
      <c r="Y113" s="1927"/>
      <c r="Z113" s="1927"/>
      <c r="AA113" s="1929">
        <f>ROWS(AB90:AB113)</f>
        <v>24</v>
      </c>
      <c r="AB113" s="1917" t="str">
        <f t="array" ref="AB113">IF(SUMPRODUCT((AE113:AL113&lt;&gt;"")*1)=0,"",SUMPRODUCT((AE113:AL113&lt;&gt;"")*(LEN(TRIM(SUBSTITUTE(AE113:AL113,CHAR(160)," "))) - LEN(SUBSTITUTE(TRIM(SUBSTITUTE(AE113:AL113,CHAR(160)," "))," ","")) + 1)) &amp; " mot" &amp; IF(SUMPRODUCT((AE113:AL113&lt;&gt;"")*(LEN(TRIM(SUBSTITUTE(AE113:AL113,CHAR(160)," "))) - LEN(SUBSTITUTE(TRIM(SUBSTITUTE(AE113:AL113,CHAR(160)," "))," ","")) + 1))&gt;1,"s",""))</f>
        <v/>
      </c>
      <c r="AC113" s="1928" t="str">
        <f t="array" ref="AC113">SUMPRODUCT(--(AE113:AL113&lt;&gt;""), LEN(TRIM(SUBSTITUTE(AE113:AL113, CHAR(160), "")))) &amp; " Car."</f>
        <v>0 Car.</v>
      </c>
      <c r="AD113" s="1851" t="str">
        <f>IF(ISBLANK(AE113),"",LARGE(AD94:AD112,1)+1)</f>
        <v/>
      </c>
      <c r="AE113" s="1839"/>
      <c r="AF113" s="1839"/>
      <c r="AG113" s="1839"/>
      <c r="AH113" s="1839"/>
      <c r="AI113" s="1839"/>
      <c r="AJ113" s="1839"/>
      <c r="AK113" s="1839"/>
      <c r="AL113" s="1839"/>
      <c r="AM113" s="1839"/>
      <c r="AN113" s="1839"/>
      <c r="AO113" s="1839"/>
      <c r="AP113" s="1839"/>
      <c r="AQ113" s="1839"/>
      <c r="AR113" s="1838"/>
      <c r="AS113" s="1463"/>
      <c r="AT113" s="1431">
        <v>10</v>
      </c>
      <c r="AU113" s="1432" t="s">
        <v>2216</v>
      </c>
      <c r="AV113" s="1432" t="s">
        <v>2217</v>
      </c>
      <c r="AW113" s="1432" t="s">
        <v>2218</v>
      </c>
      <c r="EF113" s="1412"/>
      <c r="EG113" s="1411" t="s">
        <v>2219</v>
      </c>
      <c r="EH113" s="1411" t="s">
        <v>1905</v>
      </c>
      <c r="EI113" s="1411" t="s">
        <v>1906</v>
      </c>
      <c r="EJ113" s="1411" t="s">
        <v>2220</v>
      </c>
      <c r="EK113" s="1411" t="s">
        <v>2220</v>
      </c>
      <c r="EL113" s="1411" t="s">
        <v>1908</v>
      </c>
      <c r="EM113" s="1411" t="s">
        <v>1909</v>
      </c>
      <c r="EN113" s="1411" t="s">
        <v>1910</v>
      </c>
      <c r="EO113" s="1414" t="s">
        <v>1911</v>
      </c>
    </row>
    <row r="114" spans="2:145" ht="21" customHeight="1">
      <c r="B114" s="1438" t="str">
        <f t="shared" si="100"/>
        <v/>
      </c>
      <c r="C114" s="1438" t="str">
        <f t="shared" si="101"/>
        <v/>
      </c>
      <c r="D114" s="1438" t="str">
        <f>IF(UPPER(TRIM(N27))="X",C114,B114)</f>
        <v/>
      </c>
      <c r="E114" s="1438">
        <f t="array" ref="E114">IF(H113&lt;&gt;"",E113,IF(E113="","",IFERROR(MATCH(TRUE(),INDEX(INDEX(K:K,E113+1):K219&lt;&gt;"",0),0)+E113,"")))</f>
        <v>255</v>
      </c>
      <c r="F114" s="1438">
        <f t="shared" si="109"/>
        <v>0</v>
      </c>
      <c r="G114" s="1438" t="str">
        <f t="shared" si="102"/>
        <v/>
      </c>
      <c r="H114" s="1836" t="str">
        <f t="shared" si="103"/>
        <v/>
      </c>
      <c r="I114" s="1835" t="str">
        <f>IF(AND(F114&lt;&gt;"",N26&gt;0,M114&gt;N26),"Mot &gt; limite","")</f>
        <v/>
      </c>
      <c r="J114" s="1834" t="str">
        <f>IF(K114="","",COUNTIF(K34:K114,"&lt;&gt;"))</f>
        <v/>
      </c>
      <c r="K114" s="1837"/>
      <c r="L114" s="1834" t="str">
        <f t="shared" si="104"/>
        <v/>
      </c>
      <c r="M114" s="1463">
        <f>IF(OR(F114="",N26="",N26&lt;=0),"",IF(LEN(F114)&lt;=N26,LEN(F114),IFERROR(FIND("♦",SUBSTITUTE(LEFT(F114,N26)," ","♦",LEN(LEFT(F114,N26))-LEN(SUBSTITUTE(LEFT(F114,N26)," ","")))),FIND(" ",F114&amp;" ",N26+1)-1)))</f>
        <v>1</v>
      </c>
      <c r="N114" s="1832" t="str">
        <f t="shared" si="105"/>
        <v/>
      </c>
      <c r="O114" s="1833" t="str">
        <f t="shared" si="106"/>
        <v/>
      </c>
      <c r="P114" s="1832" t="str">
        <f t="shared" si="107"/>
        <v/>
      </c>
      <c r="Q114" s="1832" t="str">
        <f t="shared" si="108"/>
        <v/>
      </c>
      <c r="S114" s="1930" t="str">
        <f t="array" ref="S114">IF(SUM(--(AE114:AL114&lt;&gt;""))&gt;0, "A", "►")</f>
        <v>►</v>
      </c>
      <c r="T114" s="1922" t="str">
        <f>T26</f>
        <v>N NOM DE VOTRE RECETTE | collez la--FAMILLE| Auteur &gt; VOUS</v>
      </c>
      <c r="U114" s="1923">
        <f>U26</f>
        <v>1</v>
      </c>
      <c r="V114" s="1922" t="str">
        <f>V26</f>
        <v>coupe</v>
      </c>
      <c r="W114" s="1921" t="str">
        <f>W26</f>
        <v>Recette mère ► Desserts assiette</v>
      </c>
      <c r="X114" s="1927"/>
      <c r="Y114" s="1927"/>
      <c r="Z114" s="1927"/>
      <c r="AA114" s="1929">
        <f>ROWS(AB90:AB114)</f>
        <v>25</v>
      </c>
      <c r="AB114" s="1917" t="str">
        <f t="array" ref="AB114">IF(SUMPRODUCT((AE114:AL114&lt;&gt;"")*1)=0,"",SUMPRODUCT((AE114:AL114&lt;&gt;"")*(LEN(TRIM(SUBSTITUTE(AE114:AL114,CHAR(160)," "))) - LEN(SUBSTITUTE(TRIM(SUBSTITUTE(AE114:AL114,CHAR(160)," "))," ","")) + 1)) &amp; " mot" &amp; IF(SUMPRODUCT((AE114:AL114&lt;&gt;"")*(LEN(TRIM(SUBSTITUTE(AE114:AL114,CHAR(160)," "))) - LEN(SUBSTITUTE(TRIM(SUBSTITUTE(AE114:AL114,CHAR(160)," "))," ","")) + 1))&gt;1,"s",""))</f>
        <v/>
      </c>
      <c r="AC114" s="1928" t="str">
        <f t="array" ref="AC114">SUMPRODUCT(--(AE114:AL114&lt;&gt;""), LEN(TRIM(SUBSTITUTE(AE114:AL114, CHAR(160), "")))) &amp; " Car."</f>
        <v>0 Car.</v>
      </c>
      <c r="AD114" s="1851" t="str">
        <f>IF(ISBLANK(AE114),"",LARGE(AD94:AD113,1)+1)</f>
        <v/>
      </c>
      <c r="AE114" s="1839"/>
      <c r="AF114" s="1839"/>
      <c r="AG114" s="1839"/>
      <c r="AH114" s="1839"/>
      <c r="AI114" s="1839"/>
      <c r="AJ114" s="1839"/>
      <c r="AK114" s="1839"/>
      <c r="AL114" s="1839"/>
      <c r="AM114" s="1839"/>
      <c r="AN114" s="1839"/>
      <c r="AO114" s="1839"/>
      <c r="AP114" s="1839"/>
      <c r="AQ114" s="1839"/>
      <c r="AR114" s="1838"/>
      <c r="AS114" s="1463"/>
      <c r="EF114" s="1412"/>
      <c r="EG114" s="1411" t="s">
        <v>2221</v>
      </c>
      <c r="EH114" s="1411" t="s">
        <v>1905</v>
      </c>
      <c r="EI114" s="1411" t="s">
        <v>1906</v>
      </c>
      <c r="EJ114" s="1411" t="s">
        <v>2222</v>
      </c>
      <c r="EK114" s="1411" t="s">
        <v>2222</v>
      </c>
      <c r="EL114" s="1411" t="s">
        <v>1908</v>
      </c>
      <c r="EM114" s="1411" t="s">
        <v>1909</v>
      </c>
      <c r="EN114" s="1411" t="s">
        <v>1910</v>
      </c>
      <c r="EO114" s="1414" t="s">
        <v>1911</v>
      </c>
    </row>
    <row r="115" spans="2:145" ht="21" customHeight="1">
      <c r="B115" s="1438" t="str">
        <f t="shared" si="100"/>
        <v/>
      </c>
      <c r="C115" s="1438" t="str">
        <f t="shared" si="101"/>
        <v/>
      </c>
      <c r="D115" s="1438" t="str">
        <f>IF(UPPER(TRIM(N27))="X",C115,B115)</f>
        <v/>
      </c>
      <c r="E115" s="1438">
        <f t="array" ref="E115">IF(H114&lt;&gt;"",E114,IF(E114="","",IFERROR(MATCH(TRUE(),INDEX(INDEX(K:K,E114+1):K219&lt;&gt;"",0),0)+E114,"")))</f>
        <v>256</v>
      </c>
      <c r="F115" s="1438">
        <f t="shared" si="109"/>
        <v>0</v>
      </c>
      <c r="G115" s="1438" t="str">
        <f t="shared" si="102"/>
        <v/>
      </c>
      <c r="H115" s="1836" t="str">
        <f t="shared" si="103"/>
        <v/>
      </c>
      <c r="I115" s="1835" t="str">
        <f>IF(AND(F115&lt;&gt;"",N26&gt;0,M115&gt;N26),"Mot &gt; limite","")</f>
        <v/>
      </c>
      <c r="J115" s="1834" t="str">
        <f>IF(K115="","",COUNTIF(K34:K115,"&lt;&gt;"))</f>
        <v/>
      </c>
      <c r="K115" s="1837"/>
      <c r="L115" s="1834" t="str">
        <f t="shared" si="104"/>
        <v/>
      </c>
      <c r="M115" s="1463">
        <f>IF(OR(F115="",N26="",N26&lt;=0),"",IF(LEN(F115)&lt;=N26,LEN(F115),IFERROR(FIND("♦",SUBSTITUTE(LEFT(F115,N26)," ","♦",LEN(LEFT(F115,N26))-LEN(SUBSTITUTE(LEFT(F115,N26)," ","")))),FIND(" ",F115&amp;" ",N26+1)-1)))</f>
        <v>1</v>
      </c>
      <c r="N115" s="1832" t="str">
        <f t="shared" si="105"/>
        <v/>
      </c>
      <c r="O115" s="1833" t="str">
        <f t="shared" si="106"/>
        <v/>
      </c>
      <c r="P115" s="1832" t="str">
        <f t="shared" si="107"/>
        <v/>
      </c>
      <c r="Q115" s="1832" t="str">
        <f t="shared" si="108"/>
        <v/>
      </c>
      <c r="S115" s="1930" t="str">
        <f t="array" ref="S115">IF(SUM(--(AE115:AL115&lt;&gt;""))&gt;0, "A", "►")</f>
        <v>►</v>
      </c>
      <c r="T115" s="1922" t="str">
        <f>T26</f>
        <v>N NOM DE VOTRE RECETTE | collez la--FAMILLE| Auteur &gt; VOUS</v>
      </c>
      <c r="U115" s="1923">
        <f>U26</f>
        <v>1</v>
      </c>
      <c r="V115" s="1922" t="str">
        <f>V26</f>
        <v>coupe</v>
      </c>
      <c r="W115" s="1921" t="str">
        <f>W26</f>
        <v>Recette mère ► Desserts assiette</v>
      </c>
      <c r="X115" s="1927"/>
      <c r="Y115" s="1927"/>
      <c r="Z115" s="1927"/>
      <c r="AA115" s="1929">
        <f>ROWS(AB90:AB115)</f>
        <v>26</v>
      </c>
      <c r="AB115" s="1917" t="str">
        <f t="array" ref="AB115">IF(SUMPRODUCT((AE115:AL115&lt;&gt;"")*1)=0,"",SUMPRODUCT((AE115:AL115&lt;&gt;"")*(LEN(TRIM(SUBSTITUTE(AE115:AL115,CHAR(160)," "))) - LEN(SUBSTITUTE(TRIM(SUBSTITUTE(AE115:AL115,CHAR(160)," "))," ","")) + 1)) &amp; " mot" &amp; IF(SUMPRODUCT((AE115:AL115&lt;&gt;"")*(LEN(TRIM(SUBSTITUTE(AE115:AL115,CHAR(160)," "))) - LEN(SUBSTITUTE(TRIM(SUBSTITUTE(AE115:AL115,CHAR(160)," "))," ","")) + 1))&gt;1,"s",""))</f>
        <v/>
      </c>
      <c r="AC115" s="1928" t="str">
        <f t="array" ref="AC115">SUMPRODUCT(--(AE115:AL115&lt;&gt;""), LEN(TRIM(SUBSTITUTE(AE115:AL115, CHAR(160), "")))) &amp; " Car."</f>
        <v>0 Car.</v>
      </c>
      <c r="AD115" s="1851" t="str">
        <f>IF(ISBLANK(AE115),"",LARGE(AD94:AD114,1)+1)</f>
        <v/>
      </c>
      <c r="AE115" s="1839"/>
      <c r="AF115" s="1839"/>
      <c r="AG115" s="1839"/>
      <c r="AH115" s="1839"/>
      <c r="AI115" s="1839"/>
      <c r="AJ115" s="1839"/>
      <c r="AK115" s="1839"/>
      <c r="AL115" s="1839"/>
      <c r="AM115" s="1839"/>
      <c r="AN115" s="1839"/>
      <c r="AO115" s="1839"/>
      <c r="AP115" s="1839"/>
      <c r="AQ115" s="1839"/>
      <c r="AR115" s="1838"/>
      <c r="AS115" s="1463"/>
      <c r="EF115" s="1412"/>
      <c r="EG115" s="1411" t="s">
        <v>2223</v>
      </c>
      <c r="EH115" s="1411" t="s">
        <v>1905</v>
      </c>
      <c r="EI115" s="1411" t="s">
        <v>1906</v>
      </c>
      <c r="EJ115" s="1411" t="s">
        <v>2224</v>
      </c>
      <c r="EK115" s="1411" t="s">
        <v>2224</v>
      </c>
      <c r="EL115" s="1411" t="s">
        <v>1908</v>
      </c>
      <c r="EM115" s="1411" t="s">
        <v>1909</v>
      </c>
      <c r="EN115" s="1411" t="s">
        <v>1910</v>
      </c>
      <c r="EO115" s="1414" t="s">
        <v>1911</v>
      </c>
    </row>
    <row r="116" spans="2:145" ht="21" customHeight="1">
      <c r="B116" s="1438" t="str">
        <f t="shared" si="100"/>
        <v/>
      </c>
      <c r="C116" s="1438" t="str">
        <f t="shared" si="101"/>
        <v/>
      </c>
      <c r="D116" s="1438" t="str">
        <f>IF(UPPER(TRIM(N27))="X",C116,B116)</f>
        <v/>
      </c>
      <c r="E116" s="1438">
        <f t="array" ref="E116">IF(H115&lt;&gt;"",E115,IF(E115="","",IFERROR(MATCH(TRUE(),INDEX(INDEX(K:K,E115+1):K219&lt;&gt;"",0),0)+E115,"")))</f>
        <v>257</v>
      </c>
      <c r="F116" s="1438">
        <f t="shared" si="109"/>
        <v>0</v>
      </c>
      <c r="G116" s="1438" t="str">
        <f t="shared" si="102"/>
        <v/>
      </c>
      <c r="H116" s="1836" t="str">
        <f t="shared" si="103"/>
        <v/>
      </c>
      <c r="I116" s="1835" t="str">
        <f>IF(AND(F116&lt;&gt;"",N26&gt;0,M116&gt;N26),"Mot &gt; limite","")</f>
        <v/>
      </c>
      <c r="J116" s="1834" t="str">
        <f>IF(K116="","",COUNTIF(K34:K116,"&lt;&gt;"))</f>
        <v/>
      </c>
      <c r="K116" s="1837"/>
      <c r="L116" s="1834" t="str">
        <f t="shared" si="104"/>
        <v/>
      </c>
      <c r="M116" s="1463">
        <f>IF(OR(F116="",N26="",N26&lt;=0),"",IF(LEN(F116)&lt;=N26,LEN(F116),IFERROR(FIND("♦",SUBSTITUTE(LEFT(F116,N26)," ","♦",LEN(LEFT(F116,N26))-LEN(SUBSTITUTE(LEFT(F116,N26)," ","")))),FIND(" ",F116&amp;" ",N26+1)-1)))</f>
        <v>1</v>
      </c>
      <c r="N116" s="1832" t="str">
        <f t="shared" si="105"/>
        <v/>
      </c>
      <c r="O116" s="1833" t="str">
        <f t="shared" si="106"/>
        <v/>
      </c>
      <c r="P116" s="1832" t="str">
        <f t="shared" si="107"/>
        <v/>
      </c>
      <c r="Q116" s="1832" t="str">
        <f t="shared" si="108"/>
        <v/>
      </c>
      <c r="S116" s="1930" t="str">
        <f t="array" ref="S116">IF(SUM(--(AE116:AL116&lt;&gt;""))&gt;0, "A", "►")</f>
        <v>►</v>
      </c>
      <c r="T116" s="1922" t="str">
        <f>T26</f>
        <v>N NOM DE VOTRE RECETTE | collez la--FAMILLE| Auteur &gt; VOUS</v>
      </c>
      <c r="U116" s="1923">
        <f>U26</f>
        <v>1</v>
      </c>
      <c r="V116" s="1922" t="str">
        <f>V26</f>
        <v>coupe</v>
      </c>
      <c r="W116" s="1921" t="str">
        <f>W26</f>
        <v>Recette mère ► Desserts assiette</v>
      </c>
      <c r="X116" s="1927"/>
      <c r="Y116" s="1927"/>
      <c r="Z116" s="1927"/>
      <c r="AA116" s="1929">
        <f>ROWS(AB90:AB116)</f>
        <v>27</v>
      </c>
      <c r="AB116" s="1917" t="str">
        <f t="array" ref="AB116">IF(SUMPRODUCT((AE116:AL116&lt;&gt;"")*1)=0,"",SUMPRODUCT((AE116:AL116&lt;&gt;"")*(LEN(TRIM(SUBSTITUTE(AE116:AL116,CHAR(160)," "))) - LEN(SUBSTITUTE(TRIM(SUBSTITUTE(AE116:AL116,CHAR(160)," "))," ","")) + 1)) &amp; " mot" &amp; IF(SUMPRODUCT((AE116:AL116&lt;&gt;"")*(LEN(TRIM(SUBSTITUTE(AE116:AL116,CHAR(160)," "))) - LEN(SUBSTITUTE(TRIM(SUBSTITUTE(AE116:AL116,CHAR(160)," "))," ","")) + 1))&gt;1,"s",""))</f>
        <v/>
      </c>
      <c r="AC116" s="1928" t="str">
        <f t="array" ref="AC116">SUMPRODUCT(--(AE116:AL116&lt;&gt;""), LEN(TRIM(SUBSTITUTE(AE116:AL116, CHAR(160), "")))) &amp; " Car."</f>
        <v>0 Car.</v>
      </c>
      <c r="AD116" s="1851" t="str">
        <f>IF(ISBLANK(AE116),"",LARGE(AD94:AD115,1)+1)</f>
        <v/>
      </c>
      <c r="AE116" s="1839"/>
      <c r="AF116" s="1839"/>
      <c r="AG116" s="1839"/>
      <c r="AH116" s="1839"/>
      <c r="AI116" s="1839"/>
      <c r="AJ116" s="1839"/>
      <c r="AK116" s="1839"/>
      <c r="AL116" s="1839"/>
      <c r="AM116" s="1839"/>
      <c r="AN116" s="1839"/>
      <c r="AO116" s="1839"/>
      <c r="AP116" s="1839"/>
      <c r="AQ116" s="1839"/>
      <c r="AR116" s="1838"/>
      <c r="AS116" s="1463"/>
      <c r="AT116" s="2320" t="s">
        <v>2225</v>
      </c>
      <c r="AU116" s="2320"/>
      <c r="AV116" s="2320"/>
      <c r="AW116" s="2320"/>
      <c r="AX116" s="2320"/>
      <c r="AY116" s="2320"/>
      <c r="AZ116" s="2320"/>
      <c r="BA116" s="2320"/>
      <c r="BB116" s="2320"/>
      <c r="BC116" s="2320"/>
      <c r="BD116" s="2320"/>
      <c r="BE116" s="2320"/>
      <c r="BF116" s="2320"/>
      <c r="BG116" s="2320"/>
      <c r="BH116" s="2320"/>
      <c r="BI116" s="2320"/>
      <c r="BJ116" s="2320"/>
      <c r="BK116" s="2320"/>
      <c r="BL116" s="2320"/>
      <c r="EF116" s="1412"/>
      <c r="EG116" s="1411" t="s">
        <v>2226</v>
      </c>
      <c r="EH116" s="1411" t="s">
        <v>1905</v>
      </c>
      <c r="EI116" s="1411" t="s">
        <v>1906</v>
      </c>
      <c r="EJ116" s="1411" t="s">
        <v>2227</v>
      </c>
      <c r="EK116" s="1411" t="s">
        <v>2228</v>
      </c>
      <c r="EL116" s="1411" t="s">
        <v>1908</v>
      </c>
      <c r="EM116" s="1411" t="s">
        <v>1909</v>
      </c>
      <c r="EN116" s="1411" t="s">
        <v>1910</v>
      </c>
      <c r="EO116" s="1414" t="s">
        <v>1911</v>
      </c>
    </row>
    <row r="117" spans="2:145" ht="21" customHeight="1">
      <c r="B117" s="1438" t="str">
        <f t="shared" si="100"/>
        <v/>
      </c>
      <c r="C117" s="1438" t="str">
        <f t="shared" si="101"/>
        <v/>
      </c>
      <c r="D117" s="1438" t="str">
        <f>IF(UPPER(TRIM(N27))="X",C117,B117)</f>
        <v/>
      </c>
      <c r="E117" s="1438">
        <f t="array" ref="E117">IF(H116&lt;&gt;"",E116,IF(E116="","",IFERROR(MATCH(TRUE(),INDEX(INDEX(K:K,E116+1):K219&lt;&gt;"",0),0)+E116,"")))</f>
        <v>258</v>
      </c>
      <c r="F117" s="1438">
        <f t="shared" si="109"/>
        <v>0</v>
      </c>
      <c r="G117" s="1438" t="str">
        <f t="shared" si="102"/>
        <v/>
      </c>
      <c r="H117" s="1836" t="str">
        <f t="shared" si="103"/>
        <v/>
      </c>
      <c r="I117" s="1835" t="str">
        <f>IF(AND(F117&lt;&gt;"",N26&gt;0,M117&gt;N26),"Mot &gt; limite","")</f>
        <v/>
      </c>
      <c r="J117" s="1834" t="str">
        <f>IF(K117="","",COUNTIF(K34:K117,"&lt;&gt;"))</f>
        <v/>
      </c>
      <c r="K117" s="1837"/>
      <c r="L117" s="1834" t="str">
        <f t="shared" si="104"/>
        <v/>
      </c>
      <c r="M117" s="1463">
        <f>IF(OR(F117="",N26="",N26&lt;=0),"",IF(LEN(F117)&lt;=N26,LEN(F117),IFERROR(FIND("♦",SUBSTITUTE(LEFT(F117,N26)," ","♦",LEN(LEFT(F117,N26))-LEN(SUBSTITUTE(LEFT(F117,N26)," ","")))),FIND(" ",F117&amp;" ",N26+1)-1)))</f>
        <v>1</v>
      </c>
      <c r="N117" s="1832" t="str">
        <f t="shared" si="105"/>
        <v/>
      </c>
      <c r="O117" s="1833" t="str">
        <f t="shared" si="106"/>
        <v/>
      </c>
      <c r="P117" s="1832" t="str">
        <f t="shared" si="107"/>
        <v/>
      </c>
      <c r="Q117" s="1832" t="str">
        <f t="shared" si="108"/>
        <v/>
      </c>
      <c r="S117" s="1930" t="str">
        <f t="array" ref="S117">IF(SUM(--(AE117:AL117&lt;&gt;""))&gt;0, "A", "►")</f>
        <v>►</v>
      </c>
      <c r="T117" s="1922" t="str">
        <f>T26</f>
        <v>N NOM DE VOTRE RECETTE | collez la--FAMILLE| Auteur &gt; VOUS</v>
      </c>
      <c r="U117" s="1923">
        <f>U26</f>
        <v>1</v>
      </c>
      <c r="V117" s="1922" t="str">
        <f>V26</f>
        <v>coupe</v>
      </c>
      <c r="W117" s="1921" t="str">
        <f>W26</f>
        <v>Recette mère ► Desserts assiette</v>
      </c>
      <c r="X117" s="1927"/>
      <c r="Y117" s="1927"/>
      <c r="Z117" s="1927"/>
      <c r="AA117" s="1929">
        <f>ROWS(AB90:AB117)</f>
        <v>28</v>
      </c>
      <c r="AB117" s="1917" t="str">
        <f t="array" ref="AB117">IF(SUMPRODUCT((AE117:AL117&lt;&gt;"")*1)=0,"",SUMPRODUCT((AE117:AL117&lt;&gt;"")*(LEN(TRIM(SUBSTITUTE(AE117:AL117,CHAR(160)," "))) - LEN(SUBSTITUTE(TRIM(SUBSTITUTE(AE117:AL117,CHAR(160)," "))," ","")) + 1)) &amp; " mot" &amp; IF(SUMPRODUCT((AE117:AL117&lt;&gt;"")*(LEN(TRIM(SUBSTITUTE(AE117:AL117,CHAR(160)," "))) - LEN(SUBSTITUTE(TRIM(SUBSTITUTE(AE117:AL117,CHAR(160)," "))," ","")) + 1))&gt;1,"s",""))</f>
        <v/>
      </c>
      <c r="AC117" s="1928" t="str">
        <f t="array" ref="AC117">SUMPRODUCT(--(AE117:AL117&lt;&gt;""), LEN(TRIM(SUBSTITUTE(AE117:AL117, CHAR(160), "")))) &amp; " Car."</f>
        <v>0 Car.</v>
      </c>
      <c r="AD117" s="1851" t="str">
        <f>IF(ISBLANK(AE117),"",LARGE(AD94:AD116,1)+1)</f>
        <v/>
      </c>
      <c r="AE117" s="1839"/>
      <c r="AF117" s="1839"/>
      <c r="AG117" s="1839"/>
      <c r="AH117" s="1839"/>
      <c r="AI117" s="1839"/>
      <c r="AJ117" s="1839"/>
      <c r="AK117" s="1839"/>
      <c r="AL117" s="1839"/>
      <c r="AM117" s="1839"/>
      <c r="AN117" s="1839"/>
      <c r="AO117" s="1839"/>
      <c r="AP117" s="1839"/>
      <c r="AQ117" s="1839"/>
      <c r="AR117" s="1838"/>
      <c r="AS117" s="1463"/>
      <c r="AT117" s="1433"/>
      <c r="AU117" s="1434"/>
      <c r="AV117" s="1434" t="s">
        <v>2229</v>
      </c>
      <c r="AW117" s="1434"/>
      <c r="AX117" s="1434"/>
      <c r="AY117" s="1434"/>
      <c r="AZ117" s="1434"/>
      <c r="BA117" s="1434"/>
      <c r="BB117" s="1434"/>
      <c r="BC117" s="1434"/>
      <c r="BD117" s="1434"/>
      <c r="BE117" s="1434"/>
      <c r="BF117" s="1434"/>
      <c r="BG117" s="1434"/>
      <c r="BH117" s="1434"/>
      <c r="BI117" s="1434"/>
      <c r="BJ117" s="1434"/>
      <c r="BK117" s="1434"/>
      <c r="BL117" s="1434"/>
      <c r="EF117" s="1412"/>
      <c r="EG117" s="1411" t="s">
        <v>2230</v>
      </c>
      <c r="EH117" s="1411" t="s">
        <v>1905</v>
      </c>
      <c r="EI117" s="1411" t="s">
        <v>1906</v>
      </c>
      <c r="EJ117" s="1411" t="s">
        <v>2231</v>
      </c>
      <c r="EK117" s="1411" t="s">
        <v>2231</v>
      </c>
      <c r="EL117" s="1411" t="s">
        <v>1908</v>
      </c>
      <c r="EM117" s="1411" t="s">
        <v>1909</v>
      </c>
      <c r="EN117" s="1411" t="s">
        <v>1910</v>
      </c>
      <c r="EO117" s="1414" t="s">
        <v>1911</v>
      </c>
    </row>
    <row r="118" spans="2:145" ht="21" customHeight="1">
      <c r="B118" s="1438" t="str">
        <f t="shared" si="100"/>
        <v/>
      </c>
      <c r="C118" s="1438" t="str">
        <f t="shared" si="101"/>
        <v/>
      </c>
      <c r="D118" s="1438" t="str">
        <f>IF(UPPER(TRIM(N27))="X",C118,B118)</f>
        <v/>
      </c>
      <c r="E118" s="1438">
        <f t="array" ref="E118">IF(H117&lt;&gt;"",E117,IF(E117="","",IFERROR(MATCH(TRUE(),INDEX(INDEX(K:K,E117+1):K219&lt;&gt;"",0),0)+E117,"")))</f>
        <v>259</v>
      </c>
      <c r="F118" s="1438">
        <f t="shared" si="109"/>
        <v>0</v>
      </c>
      <c r="G118" s="1438" t="str">
        <f t="shared" si="102"/>
        <v/>
      </c>
      <c r="H118" s="1836" t="str">
        <f t="shared" si="103"/>
        <v/>
      </c>
      <c r="I118" s="1835" t="str">
        <f>IF(AND(F118&lt;&gt;"",N26&gt;0,M118&gt;N26),"Mot &gt; limite","")</f>
        <v/>
      </c>
      <c r="J118" s="1834" t="str">
        <f>IF(K118="","",COUNTIF(K34:K118,"&lt;&gt;"))</f>
        <v/>
      </c>
      <c r="K118" s="1837"/>
      <c r="L118" s="1834" t="str">
        <f t="shared" si="104"/>
        <v/>
      </c>
      <c r="M118" s="1463">
        <f>IF(OR(F118="",N26="",N26&lt;=0),"",IF(LEN(F118)&lt;=N26,LEN(F118),IFERROR(FIND("♦",SUBSTITUTE(LEFT(F118,N26)," ","♦",LEN(LEFT(F118,N26))-LEN(SUBSTITUTE(LEFT(F118,N26)," ","")))),FIND(" ",F118&amp;" ",N26+1)-1)))</f>
        <v>1</v>
      </c>
      <c r="N118" s="1832" t="str">
        <f t="shared" si="105"/>
        <v/>
      </c>
      <c r="O118" s="1833" t="str">
        <f t="shared" si="106"/>
        <v/>
      </c>
      <c r="P118" s="1832" t="str">
        <f t="shared" si="107"/>
        <v/>
      </c>
      <c r="Q118" s="1832" t="str">
        <f t="shared" si="108"/>
        <v/>
      </c>
      <c r="S118" s="1930" t="str">
        <f t="array" ref="S118">IF(SUM(--(AE118:AL118&lt;&gt;""))&gt;0, "A", "►")</f>
        <v>►</v>
      </c>
      <c r="T118" s="1922" t="str">
        <f>T26</f>
        <v>N NOM DE VOTRE RECETTE | collez la--FAMILLE| Auteur &gt; VOUS</v>
      </c>
      <c r="U118" s="1923">
        <f>U26</f>
        <v>1</v>
      </c>
      <c r="V118" s="1922" t="str">
        <f>V26</f>
        <v>coupe</v>
      </c>
      <c r="W118" s="1921" t="str">
        <f>W26</f>
        <v>Recette mère ► Desserts assiette</v>
      </c>
      <c r="X118" s="1927"/>
      <c r="Y118" s="1927"/>
      <c r="Z118" s="1927"/>
      <c r="AA118" s="1929">
        <f>ROWS(AB90:AB118)</f>
        <v>29</v>
      </c>
      <c r="AB118" s="1917" t="str">
        <f t="array" ref="AB118">IF(SUMPRODUCT((AE118:AL118&lt;&gt;"")*1)=0,"",SUMPRODUCT((AE118:AL118&lt;&gt;"")*(LEN(TRIM(SUBSTITUTE(AE118:AL118,CHAR(160)," "))) - LEN(SUBSTITUTE(TRIM(SUBSTITUTE(AE118:AL118,CHAR(160)," "))," ","")) + 1)) &amp; " mot" &amp; IF(SUMPRODUCT((AE118:AL118&lt;&gt;"")*(LEN(TRIM(SUBSTITUTE(AE118:AL118,CHAR(160)," "))) - LEN(SUBSTITUTE(TRIM(SUBSTITUTE(AE118:AL118,CHAR(160)," "))," ","")) + 1))&gt;1,"s",""))</f>
        <v/>
      </c>
      <c r="AC118" s="1928" t="str">
        <f t="array" ref="AC118">SUMPRODUCT(--(AE118:AL118&lt;&gt;""), LEN(TRIM(SUBSTITUTE(AE118:AL118, CHAR(160), "")))) &amp; " Car."</f>
        <v>0 Car.</v>
      </c>
      <c r="AD118" s="1851" t="str">
        <f>IF(ISBLANK(AE118),"",LARGE(AD94:AD117,1)+1)</f>
        <v/>
      </c>
      <c r="AE118" s="1839"/>
      <c r="AF118" s="1839"/>
      <c r="AG118" s="1839"/>
      <c r="AH118" s="1839"/>
      <c r="AI118" s="1839"/>
      <c r="AJ118" s="1839"/>
      <c r="AK118" s="1839"/>
      <c r="AL118" s="1839"/>
      <c r="AM118" s="1839"/>
      <c r="AN118" s="1839"/>
      <c r="AO118" s="1839"/>
      <c r="AP118" s="1839"/>
      <c r="AQ118" s="1839"/>
      <c r="AR118" s="1838"/>
      <c r="AS118" s="1463"/>
      <c r="AT118" s="1433"/>
      <c r="AU118" s="1434"/>
      <c r="AV118" s="1434" t="s">
        <v>2232</v>
      </c>
      <c r="AW118" s="1434"/>
      <c r="AX118" s="1434"/>
      <c r="AY118" s="1434"/>
      <c r="AZ118" s="1434"/>
      <c r="BA118" s="1434"/>
      <c r="BB118" s="1434"/>
      <c r="BC118" s="1434"/>
      <c r="BD118" s="1434"/>
      <c r="BE118" s="1434"/>
      <c r="BF118" s="1434"/>
      <c r="BG118" s="1434"/>
      <c r="BH118" s="1434"/>
      <c r="BI118" s="1434"/>
      <c r="BJ118" s="1434"/>
      <c r="BK118" s="1434"/>
      <c r="BL118" s="1434"/>
      <c r="EF118" s="1412"/>
      <c r="EG118" s="1411" t="s">
        <v>2233</v>
      </c>
      <c r="EH118" s="1411" t="s">
        <v>1905</v>
      </c>
      <c r="EI118" s="1411" t="s">
        <v>1906</v>
      </c>
      <c r="EJ118" s="1411" t="s">
        <v>757</v>
      </c>
      <c r="EK118" s="1411" t="s">
        <v>757</v>
      </c>
      <c r="EL118" s="1411" t="s">
        <v>1908</v>
      </c>
      <c r="EM118" s="1411" t="s">
        <v>1909</v>
      </c>
      <c r="EN118" s="1411" t="s">
        <v>1910</v>
      </c>
      <c r="EO118" s="1414" t="s">
        <v>1911</v>
      </c>
    </row>
    <row r="119" spans="2:145" ht="21" customHeight="1">
      <c r="B119" s="1438" t="str">
        <f t="shared" si="100"/>
        <v/>
      </c>
      <c r="C119" s="1438" t="str">
        <f t="shared" si="101"/>
        <v/>
      </c>
      <c r="D119" s="1438" t="str">
        <f>IF(UPPER(TRIM(N27))="X",C119,B119)</f>
        <v/>
      </c>
      <c r="E119" s="1438">
        <f t="array" ref="E119">IF(H118&lt;&gt;"",E118,IF(E118="","",IFERROR(MATCH(TRUE(),INDEX(INDEX(K:K,E118+1):K219&lt;&gt;"",0),0)+E118,"")))</f>
        <v>260</v>
      </c>
      <c r="F119" s="1438">
        <f t="shared" si="109"/>
        <v>0</v>
      </c>
      <c r="G119" s="1438" t="str">
        <f t="shared" si="102"/>
        <v/>
      </c>
      <c r="H119" s="1836" t="str">
        <f t="shared" si="103"/>
        <v/>
      </c>
      <c r="I119" s="1835" t="str">
        <f>IF(AND(F119&lt;&gt;"",N26&gt;0,M119&gt;N26),"Mot &gt; limite","")</f>
        <v/>
      </c>
      <c r="J119" s="1834" t="str">
        <f>IF(K119="","",COUNTIF(K34:K119,"&lt;&gt;"))</f>
        <v/>
      </c>
      <c r="K119" s="1837"/>
      <c r="L119" s="1834" t="str">
        <f t="shared" si="104"/>
        <v/>
      </c>
      <c r="M119" s="1463">
        <f>IF(OR(F119="",N26="",N26&lt;=0),"",IF(LEN(F119)&lt;=N26,LEN(F119),IFERROR(FIND("♦",SUBSTITUTE(LEFT(F119,N26)," ","♦",LEN(LEFT(F119,N26))-LEN(SUBSTITUTE(LEFT(F119,N26)," ","")))),FIND(" ",F119&amp;" ",N26+1)-1)))</f>
        <v>1</v>
      </c>
      <c r="N119" s="1832" t="str">
        <f t="shared" si="105"/>
        <v/>
      </c>
      <c r="O119" s="1833" t="str">
        <f t="shared" si="106"/>
        <v/>
      </c>
      <c r="P119" s="1832" t="str">
        <f t="shared" si="107"/>
        <v/>
      </c>
      <c r="Q119" s="1832" t="str">
        <f t="shared" si="108"/>
        <v/>
      </c>
      <c r="S119" s="1930" t="str">
        <f t="array" ref="S119">IF(SUM(--(AE119:AL119&lt;&gt;""))&gt;0, "A", "►")</f>
        <v>►</v>
      </c>
      <c r="T119" s="1922" t="str">
        <f>T26</f>
        <v>N NOM DE VOTRE RECETTE | collez la--FAMILLE| Auteur &gt; VOUS</v>
      </c>
      <c r="U119" s="1923">
        <f>U26</f>
        <v>1</v>
      </c>
      <c r="V119" s="1922" t="str">
        <f>V26</f>
        <v>coupe</v>
      </c>
      <c r="W119" s="1921" t="str">
        <f>W26</f>
        <v>Recette mère ► Desserts assiette</v>
      </c>
      <c r="X119" s="1927"/>
      <c r="Y119" s="1927"/>
      <c r="Z119" s="1927"/>
      <c r="AA119" s="1929">
        <f>ROWS(AB90:AB119)</f>
        <v>30</v>
      </c>
      <c r="AB119" s="1917" t="str">
        <f t="array" ref="AB119">IF(SUMPRODUCT((AE119:AL119&lt;&gt;"")*1)=0,"",SUMPRODUCT((AE119:AL119&lt;&gt;"")*(LEN(TRIM(SUBSTITUTE(AE119:AL119,CHAR(160)," "))) - LEN(SUBSTITUTE(TRIM(SUBSTITUTE(AE119:AL119,CHAR(160)," "))," ","")) + 1)) &amp; " mot" &amp; IF(SUMPRODUCT((AE119:AL119&lt;&gt;"")*(LEN(TRIM(SUBSTITUTE(AE119:AL119,CHAR(160)," "))) - LEN(SUBSTITUTE(TRIM(SUBSTITUTE(AE119:AL119,CHAR(160)," "))," ","")) + 1))&gt;1,"s",""))</f>
        <v/>
      </c>
      <c r="AC119" s="1928" t="str">
        <f t="array" ref="AC119">SUMPRODUCT(--(AE119:AL119&lt;&gt;""), LEN(TRIM(SUBSTITUTE(AE119:AL119, CHAR(160), "")))) &amp; " Car."</f>
        <v>0 Car.</v>
      </c>
      <c r="AD119" s="1851" t="str">
        <f>IF(ISBLANK(AE119),"",LARGE(AD94:AD118,1)+1)</f>
        <v/>
      </c>
      <c r="AE119" s="1839"/>
      <c r="AF119" s="1839"/>
      <c r="AG119" s="1839"/>
      <c r="AH119" s="1839"/>
      <c r="AI119" s="1839"/>
      <c r="AJ119" s="1839"/>
      <c r="AK119" s="1839"/>
      <c r="AL119" s="1839"/>
      <c r="AM119" s="1839"/>
      <c r="AN119" s="1839"/>
      <c r="AO119" s="1839"/>
      <c r="AP119" s="1839"/>
      <c r="AQ119" s="1839"/>
      <c r="AR119" s="1838"/>
      <c r="AS119" s="1463"/>
      <c r="AT119" s="1433"/>
      <c r="AU119" s="1434"/>
      <c r="AV119" s="1434" t="s">
        <v>2234</v>
      </c>
      <c r="AW119" s="1434"/>
      <c r="AX119" s="1434"/>
      <c r="AY119" s="1434"/>
      <c r="AZ119" s="1434"/>
      <c r="BA119" s="1434"/>
      <c r="BB119" s="1434"/>
      <c r="BC119" s="1434"/>
      <c r="BD119" s="1434"/>
      <c r="BE119" s="1434"/>
      <c r="BF119" s="1434"/>
      <c r="BG119" s="1434"/>
      <c r="BH119" s="1434"/>
      <c r="BI119" s="1434"/>
      <c r="BJ119" s="1434"/>
      <c r="BK119" s="1434"/>
      <c r="BL119" s="1434"/>
      <c r="EF119" s="1412"/>
      <c r="EG119" s="1411" t="s">
        <v>2235</v>
      </c>
      <c r="EH119" s="1411" t="s">
        <v>1905</v>
      </c>
      <c r="EI119" s="1411" t="s">
        <v>1906</v>
      </c>
      <c r="EJ119" s="1411" t="s">
        <v>2236</v>
      </c>
      <c r="EK119" s="1411" t="s">
        <v>2236</v>
      </c>
      <c r="EL119" s="1411" t="s">
        <v>1980</v>
      </c>
      <c r="EM119" s="1411" t="s">
        <v>1981</v>
      </c>
      <c r="EN119" s="1411" t="s">
        <v>1910</v>
      </c>
      <c r="EO119" s="1414" t="s">
        <v>1982</v>
      </c>
    </row>
    <row r="120" spans="2:145" ht="21" customHeight="1">
      <c r="B120" s="1438" t="str">
        <f t="shared" si="100"/>
        <v/>
      </c>
      <c r="C120" s="1438" t="str">
        <f t="shared" si="101"/>
        <v/>
      </c>
      <c r="D120" s="1438" t="str">
        <f>IF(UPPER(TRIM(N27))="X",C120,B120)</f>
        <v/>
      </c>
      <c r="E120" s="1438">
        <f t="array" ref="E120">IF(H119&lt;&gt;"",E119,IF(E119="","",IFERROR(MATCH(TRUE(),INDEX(INDEX(K:K,E119+1):K219&lt;&gt;"",0),0)+E119,"")))</f>
        <v>261</v>
      </c>
      <c r="F120" s="1438">
        <f t="shared" si="109"/>
        <v>0</v>
      </c>
      <c r="G120" s="1438" t="str">
        <f t="shared" si="102"/>
        <v/>
      </c>
      <c r="H120" s="1836" t="str">
        <f t="shared" si="103"/>
        <v/>
      </c>
      <c r="I120" s="1835" t="str">
        <f>IF(AND(F120&lt;&gt;"",N26&gt;0,M120&gt;N26),"Mot &gt; limite","")</f>
        <v/>
      </c>
      <c r="J120" s="1834" t="str">
        <f>IF(K120="","",COUNTIF(K34:K120,"&lt;&gt;"))</f>
        <v/>
      </c>
      <c r="K120" s="1837"/>
      <c r="L120" s="1834" t="str">
        <f t="shared" si="104"/>
        <v/>
      </c>
      <c r="M120" s="1463">
        <f>IF(OR(F120="",N26="",N26&lt;=0),"",IF(LEN(F120)&lt;=N26,LEN(F120),IFERROR(FIND("♦",SUBSTITUTE(LEFT(F120,N26)," ","♦",LEN(LEFT(F120,N26))-LEN(SUBSTITUTE(LEFT(F120,N26)," ","")))),FIND(" ",F120&amp;" ",N26+1)-1)))</f>
        <v>1</v>
      </c>
      <c r="N120" s="1832" t="str">
        <f t="shared" si="105"/>
        <v/>
      </c>
      <c r="O120" s="1833" t="str">
        <f t="shared" si="106"/>
        <v/>
      </c>
      <c r="P120" s="1832" t="str">
        <f t="shared" si="107"/>
        <v/>
      </c>
      <c r="Q120" s="1832" t="str">
        <f t="shared" si="108"/>
        <v/>
      </c>
      <c r="S120" s="1930" t="str">
        <f t="array" ref="S120">IF(SUM(--(AE120:AL120&lt;&gt;""))&gt;0, "A", "►")</f>
        <v>►</v>
      </c>
      <c r="T120" s="1922" t="str">
        <f>T26</f>
        <v>N NOM DE VOTRE RECETTE | collez la--FAMILLE| Auteur &gt; VOUS</v>
      </c>
      <c r="U120" s="1923">
        <f>U26</f>
        <v>1</v>
      </c>
      <c r="V120" s="1922" t="str">
        <f>V26</f>
        <v>coupe</v>
      </c>
      <c r="W120" s="1921" t="str">
        <f>W26</f>
        <v>Recette mère ► Desserts assiette</v>
      </c>
      <c r="X120" s="1927"/>
      <c r="Y120" s="1927"/>
      <c r="Z120" s="1927"/>
      <c r="AA120" s="1929">
        <f>ROWS(AB90:AB120)</f>
        <v>31</v>
      </c>
      <c r="AB120" s="1917" t="str">
        <f t="array" ref="AB120">IF(SUMPRODUCT((AE120:AL120&lt;&gt;"")*1)=0,"",SUMPRODUCT((AE120:AL120&lt;&gt;"")*(LEN(TRIM(SUBSTITUTE(AE120:AL120,CHAR(160)," "))) - LEN(SUBSTITUTE(TRIM(SUBSTITUTE(AE120:AL120,CHAR(160)," "))," ","")) + 1)) &amp; " mot" &amp; IF(SUMPRODUCT((AE120:AL120&lt;&gt;"")*(LEN(TRIM(SUBSTITUTE(AE120:AL120,CHAR(160)," "))) - LEN(SUBSTITUTE(TRIM(SUBSTITUTE(AE120:AL120,CHAR(160)," "))," ","")) + 1))&gt;1,"s",""))</f>
        <v/>
      </c>
      <c r="AC120" s="1928" t="str">
        <f t="array" ref="AC120">SUMPRODUCT(--(AE120:AL120&lt;&gt;""), LEN(TRIM(SUBSTITUTE(AE120:AL120, CHAR(160), "")))) &amp; " Car."</f>
        <v>0 Car.</v>
      </c>
      <c r="AD120" s="1851" t="str">
        <f>IF(ISBLANK(AE120),"",LARGE(AD94:AD119,1)+1)</f>
        <v/>
      </c>
      <c r="AE120" s="1839"/>
      <c r="AF120" s="1839"/>
      <c r="AG120" s="1839"/>
      <c r="AH120" s="1839"/>
      <c r="AI120" s="1839"/>
      <c r="AJ120" s="1839"/>
      <c r="AK120" s="1839"/>
      <c r="AL120" s="1839"/>
      <c r="AM120" s="1839"/>
      <c r="AN120" s="1839"/>
      <c r="AO120" s="1839"/>
      <c r="AP120" s="1839"/>
      <c r="AQ120" s="1839"/>
      <c r="AR120" s="1838"/>
      <c r="AS120" s="1463"/>
      <c r="AT120" s="1433"/>
      <c r="AU120" s="1434"/>
      <c r="AV120" s="1434" t="s">
        <v>2237</v>
      </c>
      <c r="AW120" s="1434"/>
      <c r="AX120" s="1434"/>
      <c r="AY120" s="1434"/>
      <c r="AZ120" s="1434"/>
      <c r="BA120" s="1434"/>
      <c r="BB120" s="1434"/>
      <c r="BC120" s="1434"/>
      <c r="BD120" s="1434"/>
      <c r="BE120" s="1434"/>
      <c r="BF120" s="1434"/>
      <c r="BG120" s="1434"/>
      <c r="BH120" s="1434"/>
      <c r="BI120" s="1434"/>
      <c r="BJ120" s="1434"/>
      <c r="BK120" s="1434"/>
      <c r="BL120" s="1434"/>
      <c r="EF120" s="1412"/>
      <c r="EG120" s="1411" t="s">
        <v>2238</v>
      </c>
      <c r="EH120" s="1411" t="s">
        <v>1905</v>
      </c>
      <c r="EI120" s="1411" t="s">
        <v>1906</v>
      </c>
      <c r="EJ120" s="1411" t="s">
        <v>2239</v>
      </c>
      <c r="EK120" s="1411" t="s">
        <v>2240</v>
      </c>
      <c r="EL120" s="1411" t="s">
        <v>1908</v>
      </c>
      <c r="EM120" s="1411" t="s">
        <v>1909</v>
      </c>
      <c r="EN120" s="1411" t="s">
        <v>1910</v>
      </c>
      <c r="EO120" s="1414" t="s">
        <v>1911</v>
      </c>
    </row>
    <row r="121" spans="2:145" ht="21" customHeight="1">
      <c r="B121" s="1438" t="str">
        <f t="shared" si="100"/>
        <v/>
      </c>
      <c r="C121" s="1438" t="str">
        <f t="shared" si="101"/>
        <v/>
      </c>
      <c r="D121" s="1438" t="str">
        <f>IF(UPPER(TRIM(N27))="X",C121,B121)</f>
        <v/>
      </c>
      <c r="E121" s="1438">
        <f t="array" ref="E121">IF(H120&lt;&gt;"",E120,IF(E120="","",IFERROR(MATCH(TRUE(),INDEX(INDEX(K:K,E120+1):K219&lt;&gt;"",0),0)+E120,"")))</f>
        <v>262</v>
      </c>
      <c r="F121" s="1438">
        <f t="shared" si="109"/>
        <v>0</v>
      </c>
      <c r="G121" s="1438" t="str">
        <f t="shared" si="102"/>
        <v/>
      </c>
      <c r="H121" s="1836" t="str">
        <f t="shared" si="103"/>
        <v/>
      </c>
      <c r="I121" s="1835" t="str">
        <f>IF(AND(F121&lt;&gt;"",N26&gt;0,M121&gt;N26),"Mot &gt; limite","")</f>
        <v/>
      </c>
      <c r="J121" s="1834" t="str">
        <f>IF(K121="","",COUNTIF(K34:K121,"&lt;&gt;"))</f>
        <v/>
      </c>
      <c r="K121" s="1837"/>
      <c r="L121" s="1834" t="str">
        <f t="shared" si="104"/>
        <v/>
      </c>
      <c r="M121" s="1463">
        <f>IF(OR(F121="",N26="",N26&lt;=0),"",IF(LEN(F121)&lt;=N26,LEN(F121),IFERROR(FIND("♦",SUBSTITUTE(LEFT(F121,N26)," ","♦",LEN(LEFT(F121,N26))-LEN(SUBSTITUTE(LEFT(F121,N26)," ","")))),FIND(" ",F121&amp;" ",N26+1)-1)))</f>
        <v>1</v>
      </c>
      <c r="N121" s="1832" t="str">
        <f t="shared" si="105"/>
        <v/>
      </c>
      <c r="O121" s="1833" t="str">
        <f t="shared" si="106"/>
        <v/>
      </c>
      <c r="P121" s="1832" t="str">
        <f t="shared" si="107"/>
        <v/>
      </c>
      <c r="Q121" s="1832" t="str">
        <f t="shared" si="108"/>
        <v/>
      </c>
      <c r="S121" s="1930" t="str">
        <f t="array" ref="S121">IF(SUM(--(AE121:AL121&lt;&gt;""))&gt;0, "A", "►")</f>
        <v>►</v>
      </c>
      <c r="T121" s="1922" t="str">
        <f>T26</f>
        <v>N NOM DE VOTRE RECETTE | collez la--FAMILLE| Auteur &gt; VOUS</v>
      </c>
      <c r="U121" s="1923">
        <f>U26</f>
        <v>1</v>
      </c>
      <c r="V121" s="1922" t="str">
        <f>V26</f>
        <v>coupe</v>
      </c>
      <c r="W121" s="1921" t="str">
        <f>W26</f>
        <v>Recette mère ► Desserts assiette</v>
      </c>
      <c r="X121" s="1927"/>
      <c r="Y121" s="1927"/>
      <c r="Z121" s="1927"/>
      <c r="AA121" s="1929">
        <f>ROWS(AB90:AB121)</f>
        <v>32</v>
      </c>
      <c r="AB121" s="1917" t="str">
        <f t="array" ref="AB121">IF(SUMPRODUCT((AE121:AL121&lt;&gt;"")*1)=0,"",SUMPRODUCT((AE121:AL121&lt;&gt;"")*(LEN(TRIM(SUBSTITUTE(AE121:AL121,CHAR(160)," "))) - LEN(SUBSTITUTE(TRIM(SUBSTITUTE(AE121:AL121,CHAR(160)," "))," ","")) + 1)) &amp; " mot" &amp; IF(SUMPRODUCT((AE121:AL121&lt;&gt;"")*(LEN(TRIM(SUBSTITUTE(AE121:AL121,CHAR(160)," "))) - LEN(SUBSTITUTE(TRIM(SUBSTITUTE(AE121:AL121,CHAR(160)," "))," ","")) + 1))&gt;1,"s",""))</f>
        <v/>
      </c>
      <c r="AC121" s="1928" t="str">
        <f t="array" ref="AC121">SUMPRODUCT(--(AE121:AL121&lt;&gt;""), LEN(TRIM(SUBSTITUTE(AE121:AL121, CHAR(160), "")))) &amp; " Car."</f>
        <v>0 Car.</v>
      </c>
      <c r="AD121" s="1851" t="str">
        <f>IF(ISBLANK(AE121),"",LARGE(AD94:AD120,1)+1)</f>
        <v/>
      </c>
      <c r="AE121" s="1839"/>
      <c r="AF121" s="1839"/>
      <c r="AG121" s="1839"/>
      <c r="AH121" s="1839"/>
      <c r="AI121" s="1839"/>
      <c r="AJ121" s="1839"/>
      <c r="AK121" s="1839"/>
      <c r="AL121" s="1839"/>
      <c r="AM121" s="1839"/>
      <c r="AN121" s="1839"/>
      <c r="AO121" s="1839"/>
      <c r="AP121" s="1839"/>
      <c r="AQ121" s="1839"/>
      <c r="AR121" s="1838"/>
      <c r="AS121" s="1463"/>
      <c r="AT121" s="1433"/>
      <c r="AU121" s="1434"/>
      <c r="AV121" s="1434" t="s">
        <v>2241</v>
      </c>
      <c r="AW121" s="1434"/>
      <c r="AX121" s="1434"/>
      <c r="AY121" s="1434"/>
      <c r="AZ121" s="1434"/>
      <c r="BA121" s="1434"/>
      <c r="BB121" s="1434"/>
      <c r="BC121" s="1434"/>
      <c r="BD121" s="1434"/>
      <c r="BE121" s="1434"/>
      <c r="BF121" s="1434"/>
      <c r="BG121" s="1434"/>
      <c r="BH121" s="1434"/>
      <c r="BI121" s="1434"/>
      <c r="BJ121" s="1434"/>
      <c r="BK121" s="1434"/>
      <c r="BL121" s="1434"/>
      <c r="EF121" s="1412"/>
      <c r="EG121" s="1411" t="s">
        <v>2242</v>
      </c>
      <c r="EH121" s="1411" t="s">
        <v>1905</v>
      </c>
      <c r="EI121" s="1411" t="s">
        <v>1906</v>
      </c>
      <c r="EJ121" s="1411" t="s">
        <v>2243</v>
      </c>
      <c r="EK121" s="1411" t="s">
        <v>2244</v>
      </c>
      <c r="EL121" s="1411" t="s">
        <v>1908</v>
      </c>
      <c r="EM121" s="1411" t="s">
        <v>1909</v>
      </c>
      <c r="EN121" s="1411" t="s">
        <v>1910</v>
      </c>
      <c r="EO121" s="1414" t="s">
        <v>1911</v>
      </c>
    </row>
    <row r="122" spans="2:145" ht="21" customHeight="1">
      <c r="B122" s="1438" t="str">
        <f t="shared" si="100"/>
        <v/>
      </c>
      <c r="C122" s="1438" t="str">
        <f t="shared" si="101"/>
        <v/>
      </c>
      <c r="D122" s="1438" t="str">
        <f>IF(UPPER(TRIM(N27))="X",C122,B122)</f>
        <v/>
      </c>
      <c r="E122" s="1438">
        <f t="array" ref="E122">IF(H121&lt;&gt;"",E121,IF(E121="","",IFERROR(MATCH(TRUE(),INDEX(INDEX(K:K,E121+1):K219&lt;&gt;"",0),0)+E121,"")))</f>
        <v>263</v>
      </c>
      <c r="F122" s="1438">
        <f t="shared" si="109"/>
        <v>0</v>
      </c>
      <c r="G122" s="1438" t="str">
        <f t="shared" si="102"/>
        <v/>
      </c>
      <c r="H122" s="1836" t="str">
        <f t="shared" si="103"/>
        <v/>
      </c>
      <c r="I122" s="1835" t="str">
        <f>IF(AND(F122&lt;&gt;"",N26&gt;0,M122&gt;N26),"Mot &gt; limite","")</f>
        <v/>
      </c>
      <c r="J122" s="1834" t="str">
        <f>IF(K122="","",COUNTIF(K34:K122,"&lt;&gt;"))</f>
        <v/>
      </c>
      <c r="K122" s="1837"/>
      <c r="L122" s="1834" t="str">
        <f t="shared" si="104"/>
        <v/>
      </c>
      <c r="M122" s="1463">
        <f>IF(OR(F122="",N26="",N26&lt;=0),"",IF(LEN(F122)&lt;=N26,LEN(F122),IFERROR(FIND("♦",SUBSTITUTE(LEFT(F122,N26)," ","♦",LEN(LEFT(F122,N26))-LEN(SUBSTITUTE(LEFT(F122,N26)," ","")))),FIND(" ",F122&amp;" ",N26+1)-1)))</f>
        <v>1</v>
      </c>
      <c r="N122" s="1832" t="str">
        <f t="shared" si="105"/>
        <v/>
      </c>
      <c r="O122" s="1833" t="str">
        <f t="shared" si="106"/>
        <v/>
      </c>
      <c r="P122" s="1832" t="str">
        <f t="shared" si="107"/>
        <v/>
      </c>
      <c r="Q122" s="1832" t="str">
        <f t="shared" si="108"/>
        <v/>
      </c>
      <c r="S122" s="1930" t="str">
        <f t="array" ref="S122">IF(SUM(--(AE122:AL122&lt;&gt;""))&gt;0, "A", "►")</f>
        <v>►</v>
      </c>
      <c r="T122" s="1922" t="str">
        <f>T26</f>
        <v>N NOM DE VOTRE RECETTE | collez la--FAMILLE| Auteur &gt; VOUS</v>
      </c>
      <c r="U122" s="1923">
        <f>U26</f>
        <v>1</v>
      </c>
      <c r="V122" s="1922" t="str">
        <f>V26</f>
        <v>coupe</v>
      </c>
      <c r="W122" s="1921" t="str">
        <f>W26</f>
        <v>Recette mère ► Desserts assiette</v>
      </c>
      <c r="X122" s="1927"/>
      <c r="Y122" s="1927"/>
      <c r="Z122" s="1927"/>
      <c r="AA122" s="1929">
        <f>ROWS(AB90:AB122)</f>
        <v>33</v>
      </c>
      <c r="AB122" s="1917" t="str">
        <f t="array" ref="AB122">IF(SUMPRODUCT((AE122:AL122&lt;&gt;"")*1)=0,"",SUMPRODUCT((AE122:AL122&lt;&gt;"")*(LEN(TRIM(SUBSTITUTE(AE122:AL122,CHAR(160)," "))) - LEN(SUBSTITUTE(TRIM(SUBSTITUTE(AE122:AL122,CHAR(160)," "))," ","")) + 1)) &amp; " mot" &amp; IF(SUMPRODUCT((AE122:AL122&lt;&gt;"")*(LEN(TRIM(SUBSTITUTE(AE122:AL122,CHAR(160)," "))) - LEN(SUBSTITUTE(TRIM(SUBSTITUTE(AE122:AL122,CHAR(160)," "))," ","")) + 1))&gt;1,"s",""))</f>
        <v/>
      </c>
      <c r="AC122" s="1928" t="str">
        <f t="array" ref="AC122">SUMPRODUCT(--(AE122:AL122&lt;&gt;""), LEN(TRIM(SUBSTITUTE(AE122:AL122, CHAR(160), "")))) &amp; " Car."</f>
        <v>0 Car.</v>
      </c>
      <c r="AD122" s="1851" t="str">
        <f>IF(ISBLANK(AE122),"",LARGE(AD94:AD121,1)+1)</f>
        <v/>
      </c>
      <c r="AE122" s="1839"/>
      <c r="AF122" s="1839"/>
      <c r="AG122" s="1839"/>
      <c r="AH122" s="1839"/>
      <c r="AI122" s="1839"/>
      <c r="AJ122" s="1839"/>
      <c r="AK122" s="1839"/>
      <c r="AL122" s="1839"/>
      <c r="AM122" s="1839"/>
      <c r="AN122" s="1839"/>
      <c r="AO122" s="1839"/>
      <c r="AP122" s="1839"/>
      <c r="AQ122" s="1839"/>
      <c r="AR122" s="1838"/>
      <c r="AS122" s="1463"/>
      <c r="AT122" s="1433"/>
      <c r="AU122" s="1434"/>
      <c r="AV122" s="1434" t="s">
        <v>2245</v>
      </c>
      <c r="AW122" s="1434"/>
      <c r="AX122" s="1434"/>
      <c r="AY122" s="1434"/>
      <c r="AZ122" s="1434"/>
      <c r="BA122" s="1434"/>
      <c r="BB122" s="1434"/>
      <c r="BC122" s="1434"/>
      <c r="BD122" s="1434"/>
      <c r="BE122" s="1434"/>
      <c r="BF122" s="1434"/>
      <c r="BG122" s="1434"/>
      <c r="BH122" s="1434"/>
      <c r="BI122" s="1434"/>
      <c r="BJ122" s="1434"/>
      <c r="BK122" s="1434"/>
      <c r="BL122" s="1434"/>
      <c r="EF122" s="1412"/>
      <c r="EG122" s="1411" t="s">
        <v>2246</v>
      </c>
      <c r="EH122" s="1411" t="s">
        <v>1905</v>
      </c>
      <c r="EI122" s="1411" t="s">
        <v>1906</v>
      </c>
      <c r="EJ122" s="1411" t="s">
        <v>2247</v>
      </c>
      <c r="EK122" s="1411" t="s">
        <v>2248</v>
      </c>
      <c r="EL122" s="1411" t="s">
        <v>1908</v>
      </c>
      <c r="EM122" s="1411" t="s">
        <v>1909</v>
      </c>
      <c r="EN122" s="1411" t="s">
        <v>1910</v>
      </c>
      <c r="EO122" s="1414" t="s">
        <v>1911</v>
      </c>
    </row>
    <row r="123" spans="2:145" ht="21" customHeight="1">
      <c r="B123" s="1438" t="str">
        <f t="shared" si="100"/>
        <v/>
      </c>
      <c r="C123" s="1438" t="str">
        <f t="shared" si="101"/>
        <v/>
      </c>
      <c r="D123" s="1438" t="str">
        <f>IF(UPPER(TRIM(N27))="X",C123,B123)</f>
        <v/>
      </c>
      <c r="E123" s="1438">
        <f t="array" ref="E123">IF(H122&lt;&gt;"",E122,IF(E122="","",IFERROR(MATCH(TRUE(),INDEX(INDEX(K:K,E122+1):K219&lt;&gt;"",0),0)+E122,"")))</f>
        <v>264</v>
      </c>
      <c r="F123" s="1438">
        <f t="shared" si="109"/>
        <v>0</v>
      </c>
      <c r="G123" s="1438" t="str">
        <f t="shared" si="102"/>
        <v/>
      </c>
      <c r="H123" s="1836" t="str">
        <f t="shared" si="103"/>
        <v/>
      </c>
      <c r="I123" s="1835" t="str">
        <f>IF(AND(F123&lt;&gt;"",N26&gt;0,M123&gt;N26),"Mot &gt; limite","")</f>
        <v/>
      </c>
      <c r="J123" s="1834" t="str">
        <f>IF(K123="","",COUNTIF(K34:K123,"&lt;&gt;"))</f>
        <v/>
      </c>
      <c r="K123" s="1837"/>
      <c r="L123" s="1834" t="str">
        <f t="shared" si="104"/>
        <v/>
      </c>
      <c r="M123" s="1463">
        <f>IF(OR(F123="",N26="",N26&lt;=0),"",IF(LEN(F123)&lt;=N26,LEN(F123),IFERROR(FIND("♦",SUBSTITUTE(LEFT(F123,N26)," ","♦",LEN(LEFT(F123,N26))-LEN(SUBSTITUTE(LEFT(F123,N26)," ","")))),FIND(" ",F123&amp;" ",N26+1)-1)))</f>
        <v>1</v>
      </c>
      <c r="N123" s="1832" t="str">
        <f t="shared" si="105"/>
        <v/>
      </c>
      <c r="O123" s="1833" t="str">
        <f t="shared" si="106"/>
        <v/>
      </c>
      <c r="P123" s="1832" t="str">
        <f t="shared" si="107"/>
        <v/>
      </c>
      <c r="Q123" s="1832" t="str">
        <f t="shared" si="108"/>
        <v/>
      </c>
      <c r="S123" s="1930" t="str">
        <f t="array" ref="S123">IF(SUM(--(AE123:AL123&lt;&gt;""))&gt;0, "A", "►")</f>
        <v>►</v>
      </c>
      <c r="T123" s="1922" t="str">
        <f>T26</f>
        <v>N NOM DE VOTRE RECETTE | collez la--FAMILLE| Auteur &gt; VOUS</v>
      </c>
      <c r="U123" s="1923">
        <f>U26</f>
        <v>1</v>
      </c>
      <c r="V123" s="1922" t="str">
        <f>V26</f>
        <v>coupe</v>
      </c>
      <c r="W123" s="1921" t="str">
        <f>W26</f>
        <v>Recette mère ► Desserts assiette</v>
      </c>
      <c r="X123" s="1927"/>
      <c r="Y123" s="1927"/>
      <c r="Z123" s="1927"/>
      <c r="AA123" s="1929">
        <f>ROWS(AB90:AB123)</f>
        <v>34</v>
      </c>
      <c r="AB123" s="1917" t="str">
        <f t="array" ref="AB123">IF(SUMPRODUCT((AE123:AL123&lt;&gt;"")*1)=0,"",SUMPRODUCT((AE123:AL123&lt;&gt;"")*(LEN(TRIM(SUBSTITUTE(AE123:AL123,CHAR(160)," "))) - LEN(SUBSTITUTE(TRIM(SUBSTITUTE(AE123:AL123,CHAR(160)," "))," ","")) + 1)) &amp; " mot" &amp; IF(SUMPRODUCT((AE123:AL123&lt;&gt;"")*(LEN(TRIM(SUBSTITUTE(AE123:AL123,CHAR(160)," "))) - LEN(SUBSTITUTE(TRIM(SUBSTITUTE(AE123:AL123,CHAR(160)," "))," ","")) + 1))&gt;1,"s",""))</f>
        <v/>
      </c>
      <c r="AC123" s="1928" t="str">
        <f t="array" ref="AC123">SUMPRODUCT(--(AE123:AL123&lt;&gt;""), LEN(TRIM(SUBSTITUTE(AE123:AL123, CHAR(160), "")))) &amp; " Car."</f>
        <v>0 Car.</v>
      </c>
      <c r="AD123" s="1851" t="str">
        <f>IF(ISBLANK(AE123),"",LARGE(AD94:AD122,1)+1)</f>
        <v/>
      </c>
      <c r="AE123" s="1839"/>
      <c r="AF123" s="1839"/>
      <c r="AG123" s="1839"/>
      <c r="AH123" s="1839"/>
      <c r="AI123" s="1839"/>
      <c r="AJ123" s="1839"/>
      <c r="AK123" s="1839"/>
      <c r="AL123" s="1839"/>
      <c r="AM123" s="1839"/>
      <c r="AN123" s="1839"/>
      <c r="AO123" s="1839"/>
      <c r="AP123" s="1839"/>
      <c r="AQ123" s="1839"/>
      <c r="AR123" s="1838"/>
      <c r="AS123" s="1463"/>
      <c r="EF123" s="1412"/>
      <c r="EG123" s="1411" t="s">
        <v>2249</v>
      </c>
      <c r="EH123" s="1411" t="s">
        <v>1905</v>
      </c>
      <c r="EI123" s="1411" t="s">
        <v>1906</v>
      </c>
      <c r="EJ123" s="1411" t="s">
        <v>2250</v>
      </c>
      <c r="EK123" s="1411" t="s">
        <v>2251</v>
      </c>
      <c r="EL123" s="1411" t="s">
        <v>1908</v>
      </c>
      <c r="EM123" s="1411" t="s">
        <v>1909</v>
      </c>
      <c r="EN123" s="1411" t="s">
        <v>1910</v>
      </c>
      <c r="EO123" s="1414" t="s">
        <v>1911</v>
      </c>
    </row>
    <row r="124" spans="2:145" ht="21" customHeight="1">
      <c r="B124" s="1438" t="str">
        <f t="shared" si="100"/>
        <v/>
      </c>
      <c r="C124" s="1438" t="str">
        <f t="shared" si="101"/>
        <v/>
      </c>
      <c r="D124" s="1438" t="str">
        <f>IF(UPPER(TRIM(N27))="X",C124,B124)</f>
        <v/>
      </c>
      <c r="E124" s="1438">
        <f t="array" ref="E124">IF(H123&lt;&gt;"",E123,IF(E123="","",IFERROR(MATCH(TRUE(),INDEX(INDEX(K:K,E123+1):K219&lt;&gt;"",0),0)+E123,"")))</f>
        <v>265</v>
      </c>
      <c r="F124" s="1438">
        <f t="shared" si="109"/>
        <v>0</v>
      </c>
      <c r="G124" s="1438" t="str">
        <f t="shared" si="102"/>
        <v/>
      </c>
      <c r="H124" s="1836" t="str">
        <f t="shared" si="103"/>
        <v/>
      </c>
      <c r="I124" s="1835" t="str">
        <f>IF(AND(F124&lt;&gt;"",N26&gt;0,M124&gt;N26),"Mot &gt; limite","")</f>
        <v/>
      </c>
      <c r="J124" s="1834" t="str">
        <f>IF(K124="","",COUNTIF(K34:K124,"&lt;&gt;"))</f>
        <v/>
      </c>
      <c r="K124" s="1837"/>
      <c r="L124" s="1834" t="str">
        <f t="shared" si="104"/>
        <v/>
      </c>
      <c r="M124" s="1463">
        <f>IF(OR(F124="",N26="",N26&lt;=0),"",IF(LEN(F124)&lt;=N26,LEN(F124),IFERROR(FIND("♦",SUBSTITUTE(LEFT(F124,N26)," ","♦",LEN(LEFT(F124,N26))-LEN(SUBSTITUTE(LEFT(F124,N26)," ","")))),FIND(" ",F124&amp;" ",N26+1)-1)))</f>
        <v>1</v>
      </c>
      <c r="N124" s="1832" t="str">
        <f t="shared" si="105"/>
        <v/>
      </c>
      <c r="O124" s="1833" t="str">
        <f t="shared" si="106"/>
        <v/>
      </c>
      <c r="P124" s="1832" t="str">
        <f t="shared" si="107"/>
        <v/>
      </c>
      <c r="Q124" s="1832" t="str">
        <f t="shared" si="108"/>
        <v/>
      </c>
      <c r="S124" s="1930" t="str">
        <f t="array" ref="S124">IF(SUM(--(AE124:AL124&lt;&gt;""))&gt;0, "A", "►")</f>
        <v>►</v>
      </c>
      <c r="T124" s="1922" t="str">
        <f>T26</f>
        <v>N NOM DE VOTRE RECETTE | collez la--FAMILLE| Auteur &gt; VOUS</v>
      </c>
      <c r="U124" s="1923">
        <f>U26</f>
        <v>1</v>
      </c>
      <c r="V124" s="1922" t="str">
        <f>V26</f>
        <v>coupe</v>
      </c>
      <c r="W124" s="1921" t="str">
        <f>W26</f>
        <v>Recette mère ► Desserts assiette</v>
      </c>
      <c r="X124" s="1927"/>
      <c r="Y124" s="1927"/>
      <c r="Z124" s="1927"/>
      <c r="AA124" s="1929">
        <f>ROWS(AB90:AB124)</f>
        <v>35</v>
      </c>
      <c r="AB124" s="1917" t="str">
        <f t="array" ref="AB124">IF(SUMPRODUCT((AE124:AL124&lt;&gt;"")*1)=0,"",SUMPRODUCT((AE124:AL124&lt;&gt;"")*(LEN(TRIM(SUBSTITUTE(AE124:AL124,CHAR(160)," "))) - LEN(SUBSTITUTE(TRIM(SUBSTITUTE(AE124:AL124,CHAR(160)," "))," ","")) + 1)) &amp; " mot" &amp; IF(SUMPRODUCT((AE124:AL124&lt;&gt;"")*(LEN(TRIM(SUBSTITUTE(AE124:AL124,CHAR(160)," "))) - LEN(SUBSTITUTE(TRIM(SUBSTITUTE(AE124:AL124,CHAR(160)," "))," ","")) + 1))&gt;1,"s",""))</f>
        <v/>
      </c>
      <c r="AC124" s="1928" t="str">
        <f t="array" ref="AC124">SUMPRODUCT(--(AE124:AL124&lt;&gt;""), LEN(TRIM(SUBSTITUTE(AE124:AL124, CHAR(160), "")))) &amp; " Car."</f>
        <v>0 Car.</v>
      </c>
      <c r="AD124" s="1851" t="str">
        <f>IF(ISBLANK(AE124),"",LARGE(AD94:AD123,1)+1)</f>
        <v/>
      </c>
      <c r="AE124" s="1839"/>
      <c r="AF124" s="1839"/>
      <c r="AG124" s="1839"/>
      <c r="AH124" s="1839"/>
      <c r="AI124" s="1839"/>
      <c r="AJ124" s="1839"/>
      <c r="AK124" s="1839"/>
      <c r="AL124" s="1839"/>
      <c r="AM124" s="1839"/>
      <c r="AN124" s="1839"/>
      <c r="AO124" s="1839"/>
      <c r="AP124" s="1839"/>
      <c r="AQ124" s="1839"/>
      <c r="AR124" s="1838"/>
      <c r="AS124" s="1463"/>
      <c r="EF124" s="1412"/>
      <c r="EG124" s="1411" t="s">
        <v>2252</v>
      </c>
      <c r="EH124" s="1411" t="s">
        <v>1905</v>
      </c>
      <c r="EI124" s="1411" t="s">
        <v>1906</v>
      </c>
      <c r="EJ124" s="1411" t="s">
        <v>2253</v>
      </c>
      <c r="EK124" s="1411" t="s">
        <v>2254</v>
      </c>
      <c r="EL124" s="1411" t="s">
        <v>1908</v>
      </c>
      <c r="EM124" s="1411" t="s">
        <v>1909</v>
      </c>
      <c r="EN124" s="1411" t="s">
        <v>1910</v>
      </c>
      <c r="EO124" s="1414" t="s">
        <v>1911</v>
      </c>
    </row>
    <row r="125" spans="2:145" ht="21" customHeight="1">
      <c r="B125" s="1438" t="str">
        <f t="shared" si="100"/>
        <v/>
      </c>
      <c r="C125" s="1438" t="str">
        <f t="shared" si="101"/>
        <v/>
      </c>
      <c r="D125" s="1438" t="str">
        <f>IF(UPPER(TRIM(N27))="X",C125,B125)</f>
        <v/>
      </c>
      <c r="E125" s="1438">
        <f t="array" ref="E125">IF(H124&lt;&gt;"",E124,IF(E124="","",IFERROR(MATCH(TRUE(),INDEX(INDEX(K:K,E124+1):K219&lt;&gt;"",0),0)+E124,"")))</f>
        <v>266</v>
      </c>
      <c r="F125" s="1438">
        <f t="shared" si="109"/>
        <v>0</v>
      </c>
      <c r="G125" s="1438" t="str">
        <f t="shared" si="102"/>
        <v/>
      </c>
      <c r="H125" s="1836" t="str">
        <f t="shared" si="103"/>
        <v/>
      </c>
      <c r="I125" s="1835" t="str">
        <f>IF(AND(F125&lt;&gt;"",N26&gt;0,M125&gt;N26),"Mot &gt; limite","")</f>
        <v/>
      </c>
      <c r="J125" s="1834" t="str">
        <f>IF(K125="","",COUNTIF(K34:K125,"&lt;&gt;"))</f>
        <v/>
      </c>
      <c r="K125" s="1837"/>
      <c r="L125" s="1834" t="str">
        <f t="shared" si="104"/>
        <v/>
      </c>
      <c r="M125" s="1463">
        <f>IF(OR(F125="",N26="",N26&lt;=0),"",IF(LEN(F125)&lt;=N26,LEN(F125),IFERROR(FIND("♦",SUBSTITUTE(LEFT(F125,N26)," ","♦",LEN(LEFT(F125,N26))-LEN(SUBSTITUTE(LEFT(F125,N26)," ","")))),FIND(" ",F125&amp;" ",N26+1)-1)))</f>
        <v>1</v>
      </c>
      <c r="N125" s="1832" t="str">
        <f t="shared" si="105"/>
        <v/>
      </c>
      <c r="O125" s="1833" t="str">
        <f t="shared" si="106"/>
        <v/>
      </c>
      <c r="P125" s="1832" t="str">
        <f t="shared" si="107"/>
        <v/>
      </c>
      <c r="Q125" s="1832" t="str">
        <f t="shared" si="108"/>
        <v/>
      </c>
      <c r="S125" s="1930" t="str">
        <f t="array" ref="S125">IF(SUM(--(AE125:AL125&lt;&gt;""))&gt;0, "A", "►")</f>
        <v>►</v>
      </c>
      <c r="T125" s="1922" t="str">
        <f>T26</f>
        <v>N NOM DE VOTRE RECETTE | collez la--FAMILLE| Auteur &gt; VOUS</v>
      </c>
      <c r="U125" s="1923">
        <f>U26</f>
        <v>1</v>
      </c>
      <c r="V125" s="1922" t="str">
        <f>V26</f>
        <v>coupe</v>
      </c>
      <c r="W125" s="1921" t="str">
        <f>W26</f>
        <v>Recette mère ► Desserts assiette</v>
      </c>
      <c r="X125" s="1927"/>
      <c r="Y125" s="1927"/>
      <c r="Z125" s="1927"/>
      <c r="AA125" s="1929">
        <f>ROWS(AB90:AB125)</f>
        <v>36</v>
      </c>
      <c r="AB125" s="1917" t="str">
        <f t="array" ref="AB125">IF(SUMPRODUCT((AE125:AL125&lt;&gt;"")*1)=0,"",SUMPRODUCT((AE125:AL125&lt;&gt;"")*(LEN(TRIM(SUBSTITUTE(AE125:AL125,CHAR(160)," "))) - LEN(SUBSTITUTE(TRIM(SUBSTITUTE(AE125:AL125,CHAR(160)," "))," ","")) + 1)) &amp; " mot" &amp; IF(SUMPRODUCT((AE125:AL125&lt;&gt;"")*(LEN(TRIM(SUBSTITUTE(AE125:AL125,CHAR(160)," "))) - LEN(SUBSTITUTE(TRIM(SUBSTITUTE(AE125:AL125,CHAR(160)," "))," ","")) + 1))&gt;1,"s",""))</f>
        <v/>
      </c>
      <c r="AC125" s="1928" t="str">
        <f t="array" ref="AC125">SUMPRODUCT(--(AE125:AL125&lt;&gt;""), LEN(TRIM(SUBSTITUTE(AE125:AL125, CHAR(160), "")))) &amp; " Car."</f>
        <v>0 Car.</v>
      </c>
      <c r="AD125" s="1851" t="str">
        <f>IF(ISBLANK(AE125),"",LARGE(AD94:AD124,1)+1)</f>
        <v/>
      </c>
      <c r="AE125" s="1839"/>
      <c r="AF125" s="1839"/>
      <c r="AG125" s="1839"/>
      <c r="AH125" s="1839"/>
      <c r="AI125" s="1839"/>
      <c r="AJ125" s="1839"/>
      <c r="AK125" s="1839"/>
      <c r="AL125" s="1839"/>
      <c r="AM125" s="1839"/>
      <c r="AN125" s="1839"/>
      <c r="AO125" s="1839"/>
      <c r="AP125" s="1839"/>
      <c r="AQ125" s="1839"/>
      <c r="AR125" s="1838"/>
      <c r="AS125" s="1463"/>
      <c r="EF125" s="1412"/>
      <c r="EG125" s="1411" t="s">
        <v>2255</v>
      </c>
      <c r="EH125" s="1411" t="s">
        <v>1905</v>
      </c>
      <c r="EI125" s="1411" t="s">
        <v>1906</v>
      </c>
      <c r="EJ125" s="1411" t="s">
        <v>2256</v>
      </c>
      <c r="EK125" s="1411" t="s">
        <v>2257</v>
      </c>
      <c r="EL125" s="1411" t="s">
        <v>1908</v>
      </c>
      <c r="EM125" s="1411" t="s">
        <v>1909</v>
      </c>
      <c r="EN125" s="1411" t="s">
        <v>1910</v>
      </c>
      <c r="EO125" s="1414" t="s">
        <v>1911</v>
      </c>
    </row>
    <row r="126" spans="2:145" ht="21" customHeight="1">
      <c r="B126" s="1438" t="str">
        <f t="shared" si="100"/>
        <v/>
      </c>
      <c r="C126" s="1438" t="str">
        <f t="shared" si="101"/>
        <v/>
      </c>
      <c r="D126" s="1438" t="str">
        <f>IF(UPPER(TRIM(N27))="X",C126,B126)</f>
        <v/>
      </c>
      <c r="E126" s="1438">
        <f t="array" ref="E126">IF(H125&lt;&gt;"",E125,IF(E125="","",IFERROR(MATCH(TRUE(),INDEX(INDEX(K:K,E125+1):K219&lt;&gt;"",0),0)+E125,"")))</f>
        <v>267</v>
      </c>
      <c r="F126" s="1438">
        <f t="shared" si="109"/>
        <v>0</v>
      </c>
      <c r="G126" s="1438" t="str">
        <f t="shared" si="102"/>
        <v/>
      </c>
      <c r="H126" s="1836" t="str">
        <f t="shared" si="103"/>
        <v/>
      </c>
      <c r="I126" s="1835" t="str">
        <f>IF(AND(F126&lt;&gt;"",N26&gt;0,M126&gt;N26),"Mot &gt; limite","")</f>
        <v/>
      </c>
      <c r="J126" s="1834" t="str">
        <f>IF(K126="","",COUNTIF(K34:K126,"&lt;&gt;"))</f>
        <v/>
      </c>
      <c r="K126" s="1837"/>
      <c r="L126" s="1834" t="str">
        <f t="shared" si="104"/>
        <v/>
      </c>
      <c r="M126" s="1463">
        <f>IF(OR(F126="",N26="",N26&lt;=0),"",IF(LEN(F126)&lt;=N26,LEN(F126),IFERROR(FIND("♦",SUBSTITUTE(LEFT(F126,N26)," ","♦",LEN(LEFT(F126,N26))-LEN(SUBSTITUTE(LEFT(F126,N26)," ","")))),FIND(" ",F126&amp;" ",N26+1)-1)))</f>
        <v>1</v>
      </c>
      <c r="N126" s="1832" t="str">
        <f t="shared" si="105"/>
        <v/>
      </c>
      <c r="O126" s="1833" t="str">
        <f t="shared" si="106"/>
        <v/>
      </c>
      <c r="P126" s="1832" t="str">
        <f t="shared" si="107"/>
        <v/>
      </c>
      <c r="Q126" s="1832" t="str">
        <f t="shared" si="108"/>
        <v/>
      </c>
      <c r="S126" s="1930" t="str">
        <f t="array" ref="S126">IF(SUM(--(AE126:AL126&lt;&gt;""))&gt;0, "A", "►")</f>
        <v>►</v>
      </c>
      <c r="T126" s="1922" t="str">
        <f>T26</f>
        <v>N NOM DE VOTRE RECETTE | collez la--FAMILLE| Auteur &gt; VOUS</v>
      </c>
      <c r="U126" s="1923">
        <f>U26</f>
        <v>1</v>
      </c>
      <c r="V126" s="1922" t="str">
        <f>V26</f>
        <v>coupe</v>
      </c>
      <c r="W126" s="1921" t="str">
        <f>W26</f>
        <v>Recette mère ► Desserts assiette</v>
      </c>
      <c r="X126" s="1927"/>
      <c r="Y126" s="1927"/>
      <c r="Z126" s="1927"/>
      <c r="AA126" s="1929">
        <f>ROWS(AB90:AB126)</f>
        <v>37</v>
      </c>
      <c r="AB126" s="1917" t="str">
        <f t="array" ref="AB126">IF(SUMPRODUCT((AE126:AL126&lt;&gt;"")*1)=0,"",SUMPRODUCT((AE126:AL126&lt;&gt;"")*(LEN(TRIM(SUBSTITUTE(AE126:AL126,CHAR(160)," "))) - LEN(SUBSTITUTE(TRIM(SUBSTITUTE(AE126:AL126,CHAR(160)," "))," ","")) + 1)) &amp; " mot" &amp; IF(SUMPRODUCT((AE126:AL126&lt;&gt;"")*(LEN(TRIM(SUBSTITUTE(AE126:AL126,CHAR(160)," "))) - LEN(SUBSTITUTE(TRIM(SUBSTITUTE(AE126:AL126,CHAR(160)," "))," ","")) + 1))&gt;1,"s",""))</f>
        <v/>
      </c>
      <c r="AC126" s="1928" t="str">
        <f t="array" ref="AC126">SUMPRODUCT(--(AE126:AL126&lt;&gt;""), LEN(TRIM(SUBSTITUTE(AE126:AL126, CHAR(160), "")))) &amp; " Car."</f>
        <v>0 Car.</v>
      </c>
      <c r="AD126" s="1851" t="str">
        <f>IF(ISBLANK(AE126),"",LARGE(AD94:AD125,1)+1)</f>
        <v/>
      </c>
      <c r="AE126" s="1839"/>
      <c r="AF126" s="1839"/>
      <c r="AG126" s="1839"/>
      <c r="AH126" s="1839"/>
      <c r="AI126" s="1839"/>
      <c r="AJ126" s="1839"/>
      <c r="AK126" s="1839"/>
      <c r="AL126" s="1839"/>
      <c r="AM126" s="1839"/>
      <c r="AN126" s="1839"/>
      <c r="AO126" s="1839"/>
      <c r="AP126" s="1839"/>
      <c r="AQ126" s="1839"/>
      <c r="AR126" s="1838"/>
      <c r="AS126" s="1463"/>
      <c r="EF126" s="1412"/>
      <c r="EG126" s="1411" t="s">
        <v>2258</v>
      </c>
      <c r="EH126" s="1411" t="s">
        <v>1905</v>
      </c>
      <c r="EI126" s="1411" t="s">
        <v>1906</v>
      </c>
      <c r="EJ126" s="1411" t="s">
        <v>2259</v>
      </c>
      <c r="EK126" s="1411" t="s">
        <v>2260</v>
      </c>
      <c r="EL126" s="1411" t="s">
        <v>1908</v>
      </c>
      <c r="EM126" s="1411" t="s">
        <v>1909</v>
      </c>
      <c r="EN126" s="1411" t="s">
        <v>1910</v>
      </c>
      <c r="EO126" s="1414" t="s">
        <v>1911</v>
      </c>
    </row>
    <row r="127" spans="2:145" ht="21" customHeight="1">
      <c r="B127" s="1438" t="str">
        <f t="shared" si="100"/>
        <v/>
      </c>
      <c r="C127" s="1438" t="str">
        <f t="shared" si="101"/>
        <v/>
      </c>
      <c r="D127" s="1438" t="str">
        <f>IF(UPPER(TRIM(N27))="X",C127,B127)</f>
        <v/>
      </c>
      <c r="E127" s="1438">
        <f t="array" ref="E127">IF(H126&lt;&gt;"",E126,IF(E126="","",IFERROR(MATCH(TRUE(),INDEX(INDEX(K:K,E126+1):K219&lt;&gt;"",0),0)+E126,"")))</f>
        <v>268</v>
      </c>
      <c r="F127" s="1438">
        <f t="shared" si="109"/>
        <v>0</v>
      </c>
      <c r="G127" s="1438" t="str">
        <f t="shared" si="102"/>
        <v/>
      </c>
      <c r="H127" s="1836" t="str">
        <f t="shared" si="103"/>
        <v/>
      </c>
      <c r="I127" s="1835" t="str">
        <f>IF(AND(F127&lt;&gt;"",N26&gt;0,M127&gt;N26),"Mot &gt; limite","")</f>
        <v/>
      </c>
      <c r="J127" s="1834" t="str">
        <f>IF(K127="","",COUNTIF(K34:K127,"&lt;&gt;"))</f>
        <v/>
      </c>
      <c r="K127" s="1837"/>
      <c r="L127" s="1834" t="str">
        <f t="shared" si="104"/>
        <v/>
      </c>
      <c r="M127" s="1463">
        <f>IF(OR(F127="",N26="",N26&lt;=0),"",IF(LEN(F127)&lt;=N26,LEN(F127),IFERROR(FIND("♦",SUBSTITUTE(LEFT(F127,N26)," ","♦",LEN(LEFT(F127,N26))-LEN(SUBSTITUTE(LEFT(F127,N26)," ","")))),FIND(" ",F127&amp;" ",N26+1)-1)))</f>
        <v>1</v>
      </c>
      <c r="N127" s="1832" t="str">
        <f t="shared" si="105"/>
        <v/>
      </c>
      <c r="O127" s="1833" t="str">
        <f t="shared" si="106"/>
        <v/>
      </c>
      <c r="P127" s="1832" t="str">
        <f t="shared" si="107"/>
        <v/>
      </c>
      <c r="Q127" s="1832" t="str">
        <f t="shared" si="108"/>
        <v/>
      </c>
      <c r="S127" s="1930" t="str">
        <f t="array" ref="S127">IF(SUM(--(AE127:AL127&lt;&gt;""))&gt;0, "A", "►")</f>
        <v>►</v>
      </c>
      <c r="T127" s="1922" t="str">
        <f>T26</f>
        <v>N NOM DE VOTRE RECETTE | collez la--FAMILLE| Auteur &gt; VOUS</v>
      </c>
      <c r="U127" s="1923">
        <f>U26</f>
        <v>1</v>
      </c>
      <c r="V127" s="1922" t="str">
        <f>V26</f>
        <v>coupe</v>
      </c>
      <c r="W127" s="1921" t="str">
        <f>W26</f>
        <v>Recette mère ► Desserts assiette</v>
      </c>
      <c r="X127" s="1927"/>
      <c r="Y127" s="1927"/>
      <c r="Z127" s="1927"/>
      <c r="AA127" s="1929">
        <f>ROWS(AB90:AB127)</f>
        <v>38</v>
      </c>
      <c r="AB127" s="1917" t="str">
        <f t="array" ref="AB127">IF(SUMPRODUCT((AE127:AL127&lt;&gt;"")*1)=0,"",SUMPRODUCT((AE127:AL127&lt;&gt;"")*(LEN(TRIM(SUBSTITUTE(AE127:AL127,CHAR(160)," "))) - LEN(SUBSTITUTE(TRIM(SUBSTITUTE(AE127:AL127,CHAR(160)," "))," ","")) + 1)) &amp; " mot" &amp; IF(SUMPRODUCT((AE127:AL127&lt;&gt;"")*(LEN(TRIM(SUBSTITUTE(AE127:AL127,CHAR(160)," "))) - LEN(SUBSTITUTE(TRIM(SUBSTITUTE(AE127:AL127,CHAR(160)," "))," ","")) + 1))&gt;1,"s",""))</f>
        <v/>
      </c>
      <c r="AC127" s="1928" t="str">
        <f t="array" ref="AC127">SUMPRODUCT(--(AE127:AL127&lt;&gt;""), LEN(TRIM(SUBSTITUTE(AE127:AL127, CHAR(160), "")))) &amp; " Car."</f>
        <v>0 Car.</v>
      </c>
      <c r="AD127" s="1851" t="str">
        <f>IF(ISBLANK(AE127),"",LARGE(AD94:AD126,1)+1)</f>
        <v/>
      </c>
      <c r="AE127" s="1839"/>
      <c r="AF127" s="1839"/>
      <c r="AG127" s="1839"/>
      <c r="AH127" s="1839"/>
      <c r="AI127" s="1839"/>
      <c r="AJ127" s="1839"/>
      <c r="AK127" s="1839"/>
      <c r="AL127" s="1839"/>
      <c r="AM127" s="1839"/>
      <c r="AN127" s="1839"/>
      <c r="AO127" s="1839"/>
      <c r="AP127" s="1839"/>
      <c r="AQ127" s="1839"/>
      <c r="AR127" s="1838"/>
      <c r="AS127" s="1463"/>
      <c r="EF127" s="1412"/>
      <c r="EG127" s="1411" t="s">
        <v>2261</v>
      </c>
      <c r="EH127" s="1411" t="s">
        <v>1905</v>
      </c>
      <c r="EI127" s="1411" t="s">
        <v>1906</v>
      </c>
      <c r="EJ127" s="1411" t="s">
        <v>2262</v>
      </c>
      <c r="EK127" s="1411" t="s">
        <v>2263</v>
      </c>
      <c r="EL127" s="1411" t="s">
        <v>1908</v>
      </c>
      <c r="EM127" s="1411" t="s">
        <v>1909</v>
      </c>
      <c r="EN127" s="1411" t="s">
        <v>1910</v>
      </c>
      <c r="EO127" s="1414" t="s">
        <v>1911</v>
      </c>
    </row>
    <row r="128" spans="2:145" ht="21" customHeight="1">
      <c r="B128" s="1438" t="str">
        <f t="shared" si="100"/>
        <v/>
      </c>
      <c r="C128" s="1438" t="str">
        <f t="shared" si="101"/>
        <v/>
      </c>
      <c r="D128" s="1438" t="str">
        <f>IF(UPPER(TRIM(N27))="X",C128,B128)</f>
        <v/>
      </c>
      <c r="E128" s="1438">
        <f t="array" ref="E128">IF(H127&lt;&gt;"",E127,IF(E127="","",IFERROR(MATCH(TRUE(),INDEX(INDEX(K:K,E127+1):K219&lt;&gt;"",0),0)+E127,"")))</f>
        <v>269</v>
      </c>
      <c r="F128" s="1438">
        <f t="shared" si="109"/>
        <v>0</v>
      </c>
      <c r="G128" s="1438" t="str">
        <f t="shared" si="102"/>
        <v/>
      </c>
      <c r="H128" s="1836" t="str">
        <f t="shared" si="103"/>
        <v/>
      </c>
      <c r="I128" s="1835" t="str">
        <f>IF(AND(F128&lt;&gt;"",N26&gt;0,M128&gt;N26),"Mot &gt; limite","")</f>
        <v/>
      </c>
      <c r="J128" s="1834" t="str">
        <f>IF(K128="","",COUNTIF(K34:K128,"&lt;&gt;"))</f>
        <v/>
      </c>
      <c r="K128" s="1837"/>
      <c r="L128" s="1834" t="str">
        <f t="shared" si="104"/>
        <v/>
      </c>
      <c r="M128" s="1463">
        <f>IF(OR(F128="",N26="",N26&lt;=0),"",IF(LEN(F128)&lt;=N26,LEN(F128),IFERROR(FIND("♦",SUBSTITUTE(LEFT(F128,N26)," ","♦",LEN(LEFT(F128,N26))-LEN(SUBSTITUTE(LEFT(F128,N26)," ","")))),FIND(" ",F128&amp;" ",N26+1)-1)))</f>
        <v>1</v>
      </c>
      <c r="N128" s="1832" t="str">
        <f t="shared" si="105"/>
        <v/>
      </c>
      <c r="O128" s="1833" t="str">
        <f t="shared" si="106"/>
        <v/>
      </c>
      <c r="P128" s="1832" t="str">
        <f t="shared" si="107"/>
        <v/>
      </c>
      <c r="Q128" s="1832" t="str">
        <f t="shared" si="108"/>
        <v/>
      </c>
      <c r="S128" s="1930" t="str">
        <f t="array" ref="S128">IF(SUM(--(AE128:AL128&lt;&gt;""))&gt;0, "A", "►")</f>
        <v>►</v>
      </c>
      <c r="T128" s="1922" t="str">
        <f>T26</f>
        <v>N NOM DE VOTRE RECETTE | collez la--FAMILLE| Auteur &gt; VOUS</v>
      </c>
      <c r="U128" s="1923">
        <f>U26</f>
        <v>1</v>
      </c>
      <c r="V128" s="1922" t="str">
        <f>V26</f>
        <v>coupe</v>
      </c>
      <c r="W128" s="1921" t="str">
        <f>W26</f>
        <v>Recette mère ► Desserts assiette</v>
      </c>
      <c r="X128" s="1927"/>
      <c r="Y128" s="1927"/>
      <c r="Z128" s="1927"/>
      <c r="AA128" s="1929">
        <f>ROWS(AB90:AB128)</f>
        <v>39</v>
      </c>
      <c r="AB128" s="1917" t="str">
        <f t="array" ref="AB128">IF(SUMPRODUCT((AE128:AL128&lt;&gt;"")*1)=0,"",SUMPRODUCT((AE128:AL128&lt;&gt;"")*(LEN(TRIM(SUBSTITUTE(AE128:AL128,CHAR(160)," "))) - LEN(SUBSTITUTE(TRIM(SUBSTITUTE(AE128:AL128,CHAR(160)," "))," ","")) + 1)) &amp; " mot" &amp; IF(SUMPRODUCT((AE128:AL128&lt;&gt;"")*(LEN(TRIM(SUBSTITUTE(AE128:AL128,CHAR(160)," "))) - LEN(SUBSTITUTE(TRIM(SUBSTITUTE(AE128:AL128,CHAR(160)," "))," ","")) + 1))&gt;1,"s",""))</f>
        <v/>
      </c>
      <c r="AC128" s="1928" t="str">
        <f t="array" ref="AC128">SUMPRODUCT(--(AE128:AL128&lt;&gt;""), LEN(TRIM(SUBSTITUTE(AE128:AL128, CHAR(160), "")))) &amp; " Car."</f>
        <v>0 Car.</v>
      </c>
      <c r="AD128" s="1851" t="str">
        <f>IF(ISBLANK(AE128),"",LARGE(AD94:AD127,1)+1)</f>
        <v/>
      </c>
      <c r="AE128" s="1839"/>
      <c r="AF128" s="1839"/>
      <c r="AG128" s="1839"/>
      <c r="AH128" s="1839"/>
      <c r="AI128" s="1839"/>
      <c r="AJ128" s="1839"/>
      <c r="AK128" s="1839"/>
      <c r="AL128" s="1839"/>
      <c r="AM128" s="1839"/>
      <c r="AN128" s="1839"/>
      <c r="AO128" s="1839"/>
      <c r="AP128" s="1839"/>
      <c r="AQ128" s="1839"/>
      <c r="AR128" s="1838"/>
      <c r="AS128" s="1463"/>
      <c r="EF128" s="1412"/>
      <c r="EG128" s="1411" t="s">
        <v>2264</v>
      </c>
      <c r="EH128" s="1411" t="s">
        <v>1905</v>
      </c>
      <c r="EI128" s="1411" t="s">
        <v>1906</v>
      </c>
      <c r="EJ128" s="1411" t="s">
        <v>2265</v>
      </c>
      <c r="EK128" s="1411" t="s">
        <v>2266</v>
      </c>
      <c r="EL128" s="1411" t="s">
        <v>1908</v>
      </c>
      <c r="EM128" s="1411" t="s">
        <v>1909</v>
      </c>
      <c r="EN128" s="1411" t="s">
        <v>1910</v>
      </c>
      <c r="EO128" s="1414" t="s">
        <v>1911</v>
      </c>
    </row>
    <row r="129" spans="2:145" ht="21" customHeight="1">
      <c r="B129" s="1438" t="str">
        <f t="shared" si="100"/>
        <v/>
      </c>
      <c r="C129" s="1438" t="str">
        <f t="shared" si="101"/>
        <v/>
      </c>
      <c r="D129" s="1438" t="str">
        <f>IF(UPPER(TRIM(N27))="X",C129,B129)</f>
        <v/>
      </c>
      <c r="E129" s="1438">
        <f t="array" ref="E129">IF(H128&lt;&gt;"",E128,IF(E128="","",IFERROR(MATCH(TRUE(),INDEX(INDEX(K:K,E128+1):K219&lt;&gt;"",0),0)+E128,"")))</f>
        <v>270</v>
      </c>
      <c r="F129" s="1438">
        <f t="shared" si="109"/>
        <v>0</v>
      </c>
      <c r="G129" s="1438" t="str">
        <f t="shared" si="102"/>
        <v/>
      </c>
      <c r="H129" s="1836" t="str">
        <f t="shared" si="103"/>
        <v/>
      </c>
      <c r="I129" s="1835" t="str">
        <f>IF(AND(F129&lt;&gt;"",N26&gt;0,M129&gt;N26),"Mot &gt; limite","")</f>
        <v/>
      </c>
      <c r="J129" s="1834" t="str">
        <f>IF(K129="","",COUNTIF(K34:K129,"&lt;&gt;"))</f>
        <v/>
      </c>
      <c r="K129" s="1837"/>
      <c r="L129" s="1834" t="str">
        <f t="shared" si="104"/>
        <v/>
      </c>
      <c r="M129" s="1463">
        <f>IF(OR(F129="",N26="",N26&lt;=0),"",IF(LEN(F129)&lt;=N26,LEN(F129),IFERROR(FIND("♦",SUBSTITUTE(LEFT(F129,N26)," ","♦",LEN(LEFT(F129,N26))-LEN(SUBSTITUTE(LEFT(F129,N26)," ","")))),FIND(" ",F129&amp;" ",N26+1)-1)))</f>
        <v>1</v>
      </c>
      <c r="N129" s="1832" t="str">
        <f t="shared" si="105"/>
        <v/>
      </c>
      <c r="O129" s="1833" t="str">
        <f t="shared" si="106"/>
        <v/>
      </c>
      <c r="P129" s="1832" t="str">
        <f t="shared" si="107"/>
        <v/>
      </c>
      <c r="Q129" s="1832" t="str">
        <f t="shared" si="108"/>
        <v/>
      </c>
      <c r="S129" s="1924" t="s">
        <v>6</v>
      </c>
      <c r="T129" s="1922" t="str">
        <f>T26</f>
        <v>N NOM DE VOTRE RECETTE | collez la--FAMILLE| Auteur &gt; VOUS</v>
      </c>
      <c r="U129" s="1923">
        <f>U26</f>
        <v>1</v>
      </c>
      <c r="V129" s="1922" t="str">
        <f>V26</f>
        <v>coupe</v>
      </c>
      <c r="W129" s="1921" t="str">
        <f>W26</f>
        <v>Recette mère ► Desserts assiette</v>
      </c>
      <c r="X129" s="1927"/>
      <c r="Y129" s="1927"/>
      <c r="Z129" s="1927"/>
      <c r="AA129" s="1929">
        <f>ROWS(AB90:AB129)</f>
        <v>40</v>
      </c>
      <c r="AB129" s="1917" t="str">
        <f t="array" ref="AB129">IF(SUMPRODUCT((AE129:AL129&lt;&gt;"")*1)=0,"",SUMPRODUCT((AE129:AL129&lt;&gt;"")*(LEN(TRIM(SUBSTITUTE(AE129:AL129,CHAR(160)," "))) - LEN(SUBSTITUTE(TRIM(SUBSTITUTE(AE129:AL129,CHAR(160)," "))," ","")) + 1)) &amp; " mot" &amp; IF(SUMPRODUCT((AE129:AL129&lt;&gt;"")*(LEN(TRIM(SUBSTITUTE(AE129:AL129,CHAR(160)," "))) - LEN(SUBSTITUTE(TRIM(SUBSTITUTE(AE129:AL129,CHAR(160)," "))," ","")) + 1))&gt;1,"s",""))</f>
        <v/>
      </c>
      <c r="AC129" s="1928" t="str">
        <f t="array" ref="AC129">SUMPRODUCT(--(AE129:AL129&lt;&gt;""), LEN(TRIM(SUBSTITUTE(AE129:AL129, CHAR(160), "")))) &amp; " Car."</f>
        <v>0 Car.</v>
      </c>
      <c r="AD129" s="1851" t="str">
        <f>IF(ISBLANK(AE129),"",LARGE(AD94:AD128,1)+1)</f>
        <v/>
      </c>
      <c r="AE129" s="1839"/>
      <c r="AF129" s="1839"/>
      <c r="AG129" s="1839"/>
      <c r="AH129" s="1839"/>
      <c r="AI129" s="1839"/>
      <c r="AJ129" s="1839"/>
      <c r="AK129" s="1839"/>
      <c r="AL129" s="1839"/>
      <c r="AM129" s="1839"/>
      <c r="AN129" s="1839"/>
      <c r="AO129" s="1839"/>
      <c r="AP129" s="1839"/>
      <c r="AQ129" s="1839"/>
      <c r="AR129" s="1838"/>
      <c r="AS129" s="1463"/>
      <c r="EF129" s="1412"/>
      <c r="EG129" s="1411" t="s">
        <v>2267</v>
      </c>
      <c r="EH129" s="1411" t="s">
        <v>1905</v>
      </c>
      <c r="EI129" s="1411" t="s">
        <v>1906</v>
      </c>
      <c r="EJ129" s="1411" t="s">
        <v>2268</v>
      </c>
      <c r="EK129" s="1411" t="s">
        <v>2269</v>
      </c>
      <c r="EL129" s="1411" t="s">
        <v>1908</v>
      </c>
      <c r="EM129" s="1411" t="s">
        <v>1909</v>
      </c>
      <c r="EN129" s="1411" t="s">
        <v>1910</v>
      </c>
      <c r="EO129" s="1414" t="s">
        <v>1911</v>
      </c>
    </row>
    <row r="130" spans="2:145" ht="21" customHeight="1">
      <c r="B130" s="1438" t="str">
        <f t="shared" ref="B130:B161" si="110">IF(TRIM(SUBSTITUTE(K130,CHAR(160),""))="","",TRIM(SUBSTITUTE(SUBSTITUTE(SUBSTITUTE(SUBSTITUTE(CLEAN(K130),CHAR(160)," "),CHAR(9)," "),CHAR(10)," "),CHAR(13)," ")))</f>
        <v/>
      </c>
      <c r="C130" s="1438" t="str">
        <f t="shared" ref="C130:C161" si="111">IF(B130="","",TRIM(SUBSTITUTE(SUBSTITUTE(SUBSTITUTE(SUBSTITUTE(SUBSTITUTE(SUBSTITUTE(SUBSTITUTE(SUBSTITUTE(SUBSTITUTE(SUBSTITUTE(B130,","," "),";"," "),":"," "),"."," "),"?"," "), "!"," "),"/"," "), "("," "), ")"," "), "-"," ")))</f>
        <v/>
      </c>
      <c r="D130" s="1438" t="str">
        <f>IF(UPPER(TRIM(N27))="X",C130,B130)</f>
        <v/>
      </c>
      <c r="E130" s="1438">
        <f t="array" ref="E130">IF(H129&lt;&gt;"",E129,IF(E129="","",IFERROR(MATCH(TRUE(),INDEX(INDEX(K:K,E129+1):K219&lt;&gt;"",0),0)+E129,"")))</f>
        <v>271</v>
      </c>
      <c r="F130" s="1438">
        <f t="shared" si="109"/>
        <v>0</v>
      </c>
      <c r="G130" s="1438" t="str">
        <f t="shared" si="102"/>
        <v/>
      </c>
      <c r="H130" s="1836" t="str">
        <f t="shared" si="103"/>
        <v/>
      </c>
      <c r="I130" s="1835" t="str">
        <f>IF(AND(F130&lt;&gt;"",N26&gt;0,M130&gt;N26),"Mot &gt; limite","")</f>
        <v/>
      </c>
      <c r="J130" s="1834" t="str">
        <f>IF(K130="","",COUNTIF(K34:K130,"&lt;&gt;"))</f>
        <v/>
      </c>
      <c r="K130" s="1837"/>
      <c r="L130" s="1834" t="str">
        <f t="shared" ref="L130:L161" si="112">IF(TRIM(SUBSTITUTE(K130,CHAR(160),""))="","",LEN(K130))</f>
        <v/>
      </c>
      <c r="M130" s="1463">
        <f>IF(OR(F130="",N26="",N26&lt;=0),"",IF(LEN(F130)&lt;=N26,LEN(F130),IFERROR(FIND("♦",SUBSTITUTE(LEFT(F130,N26)," ","♦",LEN(LEFT(F130,N26))-LEN(SUBSTITUTE(LEFT(F130,N26)," ","")))),FIND(" ",F130&amp;" ",N26+1)-1)))</f>
        <v>1</v>
      </c>
      <c r="N130" s="1832" t="str">
        <f t="shared" si="105"/>
        <v/>
      </c>
      <c r="O130" s="1833" t="str">
        <f t="shared" si="106"/>
        <v/>
      </c>
      <c r="P130" s="1832" t="str">
        <f t="shared" si="107"/>
        <v/>
      </c>
      <c r="Q130" s="1832" t="str">
        <f t="shared" si="108"/>
        <v/>
      </c>
      <c r="S130" s="1924" t="s">
        <v>6</v>
      </c>
      <c r="T130" s="1922" t="str">
        <f>T26</f>
        <v>N NOM DE VOTRE RECETTE | collez la--FAMILLE| Auteur &gt; VOUS</v>
      </c>
      <c r="U130" s="1923">
        <f>U26</f>
        <v>1</v>
      </c>
      <c r="V130" s="1922" t="str">
        <f>V26</f>
        <v>coupe</v>
      </c>
      <c r="W130" s="1921" t="str">
        <f>W26</f>
        <v>Recette mère ► Desserts assiette</v>
      </c>
      <c r="X130" s="1927"/>
      <c r="Y130" s="1927"/>
      <c r="Z130" s="1927"/>
      <c r="AA130" s="1927"/>
      <c r="AB130" s="1917" t="str">
        <f t="array" ref="AB130">IF(SUMPRODUCT((AE130:AM130&lt;&gt;"")*1)=0,"",SUMPRODUCT((AE130:AM130&lt;&gt;"")*(LEN(TRIM(SUBSTITUTE(AE130:AM130,CHAR(160)," "))) - LEN(SUBSTITUTE(TRIM(SUBSTITUTE(AE130:AM130,CHAR(160)," "))," ","")) + 1)) &amp; " mot" &amp; IF(SUMPRODUCT((AE130:AM130&lt;&gt;"")*(LEN(TRIM(SUBSTITUTE(AE130:AM130,CHAR(160)," "))) - LEN(SUBSTITUTE(TRIM(SUBSTITUTE(AE130:AM130,CHAR(160)," "))," ","")) + 1))&gt;1,"s",""))</f>
        <v/>
      </c>
      <c r="AC130" s="1926" t="s">
        <v>92</v>
      </c>
      <c r="AD130" s="1925"/>
      <c r="AE130" s="1839"/>
      <c r="AF130" s="1839"/>
      <c r="AG130" s="1839"/>
      <c r="AH130" s="1839"/>
      <c r="AI130" s="1839"/>
      <c r="AJ130" s="1839"/>
      <c r="AK130" s="1839"/>
      <c r="AL130" s="1839"/>
      <c r="AM130" s="1839"/>
      <c r="AN130" s="1839"/>
      <c r="AO130" s="1839"/>
      <c r="AP130" s="1839"/>
      <c r="AQ130" s="1839"/>
      <c r="AR130" s="1838"/>
      <c r="AS130" s="1463"/>
      <c r="EF130" s="1412"/>
      <c r="EG130" s="1411" t="s">
        <v>2270</v>
      </c>
      <c r="EH130" s="1411" t="s">
        <v>1905</v>
      </c>
      <c r="EI130" s="1411" t="s">
        <v>1906</v>
      </c>
      <c r="EJ130" s="1411" t="s">
        <v>2271</v>
      </c>
      <c r="EK130" s="1411" t="s">
        <v>2271</v>
      </c>
      <c r="EL130" s="1411" t="s">
        <v>1908</v>
      </c>
      <c r="EM130" s="1411" t="s">
        <v>1909</v>
      </c>
      <c r="EN130" s="1411" t="s">
        <v>1910</v>
      </c>
      <c r="EO130" s="1414" t="s">
        <v>1911</v>
      </c>
    </row>
    <row r="131" spans="2:145" ht="21" customHeight="1">
      <c r="B131" s="1438" t="str">
        <f t="shared" si="110"/>
        <v/>
      </c>
      <c r="C131" s="1438" t="str">
        <f t="shared" si="111"/>
        <v/>
      </c>
      <c r="D131" s="1438" t="str">
        <f>IF(UPPER(TRIM(N27))="X",C131,B131)</f>
        <v/>
      </c>
      <c r="E131" s="1438">
        <f t="array" ref="E131">IF(H130&lt;&gt;"",E130,IF(E130="","",IFERROR(MATCH(TRUE(),INDEX(INDEX(K:K,E130+1):K219&lt;&gt;"",0),0)+E130,"")))</f>
        <v>272</v>
      </c>
      <c r="F131" s="1438">
        <f t="shared" si="109"/>
        <v>0</v>
      </c>
      <c r="G131" s="1438" t="str">
        <f t="shared" si="102"/>
        <v/>
      </c>
      <c r="H131" s="1836" t="str">
        <f t="shared" si="103"/>
        <v/>
      </c>
      <c r="I131" s="1835" t="str">
        <f>IF(AND(F131&lt;&gt;"",N26&gt;0,M131&gt;N26),"Mot &gt; limite","")</f>
        <v/>
      </c>
      <c r="J131" s="1834" t="str">
        <f>IF(K131="","",COUNTIF(K34:K131,"&lt;&gt;"))</f>
        <v/>
      </c>
      <c r="K131" s="1837"/>
      <c r="L131" s="1834" t="str">
        <f t="shared" si="112"/>
        <v/>
      </c>
      <c r="M131" s="1463">
        <f>IF(OR(F131="",N26="",N26&lt;=0),"",IF(LEN(F131)&lt;=N26,LEN(F131),IFERROR(FIND("♦",SUBSTITUTE(LEFT(F131,N26)," ","♦",LEN(LEFT(F131,N26))-LEN(SUBSTITUTE(LEFT(F131,N26)," ","")))),FIND(" ",F131&amp;" ",N26+1)-1)))</f>
        <v>1</v>
      </c>
      <c r="N131" s="1832" t="str">
        <f t="shared" si="105"/>
        <v/>
      </c>
      <c r="O131" s="1833" t="str">
        <f t="shared" si="106"/>
        <v/>
      </c>
      <c r="P131" s="1832" t="str">
        <f t="shared" si="107"/>
        <v/>
      </c>
      <c r="Q131" s="1832" t="str">
        <f t="shared" si="108"/>
        <v/>
      </c>
      <c r="S131" s="1924" t="s">
        <v>6</v>
      </c>
      <c r="T131" s="1922" t="str">
        <f>T26</f>
        <v>N NOM DE VOTRE RECETTE | collez la--FAMILLE| Auteur &gt; VOUS</v>
      </c>
      <c r="U131" s="1923">
        <f>U26</f>
        <v>1</v>
      </c>
      <c r="V131" s="1922" t="str">
        <f>V26</f>
        <v>coupe</v>
      </c>
      <c r="W131" s="1921" t="str">
        <f>W26</f>
        <v>Recette mère ► Desserts assiette</v>
      </c>
      <c r="X131" s="1920"/>
      <c r="Y131" s="1919"/>
      <c r="Z131" s="1729"/>
      <c r="AA131" s="1918"/>
      <c r="AB131" s="1917" t="str">
        <f t="array" ref="AB131">IF(SUMPRODUCT((AE131:AM131&lt;&gt;"")*1)=0,"",SUMPRODUCT((AE131:AM131&lt;&gt;"")*(LEN(TRIM(SUBSTITUTE(AE131:AM131,CHAR(160)," "))) - LEN(SUBSTITUTE(TRIM(SUBSTITUTE(AE131:AM131,CHAR(160)," "))," ","")) + 1)) &amp; " mot" &amp; IF(SUMPRODUCT((AE131:AM131&lt;&gt;"")*(LEN(TRIM(SUBSTITUTE(AE131:AM131,CHAR(160)," "))) - LEN(SUBSTITUTE(TRIM(SUBSTITUTE(AE131:AM131,CHAR(160)," "))," ","")) + 1))&gt;1,"s",""))</f>
        <v>15 mots</v>
      </c>
      <c r="AC131" s="1916"/>
      <c r="AD131" s="1915"/>
      <c r="AE131" s="1914" t="s">
        <v>91</v>
      </c>
      <c r="AF131" s="1914"/>
      <c r="AG131" s="1914"/>
      <c r="AH131" s="1914"/>
      <c r="AI131" s="1913"/>
      <c r="AJ131" s="1913"/>
      <c r="AK131" s="1912"/>
      <c r="AL131" s="1912"/>
      <c r="AM131" s="1912"/>
      <c r="AN131" s="1912"/>
      <c r="AO131" s="1912"/>
      <c r="AP131" s="1912"/>
      <c r="AQ131" s="1636"/>
      <c r="AR131" s="1911"/>
      <c r="AS131" s="1463"/>
      <c r="EF131" s="1412"/>
      <c r="EG131" s="1411" t="s">
        <v>2272</v>
      </c>
      <c r="EH131" s="1411" t="s">
        <v>1905</v>
      </c>
      <c r="EI131" s="1411" t="s">
        <v>1906</v>
      </c>
      <c r="EJ131" s="1411" t="s">
        <v>2273</v>
      </c>
      <c r="EK131" s="1411" t="s">
        <v>2273</v>
      </c>
      <c r="EL131" s="1411" t="s">
        <v>1908</v>
      </c>
      <c r="EM131" s="1411" t="s">
        <v>1909</v>
      </c>
      <c r="EN131" s="1411" t="s">
        <v>1910</v>
      </c>
      <c r="EO131" s="1414" t="s">
        <v>1911</v>
      </c>
    </row>
    <row r="132" spans="2:145" ht="21" customHeight="1" thickBot="1">
      <c r="B132" s="1438" t="str">
        <f t="shared" si="110"/>
        <v/>
      </c>
      <c r="C132" s="1438" t="str">
        <f t="shared" si="111"/>
        <v/>
      </c>
      <c r="D132" s="1438" t="str">
        <f>IF(UPPER(TRIM(N27))="X",C132,B132)</f>
        <v/>
      </c>
      <c r="E132" s="1438">
        <f t="array" ref="E132">IF(H131&lt;&gt;"",E131,IF(E131="","",IFERROR(MATCH(TRUE(),INDEX(INDEX(K:K,E131+1):K219&lt;&gt;"",0),0)+E131,"")))</f>
        <v>273</v>
      </c>
      <c r="F132" s="1438">
        <f t="shared" si="109"/>
        <v>0</v>
      </c>
      <c r="G132" s="1438" t="str">
        <f t="shared" si="102"/>
        <v/>
      </c>
      <c r="H132" s="1836" t="str">
        <f t="shared" si="103"/>
        <v/>
      </c>
      <c r="I132" s="1835" t="str">
        <f>IF(AND(F132&lt;&gt;"",N26&gt;0,M132&gt;N26),"Mot &gt; limite","")</f>
        <v/>
      </c>
      <c r="J132" s="1834" t="str">
        <f>IF(K132="","",COUNTIF(K34:K132,"&lt;&gt;"))</f>
        <v/>
      </c>
      <c r="K132" s="1837"/>
      <c r="L132" s="1834" t="str">
        <f t="shared" si="112"/>
        <v/>
      </c>
      <c r="M132" s="1463">
        <f>IF(OR(F132="",N26="",N26&lt;=0),"",IF(LEN(F132)&lt;=N26,LEN(F132),IFERROR(FIND("♦",SUBSTITUTE(LEFT(F132,N26)," ","♦",LEN(LEFT(F132,N26))-LEN(SUBSTITUTE(LEFT(F132,N26)," ","")))),FIND(" ",F132&amp;" ",N26+1)-1)))</f>
        <v>1</v>
      </c>
      <c r="N132" s="1832" t="str">
        <f t="shared" si="105"/>
        <v/>
      </c>
      <c r="O132" s="1833" t="str">
        <f t="shared" si="106"/>
        <v/>
      </c>
      <c r="P132" s="1832" t="str">
        <f t="shared" si="107"/>
        <v/>
      </c>
      <c r="Q132" s="1832" t="str">
        <f t="shared" si="108"/>
        <v/>
      </c>
      <c r="S132" s="1910" t="s">
        <v>6</v>
      </c>
      <c r="T132" s="1909"/>
      <c r="U132" s="1909"/>
      <c r="V132" s="1909"/>
      <c r="W132" s="1909"/>
      <c r="X132" s="1908" t="s">
        <v>90</v>
      </c>
      <c r="Y132" s="1907" t="str">
        <f ca="1">CELL("nomfichier")</f>
        <v>D:\Données\1.UPRT\0-UPRT.fait\1-UPRT.FR-SITE-WEB\ff-fiches-fabrications\ff.fiches.fabrication.2023\UPRT.23.aout\[ff.26.COLONNES.19.07.2026.11h20 (1).xlsx]MODE_EMPLOI_DOCUMENT</v>
      </c>
      <c r="Z132" s="1904"/>
      <c r="AA132" s="1904"/>
      <c r="AB132" s="1904"/>
      <c r="AC132" s="1904"/>
      <c r="AD132" s="1904"/>
      <c r="AE132" s="1906" t="s">
        <v>90</v>
      </c>
      <c r="AF132" s="1906"/>
      <c r="AG132" s="1906"/>
      <c r="AH132" s="1906"/>
      <c r="AI132" s="1905" t="str">
        <f ca="1">CELL("nomfichier")</f>
        <v>D:\Données\1.UPRT\0-UPRT.fait\1-UPRT.FR-SITE-WEB\ff-fiches-fabrications\ff.fiches.fabrication.2023\UPRT.23.aout\[ff.26.COLONNES.19.07.2026.11h20 (1).xlsx]MODE_EMPLOI_DOCUMENT</v>
      </c>
      <c r="AJ132" s="1904"/>
      <c r="AK132" s="1904"/>
      <c r="AL132" s="1904"/>
      <c r="AM132" s="1904"/>
      <c r="AN132" s="1904"/>
      <c r="AO132" s="1904"/>
      <c r="AP132" s="1904"/>
      <c r="AQ132" s="1903"/>
      <c r="AR132" s="1902"/>
      <c r="AS132" s="1463"/>
      <c r="EF132" s="1412"/>
      <c r="EG132" s="1411" t="s">
        <v>2274</v>
      </c>
      <c r="EH132" s="1411" t="s">
        <v>1905</v>
      </c>
      <c r="EI132" s="1411" t="s">
        <v>1906</v>
      </c>
      <c r="EJ132" s="1411" t="s">
        <v>2275</v>
      </c>
      <c r="EK132" s="1411" t="s">
        <v>2275</v>
      </c>
      <c r="EL132" s="1411" t="s">
        <v>1908</v>
      </c>
      <c r="EM132" s="1411" t="s">
        <v>1909</v>
      </c>
      <c r="EN132" s="1411" t="s">
        <v>1910</v>
      </c>
      <c r="EO132" s="1414" t="s">
        <v>1911</v>
      </c>
    </row>
    <row r="133" spans="2:145" ht="21" customHeight="1" thickBot="1">
      <c r="B133" s="1438" t="str">
        <f t="shared" si="110"/>
        <v/>
      </c>
      <c r="C133" s="1438" t="str">
        <f t="shared" si="111"/>
        <v/>
      </c>
      <c r="D133" s="1438" t="str">
        <f>IF(UPPER(TRIM(N27))="X",C133,B133)</f>
        <v/>
      </c>
      <c r="E133" s="1438">
        <f t="array" ref="E133">IF(H132&lt;&gt;"",E132,IF(E132="","",IFERROR(MATCH(TRUE(),INDEX(INDEX(K:K,E132+1):K219&lt;&gt;"",0),0)+E132,"")))</f>
        <v>274</v>
      </c>
      <c r="F133" s="1438">
        <f t="shared" si="109"/>
        <v>0</v>
      </c>
      <c r="G133" s="1438" t="str">
        <f t="shared" si="102"/>
        <v/>
      </c>
      <c r="H133" s="1836" t="str">
        <f t="shared" si="103"/>
        <v/>
      </c>
      <c r="I133" s="1835" t="str">
        <f>IF(AND(F133&lt;&gt;"",N26&gt;0,M133&gt;N26),"Mot &gt; limite","")</f>
        <v/>
      </c>
      <c r="J133" s="1834" t="str">
        <f>IF(K133="","",COUNTIF(K34:K133,"&lt;&gt;"))</f>
        <v/>
      </c>
      <c r="K133" s="1837"/>
      <c r="L133" s="1834" t="str">
        <f t="shared" si="112"/>
        <v/>
      </c>
      <c r="M133" s="1463">
        <f>IF(OR(F133="",N26="",N26&lt;=0),"",IF(LEN(F133)&lt;=N26,LEN(F133),IFERROR(FIND("♦",SUBSTITUTE(LEFT(F133,N26)," ","♦",LEN(LEFT(F133,N26))-LEN(SUBSTITUTE(LEFT(F133,N26)," ","")))),FIND(" ",F133&amp;" ",N26+1)-1)))</f>
        <v>1</v>
      </c>
      <c r="N133" s="1832" t="str">
        <f t="shared" si="105"/>
        <v/>
      </c>
      <c r="O133" s="1833" t="str">
        <f t="shared" si="106"/>
        <v/>
      </c>
      <c r="P133" s="1832" t="str">
        <f t="shared" si="107"/>
        <v/>
      </c>
      <c r="Q133" s="1832" t="str">
        <f t="shared" si="108"/>
        <v/>
      </c>
      <c r="S133" s="1901" t="s">
        <v>6</v>
      </c>
      <c r="T133" s="1901"/>
      <c r="U133" s="1901"/>
      <c r="V133" s="1901"/>
      <c r="W133" s="1901"/>
      <c r="X133" s="1900" t="s">
        <v>93</v>
      </c>
      <c r="Y133" s="1896"/>
      <c r="Z133" s="1899"/>
      <c r="AA133" s="1897"/>
      <c r="AB133" s="1896"/>
      <c r="AC133" s="1898"/>
      <c r="AD133" s="1898"/>
      <c r="AE133" s="1897"/>
      <c r="AF133" s="1897"/>
      <c r="AG133" s="1897"/>
      <c r="AH133" s="1897"/>
      <c r="AI133" s="1896"/>
      <c r="AJ133" s="1896"/>
      <c r="AK133" s="1896"/>
      <c r="AL133" s="1896"/>
      <c r="AM133" s="1896"/>
      <c r="AN133" s="1896"/>
      <c r="AO133" s="1896"/>
      <c r="AP133" s="1896"/>
      <c r="AQ133" s="1896"/>
      <c r="AR133" s="1896" t="s">
        <v>94</v>
      </c>
      <c r="AS133" s="1463"/>
      <c r="EF133" s="1412"/>
      <c r="EG133" s="1411" t="s">
        <v>2276</v>
      </c>
      <c r="EH133" s="1411" t="s">
        <v>1905</v>
      </c>
      <c r="EI133" s="1411" t="s">
        <v>1906</v>
      </c>
      <c r="EJ133" s="1411" t="s">
        <v>2277</v>
      </c>
      <c r="EK133" s="1411" t="s">
        <v>2277</v>
      </c>
      <c r="EL133" s="1411" t="s">
        <v>1908</v>
      </c>
      <c r="EM133" s="1411" t="s">
        <v>1909</v>
      </c>
      <c r="EN133" s="1411" t="s">
        <v>1910</v>
      </c>
      <c r="EO133" s="1414" t="s">
        <v>1911</v>
      </c>
    </row>
    <row r="134" spans="2:145" ht="21" customHeight="1">
      <c r="B134" s="1438" t="str">
        <f t="shared" si="110"/>
        <v/>
      </c>
      <c r="C134" s="1438" t="str">
        <f t="shared" si="111"/>
        <v/>
      </c>
      <c r="D134" s="1438" t="str">
        <f>IF(UPPER(TRIM(N27))="X",C134,B134)</f>
        <v/>
      </c>
      <c r="E134" s="1438">
        <f t="array" ref="E134">IF(H133&lt;&gt;"",E133,IF(E133="","",IFERROR(MATCH(TRUE(),INDEX(INDEX(K:K,E133+1):K219&lt;&gt;"",0),0)+E133,"")))</f>
        <v>275</v>
      </c>
      <c r="F134" s="1438">
        <f t="shared" si="109"/>
        <v>0</v>
      </c>
      <c r="G134" s="1438" t="str">
        <f t="shared" si="102"/>
        <v/>
      </c>
      <c r="H134" s="1836" t="str">
        <f t="shared" si="103"/>
        <v/>
      </c>
      <c r="I134" s="1835" t="str">
        <f>IF(AND(F134&lt;&gt;"",N26&gt;0,M134&gt;N26),"Mot &gt; limite","")</f>
        <v/>
      </c>
      <c r="J134" s="1834" t="str">
        <f>IF(K134="","",COUNTIF(K34:K134,"&lt;&gt;"))</f>
        <v/>
      </c>
      <c r="K134" s="1837"/>
      <c r="L134" s="1834" t="str">
        <f t="shared" si="112"/>
        <v/>
      </c>
      <c r="M134" s="1463">
        <f>IF(OR(F134="",N26="",N26&lt;=0),"",IF(LEN(F134)&lt;=N26,LEN(F134),IFERROR(FIND("♦",SUBSTITUTE(LEFT(F134,N26)," ","♦",LEN(LEFT(F134,N26))-LEN(SUBSTITUTE(LEFT(F134,N26)," ","")))),FIND(" ",F134&amp;" ",N26+1)-1)))</f>
        <v>1</v>
      </c>
      <c r="N134" s="1832" t="str">
        <f t="shared" si="105"/>
        <v/>
      </c>
      <c r="O134" s="1833" t="str">
        <f t="shared" si="106"/>
        <v/>
      </c>
      <c r="P134" s="1832" t="str">
        <f t="shared" si="107"/>
        <v/>
      </c>
      <c r="Q134" s="1832" t="str">
        <f t="shared" si="108"/>
        <v/>
      </c>
      <c r="S134" s="1467"/>
      <c r="T134" s="1467"/>
      <c r="U134" s="1467"/>
      <c r="V134" s="1467"/>
      <c r="W134" s="1467"/>
      <c r="X134" s="1467"/>
      <c r="Y134" s="1467"/>
      <c r="Z134" s="1467"/>
      <c r="AA134" s="1467"/>
      <c r="AB134" s="1467"/>
      <c r="AC134" s="1467"/>
      <c r="AD134" s="1895"/>
      <c r="AE134" s="1895"/>
      <c r="AF134" s="1895"/>
      <c r="AG134" s="1895"/>
      <c r="AH134" s="1895"/>
      <c r="AI134" s="1443"/>
      <c r="AJ134" s="1443"/>
      <c r="AK134" s="1443"/>
      <c r="AL134" s="1852"/>
      <c r="AM134" s="1852"/>
      <c r="AN134" s="1852"/>
      <c r="AO134" s="1852"/>
      <c r="AP134" s="1852"/>
      <c r="AQ134" s="1852"/>
      <c r="AR134" s="1852"/>
      <c r="AS134" s="1463"/>
      <c r="EF134" s="1412"/>
      <c r="EG134" s="1411" t="s">
        <v>2278</v>
      </c>
      <c r="EH134" s="1411" t="s">
        <v>1905</v>
      </c>
      <c r="EI134" s="1411" t="s">
        <v>1906</v>
      </c>
      <c r="EJ134" s="1411" t="s">
        <v>2279</v>
      </c>
      <c r="EK134" s="1411" t="s">
        <v>2279</v>
      </c>
      <c r="EL134" s="1411" t="s">
        <v>1908</v>
      </c>
      <c r="EM134" s="1411" t="s">
        <v>1909</v>
      </c>
      <c r="EN134" s="1411" t="s">
        <v>1910</v>
      </c>
      <c r="EO134" s="1414" t="s">
        <v>1911</v>
      </c>
    </row>
    <row r="135" spans="2:145" ht="21" customHeight="1">
      <c r="B135" s="1438" t="str">
        <f t="shared" si="110"/>
        <v/>
      </c>
      <c r="C135" s="1438" t="str">
        <f t="shared" si="111"/>
        <v/>
      </c>
      <c r="D135" s="1438" t="str">
        <f>IF(UPPER(TRIM(N27))="X",C135,B135)</f>
        <v/>
      </c>
      <c r="E135" s="1438">
        <f t="array" ref="E135">IF(H134&lt;&gt;"",E134,IF(E134="","",IFERROR(MATCH(TRUE(),INDEX(INDEX(K:K,E134+1):K219&lt;&gt;"",0),0)+E134,"")))</f>
        <v>276</v>
      </c>
      <c r="F135" s="1438">
        <f t="shared" si="109"/>
        <v>0</v>
      </c>
      <c r="G135" s="1438" t="str">
        <f t="shared" si="102"/>
        <v/>
      </c>
      <c r="H135" s="1836" t="str">
        <f t="shared" si="103"/>
        <v/>
      </c>
      <c r="I135" s="1835" t="str">
        <f>IF(AND(F135&lt;&gt;"",N26&gt;0,M135&gt;N26),"Mot &gt; limite","")</f>
        <v/>
      </c>
      <c r="J135" s="1834" t="str">
        <f>IF(K135="","",COUNTIF(K34:K135,"&lt;&gt;"))</f>
        <v/>
      </c>
      <c r="K135" s="1837"/>
      <c r="L135" s="1834" t="str">
        <f t="shared" si="112"/>
        <v/>
      </c>
      <c r="M135" s="1463">
        <f>IF(OR(F135="",N26="",N26&lt;=0),"",IF(LEN(F135)&lt;=N26,LEN(F135),IFERROR(FIND("♦",SUBSTITUTE(LEFT(F135,N26)," ","♦",LEN(LEFT(F135,N26))-LEN(SUBSTITUTE(LEFT(F135,N26)," ","")))),FIND(" ",F135&amp;" ",N26+1)-1)))</f>
        <v>1</v>
      </c>
      <c r="N135" s="1832" t="str">
        <f t="shared" si="105"/>
        <v/>
      </c>
      <c r="O135" s="1833" t="str">
        <f t="shared" si="106"/>
        <v/>
      </c>
      <c r="P135" s="1832" t="str">
        <f t="shared" si="107"/>
        <v/>
      </c>
      <c r="Q135" s="1832" t="str">
        <f t="shared" si="108"/>
        <v/>
      </c>
      <c r="S135" s="1467"/>
      <c r="T135" s="1467"/>
      <c r="U135" s="1467"/>
      <c r="V135" s="1467"/>
      <c r="W135" s="1467"/>
      <c r="X135" s="1467"/>
      <c r="Y135" s="1467"/>
      <c r="Z135" s="1467"/>
      <c r="AA135" s="1467"/>
      <c r="AB135" s="1467"/>
      <c r="AC135" s="1467"/>
      <c r="AD135" s="1895" t="s">
        <v>620</v>
      </c>
      <c r="AE135" s="1895"/>
      <c r="AF135" s="1895"/>
      <c r="AG135" s="1895"/>
      <c r="AH135" s="1895"/>
      <c r="AI135" s="1895"/>
      <c r="AJ135" s="1443"/>
      <c r="AK135" s="1443"/>
      <c r="AL135" s="1443"/>
      <c r="AM135" s="1852"/>
      <c r="AN135" s="1852"/>
      <c r="AO135" s="1852"/>
      <c r="AP135" s="1852"/>
      <c r="AQ135" s="1852"/>
      <c r="AR135" s="1852"/>
      <c r="AS135" s="1463"/>
      <c r="EF135" s="1412"/>
      <c r="EG135" s="1411" t="s">
        <v>2280</v>
      </c>
      <c r="EH135" s="1411" t="s">
        <v>1905</v>
      </c>
      <c r="EI135" s="1411" t="s">
        <v>1906</v>
      </c>
      <c r="EJ135" s="1411" t="s">
        <v>2281</v>
      </c>
      <c r="EK135" s="1411" t="s">
        <v>2281</v>
      </c>
      <c r="EL135" s="1411" t="s">
        <v>1908</v>
      </c>
      <c r="EM135" s="1411" t="s">
        <v>1909</v>
      </c>
      <c r="EN135" s="1411" t="s">
        <v>1910</v>
      </c>
      <c r="EO135" s="1414" t="s">
        <v>1911</v>
      </c>
    </row>
    <row r="136" spans="2:145" ht="21" customHeight="1">
      <c r="B136" s="1438" t="str">
        <f t="shared" si="110"/>
        <v/>
      </c>
      <c r="C136" s="1438" t="str">
        <f t="shared" si="111"/>
        <v/>
      </c>
      <c r="D136" s="1438" t="str">
        <f>IF(UPPER(TRIM(N27))="X",C136,B136)</f>
        <v/>
      </c>
      <c r="E136" s="1438">
        <f t="array" ref="E136">IF(H135&lt;&gt;"",E135,IF(E135="","",IFERROR(MATCH(TRUE(),INDEX(INDEX(K:K,E135+1):K219&lt;&gt;"",0),0)+E135,"")))</f>
        <v>277</v>
      </c>
      <c r="F136" s="1438">
        <f t="shared" si="109"/>
        <v>0</v>
      </c>
      <c r="G136" s="1438" t="str">
        <f t="shared" si="102"/>
        <v/>
      </c>
      <c r="H136" s="1836" t="str">
        <f t="shared" si="103"/>
        <v/>
      </c>
      <c r="I136" s="1835" t="str">
        <f>IF(AND(F136&lt;&gt;"",N26&gt;0,M136&gt;N26),"Mot &gt; limite","")</f>
        <v/>
      </c>
      <c r="J136" s="1834" t="str">
        <f>IF(K136="","",COUNTIF(K34:K136,"&lt;&gt;"))</f>
        <v/>
      </c>
      <c r="K136" s="1837"/>
      <c r="L136" s="1834" t="str">
        <f t="shared" si="112"/>
        <v/>
      </c>
      <c r="M136" s="1463">
        <f>IF(OR(F136="",N26="",N26&lt;=0),"",IF(LEN(F136)&lt;=N26,LEN(F136),IFERROR(FIND("♦",SUBSTITUTE(LEFT(F136,N26)," ","♦",LEN(LEFT(F136,N26))-LEN(SUBSTITUTE(LEFT(F136,N26)," ","")))),FIND(" ",F136&amp;" ",N26+1)-1)))</f>
        <v>1</v>
      </c>
      <c r="N136" s="1832" t="str">
        <f t="shared" si="105"/>
        <v/>
      </c>
      <c r="O136" s="1833" t="str">
        <f t="shared" si="106"/>
        <v/>
      </c>
      <c r="P136" s="1832" t="str">
        <f t="shared" si="107"/>
        <v/>
      </c>
      <c r="Q136" s="1832" t="str">
        <f t="shared" si="108"/>
        <v/>
      </c>
      <c r="S136" s="1477"/>
      <c r="T136" s="1477"/>
      <c r="U136" s="1477"/>
      <c r="V136" s="1477"/>
      <c r="W136" s="1477"/>
      <c r="X136" s="1477"/>
      <c r="Y136" s="1477"/>
      <c r="Z136" s="1477"/>
      <c r="AA136" s="1477"/>
      <c r="AB136" s="1467"/>
      <c r="AC136" s="1467"/>
      <c r="AD136" s="1573" t="s">
        <v>593</v>
      </c>
      <c r="AE136" s="1476"/>
      <c r="AF136" s="1471"/>
      <c r="AG136" s="1471"/>
      <c r="AH136" s="1471"/>
      <c r="AI136" s="1471"/>
      <c r="AJ136" s="1471"/>
      <c r="AK136" s="1471"/>
      <c r="AL136" s="1471"/>
      <c r="AM136" s="1471"/>
      <c r="AN136" s="1471"/>
      <c r="AO136" s="1894"/>
      <c r="AP136" s="1894"/>
      <c r="AQ136" s="1894"/>
      <c r="AR136" s="1893"/>
      <c r="AS136" s="1463"/>
      <c r="EF136" s="1412"/>
      <c r="EG136" s="1411" t="s">
        <v>2282</v>
      </c>
      <c r="EH136" s="1411" t="s">
        <v>1905</v>
      </c>
      <c r="EI136" s="1411" t="s">
        <v>1906</v>
      </c>
      <c r="EJ136" s="1411" t="s">
        <v>2283</v>
      </c>
      <c r="EK136" s="1411" t="s">
        <v>2283</v>
      </c>
      <c r="EL136" s="1411" t="s">
        <v>1908</v>
      </c>
      <c r="EM136" s="1411" t="s">
        <v>1909</v>
      </c>
      <c r="EN136" s="1411" t="s">
        <v>1910</v>
      </c>
      <c r="EO136" s="1414" t="s">
        <v>1911</v>
      </c>
    </row>
    <row r="137" spans="2:145" ht="21" customHeight="1">
      <c r="B137" s="1438" t="str">
        <f t="shared" si="110"/>
        <v/>
      </c>
      <c r="C137" s="1438" t="str">
        <f t="shared" si="111"/>
        <v/>
      </c>
      <c r="D137" s="1438" t="str">
        <f>IF(UPPER(TRIM(N27))="X",C137,B137)</f>
        <v/>
      </c>
      <c r="E137" s="1438">
        <f t="array" ref="E137">IF(H136&lt;&gt;"",E136,IF(E136="","",IFERROR(MATCH(TRUE(),INDEX(INDEX(K:K,E136+1):K219&lt;&gt;"",0),0)+E136,"")))</f>
        <v>278</v>
      </c>
      <c r="F137" s="1438">
        <f t="shared" si="109"/>
        <v>0</v>
      </c>
      <c r="G137" s="1438" t="str">
        <f t="shared" si="102"/>
        <v/>
      </c>
      <c r="H137" s="1836" t="str">
        <f t="shared" si="103"/>
        <v/>
      </c>
      <c r="I137" s="1835" t="str">
        <f>IF(AND(F137&lt;&gt;"",N26&gt;0,M137&gt;N26),"Mot &gt; limite","")</f>
        <v/>
      </c>
      <c r="J137" s="1834" t="str">
        <f>IF(K137="","",COUNTIF(K34:K137,"&lt;&gt;"))</f>
        <v/>
      </c>
      <c r="K137" s="1837"/>
      <c r="L137" s="1834" t="str">
        <f t="shared" si="112"/>
        <v/>
      </c>
      <c r="M137" s="1463">
        <f>IF(OR(F137="",N26="",N26&lt;=0),"",IF(LEN(F137)&lt;=N26,LEN(F137),IFERROR(FIND("♦",SUBSTITUTE(LEFT(F137,N26)," ","♦",LEN(LEFT(F137,N26))-LEN(SUBSTITUTE(LEFT(F137,N26)," ","")))),FIND(" ",F137&amp;" ",N26+1)-1)))</f>
        <v>1</v>
      </c>
      <c r="N137" s="1832" t="str">
        <f t="shared" si="105"/>
        <v/>
      </c>
      <c r="O137" s="1833" t="str">
        <f t="shared" si="106"/>
        <v/>
      </c>
      <c r="P137" s="1832" t="str">
        <f t="shared" si="107"/>
        <v/>
      </c>
      <c r="Q137" s="1832" t="str">
        <f t="shared" si="108"/>
        <v/>
      </c>
      <c r="S137" s="1477"/>
      <c r="T137" s="1477"/>
      <c r="U137" s="1477"/>
      <c r="V137" s="1477"/>
      <c r="W137" s="1477"/>
      <c r="X137" s="1892" t="s">
        <v>426</v>
      </c>
      <c r="Y137" s="1887" t="s">
        <v>427</v>
      </c>
      <c r="Z137" s="1477"/>
      <c r="AA137" s="1477"/>
      <c r="AB137" s="1467"/>
      <c r="AC137" s="1467"/>
      <c r="AD137" s="1568">
        <v>0</v>
      </c>
      <c r="AE137" s="1839"/>
      <c r="AF137" s="1839"/>
      <c r="AG137" s="1839"/>
      <c r="AH137" s="1839"/>
      <c r="AI137" s="1839"/>
      <c r="AJ137" s="1839"/>
      <c r="AK137" s="1839"/>
      <c r="AL137" s="1839"/>
      <c r="AM137" s="1839"/>
      <c r="AN137" s="1839"/>
      <c r="AO137" s="1839"/>
      <c r="AP137" s="1839"/>
      <c r="AQ137" s="1886" t="s">
        <v>86</v>
      </c>
      <c r="AR137" s="1891">
        <v>3.472222222222222E-3</v>
      </c>
      <c r="AS137" s="1463"/>
      <c r="EF137" s="1412"/>
      <c r="EG137" s="1411" t="s">
        <v>2284</v>
      </c>
      <c r="EH137" s="1411" t="s">
        <v>1905</v>
      </c>
      <c r="EI137" s="1411" t="s">
        <v>1906</v>
      </c>
      <c r="EJ137" s="1411" t="s">
        <v>2285</v>
      </c>
      <c r="EK137" s="1411" t="s">
        <v>2286</v>
      </c>
      <c r="EL137" s="1411" t="s">
        <v>1908</v>
      </c>
      <c r="EM137" s="1411" t="s">
        <v>1909</v>
      </c>
      <c r="EN137" s="1411" t="s">
        <v>1910</v>
      </c>
      <c r="EO137" s="1414" t="s">
        <v>1911</v>
      </c>
    </row>
    <row r="138" spans="2:145" ht="21" customHeight="1">
      <c r="B138" s="1438" t="str">
        <f t="shared" si="110"/>
        <v/>
      </c>
      <c r="C138" s="1438" t="str">
        <f t="shared" si="111"/>
        <v/>
      </c>
      <c r="D138" s="1438" t="str">
        <f>IF(UPPER(TRIM(N27))="X",C138,B138)</f>
        <v/>
      </c>
      <c r="E138" s="1438">
        <f t="array" ref="E138">IF(H137&lt;&gt;"",E137,IF(E137="","",IFERROR(MATCH(TRUE(),INDEX(INDEX(K:K,E137+1):K219&lt;&gt;"",0),0)+E137,"")))</f>
        <v>279</v>
      </c>
      <c r="F138" s="1438">
        <f t="shared" si="109"/>
        <v>0</v>
      </c>
      <c r="G138" s="1438" t="str">
        <f t="shared" si="102"/>
        <v/>
      </c>
      <c r="H138" s="1836" t="str">
        <f t="shared" si="103"/>
        <v/>
      </c>
      <c r="I138" s="1835" t="str">
        <f>IF(AND(F138&lt;&gt;"",N26&gt;0,M138&gt;N26),"Mot &gt; limite","")</f>
        <v/>
      </c>
      <c r="J138" s="1834" t="str">
        <f>IF(K138="","",COUNTIF(K34:K138,"&lt;&gt;"))</f>
        <v/>
      </c>
      <c r="K138" s="1837"/>
      <c r="L138" s="1834" t="str">
        <f t="shared" si="112"/>
        <v/>
      </c>
      <c r="M138" s="1463">
        <f>IF(OR(F138="",N26="",N26&lt;=0),"",IF(LEN(F138)&lt;=N26,LEN(F138),IFERROR(FIND("♦",SUBSTITUTE(LEFT(F138,N26)," ","♦",LEN(LEFT(F138,N26))-LEN(SUBSTITUTE(LEFT(F138,N26)," ","")))),FIND(" ",F138&amp;" ",N26+1)-1)))</f>
        <v>1</v>
      </c>
      <c r="N138" s="1832" t="str">
        <f t="shared" si="105"/>
        <v/>
      </c>
      <c r="O138" s="1833" t="str">
        <f t="shared" si="106"/>
        <v/>
      </c>
      <c r="P138" s="1832" t="str">
        <f t="shared" si="107"/>
        <v/>
      </c>
      <c r="Q138" s="1832" t="str">
        <f t="shared" si="108"/>
        <v/>
      </c>
      <c r="S138" s="1477"/>
      <c r="T138" s="1477"/>
      <c r="U138" s="1477"/>
      <c r="V138" s="1477"/>
      <c r="W138" s="1477"/>
      <c r="X138" s="1890" t="s">
        <v>428</v>
      </c>
      <c r="Y138" s="1887" t="s">
        <v>429</v>
      </c>
      <c r="Z138" s="1477"/>
      <c r="AA138" s="1477"/>
      <c r="AB138" s="1467"/>
      <c r="AC138" s="1467"/>
      <c r="AD138" s="1851">
        <f>IF(ISBLANK(AE138),"",LARGE(AD137:AD137,1)+1)</f>
        <v>1</v>
      </c>
      <c r="AE138" s="1839" t="s">
        <v>97</v>
      </c>
      <c r="AF138" s="1839"/>
      <c r="AG138" s="1839"/>
      <c r="AH138" s="1839"/>
      <c r="AI138" s="1839"/>
      <c r="AJ138" s="1839"/>
      <c r="AK138" s="1839"/>
      <c r="AL138" s="1839"/>
      <c r="AM138" s="1839"/>
      <c r="AN138" s="1839"/>
      <c r="AO138" s="1839"/>
      <c r="AP138" s="1839"/>
      <c r="AQ138" s="1886" t="s">
        <v>87</v>
      </c>
      <c r="AR138" s="1889">
        <v>1.0416666666666666E-2</v>
      </c>
      <c r="AS138" s="1463"/>
      <c r="EF138" s="1412"/>
      <c r="EG138" s="1411" t="s">
        <v>2287</v>
      </c>
      <c r="EH138" s="1411" t="s">
        <v>1905</v>
      </c>
      <c r="EI138" s="1411" t="s">
        <v>1906</v>
      </c>
      <c r="EJ138" s="1411" t="s">
        <v>2288</v>
      </c>
      <c r="EK138" s="1411" t="s">
        <v>2289</v>
      </c>
      <c r="EL138" s="1411" t="s">
        <v>1908</v>
      </c>
      <c r="EM138" s="1411" t="s">
        <v>1909</v>
      </c>
      <c r="EN138" s="1411" t="s">
        <v>1910</v>
      </c>
      <c r="EO138" s="1414" t="s">
        <v>1911</v>
      </c>
    </row>
    <row r="139" spans="2:145" ht="21" customHeight="1">
      <c r="B139" s="1438" t="str">
        <f t="shared" si="110"/>
        <v/>
      </c>
      <c r="C139" s="1438" t="str">
        <f t="shared" si="111"/>
        <v/>
      </c>
      <c r="D139" s="1438" t="str">
        <f>IF(UPPER(TRIM(N27))="X",C139,B139)</f>
        <v/>
      </c>
      <c r="E139" s="1438">
        <f t="array" ref="E139">IF(H138&lt;&gt;"",E138,IF(E138="","",IFERROR(MATCH(TRUE(),INDEX(INDEX(K:K,E138+1):K219&lt;&gt;"",0),0)+E138,"")))</f>
        <v>280</v>
      </c>
      <c r="F139" s="1438">
        <f t="shared" si="109"/>
        <v>0</v>
      </c>
      <c r="G139" s="1438" t="str">
        <f t="shared" si="102"/>
        <v/>
      </c>
      <c r="H139" s="1836" t="str">
        <f t="shared" si="103"/>
        <v/>
      </c>
      <c r="I139" s="1835" t="str">
        <f>IF(AND(F139&lt;&gt;"",N26&gt;0,M139&gt;N26),"Mot &gt; limite","")</f>
        <v/>
      </c>
      <c r="J139" s="1834" t="str">
        <f>IF(K139="","",COUNTIF(K34:K139,"&lt;&gt;"))</f>
        <v/>
      </c>
      <c r="K139" s="1837"/>
      <c r="L139" s="1834" t="str">
        <f t="shared" si="112"/>
        <v/>
      </c>
      <c r="M139" s="1463">
        <f>IF(OR(F139="",N26="",N26&lt;=0),"",IF(LEN(F139)&lt;=N26,LEN(F139),IFERROR(FIND("♦",SUBSTITUTE(LEFT(F139,N26)," ","♦",LEN(LEFT(F139,N26))-LEN(SUBSTITUTE(LEFT(F139,N26)," ","")))),FIND(" ",F139&amp;" ",N26+1)-1)))</f>
        <v>1</v>
      </c>
      <c r="N139" s="1832" t="str">
        <f t="shared" si="105"/>
        <v/>
      </c>
      <c r="O139" s="1833" t="str">
        <f t="shared" si="106"/>
        <v/>
      </c>
      <c r="P139" s="1832" t="str">
        <f t="shared" si="107"/>
        <v/>
      </c>
      <c r="Q139" s="1832" t="str">
        <f t="shared" si="108"/>
        <v/>
      </c>
      <c r="S139" s="1477"/>
      <c r="T139" s="1477"/>
      <c r="U139" s="1477"/>
      <c r="V139" s="1477"/>
      <c r="W139" s="1477"/>
      <c r="X139" s="1888" t="s">
        <v>430</v>
      </c>
      <c r="Y139" s="1887" t="s">
        <v>431</v>
      </c>
      <c r="Z139" s="1477"/>
      <c r="AA139" s="1477"/>
      <c r="AB139" s="1467"/>
      <c r="AC139" s="1467"/>
      <c r="AD139" s="1851">
        <f>IF(ISBLANK(AE139),"",LARGE(AD137:AD138,1)+1)</f>
        <v>2</v>
      </c>
      <c r="AE139" s="1839" t="s">
        <v>99</v>
      </c>
      <c r="AF139" s="1839"/>
      <c r="AG139" s="1839"/>
      <c r="AH139" s="1839"/>
      <c r="AI139" s="1839"/>
      <c r="AJ139" s="1839"/>
      <c r="AK139" s="1839"/>
      <c r="AL139" s="1839"/>
      <c r="AM139" s="1839"/>
      <c r="AN139" s="1839"/>
      <c r="AO139" s="1839"/>
      <c r="AP139" s="1839"/>
      <c r="AQ139" s="1886" t="s">
        <v>88</v>
      </c>
      <c r="AR139" s="1880">
        <v>2.0833333333333332E-2</v>
      </c>
      <c r="AS139" s="1463"/>
      <c r="EF139" s="1412"/>
      <c r="EG139" s="1411" t="s">
        <v>2290</v>
      </c>
      <c r="EH139" s="1411" t="s">
        <v>1905</v>
      </c>
      <c r="EI139" s="1411" t="s">
        <v>1906</v>
      </c>
      <c r="EJ139" s="1411" t="s">
        <v>2291</v>
      </c>
      <c r="EK139" s="1411" t="s">
        <v>2291</v>
      </c>
      <c r="EL139" s="1411" t="s">
        <v>1908</v>
      </c>
      <c r="EM139" s="1411" t="s">
        <v>1909</v>
      </c>
      <c r="EN139" s="1411" t="s">
        <v>1910</v>
      </c>
      <c r="EO139" s="1414" t="s">
        <v>1911</v>
      </c>
    </row>
    <row r="140" spans="2:145" ht="21" customHeight="1">
      <c r="B140" s="1438" t="str">
        <f t="shared" si="110"/>
        <v/>
      </c>
      <c r="C140" s="1438" t="str">
        <f t="shared" si="111"/>
        <v/>
      </c>
      <c r="D140" s="1438" t="str">
        <f>IF(UPPER(TRIM(N27))="X",C140,B140)</f>
        <v/>
      </c>
      <c r="E140" s="1438">
        <f t="array" ref="E140">IF(H139&lt;&gt;"",E139,IF(E139="","",IFERROR(MATCH(TRUE(),INDEX(INDEX(K:K,E139+1):K219&lt;&gt;"",0),0)+E139,"")))</f>
        <v>281</v>
      </c>
      <c r="F140" s="1438">
        <f t="shared" si="109"/>
        <v>0</v>
      </c>
      <c r="G140" s="1438" t="str">
        <f t="shared" si="102"/>
        <v/>
      </c>
      <c r="H140" s="1836" t="str">
        <f t="shared" si="103"/>
        <v/>
      </c>
      <c r="I140" s="1835" t="str">
        <f>IF(AND(F140&lt;&gt;"",N26&gt;0,M140&gt;N26),"Mot &gt; limite","")</f>
        <v/>
      </c>
      <c r="J140" s="1834" t="str">
        <f>IF(K140="","",COUNTIF(K34:K140,"&lt;&gt;"))</f>
        <v/>
      </c>
      <c r="K140" s="1837"/>
      <c r="L140" s="1834" t="str">
        <f t="shared" si="112"/>
        <v/>
      </c>
      <c r="M140" s="1463">
        <f>IF(OR(F140="",N26="",N26&lt;=0),"",IF(LEN(F140)&lt;=N26,LEN(F140),IFERROR(FIND("♦",SUBSTITUTE(LEFT(F140,N26)," ","♦",LEN(LEFT(F140,N26))-LEN(SUBSTITUTE(LEFT(F140,N26)," ","")))),FIND(" ",F140&amp;" ",N26+1)-1)))</f>
        <v>1</v>
      </c>
      <c r="N140" s="1832" t="str">
        <f t="shared" si="105"/>
        <v/>
      </c>
      <c r="O140" s="1833" t="str">
        <f t="shared" si="106"/>
        <v/>
      </c>
      <c r="P140" s="1832" t="str">
        <f t="shared" si="107"/>
        <v/>
      </c>
      <c r="Q140" s="1832" t="str">
        <f t="shared" si="108"/>
        <v/>
      </c>
      <c r="S140" s="1468"/>
      <c r="T140" s="1468"/>
      <c r="U140" s="1468"/>
      <c r="V140" s="1468"/>
      <c r="W140" s="1468"/>
      <c r="X140" s="1468"/>
      <c r="Y140" s="1468"/>
      <c r="Z140" s="1468"/>
      <c r="AA140" s="1477"/>
      <c r="AB140" s="1467"/>
      <c r="AC140" s="1467"/>
      <c r="AD140" s="1851">
        <f>IF(ISBLANK(AE140),"",LARGE(AD137:AD139,1)+1)</f>
        <v>3</v>
      </c>
      <c r="AE140" s="1839" t="s">
        <v>101</v>
      </c>
      <c r="AF140" s="1839"/>
      <c r="AG140" s="1839"/>
      <c r="AH140" s="1839"/>
      <c r="AI140" s="1839"/>
      <c r="AJ140" s="1839"/>
      <c r="AK140" s="1839"/>
      <c r="AL140" s="1839"/>
      <c r="AM140" s="1839"/>
      <c r="AN140" s="1839"/>
      <c r="AO140" s="1839"/>
      <c r="AP140" s="1839"/>
      <c r="AQ140" s="1772" t="s">
        <v>89</v>
      </c>
      <c r="AR140" s="1879">
        <f>AR137+AR138+AR139</f>
        <v>3.4722222222222224E-2</v>
      </c>
      <c r="AS140" s="1463"/>
      <c r="EF140" s="1412"/>
      <c r="EG140" s="1411" t="s">
        <v>2292</v>
      </c>
      <c r="EH140" s="1411" t="s">
        <v>1905</v>
      </c>
      <c r="EI140" s="1411" t="s">
        <v>1906</v>
      </c>
      <c r="EJ140" s="1411" t="s">
        <v>2293</v>
      </c>
      <c r="EK140" s="1411" t="s">
        <v>2293</v>
      </c>
      <c r="EL140" s="1411" t="s">
        <v>1908</v>
      </c>
      <c r="EM140" s="1411" t="s">
        <v>1909</v>
      </c>
      <c r="EN140" s="1411" t="s">
        <v>1910</v>
      </c>
      <c r="EO140" s="1414" t="s">
        <v>1911</v>
      </c>
    </row>
    <row r="141" spans="2:145" ht="21" customHeight="1">
      <c r="B141" s="1438" t="str">
        <f t="shared" si="110"/>
        <v/>
      </c>
      <c r="C141" s="1438" t="str">
        <f t="shared" si="111"/>
        <v/>
      </c>
      <c r="D141" s="1438" t="str">
        <f>IF(UPPER(TRIM(N27))="X",C141,B141)</f>
        <v/>
      </c>
      <c r="E141" s="1438">
        <f t="array" ref="E141">IF(H140&lt;&gt;"",E140,IF(E140="","",IFERROR(MATCH(TRUE(),INDEX(INDEX(K:K,E140+1):K219&lt;&gt;"",0),0)+E140,"")))</f>
        <v>282</v>
      </c>
      <c r="F141" s="1438">
        <f t="shared" si="109"/>
        <v>0</v>
      </c>
      <c r="G141" s="1438" t="str">
        <f t="shared" si="102"/>
        <v/>
      </c>
      <c r="H141" s="1836" t="str">
        <f t="shared" si="103"/>
        <v/>
      </c>
      <c r="I141" s="1835" t="str">
        <f>IF(AND(F141&lt;&gt;"",N26&gt;0,M141&gt;N26),"Mot &gt; limite","")</f>
        <v/>
      </c>
      <c r="J141" s="1834" t="str">
        <f>IF(K141="","",COUNTIF(K34:K141,"&lt;&gt;"))</f>
        <v/>
      </c>
      <c r="K141" s="1837"/>
      <c r="L141" s="1834" t="str">
        <f t="shared" si="112"/>
        <v/>
      </c>
      <c r="M141" s="1463">
        <f>IF(OR(F141="",N26="",N26&lt;=0),"",IF(LEN(F141)&lt;=N26,LEN(F141),IFERROR(FIND("♦",SUBSTITUTE(LEFT(F141,N26)," ","♦",LEN(LEFT(F141,N26))-LEN(SUBSTITUTE(LEFT(F141,N26)," ","")))),FIND(" ",F141&amp;" ",N26+1)-1)))</f>
        <v>1</v>
      </c>
      <c r="N141" s="1832" t="str">
        <f t="shared" si="105"/>
        <v/>
      </c>
      <c r="O141" s="1833" t="str">
        <f t="shared" si="106"/>
        <v/>
      </c>
      <c r="P141" s="1832" t="str">
        <f t="shared" si="107"/>
        <v/>
      </c>
      <c r="Q141" s="1832" t="str">
        <f t="shared" si="108"/>
        <v/>
      </c>
      <c r="S141" s="1468"/>
      <c r="T141" s="1468"/>
      <c r="U141" s="1468"/>
      <c r="V141" s="1468"/>
      <c r="W141" s="1468"/>
      <c r="X141" s="1468"/>
      <c r="Y141" s="1468"/>
      <c r="Z141" s="1468"/>
      <c r="AA141" s="1477"/>
      <c r="AB141" s="1467"/>
      <c r="AC141" s="1467"/>
      <c r="AD141" s="1851">
        <f>IF(ISBLANK(AE141),"",LARGE(AD137:AD140,1)+1)</f>
        <v>4</v>
      </c>
      <c r="AE141" s="1839" t="s">
        <v>103</v>
      </c>
      <c r="AF141" s="1839"/>
      <c r="AG141" s="1839"/>
      <c r="AH141" s="1839"/>
      <c r="AI141" s="1839"/>
      <c r="AJ141" s="1839"/>
      <c r="AK141" s="1839"/>
      <c r="AL141" s="1839"/>
      <c r="AM141" s="1839"/>
      <c r="AN141" s="1839"/>
      <c r="AO141" s="1839"/>
      <c r="AP141" s="1839"/>
      <c r="AQ141" s="1839"/>
      <c r="AR141" s="1838"/>
      <c r="AS141" s="1463"/>
      <c r="EF141" s="1412"/>
      <c r="EG141" s="1411" t="s">
        <v>2294</v>
      </c>
      <c r="EH141" s="1411" t="s">
        <v>1905</v>
      </c>
      <c r="EI141" s="1411" t="s">
        <v>1906</v>
      </c>
      <c r="EJ141" s="1411" t="s">
        <v>2295</v>
      </c>
      <c r="EK141" s="1411" t="s">
        <v>2295</v>
      </c>
      <c r="EL141" s="1411" t="s">
        <v>1908</v>
      </c>
      <c r="EM141" s="1411" t="s">
        <v>1909</v>
      </c>
      <c r="EN141" s="1411" t="s">
        <v>1910</v>
      </c>
      <c r="EO141" s="1414" t="s">
        <v>1911</v>
      </c>
    </row>
    <row r="142" spans="2:145" ht="21" customHeight="1">
      <c r="B142" s="1438" t="str">
        <f t="shared" si="110"/>
        <v/>
      </c>
      <c r="C142" s="1438" t="str">
        <f t="shared" si="111"/>
        <v/>
      </c>
      <c r="D142" s="1438" t="str">
        <f>IF(UPPER(TRIM(N27))="X",C142,B142)</f>
        <v/>
      </c>
      <c r="E142" s="1438">
        <f t="array" ref="E142">IF(H141&lt;&gt;"",E141,IF(E141="","",IFERROR(MATCH(TRUE(),INDEX(INDEX(K:K,E141+1):K219&lt;&gt;"",0),0)+E141,"")))</f>
        <v>283</v>
      </c>
      <c r="F142" s="1438">
        <f t="shared" si="109"/>
        <v>0</v>
      </c>
      <c r="G142" s="1438" t="str">
        <f t="shared" si="102"/>
        <v/>
      </c>
      <c r="H142" s="1836" t="str">
        <f t="shared" si="103"/>
        <v/>
      </c>
      <c r="I142" s="1835" t="str">
        <f>IF(AND(F142&lt;&gt;"",N26&gt;0,M142&gt;N26),"Mot &gt; limite","")</f>
        <v/>
      </c>
      <c r="J142" s="1834" t="str">
        <f>IF(K142="","",COUNTIF(K34:K142,"&lt;&gt;"))</f>
        <v/>
      </c>
      <c r="K142" s="1837"/>
      <c r="L142" s="1834" t="str">
        <f t="shared" si="112"/>
        <v/>
      </c>
      <c r="M142" s="1463">
        <f>IF(OR(F142="",N26="",N26&lt;=0),"",IF(LEN(F142)&lt;=N26,LEN(F142),IFERROR(FIND("♦",SUBSTITUTE(LEFT(F142,N26)," ","♦",LEN(LEFT(F142,N26))-LEN(SUBSTITUTE(LEFT(F142,N26)," ","")))),FIND(" ",F142&amp;" ",N26+1)-1)))</f>
        <v>1</v>
      </c>
      <c r="N142" s="1832" t="str">
        <f t="shared" si="105"/>
        <v/>
      </c>
      <c r="O142" s="1833" t="str">
        <f t="shared" si="106"/>
        <v/>
      </c>
      <c r="P142" s="1832" t="str">
        <f t="shared" si="107"/>
        <v/>
      </c>
      <c r="Q142" s="1832" t="str">
        <f t="shared" si="108"/>
        <v/>
      </c>
      <c r="S142" s="1477"/>
      <c r="T142" s="1477"/>
      <c r="U142" s="1477"/>
      <c r="V142" s="1477"/>
      <c r="W142" s="1477"/>
      <c r="X142" s="1477"/>
      <c r="Y142" s="1477"/>
      <c r="Z142" s="1477"/>
      <c r="AA142" s="1477"/>
      <c r="AB142" s="1467"/>
      <c r="AC142" s="1467"/>
      <c r="AD142" s="1851" t="str">
        <f>IF(ISBLANK(AE142),"",LARGE(AD137:AD141,1)+1)</f>
        <v/>
      </c>
      <c r="AE142" s="1839"/>
      <c r="AF142" s="1839" t="s">
        <v>104</v>
      </c>
      <c r="AG142" s="1839"/>
      <c r="AH142" s="1839"/>
      <c r="AI142" s="1839"/>
      <c r="AJ142" s="1839"/>
      <c r="AK142" s="1839"/>
      <c r="AL142" s="1839"/>
      <c r="AM142" s="1839"/>
      <c r="AN142" s="1839"/>
      <c r="AO142" s="1839"/>
      <c r="AP142" s="1839"/>
      <c r="AQ142" s="1839"/>
      <c r="AR142" s="1838"/>
      <c r="AS142" s="1463"/>
      <c r="EF142" s="1412"/>
      <c r="EG142" s="1411" t="s">
        <v>2296</v>
      </c>
      <c r="EH142" s="1411" t="s">
        <v>1905</v>
      </c>
      <c r="EI142" s="1411" t="s">
        <v>1906</v>
      </c>
      <c r="EJ142" s="1411" t="s">
        <v>2297</v>
      </c>
      <c r="EK142" s="1411" t="s">
        <v>2297</v>
      </c>
      <c r="EL142" s="1411" t="s">
        <v>1908</v>
      </c>
      <c r="EM142" s="1411" t="s">
        <v>1909</v>
      </c>
      <c r="EN142" s="1411" t="s">
        <v>1910</v>
      </c>
      <c r="EO142" s="1414" t="s">
        <v>1911</v>
      </c>
    </row>
    <row r="143" spans="2:145" ht="21" customHeight="1">
      <c r="B143" s="1438" t="str">
        <f t="shared" si="110"/>
        <v/>
      </c>
      <c r="C143" s="1438" t="str">
        <f t="shared" si="111"/>
        <v/>
      </c>
      <c r="D143" s="1438" t="str">
        <f>IF(UPPER(TRIM(N27))="X",C143,B143)</f>
        <v/>
      </c>
      <c r="E143" s="1438">
        <f t="array" ref="E143">IF(H142&lt;&gt;"",E142,IF(E142="","",IFERROR(MATCH(TRUE(),INDEX(INDEX(K:K,E142+1):K219&lt;&gt;"",0),0)+E142,"")))</f>
        <v>284</v>
      </c>
      <c r="F143" s="1438">
        <f t="shared" si="109"/>
        <v>0</v>
      </c>
      <c r="G143" s="1438" t="str">
        <f t="shared" si="102"/>
        <v/>
      </c>
      <c r="H143" s="1836" t="str">
        <f t="shared" si="103"/>
        <v/>
      </c>
      <c r="I143" s="1835" t="str">
        <f>IF(AND(F143&lt;&gt;"",N26&gt;0,M143&gt;N26),"Mot &gt; limite","")</f>
        <v/>
      </c>
      <c r="J143" s="1834" t="str">
        <f>IF(K143="","",COUNTIF(K34:K143,"&lt;&gt;"))</f>
        <v/>
      </c>
      <c r="K143" s="1837"/>
      <c r="L143" s="1834" t="str">
        <f t="shared" si="112"/>
        <v/>
      </c>
      <c r="M143" s="1463">
        <f>IF(OR(F143="",N26="",N26&lt;=0),"",IF(LEN(F143)&lt;=N26,LEN(F143),IFERROR(FIND("♦",SUBSTITUTE(LEFT(F143,N26)," ","♦",LEN(LEFT(F143,N26))-LEN(SUBSTITUTE(LEFT(F143,N26)," ","")))),FIND(" ",F143&amp;" ",N26+1)-1)))</f>
        <v>1</v>
      </c>
      <c r="N143" s="1832" t="str">
        <f t="shared" si="105"/>
        <v/>
      </c>
      <c r="O143" s="1833" t="str">
        <f t="shared" si="106"/>
        <v/>
      </c>
      <c r="P143" s="1832" t="str">
        <f t="shared" si="107"/>
        <v/>
      </c>
      <c r="Q143" s="1832" t="str">
        <f t="shared" si="108"/>
        <v/>
      </c>
      <c r="S143" s="1477"/>
      <c r="T143" s="1477"/>
      <c r="U143" s="1477"/>
      <c r="V143" s="1477"/>
      <c r="W143" s="1477"/>
      <c r="X143" s="1477"/>
      <c r="Y143" s="1477"/>
      <c r="Z143" s="1477"/>
      <c r="AA143" s="1477"/>
      <c r="AB143" s="1467"/>
      <c r="AC143" s="1467"/>
      <c r="AD143" s="1851">
        <f>IF(ISBLANK(AE143),"",LARGE(AD137:AD142,1)+1)</f>
        <v>5</v>
      </c>
      <c r="AE143" s="1839" t="s">
        <v>106</v>
      </c>
      <c r="AF143" s="1839"/>
      <c r="AG143" s="1839"/>
      <c r="AH143" s="1839"/>
      <c r="AI143" s="1839"/>
      <c r="AJ143" s="1839"/>
      <c r="AK143" s="1839"/>
      <c r="AL143" s="1839"/>
      <c r="AM143" s="1839"/>
      <c r="AN143" s="1839"/>
      <c r="AO143" s="1839"/>
      <c r="AP143" s="1839"/>
      <c r="AQ143" s="1839"/>
      <c r="AR143" s="1838"/>
      <c r="AS143" s="1463"/>
      <c r="EF143" s="1412"/>
      <c r="EG143" s="1411" t="s">
        <v>2298</v>
      </c>
      <c r="EH143" s="1411" t="s">
        <v>1905</v>
      </c>
      <c r="EI143" s="1411" t="s">
        <v>1906</v>
      </c>
      <c r="EJ143" s="1411" t="s">
        <v>758</v>
      </c>
      <c r="EK143" s="1411" t="s">
        <v>758</v>
      </c>
      <c r="EL143" s="1411" t="s">
        <v>1980</v>
      </c>
      <c r="EM143" s="1411" t="s">
        <v>1981</v>
      </c>
      <c r="EN143" s="1411" t="s">
        <v>1910</v>
      </c>
      <c r="EO143" s="1414" t="s">
        <v>1982</v>
      </c>
    </row>
    <row r="144" spans="2:145" ht="21" customHeight="1">
      <c r="B144" s="1438" t="str">
        <f t="shared" si="110"/>
        <v/>
      </c>
      <c r="C144" s="1438" t="str">
        <f t="shared" si="111"/>
        <v/>
      </c>
      <c r="D144" s="1438" t="str">
        <f>IF(UPPER(TRIM(N27))="X",C144,B144)</f>
        <v/>
      </c>
      <c r="E144" s="1438">
        <f t="array" ref="E144">IF(H143&lt;&gt;"",E143,IF(E143="","",IFERROR(MATCH(TRUE(),INDEX(INDEX(K:K,E143+1):K219&lt;&gt;"",0),0)+E143,"")))</f>
        <v>285</v>
      </c>
      <c r="F144" s="1438">
        <f t="shared" si="109"/>
        <v>0</v>
      </c>
      <c r="G144" s="1438" t="str">
        <f t="shared" si="102"/>
        <v/>
      </c>
      <c r="H144" s="1836" t="str">
        <f t="shared" si="103"/>
        <v/>
      </c>
      <c r="I144" s="1835" t="str">
        <f>IF(AND(F144&lt;&gt;"",N26&gt;0,M144&gt;N26),"Mot &gt; limite","")</f>
        <v/>
      </c>
      <c r="J144" s="1834" t="str">
        <f>IF(K144="","",COUNTIF(K34:K144,"&lt;&gt;"))</f>
        <v/>
      </c>
      <c r="K144" s="1837"/>
      <c r="L144" s="1834" t="str">
        <f t="shared" si="112"/>
        <v/>
      </c>
      <c r="M144" s="1463">
        <f>IF(OR(F144="",N26="",N26&lt;=0),"",IF(LEN(F144)&lt;=N26,LEN(F144),IFERROR(FIND("♦",SUBSTITUTE(LEFT(F144,N26)," ","♦",LEN(LEFT(F144,N26))-LEN(SUBSTITUTE(LEFT(F144,N26)," ","")))),FIND(" ",F144&amp;" ",N26+1)-1)))</f>
        <v>1</v>
      </c>
      <c r="N144" s="1832" t="str">
        <f t="shared" si="105"/>
        <v/>
      </c>
      <c r="O144" s="1833" t="str">
        <f t="shared" si="106"/>
        <v/>
      </c>
      <c r="P144" s="1832" t="str">
        <f t="shared" si="107"/>
        <v/>
      </c>
      <c r="Q144" s="1832" t="str">
        <f t="shared" si="108"/>
        <v/>
      </c>
      <c r="S144" s="1477"/>
      <c r="T144" s="1477"/>
      <c r="U144" s="1477"/>
      <c r="V144" s="1477"/>
      <c r="W144" s="1477"/>
      <c r="X144" s="1477"/>
      <c r="Y144" s="1477"/>
      <c r="Z144" s="1477"/>
      <c r="AA144" s="1477"/>
      <c r="AB144" s="1467"/>
      <c r="AC144" s="1467"/>
      <c r="AD144" s="1851">
        <f>IF(ISBLANK(AE144),"",LARGE(AD137:AD143,1)+1)</f>
        <v>6</v>
      </c>
      <c r="AE144" s="1839" t="s">
        <v>108</v>
      </c>
      <c r="AF144" s="1839"/>
      <c r="AG144" s="1839"/>
      <c r="AH144" s="1839"/>
      <c r="AI144" s="1839"/>
      <c r="AJ144" s="1839"/>
      <c r="AK144" s="1839"/>
      <c r="AL144" s="1839"/>
      <c r="AM144" s="1839"/>
      <c r="AN144" s="1839"/>
      <c r="AO144" s="1839"/>
      <c r="AP144" s="1839"/>
      <c r="AQ144" s="1839"/>
      <c r="AR144" s="1838"/>
      <c r="AS144" s="1463"/>
      <c r="EF144" s="1412"/>
      <c r="EG144" s="1411" t="s">
        <v>2299</v>
      </c>
      <c r="EH144" s="1411" t="s">
        <v>1905</v>
      </c>
      <c r="EI144" s="1411" t="s">
        <v>1906</v>
      </c>
      <c r="EJ144" s="1411" t="s">
        <v>759</v>
      </c>
      <c r="EK144" s="1411" t="s">
        <v>759</v>
      </c>
      <c r="EL144" s="1411" t="s">
        <v>1908</v>
      </c>
      <c r="EM144" s="1411" t="s">
        <v>1909</v>
      </c>
      <c r="EN144" s="1411" t="s">
        <v>1910</v>
      </c>
      <c r="EO144" s="1414" t="s">
        <v>1911</v>
      </c>
    </row>
    <row r="145" spans="2:145" ht="21" customHeight="1">
      <c r="B145" s="1438" t="str">
        <f t="shared" si="110"/>
        <v/>
      </c>
      <c r="C145" s="1438" t="str">
        <f t="shared" si="111"/>
        <v/>
      </c>
      <c r="D145" s="1438" t="str">
        <f>IF(UPPER(TRIM(N27))="X",C145,B145)</f>
        <v/>
      </c>
      <c r="E145" s="1438">
        <f t="array" ref="E145">IF(H144&lt;&gt;"",E144,IF(E144="","",IFERROR(MATCH(TRUE(),INDEX(INDEX(K:K,E144+1):K219&lt;&gt;"",0),0)+E144,"")))</f>
        <v>286</v>
      </c>
      <c r="F145" s="1438">
        <f t="shared" si="109"/>
        <v>0</v>
      </c>
      <c r="G145" s="1438" t="str">
        <f t="shared" si="102"/>
        <v/>
      </c>
      <c r="H145" s="1836" t="str">
        <f t="shared" si="103"/>
        <v/>
      </c>
      <c r="I145" s="1835" t="str">
        <f>IF(AND(F145&lt;&gt;"",N26&gt;0,M145&gt;N26),"Mot &gt; limite","")</f>
        <v/>
      </c>
      <c r="J145" s="1834" t="str">
        <f>IF(K145="","",COUNTIF(K34:K145,"&lt;&gt;"))</f>
        <v/>
      </c>
      <c r="K145" s="1837"/>
      <c r="L145" s="1834" t="str">
        <f t="shared" si="112"/>
        <v/>
      </c>
      <c r="M145" s="1463">
        <f>IF(OR(F145="",N26="",N26&lt;=0),"",IF(LEN(F145)&lt;=N26,LEN(F145),IFERROR(FIND("♦",SUBSTITUTE(LEFT(F145,N26)," ","♦",LEN(LEFT(F145,N26))-LEN(SUBSTITUTE(LEFT(F145,N26)," ","")))),FIND(" ",F145&amp;" ",N26+1)-1)))</f>
        <v>1</v>
      </c>
      <c r="N145" s="1832" t="str">
        <f t="shared" si="105"/>
        <v/>
      </c>
      <c r="O145" s="1833" t="str">
        <f t="shared" si="106"/>
        <v/>
      </c>
      <c r="P145" s="1832" t="str">
        <f t="shared" si="107"/>
        <v/>
      </c>
      <c r="Q145" s="1832" t="str">
        <f t="shared" si="108"/>
        <v/>
      </c>
      <c r="S145" s="1477"/>
      <c r="T145" s="1477"/>
      <c r="U145" s="1477"/>
      <c r="V145" s="1477"/>
      <c r="W145" s="1477"/>
      <c r="X145" s="1477"/>
      <c r="Y145" s="1477"/>
      <c r="Z145" s="1477"/>
      <c r="AA145" s="1477"/>
      <c r="AB145" s="1467"/>
      <c r="AC145" s="1467"/>
      <c r="AD145" s="1851" t="str">
        <f>IF(ISBLANK(AE145),"",LARGE(AD137:AD144,1)+1)</f>
        <v/>
      </c>
      <c r="AE145" s="1839"/>
      <c r="AF145" s="1839" t="s">
        <v>110</v>
      </c>
      <c r="AG145" s="1839"/>
      <c r="AH145" s="1839"/>
      <c r="AI145" s="1839"/>
      <c r="AJ145" s="1839"/>
      <c r="AK145" s="1839"/>
      <c r="AL145" s="1839"/>
      <c r="AM145" s="1839"/>
      <c r="AN145" s="1839"/>
      <c r="AO145" s="1839"/>
      <c r="AP145" s="1839"/>
      <c r="AQ145" s="1839"/>
      <c r="AR145" s="1838"/>
      <c r="AS145" s="1463"/>
      <c r="EF145" s="1412"/>
      <c r="EG145" s="1411" t="s">
        <v>2300</v>
      </c>
      <c r="EH145" s="1411" t="s">
        <v>1905</v>
      </c>
      <c r="EI145" s="1411" t="s">
        <v>1906</v>
      </c>
      <c r="EJ145" s="1411" t="s">
        <v>2301</v>
      </c>
      <c r="EK145" s="1411" t="s">
        <v>2301</v>
      </c>
      <c r="EL145" s="1411" t="s">
        <v>1908</v>
      </c>
      <c r="EM145" s="1411" t="s">
        <v>1909</v>
      </c>
      <c r="EN145" s="1411" t="s">
        <v>1910</v>
      </c>
      <c r="EO145" s="1414" t="s">
        <v>1911</v>
      </c>
    </row>
    <row r="146" spans="2:145" ht="21" customHeight="1">
      <c r="B146" s="1438" t="str">
        <f t="shared" si="110"/>
        <v/>
      </c>
      <c r="C146" s="1438" t="str">
        <f t="shared" si="111"/>
        <v/>
      </c>
      <c r="D146" s="1438" t="str">
        <f>IF(UPPER(TRIM(N27))="X",C146,B146)</f>
        <v/>
      </c>
      <c r="E146" s="1438">
        <f t="array" ref="E146">IF(H145&lt;&gt;"",E145,IF(E145="","",IFERROR(MATCH(TRUE(),INDEX(INDEX(K:K,E145+1):K219&lt;&gt;"",0),0)+E145,"")))</f>
        <v>287</v>
      </c>
      <c r="F146" s="1438">
        <f t="shared" si="109"/>
        <v>0</v>
      </c>
      <c r="G146" s="1438" t="str">
        <f t="shared" si="102"/>
        <v/>
      </c>
      <c r="H146" s="1836" t="str">
        <f t="shared" si="103"/>
        <v/>
      </c>
      <c r="I146" s="1835" t="str">
        <f>IF(AND(F146&lt;&gt;"",N26&gt;0,M146&gt;N26),"Mot &gt; limite","")</f>
        <v/>
      </c>
      <c r="J146" s="1834" t="str">
        <f>IF(K146="","",COUNTIF(K34:K146,"&lt;&gt;"))</f>
        <v/>
      </c>
      <c r="K146" s="1837"/>
      <c r="L146" s="1834" t="str">
        <f t="shared" si="112"/>
        <v/>
      </c>
      <c r="M146" s="1463">
        <f>IF(OR(F146="",N26="",N26&lt;=0),"",IF(LEN(F146)&lt;=N26,LEN(F146),IFERROR(FIND("♦",SUBSTITUTE(LEFT(F146,N26)," ","♦",LEN(LEFT(F146,N26))-LEN(SUBSTITUTE(LEFT(F146,N26)," ","")))),FIND(" ",F146&amp;" ",N26+1)-1)))</f>
        <v>1</v>
      </c>
      <c r="N146" s="1832" t="str">
        <f t="shared" si="105"/>
        <v/>
      </c>
      <c r="O146" s="1833" t="str">
        <f t="shared" si="106"/>
        <v/>
      </c>
      <c r="P146" s="1832" t="str">
        <f t="shared" si="107"/>
        <v/>
      </c>
      <c r="Q146" s="1832" t="str">
        <f t="shared" si="108"/>
        <v/>
      </c>
      <c r="S146" s="1477"/>
      <c r="T146" s="1477"/>
      <c r="U146" s="1477"/>
      <c r="V146" s="1477"/>
      <c r="W146" s="1477"/>
      <c r="X146" s="1477"/>
      <c r="Y146" s="1477"/>
      <c r="Z146" s="1477"/>
      <c r="AA146" s="1477"/>
      <c r="AB146" s="1467"/>
      <c r="AC146" s="1467"/>
      <c r="AD146" s="1851">
        <f>IF(ISBLANK(AE146),"",LARGE(AD137:AD145,1)+1)</f>
        <v>7</v>
      </c>
      <c r="AE146" s="1839" t="s">
        <v>112</v>
      </c>
      <c r="AF146" s="1839"/>
      <c r="AG146" s="1839"/>
      <c r="AH146" s="1839"/>
      <c r="AI146" s="1839"/>
      <c r="AJ146" s="1839"/>
      <c r="AK146" s="1839"/>
      <c r="AL146" s="1839"/>
      <c r="AM146" s="1839"/>
      <c r="AN146" s="1839"/>
      <c r="AO146" s="1839"/>
      <c r="AP146" s="1839"/>
      <c r="AQ146" s="1839"/>
      <c r="AR146" s="1838"/>
      <c r="AS146" s="1463"/>
      <c r="EF146" s="1412"/>
      <c r="EG146" s="1411" t="s">
        <v>2302</v>
      </c>
      <c r="EH146" s="1411" t="s">
        <v>1905</v>
      </c>
      <c r="EI146" s="1411" t="s">
        <v>1906</v>
      </c>
      <c r="EJ146" s="1411" t="s">
        <v>760</v>
      </c>
      <c r="EK146" s="1411" t="s">
        <v>760</v>
      </c>
      <c r="EL146" s="1411" t="s">
        <v>1908</v>
      </c>
      <c r="EM146" s="1411" t="s">
        <v>1909</v>
      </c>
      <c r="EN146" s="1411" t="s">
        <v>1910</v>
      </c>
      <c r="EO146" s="1414" t="s">
        <v>1911</v>
      </c>
    </row>
    <row r="147" spans="2:145" ht="21" customHeight="1">
      <c r="B147" s="1438" t="str">
        <f t="shared" si="110"/>
        <v/>
      </c>
      <c r="C147" s="1438" t="str">
        <f t="shared" si="111"/>
        <v/>
      </c>
      <c r="D147" s="1438" t="str">
        <f>IF(UPPER(TRIM(N27))="X",C147,B147)</f>
        <v/>
      </c>
      <c r="E147" s="1438">
        <f t="array" ref="E147">IF(H146&lt;&gt;"",E146,IF(E146="","",IFERROR(MATCH(TRUE(),INDEX(INDEX(K:K,E146+1):K219&lt;&gt;"",0),0)+E146,"")))</f>
        <v>288</v>
      </c>
      <c r="F147" s="1438">
        <f t="shared" si="109"/>
        <v>0</v>
      </c>
      <c r="G147" s="1438" t="str">
        <f t="shared" si="102"/>
        <v/>
      </c>
      <c r="H147" s="1836" t="str">
        <f t="shared" si="103"/>
        <v/>
      </c>
      <c r="I147" s="1835" t="str">
        <f>IF(AND(F147&lt;&gt;"",N26&gt;0,M147&gt;N26),"Mot &gt; limite","")</f>
        <v/>
      </c>
      <c r="J147" s="1834" t="str">
        <f>IF(K147="","",COUNTIF(K34:K147,"&lt;&gt;"))</f>
        <v/>
      </c>
      <c r="K147" s="1837"/>
      <c r="L147" s="1834" t="str">
        <f t="shared" si="112"/>
        <v/>
      </c>
      <c r="M147" s="1463">
        <f>IF(OR(F147="",N26="",N26&lt;=0),"",IF(LEN(F147)&lt;=N26,LEN(F147),IFERROR(FIND("♦",SUBSTITUTE(LEFT(F147,N26)," ","♦",LEN(LEFT(F147,N26))-LEN(SUBSTITUTE(LEFT(F147,N26)," ","")))),FIND(" ",F147&amp;" ",N26+1)-1)))</f>
        <v>1</v>
      </c>
      <c r="N147" s="1832" t="str">
        <f t="shared" si="105"/>
        <v/>
      </c>
      <c r="O147" s="1833" t="str">
        <f t="shared" si="106"/>
        <v/>
      </c>
      <c r="P147" s="1832" t="str">
        <f t="shared" si="107"/>
        <v/>
      </c>
      <c r="Q147" s="1832" t="str">
        <f t="shared" si="108"/>
        <v/>
      </c>
      <c r="S147" s="1477"/>
      <c r="T147" s="1477"/>
      <c r="U147" s="1477"/>
      <c r="V147" s="1477"/>
      <c r="W147" s="1477"/>
      <c r="X147" s="1477"/>
      <c r="Y147" s="1477"/>
      <c r="Z147" s="1477"/>
      <c r="AA147" s="1477"/>
      <c r="AB147" s="1467"/>
      <c r="AC147" s="1467"/>
      <c r="AD147" s="1851">
        <f>IF(ISBLANK(AE147),"",LARGE(AD137:AD146,1)+1)</f>
        <v>8</v>
      </c>
      <c r="AE147" s="1839" t="s">
        <v>114</v>
      </c>
      <c r="AF147" s="1839"/>
      <c r="AG147" s="1839"/>
      <c r="AH147" s="1839"/>
      <c r="AI147" s="1839"/>
      <c r="AJ147" s="1839"/>
      <c r="AK147" s="1839"/>
      <c r="AL147" s="1839"/>
      <c r="AM147" s="1839"/>
      <c r="AN147" s="1839"/>
      <c r="AO147" s="1839"/>
      <c r="AP147" s="1839"/>
      <c r="AQ147" s="1839"/>
      <c r="AR147" s="1838"/>
      <c r="AS147" s="1463"/>
      <c r="EF147" s="1412"/>
      <c r="EG147" s="1411" t="s">
        <v>2303</v>
      </c>
      <c r="EH147" s="1411" t="s">
        <v>1905</v>
      </c>
      <c r="EI147" s="1411" t="s">
        <v>1906</v>
      </c>
      <c r="EJ147" s="1411" t="s">
        <v>2304</v>
      </c>
      <c r="EK147" s="1411" t="s">
        <v>2305</v>
      </c>
      <c r="EL147" s="1411" t="s">
        <v>1908</v>
      </c>
      <c r="EM147" s="1411" t="s">
        <v>1909</v>
      </c>
      <c r="EN147" s="1411" t="s">
        <v>1910</v>
      </c>
      <c r="EO147" s="1414" t="s">
        <v>1911</v>
      </c>
    </row>
    <row r="148" spans="2:145" ht="21" customHeight="1">
      <c r="B148" s="1438" t="str">
        <f t="shared" si="110"/>
        <v/>
      </c>
      <c r="C148" s="1438" t="str">
        <f t="shared" si="111"/>
        <v/>
      </c>
      <c r="D148" s="1438" t="str">
        <f>IF(UPPER(TRIM(N27))="X",C148,B148)</f>
        <v/>
      </c>
      <c r="E148" s="1438">
        <f t="array" ref="E148">IF(H147&lt;&gt;"",E147,IF(E147="","",IFERROR(MATCH(TRUE(),INDEX(INDEX(K:K,E147+1):K219&lt;&gt;"",0),0)+E147,"")))</f>
        <v>289</v>
      </c>
      <c r="F148" s="1438">
        <f t="shared" si="109"/>
        <v>0</v>
      </c>
      <c r="G148" s="1438" t="str">
        <f t="shared" si="102"/>
        <v/>
      </c>
      <c r="H148" s="1836" t="str">
        <f t="shared" si="103"/>
        <v/>
      </c>
      <c r="I148" s="1835" t="str">
        <f>IF(AND(F148&lt;&gt;"",N26&gt;0,M148&gt;N26),"Mot &gt; limite","")</f>
        <v/>
      </c>
      <c r="J148" s="1834" t="str">
        <f>IF(K148="","",COUNTIF(K34:K148,"&lt;&gt;"))</f>
        <v/>
      </c>
      <c r="K148" s="1837"/>
      <c r="L148" s="1834" t="str">
        <f t="shared" si="112"/>
        <v/>
      </c>
      <c r="M148" s="1463">
        <f>IF(OR(F148="",N26="",N26&lt;=0),"",IF(LEN(F148)&lt;=N26,LEN(F148),IFERROR(FIND("♦",SUBSTITUTE(LEFT(F148,N26)," ","♦",LEN(LEFT(F148,N26))-LEN(SUBSTITUTE(LEFT(F148,N26)," ","")))),FIND(" ",F148&amp;" ",N26+1)-1)))</f>
        <v>1</v>
      </c>
      <c r="N148" s="1832" t="str">
        <f t="shared" si="105"/>
        <v/>
      </c>
      <c r="O148" s="1833" t="str">
        <f t="shared" si="106"/>
        <v/>
      </c>
      <c r="P148" s="1832" t="str">
        <f t="shared" si="107"/>
        <v/>
      </c>
      <c r="Q148" s="1832" t="str">
        <f t="shared" si="108"/>
        <v/>
      </c>
      <c r="S148" s="1477"/>
      <c r="T148" s="1477"/>
      <c r="U148" s="1477"/>
      <c r="V148" s="1477"/>
      <c r="W148" s="1477"/>
      <c r="X148" s="1477"/>
      <c r="Y148" s="1477"/>
      <c r="Z148" s="1477"/>
      <c r="AA148" s="1477"/>
      <c r="AB148" s="1467"/>
      <c r="AC148" s="1467"/>
      <c r="AD148" s="1851" t="str">
        <f>IF(ISBLANK(AE148),"",LARGE(AD137:AD147,1)+1)</f>
        <v/>
      </c>
      <c r="AE148" s="1839"/>
      <c r="AF148" s="1839"/>
      <c r="AG148" s="1839"/>
      <c r="AH148" s="1839"/>
      <c r="AI148" s="1839"/>
      <c r="AJ148" s="1839"/>
      <c r="AK148" s="1839"/>
      <c r="AL148" s="1839"/>
      <c r="AM148" s="1839"/>
      <c r="AN148" s="1839"/>
      <c r="AO148" s="1839"/>
      <c r="AP148" s="1839"/>
      <c r="AQ148" s="1839"/>
      <c r="AR148" s="1838"/>
      <c r="AS148" s="1463"/>
      <c r="EF148" s="1412"/>
      <c r="EG148" s="1411" t="s">
        <v>2306</v>
      </c>
      <c r="EH148" s="1411" t="s">
        <v>1905</v>
      </c>
      <c r="EI148" s="1411" t="s">
        <v>1906</v>
      </c>
      <c r="EJ148" s="1411" t="s">
        <v>2307</v>
      </c>
      <c r="EK148" s="1411" t="s">
        <v>2307</v>
      </c>
      <c r="EL148" s="1411" t="s">
        <v>1908</v>
      </c>
      <c r="EM148" s="1411" t="s">
        <v>1909</v>
      </c>
      <c r="EN148" s="1411" t="s">
        <v>1910</v>
      </c>
      <c r="EO148" s="1414" t="s">
        <v>1911</v>
      </c>
    </row>
    <row r="149" spans="2:145" ht="21" customHeight="1">
      <c r="B149" s="1438" t="str">
        <f t="shared" si="110"/>
        <v/>
      </c>
      <c r="C149" s="1438" t="str">
        <f t="shared" si="111"/>
        <v/>
      </c>
      <c r="D149" s="1438" t="str">
        <f>IF(UPPER(TRIM(N27))="X",C149,B149)</f>
        <v/>
      </c>
      <c r="E149" s="1438">
        <f t="array" ref="E149">IF(H148&lt;&gt;"",E148,IF(E148="","",IFERROR(MATCH(TRUE(),INDEX(INDEX(K:K,E148+1):K219&lt;&gt;"",0),0)+E148,"")))</f>
        <v>290</v>
      </c>
      <c r="F149" s="1438">
        <f t="shared" si="109"/>
        <v>0</v>
      </c>
      <c r="G149" s="1438" t="str">
        <f t="shared" si="102"/>
        <v/>
      </c>
      <c r="H149" s="1836" t="str">
        <f t="shared" si="103"/>
        <v/>
      </c>
      <c r="I149" s="1835" t="str">
        <f>IF(AND(F149&lt;&gt;"",N26&gt;0,M149&gt;N26),"Mot &gt; limite","")</f>
        <v/>
      </c>
      <c r="J149" s="1834" t="str">
        <f>IF(K149="","",COUNTIF(K34:K149,"&lt;&gt;"))</f>
        <v/>
      </c>
      <c r="K149" s="1837"/>
      <c r="L149" s="1834" t="str">
        <f t="shared" si="112"/>
        <v/>
      </c>
      <c r="M149" s="1463">
        <f>IF(OR(F149="",N26="",N26&lt;=0),"",IF(LEN(F149)&lt;=N26,LEN(F149),IFERROR(FIND("♦",SUBSTITUTE(LEFT(F149,N26)," ","♦",LEN(LEFT(F149,N26))-LEN(SUBSTITUTE(LEFT(F149,N26)," ","")))),FIND(" ",F149&amp;" ",N26+1)-1)))</f>
        <v>1</v>
      </c>
      <c r="N149" s="1832" t="str">
        <f t="shared" si="105"/>
        <v/>
      </c>
      <c r="O149" s="1833" t="str">
        <f t="shared" si="106"/>
        <v/>
      </c>
      <c r="P149" s="1832" t="str">
        <f t="shared" si="107"/>
        <v/>
      </c>
      <c r="Q149" s="1832" t="str">
        <f t="shared" si="108"/>
        <v/>
      </c>
      <c r="S149" s="1477"/>
      <c r="T149" s="1477"/>
      <c r="U149" s="1477"/>
      <c r="V149" s="1477"/>
      <c r="W149" s="1477"/>
      <c r="X149" s="1477"/>
      <c r="Y149" s="1477"/>
      <c r="Z149" s="1477"/>
      <c r="AA149" s="1477"/>
      <c r="AB149" s="1467"/>
      <c r="AC149" s="1467"/>
      <c r="AD149" s="1851" t="str">
        <f>IF(ISBLANK(AE149),"",LARGE(AD137:AD148,1)+1)</f>
        <v/>
      </c>
      <c r="AE149" s="1839"/>
      <c r="AF149" s="1839"/>
      <c r="AG149" s="1839"/>
      <c r="AH149" s="1839"/>
      <c r="AI149" s="1839"/>
      <c r="AJ149" s="1839"/>
      <c r="AK149" s="1839"/>
      <c r="AL149" s="1839"/>
      <c r="AM149" s="1839"/>
      <c r="AN149" s="1839"/>
      <c r="AO149" s="1839"/>
      <c r="AP149" s="1839"/>
      <c r="AQ149" s="1839"/>
      <c r="AR149" s="1838"/>
      <c r="AS149" s="1463"/>
      <c r="EF149" s="1412"/>
      <c r="EG149" s="1411" t="s">
        <v>2308</v>
      </c>
      <c r="EH149" s="1411" t="s">
        <v>1905</v>
      </c>
      <c r="EI149" s="1411" t="s">
        <v>1906</v>
      </c>
      <c r="EJ149" s="1411" t="s">
        <v>2309</v>
      </c>
      <c r="EK149" s="1411" t="s">
        <v>2309</v>
      </c>
      <c r="EL149" s="1411" t="s">
        <v>1908</v>
      </c>
      <c r="EM149" s="1411" t="s">
        <v>1909</v>
      </c>
      <c r="EN149" s="1411" t="s">
        <v>1910</v>
      </c>
      <c r="EO149" s="1414" t="s">
        <v>1911</v>
      </c>
    </row>
    <row r="150" spans="2:145" ht="21" customHeight="1">
      <c r="B150" s="1438" t="str">
        <f t="shared" si="110"/>
        <v/>
      </c>
      <c r="C150" s="1438" t="str">
        <f t="shared" si="111"/>
        <v/>
      </c>
      <c r="D150" s="1438" t="str">
        <f>IF(UPPER(TRIM(N27))="X",C150,B150)</f>
        <v/>
      </c>
      <c r="E150" s="1438">
        <f t="array" ref="E150">IF(H149&lt;&gt;"",E149,IF(E149="","",IFERROR(MATCH(TRUE(),INDEX(INDEX(K:K,E149+1):K219&lt;&gt;"",0),0)+E149,"")))</f>
        <v>291</v>
      </c>
      <c r="F150" s="1438">
        <f t="shared" si="109"/>
        <v>0</v>
      </c>
      <c r="G150" s="1438" t="str">
        <f t="shared" si="102"/>
        <v/>
      </c>
      <c r="H150" s="1836" t="str">
        <f t="shared" si="103"/>
        <v/>
      </c>
      <c r="I150" s="1835" t="str">
        <f>IF(AND(F150&lt;&gt;"",N26&gt;0,M150&gt;N26),"Mot &gt; limite","")</f>
        <v/>
      </c>
      <c r="J150" s="1834" t="str">
        <f>IF(K150="","",COUNTIF(K34:K150,"&lt;&gt;"))</f>
        <v/>
      </c>
      <c r="K150" s="1837"/>
      <c r="L150" s="1834" t="str">
        <f t="shared" si="112"/>
        <v/>
      </c>
      <c r="M150" s="1463">
        <f>IF(OR(F150="",N26="",N26&lt;=0),"",IF(LEN(F150)&lt;=N26,LEN(F150),IFERROR(FIND("♦",SUBSTITUTE(LEFT(F150,N26)," ","♦",LEN(LEFT(F150,N26))-LEN(SUBSTITUTE(LEFT(F150,N26)," ","")))),FIND(" ",F150&amp;" ",N26+1)-1)))</f>
        <v>1</v>
      </c>
      <c r="N150" s="1832" t="str">
        <f t="shared" si="105"/>
        <v/>
      </c>
      <c r="O150" s="1833" t="str">
        <f t="shared" si="106"/>
        <v/>
      </c>
      <c r="P150" s="1832" t="str">
        <f t="shared" si="107"/>
        <v/>
      </c>
      <c r="Q150" s="1832" t="str">
        <f t="shared" si="108"/>
        <v/>
      </c>
      <c r="S150" s="1477"/>
      <c r="T150" s="1477"/>
      <c r="U150" s="1477"/>
      <c r="V150" s="1477"/>
      <c r="W150" s="1477"/>
      <c r="X150" s="1477"/>
      <c r="Y150" s="1477"/>
      <c r="Z150" s="1477"/>
      <c r="AA150" s="1477"/>
      <c r="AB150" s="1467"/>
      <c r="AC150" s="1467"/>
      <c r="AD150" s="1851" t="str">
        <f>IF(ISBLANK(AE150),"",LARGE(AD137:AD149,1)+1)</f>
        <v/>
      </c>
      <c r="AE150" s="1839"/>
      <c r="AF150" s="1839"/>
      <c r="AG150" s="1839"/>
      <c r="AH150" s="1839"/>
      <c r="AI150" s="1839"/>
      <c r="AJ150" s="1839"/>
      <c r="AK150" s="1839"/>
      <c r="AL150" s="1839"/>
      <c r="AM150" s="1839"/>
      <c r="AN150" s="1839"/>
      <c r="AO150" s="1839"/>
      <c r="AP150" s="1839"/>
      <c r="AQ150" s="1839"/>
      <c r="AR150" s="1838"/>
      <c r="AS150" s="1463"/>
      <c r="EF150" s="1412"/>
      <c r="EG150" s="1411" t="s">
        <v>2310</v>
      </c>
      <c r="EH150" s="1411" t="s">
        <v>1905</v>
      </c>
      <c r="EI150" s="1411" t="s">
        <v>1906</v>
      </c>
      <c r="EJ150" s="1411" t="s">
        <v>2311</v>
      </c>
      <c r="EK150" s="1411" t="s">
        <v>2311</v>
      </c>
      <c r="EL150" s="1411" t="s">
        <v>1908</v>
      </c>
      <c r="EM150" s="1411" t="s">
        <v>1909</v>
      </c>
      <c r="EN150" s="1411" t="s">
        <v>1910</v>
      </c>
      <c r="EO150" s="1414" t="s">
        <v>1911</v>
      </c>
    </row>
    <row r="151" spans="2:145" ht="21" customHeight="1">
      <c r="B151" s="1438" t="str">
        <f t="shared" si="110"/>
        <v/>
      </c>
      <c r="C151" s="1438" t="str">
        <f t="shared" si="111"/>
        <v/>
      </c>
      <c r="D151" s="1438" t="str">
        <f>IF(UPPER(TRIM(N27))="X",C151,B151)</f>
        <v/>
      </c>
      <c r="E151" s="1438">
        <f t="array" ref="E151">IF(H150&lt;&gt;"",E150,IF(E150="","",IFERROR(MATCH(TRUE(),INDEX(INDEX(K:K,E150+1):K219&lt;&gt;"",0),0)+E150,"")))</f>
        <v>292</v>
      </c>
      <c r="F151" s="1438">
        <f t="shared" si="109"/>
        <v>0</v>
      </c>
      <c r="G151" s="1438" t="str">
        <f t="shared" si="102"/>
        <v/>
      </c>
      <c r="H151" s="1836" t="str">
        <f t="shared" si="103"/>
        <v/>
      </c>
      <c r="I151" s="1835" t="str">
        <f>IF(AND(F151&lt;&gt;"",N26&gt;0,M151&gt;N26),"Mot &gt; limite","")</f>
        <v/>
      </c>
      <c r="J151" s="1834" t="str">
        <f>IF(K151="","",COUNTIF(K34:K151,"&lt;&gt;"))</f>
        <v/>
      </c>
      <c r="K151" s="1837"/>
      <c r="L151" s="1834" t="str">
        <f t="shared" si="112"/>
        <v/>
      </c>
      <c r="M151" s="1463">
        <f>IF(OR(F151="",N26="",N26&lt;=0),"",IF(LEN(F151)&lt;=N26,LEN(F151),IFERROR(FIND("♦",SUBSTITUTE(LEFT(F151,N26)," ","♦",LEN(LEFT(F151,N26))-LEN(SUBSTITUTE(LEFT(F151,N26)," ","")))),FIND(" ",F151&amp;" ",N26+1)-1)))</f>
        <v>1</v>
      </c>
      <c r="N151" s="1832" t="str">
        <f t="shared" si="105"/>
        <v/>
      </c>
      <c r="O151" s="1833" t="str">
        <f t="shared" si="106"/>
        <v/>
      </c>
      <c r="P151" s="1832" t="str">
        <f t="shared" si="107"/>
        <v/>
      </c>
      <c r="Q151" s="1832" t="str">
        <f t="shared" si="108"/>
        <v/>
      </c>
      <c r="S151" s="1477"/>
      <c r="T151" s="1477"/>
      <c r="U151" s="1477"/>
      <c r="V151" s="1477"/>
      <c r="W151" s="1477"/>
      <c r="X151" s="1477"/>
      <c r="Y151" s="1477"/>
      <c r="Z151" s="1477"/>
      <c r="AA151" s="1477"/>
      <c r="AB151" s="1467"/>
      <c r="AC151" s="1467"/>
      <c r="AD151" s="1851" t="str">
        <f>IF(ISBLANK(AE151),"",LARGE(AD137:AD150,1)+1)</f>
        <v/>
      </c>
      <c r="AE151" s="1839"/>
      <c r="AF151" s="1839"/>
      <c r="AG151" s="1839"/>
      <c r="AH151" s="1839"/>
      <c r="AI151" s="1839"/>
      <c r="AJ151" s="1839"/>
      <c r="AK151" s="1839"/>
      <c r="AL151" s="1839"/>
      <c r="AM151" s="1839"/>
      <c r="AN151" s="1839"/>
      <c r="AO151" s="1839"/>
      <c r="AP151" s="1839"/>
      <c r="AQ151" s="1839"/>
      <c r="AR151" s="1838"/>
      <c r="AS151" s="1463"/>
      <c r="EF151" s="1412"/>
      <c r="EG151" s="1411" t="s">
        <v>2312</v>
      </c>
      <c r="EH151" s="1411" t="s">
        <v>1905</v>
      </c>
      <c r="EI151" s="1411" t="s">
        <v>1906</v>
      </c>
      <c r="EJ151" s="1411" t="s">
        <v>2313</v>
      </c>
      <c r="EK151" s="1411" t="s">
        <v>2314</v>
      </c>
      <c r="EL151" s="1411" t="s">
        <v>1908</v>
      </c>
      <c r="EM151" s="1411" t="s">
        <v>1909</v>
      </c>
      <c r="EN151" s="1411" t="s">
        <v>1910</v>
      </c>
      <c r="EO151" s="1414" t="s">
        <v>1911</v>
      </c>
    </row>
    <row r="152" spans="2:145" ht="21" customHeight="1">
      <c r="B152" s="1438" t="str">
        <f t="shared" si="110"/>
        <v/>
      </c>
      <c r="C152" s="1438" t="str">
        <f t="shared" si="111"/>
        <v/>
      </c>
      <c r="D152" s="1438" t="str">
        <f>IF(UPPER(TRIM(N27))="X",C152,B152)</f>
        <v/>
      </c>
      <c r="E152" s="1438">
        <f t="array" ref="E152">IF(H151&lt;&gt;"",E151,IF(E151="","",IFERROR(MATCH(TRUE(),INDEX(INDEX(K:K,E151+1):K219&lt;&gt;"",0),0)+E151,"")))</f>
        <v>293</v>
      </c>
      <c r="F152" s="1438">
        <f t="shared" si="109"/>
        <v>0</v>
      </c>
      <c r="G152" s="1438" t="str">
        <f t="shared" si="102"/>
        <v/>
      </c>
      <c r="H152" s="1836" t="str">
        <f t="shared" si="103"/>
        <v/>
      </c>
      <c r="I152" s="1835" t="str">
        <f>IF(AND(F152&lt;&gt;"",N26&gt;0,M152&gt;N26),"Mot &gt; limite","")</f>
        <v/>
      </c>
      <c r="J152" s="1834" t="str">
        <f>IF(K152="","",COUNTIF(K34:K152,"&lt;&gt;"))</f>
        <v/>
      </c>
      <c r="K152" s="1837"/>
      <c r="L152" s="1834" t="str">
        <f t="shared" si="112"/>
        <v/>
      </c>
      <c r="M152" s="1463">
        <f>IF(OR(F152="",N26="",N26&lt;=0),"",IF(LEN(F152)&lt;=N26,LEN(F152),IFERROR(FIND("♦",SUBSTITUTE(LEFT(F152,N26)," ","♦",LEN(LEFT(F152,N26))-LEN(SUBSTITUTE(LEFT(F152,N26)," ","")))),FIND(" ",F152&amp;" ",N26+1)-1)))</f>
        <v>1</v>
      </c>
      <c r="N152" s="1832" t="str">
        <f t="shared" si="105"/>
        <v/>
      </c>
      <c r="O152" s="1833" t="str">
        <f t="shared" si="106"/>
        <v/>
      </c>
      <c r="P152" s="1832" t="str">
        <f t="shared" si="107"/>
        <v/>
      </c>
      <c r="Q152" s="1832" t="str">
        <f t="shared" si="108"/>
        <v/>
      </c>
      <c r="S152" s="1477"/>
      <c r="T152" s="1477"/>
      <c r="U152" s="1477"/>
      <c r="V152" s="1477"/>
      <c r="W152" s="1477"/>
      <c r="X152" s="1477"/>
      <c r="Y152" s="1477"/>
      <c r="Z152" s="1477"/>
      <c r="AA152" s="1477"/>
      <c r="AB152" s="1467"/>
      <c r="AC152" s="1467"/>
      <c r="AD152" s="1851" t="str">
        <f>IF(ISBLANK(AE152),"",LARGE(AD137:AD151,1)+1)</f>
        <v/>
      </c>
      <c r="AE152" s="1839"/>
      <c r="AF152" s="1839"/>
      <c r="AG152" s="1839"/>
      <c r="AH152" s="1839"/>
      <c r="AI152" s="1839"/>
      <c r="AJ152" s="1839"/>
      <c r="AK152" s="1839"/>
      <c r="AL152" s="1839"/>
      <c r="AM152" s="1839"/>
      <c r="AN152" s="1839"/>
      <c r="AO152" s="1839"/>
      <c r="AP152" s="1839"/>
      <c r="AQ152" s="1839"/>
      <c r="AR152" s="1838"/>
      <c r="AS152" s="1463"/>
      <c r="EF152" s="1412"/>
      <c r="EG152" s="1411" t="s">
        <v>2315</v>
      </c>
      <c r="EH152" s="1411" t="s">
        <v>1905</v>
      </c>
      <c r="EI152" s="1411" t="s">
        <v>1906</v>
      </c>
      <c r="EJ152" s="1411" t="s">
        <v>2316</v>
      </c>
      <c r="EK152" s="1411" t="s">
        <v>2316</v>
      </c>
      <c r="EL152" s="1411" t="s">
        <v>1908</v>
      </c>
      <c r="EM152" s="1411" t="s">
        <v>1909</v>
      </c>
      <c r="EN152" s="1411" t="s">
        <v>1910</v>
      </c>
      <c r="EO152" s="1414" t="s">
        <v>1911</v>
      </c>
    </row>
    <row r="153" spans="2:145" ht="21" customHeight="1">
      <c r="B153" s="1438" t="str">
        <f t="shared" si="110"/>
        <v/>
      </c>
      <c r="C153" s="1438" t="str">
        <f t="shared" si="111"/>
        <v/>
      </c>
      <c r="D153" s="1438" t="str">
        <f>IF(UPPER(TRIM(N27))="X",C153,B153)</f>
        <v/>
      </c>
      <c r="E153" s="1438">
        <f t="array" ref="E153">IF(H152&lt;&gt;"",E152,IF(E152="","",IFERROR(MATCH(TRUE(),INDEX(INDEX(K:K,E152+1):K219&lt;&gt;"",0),0)+E152,"")))</f>
        <v>294</v>
      </c>
      <c r="F153" s="1438">
        <f t="shared" si="109"/>
        <v>0</v>
      </c>
      <c r="G153" s="1438" t="str">
        <f t="shared" si="102"/>
        <v/>
      </c>
      <c r="H153" s="1836" t="str">
        <f t="shared" si="103"/>
        <v/>
      </c>
      <c r="I153" s="1835" t="str">
        <f>IF(AND(F153&lt;&gt;"",N26&gt;0,M153&gt;N26),"Mot &gt; limite","")</f>
        <v/>
      </c>
      <c r="J153" s="1834" t="str">
        <f>IF(K153="","",COUNTIF(K34:K153,"&lt;&gt;"))</f>
        <v/>
      </c>
      <c r="K153" s="1837"/>
      <c r="L153" s="1834" t="str">
        <f t="shared" si="112"/>
        <v/>
      </c>
      <c r="M153" s="1463">
        <f>IF(OR(F153="",N26="",N26&lt;=0),"",IF(LEN(F153)&lt;=N26,LEN(F153),IFERROR(FIND("♦",SUBSTITUTE(LEFT(F153,N26)," ","♦",LEN(LEFT(F153,N26))-LEN(SUBSTITUTE(LEFT(F153,N26)," ","")))),FIND(" ",F153&amp;" ",N26+1)-1)))</f>
        <v>1</v>
      </c>
      <c r="N153" s="1832" t="str">
        <f t="shared" si="105"/>
        <v/>
      </c>
      <c r="O153" s="1833" t="str">
        <f t="shared" si="106"/>
        <v/>
      </c>
      <c r="P153" s="1832" t="str">
        <f t="shared" si="107"/>
        <v/>
      </c>
      <c r="Q153" s="1832" t="str">
        <f t="shared" si="108"/>
        <v/>
      </c>
      <c r="S153" s="1477"/>
      <c r="T153" s="1477"/>
      <c r="U153" s="1477"/>
      <c r="V153" s="1477"/>
      <c r="W153" s="1477"/>
      <c r="X153" s="1477"/>
      <c r="Y153" s="1477"/>
      <c r="Z153" s="1477"/>
      <c r="AA153" s="1477"/>
      <c r="AB153" s="1467"/>
      <c r="AC153" s="1467"/>
      <c r="AD153" s="1851" t="str">
        <f>IF(ISBLANK(AE153),"",LARGE(AD137:AD152,1)+1)</f>
        <v/>
      </c>
      <c r="AE153" s="1839"/>
      <c r="AF153" s="1839"/>
      <c r="AG153" s="1839"/>
      <c r="AH153" s="1839"/>
      <c r="AI153" s="1839"/>
      <c r="AJ153" s="1839"/>
      <c r="AK153" s="1839"/>
      <c r="AL153" s="1839"/>
      <c r="AM153" s="1839"/>
      <c r="AN153" s="1839"/>
      <c r="AO153" s="1839"/>
      <c r="AP153" s="1839"/>
      <c r="AQ153" s="1839"/>
      <c r="AR153" s="1838"/>
      <c r="AS153" s="1463"/>
      <c r="EF153" s="1412"/>
      <c r="EG153" s="1411" t="s">
        <v>2317</v>
      </c>
      <c r="EH153" s="1411" t="s">
        <v>1905</v>
      </c>
      <c r="EI153" s="1411" t="s">
        <v>1906</v>
      </c>
      <c r="EJ153" s="1411" t="s">
        <v>761</v>
      </c>
      <c r="EK153" s="1411" t="s">
        <v>761</v>
      </c>
      <c r="EL153" s="1411" t="s">
        <v>1980</v>
      </c>
      <c r="EM153" s="1411" t="s">
        <v>1981</v>
      </c>
      <c r="EN153" s="1411" t="s">
        <v>1910</v>
      </c>
      <c r="EO153" s="1414" t="s">
        <v>1982</v>
      </c>
    </row>
    <row r="154" spans="2:145" ht="21" customHeight="1">
      <c r="B154" s="1438" t="str">
        <f t="shared" si="110"/>
        <v/>
      </c>
      <c r="C154" s="1438" t="str">
        <f t="shared" si="111"/>
        <v/>
      </c>
      <c r="D154" s="1438" t="str">
        <f>IF(UPPER(TRIM(N27))="X",C154,B154)</f>
        <v/>
      </c>
      <c r="E154" s="1438">
        <f t="array" ref="E154">IF(H153&lt;&gt;"",E153,IF(E153="","",IFERROR(MATCH(TRUE(),INDEX(INDEX(K:K,E153+1):K219&lt;&gt;"",0),0)+E153,"")))</f>
        <v>295</v>
      </c>
      <c r="F154" s="1438">
        <f t="shared" si="109"/>
        <v>0</v>
      </c>
      <c r="G154" s="1438" t="str">
        <f t="shared" si="102"/>
        <v/>
      </c>
      <c r="H154" s="1836" t="str">
        <f t="shared" si="103"/>
        <v/>
      </c>
      <c r="I154" s="1835" t="str">
        <f>IF(AND(F154&lt;&gt;"",N26&gt;0,M154&gt;N26),"Mot &gt; limite","")</f>
        <v/>
      </c>
      <c r="J154" s="1834" t="str">
        <f>IF(K154="","",COUNTIF(K34:K154,"&lt;&gt;"))</f>
        <v/>
      </c>
      <c r="K154" s="1837"/>
      <c r="L154" s="1834" t="str">
        <f t="shared" si="112"/>
        <v/>
      </c>
      <c r="M154" s="1463">
        <f>IF(OR(F154="",N26="",N26&lt;=0),"",IF(LEN(F154)&lt;=N26,LEN(F154),IFERROR(FIND("♦",SUBSTITUTE(LEFT(F154,N26)," ","♦",LEN(LEFT(F154,N26))-LEN(SUBSTITUTE(LEFT(F154,N26)," ","")))),FIND(" ",F154&amp;" ",N26+1)-1)))</f>
        <v>1</v>
      </c>
      <c r="N154" s="1832" t="str">
        <f t="shared" si="105"/>
        <v/>
      </c>
      <c r="O154" s="1833" t="str">
        <f t="shared" si="106"/>
        <v/>
      </c>
      <c r="P154" s="1832" t="str">
        <f t="shared" si="107"/>
        <v/>
      </c>
      <c r="Q154" s="1832" t="str">
        <f t="shared" si="108"/>
        <v/>
      </c>
      <c r="S154" s="1477"/>
      <c r="T154" s="1477"/>
      <c r="U154" s="1477"/>
      <c r="V154" s="1477"/>
      <c r="W154" s="1477"/>
      <c r="X154" s="1477"/>
      <c r="Y154" s="1477"/>
      <c r="Z154" s="1477"/>
      <c r="AA154" s="1477"/>
      <c r="AB154" s="1467"/>
      <c r="AC154" s="1467"/>
      <c r="AD154" s="1851" t="str">
        <f>IF(ISBLANK(AE154),"",LARGE(AD137:AD153,1)+1)</f>
        <v/>
      </c>
      <c r="AE154" s="1839"/>
      <c r="AF154" s="1839"/>
      <c r="AG154" s="1839"/>
      <c r="AH154" s="1839"/>
      <c r="AI154" s="1839"/>
      <c r="AJ154" s="1839"/>
      <c r="AK154" s="1839"/>
      <c r="AL154" s="1839"/>
      <c r="AM154" s="1839"/>
      <c r="AN154" s="1839"/>
      <c r="AO154" s="1839"/>
      <c r="AP154" s="1839"/>
      <c r="AQ154" s="1839"/>
      <c r="AR154" s="1838"/>
      <c r="AS154" s="1463"/>
      <c r="EF154" s="1412"/>
      <c r="EG154" s="1411" t="s">
        <v>2318</v>
      </c>
      <c r="EH154" s="1411" t="s">
        <v>1905</v>
      </c>
      <c r="EI154" s="1411" t="s">
        <v>1906</v>
      </c>
      <c r="EJ154" s="1411" t="s">
        <v>2319</v>
      </c>
      <c r="EK154" s="1411" t="s">
        <v>2319</v>
      </c>
      <c r="EL154" s="1411" t="s">
        <v>1908</v>
      </c>
      <c r="EM154" s="1411" t="s">
        <v>1909</v>
      </c>
      <c r="EN154" s="1411" t="s">
        <v>1910</v>
      </c>
      <c r="EO154" s="1414" t="s">
        <v>1911</v>
      </c>
    </row>
    <row r="155" spans="2:145" ht="21" customHeight="1">
      <c r="B155" s="1438" t="str">
        <f t="shared" si="110"/>
        <v/>
      </c>
      <c r="C155" s="1438" t="str">
        <f t="shared" si="111"/>
        <v/>
      </c>
      <c r="D155" s="1438" t="str">
        <f>IF(UPPER(TRIM(N27))="X",C155,B155)</f>
        <v/>
      </c>
      <c r="E155" s="1438">
        <f t="array" ref="E155">IF(H154&lt;&gt;"",E154,IF(E154="","",IFERROR(MATCH(TRUE(),INDEX(INDEX(K:K,E154+1):K219&lt;&gt;"",0),0)+E154,"")))</f>
        <v>296</v>
      </c>
      <c r="F155" s="1438">
        <f t="shared" si="109"/>
        <v>0</v>
      </c>
      <c r="G155" s="1438" t="str">
        <f t="shared" si="102"/>
        <v/>
      </c>
      <c r="H155" s="1836" t="str">
        <f t="shared" si="103"/>
        <v/>
      </c>
      <c r="I155" s="1835" t="str">
        <f>IF(AND(F155&lt;&gt;"",N26&gt;0,M155&gt;N26),"Mot &gt; limite","")</f>
        <v/>
      </c>
      <c r="J155" s="1834" t="str">
        <f>IF(K155="","",COUNTIF(K34:K155,"&lt;&gt;"))</f>
        <v/>
      </c>
      <c r="K155" s="1837"/>
      <c r="L155" s="1834" t="str">
        <f t="shared" si="112"/>
        <v/>
      </c>
      <c r="M155" s="1463">
        <f>IF(OR(F155="",N26="",N26&lt;=0),"",IF(LEN(F155)&lt;=N26,LEN(F155),IFERROR(FIND("♦",SUBSTITUTE(LEFT(F155,N26)," ","♦",LEN(LEFT(F155,N26))-LEN(SUBSTITUTE(LEFT(F155,N26)," ","")))),FIND(" ",F155&amp;" ",N26+1)-1)))</f>
        <v>1</v>
      </c>
      <c r="N155" s="1832" t="str">
        <f t="shared" si="105"/>
        <v/>
      </c>
      <c r="O155" s="1833" t="str">
        <f t="shared" si="106"/>
        <v/>
      </c>
      <c r="P155" s="1832" t="str">
        <f t="shared" si="107"/>
        <v/>
      </c>
      <c r="Q155" s="1832" t="str">
        <f t="shared" si="108"/>
        <v/>
      </c>
      <c r="S155" s="1477"/>
      <c r="T155" s="1477"/>
      <c r="U155" s="1477"/>
      <c r="V155" s="1477"/>
      <c r="W155" s="1477"/>
      <c r="X155" s="1477"/>
      <c r="Y155" s="1477"/>
      <c r="Z155" s="1477"/>
      <c r="AA155" s="1477"/>
      <c r="AB155" s="1467"/>
      <c r="AC155" s="1467"/>
      <c r="AD155" s="1851" t="str">
        <f>IF(ISBLANK(AE155),"",LARGE(AD137:AD154,1)+1)</f>
        <v/>
      </c>
      <c r="AE155" s="1839"/>
      <c r="AF155" s="1839"/>
      <c r="AG155" s="1839"/>
      <c r="AH155" s="1839"/>
      <c r="AI155" s="1839"/>
      <c r="AJ155" s="1839"/>
      <c r="AK155" s="1839"/>
      <c r="AL155" s="1839"/>
      <c r="AM155" s="1839"/>
      <c r="AN155" s="1839"/>
      <c r="AO155" s="1839"/>
      <c r="AP155" s="1839"/>
      <c r="AQ155" s="1839"/>
      <c r="AR155" s="1838"/>
      <c r="AS155" s="1463"/>
      <c r="EF155" s="1412"/>
      <c r="EG155" s="1411" t="s">
        <v>2320</v>
      </c>
      <c r="EH155" s="1411" t="s">
        <v>1905</v>
      </c>
      <c r="EI155" s="1411" t="s">
        <v>1906</v>
      </c>
      <c r="EJ155" s="1411" t="s">
        <v>2321</v>
      </c>
      <c r="EK155" s="1411" t="s">
        <v>2321</v>
      </c>
      <c r="EL155" s="1411" t="s">
        <v>1908</v>
      </c>
      <c r="EM155" s="1411" t="s">
        <v>1909</v>
      </c>
      <c r="EN155" s="1411" t="s">
        <v>1910</v>
      </c>
      <c r="EO155" s="1414" t="s">
        <v>1911</v>
      </c>
    </row>
    <row r="156" spans="2:145" ht="21" customHeight="1">
      <c r="B156" s="1438" t="str">
        <f t="shared" si="110"/>
        <v/>
      </c>
      <c r="C156" s="1438" t="str">
        <f t="shared" si="111"/>
        <v/>
      </c>
      <c r="D156" s="1438" t="str">
        <f>IF(UPPER(TRIM(N27))="X",C156,B156)</f>
        <v/>
      </c>
      <c r="E156" s="1438">
        <f t="array" ref="E156">IF(H155&lt;&gt;"",E155,IF(E155="","",IFERROR(MATCH(TRUE(),INDEX(INDEX(K:K,E155+1):K219&lt;&gt;"",0),0)+E155,"")))</f>
        <v>297</v>
      </c>
      <c r="F156" s="1438">
        <f t="shared" si="109"/>
        <v>0</v>
      </c>
      <c r="G156" s="1438" t="str">
        <f t="shared" si="102"/>
        <v/>
      </c>
      <c r="H156" s="1836" t="str">
        <f t="shared" si="103"/>
        <v/>
      </c>
      <c r="I156" s="1835" t="str">
        <f>IF(AND(F156&lt;&gt;"",N26&gt;0,M156&gt;N26),"Mot &gt; limite","")</f>
        <v/>
      </c>
      <c r="J156" s="1834" t="str">
        <f>IF(K156="","",COUNTIF(K34:K156,"&lt;&gt;"))</f>
        <v/>
      </c>
      <c r="K156" s="1837"/>
      <c r="L156" s="1834" t="str">
        <f t="shared" si="112"/>
        <v/>
      </c>
      <c r="M156" s="1463">
        <f>IF(OR(F156="",N26="",N26&lt;=0),"",IF(LEN(F156)&lt;=N26,LEN(F156),IFERROR(FIND("♦",SUBSTITUTE(LEFT(F156,N26)," ","♦",LEN(LEFT(F156,N26))-LEN(SUBSTITUTE(LEFT(F156,N26)," ","")))),FIND(" ",F156&amp;" ",N26+1)-1)))</f>
        <v>1</v>
      </c>
      <c r="N156" s="1832" t="str">
        <f t="shared" si="105"/>
        <v/>
      </c>
      <c r="O156" s="1833" t="str">
        <f t="shared" si="106"/>
        <v/>
      </c>
      <c r="P156" s="1832" t="str">
        <f t="shared" si="107"/>
        <v/>
      </c>
      <c r="Q156" s="1832" t="str">
        <f t="shared" si="108"/>
        <v/>
      </c>
      <c r="S156" s="1477"/>
      <c r="T156" s="1477"/>
      <c r="U156" s="1477"/>
      <c r="V156" s="1477"/>
      <c r="W156" s="1477"/>
      <c r="X156" s="1477"/>
      <c r="Y156" s="1477"/>
      <c r="Z156" s="1477"/>
      <c r="AA156" s="1477"/>
      <c r="AB156" s="1467"/>
      <c r="AC156" s="1467"/>
      <c r="AD156" s="1466" t="s">
        <v>118</v>
      </c>
      <c r="AE156" s="1465"/>
      <c r="AF156" s="1465"/>
      <c r="AG156" s="1465"/>
      <c r="AH156" s="1465"/>
      <c r="AI156" s="1465"/>
      <c r="AJ156" s="1465"/>
      <c r="AK156" s="1465"/>
      <c r="AL156" s="1465"/>
      <c r="AM156" s="1465"/>
      <c r="AN156" s="1465"/>
      <c r="AO156" s="1465"/>
      <c r="AP156" s="1465"/>
      <c r="AQ156" s="1465"/>
      <c r="AR156" s="1885" t="s">
        <v>118</v>
      </c>
      <c r="AS156" s="1463"/>
      <c r="EF156" s="1412"/>
      <c r="EG156" s="1411" t="s">
        <v>2322</v>
      </c>
      <c r="EH156" s="1411" t="s">
        <v>1905</v>
      </c>
      <c r="EI156" s="1411" t="s">
        <v>1906</v>
      </c>
      <c r="EJ156" s="1411" t="s">
        <v>2323</v>
      </c>
      <c r="EK156" s="1411" t="s">
        <v>2324</v>
      </c>
      <c r="EL156" s="1411" t="s">
        <v>1908</v>
      </c>
      <c r="EM156" s="1411" t="s">
        <v>1909</v>
      </c>
      <c r="EN156" s="1411" t="s">
        <v>1910</v>
      </c>
      <c r="EO156" s="1414" t="s">
        <v>1911</v>
      </c>
    </row>
    <row r="157" spans="2:145" ht="21" customHeight="1">
      <c r="B157" s="1438" t="str">
        <f t="shared" si="110"/>
        <v/>
      </c>
      <c r="C157" s="1438" t="str">
        <f t="shared" si="111"/>
        <v/>
      </c>
      <c r="D157" s="1438" t="str">
        <f>IF(UPPER(TRIM(N27))="X",C157,B157)</f>
        <v/>
      </c>
      <c r="E157" s="1438">
        <f t="array" ref="E157">IF(H156&lt;&gt;"",E156,IF(E156="","",IFERROR(MATCH(TRUE(),INDEX(INDEX(K:K,E156+1):K219&lt;&gt;"",0),0)+E156,"")))</f>
        <v>298</v>
      </c>
      <c r="F157" s="1438">
        <f t="shared" si="109"/>
        <v>0</v>
      </c>
      <c r="G157" s="1438" t="str">
        <f t="shared" si="102"/>
        <v/>
      </c>
      <c r="H157" s="1836" t="str">
        <f t="shared" si="103"/>
        <v/>
      </c>
      <c r="I157" s="1835" t="str">
        <f>IF(AND(F157&lt;&gt;"",N26&gt;0,M157&gt;N26),"Mot &gt; limite","")</f>
        <v/>
      </c>
      <c r="J157" s="1834" t="str">
        <f>IF(K157="","",COUNTIF(K34:K157,"&lt;&gt;"))</f>
        <v/>
      </c>
      <c r="K157" s="1837"/>
      <c r="L157" s="1834" t="str">
        <f t="shared" si="112"/>
        <v/>
      </c>
      <c r="M157" s="1463">
        <f>IF(OR(F157="",N26="",N26&lt;=0),"",IF(LEN(F157)&lt;=N26,LEN(F157),IFERROR(FIND("♦",SUBSTITUTE(LEFT(F157,N26)," ","♦",LEN(LEFT(F157,N26))-LEN(SUBSTITUTE(LEFT(F157,N26)," ","")))),FIND(" ",F157&amp;" ",N26+1)-1)))</f>
        <v>1</v>
      </c>
      <c r="N157" s="1832" t="str">
        <f t="shared" si="105"/>
        <v/>
      </c>
      <c r="O157" s="1833" t="str">
        <f t="shared" si="106"/>
        <v/>
      </c>
      <c r="P157" s="1832" t="str">
        <f t="shared" si="107"/>
        <v/>
      </c>
      <c r="Q157" s="1832" t="str">
        <f t="shared" si="108"/>
        <v/>
      </c>
      <c r="S157" s="1477"/>
      <c r="T157" s="1477"/>
      <c r="U157" s="1477"/>
      <c r="V157" s="1477"/>
      <c r="W157" s="1477"/>
      <c r="X157" s="1477"/>
      <c r="Y157" s="1477"/>
      <c r="Z157" s="1477"/>
      <c r="AA157" s="1477"/>
      <c r="AB157" s="1467"/>
      <c r="AC157" s="1467"/>
      <c r="AD157" s="1468"/>
      <c r="AE157" s="1468"/>
      <c r="AF157" s="1468"/>
      <c r="AG157" s="1468"/>
      <c r="AH157" s="1468"/>
      <c r="AI157" s="1468"/>
      <c r="AJ157" s="1468"/>
      <c r="AK157" s="1468"/>
      <c r="AL157" s="1468"/>
      <c r="AM157" s="1468"/>
      <c r="AN157" s="1468"/>
      <c r="AO157" s="1468"/>
      <c r="AP157" s="1468"/>
      <c r="AQ157" s="1468"/>
      <c r="AR157" s="1677"/>
      <c r="AS157" s="1463"/>
      <c r="EF157" s="1412"/>
      <c r="EG157" s="1411" t="s">
        <v>2325</v>
      </c>
      <c r="EH157" s="1411" t="s">
        <v>1905</v>
      </c>
      <c r="EI157" s="1411" t="s">
        <v>1906</v>
      </c>
      <c r="EJ157" s="1411" t="s">
        <v>2326</v>
      </c>
      <c r="EK157" s="1411" t="s">
        <v>2326</v>
      </c>
      <c r="EL157" s="1411" t="s">
        <v>1908</v>
      </c>
      <c r="EM157" s="1411" t="s">
        <v>1909</v>
      </c>
      <c r="EN157" s="1411" t="s">
        <v>1910</v>
      </c>
      <c r="EO157" s="1414" t="s">
        <v>1911</v>
      </c>
    </row>
    <row r="158" spans="2:145" ht="21" customHeight="1">
      <c r="B158" s="1438" t="str">
        <f t="shared" si="110"/>
        <v/>
      </c>
      <c r="C158" s="1438" t="str">
        <f t="shared" si="111"/>
        <v/>
      </c>
      <c r="D158" s="1438" t="str">
        <f>IF(UPPER(TRIM(N27))="X",C158,B158)</f>
        <v/>
      </c>
      <c r="E158" s="1438">
        <f t="array" ref="E158">IF(H157&lt;&gt;"",E157,IF(E157="","",IFERROR(MATCH(TRUE(),INDEX(INDEX(K:K,E157+1):K219&lt;&gt;"",0),0)+E157,"")))</f>
        <v>299</v>
      </c>
      <c r="F158" s="1438">
        <f t="shared" si="109"/>
        <v>0</v>
      </c>
      <c r="G158" s="1438" t="str">
        <f t="shared" si="102"/>
        <v/>
      </c>
      <c r="H158" s="1836" t="str">
        <f t="shared" si="103"/>
        <v/>
      </c>
      <c r="I158" s="1835" t="str">
        <f>IF(AND(F158&lt;&gt;"",N26&gt;0,M158&gt;N26),"Mot &gt; limite","")</f>
        <v/>
      </c>
      <c r="J158" s="1834" t="str">
        <f>IF(K158="","",COUNTIF(K34:K158,"&lt;&gt;"))</f>
        <v/>
      </c>
      <c r="K158" s="1837"/>
      <c r="L158" s="1834" t="str">
        <f t="shared" si="112"/>
        <v/>
      </c>
      <c r="M158" s="1463">
        <f>IF(OR(F158="",N26="",N26&lt;=0),"",IF(LEN(F158)&lt;=N26,LEN(F158),IFERROR(FIND("♦",SUBSTITUTE(LEFT(F158,N26)," ","♦",LEN(LEFT(F158,N26))-LEN(SUBSTITUTE(LEFT(F158,N26)," ","")))),FIND(" ",F158&amp;" ",N26+1)-1)))</f>
        <v>1</v>
      </c>
      <c r="N158" s="1832" t="str">
        <f t="shared" si="105"/>
        <v/>
      </c>
      <c r="O158" s="1833" t="str">
        <f t="shared" si="106"/>
        <v/>
      </c>
      <c r="P158" s="1832" t="str">
        <f t="shared" si="107"/>
        <v/>
      </c>
      <c r="Q158" s="1832" t="str">
        <f t="shared" si="108"/>
        <v/>
      </c>
      <c r="S158" s="1477"/>
      <c r="T158" s="1477"/>
      <c r="U158" s="1477"/>
      <c r="V158" s="1477"/>
      <c r="W158" s="1477"/>
      <c r="X158" s="1477"/>
      <c r="Y158" s="1477"/>
      <c r="Z158" s="1477"/>
      <c r="AA158" s="1477"/>
      <c r="AB158" s="1467"/>
      <c r="AC158" s="1467"/>
      <c r="AD158" s="1573" t="s">
        <v>593</v>
      </c>
      <c r="AE158" s="1476"/>
      <c r="AF158" s="1471"/>
      <c r="AG158" s="1471"/>
      <c r="AH158" s="1471"/>
      <c r="AI158" s="1471"/>
      <c r="AJ158" s="1471"/>
      <c r="AK158" s="1471"/>
      <c r="AL158" s="1471"/>
      <c r="AM158" s="1471"/>
      <c r="AN158" s="1884"/>
      <c r="AO158" s="1884"/>
      <c r="AP158" s="1884"/>
      <c r="AQ158" s="1884"/>
      <c r="AR158" s="1883"/>
      <c r="AS158" s="1463"/>
      <c r="EF158" s="1412"/>
      <c r="EG158" s="1411" t="s">
        <v>2327</v>
      </c>
      <c r="EH158" s="1411" t="s">
        <v>1905</v>
      </c>
      <c r="EI158" s="1411" t="s">
        <v>1906</v>
      </c>
      <c r="EJ158" s="1411" t="s">
        <v>2328</v>
      </c>
      <c r="EK158" s="1411" t="s">
        <v>2328</v>
      </c>
      <c r="EL158" s="1411" t="s">
        <v>1908</v>
      </c>
      <c r="EM158" s="1411" t="s">
        <v>1909</v>
      </c>
      <c r="EN158" s="1411" t="s">
        <v>1910</v>
      </c>
      <c r="EO158" s="1414" t="s">
        <v>1911</v>
      </c>
    </row>
    <row r="159" spans="2:145" ht="21" customHeight="1">
      <c r="B159" s="1438" t="str">
        <f t="shared" si="110"/>
        <v/>
      </c>
      <c r="C159" s="1438" t="str">
        <f t="shared" si="111"/>
        <v/>
      </c>
      <c r="D159" s="1438" t="str">
        <f>IF(UPPER(TRIM(N27))="X",C159,B159)</f>
        <v/>
      </c>
      <c r="E159" s="1438">
        <f t="array" ref="E159">IF(H158&lt;&gt;"",E158,IF(E158="","",IFERROR(MATCH(TRUE(),INDEX(INDEX(K:K,E158+1):K219&lt;&gt;"",0),0)+E158,"")))</f>
        <v>300</v>
      </c>
      <c r="F159" s="1438">
        <f t="shared" si="109"/>
        <v>0</v>
      </c>
      <c r="G159" s="1438" t="str">
        <f t="shared" si="102"/>
        <v/>
      </c>
      <c r="H159" s="1836" t="str">
        <f t="shared" si="103"/>
        <v/>
      </c>
      <c r="I159" s="1835" t="str">
        <f>IF(AND(F159&lt;&gt;"",N26&gt;0,M159&gt;N26),"Mot &gt; limite","")</f>
        <v/>
      </c>
      <c r="J159" s="1834" t="str">
        <f>IF(K159="","",COUNTIF(K34:K159,"&lt;&gt;"))</f>
        <v/>
      </c>
      <c r="K159" s="1837"/>
      <c r="L159" s="1834" t="str">
        <f t="shared" si="112"/>
        <v/>
      </c>
      <c r="M159" s="1463">
        <f>IF(OR(F159="",N26="",N26&lt;=0),"",IF(LEN(F159)&lt;=N26,LEN(F159),IFERROR(FIND("♦",SUBSTITUTE(LEFT(F159,N26)," ","♦",LEN(LEFT(F159,N26))-LEN(SUBSTITUTE(LEFT(F159,N26)," ","")))),FIND(" ",F159&amp;" ",N26+1)-1)))</f>
        <v>1</v>
      </c>
      <c r="N159" s="1832" t="str">
        <f t="shared" si="105"/>
        <v/>
      </c>
      <c r="O159" s="1833" t="str">
        <f t="shared" si="106"/>
        <v/>
      </c>
      <c r="P159" s="1832" t="str">
        <f t="shared" si="107"/>
        <v/>
      </c>
      <c r="Q159" s="1832" t="str">
        <f t="shared" si="108"/>
        <v/>
      </c>
      <c r="S159" s="1477"/>
      <c r="T159" s="1477"/>
      <c r="U159" s="1477"/>
      <c r="V159" s="1477"/>
      <c r="W159" s="1477"/>
      <c r="X159" s="1477"/>
      <c r="Y159" s="1477"/>
      <c r="Z159" s="1477"/>
      <c r="AA159" s="1477"/>
      <c r="AB159" s="1467"/>
      <c r="AC159" s="1467"/>
      <c r="AD159" s="1568">
        <v>0</v>
      </c>
      <c r="AE159" s="1476" t="s">
        <v>97</v>
      </c>
      <c r="AF159" s="1471"/>
      <c r="AG159" s="1471"/>
      <c r="AH159" s="1471"/>
      <c r="AI159" s="1471"/>
      <c r="AJ159" s="1471"/>
      <c r="AK159" s="1471"/>
      <c r="AL159" s="1471"/>
      <c r="AM159" s="1471"/>
      <c r="AN159" s="1562"/>
      <c r="AO159" s="1562"/>
      <c r="AP159" s="1562"/>
      <c r="AQ159" s="1779" t="s">
        <v>86</v>
      </c>
      <c r="AR159" s="1882">
        <v>3.472222222222222E-3</v>
      </c>
      <c r="AS159" s="1463"/>
      <c r="EF159" s="1412"/>
      <c r="EG159" s="1411" t="s">
        <v>2329</v>
      </c>
      <c r="EH159" s="1411" t="s">
        <v>1905</v>
      </c>
      <c r="EI159" s="1411" t="s">
        <v>1906</v>
      </c>
      <c r="EJ159" s="1411" t="s">
        <v>2330</v>
      </c>
      <c r="EK159" s="1411" t="s">
        <v>2330</v>
      </c>
      <c r="EL159" s="1411" t="s">
        <v>1908</v>
      </c>
      <c r="EM159" s="1411" t="s">
        <v>1909</v>
      </c>
      <c r="EN159" s="1411" t="s">
        <v>1910</v>
      </c>
      <c r="EO159" s="1414" t="s">
        <v>1911</v>
      </c>
    </row>
    <row r="160" spans="2:145" ht="21" customHeight="1">
      <c r="B160" s="1438" t="str">
        <f t="shared" si="110"/>
        <v/>
      </c>
      <c r="C160" s="1438" t="str">
        <f t="shared" si="111"/>
        <v/>
      </c>
      <c r="D160" s="1438" t="str">
        <f>IF(UPPER(TRIM(N27))="X",C160,B160)</f>
        <v/>
      </c>
      <c r="E160" s="1438">
        <f t="array" ref="E160">IF(H159&lt;&gt;"",E159,IF(E159="","",IFERROR(MATCH(TRUE(),INDEX(INDEX(K:K,E159+1):K219&lt;&gt;"",0),0)+E159,"")))</f>
        <v>301</v>
      </c>
      <c r="F160" s="1438">
        <f t="shared" si="109"/>
        <v>0</v>
      </c>
      <c r="G160" s="1438" t="str">
        <f t="shared" si="102"/>
        <v/>
      </c>
      <c r="H160" s="1836" t="str">
        <f t="shared" si="103"/>
        <v/>
      </c>
      <c r="I160" s="1835" t="str">
        <f>IF(AND(F160&lt;&gt;"",N26&gt;0,M160&gt;N26),"Mot &gt; limite","")</f>
        <v/>
      </c>
      <c r="J160" s="1834" t="str">
        <f>IF(K160="","",COUNTIF(K34:K160,"&lt;&gt;"))</f>
        <v/>
      </c>
      <c r="K160" s="1837"/>
      <c r="L160" s="1834" t="str">
        <f t="shared" si="112"/>
        <v/>
      </c>
      <c r="M160" s="1463">
        <f>IF(OR(F160="",N26="",N26&lt;=0),"",IF(LEN(F160)&lt;=N26,LEN(F160),IFERROR(FIND("♦",SUBSTITUTE(LEFT(F160,N26)," ","♦",LEN(LEFT(F160,N26))-LEN(SUBSTITUTE(LEFT(F160,N26)," ","")))),FIND(" ",F160&amp;" ",N26+1)-1)))</f>
        <v>1</v>
      </c>
      <c r="N160" s="1832" t="str">
        <f t="shared" si="105"/>
        <v/>
      </c>
      <c r="O160" s="1833" t="str">
        <f t="shared" si="106"/>
        <v/>
      </c>
      <c r="P160" s="1832" t="str">
        <f t="shared" si="107"/>
        <v/>
      </c>
      <c r="Q160" s="1832" t="str">
        <f t="shared" si="108"/>
        <v/>
      </c>
      <c r="S160" s="1477"/>
      <c r="T160" s="1477"/>
      <c r="U160" s="1477"/>
      <c r="V160" s="1477"/>
      <c r="W160" s="1477"/>
      <c r="X160" s="1477"/>
      <c r="Y160" s="1477"/>
      <c r="Z160" s="1477"/>
      <c r="AA160" s="1477"/>
      <c r="AB160" s="1467"/>
      <c r="AC160" s="1467"/>
      <c r="AD160" s="1472">
        <f>IF(ISBLANK(AE160),"",LARGE(AD159:AD159,1)+1)</f>
        <v>1</v>
      </c>
      <c r="AE160" s="1476" t="s">
        <v>97</v>
      </c>
      <c r="AF160" s="1471"/>
      <c r="AG160" s="1471"/>
      <c r="AH160" s="1471"/>
      <c r="AI160" s="1471"/>
      <c r="AJ160" s="1471"/>
      <c r="AK160" s="1471"/>
      <c r="AL160" s="1471"/>
      <c r="AM160" s="1471"/>
      <c r="AN160" s="1562"/>
      <c r="AO160" s="1562"/>
      <c r="AP160" s="1562"/>
      <c r="AQ160" s="1779" t="s">
        <v>87</v>
      </c>
      <c r="AR160" s="1881">
        <v>1.0416666666666666E-2</v>
      </c>
      <c r="AS160" s="1463"/>
      <c r="EF160" s="1412"/>
      <c r="EG160" s="1411" t="s">
        <v>2331</v>
      </c>
      <c r="EH160" s="1411" t="s">
        <v>1905</v>
      </c>
      <c r="EI160" s="1411" t="s">
        <v>1906</v>
      </c>
      <c r="EJ160" s="1411" t="s">
        <v>2332</v>
      </c>
      <c r="EK160" s="1411" t="s">
        <v>2332</v>
      </c>
      <c r="EL160" s="1411" t="s">
        <v>1908</v>
      </c>
      <c r="EM160" s="1411" t="s">
        <v>1909</v>
      </c>
      <c r="EN160" s="1411" t="s">
        <v>1910</v>
      </c>
      <c r="EO160" s="1414" t="s">
        <v>1911</v>
      </c>
    </row>
    <row r="161" spans="2:145" ht="21" customHeight="1">
      <c r="B161" s="1438" t="str">
        <f t="shared" si="110"/>
        <v/>
      </c>
      <c r="C161" s="1438" t="str">
        <f t="shared" si="111"/>
        <v/>
      </c>
      <c r="D161" s="1438" t="str">
        <f>IF(UPPER(TRIM(N27))="X",C161,B161)</f>
        <v/>
      </c>
      <c r="E161" s="1438">
        <f t="array" ref="E161">IF(H160&lt;&gt;"",E160,IF(E160="","",IFERROR(MATCH(TRUE(),INDEX(INDEX(K:K,E160+1):K219&lt;&gt;"",0),0)+E160,"")))</f>
        <v>302</v>
      </c>
      <c r="F161" s="1438">
        <f t="shared" si="109"/>
        <v>0</v>
      </c>
      <c r="G161" s="1438" t="str">
        <f t="shared" si="102"/>
        <v/>
      </c>
      <c r="H161" s="1836" t="str">
        <f t="shared" si="103"/>
        <v/>
      </c>
      <c r="I161" s="1835" t="str">
        <f>IF(AND(F161&lt;&gt;"",N26&gt;0,M161&gt;N26),"Mot &gt; limite","")</f>
        <v/>
      </c>
      <c r="J161" s="1834" t="str">
        <f>IF(K161="","",COUNTIF(K34:K161,"&lt;&gt;"))</f>
        <v/>
      </c>
      <c r="K161" s="1837"/>
      <c r="L161" s="1834" t="str">
        <f t="shared" si="112"/>
        <v/>
      </c>
      <c r="M161" s="1463">
        <f>IF(OR(F161="",N26="",N26&lt;=0),"",IF(LEN(F161)&lt;=N26,LEN(F161),IFERROR(FIND("♦",SUBSTITUTE(LEFT(F161,N26)," ","♦",LEN(LEFT(F161,N26))-LEN(SUBSTITUTE(LEFT(F161,N26)," ","")))),FIND(" ",F161&amp;" ",N26+1)-1)))</f>
        <v>1</v>
      </c>
      <c r="N161" s="1832" t="str">
        <f t="shared" si="105"/>
        <v/>
      </c>
      <c r="O161" s="1833" t="str">
        <f t="shared" si="106"/>
        <v/>
      </c>
      <c r="P161" s="1832" t="str">
        <f t="shared" si="107"/>
        <v/>
      </c>
      <c r="Q161" s="1832" t="str">
        <f t="shared" si="108"/>
        <v/>
      </c>
      <c r="S161" s="1477"/>
      <c r="T161" s="1477"/>
      <c r="U161" s="1477"/>
      <c r="V161" s="1477"/>
      <c r="W161" s="1477"/>
      <c r="X161" s="1477"/>
      <c r="Y161" s="1477"/>
      <c r="Z161" s="1477"/>
      <c r="AA161" s="1477"/>
      <c r="AB161" s="1467"/>
      <c r="AC161" s="1467"/>
      <c r="AD161" s="1472">
        <f>IF(ISBLANK(AE161),"",LARGE(AD159:AD160,1)+1)</f>
        <v>2</v>
      </c>
      <c r="AE161" s="1476" t="s">
        <v>99</v>
      </c>
      <c r="AF161" s="1471"/>
      <c r="AG161" s="1471"/>
      <c r="AH161" s="1471"/>
      <c r="AI161" s="1471"/>
      <c r="AJ161" s="1471"/>
      <c r="AK161" s="1471"/>
      <c r="AL161" s="1471"/>
      <c r="AM161" s="1471"/>
      <c r="AN161" s="1562"/>
      <c r="AO161" s="1562"/>
      <c r="AP161" s="1562"/>
      <c r="AQ161" s="1779" t="s">
        <v>88</v>
      </c>
      <c r="AR161" s="1880">
        <v>2.0833333333333332E-2</v>
      </c>
      <c r="AS161" s="1463"/>
      <c r="EF161" s="1412"/>
      <c r="EG161" s="1411" t="s">
        <v>2333</v>
      </c>
      <c r="EH161" s="1411" t="s">
        <v>1905</v>
      </c>
      <c r="EI161" s="1411" t="s">
        <v>1906</v>
      </c>
      <c r="EJ161" s="1411" t="s">
        <v>2334</v>
      </c>
      <c r="EK161" s="1411" t="s">
        <v>2335</v>
      </c>
      <c r="EL161" s="1411" t="s">
        <v>1908</v>
      </c>
      <c r="EM161" s="1411" t="s">
        <v>1909</v>
      </c>
      <c r="EN161" s="1411" t="s">
        <v>1910</v>
      </c>
      <c r="EO161" s="1414" t="s">
        <v>1911</v>
      </c>
    </row>
    <row r="162" spans="2:145" ht="21" customHeight="1">
      <c r="B162" s="1438" t="str">
        <f t="shared" ref="B162:B193" si="113">IF(TRIM(SUBSTITUTE(K162,CHAR(160),""))="","",TRIM(SUBSTITUTE(SUBSTITUTE(SUBSTITUTE(SUBSTITUTE(CLEAN(K162),CHAR(160)," "),CHAR(9)," "),CHAR(10)," "),CHAR(13)," ")))</f>
        <v/>
      </c>
      <c r="C162" s="1438" t="str">
        <f t="shared" ref="C162:C193" si="114">IF(B162="","",TRIM(SUBSTITUTE(SUBSTITUTE(SUBSTITUTE(SUBSTITUTE(SUBSTITUTE(SUBSTITUTE(SUBSTITUTE(SUBSTITUTE(SUBSTITUTE(SUBSTITUTE(B162,","," "),";"," "),":"," "),"."," "),"?"," "), "!"," "),"/"," "), "("," "), ")"," "), "-"," ")))</f>
        <v/>
      </c>
      <c r="D162" s="1438" t="str">
        <f>IF(UPPER(TRIM(N27))="X",C162,B162)</f>
        <v/>
      </c>
      <c r="E162" s="1438">
        <f t="array" ref="E162">IF(H161&lt;&gt;"",E161,IF(E161="","",IFERROR(MATCH(TRUE(),INDEX(INDEX(K:K,E161+1):K219&lt;&gt;"",0),0)+E161,"")))</f>
        <v>303</v>
      </c>
      <c r="F162" s="1438">
        <f t="shared" si="109"/>
        <v>0</v>
      </c>
      <c r="G162" s="1438" t="str">
        <f t="shared" ref="G162:G225" si="115">IF(OR(F162="",M162="",M162&lt;=0,AND(ISNUMBER(F162),F162=0)),"",LEFT(F162,M162))</f>
        <v/>
      </c>
      <c r="H162" s="1836" t="str">
        <f t="shared" ref="H162:H225" si="116">IF(OR(F162="",M162=""),"",TRIM(MID(F162,M162+1,99999)))</f>
        <v/>
      </c>
      <c r="I162" s="1835" t="str">
        <f>IF(AND(F162&lt;&gt;"",N26&gt;0,M162&gt;N26),"Mot &gt; limite","")</f>
        <v/>
      </c>
      <c r="J162" s="1834" t="str">
        <f>IF(K162="","",COUNTIF(K34:K162,"&lt;&gt;"))</f>
        <v/>
      </c>
      <c r="K162" s="1837"/>
      <c r="L162" s="1834" t="str">
        <f t="shared" ref="L162:L193" si="117">IF(TRIM(SUBSTITUTE(K162,CHAR(160),""))="","",LEN(K162))</f>
        <v/>
      </c>
      <c r="M162" s="1463">
        <f>IF(OR(F162="",N26="",N26&lt;=0),"",IF(LEN(F162)&lt;=N26,LEN(F162),IFERROR(FIND("♦",SUBSTITUTE(LEFT(F162,N26)," ","♦",LEN(LEFT(F162,N26))-LEN(SUBSTITUTE(LEFT(F162,N26)," ","")))),FIND(" ",F162&amp;" ",N26+1)-1)))</f>
        <v>1</v>
      </c>
      <c r="N162" s="1832" t="str">
        <f t="shared" ref="N162:N225" si="118">IF(O162="","",ROW()-33)</f>
        <v/>
      </c>
      <c r="O162" s="1833" t="str">
        <f t="shared" ref="O162:O225" si="119">G162</f>
        <v/>
      </c>
      <c r="P162" s="1832" t="str">
        <f t="shared" ref="P162:P225" si="120">IF(O162="","",LEN(TRIM(O162))-LEN(SUBSTITUTE(TRIM(O162)," ",""))+1)</f>
        <v/>
      </c>
      <c r="Q162" s="1832" t="str">
        <f t="shared" ref="Q162:Q225" si="121">IF(O162="","",LEN(O162))</f>
        <v/>
      </c>
      <c r="S162" s="1477"/>
      <c r="T162" s="1477"/>
      <c r="U162" s="1477"/>
      <c r="V162" s="1477"/>
      <c r="W162" s="1477"/>
      <c r="X162" s="1477"/>
      <c r="Y162" s="1477"/>
      <c r="Z162" s="1477"/>
      <c r="AA162" s="1477"/>
      <c r="AB162" s="1467"/>
      <c r="AC162" s="1467"/>
      <c r="AD162" s="1472" t="str">
        <f>IF(ISBLANK(AE162),"",LARGE(AD159:AD161,1)+1)</f>
        <v/>
      </c>
      <c r="AE162" s="1476"/>
      <c r="AF162" s="1471"/>
      <c r="AG162" s="1471"/>
      <c r="AH162" s="1471"/>
      <c r="AI162" s="1471"/>
      <c r="AJ162" s="1471"/>
      <c r="AK162" s="1471"/>
      <c r="AL162" s="1471"/>
      <c r="AM162" s="1471"/>
      <c r="AN162" s="1562"/>
      <c r="AO162" s="1562"/>
      <c r="AP162" s="1562"/>
      <c r="AQ162" s="1772" t="s">
        <v>89</v>
      </c>
      <c r="AR162" s="1879">
        <f>AR159+AR160+AR161</f>
        <v>3.4722222222222224E-2</v>
      </c>
      <c r="AS162" s="1463"/>
      <c r="EF162" s="1412"/>
      <c r="EG162" s="1411" t="s">
        <v>2336</v>
      </c>
      <c r="EH162" s="1411" t="s">
        <v>1905</v>
      </c>
      <c r="EI162" s="1411" t="s">
        <v>1906</v>
      </c>
      <c r="EJ162" s="1411" t="s">
        <v>2337</v>
      </c>
      <c r="EK162" s="1411" t="s">
        <v>2337</v>
      </c>
      <c r="EL162" s="1411" t="s">
        <v>1908</v>
      </c>
      <c r="EM162" s="1411" t="s">
        <v>1909</v>
      </c>
      <c r="EN162" s="1411" t="s">
        <v>1910</v>
      </c>
      <c r="EO162" s="1414" t="s">
        <v>1911</v>
      </c>
    </row>
    <row r="163" spans="2:145" ht="21" customHeight="1">
      <c r="B163" s="1438" t="str">
        <f t="shared" si="113"/>
        <v/>
      </c>
      <c r="C163" s="1438" t="str">
        <f t="shared" si="114"/>
        <v/>
      </c>
      <c r="D163" s="1438" t="str">
        <f>IF(UPPER(TRIM(N27))="X",C163,B163)</f>
        <v/>
      </c>
      <c r="E163" s="1438">
        <f t="array" ref="E163">IF(H162&lt;&gt;"",E162,IF(E162="","",IFERROR(MATCH(TRUE(),INDEX(INDEX(K:K,E162+1):K219&lt;&gt;"",0),0)+E162,"")))</f>
        <v>304</v>
      </c>
      <c r="F163" s="1438">
        <f t="shared" ref="F163:F226" si="122">IF(E163="","",IF(H162&lt;&gt;"",H162,INDEX(D:D,E163)))</f>
        <v>0</v>
      </c>
      <c r="G163" s="1438" t="str">
        <f t="shared" si="115"/>
        <v/>
      </c>
      <c r="H163" s="1836" t="str">
        <f t="shared" si="116"/>
        <v/>
      </c>
      <c r="I163" s="1835" t="str">
        <f>IF(AND(F163&lt;&gt;"",N26&gt;0,M163&gt;N26),"Mot &gt; limite","")</f>
        <v/>
      </c>
      <c r="J163" s="1834" t="str">
        <f>IF(K163="","",COUNTIF(K34:K163,"&lt;&gt;"))</f>
        <v/>
      </c>
      <c r="K163" s="1837"/>
      <c r="L163" s="1834" t="str">
        <f t="shared" si="117"/>
        <v/>
      </c>
      <c r="M163" s="1463">
        <f>IF(OR(F163="",N26="",N26&lt;=0),"",IF(LEN(F163)&lt;=N26,LEN(F163),IFERROR(FIND("♦",SUBSTITUTE(LEFT(F163,N26)," ","♦",LEN(LEFT(F163,N26))-LEN(SUBSTITUTE(LEFT(F163,N26)," ","")))),FIND(" ",F163&amp;" ",N26+1)-1)))</f>
        <v>1</v>
      </c>
      <c r="N163" s="1832" t="str">
        <f t="shared" si="118"/>
        <v/>
      </c>
      <c r="O163" s="1833" t="str">
        <f t="shared" si="119"/>
        <v/>
      </c>
      <c r="P163" s="1832" t="str">
        <f t="shared" si="120"/>
        <v/>
      </c>
      <c r="Q163" s="1832" t="str">
        <f t="shared" si="121"/>
        <v/>
      </c>
      <c r="S163" s="1477"/>
      <c r="T163" s="1477"/>
      <c r="U163" s="1477"/>
      <c r="V163" s="1477"/>
      <c r="W163" s="1477"/>
      <c r="X163" s="1477"/>
      <c r="Y163" s="1477"/>
      <c r="Z163" s="1477"/>
      <c r="AA163" s="1477"/>
      <c r="AB163" s="1467"/>
      <c r="AC163" s="1467"/>
      <c r="AD163" s="1472" t="str">
        <f>IF(ISBLANK(AE163),"",LARGE(AD159:AD162,1)+1)</f>
        <v/>
      </c>
      <c r="AE163" s="1476"/>
      <c r="AF163" s="1471"/>
      <c r="AG163" s="1471"/>
      <c r="AH163" s="1471"/>
      <c r="AI163" s="1471"/>
      <c r="AJ163" s="1471"/>
      <c r="AK163" s="1471"/>
      <c r="AL163" s="1471"/>
      <c r="AM163" s="1471"/>
      <c r="AN163" s="1878" t="s">
        <v>119</v>
      </c>
      <c r="AO163" s="1877"/>
      <c r="AP163" s="1877"/>
      <c r="AQ163" s="1877"/>
      <c r="AR163" s="1876"/>
      <c r="AS163" s="1463"/>
      <c r="EF163" s="1412"/>
      <c r="EG163" s="1411" t="s">
        <v>2338</v>
      </c>
      <c r="EH163" s="1411" t="s">
        <v>1905</v>
      </c>
      <c r="EI163" s="1411" t="s">
        <v>1906</v>
      </c>
      <c r="EJ163" s="1411" t="s">
        <v>762</v>
      </c>
      <c r="EK163" s="1411" t="s">
        <v>762</v>
      </c>
      <c r="EL163" s="1411" t="s">
        <v>1908</v>
      </c>
      <c r="EM163" s="1411" t="s">
        <v>1909</v>
      </c>
      <c r="EN163" s="1411" t="s">
        <v>1910</v>
      </c>
      <c r="EO163" s="1414" t="s">
        <v>1911</v>
      </c>
    </row>
    <row r="164" spans="2:145" ht="21" customHeight="1">
      <c r="B164" s="1438" t="str">
        <f t="shared" si="113"/>
        <v/>
      </c>
      <c r="C164" s="1438" t="str">
        <f t="shared" si="114"/>
        <v/>
      </c>
      <c r="D164" s="1438" t="str">
        <f>IF(UPPER(TRIM(N27))="X",C164,B164)</f>
        <v/>
      </c>
      <c r="E164" s="1438">
        <f t="array" ref="E164">IF(H163&lt;&gt;"",E163,IF(E163="","",IFERROR(MATCH(TRUE(),INDEX(INDEX(K:K,E163+1):K219&lt;&gt;"",0),0)+E163,"")))</f>
        <v>305</v>
      </c>
      <c r="F164" s="1438">
        <f t="shared" si="122"/>
        <v>0</v>
      </c>
      <c r="G164" s="1438" t="str">
        <f t="shared" si="115"/>
        <v/>
      </c>
      <c r="H164" s="1836" t="str">
        <f t="shared" si="116"/>
        <v/>
      </c>
      <c r="I164" s="1835" t="str">
        <f>IF(AND(F164&lt;&gt;"",N26&gt;0,M164&gt;N26),"Mot &gt; limite","")</f>
        <v/>
      </c>
      <c r="J164" s="1834" t="str">
        <f>IF(K164="","",COUNTIF(K34:K164,"&lt;&gt;"))</f>
        <v/>
      </c>
      <c r="K164" s="1837"/>
      <c r="L164" s="1834" t="str">
        <f t="shared" si="117"/>
        <v/>
      </c>
      <c r="M164" s="1463">
        <f>IF(OR(F164="",N26="",N26&lt;=0),"",IF(LEN(F164)&lt;=N26,LEN(F164),IFERROR(FIND("♦",SUBSTITUTE(LEFT(F164,N26)," ","♦",LEN(LEFT(F164,N26))-LEN(SUBSTITUTE(LEFT(F164,N26)," ","")))),FIND(" ",F164&amp;" ",N26+1)-1)))</f>
        <v>1</v>
      </c>
      <c r="N164" s="1832" t="str">
        <f t="shared" si="118"/>
        <v/>
      </c>
      <c r="O164" s="1833" t="str">
        <f t="shared" si="119"/>
        <v/>
      </c>
      <c r="P164" s="1832" t="str">
        <f t="shared" si="120"/>
        <v/>
      </c>
      <c r="Q164" s="1832" t="str">
        <f t="shared" si="121"/>
        <v/>
      </c>
      <c r="S164" s="1477"/>
      <c r="T164" s="1477"/>
      <c r="U164" s="1477"/>
      <c r="V164" s="1477"/>
      <c r="W164" s="1477"/>
      <c r="X164" s="1477"/>
      <c r="Y164" s="1477"/>
      <c r="Z164" s="1477"/>
      <c r="AA164" s="1477"/>
      <c r="AB164" s="1467"/>
      <c r="AC164" s="1467"/>
      <c r="AD164" s="1472" t="str">
        <f>IF(ISBLANK(AE164),"",LARGE(AD159:AD163,1)+1)</f>
        <v/>
      </c>
      <c r="AE164" s="1476"/>
      <c r="AF164" s="1471"/>
      <c r="AG164" s="1471"/>
      <c r="AH164" s="1471"/>
      <c r="AI164" s="1471"/>
      <c r="AJ164" s="1471"/>
      <c r="AK164" s="1471"/>
      <c r="AL164" s="1471"/>
      <c r="AM164" s="1471"/>
      <c r="AN164" s="1875" t="s">
        <v>120</v>
      </c>
      <c r="AO164" s="1463"/>
      <c r="AP164" s="1463"/>
      <c r="AQ164" s="1874" t="s">
        <v>121</v>
      </c>
      <c r="AR164" s="1865">
        <f>AN167*AN165</f>
        <v>225</v>
      </c>
      <c r="AS164" s="1463"/>
      <c r="EF164" s="1412"/>
      <c r="EG164" s="1411" t="s">
        <v>2339</v>
      </c>
      <c r="EH164" s="1411" t="s">
        <v>1905</v>
      </c>
      <c r="EI164" s="1411" t="s">
        <v>1906</v>
      </c>
      <c r="EJ164" s="1411" t="s">
        <v>2340</v>
      </c>
      <c r="EK164" s="1411" t="s">
        <v>2340</v>
      </c>
      <c r="EL164" s="1411" t="s">
        <v>1908</v>
      </c>
      <c r="EM164" s="1411" t="s">
        <v>1909</v>
      </c>
      <c r="EN164" s="1411" t="s">
        <v>1910</v>
      </c>
      <c r="EO164" s="1414" t="s">
        <v>1911</v>
      </c>
    </row>
    <row r="165" spans="2:145" ht="21" customHeight="1">
      <c r="B165" s="1438" t="str">
        <f t="shared" si="113"/>
        <v/>
      </c>
      <c r="C165" s="1438" t="str">
        <f t="shared" si="114"/>
        <v/>
      </c>
      <c r="D165" s="1438" t="str">
        <f>IF(UPPER(TRIM(N27))="X",C165,B165)</f>
        <v/>
      </c>
      <c r="E165" s="1438">
        <f t="array" ref="E165">IF(H164&lt;&gt;"",E164,IF(E164="","",IFERROR(MATCH(TRUE(),INDEX(INDEX(K:K,E164+1):K219&lt;&gt;"",0),0)+E164,"")))</f>
        <v>306</v>
      </c>
      <c r="F165" s="1438">
        <f t="shared" si="122"/>
        <v>0</v>
      </c>
      <c r="G165" s="1438" t="str">
        <f t="shared" si="115"/>
        <v/>
      </c>
      <c r="H165" s="1836" t="str">
        <f t="shared" si="116"/>
        <v/>
      </c>
      <c r="I165" s="1835" t="str">
        <f>IF(AND(F165&lt;&gt;"",N26&gt;0,M165&gt;N26),"Mot &gt; limite","")</f>
        <v/>
      </c>
      <c r="J165" s="1834" t="str">
        <f>IF(K165="","",COUNTIF(K34:K165,"&lt;&gt;"))</f>
        <v/>
      </c>
      <c r="K165" s="1837"/>
      <c r="L165" s="1834" t="str">
        <f t="shared" si="117"/>
        <v/>
      </c>
      <c r="M165" s="1463">
        <f>IF(OR(F165="",N26="",N26&lt;=0),"",IF(LEN(F165)&lt;=N26,LEN(F165),IFERROR(FIND("♦",SUBSTITUTE(LEFT(F165,N26)," ","♦",LEN(LEFT(F165,N26))-LEN(SUBSTITUTE(LEFT(F165,N26)," ","")))),FIND(" ",F165&amp;" ",N26+1)-1)))</f>
        <v>1</v>
      </c>
      <c r="N165" s="1832" t="str">
        <f t="shared" si="118"/>
        <v/>
      </c>
      <c r="O165" s="1833" t="str">
        <f t="shared" si="119"/>
        <v/>
      </c>
      <c r="P165" s="1832" t="str">
        <f t="shared" si="120"/>
        <v/>
      </c>
      <c r="Q165" s="1832" t="str">
        <f t="shared" si="121"/>
        <v/>
      </c>
      <c r="S165" s="1477"/>
      <c r="T165" s="1477"/>
      <c r="U165" s="1477"/>
      <c r="V165" s="1477"/>
      <c r="W165" s="1477"/>
      <c r="X165" s="1477"/>
      <c r="Y165" s="1477"/>
      <c r="Z165" s="1477"/>
      <c r="AA165" s="1477"/>
      <c r="AB165" s="1467"/>
      <c r="AC165" s="1467"/>
      <c r="AD165" s="1472" t="str">
        <f>IF(ISBLANK(AE165),"",LARGE(AD159:AD164,1)+1)</f>
        <v/>
      </c>
      <c r="AE165" s="1476"/>
      <c r="AF165" s="1471"/>
      <c r="AG165" s="1471"/>
      <c r="AH165" s="1471"/>
      <c r="AI165" s="1471"/>
      <c r="AJ165" s="1471"/>
      <c r="AK165" s="1471"/>
      <c r="AL165" s="1471"/>
      <c r="AM165" s="1471"/>
      <c r="AN165" s="1682">
        <v>150</v>
      </c>
      <c r="AO165" s="1873" t="s">
        <v>122</v>
      </c>
      <c r="AP165" s="1873"/>
      <c r="AQ165" s="1686" t="s">
        <v>123</v>
      </c>
      <c r="AR165" s="1872"/>
      <c r="AS165" s="1463"/>
      <c r="EF165" s="1412"/>
      <c r="EG165" s="1411" t="s">
        <v>2341</v>
      </c>
      <c r="EH165" s="1411" t="s">
        <v>1905</v>
      </c>
      <c r="EI165" s="1411" t="s">
        <v>1906</v>
      </c>
      <c r="EJ165" s="1411" t="s">
        <v>2342</v>
      </c>
      <c r="EK165" s="1411" t="s">
        <v>2342</v>
      </c>
      <c r="EL165" s="1411" t="s">
        <v>1908</v>
      </c>
      <c r="EM165" s="1411" t="s">
        <v>1909</v>
      </c>
      <c r="EN165" s="1411" t="s">
        <v>1910</v>
      </c>
      <c r="EO165" s="1414" t="s">
        <v>1911</v>
      </c>
    </row>
    <row r="166" spans="2:145" ht="21" customHeight="1">
      <c r="B166" s="1438" t="str">
        <f t="shared" si="113"/>
        <v/>
      </c>
      <c r="C166" s="1438" t="str">
        <f t="shared" si="114"/>
        <v/>
      </c>
      <c r="D166" s="1438" t="str">
        <f>IF(UPPER(TRIM(N27))="X",C166,B166)</f>
        <v/>
      </c>
      <c r="E166" s="1438">
        <f t="array" ref="E166">IF(H165&lt;&gt;"",E165,IF(E165="","",IFERROR(MATCH(TRUE(),INDEX(INDEX(K:K,E165+1):K219&lt;&gt;"",0),0)+E165,"")))</f>
        <v>307</v>
      </c>
      <c r="F166" s="1438">
        <f t="shared" si="122"/>
        <v>0</v>
      </c>
      <c r="G166" s="1438" t="str">
        <f t="shared" si="115"/>
        <v/>
      </c>
      <c r="H166" s="1836" t="str">
        <f t="shared" si="116"/>
        <v/>
      </c>
      <c r="I166" s="1835" t="str">
        <f>IF(AND(F166&lt;&gt;"",N26&gt;0,M166&gt;N26),"Mot &gt; limite","")</f>
        <v/>
      </c>
      <c r="J166" s="1834" t="str">
        <f>IF(K166="","",COUNTIF(K34:K166,"&lt;&gt;"))</f>
        <v/>
      </c>
      <c r="K166" s="1837"/>
      <c r="L166" s="1834" t="str">
        <f t="shared" si="117"/>
        <v/>
      </c>
      <c r="M166" s="1463">
        <f>IF(OR(F166="",N26="",N26&lt;=0),"",IF(LEN(F166)&lt;=N26,LEN(F166),IFERROR(FIND("♦",SUBSTITUTE(LEFT(F166,N26)," ","♦",LEN(LEFT(F166,N26))-LEN(SUBSTITUTE(LEFT(F166,N26)," ","")))),FIND(" ",F166&amp;" ",N26+1)-1)))</f>
        <v>1</v>
      </c>
      <c r="N166" s="1832" t="str">
        <f t="shared" si="118"/>
        <v/>
      </c>
      <c r="O166" s="1833" t="str">
        <f t="shared" si="119"/>
        <v/>
      </c>
      <c r="P166" s="1832" t="str">
        <f t="shared" si="120"/>
        <v/>
      </c>
      <c r="Q166" s="1832" t="str">
        <f t="shared" si="121"/>
        <v/>
      </c>
      <c r="S166" s="1477"/>
      <c r="T166" s="1477"/>
      <c r="U166" s="1477"/>
      <c r="V166" s="1477"/>
      <c r="W166" s="1477"/>
      <c r="X166" s="1477"/>
      <c r="Y166" s="1477"/>
      <c r="Z166" s="1477"/>
      <c r="AA166" s="1477"/>
      <c r="AB166" s="1467"/>
      <c r="AC166" s="1467"/>
      <c r="AD166" s="1472" t="str">
        <f>IF(ISBLANK(AE166),"",LARGE(AD159:AD165,1)+1)</f>
        <v/>
      </c>
      <c r="AE166" s="1476"/>
      <c r="AF166" s="1471"/>
      <c r="AG166" s="1471"/>
      <c r="AH166" s="1471"/>
      <c r="AI166" s="1471"/>
      <c r="AJ166" s="1471"/>
      <c r="AK166" s="1471"/>
      <c r="AL166" s="1471"/>
      <c r="AM166" s="1471"/>
      <c r="AN166" s="1871" t="s">
        <v>124</v>
      </c>
      <c r="AO166" s="1870" t="s">
        <v>125</v>
      </c>
      <c r="AP166" s="1870"/>
      <c r="AQ166" s="1870"/>
      <c r="AR166" s="1859"/>
      <c r="AS166" s="1463"/>
      <c r="EF166" s="1412"/>
      <c r="EG166" s="1411" t="s">
        <v>2343</v>
      </c>
      <c r="EH166" s="1411" t="s">
        <v>1905</v>
      </c>
      <c r="EI166" s="1411" t="s">
        <v>1906</v>
      </c>
      <c r="EJ166" s="1411" t="s">
        <v>763</v>
      </c>
      <c r="EK166" s="1411" t="s">
        <v>763</v>
      </c>
      <c r="EL166" s="1411" t="s">
        <v>1980</v>
      </c>
      <c r="EM166" s="1411" t="s">
        <v>1981</v>
      </c>
      <c r="EN166" s="1411" t="s">
        <v>1910</v>
      </c>
      <c r="EO166" s="1414" t="s">
        <v>1982</v>
      </c>
    </row>
    <row r="167" spans="2:145" ht="21" customHeight="1">
      <c r="B167" s="1438" t="str">
        <f t="shared" si="113"/>
        <v/>
      </c>
      <c r="C167" s="1438" t="str">
        <f t="shared" si="114"/>
        <v/>
      </c>
      <c r="D167" s="1438" t="str">
        <f>IF(UPPER(TRIM(N27))="X",C167,B167)</f>
        <v/>
      </c>
      <c r="E167" s="1438">
        <f t="array" ref="E167">IF(H166&lt;&gt;"",E166,IF(E166="","",IFERROR(MATCH(TRUE(),INDEX(INDEX(K:K,E166+1):K219&lt;&gt;"",0),0)+E166,"")))</f>
        <v>308</v>
      </c>
      <c r="F167" s="1438">
        <f t="shared" si="122"/>
        <v>0</v>
      </c>
      <c r="G167" s="1438" t="str">
        <f t="shared" si="115"/>
        <v/>
      </c>
      <c r="H167" s="1836" t="str">
        <f t="shared" si="116"/>
        <v/>
      </c>
      <c r="I167" s="1835" t="str">
        <f>IF(AND(F167&lt;&gt;"",N26&gt;0,M167&gt;N26),"Mot &gt; limite","")</f>
        <v/>
      </c>
      <c r="J167" s="1834" t="str">
        <f>IF(K167="","",COUNTIF(K34:K167,"&lt;&gt;"))</f>
        <v/>
      </c>
      <c r="K167" s="1837"/>
      <c r="L167" s="1834" t="str">
        <f t="shared" si="117"/>
        <v/>
      </c>
      <c r="M167" s="1463">
        <f>IF(OR(F167="",N26="",N26&lt;=0),"",IF(LEN(F167)&lt;=N26,LEN(F167),IFERROR(FIND("♦",SUBSTITUTE(LEFT(F167,N26)," ","♦",LEN(LEFT(F167,N26))-LEN(SUBSTITUTE(LEFT(F167,N26)," ","")))),FIND(" ",F167&amp;" ",N26+1)-1)))</f>
        <v>1</v>
      </c>
      <c r="N167" s="1832" t="str">
        <f t="shared" si="118"/>
        <v/>
      </c>
      <c r="O167" s="1833" t="str">
        <f t="shared" si="119"/>
        <v/>
      </c>
      <c r="P167" s="1832" t="str">
        <f t="shared" si="120"/>
        <v/>
      </c>
      <c r="Q167" s="1832" t="str">
        <f t="shared" si="121"/>
        <v/>
      </c>
      <c r="S167" s="1477"/>
      <c r="T167" s="1477"/>
      <c r="U167" s="1477"/>
      <c r="V167" s="1477"/>
      <c r="W167" s="1477"/>
      <c r="X167" s="1477"/>
      <c r="Y167" s="1477"/>
      <c r="Z167" s="1477"/>
      <c r="AA167" s="1477"/>
      <c r="AB167" s="1467"/>
      <c r="AC167" s="1467"/>
      <c r="AD167" s="1472" t="str">
        <f>IF(ISBLANK(AE167),"",LARGE(AD159:AD166,1)+1)</f>
        <v/>
      </c>
      <c r="AE167" s="1476"/>
      <c r="AF167" s="1471"/>
      <c r="AG167" s="1471"/>
      <c r="AH167" s="1471"/>
      <c r="AI167" s="1471"/>
      <c r="AJ167" s="1471"/>
      <c r="AK167" s="1471"/>
      <c r="AL167" s="1471"/>
      <c r="AM167" s="1471"/>
      <c r="AN167" s="1869">
        <v>1.5</v>
      </c>
      <c r="AO167" s="1632" t="str">
        <f>"&lt; Nb de "&amp;AQ165&amp;" par personne "</f>
        <v xml:space="preserve">&lt; Nb de tranches par personne </v>
      </c>
      <c r="AP167" s="1632"/>
      <c r="AQ167" s="1868"/>
      <c r="AR167" s="1596"/>
      <c r="AS167" s="1463"/>
      <c r="EF167" s="1412"/>
      <c r="EG167" s="1411" t="s">
        <v>2344</v>
      </c>
      <c r="EH167" s="1411" t="s">
        <v>1905</v>
      </c>
      <c r="EI167" s="1411" t="s">
        <v>1906</v>
      </c>
      <c r="EJ167" s="1411" t="s">
        <v>2345</v>
      </c>
      <c r="EK167" s="1411" t="s">
        <v>2345</v>
      </c>
      <c r="EL167" s="1411" t="s">
        <v>1980</v>
      </c>
      <c r="EM167" s="1411" t="s">
        <v>1981</v>
      </c>
      <c r="EN167" s="1411" t="s">
        <v>1910</v>
      </c>
      <c r="EO167" s="1414" t="s">
        <v>1982</v>
      </c>
    </row>
    <row r="168" spans="2:145" ht="21" customHeight="1">
      <c r="B168" s="1438" t="str">
        <f t="shared" si="113"/>
        <v/>
      </c>
      <c r="C168" s="1438" t="str">
        <f t="shared" si="114"/>
        <v/>
      </c>
      <c r="D168" s="1438" t="str">
        <f>IF(UPPER(TRIM(N27))="X",C168,B168)</f>
        <v/>
      </c>
      <c r="E168" s="1438">
        <f t="array" ref="E168">IF(H167&lt;&gt;"",E167,IF(E167="","",IFERROR(MATCH(TRUE(),INDEX(INDEX(K:K,E167+1):K219&lt;&gt;"",0),0)+E167,"")))</f>
        <v>309</v>
      </c>
      <c r="F168" s="1438">
        <f t="shared" si="122"/>
        <v>0</v>
      </c>
      <c r="G168" s="1438" t="str">
        <f t="shared" si="115"/>
        <v/>
      </c>
      <c r="H168" s="1836" t="str">
        <f t="shared" si="116"/>
        <v/>
      </c>
      <c r="I168" s="1835" t="str">
        <f>IF(AND(F168&lt;&gt;"",N26&gt;0,M168&gt;N26),"Mot &gt; limite","")</f>
        <v/>
      </c>
      <c r="J168" s="1834" t="str">
        <f>IF(K168="","",COUNTIF(K34:K168,"&lt;&gt;"))</f>
        <v/>
      </c>
      <c r="K168" s="1837"/>
      <c r="L168" s="1834" t="str">
        <f t="shared" si="117"/>
        <v/>
      </c>
      <c r="M168" s="1463">
        <f>IF(OR(F168="",N26="",N26&lt;=0),"",IF(LEN(F168)&lt;=N26,LEN(F168),IFERROR(FIND("♦",SUBSTITUTE(LEFT(F168,N26)," ","♦",LEN(LEFT(F168,N26))-LEN(SUBSTITUTE(LEFT(F168,N26)," ","")))),FIND(" ",F168&amp;" ",N26+1)-1)))</f>
        <v>1</v>
      </c>
      <c r="N168" s="1832" t="str">
        <f t="shared" si="118"/>
        <v/>
      </c>
      <c r="O168" s="1833" t="str">
        <f t="shared" si="119"/>
        <v/>
      </c>
      <c r="P168" s="1832" t="str">
        <f t="shared" si="120"/>
        <v/>
      </c>
      <c r="Q168" s="1832" t="str">
        <f t="shared" si="121"/>
        <v/>
      </c>
      <c r="S168" s="1477"/>
      <c r="T168" s="1477"/>
      <c r="U168" s="1477"/>
      <c r="V168" s="1477"/>
      <c r="W168" s="1477"/>
      <c r="X168" s="1477"/>
      <c r="Y168" s="1477"/>
      <c r="Z168" s="1477"/>
      <c r="AA168" s="1477"/>
      <c r="AB168" s="1467"/>
      <c r="AC168" s="1467"/>
      <c r="AD168" s="1472" t="str">
        <f>IF(ISBLANK(AE168),"",LARGE(AD159:AD167,1)+1)</f>
        <v/>
      </c>
      <c r="AE168" s="1476"/>
      <c r="AF168" s="1471"/>
      <c r="AG168" s="1471"/>
      <c r="AH168" s="1471"/>
      <c r="AI168" s="1471"/>
      <c r="AJ168" s="1471"/>
      <c r="AK168" s="1471"/>
      <c r="AL168" s="1471"/>
      <c r="AM168" s="1471"/>
      <c r="AN168" s="1867">
        <v>27</v>
      </c>
      <c r="AO168" s="1632" t="str">
        <f>"&lt; Nb "&amp;AQ165&amp;" dans 1 " &amp;AN166</f>
        <v>&lt; Nb tranches dans 1 Gastro 1/1</v>
      </c>
      <c r="AP168" s="1632"/>
      <c r="AQ168" s="1866"/>
      <c r="AR168" s="1865"/>
      <c r="AS168" s="1463"/>
      <c r="EF168" s="1412"/>
      <c r="EG168" s="1411" t="s">
        <v>2346</v>
      </c>
      <c r="EH168" s="1411" t="s">
        <v>1905</v>
      </c>
      <c r="EI168" s="1411" t="s">
        <v>1906</v>
      </c>
      <c r="EJ168" s="1411" t="s">
        <v>764</v>
      </c>
      <c r="EK168" s="1411" t="s">
        <v>764</v>
      </c>
      <c r="EL168" s="1411" t="s">
        <v>1908</v>
      </c>
      <c r="EM168" s="1411" t="s">
        <v>1909</v>
      </c>
      <c r="EN168" s="1411" t="s">
        <v>1910</v>
      </c>
      <c r="EO168" s="1414" t="s">
        <v>1911</v>
      </c>
    </row>
    <row r="169" spans="2:145" ht="21" customHeight="1">
      <c r="B169" s="1438" t="str">
        <f t="shared" si="113"/>
        <v/>
      </c>
      <c r="C169" s="1438" t="str">
        <f t="shared" si="114"/>
        <v/>
      </c>
      <c r="D169" s="1438" t="str">
        <f>IF(UPPER(TRIM(N27))="X",C169,B169)</f>
        <v/>
      </c>
      <c r="E169" s="1438">
        <f t="array" ref="E169">IF(H168&lt;&gt;"",E168,IF(E168="","",IFERROR(MATCH(TRUE(),INDEX(INDEX(K:K,E168+1):K219&lt;&gt;"",0),0)+E168,"")))</f>
        <v>310</v>
      </c>
      <c r="F169" s="1438">
        <f t="shared" si="122"/>
        <v>0</v>
      </c>
      <c r="G169" s="1438" t="str">
        <f t="shared" si="115"/>
        <v/>
      </c>
      <c r="H169" s="1836" t="str">
        <f t="shared" si="116"/>
        <v/>
      </c>
      <c r="I169" s="1835" t="str">
        <f>IF(AND(F169&lt;&gt;"",N26&gt;0,M169&gt;N26),"Mot &gt; limite","")</f>
        <v/>
      </c>
      <c r="J169" s="1834" t="str">
        <f>IF(K169="","",COUNTIF(K34:K169,"&lt;&gt;"))</f>
        <v/>
      </c>
      <c r="K169" s="1837"/>
      <c r="L169" s="1834" t="str">
        <f t="shared" si="117"/>
        <v/>
      </c>
      <c r="M169" s="1463">
        <f>IF(OR(F169="",N26="",N26&lt;=0),"",IF(LEN(F169)&lt;=N26,LEN(F169),IFERROR(FIND("♦",SUBSTITUTE(LEFT(F169,N26)," ","♦",LEN(LEFT(F169,N26))-LEN(SUBSTITUTE(LEFT(F169,N26)," ","")))),FIND(" ",F169&amp;" ",N26+1)-1)))</f>
        <v>1</v>
      </c>
      <c r="N169" s="1832" t="str">
        <f t="shared" si="118"/>
        <v/>
      </c>
      <c r="O169" s="1833" t="str">
        <f t="shared" si="119"/>
        <v/>
      </c>
      <c r="P169" s="1832" t="str">
        <f t="shared" si="120"/>
        <v/>
      </c>
      <c r="Q169" s="1832" t="str">
        <f t="shared" si="121"/>
        <v/>
      </c>
      <c r="S169" s="1477"/>
      <c r="T169" s="1477"/>
      <c r="U169" s="1477"/>
      <c r="V169" s="1477"/>
      <c r="W169" s="1477"/>
      <c r="X169" s="1477"/>
      <c r="Y169" s="1477"/>
      <c r="Z169" s="1477"/>
      <c r="AA169" s="1477"/>
      <c r="AB169" s="1467"/>
      <c r="AC169" s="1467"/>
      <c r="AD169" s="1472" t="str">
        <f>IF(ISBLANK(AE169),"",LARGE(AD159:AD168,1)+1)</f>
        <v/>
      </c>
      <c r="AE169" s="1476"/>
      <c r="AF169" s="1471"/>
      <c r="AG169" s="1471"/>
      <c r="AH169" s="1471"/>
      <c r="AI169" s="1471"/>
      <c r="AJ169" s="1471"/>
      <c r="AK169" s="1471"/>
      <c r="AL169" s="1471"/>
      <c r="AM169" s="1471"/>
      <c r="AN169" s="2321" t="str">
        <f>IF(OR(AN168="",AR164=0),"",INT(AR164/AN168) &amp; " " &amp; AN166 &amp; " de " &amp; AN168 &amp; " " &amp; AQ165 &amp; IF(MOD(AR164,AN168)&gt;0," + 1 " &amp; AN166 &amp; " de " &amp; TEXT(MOD(AR164,AN168),"0.00") &amp; " " &amp; AQ165,""))</f>
        <v>8 Gastro 1/1 de 27 tranches + 1 Gastro 1/1 de 9.00 tranches</v>
      </c>
      <c r="AO169" s="2322"/>
      <c r="AP169" s="2322"/>
      <c r="AQ169" s="2322"/>
      <c r="AR169" s="2323"/>
      <c r="AS169" s="1463"/>
      <c r="EF169" s="1412"/>
      <c r="EG169" s="1411" t="s">
        <v>2347</v>
      </c>
      <c r="EH169" s="1411" t="s">
        <v>1905</v>
      </c>
      <c r="EI169" s="1411" t="s">
        <v>1906</v>
      </c>
      <c r="EJ169" s="1411" t="s">
        <v>2348</v>
      </c>
      <c r="EK169" s="1411" t="s">
        <v>2348</v>
      </c>
      <c r="EL169" s="1411" t="s">
        <v>1908</v>
      </c>
      <c r="EM169" s="1411" t="s">
        <v>1909</v>
      </c>
      <c r="EN169" s="1411" t="s">
        <v>1910</v>
      </c>
      <c r="EO169" s="1414" t="s">
        <v>1911</v>
      </c>
    </row>
    <row r="170" spans="2:145" ht="21" customHeight="1">
      <c r="B170" s="1438" t="str">
        <f t="shared" si="113"/>
        <v/>
      </c>
      <c r="C170" s="1438" t="str">
        <f t="shared" si="114"/>
        <v/>
      </c>
      <c r="D170" s="1438" t="str">
        <f>IF(UPPER(TRIM(N27))="X",C170,B170)</f>
        <v/>
      </c>
      <c r="E170" s="1438">
        <f t="array" ref="E170">IF(H169&lt;&gt;"",E169,IF(E169="","",IFERROR(MATCH(TRUE(),INDEX(INDEX(K:K,E169+1):K219&lt;&gt;"",0),0)+E169,"")))</f>
        <v>311</v>
      </c>
      <c r="F170" s="1438">
        <f t="shared" si="122"/>
        <v>0</v>
      </c>
      <c r="G170" s="1438" t="str">
        <f t="shared" si="115"/>
        <v/>
      </c>
      <c r="H170" s="1836" t="str">
        <f t="shared" si="116"/>
        <v/>
      </c>
      <c r="I170" s="1835" t="str">
        <f>IF(AND(F170&lt;&gt;"",N26&gt;0,M170&gt;N26),"Mot &gt; limite","")</f>
        <v/>
      </c>
      <c r="J170" s="1834" t="str">
        <f>IF(K170="","",COUNTIF(K34:K170,"&lt;&gt;"))</f>
        <v/>
      </c>
      <c r="K170" s="1837"/>
      <c r="L170" s="1834" t="str">
        <f t="shared" si="117"/>
        <v/>
      </c>
      <c r="M170" s="1463">
        <f>IF(OR(F170="",N26="",N26&lt;=0),"",IF(LEN(F170)&lt;=N26,LEN(F170),IFERROR(FIND("♦",SUBSTITUTE(LEFT(F170,N26)," ","♦",LEN(LEFT(F170,N26))-LEN(SUBSTITUTE(LEFT(F170,N26)," ","")))),FIND(" ",F170&amp;" ",N26+1)-1)))</f>
        <v>1</v>
      </c>
      <c r="N170" s="1832" t="str">
        <f t="shared" si="118"/>
        <v/>
      </c>
      <c r="O170" s="1833" t="str">
        <f t="shared" si="119"/>
        <v/>
      </c>
      <c r="P170" s="1832" t="str">
        <f t="shared" si="120"/>
        <v/>
      </c>
      <c r="Q170" s="1832" t="str">
        <f t="shared" si="121"/>
        <v/>
      </c>
      <c r="S170" s="1477"/>
      <c r="T170" s="1477"/>
      <c r="U170" s="1477"/>
      <c r="V170" s="1477"/>
      <c r="W170" s="1477"/>
      <c r="X170" s="1477"/>
      <c r="Y170" s="1477"/>
      <c r="Z170" s="1477"/>
      <c r="AA170" s="1477"/>
      <c r="AB170" s="1467"/>
      <c r="AC170" s="1467"/>
      <c r="AD170" s="1472" t="str">
        <f>IF(ISBLANK(AE170),"",LARGE(AD159:AD169,1)+1)</f>
        <v/>
      </c>
      <c r="AE170" s="1476"/>
      <c r="AF170" s="1471"/>
      <c r="AG170" s="1471"/>
      <c r="AH170" s="1471"/>
      <c r="AI170" s="1471"/>
      <c r="AJ170" s="1471"/>
      <c r="AK170" s="1471"/>
      <c r="AL170" s="1471"/>
      <c r="AM170" s="1471"/>
      <c r="AN170" s="2324"/>
      <c r="AO170" s="2325"/>
      <c r="AP170" s="2325"/>
      <c r="AQ170" s="2325"/>
      <c r="AR170" s="2326"/>
      <c r="AS170" s="1463"/>
      <c r="EF170" s="1412"/>
      <c r="EG170" s="1411" t="s">
        <v>2349</v>
      </c>
      <c r="EH170" s="1411" t="s">
        <v>1905</v>
      </c>
      <c r="EI170" s="1411" t="s">
        <v>2350</v>
      </c>
      <c r="EJ170" s="1411" t="s">
        <v>2351</v>
      </c>
      <c r="EK170" s="1411" t="s">
        <v>2352</v>
      </c>
      <c r="EL170" s="1411" t="s">
        <v>1908</v>
      </c>
      <c r="EM170" s="1411" t="s">
        <v>2353</v>
      </c>
      <c r="EN170" s="1411" t="s">
        <v>1910</v>
      </c>
      <c r="EO170" s="1414" t="s">
        <v>1911</v>
      </c>
    </row>
    <row r="171" spans="2:145" ht="21" customHeight="1">
      <c r="B171" s="1438" t="str">
        <f t="shared" si="113"/>
        <v/>
      </c>
      <c r="C171" s="1438" t="str">
        <f t="shared" si="114"/>
        <v/>
      </c>
      <c r="D171" s="1438" t="str">
        <f>IF(UPPER(TRIM(N27))="X",C171,B171)</f>
        <v/>
      </c>
      <c r="E171" s="1438">
        <f t="array" ref="E171">IF(H170&lt;&gt;"",E170,IF(E170="","",IFERROR(MATCH(TRUE(),INDEX(INDEX(K:K,E170+1):K219&lt;&gt;"",0),0)+E170,"")))</f>
        <v>312</v>
      </c>
      <c r="F171" s="1438">
        <f t="shared" si="122"/>
        <v>0</v>
      </c>
      <c r="G171" s="1438" t="str">
        <f t="shared" si="115"/>
        <v/>
      </c>
      <c r="H171" s="1836" t="str">
        <f t="shared" si="116"/>
        <v/>
      </c>
      <c r="I171" s="1835" t="str">
        <f>IF(AND(F171&lt;&gt;"",N26&gt;0,M171&gt;N26),"Mot &gt; limite","")</f>
        <v/>
      </c>
      <c r="J171" s="1834" t="str">
        <f>IF(K171="","",COUNTIF(K34:K171,"&lt;&gt;"))</f>
        <v/>
      </c>
      <c r="K171" s="1837"/>
      <c r="L171" s="1834" t="str">
        <f t="shared" si="117"/>
        <v/>
      </c>
      <c r="M171" s="1463">
        <f>IF(OR(F171="",N26="",N26&lt;=0),"",IF(LEN(F171)&lt;=N26,LEN(F171),IFERROR(FIND("♦",SUBSTITUTE(LEFT(F171,N26)," ","♦",LEN(LEFT(F171,N26))-LEN(SUBSTITUTE(LEFT(F171,N26)," ","")))),FIND(" ",F171&amp;" ",N26+1)-1)))</f>
        <v>1</v>
      </c>
      <c r="N171" s="1832" t="str">
        <f t="shared" si="118"/>
        <v/>
      </c>
      <c r="O171" s="1833" t="str">
        <f t="shared" si="119"/>
        <v/>
      </c>
      <c r="P171" s="1832" t="str">
        <f t="shared" si="120"/>
        <v/>
      </c>
      <c r="Q171" s="1832" t="str">
        <f t="shared" si="121"/>
        <v/>
      </c>
      <c r="S171" s="1477"/>
      <c r="T171" s="1477"/>
      <c r="U171" s="1477"/>
      <c r="V171" s="1477"/>
      <c r="W171" s="1477"/>
      <c r="X171" s="1477"/>
      <c r="Y171" s="1477"/>
      <c r="Z171" s="1477"/>
      <c r="AA171" s="1477"/>
      <c r="AB171" s="1467"/>
      <c r="AC171" s="1467"/>
      <c r="AD171" s="1472" t="str">
        <f>IF(ISBLANK(AE171),"",LARGE(AD159:AD170,1)+1)</f>
        <v/>
      </c>
      <c r="AE171" s="1476"/>
      <c r="AF171" s="1471"/>
      <c r="AG171" s="1471"/>
      <c r="AH171" s="1471"/>
      <c r="AI171" s="1471"/>
      <c r="AJ171" s="1471"/>
      <c r="AK171" s="1471"/>
      <c r="AL171" s="1471"/>
      <c r="AM171" s="1471"/>
      <c r="AN171" s="1864">
        <v>120</v>
      </c>
      <c r="AO171" s="1863" t="s">
        <v>126</v>
      </c>
      <c r="AP171" s="1863"/>
      <c r="AQ171" s="1463"/>
      <c r="AR171" s="1862">
        <f>(AN171*AN165)/1000</f>
        <v>18</v>
      </c>
      <c r="AS171" s="1463"/>
      <c r="EF171" s="1412"/>
      <c r="EG171" s="1411" t="s">
        <v>2354</v>
      </c>
      <c r="EH171" s="1411" t="s">
        <v>1905</v>
      </c>
      <c r="EI171" s="1411" t="s">
        <v>2350</v>
      </c>
      <c r="EJ171" s="1411" t="s">
        <v>2355</v>
      </c>
      <c r="EK171" s="1411" t="s">
        <v>2355</v>
      </c>
      <c r="EL171" s="1411" t="s">
        <v>1908</v>
      </c>
      <c r="EM171" s="1411" t="s">
        <v>2353</v>
      </c>
      <c r="EN171" s="1411" t="s">
        <v>1910</v>
      </c>
      <c r="EO171" s="1414" t="s">
        <v>1911</v>
      </c>
    </row>
    <row r="172" spans="2:145" ht="21" customHeight="1">
      <c r="B172" s="1438" t="str">
        <f t="shared" si="113"/>
        <v/>
      </c>
      <c r="C172" s="1438" t="str">
        <f t="shared" si="114"/>
        <v/>
      </c>
      <c r="D172" s="1438" t="str">
        <f>IF(UPPER(TRIM(N27))="X",C172,B172)</f>
        <v/>
      </c>
      <c r="E172" s="1438">
        <f t="array" ref="E172">IF(H171&lt;&gt;"",E171,IF(E171="","",IFERROR(MATCH(TRUE(),INDEX(INDEX(K:K,E171+1):K219&lt;&gt;"",0),0)+E171,"")))</f>
        <v>313</v>
      </c>
      <c r="F172" s="1438">
        <f t="shared" si="122"/>
        <v>0</v>
      </c>
      <c r="G172" s="1438" t="str">
        <f t="shared" si="115"/>
        <v/>
      </c>
      <c r="H172" s="1836" t="str">
        <f t="shared" si="116"/>
        <v/>
      </c>
      <c r="I172" s="1835" t="str">
        <f>IF(AND(F172&lt;&gt;"",N26&gt;0,M172&gt;N26),"Mot &gt; limite","")</f>
        <v/>
      </c>
      <c r="J172" s="1834" t="str">
        <f>IF(K172="","",COUNTIF(K34:K172,"&lt;&gt;"))</f>
        <v/>
      </c>
      <c r="K172" s="1837"/>
      <c r="L172" s="1834" t="str">
        <f t="shared" si="117"/>
        <v/>
      </c>
      <c r="M172" s="1463">
        <f>IF(OR(F172="",N26="",N26&lt;=0),"",IF(LEN(F172)&lt;=N26,LEN(F172),IFERROR(FIND("♦",SUBSTITUTE(LEFT(F172,N26)," ","♦",LEN(LEFT(F172,N26))-LEN(SUBSTITUTE(LEFT(F172,N26)," ","")))),FIND(" ",F172&amp;" ",N26+1)-1)))</f>
        <v>1</v>
      </c>
      <c r="N172" s="1832" t="str">
        <f t="shared" si="118"/>
        <v/>
      </c>
      <c r="O172" s="1833" t="str">
        <f t="shared" si="119"/>
        <v/>
      </c>
      <c r="P172" s="1832" t="str">
        <f t="shared" si="120"/>
        <v/>
      </c>
      <c r="Q172" s="1832" t="str">
        <f t="shared" si="121"/>
        <v/>
      </c>
      <c r="S172" s="1477"/>
      <c r="T172" s="1477"/>
      <c r="U172" s="1477"/>
      <c r="V172" s="1477"/>
      <c r="W172" s="1477"/>
      <c r="X172" s="1477"/>
      <c r="Y172" s="1477"/>
      <c r="Z172" s="1477"/>
      <c r="AA172" s="1477"/>
      <c r="AB172" s="1467"/>
      <c r="AC172" s="1467"/>
      <c r="AD172" s="1472" t="str">
        <f>IF(ISBLANK(AE172),"",LARGE(AD159:AD171,1)+1)</f>
        <v/>
      </c>
      <c r="AE172" s="1476"/>
      <c r="AF172" s="1471"/>
      <c r="AG172" s="1471"/>
      <c r="AH172" s="1471"/>
      <c r="AI172" s="1471"/>
      <c r="AJ172" s="1471"/>
      <c r="AK172" s="1471"/>
      <c r="AL172" s="1471"/>
      <c r="AM172" s="1471"/>
      <c r="AN172" s="1861">
        <v>2.7</v>
      </c>
      <c r="AO172" s="1860" t="str">
        <f>"poids par "&amp; AN166</f>
        <v>poids par Gastro 1/1</v>
      </c>
      <c r="AP172" s="1860"/>
      <c r="AQ172" s="1463"/>
      <c r="AR172" s="1859"/>
      <c r="AS172" s="1463"/>
      <c r="EF172" s="1412"/>
      <c r="EG172" s="1411" t="s">
        <v>2356</v>
      </c>
      <c r="EH172" s="1411" t="s">
        <v>1905</v>
      </c>
      <c r="EI172" s="1411" t="s">
        <v>2350</v>
      </c>
      <c r="EJ172" s="1411" t="s">
        <v>2357</v>
      </c>
      <c r="EK172" s="1411" t="s">
        <v>2357</v>
      </c>
      <c r="EL172" s="1411" t="s">
        <v>1980</v>
      </c>
      <c r="EM172" s="1411" t="s">
        <v>2358</v>
      </c>
      <c r="EN172" s="1411" t="s">
        <v>1910</v>
      </c>
      <c r="EO172" s="1414" t="s">
        <v>1982</v>
      </c>
    </row>
    <row r="173" spans="2:145" ht="21" customHeight="1">
      <c r="B173" s="1438" t="str">
        <f t="shared" si="113"/>
        <v/>
      </c>
      <c r="C173" s="1438" t="str">
        <f t="shared" si="114"/>
        <v/>
      </c>
      <c r="D173" s="1438" t="str">
        <f>IF(UPPER(TRIM(N27))="X",C173,B173)</f>
        <v/>
      </c>
      <c r="E173" s="1438">
        <f t="array" ref="E173">IF(H172&lt;&gt;"",E172,IF(E172="","",IFERROR(MATCH(TRUE(),INDEX(INDEX(K:K,E172+1):K219&lt;&gt;"",0),0)+E172,"")))</f>
        <v>314</v>
      </c>
      <c r="F173" s="1438">
        <f t="shared" si="122"/>
        <v>0</v>
      </c>
      <c r="G173" s="1438" t="str">
        <f t="shared" si="115"/>
        <v/>
      </c>
      <c r="H173" s="1836" t="str">
        <f t="shared" si="116"/>
        <v/>
      </c>
      <c r="I173" s="1835" t="str">
        <f>IF(AND(F173&lt;&gt;"",N26&gt;0,M173&gt;N26),"Mot &gt; limite","")</f>
        <v/>
      </c>
      <c r="J173" s="1834" t="str">
        <f>IF(K173="","",COUNTIF(K34:K173,"&lt;&gt;"))</f>
        <v/>
      </c>
      <c r="K173" s="1837"/>
      <c r="L173" s="1834" t="str">
        <f t="shared" si="117"/>
        <v/>
      </c>
      <c r="M173" s="1463">
        <f>IF(OR(F173="",N26="",N26&lt;=0),"",IF(LEN(F173)&lt;=N26,LEN(F173),IFERROR(FIND("♦",SUBSTITUTE(LEFT(F173,N26)," ","♦",LEN(LEFT(F173,N26))-LEN(SUBSTITUTE(LEFT(F173,N26)," ","")))),FIND(" ",F173&amp;" ",N26+1)-1)))</f>
        <v>1</v>
      </c>
      <c r="N173" s="1832" t="str">
        <f t="shared" si="118"/>
        <v/>
      </c>
      <c r="O173" s="1833" t="str">
        <f t="shared" si="119"/>
        <v/>
      </c>
      <c r="P173" s="1832" t="str">
        <f t="shared" si="120"/>
        <v/>
      </c>
      <c r="Q173" s="1832" t="str">
        <f t="shared" si="121"/>
        <v/>
      </c>
      <c r="S173" s="1477"/>
      <c r="T173" s="1477"/>
      <c r="U173" s="1477"/>
      <c r="V173" s="1477"/>
      <c r="W173" s="1477"/>
      <c r="X173" s="1477"/>
      <c r="Y173" s="1477"/>
      <c r="Z173" s="1477"/>
      <c r="AA173" s="1477"/>
      <c r="AB173" s="1467"/>
      <c r="AC173" s="1467"/>
      <c r="AD173" s="1472" t="str">
        <f>IF(ISBLANK(AE173),"",LARGE(AD159:AD172,1)+1)</f>
        <v/>
      </c>
      <c r="AE173" s="1476"/>
      <c r="AF173" s="1471"/>
      <c r="AG173" s="1471"/>
      <c r="AH173" s="1471"/>
      <c r="AI173" s="1471"/>
      <c r="AJ173" s="1471"/>
      <c r="AK173" s="1471"/>
      <c r="AL173" s="1471"/>
      <c r="AM173" s="1471"/>
      <c r="AN173" s="2327" t="str">
        <f>IF(OR(AR171&lt;=0,AN172&lt;=0),"",_xlfn.LET(_xlpm.n,ROUND(AR171/AN172,9),_xlpm.q,INT(_xlpm.n),_xlpm.r,ROUND(AR171-_xlpm.q*AN172,9),_xlpm.base,_xlpm.q&amp;" "&amp;AN166&amp;" de "&amp;TEXT(AN172,"0.000")&amp;" kg",IF(_xlpm.r&lt;=0.000000001,_xlpm.base,_xlpm.base&amp;" + 1 "&amp;AN166&amp;" de "&amp;TEXT(_xlpm.r,"0.000")&amp;" kg")))</f>
        <v>6 Gastro 1/1 de 2.700 kg + 1 Gastro 1/1 de 1.800 kg</v>
      </c>
      <c r="AO173" s="2328"/>
      <c r="AP173" s="2328"/>
      <c r="AQ173" s="2328"/>
      <c r="AR173" s="2329"/>
      <c r="AS173" s="1463"/>
      <c r="EF173" s="1412"/>
      <c r="EG173" s="1411" t="s">
        <v>2359</v>
      </c>
      <c r="EH173" s="1411" t="s">
        <v>1905</v>
      </c>
      <c r="EI173" s="1411" t="s">
        <v>2350</v>
      </c>
      <c r="EJ173" s="1411" t="s">
        <v>2360</v>
      </c>
      <c r="EK173" s="1411" t="s">
        <v>2360</v>
      </c>
      <c r="EL173" s="1411" t="s">
        <v>1980</v>
      </c>
      <c r="EM173" s="1411" t="s">
        <v>2358</v>
      </c>
      <c r="EN173" s="1411" t="s">
        <v>1910</v>
      </c>
      <c r="EO173" s="1414" t="s">
        <v>1982</v>
      </c>
    </row>
    <row r="174" spans="2:145" ht="21" customHeight="1">
      <c r="B174" s="1438" t="str">
        <f t="shared" si="113"/>
        <v/>
      </c>
      <c r="C174" s="1438" t="str">
        <f t="shared" si="114"/>
        <v/>
      </c>
      <c r="D174" s="1438" t="str">
        <f>IF(UPPER(TRIM(N27))="X",C174,B174)</f>
        <v/>
      </c>
      <c r="E174" s="1438">
        <f t="array" ref="E174">IF(H173&lt;&gt;"",E173,IF(E173="","",IFERROR(MATCH(TRUE(),INDEX(INDEX(K:K,E173+1):K219&lt;&gt;"",0),0)+E173,"")))</f>
        <v>315</v>
      </c>
      <c r="F174" s="1438">
        <f t="shared" si="122"/>
        <v>0</v>
      </c>
      <c r="G174" s="1438" t="str">
        <f t="shared" si="115"/>
        <v/>
      </c>
      <c r="H174" s="1836" t="str">
        <f t="shared" si="116"/>
        <v/>
      </c>
      <c r="I174" s="1835" t="str">
        <f>IF(AND(F174&lt;&gt;"",N26&gt;0,M174&gt;N26),"Mot &gt; limite","")</f>
        <v/>
      </c>
      <c r="J174" s="1834" t="str">
        <f>IF(K174="","",COUNTIF(K34:K174,"&lt;&gt;"))</f>
        <v/>
      </c>
      <c r="K174" s="1837"/>
      <c r="L174" s="1834" t="str">
        <f t="shared" si="117"/>
        <v/>
      </c>
      <c r="M174" s="1463">
        <f>IF(OR(F174="",N26="",N26&lt;=0),"",IF(LEN(F174)&lt;=N26,LEN(F174),IFERROR(FIND("♦",SUBSTITUTE(LEFT(F174,N26)," ","♦",LEN(LEFT(F174,N26))-LEN(SUBSTITUTE(LEFT(F174,N26)," ","")))),FIND(" ",F174&amp;" ",N26+1)-1)))</f>
        <v>1</v>
      </c>
      <c r="N174" s="1832" t="str">
        <f t="shared" si="118"/>
        <v/>
      </c>
      <c r="O174" s="1833" t="str">
        <f t="shared" si="119"/>
        <v/>
      </c>
      <c r="P174" s="1832" t="str">
        <f t="shared" si="120"/>
        <v/>
      </c>
      <c r="Q174" s="1832" t="str">
        <f t="shared" si="121"/>
        <v/>
      </c>
      <c r="S174" s="1477"/>
      <c r="T174" s="1477"/>
      <c r="U174" s="1477"/>
      <c r="V174" s="1477"/>
      <c r="W174" s="1477"/>
      <c r="X174" s="1477"/>
      <c r="Y174" s="1477"/>
      <c r="Z174" s="1477"/>
      <c r="AA174" s="1477"/>
      <c r="AB174" s="1467"/>
      <c r="AC174" s="1467"/>
      <c r="AD174" s="1472" t="str">
        <f>IF(ISBLANK(AE174),"",LARGE(AD159:AD173,1)+1)</f>
        <v/>
      </c>
      <c r="AE174" s="1476"/>
      <c r="AF174" s="1471"/>
      <c r="AG174" s="1471"/>
      <c r="AH174" s="1471"/>
      <c r="AI174" s="1471"/>
      <c r="AJ174" s="1471"/>
      <c r="AK174" s="1471"/>
      <c r="AL174" s="1471"/>
      <c r="AM174" s="1471"/>
      <c r="AN174" s="2330"/>
      <c r="AO174" s="2331"/>
      <c r="AP174" s="2331"/>
      <c r="AQ174" s="2331"/>
      <c r="AR174" s="2332"/>
      <c r="AS174" s="1463"/>
      <c r="EF174" s="1412"/>
      <c r="EG174" s="1411" t="s">
        <v>2361</v>
      </c>
      <c r="EH174" s="1411" t="s">
        <v>1905</v>
      </c>
      <c r="EI174" s="1411" t="s">
        <v>2350</v>
      </c>
      <c r="EJ174" s="1411" t="s">
        <v>2362</v>
      </c>
      <c r="EK174" s="1411" t="s">
        <v>2362</v>
      </c>
      <c r="EL174" s="1411" t="s">
        <v>1980</v>
      </c>
      <c r="EM174" s="1411" t="s">
        <v>2358</v>
      </c>
      <c r="EN174" s="1411" t="s">
        <v>1910</v>
      </c>
      <c r="EO174" s="1414" t="s">
        <v>1982</v>
      </c>
    </row>
    <row r="175" spans="2:145" ht="21" customHeight="1">
      <c r="B175" s="1438" t="str">
        <f t="shared" si="113"/>
        <v/>
      </c>
      <c r="C175" s="1438" t="str">
        <f t="shared" si="114"/>
        <v/>
      </c>
      <c r="D175" s="1438" t="str">
        <f>IF(UPPER(TRIM(N27))="X",C175,B175)</f>
        <v/>
      </c>
      <c r="E175" s="1438">
        <f t="array" ref="E175">IF(H174&lt;&gt;"",E174,IF(E174="","",IFERROR(MATCH(TRUE(),INDEX(INDEX(K:K,E174+1):K219&lt;&gt;"",0),0)+E174,"")))</f>
        <v>316</v>
      </c>
      <c r="F175" s="1438">
        <f t="shared" si="122"/>
        <v>0</v>
      </c>
      <c r="G175" s="1438" t="str">
        <f t="shared" si="115"/>
        <v/>
      </c>
      <c r="H175" s="1836" t="str">
        <f t="shared" si="116"/>
        <v/>
      </c>
      <c r="I175" s="1835" t="str">
        <f>IF(AND(F175&lt;&gt;"",N26&gt;0,M175&gt;N26),"Mot &gt; limite","")</f>
        <v/>
      </c>
      <c r="J175" s="1834" t="str">
        <f>IF(K175="","",COUNTIF(K34:K175,"&lt;&gt;"))</f>
        <v/>
      </c>
      <c r="K175" s="1837"/>
      <c r="L175" s="1834" t="str">
        <f t="shared" si="117"/>
        <v/>
      </c>
      <c r="M175" s="1463">
        <f>IF(OR(F175="",N26="",N26&lt;=0),"",IF(LEN(F175)&lt;=N26,LEN(F175),IFERROR(FIND("♦",SUBSTITUTE(LEFT(F175,N26)," ","♦",LEN(LEFT(F175,N26))-LEN(SUBSTITUTE(LEFT(F175,N26)," ","")))),FIND(" ",F175&amp;" ",N26+1)-1)))</f>
        <v>1</v>
      </c>
      <c r="N175" s="1832" t="str">
        <f t="shared" si="118"/>
        <v/>
      </c>
      <c r="O175" s="1833" t="str">
        <f t="shared" si="119"/>
        <v/>
      </c>
      <c r="P175" s="1832" t="str">
        <f t="shared" si="120"/>
        <v/>
      </c>
      <c r="Q175" s="1832" t="str">
        <f t="shared" si="121"/>
        <v/>
      </c>
      <c r="S175" s="1477"/>
      <c r="T175" s="1477"/>
      <c r="U175" s="1477"/>
      <c r="V175" s="1477"/>
      <c r="W175" s="1477"/>
      <c r="X175" s="1477"/>
      <c r="Y175" s="1477"/>
      <c r="Z175" s="1477"/>
      <c r="AA175" s="1477"/>
      <c r="AB175" s="1467"/>
      <c r="AC175" s="1467"/>
      <c r="AD175" s="1472" t="str">
        <f>IF(ISBLANK(AE175),"",LARGE(AD159:AD174,1)+1)</f>
        <v/>
      </c>
      <c r="AE175" s="1476"/>
      <c r="AF175" s="1471"/>
      <c r="AG175" s="1471"/>
      <c r="AH175" s="1471"/>
      <c r="AI175" s="1471"/>
      <c r="AJ175" s="1471"/>
      <c r="AK175" s="1471"/>
      <c r="AL175" s="1471"/>
      <c r="AM175" s="1471"/>
      <c r="AN175" s="1858"/>
      <c r="AO175" s="1858"/>
      <c r="AP175" s="1858"/>
      <c r="AQ175" s="1858"/>
      <c r="AR175" s="1857"/>
      <c r="AS175" s="1463"/>
      <c r="EF175" s="1412"/>
      <c r="EG175" s="1411" t="s">
        <v>2363</v>
      </c>
      <c r="EH175" s="1411" t="s">
        <v>1905</v>
      </c>
      <c r="EI175" s="1411" t="s">
        <v>2350</v>
      </c>
      <c r="EJ175" s="1411" t="s">
        <v>2364</v>
      </c>
      <c r="EK175" s="1411" t="s">
        <v>2364</v>
      </c>
      <c r="EL175" s="1411" t="s">
        <v>1980</v>
      </c>
      <c r="EM175" s="1411" t="s">
        <v>2358</v>
      </c>
      <c r="EN175" s="1411" t="s">
        <v>1910</v>
      </c>
      <c r="EO175" s="1414" t="s">
        <v>1982</v>
      </c>
    </row>
    <row r="176" spans="2:145" ht="21" customHeight="1">
      <c r="B176" s="1438" t="str">
        <f t="shared" si="113"/>
        <v/>
      </c>
      <c r="C176" s="1438" t="str">
        <f t="shared" si="114"/>
        <v/>
      </c>
      <c r="D176" s="1438" t="str">
        <f>IF(UPPER(TRIM(N27))="X",C176,B176)</f>
        <v/>
      </c>
      <c r="E176" s="1438">
        <f t="array" ref="E176">IF(H175&lt;&gt;"",E175,IF(E175="","",IFERROR(MATCH(TRUE(),INDEX(INDEX(K:K,E175+1):K219&lt;&gt;"",0),0)+E175,"")))</f>
        <v>317</v>
      </c>
      <c r="F176" s="1438">
        <f t="shared" si="122"/>
        <v>0</v>
      </c>
      <c r="G176" s="1438" t="str">
        <f t="shared" si="115"/>
        <v/>
      </c>
      <c r="H176" s="1836" t="str">
        <f t="shared" si="116"/>
        <v/>
      </c>
      <c r="I176" s="1835" t="str">
        <f>IF(AND(F176&lt;&gt;"",N26&gt;0,M176&gt;N26),"Mot &gt; limite","")</f>
        <v/>
      </c>
      <c r="J176" s="1834" t="str">
        <f>IF(K176="","",COUNTIF(K34:K176,"&lt;&gt;"))</f>
        <v/>
      </c>
      <c r="K176" s="1837"/>
      <c r="L176" s="1834" t="str">
        <f t="shared" si="117"/>
        <v/>
      </c>
      <c r="M176" s="1463">
        <f>IF(OR(F176="",N26="",N26&lt;=0),"",IF(LEN(F176)&lt;=N26,LEN(F176),IFERROR(FIND("♦",SUBSTITUTE(LEFT(F176,N26)," ","♦",LEN(LEFT(F176,N26))-LEN(SUBSTITUTE(LEFT(F176,N26)," ","")))),FIND(" ",F176&amp;" ",N26+1)-1)))</f>
        <v>1</v>
      </c>
      <c r="N176" s="1832" t="str">
        <f t="shared" si="118"/>
        <v/>
      </c>
      <c r="O176" s="1833" t="str">
        <f t="shared" si="119"/>
        <v/>
      </c>
      <c r="P176" s="1832" t="str">
        <f t="shared" si="120"/>
        <v/>
      </c>
      <c r="Q176" s="1832" t="str">
        <f t="shared" si="121"/>
        <v/>
      </c>
      <c r="S176" s="1477"/>
      <c r="T176" s="1477"/>
      <c r="U176" s="1477"/>
      <c r="V176" s="1477"/>
      <c r="W176" s="1477"/>
      <c r="X176" s="1477"/>
      <c r="Y176" s="1477"/>
      <c r="Z176" s="1477"/>
      <c r="AA176" s="1477"/>
      <c r="AB176" s="1467"/>
      <c r="AC176" s="1467"/>
      <c r="AD176" s="1472" t="str">
        <f>IF(ISBLANK(AE176),"",LARGE(AD159:AD175,1)+1)</f>
        <v/>
      </c>
      <c r="AE176" s="1476"/>
      <c r="AF176" s="1471"/>
      <c r="AG176" s="1471"/>
      <c r="AH176" s="1471"/>
      <c r="AI176" s="1471"/>
      <c r="AJ176" s="1471"/>
      <c r="AK176" s="1471"/>
      <c r="AL176" s="1471"/>
      <c r="AM176" s="1471"/>
      <c r="AN176" s="1471"/>
      <c r="AO176" s="1471"/>
      <c r="AP176" s="1471"/>
      <c r="AQ176" s="1471"/>
      <c r="AR176" s="1621"/>
      <c r="AS176" s="1463"/>
      <c r="EF176" s="1412"/>
      <c r="EG176" s="1411" t="s">
        <v>2365</v>
      </c>
      <c r="EH176" s="1411" t="s">
        <v>1905</v>
      </c>
      <c r="EI176" s="1411" t="s">
        <v>2350</v>
      </c>
      <c r="EJ176" s="1411" t="s">
        <v>2366</v>
      </c>
      <c r="EK176" s="1411" t="s">
        <v>2366</v>
      </c>
      <c r="EL176" s="1411" t="s">
        <v>1908</v>
      </c>
      <c r="EM176" s="1411" t="s">
        <v>2353</v>
      </c>
      <c r="EN176" s="1411" t="s">
        <v>1910</v>
      </c>
      <c r="EO176" s="1414" t="s">
        <v>1911</v>
      </c>
    </row>
    <row r="177" spans="2:145" ht="21" customHeight="1">
      <c r="B177" s="1438" t="str">
        <f t="shared" si="113"/>
        <v/>
      </c>
      <c r="C177" s="1438" t="str">
        <f t="shared" si="114"/>
        <v/>
      </c>
      <c r="D177" s="1438" t="str">
        <f>IF(UPPER(TRIM(N27))="X",C177,B177)</f>
        <v/>
      </c>
      <c r="E177" s="1438">
        <f t="array" ref="E177">IF(H176&lt;&gt;"",E176,IF(E176="","",IFERROR(MATCH(TRUE(),INDEX(INDEX(K:K,E176+1):K219&lt;&gt;"",0),0)+E176,"")))</f>
        <v>318</v>
      </c>
      <c r="F177" s="1438">
        <f t="shared" si="122"/>
        <v>0</v>
      </c>
      <c r="G177" s="1438" t="str">
        <f t="shared" si="115"/>
        <v/>
      </c>
      <c r="H177" s="1836" t="str">
        <f t="shared" si="116"/>
        <v/>
      </c>
      <c r="I177" s="1835" t="str">
        <f>IF(AND(F177&lt;&gt;"",N26&gt;0,M177&gt;N26),"Mot &gt; limite","")</f>
        <v/>
      </c>
      <c r="J177" s="1834" t="str">
        <f>IF(K177="","",COUNTIF(K34:K177,"&lt;&gt;"))</f>
        <v/>
      </c>
      <c r="K177" s="1837"/>
      <c r="L177" s="1834" t="str">
        <f t="shared" si="117"/>
        <v/>
      </c>
      <c r="M177" s="1463">
        <f>IF(OR(F177="",N26="",N26&lt;=0),"",IF(LEN(F177)&lt;=N26,LEN(F177),IFERROR(FIND("♦",SUBSTITUTE(LEFT(F177,N26)," ","♦",LEN(LEFT(F177,N26))-LEN(SUBSTITUTE(LEFT(F177,N26)," ","")))),FIND(" ",F177&amp;" ",N26+1)-1)))</f>
        <v>1</v>
      </c>
      <c r="N177" s="1832" t="str">
        <f t="shared" si="118"/>
        <v/>
      </c>
      <c r="O177" s="1833" t="str">
        <f t="shared" si="119"/>
        <v/>
      </c>
      <c r="P177" s="1832" t="str">
        <f t="shared" si="120"/>
        <v/>
      </c>
      <c r="Q177" s="1832" t="str">
        <f t="shared" si="121"/>
        <v/>
      </c>
      <c r="S177" s="1477"/>
      <c r="T177" s="1477"/>
      <c r="U177" s="1477"/>
      <c r="V177" s="1477"/>
      <c r="W177" s="1477"/>
      <c r="X177" s="1477"/>
      <c r="Y177" s="1477"/>
      <c r="Z177" s="1477"/>
      <c r="AA177" s="1477"/>
      <c r="AB177" s="1467"/>
      <c r="AC177" s="1467"/>
      <c r="AD177" s="1472" t="str">
        <f>IF(ISBLANK(AE177),"",LARGE(AD159:AD176,1)+1)</f>
        <v/>
      </c>
      <c r="AE177" s="1476"/>
      <c r="AF177" s="1471"/>
      <c r="AG177" s="1471"/>
      <c r="AH177" s="1471"/>
      <c r="AI177" s="1471"/>
      <c r="AJ177" s="1471"/>
      <c r="AK177" s="1471"/>
      <c r="AL177" s="1471"/>
      <c r="AM177" s="1471"/>
      <c r="AN177" s="1471"/>
      <c r="AO177" s="1471"/>
      <c r="AP177" s="1471"/>
      <c r="AQ177" s="1471"/>
      <c r="AR177" s="1621"/>
      <c r="AS177" s="1463"/>
      <c r="EF177" s="1412"/>
      <c r="EG177" s="1411" t="s">
        <v>2367</v>
      </c>
      <c r="EH177" s="1411" t="s">
        <v>1905</v>
      </c>
      <c r="EI177" s="1411" t="s">
        <v>2350</v>
      </c>
      <c r="EJ177" s="1411" t="s">
        <v>2368</v>
      </c>
      <c r="EK177" s="1411" t="s">
        <v>2368</v>
      </c>
      <c r="EL177" s="1411" t="s">
        <v>1908</v>
      </c>
      <c r="EM177" s="1411" t="s">
        <v>2353</v>
      </c>
      <c r="EN177" s="1411" t="s">
        <v>1910</v>
      </c>
      <c r="EO177" s="1414" t="s">
        <v>1911</v>
      </c>
    </row>
    <row r="178" spans="2:145" ht="21" customHeight="1">
      <c r="B178" s="1438" t="str">
        <f t="shared" si="113"/>
        <v/>
      </c>
      <c r="C178" s="1438" t="str">
        <f t="shared" si="114"/>
        <v/>
      </c>
      <c r="D178" s="1438" t="str">
        <f>IF(UPPER(TRIM(N27))="X",C178,B178)</f>
        <v/>
      </c>
      <c r="E178" s="1438">
        <f t="array" ref="E178">IF(H177&lt;&gt;"",E177,IF(E177="","",IFERROR(MATCH(TRUE(),INDEX(INDEX(K:K,E177+1):K219&lt;&gt;"",0),0)+E177,"")))</f>
        <v>319</v>
      </c>
      <c r="F178" s="1438">
        <f t="shared" si="122"/>
        <v>0</v>
      </c>
      <c r="G178" s="1438" t="str">
        <f t="shared" si="115"/>
        <v/>
      </c>
      <c r="H178" s="1836" t="str">
        <f t="shared" si="116"/>
        <v/>
      </c>
      <c r="I178" s="1835" t="str">
        <f>IF(AND(F178&lt;&gt;"",N26&gt;0,M178&gt;N26),"Mot &gt; limite","")</f>
        <v/>
      </c>
      <c r="J178" s="1834" t="str">
        <f>IF(K178="","",COUNTIF(K34:K178,"&lt;&gt;"))</f>
        <v/>
      </c>
      <c r="K178" s="1837"/>
      <c r="L178" s="1834" t="str">
        <f t="shared" si="117"/>
        <v/>
      </c>
      <c r="M178" s="1463">
        <f>IF(OR(F178="",N26="",N26&lt;=0),"",IF(LEN(F178)&lt;=N26,LEN(F178),IFERROR(FIND("♦",SUBSTITUTE(LEFT(F178,N26)," ","♦",LEN(LEFT(F178,N26))-LEN(SUBSTITUTE(LEFT(F178,N26)," ","")))),FIND(" ",F178&amp;" ",N26+1)-1)))</f>
        <v>1</v>
      </c>
      <c r="N178" s="1832" t="str">
        <f t="shared" si="118"/>
        <v/>
      </c>
      <c r="O178" s="1833" t="str">
        <f t="shared" si="119"/>
        <v/>
      </c>
      <c r="P178" s="1832" t="str">
        <f t="shared" si="120"/>
        <v/>
      </c>
      <c r="Q178" s="1832" t="str">
        <f t="shared" si="121"/>
        <v/>
      </c>
      <c r="S178" s="1477"/>
      <c r="T178" s="1477"/>
      <c r="U178" s="1477"/>
      <c r="V178" s="1477"/>
      <c r="W178" s="1477"/>
      <c r="X178" s="1477"/>
      <c r="Y178" s="1477"/>
      <c r="Z178" s="1477"/>
      <c r="AA178" s="1477"/>
      <c r="AB178" s="1467"/>
      <c r="AC178" s="1467"/>
      <c r="AD178" s="1466" t="s">
        <v>118</v>
      </c>
      <c r="AE178" s="1465"/>
      <c r="AF178" s="1465"/>
      <c r="AG178" s="1465"/>
      <c r="AH178" s="1465"/>
      <c r="AI178" s="1465"/>
      <c r="AJ178" s="1465"/>
      <c r="AK178" s="1465"/>
      <c r="AL178" s="1465"/>
      <c r="AM178" s="1465"/>
      <c r="AN178" s="1465"/>
      <c r="AO178" s="1465"/>
      <c r="AP178" s="1465"/>
      <c r="AQ178" s="1465"/>
      <c r="AR178" s="1574" t="s">
        <v>118</v>
      </c>
      <c r="AS178" s="1463"/>
      <c r="EF178" s="1412"/>
      <c r="EG178" s="1411" t="s">
        <v>2369</v>
      </c>
      <c r="EH178" s="1411" t="s">
        <v>1905</v>
      </c>
      <c r="EI178" s="1411" t="s">
        <v>2350</v>
      </c>
      <c r="EJ178" s="1411" t="s">
        <v>2370</v>
      </c>
      <c r="EK178" s="1411" t="s">
        <v>2371</v>
      </c>
      <c r="EL178" s="1411" t="s">
        <v>1908</v>
      </c>
      <c r="EM178" s="1411" t="s">
        <v>2353</v>
      </c>
      <c r="EN178" s="1411" t="s">
        <v>1910</v>
      </c>
      <c r="EO178" s="1414" t="s">
        <v>1911</v>
      </c>
    </row>
    <row r="179" spans="2:145" ht="21" customHeight="1">
      <c r="B179" s="1438" t="str">
        <f t="shared" si="113"/>
        <v/>
      </c>
      <c r="C179" s="1438" t="str">
        <f t="shared" si="114"/>
        <v/>
      </c>
      <c r="D179" s="1438" t="str">
        <f>IF(UPPER(TRIM(N27))="X",C179,B179)</f>
        <v/>
      </c>
      <c r="E179" s="1438">
        <f t="array" ref="E179">IF(H178&lt;&gt;"",E178,IF(E178="","",IFERROR(MATCH(TRUE(),INDEX(INDEX(K:K,E178+1):K219&lt;&gt;"",0),0)+E178,"")))</f>
        <v>320</v>
      </c>
      <c r="F179" s="1438">
        <f t="shared" si="122"/>
        <v>0</v>
      </c>
      <c r="G179" s="1438" t="str">
        <f t="shared" si="115"/>
        <v/>
      </c>
      <c r="H179" s="1836" t="str">
        <f t="shared" si="116"/>
        <v/>
      </c>
      <c r="I179" s="1835" t="str">
        <f>IF(AND(F179&lt;&gt;"",N26&gt;0,M179&gt;N26),"Mot &gt; limite","")</f>
        <v/>
      </c>
      <c r="J179" s="1834" t="str">
        <f>IF(K179="","",COUNTIF(K34:K179,"&lt;&gt;"))</f>
        <v/>
      </c>
      <c r="K179" s="1837"/>
      <c r="L179" s="1834" t="str">
        <f t="shared" si="117"/>
        <v/>
      </c>
      <c r="M179" s="1463">
        <f>IF(OR(F179="",N26="",N26&lt;=0),"",IF(LEN(F179)&lt;=N26,LEN(F179),IFERROR(FIND("♦",SUBSTITUTE(LEFT(F179,N26)," ","♦",LEN(LEFT(F179,N26))-LEN(SUBSTITUTE(LEFT(F179,N26)," ","")))),FIND(" ",F179&amp;" ",N26+1)-1)))</f>
        <v>1</v>
      </c>
      <c r="N179" s="1832" t="str">
        <f t="shared" si="118"/>
        <v/>
      </c>
      <c r="O179" s="1833" t="str">
        <f t="shared" si="119"/>
        <v/>
      </c>
      <c r="P179" s="1832" t="str">
        <f t="shared" si="120"/>
        <v/>
      </c>
      <c r="Q179" s="1832" t="str">
        <f t="shared" si="121"/>
        <v/>
      </c>
      <c r="S179" s="1477"/>
      <c r="T179" s="1477"/>
      <c r="U179" s="1477"/>
      <c r="V179" s="1477"/>
      <c r="W179" s="1477"/>
      <c r="X179" s="1477"/>
      <c r="Y179" s="1477"/>
      <c r="Z179" s="1477"/>
      <c r="AA179" s="1477"/>
      <c r="AB179" s="1467"/>
      <c r="AC179" s="1467"/>
      <c r="AD179" s="1573" t="s">
        <v>593</v>
      </c>
      <c r="AE179" s="1476"/>
      <c r="AF179" s="1471"/>
      <c r="AG179" s="1471"/>
      <c r="AH179" s="1471"/>
      <c r="AI179" s="1471"/>
      <c r="AJ179" s="1471"/>
      <c r="AK179" s="1471"/>
      <c r="AL179" s="1471"/>
      <c r="AM179" s="1471"/>
      <c r="AN179" s="1471"/>
      <c r="AO179" s="1616"/>
      <c r="AP179" s="1616"/>
      <c r="AQ179" s="1616"/>
      <c r="AR179" s="1615" t="s">
        <v>80</v>
      </c>
      <c r="AS179" s="1463"/>
      <c r="EF179" s="1412"/>
      <c r="EG179" s="1411" t="s">
        <v>2372</v>
      </c>
      <c r="EH179" s="1411" t="s">
        <v>1905</v>
      </c>
      <c r="EI179" s="1411" t="s">
        <v>2350</v>
      </c>
      <c r="EJ179" s="1411" t="s">
        <v>2373</v>
      </c>
      <c r="EK179" s="1411" t="s">
        <v>2373</v>
      </c>
      <c r="EL179" s="1411" t="s">
        <v>1908</v>
      </c>
      <c r="EM179" s="1411" t="s">
        <v>2353</v>
      </c>
      <c r="EN179" s="1411" t="s">
        <v>1910</v>
      </c>
      <c r="EO179" s="1414" t="s">
        <v>1911</v>
      </c>
    </row>
    <row r="180" spans="2:145" ht="21" customHeight="1">
      <c r="B180" s="1438" t="str">
        <f t="shared" si="113"/>
        <v/>
      </c>
      <c r="C180" s="1438" t="str">
        <f t="shared" si="114"/>
        <v/>
      </c>
      <c r="D180" s="1438" t="str">
        <f>IF(UPPER(TRIM(N27))="X",C180,B180)</f>
        <v/>
      </c>
      <c r="E180" s="1438">
        <f t="array" ref="E180">IF(H179&lt;&gt;"",E179,IF(E179="","",IFERROR(MATCH(TRUE(),INDEX(INDEX(K:K,E179+1):K219&lt;&gt;"",0),0)+E179,"")))</f>
        <v>321</v>
      </c>
      <c r="F180" s="1438">
        <f t="shared" si="122"/>
        <v>0</v>
      </c>
      <c r="G180" s="1438" t="str">
        <f t="shared" si="115"/>
        <v/>
      </c>
      <c r="H180" s="1836" t="str">
        <f t="shared" si="116"/>
        <v/>
      </c>
      <c r="I180" s="1835" t="str">
        <f>IF(AND(F180&lt;&gt;"",N26&gt;0,M180&gt;N26),"Mot &gt; limite","")</f>
        <v/>
      </c>
      <c r="J180" s="1834" t="str">
        <f>IF(K180="","",COUNTIF(K34:K180,"&lt;&gt;"))</f>
        <v/>
      </c>
      <c r="K180" s="1837"/>
      <c r="L180" s="1834" t="str">
        <f t="shared" si="117"/>
        <v/>
      </c>
      <c r="M180" s="1463">
        <f>IF(OR(F180="",N26="",N26&lt;=0),"",IF(LEN(F180)&lt;=N26,LEN(F180),IFERROR(FIND("♦",SUBSTITUTE(LEFT(F180,N26)," ","♦",LEN(LEFT(F180,N26))-LEN(SUBSTITUTE(LEFT(F180,N26)," ","")))),FIND(" ",F180&amp;" ",N26+1)-1)))</f>
        <v>1</v>
      </c>
      <c r="N180" s="1832" t="str">
        <f t="shared" si="118"/>
        <v/>
      </c>
      <c r="O180" s="1833" t="str">
        <f t="shared" si="119"/>
        <v/>
      </c>
      <c r="P180" s="1832" t="str">
        <f t="shared" si="120"/>
        <v/>
      </c>
      <c r="Q180" s="1832" t="str">
        <f t="shared" si="121"/>
        <v/>
      </c>
      <c r="S180" s="1477"/>
      <c r="T180" s="1477"/>
      <c r="U180" s="1477"/>
      <c r="V180" s="1477"/>
      <c r="W180" s="1477"/>
      <c r="X180" s="1477"/>
      <c r="Y180" s="1477"/>
      <c r="Z180" s="1477"/>
      <c r="AA180" s="1477"/>
      <c r="AB180" s="1467"/>
      <c r="AC180" s="1467"/>
      <c r="AD180" s="1568">
        <v>0</v>
      </c>
      <c r="AE180" s="1471"/>
      <c r="AF180" s="1471"/>
      <c r="AG180" s="1471"/>
      <c r="AH180" s="1471"/>
      <c r="AI180" s="1471"/>
      <c r="AJ180" s="1471"/>
      <c r="AK180" s="1471"/>
      <c r="AL180" s="1471"/>
      <c r="AM180" s="1471"/>
      <c r="AN180" s="1471"/>
      <c r="AO180" s="1856"/>
      <c r="AP180" s="1856"/>
      <c r="AQ180" s="1855" t="s">
        <v>127</v>
      </c>
      <c r="AR180" s="1826" t="s">
        <v>128</v>
      </c>
      <c r="AS180" s="1463"/>
      <c r="EF180" s="1412"/>
      <c r="EG180" s="1411" t="s">
        <v>2374</v>
      </c>
      <c r="EH180" s="1411" t="s">
        <v>1905</v>
      </c>
      <c r="EI180" s="1411" t="s">
        <v>2350</v>
      </c>
      <c r="EJ180" s="1411" t="s">
        <v>2375</v>
      </c>
      <c r="EK180" s="1411" t="s">
        <v>2375</v>
      </c>
      <c r="EL180" s="1411" t="s">
        <v>1908</v>
      </c>
      <c r="EM180" s="1411" t="s">
        <v>2353</v>
      </c>
      <c r="EN180" s="1411" t="s">
        <v>1910</v>
      </c>
      <c r="EO180" s="1414" t="s">
        <v>1911</v>
      </c>
    </row>
    <row r="181" spans="2:145" ht="21" customHeight="1">
      <c r="B181" s="1438" t="str">
        <f t="shared" si="113"/>
        <v/>
      </c>
      <c r="C181" s="1438" t="str">
        <f t="shared" si="114"/>
        <v/>
      </c>
      <c r="D181" s="1438" t="str">
        <f>IF(UPPER(TRIM(N27))="X",C181,B181)</f>
        <v/>
      </c>
      <c r="E181" s="1438">
        <f t="array" ref="E181">IF(H180&lt;&gt;"",E180,IF(E180="","",IFERROR(MATCH(TRUE(),INDEX(INDEX(K:K,E180+1):K219&lt;&gt;"",0),0)+E180,"")))</f>
        <v>322</v>
      </c>
      <c r="F181" s="1438">
        <f t="shared" si="122"/>
        <v>0</v>
      </c>
      <c r="G181" s="1438" t="str">
        <f t="shared" si="115"/>
        <v/>
      </c>
      <c r="H181" s="1836" t="str">
        <f t="shared" si="116"/>
        <v/>
      </c>
      <c r="I181" s="1835" t="str">
        <f>IF(AND(F181&lt;&gt;"",N26&gt;0,M181&gt;N26),"Mot &gt; limite","")</f>
        <v/>
      </c>
      <c r="J181" s="1834" t="str">
        <f>IF(K181="","",COUNTIF(K34:K181,"&lt;&gt;"))</f>
        <v/>
      </c>
      <c r="K181" s="1837"/>
      <c r="L181" s="1834" t="str">
        <f t="shared" si="117"/>
        <v/>
      </c>
      <c r="M181" s="1463">
        <f>IF(OR(F181="",N26="",N26&lt;=0),"",IF(LEN(F181)&lt;=N26,LEN(F181),IFERROR(FIND("♦",SUBSTITUTE(LEFT(F181,N26)," ","♦",LEN(LEFT(F181,N26))-LEN(SUBSTITUTE(LEFT(F181,N26)," ","")))),FIND(" ",F181&amp;" ",N26+1)-1)))</f>
        <v>1</v>
      </c>
      <c r="N181" s="1832" t="str">
        <f t="shared" si="118"/>
        <v/>
      </c>
      <c r="O181" s="1833" t="str">
        <f t="shared" si="119"/>
        <v/>
      </c>
      <c r="P181" s="1832" t="str">
        <f t="shared" si="120"/>
        <v/>
      </c>
      <c r="Q181" s="1832" t="str">
        <f t="shared" si="121"/>
        <v/>
      </c>
      <c r="S181" s="1477"/>
      <c r="T181" s="1477"/>
      <c r="U181" s="1477"/>
      <c r="V181" s="1477"/>
      <c r="W181" s="1477"/>
      <c r="X181" s="1477"/>
      <c r="Y181" s="1477"/>
      <c r="Z181" s="1477"/>
      <c r="AA181" s="1477"/>
      <c r="AB181" s="1467"/>
      <c r="AC181" s="1467"/>
      <c r="AD181" s="1851" t="str">
        <f>IF(ISBLANK(AE181),"",LARGE(AD180:AD180,1)+1)</f>
        <v/>
      </c>
      <c r="AE181" s="1471"/>
      <c r="AF181" s="1471"/>
      <c r="AG181" s="1471"/>
      <c r="AH181" s="1471"/>
      <c r="AI181" s="1471"/>
      <c r="AJ181" s="1471"/>
      <c r="AK181" s="1471"/>
      <c r="AL181" s="1471"/>
      <c r="AM181" s="1471"/>
      <c r="AN181" s="1471"/>
      <c r="AO181" s="1854"/>
      <c r="AP181" s="1854"/>
      <c r="AQ181" s="1853" t="s">
        <v>129</v>
      </c>
      <c r="AR181" s="1826" t="s">
        <v>128</v>
      </c>
      <c r="AS181" s="1463"/>
      <c r="EF181" s="1412"/>
      <c r="EG181" s="1411" t="s">
        <v>2376</v>
      </c>
      <c r="EH181" s="1411" t="s">
        <v>1905</v>
      </c>
      <c r="EI181" s="1411" t="s">
        <v>2350</v>
      </c>
      <c r="EJ181" s="1411" t="s">
        <v>786</v>
      </c>
      <c r="EK181" s="1411" t="s">
        <v>786</v>
      </c>
      <c r="EL181" s="1411" t="s">
        <v>1908</v>
      </c>
      <c r="EM181" s="1411" t="s">
        <v>2353</v>
      </c>
      <c r="EN181" s="1411" t="s">
        <v>1910</v>
      </c>
      <c r="EO181" s="1414" t="s">
        <v>1911</v>
      </c>
    </row>
    <row r="182" spans="2:145" ht="21" customHeight="1">
      <c r="B182" s="1438" t="str">
        <f t="shared" si="113"/>
        <v/>
      </c>
      <c r="C182" s="1438" t="str">
        <f t="shared" si="114"/>
        <v/>
      </c>
      <c r="D182" s="1438" t="str">
        <f>IF(UPPER(TRIM(N27))="X",C182,B182)</f>
        <v/>
      </c>
      <c r="E182" s="1438">
        <f t="array" ref="E182">IF(H181&lt;&gt;"",E181,IF(E181="","",IFERROR(MATCH(TRUE(),INDEX(INDEX(K:K,E181+1):K219&lt;&gt;"",0),0)+E181,"")))</f>
        <v>323</v>
      </c>
      <c r="F182" s="1438">
        <f t="shared" si="122"/>
        <v>0</v>
      </c>
      <c r="G182" s="1438" t="str">
        <f t="shared" si="115"/>
        <v/>
      </c>
      <c r="H182" s="1836" t="str">
        <f t="shared" si="116"/>
        <v/>
      </c>
      <c r="I182" s="1835" t="str">
        <f>IF(AND(F182&lt;&gt;"",N26&gt;0,M182&gt;N26),"Mot &gt; limite","")</f>
        <v/>
      </c>
      <c r="J182" s="1834" t="str">
        <f>IF(K182="","",COUNTIF(K34:K182,"&lt;&gt;"))</f>
        <v/>
      </c>
      <c r="K182" s="1837"/>
      <c r="L182" s="1834" t="str">
        <f t="shared" si="117"/>
        <v/>
      </c>
      <c r="M182" s="1463">
        <f>IF(OR(F182="",N26="",N26&lt;=0),"",IF(LEN(F182)&lt;=N26,LEN(F182),IFERROR(FIND("♦",SUBSTITUTE(LEFT(F182,N26)," ","♦",LEN(LEFT(F182,N26))-LEN(SUBSTITUTE(LEFT(F182,N26)," ","")))),FIND(" ",F182&amp;" ",N26+1)-1)))</f>
        <v>1</v>
      </c>
      <c r="N182" s="1832" t="str">
        <f t="shared" si="118"/>
        <v/>
      </c>
      <c r="O182" s="1833" t="str">
        <f t="shared" si="119"/>
        <v/>
      </c>
      <c r="P182" s="1832" t="str">
        <f t="shared" si="120"/>
        <v/>
      </c>
      <c r="Q182" s="1832" t="str">
        <f t="shared" si="121"/>
        <v/>
      </c>
      <c r="S182" s="1477"/>
      <c r="T182" s="1477"/>
      <c r="U182" s="1477"/>
      <c r="V182" s="1477"/>
      <c r="W182" s="1477"/>
      <c r="X182" s="1477"/>
      <c r="Y182" s="1477"/>
      <c r="Z182" s="1477"/>
      <c r="AA182" s="1477"/>
      <c r="AB182" s="1467"/>
      <c r="AC182" s="1467"/>
      <c r="AD182" s="1851" t="str">
        <f>IF(ISBLANK(AE182),"",LARGE(AD180:AD181,1)+1)</f>
        <v/>
      </c>
      <c r="AE182" s="1471"/>
      <c r="AF182" s="1471"/>
      <c r="AG182" s="1471"/>
      <c r="AH182" s="1471"/>
      <c r="AI182" s="1471"/>
      <c r="AJ182" s="1471"/>
      <c r="AK182" s="1471"/>
      <c r="AL182" s="1471"/>
      <c r="AM182" s="1471"/>
      <c r="AN182" s="1471"/>
      <c r="AO182" s="1854"/>
      <c r="AP182" s="1854"/>
      <c r="AQ182" s="1853" t="s">
        <v>130</v>
      </c>
      <c r="AR182" s="1826" t="s">
        <v>128</v>
      </c>
      <c r="AS182" s="1463"/>
      <c r="EF182" s="1412"/>
      <c r="EG182" s="1411" t="s">
        <v>2377</v>
      </c>
      <c r="EH182" s="1411" t="s">
        <v>1905</v>
      </c>
      <c r="EI182" s="1411" t="s">
        <v>2350</v>
      </c>
      <c r="EJ182" s="1411" t="s">
        <v>2378</v>
      </c>
      <c r="EK182" s="1411" t="s">
        <v>2379</v>
      </c>
      <c r="EL182" s="1411" t="s">
        <v>1908</v>
      </c>
      <c r="EM182" s="1411" t="s">
        <v>2353</v>
      </c>
      <c r="EN182" s="1411" t="s">
        <v>1910</v>
      </c>
      <c r="EO182" s="1414" t="s">
        <v>1911</v>
      </c>
    </row>
    <row r="183" spans="2:145" ht="21" customHeight="1">
      <c r="B183" s="1438" t="str">
        <f t="shared" si="113"/>
        <v/>
      </c>
      <c r="C183" s="1438" t="str">
        <f t="shared" si="114"/>
        <v/>
      </c>
      <c r="D183" s="1438" t="str">
        <f>IF(UPPER(TRIM(N27))="X",C183,B183)</f>
        <v/>
      </c>
      <c r="E183" s="1438">
        <f t="array" ref="E183">IF(H182&lt;&gt;"",E182,IF(E182="","",IFERROR(MATCH(TRUE(),INDEX(INDEX(K:K,E182+1):K219&lt;&gt;"",0),0)+E182,"")))</f>
        <v>324</v>
      </c>
      <c r="F183" s="1438">
        <f t="shared" si="122"/>
        <v>0</v>
      </c>
      <c r="G183" s="1438" t="str">
        <f t="shared" si="115"/>
        <v/>
      </c>
      <c r="H183" s="1836" t="str">
        <f t="shared" si="116"/>
        <v/>
      </c>
      <c r="I183" s="1835" t="str">
        <f>IF(AND(F183&lt;&gt;"",N26&gt;0,M183&gt;N26),"Mot &gt; limite","")</f>
        <v/>
      </c>
      <c r="J183" s="1834" t="str">
        <f>IF(K183="","",COUNTIF(K34:K183,"&lt;&gt;"))</f>
        <v/>
      </c>
      <c r="K183" s="1837"/>
      <c r="L183" s="1834" t="str">
        <f t="shared" si="117"/>
        <v/>
      </c>
      <c r="M183" s="1463">
        <f>IF(OR(F183="",N26="",N26&lt;=0),"",IF(LEN(F183)&lt;=N26,LEN(F183),IFERROR(FIND("♦",SUBSTITUTE(LEFT(F183,N26)," ","♦",LEN(LEFT(F183,N26))-LEN(SUBSTITUTE(LEFT(F183,N26)," ","")))),FIND(" ",F183&amp;" ",N26+1)-1)))</f>
        <v>1</v>
      </c>
      <c r="N183" s="1832" t="str">
        <f t="shared" si="118"/>
        <v/>
      </c>
      <c r="O183" s="1833" t="str">
        <f t="shared" si="119"/>
        <v/>
      </c>
      <c r="P183" s="1832" t="str">
        <f t="shared" si="120"/>
        <v/>
      </c>
      <c r="Q183" s="1832" t="str">
        <f t="shared" si="121"/>
        <v/>
      </c>
      <c r="S183" s="1477"/>
      <c r="T183" s="1477"/>
      <c r="U183" s="1477"/>
      <c r="V183" s="1477"/>
      <c r="W183" s="1477"/>
      <c r="X183" s="1477"/>
      <c r="Y183" s="1477"/>
      <c r="Z183" s="1477"/>
      <c r="AA183" s="1477"/>
      <c r="AB183" s="1467"/>
      <c r="AC183" s="1467"/>
      <c r="AD183" s="1851" t="str">
        <f>IF(ISBLANK(AE183),"",LARGE(AD180:AD182,1)+1)</f>
        <v/>
      </c>
      <c r="AE183" s="1471"/>
      <c r="AF183" s="1471"/>
      <c r="AG183" s="1471"/>
      <c r="AH183" s="1471"/>
      <c r="AI183" s="1471"/>
      <c r="AJ183" s="1471"/>
      <c r="AK183" s="1471"/>
      <c r="AL183" s="1471"/>
      <c r="AM183" s="1471"/>
      <c r="AN183" s="1471"/>
      <c r="AO183" s="1854"/>
      <c r="AP183" s="1854"/>
      <c r="AQ183" s="1853" t="s">
        <v>131</v>
      </c>
      <c r="AR183" s="1826" t="s">
        <v>128</v>
      </c>
      <c r="AS183" s="1463"/>
      <c r="EF183" s="1412"/>
      <c r="EG183" s="1411" t="s">
        <v>2380</v>
      </c>
      <c r="EH183" s="1411" t="s">
        <v>1905</v>
      </c>
      <c r="EI183" s="1411" t="s">
        <v>2350</v>
      </c>
      <c r="EJ183" s="1411" t="s">
        <v>2381</v>
      </c>
      <c r="EK183" s="1411" t="s">
        <v>2381</v>
      </c>
      <c r="EL183" s="1411" t="s">
        <v>1908</v>
      </c>
      <c r="EM183" s="1411" t="s">
        <v>2353</v>
      </c>
      <c r="EN183" s="1411" t="s">
        <v>1910</v>
      </c>
      <c r="EO183" s="1414" t="s">
        <v>1911</v>
      </c>
    </row>
    <row r="184" spans="2:145" ht="21" customHeight="1">
      <c r="B184" s="1438" t="str">
        <f t="shared" si="113"/>
        <v/>
      </c>
      <c r="C184" s="1438" t="str">
        <f t="shared" si="114"/>
        <v/>
      </c>
      <c r="D184" s="1438" t="str">
        <f>IF(UPPER(TRIM(N27))="X",C184,B184)</f>
        <v/>
      </c>
      <c r="E184" s="1438">
        <f t="array" ref="E184">IF(H183&lt;&gt;"",E183,IF(E183="","",IFERROR(MATCH(TRUE(),INDEX(INDEX(K:K,E183+1):K219&lt;&gt;"",0),0)+E183,"")))</f>
        <v>325</v>
      </c>
      <c r="F184" s="1438">
        <f t="shared" si="122"/>
        <v>0</v>
      </c>
      <c r="G184" s="1438" t="str">
        <f t="shared" si="115"/>
        <v/>
      </c>
      <c r="H184" s="1836" t="str">
        <f t="shared" si="116"/>
        <v/>
      </c>
      <c r="I184" s="1835" t="str">
        <f>IF(AND(F184&lt;&gt;"",N26&gt;0,M184&gt;N26),"Mot &gt; limite","")</f>
        <v/>
      </c>
      <c r="J184" s="1834" t="str">
        <f>IF(K184="","",COUNTIF(K34:K184,"&lt;&gt;"))</f>
        <v/>
      </c>
      <c r="K184" s="1837"/>
      <c r="L184" s="1834" t="str">
        <f t="shared" si="117"/>
        <v/>
      </c>
      <c r="M184" s="1463">
        <f>IF(OR(F184="",N26="",N26&lt;=0),"",IF(LEN(F184)&lt;=N26,LEN(F184),IFERROR(FIND("♦",SUBSTITUTE(LEFT(F184,N26)," ","♦",LEN(LEFT(F184,N26))-LEN(SUBSTITUTE(LEFT(F184,N26)," ","")))),FIND(" ",F184&amp;" ",N26+1)-1)))</f>
        <v>1</v>
      </c>
      <c r="N184" s="1832" t="str">
        <f t="shared" si="118"/>
        <v/>
      </c>
      <c r="O184" s="1833" t="str">
        <f t="shared" si="119"/>
        <v/>
      </c>
      <c r="P184" s="1832" t="str">
        <f t="shared" si="120"/>
        <v/>
      </c>
      <c r="Q184" s="1832" t="str">
        <f t="shared" si="121"/>
        <v/>
      </c>
      <c r="S184" s="1477"/>
      <c r="T184" s="1477"/>
      <c r="U184" s="1477"/>
      <c r="V184" s="1477"/>
      <c r="W184" s="1477"/>
      <c r="X184" s="1477"/>
      <c r="Y184" s="1477"/>
      <c r="Z184" s="1477"/>
      <c r="AA184" s="1477"/>
      <c r="AB184" s="1467"/>
      <c r="AC184" s="1467"/>
      <c r="AD184" s="1851" t="str">
        <f>IF(ISBLANK(AE184),"",LARGE(AD180:AD183,1)+1)</f>
        <v/>
      </c>
      <c r="AE184" s="1471"/>
      <c r="AF184" s="1471"/>
      <c r="AG184" s="1471"/>
      <c r="AH184" s="1471"/>
      <c r="AI184" s="1471"/>
      <c r="AJ184" s="1471"/>
      <c r="AK184" s="1471"/>
      <c r="AL184" s="1471"/>
      <c r="AM184" s="1471"/>
      <c r="AN184" s="1471"/>
      <c r="AO184" s="1854"/>
      <c r="AP184" s="1854"/>
      <c r="AQ184" s="1853" t="s">
        <v>132</v>
      </c>
      <c r="AR184" s="1826" t="s">
        <v>128</v>
      </c>
      <c r="AS184" s="1463"/>
      <c r="EF184" s="1412"/>
      <c r="EG184" s="1411" t="s">
        <v>2382</v>
      </c>
      <c r="EH184" s="1411" t="s">
        <v>1905</v>
      </c>
      <c r="EI184" s="1411" t="s">
        <v>2350</v>
      </c>
      <c r="EJ184" s="1411" t="s">
        <v>2383</v>
      </c>
      <c r="EK184" s="1411" t="s">
        <v>2383</v>
      </c>
      <c r="EL184" s="1411" t="s">
        <v>1908</v>
      </c>
      <c r="EM184" s="1411" t="s">
        <v>2353</v>
      </c>
      <c r="EN184" s="1411" t="s">
        <v>1910</v>
      </c>
      <c r="EO184" s="1414" t="s">
        <v>1911</v>
      </c>
    </row>
    <row r="185" spans="2:145" ht="21" customHeight="1">
      <c r="B185" s="1438" t="str">
        <f t="shared" si="113"/>
        <v/>
      </c>
      <c r="C185" s="1438" t="str">
        <f t="shared" si="114"/>
        <v/>
      </c>
      <c r="D185" s="1438" t="str">
        <f>IF(UPPER(TRIM(N27))="X",C185,B185)</f>
        <v/>
      </c>
      <c r="E185" s="1438">
        <f t="array" ref="E185">IF(H184&lt;&gt;"",E184,IF(E184="","",IFERROR(MATCH(TRUE(),INDEX(INDEX(K:K,E184+1):K219&lt;&gt;"",0),0)+E184,"")))</f>
        <v>326</v>
      </c>
      <c r="F185" s="1438">
        <f t="shared" si="122"/>
        <v>0</v>
      </c>
      <c r="G185" s="1438" t="str">
        <f t="shared" si="115"/>
        <v/>
      </c>
      <c r="H185" s="1836" t="str">
        <f t="shared" si="116"/>
        <v/>
      </c>
      <c r="I185" s="1835" t="str">
        <f>IF(AND(F185&lt;&gt;"",N26&gt;0,M185&gt;N26),"Mot &gt; limite","")</f>
        <v/>
      </c>
      <c r="J185" s="1834" t="str">
        <f>IF(K185="","",COUNTIF(K34:K185,"&lt;&gt;"))</f>
        <v/>
      </c>
      <c r="K185" s="1837"/>
      <c r="L185" s="1834" t="str">
        <f t="shared" si="117"/>
        <v/>
      </c>
      <c r="M185" s="1463">
        <f>IF(OR(F185="",N26="",N26&lt;=0),"",IF(LEN(F185)&lt;=N26,LEN(F185),IFERROR(FIND("♦",SUBSTITUTE(LEFT(F185,N26)," ","♦",LEN(LEFT(F185,N26))-LEN(SUBSTITUTE(LEFT(F185,N26)," ","")))),FIND(" ",F185&amp;" ",N26+1)-1)))</f>
        <v>1</v>
      </c>
      <c r="N185" s="1832" t="str">
        <f t="shared" si="118"/>
        <v/>
      </c>
      <c r="O185" s="1833" t="str">
        <f t="shared" si="119"/>
        <v/>
      </c>
      <c r="P185" s="1832" t="str">
        <f t="shared" si="120"/>
        <v/>
      </c>
      <c r="Q185" s="1832" t="str">
        <f t="shared" si="121"/>
        <v/>
      </c>
      <c r="S185" s="1477"/>
      <c r="T185" s="1477"/>
      <c r="U185" s="1477"/>
      <c r="V185" s="1477"/>
      <c r="W185" s="1477"/>
      <c r="X185" s="1477"/>
      <c r="Y185" s="1477"/>
      <c r="Z185" s="1477"/>
      <c r="AA185" s="1477"/>
      <c r="AB185" s="1467"/>
      <c r="AC185" s="1467"/>
      <c r="AD185" s="1851" t="str">
        <f>IF(ISBLANK(AE185),"",LARGE(AD180:AD184,1)+1)</f>
        <v/>
      </c>
      <c r="AE185" s="1471"/>
      <c r="AF185" s="1471"/>
      <c r="AG185" s="1471"/>
      <c r="AH185" s="1471"/>
      <c r="AI185" s="1471"/>
      <c r="AJ185" s="1471"/>
      <c r="AK185" s="1471"/>
      <c r="AL185" s="1471"/>
      <c r="AM185" s="1471"/>
      <c r="AN185" s="1471"/>
      <c r="AO185" s="1854"/>
      <c r="AP185" s="1854"/>
      <c r="AQ185" s="1853" t="s">
        <v>133</v>
      </c>
      <c r="AR185" s="1826" t="s">
        <v>128</v>
      </c>
      <c r="AS185" s="1463"/>
      <c r="EF185" s="1412"/>
      <c r="EG185" s="1411" t="s">
        <v>2384</v>
      </c>
      <c r="EH185" s="1411" t="s">
        <v>1905</v>
      </c>
      <c r="EI185" s="1411" t="s">
        <v>2350</v>
      </c>
      <c r="EJ185" s="1411" t="s">
        <v>2385</v>
      </c>
      <c r="EK185" s="1411" t="s">
        <v>2385</v>
      </c>
      <c r="EL185" s="1411" t="s">
        <v>1908</v>
      </c>
      <c r="EM185" s="1411" t="s">
        <v>2353</v>
      </c>
      <c r="EN185" s="1411" t="s">
        <v>1910</v>
      </c>
      <c r="EO185" s="1414" t="s">
        <v>1911</v>
      </c>
    </row>
    <row r="186" spans="2:145" ht="21" customHeight="1">
      <c r="B186" s="1438" t="str">
        <f t="shared" si="113"/>
        <v/>
      </c>
      <c r="C186" s="1438" t="str">
        <f t="shared" si="114"/>
        <v/>
      </c>
      <c r="D186" s="1438" t="str">
        <f>IF(UPPER(TRIM(N27))="X",C186,B186)</f>
        <v/>
      </c>
      <c r="E186" s="1438">
        <f t="array" ref="E186">IF(H185&lt;&gt;"",E185,IF(E185="","",IFERROR(MATCH(TRUE(),INDEX(INDEX(K:K,E185+1):K219&lt;&gt;"",0),0)+E185,"")))</f>
        <v>327</v>
      </c>
      <c r="F186" s="1438">
        <f t="shared" si="122"/>
        <v>0</v>
      </c>
      <c r="G186" s="1438" t="str">
        <f t="shared" si="115"/>
        <v/>
      </c>
      <c r="H186" s="1836" t="str">
        <f t="shared" si="116"/>
        <v/>
      </c>
      <c r="I186" s="1835" t="str">
        <f>IF(AND(F186&lt;&gt;"",N26&gt;0,M186&gt;N26),"Mot &gt; limite","")</f>
        <v/>
      </c>
      <c r="J186" s="1834" t="str">
        <f>IF(K186="","",COUNTIF(K34:K186,"&lt;&gt;"))</f>
        <v/>
      </c>
      <c r="K186" s="1837"/>
      <c r="L186" s="1834" t="str">
        <f t="shared" si="117"/>
        <v/>
      </c>
      <c r="M186" s="1463">
        <f>IF(OR(F186="",N26="",N26&lt;=0),"",IF(LEN(F186)&lt;=N26,LEN(F186),IFERROR(FIND("♦",SUBSTITUTE(LEFT(F186,N26)," ","♦",LEN(LEFT(F186,N26))-LEN(SUBSTITUTE(LEFT(F186,N26)," ","")))),FIND(" ",F186&amp;" ",N26+1)-1)))</f>
        <v>1</v>
      </c>
      <c r="N186" s="1832" t="str">
        <f t="shared" si="118"/>
        <v/>
      </c>
      <c r="O186" s="1833" t="str">
        <f t="shared" si="119"/>
        <v/>
      </c>
      <c r="P186" s="1832" t="str">
        <f t="shared" si="120"/>
        <v/>
      </c>
      <c r="Q186" s="1832" t="str">
        <f t="shared" si="121"/>
        <v/>
      </c>
      <c r="S186" s="1477"/>
      <c r="T186" s="1477"/>
      <c r="U186" s="1477"/>
      <c r="V186" s="1477"/>
      <c r="W186" s="1477"/>
      <c r="X186" s="1477"/>
      <c r="Y186" s="1477"/>
      <c r="Z186" s="1477"/>
      <c r="AA186" s="1477"/>
      <c r="AB186" s="1467"/>
      <c r="AC186" s="1467"/>
      <c r="AD186" s="1851" t="str">
        <f>IF(ISBLANK(AE186),"",LARGE(AD180:AD185,1)+1)</f>
        <v/>
      </c>
      <c r="AE186" s="1471"/>
      <c r="AF186" s="1471"/>
      <c r="AG186" s="1471"/>
      <c r="AH186" s="1471"/>
      <c r="AI186" s="1471"/>
      <c r="AJ186" s="1471"/>
      <c r="AK186" s="1471"/>
      <c r="AL186" s="1471"/>
      <c r="AM186" s="1471"/>
      <c r="AN186" s="1471"/>
      <c r="AO186" s="1854"/>
      <c r="AP186" s="1854"/>
      <c r="AQ186" s="1853" t="s">
        <v>134</v>
      </c>
      <c r="AR186" s="1826" t="s">
        <v>128</v>
      </c>
      <c r="AS186" s="1463"/>
      <c r="EF186" s="1412"/>
      <c r="EG186" s="1411" t="s">
        <v>2386</v>
      </c>
      <c r="EH186" s="1411" t="s">
        <v>1905</v>
      </c>
      <c r="EI186" s="1411" t="s">
        <v>2350</v>
      </c>
      <c r="EJ186" s="1411" t="s">
        <v>2387</v>
      </c>
      <c r="EK186" s="1411" t="s">
        <v>2387</v>
      </c>
      <c r="EL186" s="1411" t="s">
        <v>1908</v>
      </c>
      <c r="EM186" s="1411" t="s">
        <v>2353</v>
      </c>
      <c r="EN186" s="1411" t="s">
        <v>1910</v>
      </c>
      <c r="EO186" s="1414" t="s">
        <v>1911</v>
      </c>
    </row>
    <row r="187" spans="2:145" ht="21" customHeight="1">
      <c r="B187" s="1438" t="str">
        <f t="shared" si="113"/>
        <v/>
      </c>
      <c r="C187" s="1438" t="str">
        <f t="shared" si="114"/>
        <v/>
      </c>
      <c r="D187" s="1438" t="str">
        <f>IF(UPPER(TRIM(N27))="X",C187,B187)</f>
        <v/>
      </c>
      <c r="E187" s="1438">
        <f t="array" ref="E187">IF(H186&lt;&gt;"",E186,IF(E186="","",IFERROR(MATCH(TRUE(),INDEX(INDEX(K:K,E186+1):K219&lt;&gt;"",0),0)+E186,"")))</f>
        <v>328</v>
      </c>
      <c r="F187" s="1438">
        <f t="shared" si="122"/>
        <v>0</v>
      </c>
      <c r="G187" s="1438" t="str">
        <f t="shared" si="115"/>
        <v/>
      </c>
      <c r="H187" s="1836" t="str">
        <f t="shared" si="116"/>
        <v/>
      </c>
      <c r="I187" s="1835" t="str">
        <f>IF(AND(F187&lt;&gt;"",N26&gt;0,M187&gt;N26),"Mot &gt; limite","")</f>
        <v/>
      </c>
      <c r="J187" s="1834" t="str">
        <f>IF(K187="","",COUNTIF(K34:K187,"&lt;&gt;"))</f>
        <v/>
      </c>
      <c r="K187" s="1837"/>
      <c r="L187" s="1834" t="str">
        <f t="shared" si="117"/>
        <v/>
      </c>
      <c r="M187" s="1463">
        <f>IF(OR(F187="",N26="",N26&lt;=0),"",IF(LEN(F187)&lt;=N26,LEN(F187),IFERROR(FIND("♦",SUBSTITUTE(LEFT(F187,N26)," ","♦",LEN(LEFT(F187,N26))-LEN(SUBSTITUTE(LEFT(F187,N26)," ","")))),FIND(" ",F187&amp;" ",N26+1)-1)))</f>
        <v>1</v>
      </c>
      <c r="N187" s="1832" t="str">
        <f t="shared" si="118"/>
        <v/>
      </c>
      <c r="O187" s="1833" t="str">
        <f t="shared" si="119"/>
        <v/>
      </c>
      <c r="P187" s="1832" t="str">
        <f t="shared" si="120"/>
        <v/>
      </c>
      <c r="Q187" s="1832" t="str">
        <f t="shared" si="121"/>
        <v/>
      </c>
      <c r="S187" s="1477"/>
      <c r="T187" s="1477"/>
      <c r="U187" s="1477"/>
      <c r="V187" s="1477"/>
      <c r="W187" s="1477"/>
      <c r="X187" s="1477"/>
      <c r="Y187" s="1477"/>
      <c r="Z187" s="1477"/>
      <c r="AA187" s="1477"/>
      <c r="AB187" s="1467"/>
      <c r="AC187" s="1467"/>
      <c r="AD187" s="1851" t="str">
        <f>IF(ISBLANK(AE187),"",LARGE(AD180:AD186,1)+1)</f>
        <v/>
      </c>
      <c r="AE187" s="1471"/>
      <c r="AF187" s="1471"/>
      <c r="AG187" s="1471"/>
      <c r="AH187" s="1471"/>
      <c r="AI187" s="1471"/>
      <c r="AJ187" s="1471"/>
      <c r="AK187" s="1471"/>
      <c r="AL187" s="1471"/>
      <c r="AM187" s="1471"/>
      <c r="AN187" s="1471"/>
      <c r="AO187" s="1854"/>
      <c r="AP187" s="1854"/>
      <c r="AQ187" s="1853" t="s">
        <v>135</v>
      </c>
      <c r="AR187" s="1826" t="s">
        <v>128</v>
      </c>
      <c r="AS187" s="1463"/>
      <c r="EF187" s="1412"/>
      <c r="EG187" s="1411" t="s">
        <v>2388</v>
      </c>
      <c r="EH187" s="1411" t="s">
        <v>1905</v>
      </c>
      <c r="EI187" s="1411" t="s">
        <v>2350</v>
      </c>
      <c r="EJ187" s="1411" t="s">
        <v>2389</v>
      </c>
      <c r="EK187" s="1411" t="s">
        <v>2389</v>
      </c>
      <c r="EL187" s="1411" t="s">
        <v>1908</v>
      </c>
      <c r="EM187" s="1411" t="s">
        <v>2353</v>
      </c>
      <c r="EN187" s="1411" t="s">
        <v>1910</v>
      </c>
      <c r="EO187" s="1414" t="s">
        <v>1911</v>
      </c>
    </row>
    <row r="188" spans="2:145" ht="21" customHeight="1">
      <c r="B188" s="1438" t="str">
        <f t="shared" si="113"/>
        <v/>
      </c>
      <c r="C188" s="1438" t="str">
        <f t="shared" si="114"/>
        <v/>
      </c>
      <c r="D188" s="1438" t="str">
        <f>IF(UPPER(TRIM(N27))="X",C188,B188)</f>
        <v/>
      </c>
      <c r="E188" s="1438">
        <f t="array" ref="E188">IF(H187&lt;&gt;"",E187,IF(E187="","",IFERROR(MATCH(TRUE(),INDEX(INDEX(K:K,E187+1):K219&lt;&gt;"",0),0)+E187,"")))</f>
        <v>329</v>
      </c>
      <c r="F188" s="1438">
        <f t="shared" si="122"/>
        <v>0</v>
      </c>
      <c r="G188" s="1438" t="str">
        <f t="shared" si="115"/>
        <v/>
      </c>
      <c r="H188" s="1836" t="str">
        <f t="shared" si="116"/>
        <v/>
      </c>
      <c r="I188" s="1835" t="str">
        <f>IF(AND(F188&lt;&gt;"",N26&gt;0,M188&gt;N26),"Mot &gt; limite","")</f>
        <v/>
      </c>
      <c r="J188" s="1834" t="str">
        <f>IF(K188="","",COUNTIF(K34:K188,"&lt;&gt;"))</f>
        <v/>
      </c>
      <c r="K188" s="1837"/>
      <c r="L188" s="1834" t="str">
        <f t="shared" si="117"/>
        <v/>
      </c>
      <c r="M188" s="1463">
        <f>IF(OR(F188="",N26="",N26&lt;=0),"",IF(LEN(F188)&lt;=N26,LEN(F188),IFERROR(FIND("♦",SUBSTITUTE(LEFT(F188,N26)," ","♦",LEN(LEFT(F188,N26))-LEN(SUBSTITUTE(LEFT(F188,N26)," ","")))),FIND(" ",F188&amp;" ",N26+1)-1)))</f>
        <v>1</v>
      </c>
      <c r="N188" s="1832" t="str">
        <f t="shared" si="118"/>
        <v/>
      </c>
      <c r="O188" s="1833" t="str">
        <f t="shared" si="119"/>
        <v/>
      </c>
      <c r="P188" s="1832" t="str">
        <f t="shared" si="120"/>
        <v/>
      </c>
      <c r="Q188" s="1832" t="str">
        <f t="shared" si="121"/>
        <v/>
      </c>
      <c r="S188" s="1477"/>
      <c r="T188" s="1477"/>
      <c r="U188" s="1477"/>
      <c r="V188" s="1477"/>
      <c r="W188" s="1477"/>
      <c r="X188" s="1477"/>
      <c r="Y188" s="1477"/>
      <c r="Z188" s="1477"/>
      <c r="AA188" s="1477"/>
      <c r="AB188" s="1467"/>
      <c r="AC188" s="1467"/>
      <c r="AD188" s="1851" t="str">
        <f>IF(ISBLANK(AE188),"",LARGE(AD180:AD187,1)+1)</f>
        <v/>
      </c>
      <c r="AE188" s="1471"/>
      <c r="AF188" s="1471"/>
      <c r="AG188" s="1471"/>
      <c r="AH188" s="1471"/>
      <c r="AI188" s="1471"/>
      <c r="AJ188" s="1471"/>
      <c r="AK188" s="1471"/>
      <c r="AL188" s="1471"/>
      <c r="AM188" s="1471"/>
      <c r="AN188" s="1471"/>
      <c r="AO188" s="1854"/>
      <c r="AP188" s="1854"/>
      <c r="AQ188" s="1853" t="s">
        <v>136</v>
      </c>
      <c r="AR188" s="1826" t="s">
        <v>128</v>
      </c>
      <c r="AS188" s="1463"/>
      <c r="EF188" s="1412"/>
      <c r="EG188" s="1411" t="s">
        <v>2390</v>
      </c>
      <c r="EH188" s="1411" t="s">
        <v>1905</v>
      </c>
      <c r="EI188" s="1411" t="s">
        <v>2350</v>
      </c>
      <c r="EJ188" s="1411" t="s">
        <v>2391</v>
      </c>
      <c r="EK188" s="1411" t="s">
        <v>2391</v>
      </c>
      <c r="EL188" s="1411" t="s">
        <v>1908</v>
      </c>
      <c r="EM188" s="1411" t="s">
        <v>2353</v>
      </c>
      <c r="EN188" s="1411" t="s">
        <v>1910</v>
      </c>
      <c r="EO188" s="1414" t="s">
        <v>1911</v>
      </c>
    </row>
    <row r="189" spans="2:145" ht="21" customHeight="1">
      <c r="B189" s="1438" t="str">
        <f t="shared" si="113"/>
        <v/>
      </c>
      <c r="C189" s="1438" t="str">
        <f t="shared" si="114"/>
        <v/>
      </c>
      <c r="D189" s="1438" t="str">
        <f>IF(UPPER(TRIM(N27))="X",C189,B189)</f>
        <v/>
      </c>
      <c r="E189" s="1438">
        <f t="array" ref="E189">IF(H188&lt;&gt;"",E188,IF(E188="","",IFERROR(MATCH(TRUE(),INDEX(INDEX(K:K,E188+1):K219&lt;&gt;"",0),0)+E188,"")))</f>
        <v>330</v>
      </c>
      <c r="F189" s="1438">
        <f t="shared" si="122"/>
        <v>0</v>
      </c>
      <c r="G189" s="1438" t="str">
        <f t="shared" si="115"/>
        <v/>
      </c>
      <c r="H189" s="1836" t="str">
        <f t="shared" si="116"/>
        <v/>
      </c>
      <c r="I189" s="1835" t="str">
        <f>IF(AND(F189&lt;&gt;"",N26&gt;0,M189&gt;N26),"Mot &gt; limite","")</f>
        <v/>
      </c>
      <c r="J189" s="1834" t="str">
        <f>IF(K189="","",COUNTIF(K34:K189,"&lt;&gt;"))</f>
        <v/>
      </c>
      <c r="K189" s="1837"/>
      <c r="L189" s="1834" t="str">
        <f t="shared" si="117"/>
        <v/>
      </c>
      <c r="M189" s="1463">
        <f>IF(OR(F189="",N26="",N26&lt;=0),"",IF(LEN(F189)&lt;=N26,LEN(F189),IFERROR(FIND("♦",SUBSTITUTE(LEFT(F189,N26)," ","♦",LEN(LEFT(F189,N26))-LEN(SUBSTITUTE(LEFT(F189,N26)," ","")))),FIND(" ",F189&amp;" ",N26+1)-1)))</f>
        <v>1</v>
      </c>
      <c r="N189" s="1832" t="str">
        <f t="shared" si="118"/>
        <v/>
      </c>
      <c r="O189" s="1833" t="str">
        <f t="shared" si="119"/>
        <v/>
      </c>
      <c r="P189" s="1832" t="str">
        <f t="shared" si="120"/>
        <v/>
      </c>
      <c r="Q189" s="1832" t="str">
        <f t="shared" si="121"/>
        <v/>
      </c>
      <c r="S189" s="1477"/>
      <c r="T189" s="1477"/>
      <c r="U189" s="1477"/>
      <c r="V189" s="1477"/>
      <c r="W189" s="1477"/>
      <c r="X189" s="1477"/>
      <c r="Y189" s="1477"/>
      <c r="Z189" s="1477"/>
      <c r="AA189" s="1477"/>
      <c r="AB189" s="1467"/>
      <c r="AC189" s="1467"/>
      <c r="AD189" s="1851" t="str">
        <f>IF(ISBLANK(AE189),"",LARGE(AD180:AD188,1)+1)</f>
        <v/>
      </c>
      <c r="AE189" s="1471"/>
      <c r="AF189" s="1471"/>
      <c r="AG189" s="1471"/>
      <c r="AH189" s="1471"/>
      <c r="AI189" s="1471"/>
      <c r="AJ189" s="1471"/>
      <c r="AK189" s="1471"/>
      <c r="AL189" s="1471"/>
      <c r="AM189" s="1471"/>
      <c r="AN189" s="1471"/>
      <c r="AO189" s="1854"/>
      <c r="AP189" s="1854"/>
      <c r="AQ189" s="1853" t="s">
        <v>137</v>
      </c>
      <c r="AR189" s="1826" t="s">
        <v>128</v>
      </c>
      <c r="AS189" s="1463"/>
      <c r="EF189" s="1412"/>
      <c r="EG189" s="1411" t="s">
        <v>2392</v>
      </c>
      <c r="EH189" s="1411" t="s">
        <v>1905</v>
      </c>
      <c r="EI189" s="1411" t="s">
        <v>2350</v>
      </c>
      <c r="EJ189" s="1411" t="s">
        <v>2393</v>
      </c>
      <c r="EK189" s="1411" t="s">
        <v>2393</v>
      </c>
      <c r="EL189" s="1411" t="s">
        <v>1908</v>
      </c>
      <c r="EM189" s="1411" t="s">
        <v>2353</v>
      </c>
      <c r="EN189" s="1411" t="s">
        <v>1910</v>
      </c>
      <c r="EO189" s="1414" t="s">
        <v>1911</v>
      </c>
    </row>
    <row r="190" spans="2:145" ht="21" customHeight="1">
      <c r="B190" s="1438" t="str">
        <f t="shared" si="113"/>
        <v/>
      </c>
      <c r="C190" s="1438" t="str">
        <f t="shared" si="114"/>
        <v/>
      </c>
      <c r="D190" s="1438" t="str">
        <f>IF(UPPER(TRIM(N27))="X",C190,B190)</f>
        <v/>
      </c>
      <c r="E190" s="1438">
        <f t="array" ref="E190">IF(H189&lt;&gt;"",E189,IF(E189="","",IFERROR(MATCH(TRUE(),INDEX(INDEX(K:K,E189+1):K219&lt;&gt;"",0),0)+E189,"")))</f>
        <v>331</v>
      </c>
      <c r="F190" s="1438">
        <f t="shared" si="122"/>
        <v>0</v>
      </c>
      <c r="G190" s="1438" t="str">
        <f t="shared" si="115"/>
        <v/>
      </c>
      <c r="H190" s="1836" t="str">
        <f t="shared" si="116"/>
        <v/>
      </c>
      <c r="I190" s="1835" t="str">
        <f>IF(AND(F190&lt;&gt;"",N26&gt;0,M190&gt;N26),"Mot &gt; limite","")</f>
        <v/>
      </c>
      <c r="J190" s="1834" t="str">
        <f>IF(K190="","",COUNTIF(K34:K190,"&lt;&gt;"))</f>
        <v/>
      </c>
      <c r="K190" s="1837"/>
      <c r="L190" s="1834" t="str">
        <f t="shared" si="117"/>
        <v/>
      </c>
      <c r="M190" s="1463">
        <f>IF(OR(F190="",N26="",N26&lt;=0),"",IF(LEN(F190)&lt;=N26,LEN(F190),IFERROR(FIND("♦",SUBSTITUTE(LEFT(F190,N26)," ","♦",LEN(LEFT(F190,N26))-LEN(SUBSTITUTE(LEFT(F190,N26)," ","")))),FIND(" ",F190&amp;" ",N26+1)-1)))</f>
        <v>1</v>
      </c>
      <c r="N190" s="1832" t="str">
        <f t="shared" si="118"/>
        <v/>
      </c>
      <c r="O190" s="1833" t="str">
        <f t="shared" si="119"/>
        <v/>
      </c>
      <c r="P190" s="1832" t="str">
        <f t="shared" si="120"/>
        <v/>
      </c>
      <c r="Q190" s="1832" t="str">
        <f t="shared" si="121"/>
        <v/>
      </c>
      <c r="S190" s="1477"/>
      <c r="T190" s="1477"/>
      <c r="U190" s="1477"/>
      <c r="V190" s="1477"/>
      <c r="W190" s="1477"/>
      <c r="X190" s="1477"/>
      <c r="Y190" s="1477"/>
      <c r="Z190" s="1477"/>
      <c r="AA190" s="1477"/>
      <c r="AB190" s="1467"/>
      <c r="AC190" s="1467"/>
      <c r="AD190" s="1851" t="str">
        <f>IF(ISBLANK(AE190),"",LARGE(AD180:AD189,1)+1)</f>
        <v/>
      </c>
      <c r="AE190" s="1471"/>
      <c r="AF190" s="1471"/>
      <c r="AG190" s="1471"/>
      <c r="AH190" s="1471"/>
      <c r="AI190" s="1471"/>
      <c r="AJ190" s="1471"/>
      <c r="AK190" s="1471"/>
      <c r="AL190" s="1471"/>
      <c r="AM190" s="1471"/>
      <c r="AN190" s="1471"/>
      <c r="AO190" s="1854"/>
      <c r="AP190" s="1854"/>
      <c r="AQ190" s="1853" t="s">
        <v>138</v>
      </c>
      <c r="AR190" s="1826" t="s">
        <v>128</v>
      </c>
      <c r="AS190" s="1463"/>
      <c r="EF190" s="1412"/>
      <c r="EG190" s="1411" t="s">
        <v>2394</v>
      </c>
      <c r="EH190" s="1411" t="s">
        <v>1905</v>
      </c>
      <c r="EI190" s="1411" t="s">
        <v>2350</v>
      </c>
      <c r="EJ190" s="1411" t="s">
        <v>2395</v>
      </c>
      <c r="EK190" s="1411" t="s">
        <v>2395</v>
      </c>
      <c r="EL190" s="1411" t="s">
        <v>1908</v>
      </c>
      <c r="EM190" s="1411" t="s">
        <v>2353</v>
      </c>
      <c r="EN190" s="1411" t="s">
        <v>1910</v>
      </c>
      <c r="EO190" s="1414" t="s">
        <v>1911</v>
      </c>
    </row>
    <row r="191" spans="2:145" ht="21" customHeight="1">
      <c r="B191" s="1438" t="str">
        <f t="shared" si="113"/>
        <v/>
      </c>
      <c r="C191" s="1438" t="str">
        <f t="shared" si="114"/>
        <v/>
      </c>
      <c r="D191" s="1438" t="str">
        <f>IF(UPPER(TRIM(N27))="X",C191,B191)</f>
        <v/>
      </c>
      <c r="E191" s="1438">
        <f t="array" ref="E191">IF(H190&lt;&gt;"",E190,IF(E190="","",IFERROR(MATCH(TRUE(),INDEX(INDEX(K:K,E190+1):K219&lt;&gt;"",0),0)+E190,"")))</f>
        <v>332</v>
      </c>
      <c r="F191" s="1438">
        <f t="shared" si="122"/>
        <v>0</v>
      </c>
      <c r="G191" s="1438" t="str">
        <f t="shared" si="115"/>
        <v/>
      </c>
      <c r="H191" s="1836" t="str">
        <f t="shared" si="116"/>
        <v/>
      </c>
      <c r="I191" s="1835" t="str">
        <f>IF(AND(F191&lt;&gt;"",N26&gt;0,M191&gt;N26),"Mot &gt; limite","")</f>
        <v/>
      </c>
      <c r="J191" s="1834" t="str">
        <f>IF(K191="","",COUNTIF(K34:K191,"&lt;&gt;"))</f>
        <v/>
      </c>
      <c r="K191" s="1837"/>
      <c r="L191" s="1834" t="str">
        <f t="shared" si="117"/>
        <v/>
      </c>
      <c r="M191" s="1463">
        <f>IF(OR(F191="",N26="",N26&lt;=0),"",IF(LEN(F191)&lt;=N26,LEN(F191),IFERROR(FIND("♦",SUBSTITUTE(LEFT(F191,N26)," ","♦",LEN(LEFT(F191,N26))-LEN(SUBSTITUTE(LEFT(F191,N26)," ","")))),FIND(" ",F191&amp;" ",N26+1)-1)))</f>
        <v>1</v>
      </c>
      <c r="N191" s="1832" t="str">
        <f t="shared" si="118"/>
        <v/>
      </c>
      <c r="O191" s="1833" t="str">
        <f t="shared" si="119"/>
        <v/>
      </c>
      <c r="P191" s="1832" t="str">
        <f t="shared" si="120"/>
        <v/>
      </c>
      <c r="Q191" s="1832" t="str">
        <f t="shared" si="121"/>
        <v/>
      </c>
      <c r="S191" s="1477"/>
      <c r="T191" s="1477"/>
      <c r="U191" s="1477"/>
      <c r="V191" s="1477"/>
      <c r="W191" s="1477"/>
      <c r="X191" s="1477"/>
      <c r="Y191" s="1477"/>
      <c r="Z191" s="1477"/>
      <c r="AA191" s="1477"/>
      <c r="AB191" s="1467"/>
      <c r="AC191" s="1467"/>
      <c r="AD191" s="1851" t="str">
        <f>IF(ISBLANK(AE191),"",LARGE(AD180:AD190,1)+1)</f>
        <v/>
      </c>
      <c r="AE191" s="1471"/>
      <c r="AF191" s="1471"/>
      <c r="AG191" s="1471"/>
      <c r="AH191" s="1471"/>
      <c r="AI191" s="1471"/>
      <c r="AJ191" s="1471"/>
      <c r="AK191" s="1471"/>
      <c r="AL191" s="1471"/>
      <c r="AM191" s="1471"/>
      <c r="AN191" s="1471"/>
      <c r="AO191" s="1854"/>
      <c r="AP191" s="1854"/>
      <c r="AQ191" s="1853" t="s">
        <v>139</v>
      </c>
      <c r="AR191" s="1826" t="s">
        <v>128</v>
      </c>
      <c r="AS191" s="1463"/>
      <c r="EF191" s="1412"/>
      <c r="EG191" s="1411" t="s">
        <v>2396</v>
      </c>
      <c r="EH191" s="1411" t="s">
        <v>1905</v>
      </c>
      <c r="EI191" s="1411" t="s">
        <v>2350</v>
      </c>
      <c r="EJ191" s="1411" t="s">
        <v>2397</v>
      </c>
      <c r="EK191" s="1411" t="s">
        <v>2397</v>
      </c>
      <c r="EL191" s="1411" t="s">
        <v>1980</v>
      </c>
      <c r="EM191" s="1411" t="s">
        <v>2358</v>
      </c>
      <c r="EN191" s="1411" t="s">
        <v>1910</v>
      </c>
      <c r="EO191" s="1414" t="s">
        <v>1982</v>
      </c>
    </row>
    <row r="192" spans="2:145" ht="21" customHeight="1">
      <c r="B192" s="1438" t="str">
        <f t="shared" si="113"/>
        <v/>
      </c>
      <c r="C192" s="1438" t="str">
        <f t="shared" si="114"/>
        <v/>
      </c>
      <c r="D192" s="1438" t="str">
        <f>IF(UPPER(TRIM(N27))="X",C192,B192)</f>
        <v/>
      </c>
      <c r="E192" s="1438">
        <f t="array" ref="E192">IF(H191&lt;&gt;"",E191,IF(E191="","",IFERROR(MATCH(TRUE(),INDEX(INDEX(K:K,E191+1):K219&lt;&gt;"",0),0)+E191,"")))</f>
        <v>333</v>
      </c>
      <c r="F192" s="1438">
        <f t="shared" si="122"/>
        <v>0</v>
      </c>
      <c r="G192" s="1438" t="str">
        <f t="shared" si="115"/>
        <v/>
      </c>
      <c r="H192" s="1836" t="str">
        <f t="shared" si="116"/>
        <v/>
      </c>
      <c r="I192" s="1835" t="str">
        <f>IF(AND(F192&lt;&gt;"",N26&gt;0,M192&gt;N26),"Mot &gt; limite","")</f>
        <v/>
      </c>
      <c r="J192" s="1834" t="str">
        <f>IF(K192="","",COUNTIF(K34:K192,"&lt;&gt;"))</f>
        <v/>
      </c>
      <c r="K192" s="1837"/>
      <c r="L192" s="1834" t="str">
        <f t="shared" si="117"/>
        <v/>
      </c>
      <c r="M192" s="1463">
        <f>IF(OR(F192="",N26="",N26&lt;=0),"",IF(LEN(F192)&lt;=N26,LEN(F192),IFERROR(FIND("♦",SUBSTITUTE(LEFT(F192,N26)," ","♦",LEN(LEFT(F192,N26))-LEN(SUBSTITUTE(LEFT(F192,N26)," ","")))),FIND(" ",F192&amp;" ",N26+1)-1)))</f>
        <v>1</v>
      </c>
      <c r="N192" s="1832" t="str">
        <f t="shared" si="118"/>
        <v/>
      </c>
      <c r="O192" s="1833" t="str">
        <f t="shared" si="119"/>
        <v/>
      </c>
      <c r="P192" s="1832" t="str">
        <f t="shared" si="120"/>
        <v/>
      </c>
      <c r="Q192" s="1832" t="str">
        <f t="shared" si="121"/>
        <v/>
      </c>
      <c r="S192" s="1477"/>
      <c r="T192" s="1477"/>
      <c r="U192" s="1477"/>
      <c r="V192" s="1477"/>
      <c r="W192" s="1477"/>
      <c r="X192" s="1477"/>
      <c r="Y192" s="1477"/>
      <c r="Z192" s="1477"/>
      <c r="AA192" s="1477"/>
      <c r="AB192" s="1467"/>
      <c r="AC192" s="1467"/>
      <c r="AD192" s="1851" t="str">
        <f>IF(ISBLANK(AE192),"",LARGE(AD180:AD191,1)+1)</f>
        <v/>
      </c>
      <c r="AE192" s="1471"/>
      <c r="AF192" s="1471"/>
      <c r="AG192" s="1471"/>
      <c r="AH192" s="1471"/>
      <c r="AI192" s="1471"/>
      <c r="AJ192" s="1471"/>
      <c r="AK192" s="1471"/>
      <c r="AL192" s="1471"/>
      <c r="AM192" s="1471"/>
      <c r="AN192" s="1471"/>
      <c r="AO192" s="1854"/>
      <c r="AP192" s="1854"/>
      <c r="AQ192" s="1853" t="s">
        <v>140</v>
      </c>
      <c r="AR192" s="1826" t="s">
        <v>128</v>
      </c>
      <c r="AS192" s="1463"/>
      <c r="EF192" s="1412"/>
      <c r="EG192" s="1411" t="s">
        <v>2398</v>
      </c>
      <c r="EH192" s="1411" t="s">
        <v>1905</v>
      </c>
      <c r="EI192" s="1411" t="s">
        <v>2350</v>
      </c>
      <c r="EJ192" s="1411" t="s">
        <v>2399</v>
      </c>
      <c r="EK192" s="1411" t="s">
        <v>2400</v>
      </c>
      <c r="EL192" s="1411" t="s">
        <v>1980</v>
      </c>
      <c r="EM192" s="1411" t="s">
        <v>2358</v>
      </c>
      <c r="EN192" s="1411" t="s">
        <v>1910</v>
      </c>
      <c r="EO192" s="1414" t="s">
        <v>1982</v>
      </c>
    </row>
    <row r="193" spans="2:145" ht="21" customHeight="1">
      <c r="B193" s="1438" t="str">
        <f t="shared" si="113"/>
        <v/>
      </c>
      <c r="C193" s="1438" t="str">
        <f t="shared" si="114"/>
        <v/>
      </c>
      <c r="D193" s="1438" t="str">
        <f>IF(UPPER(TRIM(N27))="X",C193,B193)</f>
        <v/>
      </c>
      <c r="E193" s="1438">
        <f t="array" ref="E193">IF(H192&lt;&gt;"",E192,IF(E192="","",IFERROR(MATCH(TRUE(),INDEX(INDEX(K:K,E192+1):K219&lt;&gt;"",0),0)+E192,"")))</f>
        <v>334</v>
      </c>
      <c r="F193" s="1438">
        <f t="shared" si="122"/>
        <v>0</v>
      </c>
      <c r="G193" s="1438" t="str">
        <f t="shared" si="115"/>
        <v/>
      </c>
      <c r="H193" s="1836" t="str">
        <f t="shared" si="116"/>
        <v/>
      </c>
      <c r="I193" s="1835" t="str">
        <f>IF(AND(F193&lt;&gt;"",N26&gt;0,M193&gt;N26),"Mot &gt; limite","")</f>
        <v/>
      </c>
      <c r="J193" s="1834" t="str">
        <f>IF(K193="","",COUNTIF(K34:K193,"&lt;&gt;"))</f>
        <v/>
      </c>
      <c r="K193" s="1837"/>
      <c r="L193" s="1834" t="str">
        <f t="shared" si="117"/>
        <v/>
      </c>
      <c r="M193" s="1463">
        <f>IF(OR(F193="",N26="",N26&lt;=0),"",IF(LEN(F193)&lt;=N26,LEN(F193),IFERROR(FIND("♦",SUBSTITUTE(LEFT(F193,N26)," ","♦",LEN(LEFT(F193,N26))-LEN(SUBSTITUTE(LEFT(F193,N26)," ","")))),FIND(" ",F193&amp;" ",N26+1)-1)))</f>
        <v>1</v>
      </c>
      <c r="N193" s="1832" t="str">
        <f t="shared" si="118"/>
        <v/>
      </c>
      <c r="O193" s="1833" t="str">
        <f t="shared" si="119"/>
        <v/>
      </c>
      <c r="P193" s="1832" t="str">
        <f t="shared" si="120"/>
        <v/>
      </c>
      <c r="Q193" s="1832" t="str">
        <f t="shared" si="121"/>
        <v/>
      </c>
      <c r="S193" s="1477"/>
      <c r="T193" s="1477"/>
      <c r="U193" s="1477"/>
      <c r="V193" s="1477"/>
      <c r="W193" s="1477"/>
      <c r="X193" s="1477"/>
      <c r="Y193" s="1477"/>
      <c r="Z193" s="1477"/>
      <c r="AA193" s="1477"/>
      <c r="AB193" s="1467"/>
      <c r="AC193" s="1467"/>
      <c r="AD193" s="1851" t="str">
        <f>IF(ISBLANK(AE193),"",LARGE(AD180:AD192,1)+1)</f>
        <v/>
      </c>
      <c r="AE193" s="1471"/>
      <c r="AF193" s="1471"/>
      <c r="AG193" s="1471"/>
      <c r="AH193" s="1471"/>
      <c r="AI193" s="1471"/>
      <c r="AJ193" s="1471"/>
      <c r="AK193" s="1471"/>
      <c r="AL193" s="1471"/>
      <c r="AM193" s="1471"/>
      <c r="AN193" s="1471"/>
      <c r="AO193" s="1852"/>
      <c r="AP193" s="1852"/>
      <c r="AQ193" s="1471"/>
      <c r="AR193" s="1697" t="s">
        <v>141</v>
      </c>
      <c r="AS193" s="1463"/>
      <c r="EF193" s="1412"/>
      <c r="EG193" s="1411" t="s">
        <v>2401</v>
      </c>
      <c r="EH193" s="1411" t="s">
        <v>1905</v>
      </c>
      <c r="EI193" s="1411" t="s">
        <v>2350</v>
      </c>
      <c r="EJ193" s="1411" t="s">
        <v>2402</v>
      </c>
      <c r="EK193" s="1411" t="s">
        <v>2403</v>
      </c>
      <c r="EL193" s="1411" t="s">
        <v>1980</v>
      </c>
      <c r="EM193" s="1411" t="s">
        <v>2358</v>
      </c>
      <c r="EN193" s="1411" t="s">
        <v>1910</v>
      </c>
      <c r="EO193" s="1414" t="s">
        <v>1982</v>
      </c>
    </row>
    <row r="194" spans="2:145" ht="21" customHeight="1">
      <c r="B194" s="1438" t="str">
        <f t="shared" ref="B194:B219" si="123">IF(TRIM(SUBSTITUTE(K194,CHAR(160),""))="","",TRIM(SUBSTITUTE(SUBSTITUTE(SUBSTITUTE(SUBSTITUTE(CLEAN(K194),CHAR(160)," "),CHAR(9)," "),CHAR(10)," "),CHAR(13)," ")))</f>
        <v/>
      </c>
      <c r="C194" s="1438" t="str">
        <f t="shared" ref="C194:C219" si="124">IF(B194="","",TRIM(SUBSTITUTE(SUBSTITUTE(SUBSTITUTE(SUBSTITUTE(SUBSTITUTE(SUBSTITUTE(SUBSTITUTE(SUBSTITUTE(SUBSTITUTE(SUBSTITUTE(B194,","," "),";"," "),":"," "),"."," "),"?"," "), "!"," "),"/"," "), "("," "), ")"," "), "-"," ")))</f>
        <v/>
      </c>
      <c r="D194" s="1438" t="str">
        <f>IF(UPPER(TRIM(N27))="X",C194,B194)</f>
        <v/>
      </c>
      <c r="E194" s="1438">
        <f t="array" ref="E194">IF(H193&lt;&gt;"",E193,IF(E193="","",IFERROR(MATCH(TRUE(),INDEX(INDEX(K:K,E193+1):K219&lt;&gt;"",0),0)+E193,"")))</f>
        <v>335</v>
      </c>
      <c r="F194" s="1438">
        <f t="shared" si="122"/>
        <v>0</v>
      </c>
      <c r="G194" s="1438" t="str">
        <f t="shared" si="115"/>
        <v/>
      </c>
      <c r="H194" s="1836" t="str">
        <f t="shared" si="116"/>
        <v/>
      </c>
      <c r="I194" s="1835" t="str">
        <f>IF(AND(F194&lt;&gt;"",N26&gt;0,M194&gt;N26),"Mot &gt; limite","")</f>
        <v/>
      </c>
      <c r="J194" s="1834" t="str">
        <f>IF(K194="","",COUNTIF(K34:K194,"&lt;&gt;"))</f>
        <v/>
      </c>
      <c r="K194" s="1837"/>
      <c r="L194" s="1834" t="str">
        <f t="shared" ref="L194:L219" si="125">IF(TRIM(SUBSTITUTE(K194,CHAR(160),""))="","",LEN(K194))</f>
        <v/>
      </c>
      <c r="M194" s="1463">
        <f>IF(OR(F194="",N26="",N26&lt;=0),"",IF(LEN(F194)&lt;=N26,LEN(F194),IFERROR(FIND("♦",SUBSTITUTE(LEFT(F194,N26)," ","♦",LEN(LEFT(F194,N26))-LEN(SUBSTITUTE(LEFT(F194,N26)," ","")))),FIND(" ",F194&amp;" ",N26+1)-1)))</f>
        <v>1</v>
      </c>
      <c r="N194" s="1832" t="str">
        <f t="shared" si="118"/>
        <v/>
      </c>
      <c r="O194" s="1833" t="str">
        <f t="shared" si="119"/>
        <v/>
      </c>
      <c r="P194" s="1832" t="str">
        <f t="shared" si="120"/>
        <v/>
      </c>
      <c r="Q194" s="1832" t="str">
        <f t="shared" si="121"/>
        <v/>
      </c>
      <c r="S194" s="1477"/>
      <c r="T194" s="1477"/>
      <c r="U194" s="1477"/>
      <c r="V194" s="1477"/>
      <c r="W194" s="1477"/>
      <c r="X194" s="1477"/>
      <c r="Y194" s="1477"/>
      <c r="Z194" s="1477"/>
      <c r="AA194" s="1477"/>
      <c r="AB194" s="1467"/>
      <c r="AC194" s="1467"/>
      <c r="AD194" s="1851" t="str">
        <f>IF(ISBLANK(AE194),"",LARGE(AD180:AD193,1)+1)</f>
        <v/>
      </c>
      <c r="AE194" s="1471"/>
      <c r="AF194" s="1471"/>
      <c r="AG194" s="1471"/>
      <c r="AH194" s="1471"/>
      <c r="AI194" s="1471"/>
      <c r="AJ194" s="1471"/>
      <c r="AK194" s="1471"/>
      <c r="AL194" s="1471"/>
      <c r="AM194" s="1471"/>
      <c r="AN194" s="1471"/>
      <c r="AO194" s="1800"/>
      <c r="AP194" s="1800"/>
      <c r="AQ194" s="1638"/>
      <c r="AR194" s="1637"/>
      <c r="AS194" s="1463"/>
      <c r="EF194" s="1412"/>
      <c r="EG194" s="1411" t="s">
        <v>2404</v>
      </c>
      <c r="EH194" s="1411" t="s">
        <v>1905</v>
      </c>
      <c r="EI194" s="1411" t="s">
        <v>2350</v>
      </c>
      <c r="EJ194" s="1411" t="s">
        <v>2405</v>
      </c>
      <c r="EK194" s="1411" t="s">
        <v>2406</v>
      </c>
      <c r="EL194" s="1411" t="s">
        <v>1980</v>
      </c>
      <c r="EM194" s="1411" t="s">
        <v>2358</v>
      </c>
      <c r="EN194" s="1411" t="s">
        <v>1910</v>
      </c>
      <c r="EO194" s="1414" t="s">
        <v>1982</v>
      </c>
    </row>
    <row r="195" spans="2:145" ht="21" customHeight="1">
      <c r="B195" s="1438" t="str">
        <f t="shared" si="123"/>
        <v/>
      </c>
      <c r="C195" s="1438" t="str">
        <f t="shared" si="124"/>
        <v/>
      </c>
      <c r="D195" s="1438" t="str">
        <f>IF(UPPER(TRIM(N27))="X",C195,B195)</f>
        <v/>
      </c>
      <c r="E195" s="1438">
        <f t="array" ref="E195">IF(H194&lt;&gt;"",E194,IF(E194="","",IFERROR(MATCH(TRUE(),INDEX(INDEX(K:K,E194+1):K219&lt;&gt;"",0),0)+E194,"")))</f>
        <v>336</v>
      </c>
      <c r="F195" s="1438">
        <f t="shared" si="122"/>
        <v>0</v>
      </c>
      <c r="G195" s="1438" t="str">
        <f t="shared" si="115"/>
        <v/>
      </c>
      <c r="H195" s="1836" t="str">
        <f t="shared" si="116"/>
        <v/>
      </c>
      <c r="I195" s="1835" t="str">
        <f>IF(AND(F195&lt;&gt;"",N26&gt;0,M195&gt;N26),"Mot &gt; limite","")</f>
        <v/>
      </c>
      <c r="J195" s="1834" t="str">
        <f>IF(K195="","",COUNTIF(K34:K195,"&lt;&gt;"))</f>
        <v/>
      </c>
      <c r="K195" s="1837"/>
      <c r="L195" s="1834" t="str">
        <f t="shared" si="125"/>
        <v/>
      </c>
      <c r="M195" s="1463">
        <f>IF(OR(F195="",N26="",N26&lt;=0),"",IF(LEN(F195)&lt;=N26,LEN(F195),IFERROR(FIND("♦",SUBSTITUTE(LEFT(F195,N26)," ","♦",LEN(LEFT(F195,N26))-LEN(SUBSTITUTE(LEFT(F195,N26)," ","")))),FIND(" ",F195&amp;" ",N26+1)-1)))</f>
        <v>1</v>
      </c>
      <c r="N195" s="1832" t="str">
        <f t="shared" si="118"/>
        <v/>
      </c>
      <c r="O195" s="1833" t="str">
        <f t="shared" si="119"/>
        <v/>
      </c>
      <c r="P195" s="1832" t="str">
        <f t="shared" si="120"/>
        <v/>
      </c>
      <c r="Q195" s="1832" t="str">
        <f t="shared" si="121"/>
        <v/>
      </c>
      <c r="S195" s="1477"/>
      <c r="T195" s="1477"/>
      <c r="U195" s="1477"/>
      <c r="V195" s="1477"/>
      <c r="W195" s="1477"/>
      <c r="X195" s="1477"/>
      <c r="Y195" s="1477"/>
      <c r="Z195" s="1477"/>
      <c r="AA195" s="1477"/>
      <c r="AB195" s="1467"/>
      <c r="AC195" s="1467"/>
      <c r="AD195" s="1851" t="str">
        <f>IF(ISBLANK(AE195),"",LARGE(AD180:AD194,1)+1)</f>
        <v/>
      </c>
      <c r="AE195" s="1471"/>
      <c r="AF195" s="1471"/>
      <c r="AG195" s="1471"/>
      <c r="AH195" s="1471"/>
      <c r="AI195" s="1471"/>
      <c r="AJ195" s="1471"/>
      <c r="AK195" s="1471"/>
      <c r="AL195" s="1471"/>
      <c r="AM195" s="1471"/>
      <c r="AN195" s="1471"/>
      <c r="AO195" s="1800"/>
      <c r="AP195" s="1800"/>
      <c r="AQ195" s="1638"/>
      <c r="AR195" s="1637"/>
      <c r="AS195" s="1463"/>
      <c r="EF195" s="1412"/>
      <c r="EG195" s="1411" t="s">
        <v>2407</v>
      </c>
      <c r="EH195" s="1411" t="s">
        <v>1905</v>
      </c>
      <c r="EI195" s="1411" t="s">
        <v>2350</v>
      </c>
      <c r="EJ195" s="1411" t="s">
        <v>2408</v>
      </c>
      <c r="EK195" s="1411" t="s">
        <v>2409</v>
      </c>
      <c r="EL195" s="1411" t="s">
        <v>1980</v>
      </c>
      <c r="EM195" s="1411" t="s">
        <v>2358</v>
      </c>
      <c r="EN195" s="1411" t="s">
        <v>1910</v>
      </c>
      <c r="EO195" s="1414" t="s">
        <v>1982</v>
      </c>
    </row>
    <row r="196" spans="2:145" ht="21" customHeight="1">
      <c r="B196" s="1438" t="str">
        <f t="shared" si="123"/>
        <v/>
      </c>
      <c r="C196" s="1438" t="str">
        <f t="shared" si="124"/>
        <v/>
      </c>
      <c r="D196" s="1438" t="str">
        <f>IF(UPPER(TRIM(N27))="X",C196,B196)</f>
        <v/>
      </c>
      <c r="E196" s="1438">
        <f t="array" ref="E196">IF(H195&lt;&gt;"",E195,IF(E195="","",IFERROR(MATCH(TRUE(),INDEX(INDEX(K:K,E195+1):K219&lt;&gt;"",0),0)+E195,"")))</f>
        <v>337</v>
      </c>
      <c r="F196" s="1438">
        <f t="shared" si="122"/>
        <v>0</v>
      </c>
      <c r="G196" s="1438" t="str">
        <f t="shared" si="115"/>
        <v/>
      </c>
      <c r="H196" s="1836" t="str">
        <f t="shared" si="116"/>
        <v/>
      </c>
      <c r="I196" s="1835" t="str">
        <f>IF(AND(F196&lt;&gt;"",N26&gt;0,M196&gt;N26),"Mot &gt; limite","")</f>
        <v/>
      </c>
      <c r="J196" s="1834" t="str">
        <f>IF(K196="","",COUNTIF(K34:K196,"&lt;&gt;"))</f>
        <v/>
      </c>
      <c r="K196" s="1837"/>
      <c r="L196" s="1834" t="str">
        <f t="shared" si="125"/>
        <v/>
      </c>
      <c r="M196" s="1463">
        <f>IF(OR(F196="",N26="",N26&lt;=0),"",IF(LEN(F196)&lt;=N26,LEN(F196),IFERROR(FIND("♦",SUBSTITUTE(LEFT(F196,N26)," ","♦",LEN(LEFT(F196,N26))-LEN(SUBSTITUTE(LEFT(F196,N26)," ","")))),FIND(" ",F196&amp;" ",N26+1)-1)))</f>
        <v>1</v>
      </c>
      <c r="N196" s="1832" t="str">
        <f t="shared" si="118"/>
        <v/>
      </c>
      <c r="O196" s="1833" t="str">
        <f t="shared" si="119"/>
        <v/>
      </c>
      <c r="P196" s="1832" t="str">
        <f t="shared" si="120"/>
        <v/>
      </c>
      <c r="Q196" s="1832" t="str">
        <f t="shared" si="121"/>
        <v/>
      </c>
      <c r="S196" s="1477"/>
      <c r="T196" s="1477"/>
      <c r="U196" s="1477"/>
      <c r="V196" s="1477"/>
      <c r="W196" s="1477"/>
      <c r="X196" s="1477"/>
      <c r="Y196" s="1477"/>
      <c r="Z196" s="1477"/>
      <c r="AA196" s="1477"/>
      <c r="AB196" s="1467"/>
      <c r="AC196" s="1467"/>
      <c r="AD196" s="1851" t="str">
        <f>IF(ISBLANK(AE196),"",LARGE(AD180:AD195,1)+1)</f>
        <v/>
      </c>
      <c r="AE196" s="1471"/>
      <c r="AF196" s="1471"/>
      <c r="AG196" s="1471"/>
      <c r="AH196" s="1471"/>
      <c r="AI196" s="1471"/>
      <c r="AJ196" s="1471"/>
      <c r="AK196" s="1471"/>
      <c r="AL196" s="1471"/>
      <c r="AM196" s="1471"/>
      <c r="AN196" s="1471"/>
      <c r="AO196" s="1800"/>
      <c r="AP196" s="1800"/>
      <c r="AQ196" s="1638"/>
      <c r="AR196" s="1637"/>
      <c r="AS196" s="1463"/>
      <c r="EF196" s="1412"/>
      <c r="EG196" s="1411" t="s">
        <v>2410</v>
      </c>
      <c r="EH196" s="1411" t="s">
        <v>1905</v>
      </c>
      <c r="EI196" s="1411" t="s">
        <v>2350</v>
      </c>
      <c r="EJ196" s="1411" t="s">
        <v>2411</v>
      </c>
      <c r="EK196" s="1411" t="s">
        <v>2412</v>
      </c>
      <c r="EL196" s="1411" t="s">
        <v>1980</v>
      </c>
      <c r="EM196" s="1411" t="s">
        <v>2358</v>
      </c>
      <c r="EN196" s="1411" t="s">
        <v>1910</v>
      </c>
      <c r="EO196" s="1414" t="s">
        <v>1982</v>
      </c>
    </row>
    <row r="197" spans="2:145" ht="21" customHeight="1">
      <c r="B197" s="1438" t="str">
        <f t="shared" si="123"/>
        <v/>
      </c>
      <c r="C197" s="1438" t="str">
        <f t="shared" si="124"/>
        <v/>
      </c>
      <c r="D197" s="1438" t="str">
        <f>IF(UPPER(TRIM(N27))="X",C197,B197)</f>
        <v/>
      </c>
      <c r="E197" s="1438">
        <f t="array" ref="E197">IF(H196&lt;&gt;"",E196,IF(E196="","",IFERROR(MATCH(TRUE(),INDEX(INDEX(K:K,E196+1):K219&lt;&gt;"",0),0)+E196,"")))</f>
        <v>338</v>
      </c>
      <c r="F197" s="1438">
        <f t="shared" si="122"/>
        <v>0</v>
      </c>
      <c r="G197" s="1438" t="str">
        <f t="shared" si="115"/>
        <v/>
      </c>
      <c r="H197" s="1836" t="str">
        <f t="shared" si="116"/>
        <v/>
      </c>
      <c r="I197" s="1835" t="str">
        <f>IF(AND(F197&lt;&gt;"",N26&gt;0,M197&gt;N26),"Mot &gt; limite","")</f>
        <v/>
      </c>
      <c r="J197" s="1834" t="str">
        <f>IF(K197="","",COUNTIF(K34:K197,"&lt;&gt;"))</f>
        <v/>
      </c>
      <c r="K197" s="1837"/>
      <c r="L197" s="1834" t="str">
        <f t="shared" si="125"/>
        <v/>
      </c>
      <c r="M197" s="1463">
        <f>IF(OR(F197="",N26="",N26&lt;=0),"",IF(LEN(F197)&lt;=N26,LEN(F197),IFERROR(FIND("♦",SUBSTITUTE(LEFT(F197,N26)," ","♦",LEN(LEFT(F197,N26))-LEN(SUBSTITUTE(LEFT(F197,N26)," ","")))),FIND(" ",F197&amp;" ",N26+1)-1)))</f>
        <v>1</v>
      </c>
      <c r="N197" s="1832" t="str">
        <f t="shared" si="118"/>
        <v/>
      </c>
      <c r="O197" s="1833" t="str">
        <f t="shared" si="119"/>
        <v/>
      </c>
      <c r="P197" s="1832" t="str">
        <f t="shared" si="120"/>
        <v/>
      </c>
      <c r="Q197" s="1832" t="str">
        <f t="shared" si="121"/>
        <v/>
      </c>
      <c r="S197" s="1477"/>
      <c r="T197" s="1477"/>
      <c r="U197" s="1477"/>
      <c r="V197" s="1477"/>
      <c r="W197" s="1477"/>
      <c r="X197" s="1477"/>
      <c r="Y197" s="1477"/>
      <c r="Z197" s="1477"/>
      <c r="AA197" s="1477"/>
      <c r="AB197" s="1467"/>
      <c r="AC197" s="1467"/>
      <c r="AD197" s="1472"/>
      <c r="AE197" s="1471"/>
      <c r="AF197" s="1471"/>
      <c r="AG197" s="1471"/>
      <c r="AH197" s="1471"/>
      <c r="AI197" s="1471"/>
      <c r="AJ197" s="1471"/>
      <c r="AK197" s="1471"/>
      <c r="AL197" s="1471"/>
      <c r="AM197" s="1471"/>
      <c r="AN197" s="1471"/>
      <c r="AO197" s="1471"/>
      <c r="AP197" s="1471"/>
      <c r="AQ197" s="1638"/>
      <c r="AR197" s="1637"/>
      <c r="AS197" s="1463"/>
      <c r="EF197" s="1412"/>
      <c r="EG197" s="1411" t="s">
        <v>2413</v>
      </c>
      <c r="EH197" s="1411" t="s">
        <v>1905</v>
      </c>
      <c r="EI197" s="1411" t="s">
        <v>2350</v>
      </c>
      <c r="EJ197" s="1411" t="s">
        <v>2414</v>
      </c>
      <c r="EK197" s="1411" t="s">
        <v>2415</v>
      </c>
      <c r="EL197" s="1411" t="s">
        <v>1980</v>
      </c>
      <c r="EM197" s="1411" t="s">
        <v>2358</v>
      </c>
      <c r="EN197" s="1411" t="s">
        <v>1910</v>
      </c>
      <c r="EO197" s="1414" t="s">
        <v>1982</v>
      </c>
    </row>
    <row r="198" spans="2:145" ht="21" customHeight="1">
      <c r="B198" s="1438" t="str">
        <f t="shared" si="123"/>
        <v/>
      </c>
      <c r="C198" s="1438" t="str">
        <f t="shared" si="124"/>
        <v/>
      </c>
      <c r="D198" s="1438" t="str">
        <f>IF(UPPER(TRIM(N27))="X",C198,B198)</f>
        <v/>
      </c>
      <c r="E198" s="1438">
        <f t="array" ref="E198">IF(H197&lt;&gt;"",E197,IF(E197="","",IFERROR(MATCH(TRUE(),INDEX(INDEX(K:K,E197+1):K219&lt;&gt;"",0),0)+E197,"")))</f>
        <v>339</v>
      </c>
      <c r="F198" s="1438">
        <f t="shared" si="122"/>
        <v>0</v>
      </c>
      <c r="G198" s="1438" t="str">
        <f t="shared" si="115"/>
        <v/>
      </c>
      <c r="H198" s="1836" t="str">
        <f t="shared" si="116"/>
        <v/>
      </c>
      <c r="I198" s="1835" t="str">
        <f>IF(AND(F198&lt;&gt;"",N26&gt;0,M198&gt;N26),"Mot &gt; limite","")</f>
        <v/>
      </c>
      <c r="J198" s="1834" t="str">
        <f>IF(K198="","",COUNTIF(K34:K198,"&lt;&gt;"))</f>
        <v/>
      </c>
      <c r="K198" s="1837"/>
      <c r="L198" s="1834" t="str">
        <f t="shared" si="125"/>
        <v/>
      </c>
      <c r="M198" s="1463">
        <f>IF(OR(F198="",N26="",N26&lt;=0),"",IF(LEN(F198)&lt;=N26,LEN(F198),IFERROR(FIND("♦",SUBSTITUTE(LEFT(F198,N26)," ","♦",LEN(LEFT(F198,N26))-LEN(SUBSTITUTE(LEFT(F198,N26)," ","")))),FIND(" ",F198&amp;" ",N26+1)-1)))</f>
        <v>1</v>
      </c>
      <c r="N198" s="1832" t="str">
        <f t="shared" si="118"/>
        <v/>
      </c>
      <c r="O198" s="1833" t="str">
        <f t="shared" si="119"/>
        <v/>
      </c>
      <c r="P198" s="1832" t="str">
        <f t="shared" si="120"/>
        <v/>
      </c>
      <c r="Q198" s="1832" t="str">
        <f t="shared" si="121"/>
        <v/>
      </c>
      <c r="S198" s="1477"/>
      <c r="T198" s="1477"/>
      <c r="U198" s="1477"/>
      <c r="V198" s="1477"/>
      <c r="W198" s="1477"/>
      <c r="X198" s="1477"/>
      <c r="Y198" s="1477"/>
      <c r="Z198" s="1477"/>
      <c r="AA198" s="1477"/>
      <c r="AB198" s="1467"/>
      <c r="AC198" s="1467"/>
      <c r="AD198" s="1850"/>
      <c r="AE198" s="1849"/>
      <c r="AF198" s="1471"/>
      <c r="AG198" s="1471"/>
      <c r="AH198" s="1471"/>
      <c r="AI198" s="1471"/>
      <c r="AJ198" s="1471"/>
      <c r="AK198" s="1471"/>
      <c r="AL198" s="1471"/>
      <c r="AM198" s="1471"/>
      <c r="AN198" s="1471"/>
      <c r="AO198" s="1849"/>
      <c r="AP198" s="1849"/>
      <c r="AQ198" s="1849"/>
      <c r="AR198" s="1848"/>
      <c r="AS198" s="1463"/>
      <c r="EF198" s="1412"/>
      <c r="EG198" s="1411" t="s">
        <v>2416</v>
      </c>
      <c r="EH198" s="1411" t="s">
        <v>1905</v>
      </c>
      <c r="EI198" s="1411" t="s">
        <v>2350</v>
      </c>
      <c r="EJ198" s="1411" t="s">
        <v>2417</v>
      </c>
      <c r="EK198" s="1411" t="s">
        <v>2418</v>
      </c>
      <c r="EL198" s="1411" t="s">
        <v>1980</v>
      </c>
      <c r="EM198" s="1411" t="s">
        <v>2358</v>
      </c>
      <c r="EN198" s="1411" t="s">
        <v>1910</v>
      </c>
      <c r="EO198" s="1414" t="s">
        <v>1982</v>
      </c>
    </row>
    <row r="199" spans="2:145" ht="21" customHeight="1">
      <c r="B199" s="1438" t="str">
        <f t="shared" si="123"/>
        <v/>
      </c>
      <c r="C199" s="1438" t="str">
        <f t="shared" si="124"/>
        <v/>
      </c>
      <c r="D199" s="1438" t="str">
        <f>IF(UPPER(TRIM(N27))="X",C199,B199)</f>
        <v/>
      </c>
      <c r="E199" s="1438">
        <f t="array" ref="E199">IF(H198&lt;&gt;"",E198,IF(E198="","",IFERROR(MATCH(TRUE(),INDEX(INDEX(K:K,E198+1):K219&lt;&gt;"",0),0)+E198,"")))</f>
        <v>340</v>
      </c>
      <c r="F199" s="1438">
        <f t="shared" si="122"/>
        <v>0</v>
      </c>
      <c r="G199" s="1438" t="str">
        <f t="shared" si="115"/>
        <v/>
      </c>
      <c r="H199" s="1836" t="str">
        <f t="shared" si="116"/>
        <v/>
      </c>
      <c r="I199" s="1835" t="str">
        <f>IF(AND(F199&lt;&gt;"",N26&gt;0,M199&gt;N26),"Mot &gt; limite","")</f>
        <v/>
      </c>
      <c r="J199" s="1834" t="str">
        <f>IF(K199="","",COUNTIF(K34:K199,"&lt;&gt;"))</f>
        <v/>
      </c>
      <c r="K199" s="1837"/>
      <c r="L199" s="1834" t="str">
        <f t="shared" si="125"/>
        <v/>
      </c>
      <c r="M199" s="1463">
        <f>IF(OR(F199="",N26="",N26&lt;=0),"",IF(LEN(F199)&lt;=N26,LEN(F199),IFERROR(FIND("♦",SUBSTITUTE(LEFT(F199,N26)," ","♦",LEN(LEFT(F199,N26))-LEN(SUBSTITUTE(LEFT(F199,N26)," ","")))),FIND(" ",F199&amp;" ",N26+1)-1)))</f>
        <v>1</v>
      </c>
      <c r="N199" s="1832" t="str">
        <f t="shared" si="118"/>
        <v/>
      </c>
      <c r="O199" s="1833" t="str">
        <f t="shared" si="119"/>
        <v/>
      </c>
      <c r="P199" s="1832" t="str">
        <f t="shared" si="120"/>
        <v/>
      </c>
      <c r="Q199" s="1832" t="str">
        <f t="shared" si="121"/>
        <v/>
      </c>
      <c r="S199" s="1477"/>
      <c r="T199" s="1477"/>
      <c r="U199" s="1477"/>
      <c r="V199" s="1477"/>
      <c r="W199" s="1477"/>
      <c r="X199" s="1477"/>
      <c r="Y199" s="1477"/>
      <c r="Z199" s="1477"/>
      <c r="AA199" s="1477"/>
      <c r="AB199" s="1467"/>
      <c r="AC199" s="1467"/>
      <c r="AD199" s="1466" t="s">
        <v>118</v>
      </c>
      <c r="AE199" s="1465"/>
      <c r="AF199" s="1465"/>
      <c r="AG199" s="1465"/>
      <c r="AH199" s="1465"/>
      <c r="AI199" s="1465"/>
      <c r="AJ199" s="1465"/>
      <c r="AK199" s="1465"/>
      <c r="AL199" s="1465"/>
      <c r="AM199" s="1465"/>
      <c r="AN199" s="1465"/>
      <c r="AO199" s="1465"/>
      <c r="AP199" s="1465"/>
      <c r="AQ199" s="1465"/>
      <c r="AR199" s="1574" t="s">
        <v>118</v>
      </c>
      <c r="AS199" s="1463"/>
      <c r="EF199" s="1412"/>
      <c r="EG199" s="1411" t="s">
        <v>2419</v>
      </c>
      <c r="EH199" s="1411" t="s">
        <v>1905</v>
      </c>
      <c r="EI199" s="1411" t="s">
        <v>2350</v>
      </c>
      <c r="EJ199" s="1411" t="s">
        <v>2420</v>
      </c>
      <c r="EK199" s="1411" t="s">
        <v>2420</v>
      </c>
      <c r="EL199" s="1411" t="s">
        <v>1908</v>
      </c>
      <c r="EM199" s="1411" t="s">
        <v>2353</v>
      </c>
      <c r="EN199" s="1411" t="s">
        <v>1910</v>
      </c>
      <c r="EO199" s="1414" t="s">
        <v>1911</v>
      </c>
    </row>
    <row r="200" spans="2:145" ht="21" customHeight="1">
      <c r="B200" s="1438" t="str">
        <f t="shared" si="123"/>
        <v/>
      </c>
      <c r="C200" s="1438" t="str">
        <f t="shared" si="124"/>
        <v/>
      </c>
      <c r="D200" s="1438" t="str">
        <f>IF(UPPER(TRIM(N27))="X",C200,B200)</f>
        <v/>
      </c>
      <c r="E200" s="1438">
        <f t="array" ref="E200">IF(H199&lt;&gt;"",E199,IF(E199="","",IFERROR(MATCH(TRUE(),INDEX(INDEX(K:K,E199+1):K219&lt;&gt;"",0),0)+E199,"")))</f>
        <v>341</v>
      </c>
      <c r="F200" s="1438">
        <f t="shared" si="122"/>
        <v>0</v>
      </c>
      <c r="G200" s="1438" t="str">
        <f t="shared" si="115"/>
        <v/>
      </c>
      <c r="H200" s="1836" t="str">
        <f t="shared" si="116"/>
        <v/>
      </c>
      <c r="I200" s="1835" t="str">
        <f>IF(AND(F200&lt;&gt;"",N26&gt;0,M200&gt;N26),"Mot &gt; limite","")</f>
        <v/>
      </c>
      <c r="J200" s="1834" t="str">
        <f>IF(K200="","",COUNTIF(K34:K200,"&lt;&gt;"))</f>
        <v/>
      </c>
      <c r="K200" s="1837"/>
      <c r="L200" s="1834" t="str">
        <f t="shared" si="125"/>
        <v/>
      </c>
      <c r="M200" s="1463">
        <f>IF(OR(F200="",N26="",N26&lt;=0),"",IF(LEN(F200)&lt;=N26,LEN(F200),IFERROR(FIND("♦",SUBSTITUTE(LEFT(F200,N26)," ","♦",LEN(LEFT(F200,N26))-LEN(SUBSTITUTE(LEFT(F200,N26)," ","")))),FIND(" ",F200&amp;" ",N26+1)-1)))</f>
        <v>1</v>
      </c>
      <c r="N200" s="1832" t="str">
        <f t="shared" si="118"/>
        <v/>
      </c>
      <c r="O200" s="1833" t="str">
        <f t="shared" si="119"/>
        <v/>
      </c>
      <c r="P200" s="1832" t="str">
        <f t="shared" si="120"/>
        <v/>
      </c>
      <c r="Q200" s="1832" t="str">
        <f t="shared" si="121"/>
        <v/>
      </c>
      <c r="S200" s="1477"/>
      <c r="T200" s="1477"/>
      <c r="U200" s="1477"/>
      <c r="V200" s="1477"/>
      <c r="W200" s="1477"/>
      <c r="X200" s="1477"/>
      <c r="Y200" s="1477"/>
      <c r="Z200" s="1477"/>
      <c r="AA200" s="1477"/>
      <c r="AB200" s="1467"/>
      <c r="AC200" s="1467"/>
      <c r="AD200" s="1573" t="s">
        <v>593</v>
      </c>
      <c r="AE200" s="1847"/>
      <c r="AF200" s="1471"/>
      <c r="AG200" s="1471"/>
      <c r="AH200" s="1471"/>
      <c r="AI200" s="1471"/>
      <c r="AJ200" s="1471"/>
      <c r="AK200" s="1471"/>
      <c r="AL200" s="1471"/>
      <c r="AM200" s="1572"/>
      <c r="AN200" s="1571"/>
      <c r="AO200" s="1570"/>
      <c r="AP200" s="1570"/>
      <c r="AQ200" s="1570"/>
      <c r="AR200" s="1569" t="s">
        <v>142</v>
      </c>
      <c r="AS200" s="1463"/>
      <c r="EF200" s="1412"/>
      <c r="EG200" s="1411" t="s">
        <v>2421</v>
      </c>
      <c r="EH200" s="1411" t="s">
        <v>1905</v>
      </c>
      <c r="EI200" s="1411" t="s">
        <v>2350</v>
      </c>
      <c r="EJ200" s="1411" t="s">
        <v>2422</v>
      </c>
      <c r="EK200" s="1411" t="s">
        <v>2422</v>
      </c>
      <c r="EL200" s="1411" t="s">
        <v>1980</v>
      </c>
      <c r="EM200" s="1411" t="s">
        <v>2358</v>
      </c>
      <c r="EN200" s="1411" t="s">
        <v>1910</v>
      </c>
      <c r="EO200" s="1414" t="s">
        <v>1982</v>
      </c>
    </row>
    <row r="201" spans="2:145" ht="21" customHeight="1">
      <c r="B201" s="1438" t="str">
        <f t="shared" si="123"/>
        <v/>
      </c>
      <c r="C201" s="1438" t="str">
        <f t="shared" si="124"/>
        <v/>
      </c>
      <c r="D201" s="1438" t="str">
        <f>IF(UPPER(TRIM(N27))="X",C201,B201)</f>
        <v/>
      </c>
      <c r="E201" s="1438">
        <f t="array" ref="E201">IF(H200&lt;&gt;"",E200,IF(E200="","",IFERROR(MATCH(TRUE(),INDEX(INDEX(K:K,E200+1):K219&lt;&gt;"",0),0)+E200,"")))</f>
        <v>342</v>
      </c>
      <c r="F201" s="1438">
        <f t="shared" si="122"/>
        <v>0</v>
      </c>
      <c r="G201" s="1438" t="str">
        <f t="shared" si="115"/>
        <v/>
      </c>
      <c r="H201" s="1836" t="str">
        <f t="shared" si="116"/>
        <v/>
      </c>
      <c r="I201" s="1835" t="str">
        <f>IF(AND(F201&lt;&gt;"",N26&gt;0,M201&gt;N26),"Mot &gt; limite","")</f>
        <v/>
      </c>
      <c r="J201" s="1834" t="str">
        <f>IF(K201="","",COUNTIF(K34:K201,"&lt;&gt;"))</f>
        <v/>
      </c>
      <c r="K201" s="1837"/>
      <c r="L201" s="1834" t="str">
        <f t="shared" si="125"/>
        <v/>
      </c>
      <c r="M201" s="1463">
        <f>IF(OR(F201="",N26="",N26&lt;=0),"",IF(LEN(F201)&lt;=N26,LEN(F201),IFERROR(FIND("♦",SUBSTITUTE(LEFT(F201,N26)," ","♦",LEN(LEFT(F201,N26))-LEN(SUBSTITUTE(LEFT(F201,N26)," ","")))),FIND(" ",F201&amp;" ",N26+1)-1)))</f>
        <v>1</v>
      </c>
      <c r="N201" s="1832" t="str">
        <f t="shared" si="118"/>
        <v/>
      </c>
      <c r="O201" s="1833" t="str">
        <f t="shared" si="119"/>
        <v/>
      </c>
      <c r="P201" s="1832" t="str">
        <f t="shared" si="120"/>
        <v/>
      </c>
      <c r="Q201" s="1832" t="str">
        <f t="shared" si="121"/>
        <v/>
      </c>
      <c r="S201" s="1477"/>
      <c r="T201" s="1477"/>
      <c r="U201" s="1477"/>
      <c r="V201" s="1477"/>
      <c r="W201" s="1477"/>
      <c r="X201" s="1477"/>
      <c r="Y201" s="1477"/>
      <c r="Z201" s="1477"/>
      <c r="AA201" s="1477"/>
      <c r="AB201" s="1467"/>
      <c r="AC201" s="1467"/>
      <c r="AD201" s="1568">
        <v>0</v>
      </c>
      <c r="AE201" s="1847"/>
      <c r="AF201" s="1471"/>
      <c r="AG201" s="1471"/>
      <c r="AH201" s="1471"/>
      <c r="AI201" s="1471"/>
      <c r="AJ201" s="1471"/>
      <c r="AK201" s="1471"/>
      <c r="AL201" s="1471"/>
      <c r="AM201" s="1846" t="s">
        <v>143</v>
      </c>
      <c r="AN201" s="1844"/>
      <c r="AO201" s="1844"/>
      <c r="AP201" s="1844"/>
      <c r="AQ201" s="1844"/>
      <c r="AR201" s="1843"/>
      <c r="AS201" s="1463"/>
      <c r="EF201" s="1412"/>
      <c r="EG201" s="1411" t="s">
        <v>2423</v>
      </c>
      <c r="EH201" s="1411" t="s">
        <v>1905</v>
      </c>
      <c r="EI201" s="1411" t="s">
        <v>2350</v>
      </c>
      <c r="EJ201" s="1411" t="s">
        <v>2424</v>
      </c>
      <c r="EK201" s="1411" t="s">
        <v>2424</v>
      </c>
      <c r="EL201" s="1411" t="s">
        <v>1980</v>
      </c>
      <c r="EM201" s="1411" t="s">
        <v>2358</v>
      </c>
      <c r="EN201" s="1411" t="s">
        <v>1910</v>
      </c>
      <c r="EO201" s="1414" t="s">
        <v>1982</v>
      </c>
    </row>
    <row r="202" spans="2:145" ht="21" customHeight="1">
      <c r="B202" s="1438" t="str">
        <f t="shared" si="123"/>
        <v/>
      </c>
      <c r="C202" s="1438" t="str">
        <f t="shared" si="124"/>
        <v/>
      </c>
      <c r="D202" s="1438" t="str">
        <f>IF(UPPER(TRIM(N27))="X",C202,B202)</f>
        <v/>
      </c>
      <c r="E202" s="1438">
        <f t="array" ref="E202">IF(H201&lt;&gt;"",E201,IF(E201="","",IFERROR(MATCH(TRUE(),INDEX(INDEX(K:K,E201+1):K219&lt;&gt;"",0),0)+E201,"")))</f>
        <v>343</v>
      </c>
      <c r="F202" s="1438">
        <f t="shared" si="122"/>
        <v>0</v>
      </c>
      <c r="G202" s="1438" t="str">
        <f t="shared" si="115"/>
        <v/>
      </c>
      <c r="H202" s="1836" t="str">
        <f t="shared" si="116"/>
        <v/>
      </c>
      <c r="I202" s="1835" t="str">
        <f>IF(AND(F202&lt;&gt;"",N26&gt;0,M202&gt;N26),"Mot &gt; limite","")</f>
        <v/>
      </c>
      <c r="J202" s="1834" t="str">
        <f>IF(K202="","",COUNTIF(K34:K202,"&lt;&gt;"))</f>
        <v/>
      </c>
      <c r="K202" s="1837"/>
      <c r="L202" s="1834" t="str">
        <f t="shared" si="125"/>
        <v/>
      </c>
      <c r="M202" s="1463">
        <f>IF(OR(F202="",N26="",N26&lt;=0),"",IF(LEN(F202)&lt;=N26,LEN(F202),IFERROR(FIND("♦",SUBSTITUTE(LEFT(F202,N26)," ","♦",LEN(LEFT(F202,N26))-LEN(SUBSTITUTE(LEFT(F202,N26)," ","")))),FIND(" ",F202&amp;" ",N26+1)-1)))</f>
        <v>1</v>
      </c>
      <c r="N202" s="1832" t="str">
        <f t="shared" si="118"/>
        <v/>
      </c>
      <c r="O202" s="1833" t="str">
        <f t="shared" si="119"/>
        <v/>
      </c>
      <c r="P202" s="1832" t="str">
        <f t="shared" si="120"/>
        <v/>
      </c>
      <c r="Q202" s="1832" t="str">
        <f t="shared" si="121"/>
        <v/>
      </c>
      <c r="S202" s="1477"/>
      <c r="T202" s="1477"/>
      <c r="U202" s="1477"/>
      <c r="V202" s="1477"/>
      <c r="W202" s="1477"/>
      <c r="X202" s="1477"/>
      <c r="Y202" s="1477"/>
      <c r="Z202" s="1477"/>
      <c r="AA202" s="1477"/>
      <c r="AB202" s="1467"/>
      <c r="AC202" s="1467"/>
      <c r="AD202" s="1472" t="str">
        <f>IF(ISBLANK(AE202),"",LARGE(AD201:AD201,1)+1)</f>
        <v/>
      </c>
      <c r="AE202" s="1476"/>
      <c r="AF202" s="1471"/>
      <c r="AG202" s="1471"/>
      <c r="AH202" s="1471"/>
      <c r="AI202" s="1471"/>
      <c r="AJ202" s="1471"/>
      <c r="AK202" s="1471"/>
      <c r="AL202" s="1471"/>
      <c r="AM202" s="2333" t="s">
        <v>144</v>
      </c>
      <c r="AN202" s="2334"/>
      <c r="AO202" s="2334"/>
      <c r="AP202" s="2334"/>
      <c r="AQ202" s="2334"/>
      <c r="AR202" s="2335"/>
      <c r="AS202" s="1463"/>
      <c r="EF202" s="1412"/>
      <c r="EG202" s="1411" t="s">
        <v>2425</v>
      </c>
      <c r="EH202" s="1411" t="s">
        <v>1905</v>
      </c>
      <c r="EI202" s="1411" t="s">
        <v>2350</v>
      </c>
      <c r="EJ202" s="1411" t="s">
        <v>2426</v>
      </c>
      <c r="EK202" s="1411" t="s">
        <v>2427</v>
      </c>
      <c r="EL202" s="1411" t="s">
        <v>1908</v>
      </c>
      <c r="EM202" s="1411" t="s">
        <v>2353</v>
      </c>
      <c r="EN202" s="1411" t="s">
        <v>1910</v>
      </c>
      <c r="EO202" s="1414" t="s">
        <v>1911</v>
      </c>
    </row>
    <row r="203" spans="2:145" ht="21" customHeight="1">
      <c r="B203" s="1438" t="str">
        <f t="shared" si="123"/>
        <v/>
      </c>
      <c r="C203" s="1438" t="str">
        <f t="shared" si="124"/>
        <v/>
      </c>
      <c r="D203" s="1438" t="str">
        <f>IF(UPPER(TRIM(N27))="X",C203,B203)</f>
        <v/>
      </c>
      <c r="E203" s="1438">
        <f t="array" ref="E203">IF(H202&lt;&gt;"",E202,IF(E202="","",IFERROR(MATCH(TRUE(),INDEX(INDEX(K:K,E202+1):K219&lt;&gt;"",0),0)+E202,"")))</f>
        <v>344</v>
      </c>
      <c r="F203" s="1438">
        <f t="shared" si="122"/>
        <v>0</v>
      </c>
      <c r="G203" s="1438" t="str">
        <f t="shared" si="115"/>
        <v/>
      </c>
      <c r="H203" s="1836" t="str">
        <f t="shared" si="116"/>
        <v/>
      </c>
      <c r="I203" s="1835" t="str">
        <f>IF(AND(F203&lt;&gt;"",N26&gt;0,M203&gt;N26),"Mot &gt; limite","")</f>
        <v/>
      </c>
      <c r="J203" s="1834" t="str">
        <f>IF(K203="","",COUNTIF(K34:K203,"&lt;&gt;"))</f>
        <v/>
      </c>
      <c r="K203" s="1837"/>
      <c r="L203" s="1834" t="str">
        <f t="shared" si="125"/>
        <v/>
      </c>
      <c r="M203" s="1463">
        <f>IF(OR(F203="",N26="",N26&lt;=0),"",IF(LEN(F203)&lt;=N26,LEN(F203),IFERROR(FIND("♦",SUBSTITUTE(LEFT(F203,N26)," ","♦",LEN(LEFT(F203,N26))-LEN(SUBSTITUTE(LEFT(F203,N26)," ","")))),FIND(" ",F203&amp;" ",N26+1)-1)))</f>
        <v>1</v>
      </c>
      <c r="N203" s="1832" t="str">
        <f t="shared" si="118"/>
        <v/>
      </c>
      <c r="O203" s="1833" t="str">
        <f t="shared" si="119"/>
        <v/>
      </c>
      <c r="P203" s="1832" t="str">
        <f t="shared" si="120"/>
        <v/>
      </c>
      <c r="Q203" s="1832" t="str">
        <f t="shared" si="121"/>
        <v/>
      </c>
      <c r="S203" s="1477"/>
      <c r="T203" s="1477"/>
      <c r="U203" s="1477"/>
      <c r="V203" s="1477"/>
      <c r="W203" s="1477"/>
      <c r="X203" s="1477"/>
      <c r="Y203" s="1477"/>
      <c r="Z203" s="1477"/>
      <c r="AA203" s="1477"/>
      <c r="AB203" s="1467"/>
      <c r="AC203" s="1467"/>
      <c r="AD203" s="1472" t="str">
        <f>IF(ISBLANK(AE203),"",LARGE(AD201:AD202,1)+1)</f>
        <v/>
      </c>
      <c r="AE203" s="1476"/>
      <c r="AF203" s="1471"/>
      <c r="AG203" s="1471"/>
      <c r="AH203" s="1471"/>
      <c r="AI203" s="1471"/>
      <c r="AJ203" s="1471"/>
      <c r="AK203" s="1471"/>
      <c r="AL203" s="1471"/>
      <c r="AM203" s="2333"/>
      <c r="AN203" s="2334"/>
      <c r="AO203" s="2334"/>
      <c r="AP203" s="2334"/>
      <c r="AQ203" s="2334"/>
      <c r="AR203" s="2335"/>
      <c r="AS203" s="1463"/>
      <c r="EF203" s="1412"/>
      <c r="EG203" s="1411" t="s">
        <v>2428</v>
      </c>
      <c r="EH203" s="1411" t="s">
        <v>1905</v>
      </c>
      <c r="EI203" s="1411" t="s">
        <v>2350</v>
      </c>
      <c r="EJ203" s="1411" t="s">
        <v>2429</v>
      </c>
      <c r="EK203" s="1411" t="s">
        <v>2429</v>
      </c>
      <c r="EL203" s="1411" t="s">
        <v>1908</v>
      </c>
      <c r="EM203" s="1411" t="s">
        <v>2353</v>
      </c>
      <c r="EN203" s="1411" t="s">
        <v>1910</v>
      </c>
      <c r="EO203" s="1414" t="s">
        <v>1911</v>
      </c>
    </row>
    <row r="204" spans="2:145" ht="21" customHeight="1">
      <c r="B204" s="1438" t="str">
        <f t="shared" si="123"/>
        <v/>
      </c>
      <c r="C204" s="1438" t="str">
        <f t="shared" si="124"/>
        <v/>
      </c>
      <c r="D204" s="1438" t="str">
        <f>IF(UPPER(TRIM(N27))="X",C204,B204)</f>
        <v/>
      </c>
      <c r="E204" s="1438">
        <f t="array" ref="E204">IF(H203&lt;&gt;"",E203,IF(E203="","",IFERROR(MATCH(TRUE(),INDEX(INDEX(K:K,E203+1):K219&lt;&gt;"",0),0)+E203,"")))</f>
        <v>345</v>
      </c>
      <c r="F204" s="1438">
        <f t="shared" si="122"/>
        <v>0</v>
      </c>
      <c r="G204" s="1438" t="str">
        <f t="shared" si="115"/>
        <v/>
      </c>
      <c r="H204" s="1836" t="str">
        <f t="shared" si="116"/>
        <v/>
      </c>
      <c r="I204" s="1835" t="str">
        <f>IF(AND(F204&lt;&gt;"",N26&gt;0,M204&gt;N26),"Mot &gt; limite","")</f>
        <v/>
      </c>
      <c r="J204" s="1834" t="str">
        <f>IF(K204="","",COUNTIF(K34:K204,"&lt;&gt;"))</f>
        <v/>
      </c>
      <c r="K204" s="1837"/>
      <c r="L204" s="1834" t="str">
        <f t="shared" si="125"/>
        <v/>
      </c>
      <c r="M204" s="1463">
        <f>IF(OR(F204="",N26="",N26&lt;=0),"",IF(LEN(F204)&lt;=N26,LEN(F204),IFERROR(FIND("♦",SUBSTITUTE(LEFT(F204,N26)," ","♦",LEN(LEFT(F204,N26))-LEN(SUBSTITUTE(LEFT(F204,N26)," ","")))),FIND(" ",F204&amp;" ",N26+1)-1)))</f>
        <v>1</v>
      </c>
      <c r="N204" s="1832" t="str">
        <f t="shared" si="118"/>
        <v/>
      </c>
      <c r="O204" s="1833" t="str">
        <f t="shared" si="119"/>
        <v/>
      </c>
      <c r="P204" s="1832" t="str">
        <f t="shared" si="120"/>
        <v/>
      </c>
      <c r="Q204" s="1832" t="str">
        <f t="shared" si="121"/>
        <v/>
      </c>
      <c r="S204" s="1477"/>
      <c r="T204" s="1477"/>
      <c r="U204" s="1477"/>
      <c r="V204" s="1477"/>
      <c r="W204" s="1477"/>
      <c r="X204" s="1477"/>
      <c r="Y204" s="1477"/>
      <c r="Z204" s="1477"/>
      <c r="AA204" s="1477"/>
      <c r="AB204" s="1467"/>
      <c r="AC204" s="1467"/>
      <c r="AD204" s="1472" t="str">
        <f>IF(ISBLANK(AE204),"",LARGE(AD201:AD203,1)+1)</f>
        <v/>
      </c>
      <c r="AE204" s="1476"/>
      <c r="AF204" s="1471"/>
      <c r="AG204" s="1471"/>
      <c r="AH204" s="1471"/>
      <c r="AI204" s="1471"/>
      <c r="AJ204" s="1471"/>
      <c r="AK204" s="1471"/>
      <c r="AL204" s="1471"/>
      <c r="AM204" s="2333"/>
      <c r="AN204" s="2334"/>
      <c r="AO204" s="2334"/>
      <c r="AP204" s="2334"/>
      <c r="AQ204" s="2334"/>
      <c r="AR204" s="2335"/>
      <c r="AS204" s="1463"/>
      <c r="EF204" s="1412"/>
      <c r="EG204" s="1411" t="s">
        <v>2430</v>
      </c>
      <c r="EH204" s="1411" t="s">
        <v>1905</v>
      </c>
      <c r="EI204" s="1411" t="s">
        <v>2350</v>
      </c>
      <c r="EJ204" s="1411" t="s">
        <v>2431</v>
      </c>
      <c r="EK204" s="1411" t="s">
        <v>2431</v>
      </c>
      <c r="EL204" s="1411" t="s">
        <v>1908</v>
      </c>
      <c r="EM204" s="1411" t="s">
        <v>2353</v>
      </c>
      <c r="EN204" s="1411" t="s">
        <v>1910</v>
      </c>
      <c r="EO204" s="1414" t="s">
        <v>1911</v>
      </c>
    </row>
    <row r="205" spans="2:145" ht="21" customHeight="1">
      <c r="B205" s="1438" t="str">
        <f t="shared" si="123"/>
        <v/>
      </c>
      <c r="C205" s="1438" t="str">
        <f t="shared" si="124"/>
        <v/>
      </c>
      <c r="D205" s="1438" t="str">
        <f>IF(UPPER(TRIM(N27))="X",C205,B205)</f>
        <v/>
      </c>
      <c r="E205" s="1438">
        <f t="array" ref="E205">IF(H204&lt;&gt;"",E204,IF(E204="","",IFERROR(MATCH(TRUE(),INDEX(INDEX(K:K,E204+1):K219&lt;&gt;"",0),0)+E204,"")))</f>
        <v>346</v>
      </c>
      <c r="F205" s="1438">
        <f t="shared" si="122"/>
        <v>0</v>
      </c>
      <c r="G205" s="1438" t="str">
        <f t="shared" si="115"/>
        <v/>
      </c>
      <c r="H205" s="1836" t="str">
        <f t="shared" si="116"/>
        <v/>
      </c>
      <c r="I205" s="1835" t="str">
        <f>IF(AND(F205&lt;&gt;"",N26&gt;0,M205&gt;N26),"Mot &gt; limite","")</f>
        <v/>
      </c>
      <c r="J205" s="1834" t="str">
        <f>IF(K205="","",COUNTIF(K34:K205,"&lt;&gt;"))</f>
        <v/>
      </c>
      <c r="K205" s="1837"/>
      <c r="L205" s="1834" t="str">
        <f t="shared" si="125"/>
        <v/>
      </c>
      <c r="M205" s="1463">
        <f>IF(OR(F205="",N26="",N26&lt;=0),"",IF(LEN(F205)&lt;=N26,LEN(F205),IFERROR(FIND("♦",SUBSTITUTE(LEFT(F205,N26)," ","♦",LEN(LEFT(F205,N26))-LEN(SUBSTITUTE(LEFT(F205,N26)," ","")))),FIND(" ",F205&amp;" ",N26+1)-1)))</f>
        <v>1</v>
      </c>
      <c r="N205" s="1832" t="str">
        <f t="shared" si="118"/>
        <v/>
      </c>
      <c r="O205" s="1833" t="str">
        <f t="shared" si="119"/>
        <v/>
      </c>
      <c r="P205" s="1832" t="str">
        <f t="shared" si="120"/>
        <v/>
      </c>
      <c r="Q205" s="1832" t="str">
        <f t="shared" si="121"/>
        <v/>
      </c>
      <c r="S205" s="1477"/>
      <c r="T205" s="1477"/>
      <c r="U205" s="1477"/>
      <c r="V205" s="1477"/>
      <c r="W205" s="1477"/>
      <c r="X205" s="1477"/>
      <c r="Y205" s="1477"/>
      <c r="Z205" s="1477"/>
      <c r="AA205" s="1477"/>
      <c r="AB205" s="1467"/>
      <c r="AC205" s="1467"/>
      <c r="AD205" s="1472" t="str">
        <f>IF(ISBLANK(AE205),"",LARGE(AD201:AD204,1)+1)</f>
        <v/>
      </c>
      <c r="AE205" s="1476"/>
      <c r="AF205" s="1471"/>
      <c r="AG205" s="1471"/>
      <c r="AH205" s="1471"/>
      <c r="AI205" s="1471"/>
      <c r="AJ205" s="1471"/>
      <c r="AK205" s="1471"/>
      <c r="AL205" s="1471"/>
      <c r="AM205" s="1845" t="s">
        <v>145</v>
      </c>
      <c r="AN205" s="1844"/>
      <c r="AO205" s="1844"/>
      <c r="AP205" s="1844"/>
      <c r="AQ205" s="1844"/>
      <c r="AR205" s="1843"/>
      <c r="AS205" s="1463"/>
      <c r="EF205" s="1412"/>
      <c r="EG205" s="1411" t="s">
        <v>2432</v>
      </c>
      <c r="EH205" s="1411" t="s">
        <v>1905</v>
      </c>
      <c r="EI205" s="1411" t="s">
        <v>2350</v>
      </c>
      <c r="EJ205" s="1411" t="s">
        <v>2433</v>
      </c>
      <c r="EK205" s="1411" t="s">
        <v>2433</v>
      </c>
      <c r="EL205" s="1411" t="s">
        <v>1908</v>
      </c>
      <c r="EM205" s="1411" t="s">
        <v>2353</v>
      </c>
      <c r="EN205" s="1411" t="s">
        <v>1910</v>
      </c>
      <c r="EO205" s="1414" t="s">
        <v>1911</v>
      </c>
    </row>
    <row r="206" spans="2:145" ht="21" customHeight="1">
      <c r="B206" s="1438" t="str">
        <f t="shared" si="123"/>
        <v/>
      </c>
      <c r="C206" s="1438" t="str">
        <f t="shared" si="124"/>
        <v/>
      </c>
      <c r="D206" s="1438" t="str">
        <f>IF(UPPER(TRIM(N27))="X",C206,B206)</f>
        <v/>
      </c>
      <c r="E206" s="1438">
        <f t="array" ref="E206">IF(H205&lt;&gt;"",E205,IF(E205="","",IFERROR(MATCH(TRUE(),INDEX(INDEX(K:K,E205+1):K219&lt;&gt;"",0),0)+E205,"")))</f>
        <v>347</v>
      </c>
      <c r="F206" s="1438">
        <f t="shared" si="122"/>
        <v>0</v>
      </c>
      <c r="G206" s="1438" t="str">
        <f t="shared" si="115"/>
        <v/>
      </c>
      <c r="H206" s="1836" t="str">
        <f t="shared" si="116"/>
        <v/>
      </c>
      <c r="I206" s="1835" t="str">
        <f>IF(AND(F206&lt;&gt;"",N26&gt;0,M206&gt;N26),"Mot &gt; limite","")</f>
        <v/>
      </c>
      <c r="J206" s="1834" t="str">
        <f>IF(K206="","",COUNTIF(K34:K206,"&lt;&gt;"))</f>
        <v/>
      </c>
      <c r="K206" s="1837"/>
      <c r="L206" s="1834" t="str">
        <f t="shared" si="125"/>
        <v/>
      </c>
      <c r="M206" s="1463">
        <f>IF(OR(F206="",N26="",N26&lt;=0),"",IF(LEN(F206)&lt;=N26,LEN(F206),IFERROR(FIND("♦",SUBSTITUTE(LEFT(F206,N26)," ","♦",LEN(LEFT(F206,N26))-LEN(SUBSTITUTE(LEFT(F206,N26)," ","")))),FIND(" ",F206&amp;" ",N26+1)-1)))</f>
        <v>1</v>
      </c>
      <c r="N206" s="1832" t="str">
        <f t="shared" si="118"/>
        <v/>
      </c>
      <c r="O206" s="1833" t="str">
        <f t="shared" si="119"/>
        <v/>
      </c>
      <c r="P206" s="1832" t="str">
        <f t="shared" si="120"/>
        <v/>
      </c>
      <c r="Q206" s="1832" t="str">
        <f t="shared" si="121"/>
        <v/>
      </c>
      <c r="S206" s="1477"/>
      <c r="T206" s="1477"/>
      <c r="U206" s="1477"/>
      <c r="V206" s="1477"/>
      <c r="W206" s="1477"/>
      <c r="X206" s="1477"/>
      <c r="Y206" s="1477"/>
      <c r="Z206" s="1477"/>
      <c r="AA206" s="1477"/>
      <c r="AB206" s="1467"/>
      <c r="AC206" s="1467"/>
      <c r="AD206" s="1472" t="str">
        <f>IF(ISBLANK(AE206),"",LARGE(AD201:AD205,1)+1)</f>
        <v/>
      </c>
      <c r="AE206" s="1476"/>
      <c r="AF206" s="1471"/>
      <c r="AG206" s="1471"/>
      <c r="AH206" s="1471"/>
      <c r="AI206" s="1471"/>
      <c r="AJ206" s="1471"/>
      <c r="AK206" s="1471"/>
      <c r="AL206" s="1471"/>
      <c r="AM206" s="1695" t="s">
        <v>146</v>
      </c>
      <c r="AN206" s="1844"/>
      <c r="AO206" s="1844"/>
      <c r="AP206" s="1844"/>
      <c r="AQ206" s="1844"/>
      <c r="AR206" s="1843"/>
      <c r="AS206" s="1463"/>
      <c r="EF206" s="1412"/>
      <c r="EG206" s="1411" t="s">
        <v>2434</v>
      </c>
      <c r="EH206" s="1411" t="s">
        <v>1905</v>
      </c>
      <c r="EI206" s="1411" t="s">
        <v>2350</v>
      </c>
      <c r="EJ206" s="1411" t="s">
        <v>2435</v>
      </c>
      <c r="EK206" s="1411" t="s">
        <v>2435</v>
      </c>
      <c r="EL206" s="1411" t="s">
        <v>1908</v>
      </c>
      <c r="EM206" s="1411" t="s">
        <v>2353</v>
      </c>
      <c r="EN206" s="1411" t="s">
        <v>1910</v>
      </c>
      <c r="EO206" s="1414" t="s">
        <v>1911</v>
      </c>
    </row>
    <row r="207" spans="2:145" ht="21" customHeight="1">
      <c r="B207" s="1438" t="str">
        <f t="shared" si="123"/>
        <v/>
      </c>
      <c r="C207" s="1438" t="str">
        <f t="shared" si="124"/>
        <v/>
      </c>
      <c r="D207" s="1438" t="str">
        <f>IF(UPPER(TRIM(N27))="X",C207,B207)</f>
        <v/>
      </c>
      <c r="E207" s="1438">
        <f t="array" ref="E207">IF(H206&lt;&gt;"",E206,IF(E206="","",IFERROR(MATCH(TRUE(),INDEX(INDEX(K:K,E206+1):K219&lt;&gt;"",0),0)+E206,"")))</f>
        <v>348</v>
      </c>
      <c r="F207" s="1438">
        <f t="shared" si="122"/>
        <v>0</v>
      </c>
      <c r="G207" s="1438" t="str">
        <f t="shared" si="115"/>
        <v/>
      </c>
      <c r="H207" s="1836" t="str">
        <f t="shared" si="116"/>
        <v/>
      </c>
      <c r="I207" s="1835" t="str">
        <f>IF(AND(F207&lt;&gt;"",N26&gt;0,M207&gt;N26),"Mot &gt; limite","")</f>
        <v/>
      </c>
      <c r="J207" s="1834" t="str">
        <f>IF(K207="","",COUNTIF(K34:K207,"&lt;&gt;"))</f>
        <v/>
      </c>
      <c r="K207" s="1837"/>
      <c r="L207" s="1834" t="str">
        <f t="shared" si="125"/>
        <v/>
      </c>
      <c r="M207" s="1463">
        <f>IF(OR(F207="",N26="",N26&lt;=0),"",IF(LEN(F207)&lt;=N26,LEN(F207),IFERROR(FIND("♦",SUBSTITUTE(LEFT(F207,N26)," ","♦",LEN(LEFT(F207,N26))-LEN(SUBSTITUTE(LEFT(F207,N26)," ","")))),FIND(" ",F207&amp;" ",N26+1)-1)))</f>
        <v>1</v>
      </c>
      <c r="N207" s="1832" t="str">
        <f t="shared" si="118"/>
        <v/>
      </c>
      <c r="O207" s="1833" t="str">
        <f t="shared" si="119"/>
        <v/>
      </c>
      <c r="P207" s="1832" t="str">
        <f t="shared" si="120"/>
        <v/>
      </c>
      <c r="Q207" s="1832" t="str">
        <f t="shared" si="121"/>
        <v/>
      </c>
      <c r="S207" s="1477"/>
      <c r="T207" s="1477"/>
      <c r="U207" s="1477"/>
      <c r="V207" s="1477"/>
      <c r="W207" s="1477"/>
      <c r="X207" s="1477"/>
      <c r="Y207" s="1477"/>
      <c r="Z207" s="1477"/>
      <c r="AA207" s="1477"/>
      <c r="AB207" s="1467"/>
      <c r="AC207" s="1467"/>
      <c r="AD207" s="1472" t="str">
        <f>IF(ISBLANK(AE207),"",LARGE(AD201:AD206,1)+1)</f>
        <v/>
      </c>
      <c r="AE207" s="1476"/>
      <c r="AF207" s="1471"/>
      <c r="AG207" s="1471"/>
      <c r="AH207" s="1471"/>
      <c r="AI207" s="1471"/>
      <c r="AJ207" s="1471"/>
      <c r="AK207" s="1471"/>
      <c r="AL207" s="1471"/>
      <c r="AM207" s="2336" t="s">
        <v>147</v>
      </c>
      <c r="AN207" s="2337"/>
      <c r="AO207" s="2337"/>
      <c r="AP207" s="2337"/>
      <c r="AQ207" s="2337"/>
      <c r="AR207" s="2338"/>
      <c r="AS207" s="1463"/>
      <c r="EF207" s="1412"/>
      <c r="EG207" s="1411" t="s">
        <v>2436</v>
      </c>
      <c r="EH207" s="1411" t="s">
        <v>1905</v>
      </c>
      <c r="EI207" s="1411" t="s">
        <v>2350</v>
      </c>
      <c r="EJ207" s="1411" t="s">
        <v>2437</v>
      </c>
      <c r="EK207" s="1411" t="s">
        <v>2437</v>
      </c>
      <c r="EL207" s="1411" t="s">
        <v>1908</v>
      </c>
      <c r="EM207" s="1411" t="s">
        <v>2353</v>
      </c>
      <c r="EN207" s="1411" t="s">
        <v>1910</v>
      </c>
      <c r="EO207" s="1414" t="s">
        <v>1911</v>
      </c>
    </row>
    <row r="208" spans="2:145" ht="21" customHeight="1">
      <c r="B208" s="1438" t="str">
        <f t="shared" si="123"/>
        <v/>
      </c>
      <c r="C208" s="1438" t="str">
        <f t="shared" si="124"/>
        <v/>
      </c>
      <c r="D208" s="1438" t="str">
        <f>IF(UPPER(TRIM(N27))="X",C208,B208)</f>
        <v/>
      </c>
      <c r="E208" s="1438">
        <f t="array" ref="E208">IF(H207&lt;&gt;"",E207,IF(E207="","",IFERROR(MATCH(TRUE(),INDEX(INDEX(K:K,E207+1):K219&lt;&gt;"",0),0)+E207,"")))</f>
        <v>349</v>
      </c>
      <c r="F208" s="1438">
        <f t="shared" si="122"/>
        <v>0</v>
      </c>
      <c r="G208" s="1438" t="str">
        <f t="shared" si="115"/>
        <v/>
      </c>
      <c r="H208" s="1836" t="str">
        <f t="shared" si="116"/>
        <v/>
      </c>
      <c r="I208" s="1835" t="str">
        <f>IF(AND(F208&lt;&gt;"",N26&gt;0,M208&gt;N26),"Mot &gt; limite","")</f>
        <v/>
      </c>
      <c r="J208" s="1834" t="str">
        <f>IF(K208="","",COUNTIF(K34:K208,"&lt;&gt;"))</f>
        <v/>
      </c>
      <c r="K208" s="1837"/>
      <c r="L208" s="1834" t="str">
        <f t="shared" si="125"/>
        <v/>
      </c>
      <c r="M208" s="1463">
        <f>IF(OR(F208="",N26="",N26&lt;=0),"",IF(LEN(F208)&lt;=N26,LEN(F208),IFERROR(FIND("♦",SUBSTITUTE(LEFT(F208,N26)," ","♦",LEN(LEFT(F208,N26))-LEN(SUBSTITUTE(LEFT(F208,N26)," ","")))),FIND(" ",F208&amp;" ",N26+1)-1)))</f>
        <v>1</v>
      </c>
      <c r="N208" s="1832" t="str">
        <f t="shared" si="118"/>
        <v/>
      </c>
      <c r="O208" s="1833" t="str">
        <f t="shared" si="119"/>
        <v/>
      </c>
      <c r="P208" s="1832" t="str">
        <f t="shared" si="120"/>
        <v/>
      </c>
      <c r="Q208" s="1832" t="str">
        <f t="shared" si="121"/>
        <v/>
      </c>
      <c r="S208" s="1477"/>
      <c r="T208" s="1477"/>
      <c r="U208" s="1477"/>
      <c r="V208" s="1477"/>
      <c r="W208" s="1477"/>
      <c r="X208" s="1477"/>
      <c r="Y208" s="1477"/>
      <c r="Z208" s="1477"/>
      <c r="AA208" s="1477"/>
      <c r="AB208" s="1467"/>
      <c r="AC208" s="1467"/>
      <c r="AD208" s="1472" t="str">
        <f>IF(ISBLANK(AE208),"",LARGE(AD201:AD207,1)+1)</f>
        <v/>
      </c>
      <c r="AE208" s="1476"/>
      <c r="AF208" s="1471"/>
      <c r="AG208" s="1471"/>
      <c r="AH208" s="1471"/>
      <c r="AI208" s="1471"/>
      <c r="AJ208" s="1471"/>
      <c r="AK208" s="1471"/>
      <c r="AL208" s="1471"/>
      <c r="AM208" s="2336"/>
      <c r="AN208" s="2337"/>
      <c r="AO208" s="2337"/>
      <c r="AP208" s="2337"/>
      <c r="AQ208" s="2337"/>
      <c r="AR208" s="2338"/>
      <c r="AS208" s="1463"/>
      <c r="EF208" s="1412"/>
      <c r="EG208" s="1411" t="s">
        <v>2438</v>
      </c>
      <c r="EH208" s="1411" t="s">
        <v>1905</v>
      </c>
      <c r="EI208" s="1411" t="s">
        <v>2439</v>
      </c>
      <c r="EJ208" s="1411" t="s">
        <v>2440</v>
      </c>
      <c r="EK208" s="1411" t="s">
        <v>2440</v>
      </c>
      <c r="EL208" s="1411" t="s">
        <v>1908</v>
      </c>
      <c r="EM208" s="1411" t="s">
        <v>2441</v>
      </c>
      <c r="EN208" s="1411" t="s">
        <v>1910</v>
      </c>
      <c r="EO208" s="1414" t="s">
        <v>1911</v>
      </c>
    </row>
    <row r="209" spans="2:145" ht="21" customHeight="1">
      <c r="B209" s="1438" t="str">
        <f t="shared" si="123"/>
        <v/>
      </c>
      <c r="C209" s="1438" t="str">
        <f t="shared" si="124"/>
        <v/>
      </c>
      <c r="D209" s="1438" t="str">
        <f>IF(UPPER(TRIM(N27))="X",C209,B209)</f>
        <v/>
      </c>
      <c r="E209" s="1438">
        <f t="array" ref="E209">IF(H208&lt;&gt;"",E208,IF(E208="","",IFERROR(MATCH(TRUE(),INDEX(INDEX(K:K,E208+1):K219&lt;&gt;"",0),0)+E208,"")))</f>
        <v>350</v>
      </c>
      <c r="F209" s="1438">
        <f t="shared" si="122"/>
        <v>0</v>
      </c>
      <c r="G209" s="1438" t="str">
        <f t="shared" si="115"/>
        <v/>
      </c>
      <c r="H209" s="1836" t="str">
        <f t="shared" si="116"/>
        <v/>
      </c>
      <c r="I209" s="1835" t="str">
        <f>IF(AND(F209&lt;&gt;"",N26&gt;0,M209&gt;N26),"Mot &gt; limite","")</f>
        <v/>
      </c>
      <c r="J209" s="1834" t="str">
        <f>IF(K209="","",COUNTIF(K34:K209,"&lt;&gt;"))</f>
        <v/>
      </c>
      <c r="K209" s="1837"/>
      <c r="L209" s="1834" t="str">
        <f t="shared" si="125"/>
        <v/>
      </c>
      <c r="M209" s="1463">
        <f>IF(OR(F209="",N26="",N26&lt;=0),"",IF(LEN(F209)&lt;=N26,LEN(F209),IFERROR(FIND("♦",SUBSTITUTE(LEFT(F209,N26)," ","♦",LEN(LEFT(F209,N26))-LEN(SUBSTITUTE(LEFT(F209,N26)," ","")))),FIND(" ",F209&amp;" ",N26+1)-1)))</f>
        <v>1</v>
      </c>
      <c r="N209" s="1832" t="str">
        <f t="shared" si="118"/>
        <v/>
      </c>
      <c r="O209" s="1833" t="str">
        <f t="shared" si="119"/>
        <v/>
      </c>
      <c r="P209" s="1832" t="str">
        <f t="shared" si="120"/>
        <v/>
      </c>
      <c r="Q209" s="1832" t="str">
        <f t="shared" si="121"/>
        <v/>
      </c>
      <c r="S209" s="1477"/>
      <c r="T209" s="1477"/>
      <c r="U209" s="1477"/>
      <c r="V209" s="1477"/>
      <c r="W209" s="1477"/>
      <c r="X209" s="1477"/>
      <c r="Y209" s="1477"/>
      <c r="Z209" s="1477"/>
      <c r="AA209" s="1477"/>
      <c r="AB209" s="1467"/>
      <c r="AC209" s="1467"/>
      <c r="AD209" s="1472" t="str">
        <f>IF(ISBLANK(AE209),"",LARGE(AD201:AD208,1)+1)</f>
        <v/>
      </c>
      <c r="AE209" s="1476"/>
      <c r="AF209" s="1471"/>
      <c r="AG209" s="1471"/>
      <c r="AH209" s="1471"/>
      <c r="AI209" s="1471"/>
      <c r="AJ209" s="1471"/>
      <c r="AK209" s="1471"/>
      <c r="AL209" s="1471"/>
      <c r="AM209" s="2336"/>
      <c r="AN209" s="2337"/>
      <c r="AO209" s="2337"/>
      <c r="AP209" s="2337"/>
      <c r="AQ209" s="2337"/>
      <c r="AR209" s="2338"/>
      <c r="AS209" s="1463"/>
      <c r="EF209" s="1412"/>
      <c r="EG209" s="1411" t="s">
        <v>2442</v>
      </c>
      <c r="EH209" s="1411" t="s">
        <v>1905</v>
      </c>
      <c r="EI209" s="1411" t="s">
        <v>2439</v>
      </c>
      <c r="EJ209" s="1411" t="s">
        <v>2443</v>
      </c>
      <c r="EK209" s="1411" t="s">
        <v>2443</v>
      </c>
      <c r="EL209" s="1411" t="s">
        <v>1908</v>
      </c>
      <c r="EM209" s="1411" t="s">
        <v>2441</v>
      </c>
      <c r="EN209" s="1411" t="s">
        <v>1910</v>
      </c>
      <c r="EO209" s="1414" t="s">
        <v>1911</v>
      </c>
    </row>
    <row r="210" spans="2:145" ht="21" customHeight="1">
      <c r="B210" s="1438" t="str">
        <f t="shared" si="123"/>
        <v/>
      </c>
      <c r="C210" s="1438" t="str">
        <f t="shared" si="124"/>
        <v/>
      </c>
      <c r="D210" s="1438" t="str">
        <f>IF(UPPER(TRIM(N27))="X",C210,B210)</f>
        <v/>
      </c>
      <c r="E210" s="1438">
        <f t="array" ref="E210">IF(H209&lt;&gt;"",E209,IF(E209="","",IFERROR(MATCH(TRUE(),INDEX(INDEX(K:K,E209+1):K219&lt;&gt;"",0),0)+E209,"")))</f>
        <v>351</v>
      </c>
      <c r="F210" s="1438">
        <f t="shared" si="122"/>
        <v>0</v>
      </c>
      <c r="G210" s="1438" t="str">
        <f t="shared" si="115"/>
        <v/>
      </c>
      <c r="H210" s="1836" t="str">
        <f t="shared" si="116"/>
        <v/>
      </c>
      <c r="I210" s="1835" t="str">
        <f>IF(AND(F210&lt;&gt;"",N26&gt;0,M210&gt;N26),"Mot &gt; limite","")</f>
        <v/>
      </c>
      <c r="J210" s="1834" t="str">
        <f>IF(K210="","",COUNTIF(K34:K210,"&lt;&gt;"))</f>
        <v/>
      </c>
      <c r="K210" s="1837"/>
      <c r="L210" s="1834" t="str">
        <f t="shared" si="125"/>
        <v/>
      </c>
      <c r="M210" s="1463">
        <f>IF(OR(F210="",N26="",N26&lt;=0),"",IF(LEN(F210)&lt;=N26,LEN(F210),IFERROR(FIND("♦",SUBSTITUTE(LEFT(F210,N26)," ","♦",LEN(LEFT(F210,N26))-LEN(SUBSTITUTE(LEFT(F210,N26)," ","")))),FIND(" ",F210&amp;" ",N26+1)-1)))</f>
        <v>1</v>
      </c>
      <c r="N210" s="1832" t="str">
        <f t="shared" si="118"/>
        <v/>
      </c>
      <c r="O210" s="1833" t="str">
        <f t="shared" si="119"/>
        <v/>
      </c>
      <c r="P210" s="1832" t="str">
        <f t="shared" si="120"/>
        <v/>
      </c>
      <c r="Q210" s="1832" t="str">
        <f t="shared" si="121"/>
        <v/>
      </c>
      <c r="S210" s="1477"/>
      <c r="T210" s="1477"/>
      <c r="U210" s="1477"/>
      <c r="V210" s="1477"/>
      <c r="W210" s="1477"/>
      <c r="X210" s="1477"/>
      <c r="Y210" s="1477"/>
      <c r="Z210" s="1477"/>
      <c r="AA210" s="1477"/>
      <c r="AB210" s="1467"/>
      <c r="AC210" s="1467"/>
      <c r="AD210" s="1472" t="str">
        <f>IF(ISBLANK(AE210),"",LARGE(AD201:AD209,1)+1)</f>
        <v/>
      </c>
      <c r="AE210" s="1831"/>
      <c r="AF210" s="1471"/>
      <c r="AG210" s="1471"/>
      <c r="AH210" s="1471"/>
      <c r="AI210" s="1471"/>
      <c r="AJ210" s="1471"/>
      <c r="AK210" s="1471"/>
      <c r="AL210" s="1471"/>
      <c r="AM210" s="2339"/>
      <c r="AN210" s="2340"/>
      <c r="AO210" s="2340"/>
      <c r="AP210" s="2340"/>
      <c r="AQ210" s="2340"/>
      <c r="AR210" s="2341"/>
      <c r="AS210" s="1463"/>
      <c r="EF210" s="1412"/>
      <c r="EG210" s="1411" t="s">
        <v>2444</v>
      </c>
      <c r="EH210" s="1411" t="s">
        <v>1905</v>
      </c>
      <c r="EI210" s="1411" t="s">
        <v>2439</v>
      </c>
      <c r="EJ210" s="1411" t="s">
        <v>2445</v>
      </c>
      <c r="EK210" s="1411" t="s">
        <v>2445</v>
      </c>
      <c r="EL210" s="1411" t="s">
        <v>1980</v>
      </c>
      <c r="EM210" s="1411" t="s">
        <v>2446</v>
      </c>
      <c r="EN210" s="1411" t="s">
        <v>1910</v>
      </c>
      <c r="EO210" s="1414" t="s">
        <v>1982</v>
      </c>
    </row>
    <row r="211" spans="2:145" ht="21" customHeight="1">
      <c r="B211" s="1438" t="str">
        <f t="shared" si="123"/>
        <v/>
      </c>
      <c r="C211" s="1438" t="str">
        <f t="shared" si="124"/>
        <v/>
      </c>
      <c r="D211" s="1438" t="str">
        <f>IF(UPPER(TRIM(N27))="X",C211,B211)</f>
        <v/>
      </c>
      <c r="E211" s="1438">
        <f t="array" ref="E211">IF(H210&lt;&gt;"",E210,IF(E210="","",IFERROR(MATCH(TRUE(),INDEX(INDEX(K:K,E210+1):K219&lt;&gt;"",0),0)+E210,"")))</f>
        <v>352</v>
      </c>
      <c r="F211" s="1438">
        <f t="shared" si="122"/>
        <v>0</v>
      </c>
      <c r="G211" s="1438" t="str">
        <f t="shared" si="115"/>
        <v/>
      </c>
      <c r="H211" s="1836" t="str">
        <f t="shared" si="116"/>
        <v/>
      </c>
      <c r="I211" s="1835" t="str">
        <f>IF(AND(F211&lt;&gt;"",N26&gt;0,M211&gt;N26),"Mot &gt; limite","")</f>
        <v/>
      </c>
      <c r="J211" s="1834" t="str">
        <f>IF(K211="","",COUNTIF(K34:K211,"&lt;&gt;"))</f>
        <v/>
      </c>
      <c r="K211" s="1837"/>
      <c r="L211" s="1834" t="str">
        <f t="shared" si="125"/>
        <v/>
      </c>
      <c r="M211" s="1463">
        <f>IF(OR(F211="",N26="",N26&lt;=0),"",IF(LEN(F211)&lt;=N26,LEN(F211),IFERROR(FIND("♦",SUBSTITUTE(LEFT(F211,N26)," ","♦",LEN(LEFT(F211,N26))-LEN(SUBSTITUTE(LEFT(F211,N26)," ","")))),FIND(" ",F211&amp;" ",N26+1)-1)))</f>
        <v>1</v>
      </c>
      <c r="N211" s="1832" t="str">
        <f t="shared" si="118"/>
        <v/>
      </c>
      <c r="O211" s="1833" t="str">
        <f t="shared" si="119"/>
        <v/>
      </c>
      <c r="P211" s="1832" t="str">
        <f t="shared" si="120"/>
        <v/>
      </c>
      <c r="Q211" s="1832" t="str">
        <f t="shared" si="121"/>
        <v/>
      </c>
      <c r="S211" s="1477"/>
      <c r="T211" s="1477"/>
      <c r="U211" s="1477"/>
      <c r="V211" s="1477"/>
      <c r="W211" s="1477"/>
      <c r="X211" s="1477"/>
      <c r="Y211" s="1477"/>
      <c r="Z211" s="1477"/>
      <c r="AA211" s="1477"/>
      <c r="AB211" s="1467"/>
      <c r="AC211" s="1467"/>
      <c r="AD211" s="1472"/>
      <c r="AE211" s="1831"/>
      <c r="AF211" s="1471"/>
      <c r="AG211" s="1471"/>
      <c r="AH211" s="1471"/>
      <c r="AI211" s="1471"/>
      <c r="AJ211" s="1471"/>
      <c r="AK211" s="1471"/>
      <c r="AL211" s="1471"/>
      <c r="AM211" s="1842"/>
      <c r="AN211" s="1841"/>
      <c r="AO211" s="1841"/>
      <c r="AP211" s="1841"/>
      <c r="AQ211" s="1841"/>
      <c r="AR211" s="1840" t="s">
        <v>148</v>
      </c>
      <c r="AS211" s="1463"/>
      <c r="EF211" s="1412"/>
      <c r="EG211" s="1411" t="s">
        <v>2447</v>
      </c>
      <c r="EH211" s="1411" t="s">
        <v>1905</v>
      </c>
      <c r="EI211" s="1411" t="s">
        <v>2439</v>
      </c>
      <c r="EJ211" s="1411" t="s">
        <v>2448</v>
      </c>
      <c r="EK211" s="1411" t="s">
        <v>2448</v>
      </c>
      <c r="EL211" s="1411" t="s">
        <v>1980</v>
      </c>
      <c r="EM211" s="1411" t="s">
        <v>2446</v>
      </c>
      <c r="EN211" s="1411" t="s">
        <v>1910</v>
      </c>
      <c r="EO211" s="1414" t="s">
        <v>1982</v>
      </c>
    </row>
    <row r="212" spans="2:145" ht="21" customHeight="1">
      <c r="B212" s="1438" t="str">
        <f t="shared" si="123"/>
        <v/>
      </c>
      <c r="C212" s="1438" t="str">
        <f t="shared" si="124"/>
        <v/>
      </c>
      <c r="D212" s="1438" t="str">
        <f>IF(UPPER(TRIM(N27))="X",C212,B212)</f>
        <v/>
      </c>
      <c r="E212" s="1438">
        <f t="array" ref="E212">IF(H211&lt;&gt;"",E211,IF(E211="","",IFERROR(MATCH(TRUE(),INDEX(INDEX(K:K,E211+1):K219&lt;&gt;"",0),0)+E211,"")))</f>
        <v>353</v>
      </c>
      <c r="F212" s="1438">
        <f t="shared" si="122"/>
        <v>0</v>
      </c>
      <c r="G212" s="1438" t="str">
        <f t="shared" si="115"/>
        <v/>
      </c>
      <c r="H212" s="1836" t="str">
        <f t="shared" si="116"/>
        <v/>
      </c>
      <c r="I212" s="1835" t="str">
        <f>IF(AND(F212&lt;&gt;"",N26&gt;0,M212&gt;N26),"Mot &gt; limite","")</f>
        <v/>
      </c>
      <c r="J212" s="1834" t="str">
        <f>IF(K212="","",COUNTIF(K34:K212,"&lt;&gt;"))</f>
        <v/>
      </c>
      <c r="K212" s="1837"/>
      <c r="L212" s="1834" t="str">
        <f t="shared" si="125"/>
        <v/>
      </c>
      <c r="M212" s="1463">
        <f>IF(OR(F212="",N26="",N26&lt;=0),"",IF(LEN(F212)&lt;=N26,LEN(F212),IFERROR(FIND("♦",SUBSTITUTE(LEFT(F212,N26)," ","♦",LEN(LEFT(F212,N26))-LEN(SUBSTITUTE(LEFT(F212,N26)," ","")))),FIND(" ",F212&amp;" ",N26+1)-1)))</f>
        <v>1</v>
      </c>
      <c r="N212" s="1832" t="str">
        <f t="shared" si="118"/>
        <v/>
      </c>
      <c r="O212" s="1833" t="str">
        <f t="shared" si="119"/>
        <v/>
      </c>
      <c r="P212" s="1832" t="str">
        <f t="shared" si="120"/>
        <v/>
      </c>
      <c r="Q212" s="1832" t="str">
        <f t="shared" si="121"/>
        <v/>
      </c>
      <c r="S212" s="1477"/>
      <c r="T212" s="1477"/>
      <c r="U212" s="1477"/>
      <c r="V212" s="1477"/>
      <c r="W212" s="1477"/>
      <c r="X212" s="1477"/>
      <c r="Y212" s="1477"/>
      <c r="Z212" s="1477"/>
      <c r="AA212" s="1477"/>
      <c r="AB212" s="1467"/>
      <c r="AC212" s="1467"/>
      <c r="AD212" s="1472"/>
      <c r="AE212" s="1831"/>
      <c r="AF212" s="1471"/>
      <c r="AG212" s="1471"/>
      <c r="AH212" s="1471"/>
      <c r="AI212" s="1471"/>
      <c r="AJ212" s="1471"/>
      <c r="AK212" s="1471"/>
      <c r="AL212" s="1471"/>
      <c r="AM212" s="1839"/>
      <c r="AN212" s="1839"/>
      <c r="AO212" s="1839"/>
      <c r="AP212" s="1839"/>
      <c r="AQ212" s="1839"/>
      <c r="AR212" s="1838"/>
      <c r="AS212" s="1463"/>
      <c r="EF212" s="1412"/>
      <c r="EG212" s="1411" t="s">
        <v>2449</v>
      </c>
      <c r="EH212" s="1411" t="s">
        <v>1905</v>
      </c>
      <c r="EI212" s="1411" t="s">
        <v>2439</v>
      </c>
      <c r="EJ212" s="1411" t="s">
        <v>2450</v>
      </c>
      <c r="EK212" s="1411" t="s">
        <v>2450</v>
      </c>
      <c r="EL212" s="1411" t="s">
        <v>1908</v>
      </c>
      <c r="EM212" s="1411" t="s">
        <v>2441</v>
      </c>
      <c r="EN212" s="1411" t="s">
        <v>1910</v>
      </c>
      <c r="EO212" s="1414" t="s">
        <v>1911</v>
      </c>
    </row>
    <row r="213" spans="2:145" ht="21" customHeight="1">
      <c r="B213" s="1438" t="str">
        <f t="shared" si="123"/>
        <v/>
      </c>
      <c r="C213" s="1438" t="str">
        <f t="shared" si="124"/>
        <v/>
      </c>
      <c r="D213" s="1438" t="str">
        <f>IF(UPPER(TRIM(N27))="X",C213,B213)</f>
        <v/>
      </c>
      <c r="E213" s="1438">
        <f t="array" ref="E213">IF(H212&lt;&gt;"",E212,IF(E212="","",IFERROR(MATCH(TRUE(),INDEX(INDEX(K:K,E212+1):K219&lt;&gt;"",0),0)+E212,"")))</f>
        <v>354</v>
      </c>
      <c r="F213" s="1438">
        <f t="shared" si="122"/>
        <v>0</v>
      </c>
      <c r="G213" s="1438" t="str">
        <f t="shared" si="115"/>
        <v/>
      </c>
      <c r="H213" s="1836" t="str">
        <f t="shared" si="116"/>
        <v/>
      </c>
      <c r="I213" s="1835" t="str">
        <f>IF(AND(F213&lt;&gt;"",N26&gt;0,M213&gt;N26),"Mot &gt; limite","")</f>
        <v/>
      </c>
      <c r="J213" s="1834" t="str">
        <f>IF(K213="","",COUNTIF(K34:K213,"&lt;&gt;"))</f>
        <v/>
      </c>
      <c r="K213" s="1837"/>
      <c r="L213" s="1834" t="str">
        <f t="shared" si="125"/>
        <v/>
      </c>
      <c r="M213" s="1463">
        <f>IF(OR(F213="",N26="",N26&lt;=0),"",IF(LEN(F213)&lt;=N26,LEN(F213),IFERROR(FIND("♦",SUBSTITUTE(LEFT(F213,N26)," ","♦",LEN(LEFT(F213,N26))-LEN(SUBSTITUTE(LEFT(F213,N26)," ","")))),FIND(" ",F213&amp;" ",N26+1)-1)))</f>
        <v>1</v>
      </c>
      <c r="N213" s="1832" t="str">
        <f t="shared" si="118"/>
        <v/>
      </c>
      <c r="O213" s="1833" t="str">
        <f t="shared" si="119"/>
        <v/>
      </c>
      <c r="P213" s="1832" t="str">
        <f t="shared" si="120"/>
        <v/>
      </c>
      <c r="Q213" s="1832" t="str">
        <f t="shared" si="121"/>
        <v/>
      </c>
      <c r="S213" s="1477"/>
      <c r="T213" s="1477"/>
      <c r="U213" s="1477"/>
      <c r="V213" s="1477"/>
      <c r="W213" s="1477"/>
      <c r="X213" s="1477"/>
      <c r="Y213" s="1477"/>
      <c r="Z213" s="1477"/>
      <c r="AA213" s="1477"/>
      <c r="AB213" s="1467"/>
      <c r="AC213" s="1467"/>
      <c r="AD213" s="1472" t="str">
        <f>IF(ISBLANK(AE213),"",LARGE(AD201:AD212,1)+1)</f>
        <v/>
      </c>
      <c r="AE213" s="1831"/>
      <c r="AF213" s="1471"/>
      <c r="AG213" s="1471"/>
      <c r="AH213" s="1471"/>
      <c r="AI213" s="1471"/>
      <c r="AJ213" s="1471"/>
      <c r="AK213" s="1471"/>
      <c r="AL213" s="1471"/>
      <c r="AM213" s="1733"/>
      <c r="AN213" s="1733"/>
      <c r="AO213" s="1733"/>
      <c r="AP213" s="1733"/>
      <c r="AQ213" s="1733"/>
      <c r="AR213" s="1732"/>
      <c r="AS213" s="1463"/>
      <c r="EF213" s="1412"/>
      <c r="EG213" s="1411" t="s">
        <v>2451</v>
      </c>
      <c r="EH213" s="1411" t="s">
        <v>1905</v>
      </c>
      <c r="EI213" s="1411" t="s">
        <v>2439</v>
      </c>
      <c r="EJ213" s="1411" t="s">
        <v>2452</v>
      </c>
      <c r="EK213" s="1411" t="s">
        <v>2452</v>
      </c>
      <c r="EL213" s="1411" t="s">
        <v>1908</v>
      </c>
      <c r="EM213" s="1411" t="s">
        <v>2441</v>
      </c>
      <c r="EN213" s="1411" t="s">
        <v>1910</v>
      </c>
      <c r="EO213" s="1414" t="s">
        <v>1911</v>
      </c>
    </row>
    <row r="214" spans="2:145" ht="21" customHeight="1">
      <c r="B214" s="1438" t="str">
        <f t="shared" si="123"/>
        <v/>
      </c>
      <c r="C214" s="1438" t="str">
        <f t="shared" si="124"/>
        <v/>
      </c>
      <c r="D214" s="1438" t="str">
        <f>IF(UPPER(TRIM(N27))="X",C214,B214)</f>
        <v/>
      </c>
      <c r="E214" s="1438">
        <f t="array" ref="E214">IF(H213&lt;&gt;"",E213,IF(E213="","",IFERROR(MATCH(TRUE(),INDEX(INDEX(K:K,E213+1):K219&lt;&gt;"",0),0)+E213,"")))</f>
        <v>355</v>
      </c>
      <c r="F214" s="1438">
        <f t="shared" si="122"/>
        <v>0</v>
      </c>
      <c r="G214" s="1438" t="str">
        <f t="shared" si="115"/>
        <v/>
      </c>
      <c r="H214" s="1836" t="str">
        <f t="shared" si="116"/>
        <v/>
      </c>
      <c r="I214" s="1835" t="str">
        <f>IF(AND(F214&lt;&gt;"",N26&gt;0,M214&gt;N26),"Mot &gt; limite","")</f>
        <v/>
      </c>
      <c r="J214" s="1834" t="str">
        <f>IF(K214="","",COUNTIF(K34:K214,"&lt;&gt;"))</f>
        <v/>
      </c>
      <c r="K214" s="1837"/>
      <c r="L214" s="1834" t="str">
        <f t="shared" si="125"/>
        <v/>
      </c>
      <c r="M214" s="1463">
        <f>IF(OR(F214="",N26="",N26&lt;=0),"",IF(LEN(F214)&lt;=N26,LEN(F214),IFERROR(FIND("♦",SUBSTITUTE(LEFT(F214,N26)," ","♦",LEN(LEFT(F214,N26))-LEN(SUBSTITUTE(LEFT(F214,N26)," ","")))),FIND(" ",F214&amp;" ",N26+1)-1)))</f>
        <v>1</v>
      </c>
      <c r="N214" s="1832" t="str">
        <f t="shared" si="118"/>
        <v/>
      </c>
      <c r="O214" s="1833" t="str">
        <f t="shared" si="119"/>
        <v/>
      </c>
      <c r="P214" s="1832" t="str">
        <f t="shared" si="120"/>
        <v/>
      </c>
      <c r="Q214" s="1832" t="str">
        <f t="shared" si="121"/>
        <v/>
      </c>
      <c r="S214" s="1477"/>
      <c r="T214" s="1477"/>
      <c r="U214" s="1477"/>
      <c r="V214" s="1477"/>
      <c r="W214" s="1477"/>
      <c r="X214" s="1477"/>
      <c r="Y214" s="1477"/>
      <c r="Z214" s="1477"/>
      <c r="AA214" s="1477"/>
      <c r="AB214" s="1467"/>
      <c r="AC214" s="1467"/>
      <c r="AD214" s="1472" t="str">
        <f>IF(ISBLANK(AE214),"",LARGE(AD201:AD213,1)+1)</f>
        <v/>
      </c>
      <c r="AE214" s="1831"/>
      <c r="AF214" s="1471"/>
      <c r="AG214" s="1471"/>
      <c r="AH214" s="1471"/>
      <c r="AI214" s="1471"/>
      <c r="AJ214" s="1471"/>
      <c r="AK214" s="1471"/>
      <c r="AL214" s="1471"/>
      <c r="AM214" s="1733"/>
      <c r="AN214" s="1733"/>
      <c r="AO214" s="1733"/>
      <c r="AP214" s="1733"/>
      <c r="AQ214" s="1733"/>
      <c r="AR214" s="1732"/>
      <c r="AS214" s="1463"/>
      <c r="EF214" s="1412"/>
      <c r="EG214" s="1411" t="s">
        <v>2453</v>
      </c>
      <c r="EH214" s="1411" t="s">
        <v>1905</v>
      </c>
      <c r="EI214" s="1411" t="s">
        <v>2439</v>
      </c>
      <c r="EJ214" s="1411" t="s">
        <v>2454</v>
      </c>
      <c r="EK214" s="1411" t="s">
        <v>2454</v>
      </c>
      <c r="EL214" s="1411" t="s">
        <v>1908</v>
      </c>
      <c r="EM214" s="1411" t="s">
        <v>2441</v>
      </c>
      <c r="EN214" s="1411" t="s">
        <v>1910</v>
      </c>
      <c r="EO214" s="1414" t="s">
        <v>1911</v>
      </c>
    </row>
    <row r="215" spans="2:145" ht="21" customHeight="1">
      <c r="B215" s="1438" t="str">
        <f t="shared" si="123"/>
        <v/>
      </c>
      <c r="C215" s="1438" t="str">
        <f t="shared" si="124"/>
        <v/>
      </c>
      <c r="D215" s="1438" t="str">
        <f>IF(UPPER(TRIM(N27))="X",C215,B215)</f>
        <v/>
      </c>
      <c r="E215" s="1438">
        <f t="array" ref="E215">IF(H214&lt;&gt;"",E214,IF(E214="","",IFERROR(MATCH(TRUE(),INDEX(INDEX(K:K,E214+1):K219&lt;&gt;"",0),0)+E214,"")))</f>
        <v>356</v>
      </c>
      <c r="F215" s="1438">
        <f t="shared" si="122"/>
        <v>0</v>
      </c>
      <c r="G215" s="1438" t="str">
        <f t="shared" si="115"/>
        <v/>
      </c>
      <c r="H215" s="1836" t="str">
        <f t="shared" si="116"/>
        <v/>
      </c>
      <c r="I215" s="1835" t="str">
        <f>IF(AND(F215&lt;&gt;"",N26&gt;0,M215&gt;N26),"Mot &gt; limite","")</f>
        <v/>
      </c>
      <c r="J215" s="1834" t="str">
        <f>IF(K215="","",COUNTIF(K34:K215,"&lt;&gt;"))</f>
        <v/>
      </c>
      <c r="K215" s="1837"/>
      <c r="L215" s="1834" t="str">
        <f t="shared" si="125"/>
        <v/>
      </c>
      <c r="M215" s="1463">
        <f>IF(OR(F215="",N26="",N26&lt;=0),"",IF(LEN(F215)&lt;=N26,LEN(F215),IFERROR(FIND("♦",SUBSTITUTE(LEFT(F215,N26)," ","♦",LEN(LEFT(F215,N26))-LEN(SUBSTITUTE(LEFT(F215,N26)," ","")))),FIND(" ",F215&amp;" ",N26+1)-1)))</f>
        <v>1</v>
      </c>
      <c r="N215" s="1832" t="str">
        <f t="shared" si="118"/>
        <v/>
      </c>
      <c r="O215" s="1833" t="str">
        <f t="shared" si="119"/>
        <v/>
      </c>
      <c r="P215" s="1832" t="str">
        <f t="shared" si="120"/>
        <v/>
      </c>
      <c r="Q215" s="1832" t="str">
        <f t="shared" si="121"/>
        <v/>
      </c>
      <c r="S215" s="1477"/>
      <c r="T215" s="1477"/>
      <c r="U215" s="1477"/>
      <c r="V215" s="1477"/>
      <c r="W215" s="1477"/>
      <c r="X215" s="1477"/>
      <c r="Y215" s="1477"/>
      <c r="Z215" s="1477"/>
      <c r="AA215" s="1477"/>
      <c r="AB215" s="1467"/>
      <c r="AC215" s="1467"/>
      <c r="AD215" s="1472" t="str">
        <f>IF(ISBLANK(AE215),"",LARGE(AD201:AD214,1)+1)</f>
        <v/>
      </c>
      <c r="AE215" s="1831"/>
      <c r="AF215" s="1471"/>
      <c r="AG215" s="1471"/>
      <c r="AH215" s="1471"/>
      <c r="AI215" s="1471"/>
      <c r="AJ215" s="1471"/>
      <c r="AK215" s="1471"/>
      <c r="AL215" s="1471"/>
      <c r="AM215" s="1733"/>
      <c r="AN215" s="1733"/>
      <c r="AO215" s="1733"/>
      <c r="AP215" s="1733"/>
      <c r="AQ215" s="1733"/>
      <c r="AR215" s="1732"/>
      <c r="AS215" s="1463"/>
      <c r="EF215" s="1412"/>
      <c r="EG215" s="1411" t="s">
        <v>2455</v>
      </c>
      <c r="EH215" s="1411" t="s">
        <v>1905</v>
      </c>
      <c r="EI215" s="1411" t="s">
        <v>2439</v>
      </c>
      <c r="EJ215" s="1411" t="s">
        <v>2456</v>
      </c>
      <c r="EK215" s="1411" t="s">
        <v>2456</v>
      </c>
      <c r="EL215" s="1411" t="s">
        <v>1908</v>
      </c>
      <c r="EM215" s="1411" t="s">
        <v>2441</v>
      </c>
      <c r="EN215" s="1411" t="s">
        <v>1910</v>
      </c>
      <c r="EO215" s="1414" t="s">
        <v>1911</v>
      </c>
    </row>
    <row r="216" spans="2:145" ht="21" customHeight="1">
      <c r="B216" s="1438" t="str">
        <f t="shared" si="123"/>
        <v/>
      </c>
      <c r="C216" s="1438" t="str">
        <f t="shared" si="124"/>
        <v/>
      </c>
      <c r="D216" s="1438" t="str">
        <f>IF(UPPER(TRIM(N27))="X",C216,B216)</f>
        <v/>
      </c>
      <c r="E216" s="1438">
        <f t="array" ref="E216">IF(H215&lt;&gt;"",E215,IF(E215="","",IFERROR(MATCH(TRUE(),INDEX(INDEX(K:K,E215+1):K219&lt;&gt;"",0),0)+E215,"")))</f>
        <v>357</v>
      </c>
      <c r="F216" s="1438">
        <f t="shared" si="122"/>
        <v>0</v>
      </c>
      <c r="G216" s="1438" t="str">
        <f t="shared" si="115"/>
        <v/>
      </c>
      <c r="H216" s="1836" t="str">
        <f t="shared" si="116"/>
        <v/>
      </c>
      <c r="I216" s="1835" t="str">
        <f>IF(AND(F216&lt;&gt;"",N26&gt;0,M216&gt;N26),"Mot &gt; limite","")</f>
        <v/>
      </c>
      <c r="J216" s="1834" t="str">
        <f>IF(K216="","",COUNTIF(K34:K216,"&lt;&gt;"))</f>
        <v/>
      </c>
      <c r="K216" s="1837"/>
      <c r="L216" s="1834" t="str">
        <f t="shared" si="125"/>
        <v/>
      </c>
      <c r="M216" s="1463">
        <f>IF(OR(F216="",N26="",N26&lt;=0),"",IF(LEN(F216)&lt;=N26,LEN(F216),IFERROR(FIND("♦",SUBSTITUTE(LEFT(F216,N26)," ","♦",LEN(LEFT(F216,N26))-LEN(SUBSTITUTE(LEFT(F216,N26)," ","")))),FIND(" ",F216&amp;" ",N26+1)-1)))</f>
        <v>1</v>
      </c>
      <c r="N216" s="1832" t="str">
        <f t="shared" si="118"/>
        <v/>
      </c>
      <c r="O216" s="1833" t="str">
        <f t="shared" si="119"/>
        <v/>
      </c>
      <c r="P216" s="1832" t="str">
        <f t="shared" si="120"/>
        <v/>
      </c>
      <c r="Q216" s="1832" t="str">
        <f t="shared" si="121"/>
        <v/>
      </c>
      <c r="S216" s="1477"/>
      <c r="T216" s="1477"/>
      <c r="U216" s="1477"/>
      <c r="V216" s="1477"/>
      <c r="W216" s="1477"/>
      <c r="X216" s="1477"/>
      <c r="Y216" s="1477"/>
      <c r="Z216" s="1477"/>
      <c r="AA216" s="1477"/>
      <c r="AB216" s="1467"/>
      <c r="AC216" s="1467"/>
      <c r="AD216" s="1472" t="str">
        <f>IF(ISBLANK(AE216),"",LARGE(AD201:AD215,1)+1)</f>
        <v/>
      </c>
      <c r="AE216" s="1831"/>
      <c r="AF216" s="1471"/>
      <c r="AG216" s="1471"/>
      <c r="AH216" s="1471"/>
      <c r="AI216" s="1471"/>
      <c r="AJ216" s="1471"/>
      <c r="AK216" s="1471"/>
      <c r="AL216" s="1471"/>
      <c r="AM216" s="1733"/>
      <c r="AN216" s="1733"/>
      <c r="AO216" s="1733"/>
      <c r="AP216" s="1733"/>
      <c r="AQ216" s="1733"/>
      <c r="AR216" s="1732"/>
      <c r="AS216" s="1463"/>
      <c r="EF216" s="1412"/>
      <c r="EG216" s="1411" t="s">
        <v>2457</v>
      </c>
      <c r="EH216" s="1411" t="s">
        <v>1905</v>
      </c>
      <c r="EI216" s="1411" t="s">
        <v>2439</v>
      </c>
      <c r="EJ216" s="1411" t="s">
        <v>2458</v>
      </c>
      <c r="EK216" s="1411" t="s">
        <v>2458</v>
      </c>
      <c r="EL216" s="1411" t="s">
        <v>1908</v>
      </c>
      <c r="EM216" s="1411" t="s">
        <v>2441</v>
      </c>
      <c r="EN216" s="1411" t="s">
        <v>1910</v>
      </c>
      <c r="EO216" s="1414" t="s">
        <v>1911</v>
      </c>
    </row>
    <row r="217" spans="2:145" ht="21" customHeight="1">
      <c r="B217" s="1438" t="str">
        <f t="shared" si="123"/>
        <v/>
      </c>
      <c r="C217" s="1438" t="str">
        <f t="shared" si="124"/>
        <v/>
      </c>
      <c r="D217" s="1438" t="str">
        <f>IF(UPPER(TRIM(N27))="X",C217,B217)</f>
        <v/>
      </c>
      <c r="E217" s="1438">
        <f t="array" ref="E217">IF(H216&lt;&gt;"",E216,IF(E216="","",IFERROR(MATCH(TRUE(),INDEX(INDEX(K:K,E216+1):K219&lt;&gt;"",0),0)+E216,"")))</f>
        <v>358</v>
      </c>
      <c r="F217" s="1438">
        <f t="shared" si="122"/>
        <v>0</v>
      </c>
      <c r="G217" s="1438" t="str">
        <f t="shared" si="115"/>
        <v/>
      </c>
      <c r="H217" s="1836" t="str">
        <f t="shared" si="116"/>
        <v/>
      </c>
      <c r="I217" s="1835" t="str">
        <f>IF(AND(F217&lt;&gt;"",N26&gt;0,M217&gt;N26),"Mot &gt; limite","")</f>
        <v/>
      </c>
      <c r="J217" s="1834" t="str">
        <f>IF(K217="","",COUNTIF(K34:K217,"&lt;&gt;"))</f>
        <v/>
      </c>
      <c r="K217" s="1837"/>
      <c r="L217" s="1834" t="str">
        <f t="shared" si="125"/>
        <v/>
      </c>
      <c r="M217" s="1463">
        <f>IF(OR(F217="",N26="",N26&lt;=0),"",IF(LEN(F217)&lt;=N26,LEN(F217),IFERROR(FIND("♦",SUBSTITUTE(LEFT(F217,N26)," ","♦",LEN(LEFT(F217,N26))-LEN(SUBSTITUTE(LEFT(F217,N26)," ","")))),FIND(" ",F217&amp;" ",N26+1)-1)))</f>
        <v>1</v>
      </c>
      <c r="N217" s="1832" t="str">
        <f t="shared" si="118"/>
        <v/>
      </c>
      <c r="O217" s="1833" t="str">
        <f t="shared" si="119"/>
        <v/>
      </c>
      <c r="P217" s="1832" t="str">
        <f t="shared" si="120"/>
        <v/>
      </c>
      <c r="Q217" s="1832" t="str">
        <f t="shared" si="121"/>
        <v/>
      </c>
      <c r="S217" s="1477"/>
      <c r="T217" s="1477"/>
      <c r="U217" s="1477"/>
      <c r="V217" s="1477"/>
      <c r="W217" s="1477"/>
      <c r="X217" s="1477"/>
      <c r="Y217" s="1477"/>
      <c r="Z217" s="1477"/>
      <c r="AA217" s="1477"/>
      <c r="AB217" s="1467"/>
      <c r="AC217" s="1467"/>
      <c r="AD217" s="1472" t="str">
        <f>IF(ISBLANK(AE217),"",LARGE(AD201:AD216,1)+1)</f>
        <v/>
      </c>
      <c r="AE217" s="1831"/>
      <c r="AF217" s="1471"/>
      <c r="AG217" s="1471"/>
      <c r="AH217" s="1471"/>
      <c r="AI217" s="1471"/>
      <c r="AJ217" s="1471"/>
      <c r="AK217" s="1471"/>
      <c r="AL217" s="1471"/>
      <c r="AM217" s="1733"/>
      <c r="AN217" s="1733"/>
      <c r="AO217" s="1733"/>
      <c r="AP217" s="1733"/>
      <c r="AQ217" s="1733"/>
      <c r="AR217" s="1732"/>
      <c r="AS217" s="1463"/>
      <c r="EF217" s="1412"/>
      <c r="EG217" s="1411" t="s">
        <v>2459</v>
      </c>
      <c r="EH217" s="1411" t="s">
        <v>1905</v>
      </c>
      <c r="EI217" s="1411" t="s">
        <v>2439</v>
      </c>
      <c r="EJ217" s="1411" t="s">
        <v>2460</v>
      </c>
      <c r="EK217" s="1411" t="s">
        <v>2460</v>
      </c>
      <c r="EL217" s="1411" t="s">
        <v>1908</v>
      </c>
      <c r="EM217" s="1411" t="s">
        <v>2441</v>
      </c>
      <c r="EN217" s="1411" t="s">
        <v>1910</v>
      </c>
      <c r="EO217" s="1414" t="s">
        <v>1911</v>
      </c>
    </row>
    <row r="218" spans="2:145" ht="21" customHeight="1">
      <c r="B218" s="1438" t="str">
        <f t="shared" si="123"/>
        <v/>
      </c>
      <c r="C218" s="1438" t="str">
        <f t="shared" si="124"/>
        <v/>
      </c>
      <c r="D218" s="1438" t="str">
        <f>IF(UPPER(TRIM(N27))="X",C218,B218)</f>
        <v/>
      </c>
      <c r="E218" s="1438">
        <f t="array" ref="E218">IF(H217&lt;&gt;"",E217,IF(E217="","",IFERROR(MATCH(TRUE(),INDEX(INDEX(K:K,E217+1):K219&lt;&gt;"",0),0)+E217,"")))</f>
        <v>359</v>
      </c>
      <c r="F218" s="1438">
        <f t="shared" si="122"/>
        <v>0</v>
      </c>
      <c r="G218" s="1438" t="str">
        <f t="shared" si="115"/>
        <v/>
      </c>
      <c r="H218" s="1836" t="str">
        <f t="shared" si="116"/>
        <v/>
      </c>
      <c r="I218" s="1835" t="str">
        <f>IF(AND(F218&lt;&gt;"",N26&gt;0,M218&gt;N26),"Mot &gt; limite","")</f>
        <v/>
      </c>
      <c r="J218" s="1834" t="str">
        <f>IF(K218="","",COUNTIF(K34:K218,"&lt;&gt;"))</f>
        <v/>
      </c>
      <c r="K218" s="1837"/>
      <c r="L218" s="1834" t="str">
        <f t="shared" si="125"/>
        <v/>
      </c>
      <c r="M218" s="1463">
        <f>IF(OR(F218="",N26="",N26&lt;=0),"",IF(LEN(F218)&lt;=N26,LEN(F218),IFERROR(FIND("♦",SUBSTITUTE(LEFT(F218,N26)," ","♦",LEN(LEFT(F218,N26))-LEN(SUBSTITUTE(LEFT(F218,N26)," ","")))),FIND(" ",F218&amp;" ",N26+1)-1)))</f>
        <v>1</v>
      </c>
      <c r="N218" s="1832" t="str">
        <f t="shared" si="118"/>
        <v/>
      </c>
      <c r="O218" s="1833" t="str">
        <f t="shared" si="119"/>
        <v/>
      </c>
      <c r="P218" s="1832" t="str">
        <f t="shared" si="120"/>
        <v/>
      </c>
      <c r="Q218" s="1832" t="str">
        <f t="shared" si="121"/>
        <v/>
      </c>
      <c r="S218" s="1477"/>
      <c r="T218" s="1477"/>
      <c r="U218" s="1477"/>
      <c r="V218" s="1477"/>
      <c r="W218" s="1477"/>
      <c r="X218" s="1477"/>
      <c r="Y218" s="1477"/>
      <c r="Z218" s="1477"/>
      <c r="AA218" s="1477"/>
      <c r="AB218" s="1467"/>
      <c r="AC218" s="1467"/>
      <c r="AD218" s="1472" t="str">
        <f>IF(ISBLANK(AE218),"",LARGE(AD201:AD217,1)+1)</f>
        <v/>
      </c>
      <c r="AE218" s="1831"/>
      <c r="AF218" s="1471"/>
      <c r="AG218" s="1471"/>
      <c r="AH218" s="1471"/>
      <c r="AI218" s="1471"/>
      <c r="AJ218" s="1471"/>
      <c r="AK218" s="1471"/>
      <c r="AL218" s="1471"/>
      <c r="AM218" s="1733"/>
      <c r="AN218" s="1733"/>
      <c r="AO218" s="1733"/>
      <c r="AP218" s="1733"/>
      <c r="AQ218" s="1733"/>
      <c r="AR218" s="1732"/>
      <c r="AS218" s="1463"/>
      <c r="EF218" s="1412"/>
      <c r="EG218" s="1411" t="s">
        <v>2461</v>
      </c>
      <c r="EH218" s="1411" t="s">
        <v>1905</v>
      </c>
      <c r="EI218" s="1411" t="s">
        <v>2439</v>
      </c>
      <c r="EJ218" s="1411" t="s">
        <v>2462</v>
      </c>
      <c r="EK218" s="1411" t="s">
        <v>2462</v>
      </c>
      <c r="EL218" s="1411" t="s">
        <v>1908</v>
      </c>
      <c r="EM218" s="1411" t="s">
        <v>2441</v>
      </c>
      <c r="EN218" s="1411" t="s">
        <v>1910</v>
      </c>
      <c r="EO218" s="1414" t="s">
        <v>1911</v>
      </c>
    </row>
    <row r="219" spans="2:145" ht="21" customHeight="1">
      <c r="B219" s="1438" t="str">
        <f t="shared" si="123"/>
        <v>TEXTE SAISI LIGNE 219 &gt; 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219" s="1438" t="str">
        <f t="shared" si="124"/>
        <v>TEXTE SAISI LIGNE 219 &gt; 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219" s="1438" t="str">
        <f>IF(UPPER(TRIM(N27))="X",C219,B219)</f>
        <v>TEXTE SAISI LIGNE 219 &gt; 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219" s="1438">
        <f t="array" ref="E219">IF(H218&lt;&gt;"",E218,IF(E218="","",IFERROR(MATCH(TRUE(),INDEX(INDEX(K:K,E218+1):K219&lt;&gt;"",0),0)+E218,"")))</f>
        <v>360</v>
      </c>
      <c r="F219" s="1438">
        <f t="shared" si="122"/>
        <v>0</v>
      </c>
      <c r="G219" s="1438" t="str">
        <f t="shared" si="115"/>
        <v/>
      </c>
      <c r="H219" s="1836" t="str">
        <f t="shared" si="116"/>
        <v/>
      </c>
      <c r="I219" s="1835" t="str">
        <f>IF(AND(F219&lt;&gt;"",N26&gt;0,M219&gt;N26),"Mot &gt; limite","")</f>
        <v/>
      </c>
      <c r="J219" s="1834">
        <f>IF(K219="","",COUNTIF(K34:K219,"&lt;&gt;"))</f>
        <v>29</v>
      </c>
      <c r="K219" s="1409" t="s">
        <v>7006</v>
      </c>
      <c r="L219" s="1834">
        <f t="shared" si="125"/>
        <v>584</v>
      </c>
      <c r="M219" s="1463">
        <f>IF(OR(F219="",N26="",N26&lt;=0),"",IF(LEN(F219)&lt;=N26,LEN(F219),IFERROR(FIND("♦",SUBSTITUTE(LEFT(F219,N26)," ","♦",LEN(LEFT(F219,N26))-LEN(SUBSTITUTE(LEFT(F219,N26)," ","")))),FIND(" ",F219&amp;" ",N26+1)-1)))</f>
        <v>1</v>
      </c>
      <c r="N219" s="1832" t="str">
        <f t="shared" si="118"/>
        <v/>
      </c>
      <c r="O219" s="1833" t="str">
        <f t="shared" si="119"/>
        <v/>
      </c>
      <c r="P219" s="1832" t="str">
        <f t="shared" si="120"/>
        <v/>
      </c>
      <c r="Q219" s="1832" t="str">
        <f t="shared" si="121"/>
        <v/>
      </c>
      <c r="S219" s="1477"/>
      <c r="T219" s="1477"/>
      <c r="U219" s="1477"/>
      <c r="V219" s="1477"/>
      <c r="W219" s="1477"/>
      <c r="X219" s="1477"/>
      <c r="Y219" s="1477"/>
      <c r="Z219" s="1477"/>
      <c r="AA219" s="1477"/>
      <c r="AB219" s="1467"/>
      <c r="AC219" s="1467"/>
      <c r="AD219" s="1472" t="str">
        <f>IF(ISBLANK(AE219),"",LARGE(AD201:AD218,1)+1)</f>
        <v/>
      </c>
      <c r="AE219" s="1831"/>
      <c r="AF219" s="1471"/>
      <c r="AG219" s="1471"/>
      <c r="AH219" s="1471"/>
      <c r="AI219" s="1471"/>
      <c r="AJ219" s="1471"/>
      <c r="AK219" s="1471"/>
      <c r="AL219" s="1471"/>
      <c r="AM219" s="1733"/>
      <c r="AN219" s="1733"/>
      <c r="AO219" s="1733"/>
      <c r="AP219" s="1733"/>
      <c r="AQ219" s="1733"/>
      <c r="AR219" s="1732"/>
      <c r="AS219" s="1463"/>
      <c r="EF219" s="1412"/>
      <c r="EG219" s="1411" t="s">
        <v>2463</v>
      </c>
      <c r="EH219" s="1411" t="s">
        <v>1905</v>
      </c>
      <c r="EI219" s="1411" t="s">
        <v>2439</v>
      </c>
      <c r="EJ219" s="1411" t="s">
        <v>2464</v>
      </c>
      <c r="EK219" s="1411" t="s">
        <v>2465</v>
      </c>
      <c r="EL219" s="1411" t="s">
        <v>1980</v>
      </c>
      <c r="EM219" s="1411" t="s">
        <v>2446</v>
      </c>
      <c r="EN219" s="1411" t="s">
        <v>1910</v>
      </c>
      <c r="EO219" s="1414" t="s">
        <v>1982</v>
      </c>
    </row>
    <row r="220" spans="2:145" ht="21" customHeight="1">
      <c r="B220" s="1439"/>
      <c r="C220" s="1439"/>
      <c r="D220" s="1439"/>
      <c r="E220" s="1439">
        <f t="array" ref="E220">IF(H219&lt;&gt;"",E219,IF(E219="","",IFERROR(MATCH(TRUE(),INDEX(INDEX(K:K,E219+1):K219&lt;&gt;"",0),0)+E219,"")))</f>
        <v>361</v>
      </c>
      <c r="F220" s="1441">
        <f t="shared" si="122"/>
        <v>0</v>
      </c>
      <c r="G220" s="1441" t="str">
        <f t="shared" si="115"/>
        <v/>
      </c>
      <c r="H220" s="1440" t="str">
        <f t="shared" si="116"/>
        <v/>
      </c>
      <c r="I220" s="1439" t="str">
        <f>IF(AND(F220&lt;&gt;"",N26&gt;0,M220&gt;N26),"Mot &gt; limite","")</f>
        <v/>
      </c>
      <c r="M220" s="1408">
        <f>IF(OR(F220="",N26="",N26&lt;=0),"",IF(LEN(F220)&lt;=N26,LEN(F220),IFERROR(FIND("♦",SUBSTITUTE(LEFT(F220,N26)," ","♦",LEN(LEFT(F220,N26))-LEN(SUBSTITUTE(LEFT(F220,N26)," ","")))),FIND(" ",F220&amp;" ",N26+1)-1)))</f>
        <v>1</v>
      </c>
      <c r="N220" s="1437" t="str">
        <f t="shared" si="118"/>
        <v/>
      </c>
      <c r="O220" s="1438" t="str">
        <f t="shared" si="119"/>
        <v/>
      </c>
      <c r="P220" s="1437" t="str">
        <f t="shared" si="120"/>
        <v/>
      </c>
      <c r="Q220" s="1437" t="str">
        <f t="shared" si="121"/>
        <v/>
      </c>
      <c r="S220" s="1477"/>
      <c r="T220" s="1477"/>
      <c r="U220" s="1477"/>
      <c r="V220" s="1477"/>
      <c r="W220" s="1477"/>
      <c r="X220" s="1477"/>
      <c r="Y220" s="1477"/>
      <c r="Z220" s="1477"/>
      <c r="AA220" s="1477"/>
      <c r="AB220" s="1467"/>
      <c r="AC220" s="1467"/>
      <c r="AD220" s="1466" t="s">
        <v>118</v>
      </c>
      <c r="AE220" s="1465"/>
      <c r="AF220" s="1465"/>
      <c r="AG220" s="1465"/>
      <c r="AH220" s="1465"/>
      <c r="AI220" s="1465"/>
      <c r="AJ220" s="1465"/>
      <c r="AK220" s="1465"/>
      <c r="AL220" s="1465"/>
      <c r="AM220" s="1465"/>
      <c r="AN220" s="1465"/>
      <c r="AO220" s="1465"/>
      <c r="AP220" s="1465"/>
      <c r="AQ220" s="1465"/>
      <c r="AR220" s="1574" t="s">
        <v>118</v>
      </c>
      <c r="AS220" s="1463"/>
      <c r="EF220" s="1412"/>
      <c r="EG220" s="1411" t="s">
        <v>2466</v>
      </c>
      <c r="EH220" s="1411" t="s">
        <v>1905</v>
      </c>
      <c r="EI220" s="1411" t="s">
        <v>2439</v>
      </c>
      <c r="EJ220" s="1411" t="s">
        <v>2467</v>
      </c>
      <c r="EK220" s="1411" t="s">
        <v>2467</v>
      </c>
      <c r="EL220" s="1411" t="s">
        <v>1908</v>
      </c>
      <c r="EM220" s="1411" t="s">
        <v>2441</v>
      </c>
      <c r="EN220" s="1411" t="s">
        <v>1910</v>
      </c>
      <c r="EO220" s="1414" t="s">
        <v>1911</v>
      </c>
    </row>
    <row r="221" spans="2:145" ht="21" customHeight="1">
      <c r="B221" s="1439"/>
      <c r="C221" s="1439"/>
      <c r="D221" s="1439"/>
      <c r="E221" s="1439">
        <f t="array" ref="E221">IF(H220&lt;&gt;"",E220,IF(E220="","",IFERROR(MATCH(TRUE(),INDEX(INDEX(K:K,E220+1):K219&lt;&gt;"",0),0)+E220,"")))</f>
        <v>362</v>
      </c>
      <c r="F221" s="1441">
        <f t="shared" si="122"/>
        <v>0</v>
      </c>
      <c r="G221" s="1441" t="str">
        <f t="shared" si="115"/>
        <v/>
      </c>
      <c r="H221" s="1440" t="str">
        <f t="shared" si="116"/>
        <v/>
      </c>
      <c r="I221" s="1439" t="str">
        <f>IF(AND(F221&lt;&gt;"",N26&gt;0,M221&gt;N26),"Mot &gt; limite","")</f>
        <v/>
      </c>
      <c r="M221" s="1408">
        <f>IF(OR(F221="",N26="",N26&lt;=0),"",IF(LEN(F221)&lt;=N26,LEN(F221),IFERROR(FIND("♦",SUBSTITUTE(LEFT(F221,N26)," ","♦",LEN(LEFT(F221,N26))-LEN(SUBSTITUTE(LEFT(F221,N26)," ","")))),FIND(" ",F221&amp;" ",N26+1)-1)))</f>
        <v>1</v>
      </c>
      <c r="N221" s="1437" t="str">
        <f t="shared" si="118"/>
        <v/>
      </c>
      <c r="O221" s="1438" t="str">
        <f t="shared" si="119"/>
        <v/>
      </c>
      <c r="P221" s="1437" t="str">
        <f t="shared" si="120"/>
        <v/>
      </c>
      <c r="Q221" s="1437" t="str">
        <f t="shared" si="121"/>
        <v/>
      </c>
      <c r="S221" s="1477"/>
      <c r="T221" s="1477"/>
      <c r="U221" s="1477"/>
      <c r="V221" s="1477"/>
      <c r="W221" s="1477"/>
      <c r="X221" s="1477"/>
      <c r="Y221" s="1477"/>
      <c r="Z221" s="1477"/>
      <c r="AA221" s="1477"/>
      <c r="AB221" s="1467"/>
      <c r="AC221" s="1467"/>
      <c r="AD221" s="1573" t="s">
        <v>593</v>
      </c>
      <c r="AE221" s="1471"/>
      <c r="AF221" s="1471"/>
      <c r="AG221" s="1471"/>
      <c r="AH221" s="1471"/>
      <c r="AI221" s="1471"/>
      <c r="AJ221" s="1471"/>
      <c r="AK221" s="1471"/>
      <c r="AL221" s="1471"/>
      <c r="AM221" s="1765"/>
      <c r="AN221" s="1731"/>
      <c r="AO221" s="1616"/>
      <c r="AP221" s="1616"/>
      <c r="AQ221" s="1616"/>
      <c r="AR221" s="1615" t="s">
        <v>149</v>
      </c>
      <c r="AS221" s="1463"/>
      <c r="EF221" s="1412"/>
      <c r="EG221" s="1411" t="s">
        <v>2468</v>
      </c>
      <c r="EH221" s="1411" t="s">
        <v>1905</v>
      </c>
      <c r="EI221" s="1411" t="s">
        <v>2439</v>
      </c>
      <c r="EJ221" s="1411" t="s">
        <v>2469</v>
      </c>
      <c r="EK221" s="1411" t="s">
        <v>2469</v>
      </c>
      <c r="EL221" s="1411" t="s">
        <v>1908</v>
      </c>
      <c r="EM221" s="1411" t="s">
        <v>2441</v>
      </c>
      <c r="EN221" s="1411" t="s">
        <v>1910</v>
      </c>
      <c r="EO221" s="1414" t="s">
        <v>1911</v>
      </c>
    </row>
    <row r="222" spans="2:145" ht="21" customHeight="1">
      <c r="B222" s="1439"/>
      <c r="C222" s="1439"/>
      <c r="D222" s="1439"/>
      <c r="E222" s="1439">
        <f t="array" ref="E222">IF(H221&lt;&gt;"",E221,IF(E221="","",IFERROR(MATCH(TRUE(),INDEX(INDEX(K:K,E221+1):K219&lt;&gt;"",0),0)+E221,"")))</f>
        <v>363</v>
      </c>
      <c r="F222" s="1441">
        <f t="shared" si="122"/>
        <v>0</v>
      </c>
      <c r="G222" s="1441" t="str">
        <f t="shared" si="115"/>
        <v/>
      </c>
      <c r="H222" s="1440" t="str">
        <f t="shared" si="116"/>
        <v/>
      </c>
      <c r="I222" s="1439" t="str">
        <f>IF(AND(F222&lt;&gt;"",N26&gt;0,M222&gt;N26),"Mot &gt; limite","")</f>
        <v/>
      </c>
      <c r="M222" s="1408">
        <f>IF(OR(F222="",N26="",N26&lt;=0),"",IF(LEN(F222)&lt;=N26,LEN(F222),IFERROR(FIND("♦",SUBSTITUTE(LEFT(F222,N26)," ","♦",LEN(LEFT(F222,N26))-LEN(SUBSTITUTE(LEFT(F222,N26)," ","")))),FIND(" ",F222&amp;" ",N26+1)-1)))</f>
        <v>1</v>
      </c>
      <c r="N222" s="1437" t="str">
        <f t="shared" si="118"/>
        <v/>
      </c>
      <c r="O222" s="1438" t="str">
        <f t="shared" si="119"/>
        <v/>
      </c>
      <c r="P222" s="1437" t="str">
        <f t="shared" si="120"/>
        <v/>
      </c>
      <c r="Q222" s="1437" t="str">
        <f t="shared" si="121"/>
        <v/>
      </c>
      <c r="S222" s="1477"/>
      <c r="T222" s="1477"/>
      <c r="U222" s="1477"/>
      <c r="V222" s="1477"/>
      <c r="W222" s="1477"/>
      <c r="X222" s="1477"/>
      <c r="Y222" s="1477"/>
      <c r="Z222" s="1477"/>
      <c r="AA222" s="1477"/>
      <c r="AB222" s="1467"/>
      <c r="AC222" s="1467"/>
      <c r="AD222" s="1568">
        <v>0</v>
      </c>
      <c r="AE222" s="1471"/>
      <c r="AF222" s="1471"/>
      <c r="AG222" s="1471"/>
      <c r="AH222" s="1471"/>
      <c r="AI222" s="1471"/>
      <c r="AJ222" s="1471"/>
      <c r="AK222" s="1471"/>
      <c r="AL222" s="1471"/>
      <c r="AM222" s="1817"/>
      <c r="AN222" s="1830" t="s">
        <v>150</v>
      </c>
      <c r="AO222" s="1824"/>
      <c r="AP222" s="1829"/>
      <c r="AQ222" s="1828"/>
      <c r="AR222" s="1827" t="s">
        <v>151</v>
      </c>
      <c r="AS222" s="1463"/>
      <c r="EF222" s="1412"/>
      <c r="EG222" s="1411" t="s">
        <v>2470</v>
      </c>
      <c r="EH222" s="1411" t="s">
        <v>1905</v>
      </c>
      <c r="EI222" s="1411" t="s">
        <v>2439</v>
      </c>
      <c r="EJ222" s="1411" t="s">
        <v>854</v>
      </c>
      <c r="EK222" s="1411" t="s">
        <v>854</v>
      </c>
      <c r="EL222" s="1411" t="s">
        <v>1908</v>
      </c>
      <c r="EM222" s="1411" t="s">
        <v>2441</v>
      </c>
      <c r="EN222" s="1411" t="s">
        <v>1910</v>
      </c>
      <c r="EO222" s="1414" t="s">
        <v>1911</v>
      </c>
    </row>
    <row r="223" spans="2:145" ht="21" customHeight="1">
      <c r="B223" s="1439"/>
      <c r="C223" s="1439"/>
      <c r="D223" s="1439"/>
      <c r="E223" s="1439">
        <f t="array" ref="E223">IF(H222&lt;&gt;"",E222,IF(E222="","",IFERROR(MATCH(TRUE(),INDEX(INDEX(K:K,E222+1):K219&lt;&gt;"",0),0)+E222,"")))</f>
        <v>364</v>
      </c>
      <c r="F223" s="1441">
        <f t="shared" si="122"/>
        <v>0</v>
      </c>
      <c r="G223" s="1441" t="str">
        <f t="shared" si="115"/>
        <v/>
      </c>
      <c r="H223" s="1440" t="str">
        <f t="shared" si="116"/>
        <v/>
      </c>
      <c r="I223" s="1439" t="str">
        <f>IF(AND(F223&lt;&gt;"",N26&gt;0,M223&gt;N26),"Mot &gt; limite","")</f>
        <v/>
      </c>
      <c r="M223" s="1408">
        <f>IF(OR(F223="",N26="",N26&lt;=0),"",IF(LEN(F223)&lt;=N26,LEN(F223),IFERROR(FIND("♦",SUBSTITUTE(LEFT(F223,N26)," ","♦",LEN(LEFT(F223,N26))-LEN(SUBSTITUTE(LEFT(F223,N26)," ","")))),FIND(" ",F223&amp;" ",N26+1)-1)))</f>
        <v>1</v>
      </c>
      <c r="N223" s="1437" t="str">
        <f t="shared" si="118"/>
        <v/>
      </c>
      <c r="O223" s="1438" t="str">
        <f t="shared" si="119"/>
        <v/>
      </c>
      <c r="P223" s="1437" t="str">
        <f t="shared" si="120"/>
        <v/>
      </c>
      <c r="Q223" s="1437" t="str">
        <f t="shared" si="121"/>
        <v/>
      </c>
      <c r="S223" s="1477"/>
      <c r="T223" s="1477"/>
      <c r="U223" s="1477"/>
      <c r="V223" s="1477"/>
      <c r="W223" s="1477"/>
      <c r="X223" s="1477"/>
      <c r="Y223" s="1477"/>
      <c r="Z223" s="1477"/>
      <c r="AA223" s="1477"/>
      <c r="AB223" s="1467"/>
      <c r="AC223" s="1467"/>
      <c r="AD223" s="1472" t="str">
        <f>IF(ISBLANK(AE223),"",LARGE(AD222:AD222,1)+1)</f>
        <v/>
      </c>
      <c r="AE223" s="1471"/>
      <c r="AF223" s="1471"/>
      <c r="AG223" s="1471"/>
      <c r="AH223" s="1471"/>
      <c r="AI223" s="1471"/>
      <c r="AJ223" s="1471"/>
      <c r="AK223" s="1471"/>
      <c r="AL223" s="1471"/>
      <c r="AM223" s="1817"/>
      <c r="AN223" s="1638" t="s">
        <v>152</v>
      </c>
      <c r="AO223" s="1824">
        <v>3</v>
      </c>
      <c r="AP223" s="1808"/>
      <c r="AQ223" s="1808" t="s">
        <v>153</v>
      </c>
      <c r="AR223" s="1826" t="s">
        <v>128</v>
      </c>
      <c r="AS223" s="1463"/>
      <c r="EF223" s="1412"/>
      <c r="EG223" s="1411" t="s">
        <v>2471</v>
      </c>
      <c r="EH223" s="1411" t="s">
        <v>1905</v>
      </c>
      <c r="EI223" s="1411" t="s">
        <v>2439</v>
      </c>
      <c r="EJ223" s="1411" t="s">
        <v>2472</v>
      </c>
      <c r="EK223" s="1411" t="s">
        <v>2472</v>
      </c>
      <c r="EL223" s="1411" t="s">
        <v>1908</v>
      </c>
      <c r="EM223" s="1411" t="s">
        <v>2441</v>
      </c>
      <c r="EN223" s="1411" t="s">
        <v>1910</v>
      </c>
      <c r="EO223" s="1414" t="s">
        <v>1911</v>
      </c>
    </row>
    <row r="224" spans="2:145" ht="21" customHeight="1">
      <c r="B224" s="1439"/>
      <c r="C224" s="1439"/>
      <c r="D224" s="1439"/>
      <c r="E224" s="1439">
        <f t="array" ref="E224">IF(H223&lt;&gt;"",E223,IF(E223="","",IFERROR(MATCH(TRUE(),INDEX(INDEX(K:K,E223+1):K219&lt;&gt;"",0),0)+E223,"")))</f>
        <v>365</v>
      </c>
      <c r="F224" s="1441">
        <f t="shared" si="122"/>
        <v>0</v>
      </c>
      <c r="G224" s="1441" t="str">
        <f t="shared" si="115"/>
        <v/>
      </c>
      <c r="H224" s="1440" t="str">
        <f t="shared" si="116"/>
        <v/>
      </c>
      <c r="I224" s="1439" t="str">
        <f>IF(AND(F224&lt;&gt;"",N26&gt;0,M224&gt;N26),"Mot &gt; limite","")</f>
        <v/>
      </c>
      <c r="M224" s="1408">
        <f>IF(OR(F224="",N26="",N26&lt;=0),"",IF(LEN(F224)&lt;=N26,LEN(F224),IFERROR(FIND("♦",SUBSTITUTE(LEFT(F224,N26)," ","♦",LEN(LEFT(F224,N26))-LEN(SUBSTITUTE(LEFT(F224,N26)," ","")))),FIND(" ",F224&amp;" ",N26+1)-1)))</f>
        <v>1</v>
      </c>
      <c r="N224" s="1437" t="str">
        <f t="shared" si="118"/>
        <v/>
      </c>
      <c r="O224" s="1438" t="str">
        <f t="shared" si="119"/>
        <v/>
      </c>
      <c r="P224" s="1437" t="str">
        <f t="shared" si="120"/>
        <v/>
      </c>
      <c r="Q224" s="1437" t="str">
        <f t="shared" si="121"/>
        <v/>
      </c>
      <c r="S224" s="1477"/>
      <c r="T224" s="1477"/>
      <c r="U224" s="1477"/>
      <c r="V224" s="1477"/>
      <c r="W224" s="1477"/>
      <c r="X224" s="1477"/>
      <c r="Y224" s="1477"/>
      <c r="Z224" s="1477"/>
      <c r="AA224" s="1477"/>
      <c r="AB224" s="1467"/>
      <c r="AC224" s="1467"/>
      <c r="AD224" s="1472" t="str">
        <f>IF(ISBLANK(AE224),"",LARGE(AD222:AD223,1)+1)</f>
        <v/>
      </c>
      <c r="AE224" s="1471"/>
      <c r="AF224" s="1471"/>
      <c r="AG224" s="1471"/>
      <c r="AH224" s="1471"/>
      <c r="AI224" s="1471"/>
      <c r="AJ224" s="1471"/>
      <c r="AK224" s="1471"/>
      <c r="AL224" s="1471"/>
      <c r="AM224" s="1817"/>
      <c r="AN224" s="1638" t="s">
        <v>154</v>
      </c>
      <c r="AO224" s="1824"/>
      <c r="AP224" s="1808"/>
      <c r="AQ224" s="1808" t="s">
        <v>155</v>
      </c>
      <c r="AR224" s="1804"/>
      <c r="AS224" s="1463"/>
      <c r="EF224" s="1412"/>
      <c r="EG224" s="1411" t="s">
        <v>2473</v>
      </c>
      <c r="EH224" s="1411" t="s">
        <v>1905</v>
      </c>
      <c r="EI224" s="1411" t="s">
        <v>2439</v>
      </c>
      <c r="EJ224" s="1411" t="s">
        <v>2474</v>
      </c>
      <c r="EK224" s="1411" t="s">
        <v>2474</v>
      </c>
      <c r="EL224" s="1411" t="s">
        <v>1908</v>
      </c>
      <c r="EM224" s="1411" t="s">
        <v>2441</v>
      </c>
      <c r="EN224" s="1411" t="s">
        <v>1910</v>
      </c>
      <c r="EO224" s="1414" t="s">
        <v>1911</v>
      </c>
    </row>
    <row r="225" spans="2:145" ht="21" customHeight="1">
      <c r="B225" s="1439"/>
      <c r="C225" s="1439"/>
      <c r="D225" s="1439"/>
      <c r="E225" s="1439">
        <f t="array" ref="E225">IF(H224&lt;&gt;"",E224,IF(E224="","",IFERROR(MATCH(TRUE(),INDEX(INDEX(K:K,E224+1):K219&lt;&gt;"",0),0)+E224,"")))</f>
        <v>366</v>
      </c>
      <c r="F225" s="1441">
        <f t="shared" si="122"/>
        <v>0</v>
      </c>
      <c r="G225" s="1441" t="str">
        <f t="shared" si="115"/>
        <v/>
      </c>
      <c r="H225" s="1440" t="str">
        <f t="shared" si="116"/>
        <v/>
      </c>
      <c r="I225" s="1439" t="str">
        <f>IF(AND(F225&lt;&gt;"",N26&gt;0,M225&gt;N26),"Mot &gt; limite","")</f>
        <v/>
      </c>
      <c r="M225" s="1408">
        <f>IF(OR(F225="",N26="",N26&lt;=0),"",IF(LEN(F225)&lt;=N26,LEN(F225),IFERROR(FIND("♦",SUBSTITUTE(LEFT(F225,N26)," ","♦",LEN(LEFT(F225,N26))-LEN(SUBSTITUTE(LEFT(F225,N26)," ","")))),FIND(" ",F225&amp;" ",N26+1)-1)))</f>
        <v>1</v>
      </c>
      <c r="N225" s="1437" t="str">
        <f t="shared" si="118"/>
        <v/>
      </c>
      <c r="O225" s="1438" t="str">
        <f t="shared" si="119"/>
        <v/>
      </c>
      <c r="P225" s="1437" t="str">
        <f t="shared" si="120"/>
        <v/>
      </c>
      <c r="Q225" s="1437" t="str">
        <f t="shared" si="121"/>
        <v/>
      </c>
      <c r="S225" s="1477"/>
      <c r="T225" s="1477"/>
      <c r="U225" s="1477"/>
      <c r="V225" s="1477"/>
      <c r="W225" s="1477"/>
      <c r="X225" s="1477"/>
      <c r="Y225" s="1477"/>
      <c r="Z225" s="1477"/>
      <c r="AA225" s="1477"/>
      <c r="AB225" s="1467"/>
      <c r="AC225" s="1467"/>
      <c r="AD225" s="1472" t="str">
        <f>IF(ISBLANK(AE225),"",LARGE(AD222:AD224,1)+1)</f>
        <v/>
      </c>
      <c r="AE225" s="1471"/>
      <c r="AF225" s="1471"/>
      <c r="AG225" s="1471"/>
      <c r="AH225" s="1471"/>
      <c r="AI225" s="1471"/>
      <c r="AJ225" s="1471"/>
      <c r="AK225" s="1471"/>
      <c r="AL225" s="1471"/>
      <c r="AM225" s="1817"/>
      <c r="AN225" s="1638" t="s">
        <v>156</v>
      </c>
      <c r="AO225" s="1824">
        <v>1</v>
      </c>
      <c r="AP225" s="1825"/>
      <c r="AQ225" s="1825" t="s">
        <v>157</v>
      </c>
      <c r="AR225" s="1821"/>
      <c r="AS225" s="1463"/>
      <c r="EF225" s="1412"/>
      <c r="EG225" s="1411" t="s">
        <v>2475</v>
      </c>
      <c r="EH225" s="1411" t="s">
        <v>1905</v>
      </c>
      <c r="EI225" s="1411" t="s">
        <v>2439</v>
      </c>
      <c r="EJ225" s="1411" t="s">
        <v>2476</v>
      </c>
      <c r="EK225" s="1411" t="s">
        <v>2476</v>
      </c>
      <c r="EL225" s="1411" t="s">
        <v>1908</v>
      </c>
      <c r="EM225" s="1411" t="s">
        <v>2441</v>
      </c>
      <c r="EN225" s="1411" t="s">
        <v>1910</v>
      </c>
      <c r="EO225" s="1414" t="s">
        <v>1911</v>
      </c>
    </row>
    <row r="226" spans="2:145" ht="21" customHeight="1">
      <c r="B226" s="1439"/>
      <c r="C226" s="1439"/>
      <c r="D226" s="1439"/>
      <c r="E226" s="1439">
        <f t="array" ref="E226">IF(H225&lt;&gt;"",E225,IF(E225="","",IFERROR(MATCH(TRUE(),INDEX(INDEX(K:K,E225+1):K219&lt;&gt;"",0),0)+E225,"")))</f>
        <v>367</v>
      </c>
      <c r="F226" s="1441">
        <f t="shared" si="122"/>
        <v>0</v>
      </c>
      <c r="G226" s="1441" t="str">
        <f t="shared" ref="G226:G289" si="126">IF(OR(F226="",M226="",M226&lt;=0,AND(ISNUMBER(F226),F226=0)),"",LEFT(F226,M226))</f>
        <v/>
      </c>
      <c r="H226" s="1440" t="str">
        <f t="shared" ref="H226:H289" si="127">IF(OR(F226="",M226=""),"",TRIM(MID(F226,M226+1,99999)))</f>
        <v/>
      </c>
      <c r="I226" s="1439" t="str">
        <f>IF(AND(F226&lt;&gt;"",N26&gt;0,M226&gt;N26),"Mot &gt; limite","")</f>
        <v/>
      </c>
      <c r="M226" s="1408">
        <f>IF(OR(F226="",N26="",N26&lt;=0),"",IF(LEN(F226)&lt;=N26,LEN(F226),IFERROR(FIND("♦",SUBSTITUTE(LEFT(F226,N26)," ","♦",LEN(LEFT(F226,N26))-LEN(SUBSTITUTE(LEFT(F226,N26)," ","")))),FIND(" ",F226&amp;" ",N26+1)-1)))</f>
        <v>1</v>
      </c>
      <c r="N226" s="1437" t="str">
        <f t="shared" ref="N226:N289" si="128">IF(O226="","",ROW()-33)</f>
        <v/>
      </c>
      <c r="O226" s="1438" t="str">
        <f t="shared" ref="O226:O289" si="129">G226</f>
        <v/>
      </c>
      <c r="P226" s="1437" t="str">
        <f t="shared" ref="P226:P289" si="130">IF(O226="","",LEN(TRIM(O226))-LEN(SUBSTITUTE(TRIM(O226)," ",""))+1)</f>
        <v/>
      </c>
      <c r="Q226" s="1437" t="str">
        <f t="shared" ref="Q226:Q289" si="131">IF(O226="","",LEN(O226))</f>
        <v/>
      </c>
      <c r="S226" s="1477"/>
      <c r="T226" s="1477"/>
      <c r="U226" s="1477"/>
      <c r="V226" s="1477"/>
      <c r="W226" s="1477"/>
      <c r="X226" s="1477"/>
      <c r="Y226" s="1477"/>
      <c r="Z226" s="1477"/>
      <c r="AA226" s="1477"/>
      <c r="AB226" s="1467"/>
      <c r="AC226" s="1467"/>
      <c r="AD226" s="1472" t="str">
        <f>IF(ISBLANK(AE226),"",LARGE(AD222:AD225,1)+1)</f>
        <v/>
      </c>
      <c r="AE226" s="1471"/>
      <c r="AF226" s="1471"/>
      <c r="AG226" s="1471"/>
      <c r="AH226" s="1471"/>
      <c r="AI226" s="1471"/>
      <c r="AJ226" s="1471"/>
      <c r="AK226" s="1471"/>
      <c r="AL226" s="1471"/>
      <c r="AM226" s="1817"/>
      <c r="AN226" s="1638" t="s">
        <v>158</v>
      </c>
      <c r="AO226" s="1824"/>
      <c r="AP226" s="1808"/>
      <c r="AQ226" s="1808" t="s">
        <v>153</v>
      </c>
      <c r="AR226" s="1804"/>
      <c r="AS226" s="1463"/>
      <c r="EF226" s="1412"/>
      <c r="EG226" s="1411" t="s">
        <v>2477</v>
      </c>
      <c r="EH226" s="1411" t="s">
        <v>1905</v>
      </c>
      <c r="EI226" s="1411" t="s">
        <v>2439</v>
      </c>
      <c r="EJ226" s="1411" t="s">
        <v>855</v>
      </c>
      <c r="EK226" s="1411" t="s">
        <v>855</v>
      </c>
      <c r="EL226" s="1411" t="s">
        <v>1908</v>
      </c>
      <c r="EM226" s="1411" t="s">
        <v>2441</v>
      </c>
      <c r="EN226" s="1411" t="s">
        <v>1910</v>
      </c>
      <c r="EO226" s="1414" t="s">
        <v>1911</v>
      </c>
    </row>
    <row r="227" spans="2:145" ht="21" customHeight="1">
      <c r="B227" s="1439"/>
      <c r="C227" s="1439"/>
      <c r="D227" s="1439"/>
      <c r="E227" s="1439">
        <f t="array" ref="E227">IF(H226&lt;&gt;"",E226,IF(E226="","",IFERROR(MATCH(TRUE(),INDEX(INDEX(K:K,E226+1):K219&lt;&gt;"",0),0)+E226,"")))</f>
        <v>368</v>
      </c>
      <c r="F227" s="1441">
        <f t="shared" ref="F227:F290" si="132">IF(E227="","",IF(H226&lt;&gt;"",H226,INDEX(D:D,E227)))</f>
        <v>0</v>
      </c>
      <c r="G227" s="1441" t="str">
        <f t="shared" si="126"/>
        <v/>
      </c>
      <c r="H227" s="1440" t="str">
        <f t="shared" si="127"/>
        <v/>
      </c>
      <c r="I227" s="1439" t="str">
        <f>IF(AND(F227&lt;&gt;"",N26&gt;0,M227&gt;N26),"Mot &gt; limite","")</f>
        <v/>
      </c>
      <c r="M227" s="1408">
        <f>IF(OR(F227="",N26="",N26&lt;=0),"",IF(LEN(F227)&lt;=N26,LEN(F227),IFERROR(FIND("♦",SUBSTITUTE(LEFT(F227,N26)," ","♦",LEN(LEFT(F227,N26))-LEN(SUBSTITUTE(LEFT(F227,N26)," ","")))),FIND(" ",F227&amp;" ",N26+1)-1)))</f>
        <v>1</v>
      </c>
      <c r="N227" s="1437" t="str">
        <f t="shared" si="128"/>
        <v/>
      </c>
      <c r="O227" s="1438" t="str">
        <f t="shared" si="129"/>
        <v/>
      </c>
      <c r="P227" s="1437" t="str">
        <f t="shared" si="130"/>
        <v/>
      </c>
      <c r="Q227" s="1437" t="str">
        <f t="shared" si="131"/>
        <v/>
      </c>
      <c r="S227" s="1477"/>
      <c r="T227" s="1477"/>
      <c r="U227" s="1477"/>
      <c r="V227" s="1477"/>
      <c r="W227" s="1477"/>
      <c r="X227" s="1477"/>
      <c r="Y227" s="1477"/>
      <c r="Z227" s="1477"/>
      <c r="AA227" s="1477"/>
      <c r="AB227" s="1467"/>
      <c r="AC227" s="1467"/>
      <c r="AD227" s="1472" t="str">
        <f>IF(ISBLANK(AE227),"",LARGE(AD222:AD226,1)+1)</f>
        <v/>
      </c>
      <c r="AE227" s="1471"/>
      <c r="AF227" s="1471"/>
      <c r="AG227" s="1471"/>
      <c r="AH227" s="1471"/>
      <c r="AI227" s="1471"/>
      <c r="AJ227" s="1471"/>
      <c r="AK227" s="1471"/>
      <c r="AL227" s="1471"/>
      <c r="AM227" s="1817"/>
      <c r="AN227" s="1638" t="s">
        <v>159</v>
      </c>
      <c r="AO227" s="1824"/>
      <c r="AP227" s="1808"/>
      <c r="AQ227" s="1808" t="s">
        <v>160</v>
      </c>
      <c r="AR227" s="1804"/>
      <c r="AS227" s="1463"/>
      <c r="EF227" s="1412"/>
      <c r="EG227" s="1411" t="s">
        <v>2478</v>
      </c>
      <c r="EH227" s="1411" t="s">
        <v>1905</v>
      </c>
      <c r="EI227" s="1411" t="s">
        <v>2439</v>
      </c>
      <c r="EJ227" s="1411" t="s">
        <v>2479</v>
      </c>
      <c r="EK227" s="1411" t="s">
        <v>2479</v>
      </c>
      <c r="EL227" s="1411" t="s">
        <v>1908</v>
      </c>
      <c r="EM227" s="1411" t="s">
        <v>2441</v>
      </c>
      <c r="EN227" s="1411" t="s">
        <v>1910</v>
      </c>
      <c r="EO227" s="1414" t="s">
        <v>1911</v>
      </c>
    </row>
    <row r="228" spans="2:145" ht="21" customHeight="1">
      <c r="B228" s="1439"/>
      <c r="C228" s="1439"/>
      <c r="D228" s="1439"/>
      <c r="E228" s="1439">
        <f t="array" ref="E228">IF(H227&lt;&gt;"",E227,IF(E227="","",IFERROR(MATCH(TRUE(),INDEX(INDEX(K:K,E227+1):K219&lt;&gt;"",0),0)+E227,"")))</f>
        <v>369</v>
      </c>
      <c r="F228" s="1441">
        <f t="shared" si="132"/>
        <v>0</v>
      </c>
      <c r="G228" s="1441" t="str">
        <f t="shared" si="126"/>
        <v/>
      </c>
      <c r="H228" s="1440" t="str">
        <f t="shared" si="127"/>
        <v/>
      </c>
      <c r="I228" s="1439" t="str">
        <f>IF(AND(F228&lt;&gt;"",N26&gt;0,M228&gt;N26),"Mot &gt; limite","")</f>
        <v/>
      </c>
      <c r="M228" s="1408">
        <f>IF(OR(F228="",N26="",N26&lt;=0),"",IF(LEN(F228)&lt;=N26,LEN(F228),IFERROR(FIND("♦",SUBSTITUTE(LEFT(F228,N26)," ","♦",LEN(LEFT(F228,N26))-LEN(SUBSTITUTE(LEFT(F228,N26)," ","")))),FIND(" ",F228&amp;" ",N26+1)-1)))</f>
        <v>1</v>
      </c>
      <c r="N228" s="1437" t="str">
        <f t="shared" si="128"/>
        <v/>
      </c>
      <c r="O228" s="1438" t="str">
        <f t="shared" si="129"/>
        <v/>
      </c>
      <c r="P228" s="1437" t="str">
        <f t="shared" si="130"/>
        <v/>
      </c>
      <c r="Q228" s="1437" t="str">
        <f t="shared" si="131"/>
        <v/>
      </c>
      <c r="S228" s="1477"/>
      <c r="T228" s="1477"/>
      <c r="U228" s="1477"/>
      <c r="V228" s="1477"/>
      <c r="W228" s="1477"/>
      <c r="X228" s="1477"/>
      <c r="Y228" s="1477"/>
      <c r="Z228" s="1477"/>
      <c r="AA228" s="1477"/>
      <c r="AB228" s="1467"/>
      <c r="AC228" s="1467"/>
      <c r="AD228" s="1472" t="str">
        <f>IF(ISBLANK(AE228),"",LARGE(AD222:AD227,1)+1)</f>
        <v/>
      </c>
      <c r="AE228" s="1471"/>
      <c r="AF228" s="1471"/>
      <c r="AG228" s="1471"/>
      <c r="AH228" s="1471"/>
      <c r="AI228" s="1471"/>
      <c r="AJ228" s="1471"/>
      <c r="AK228" s="1471"/>
      <c r="AL228" s="1471"/>
      <c r="AM228" s="1817"/>
      <c r="AN228" s="1638" t="s">
        <v>161</v>
      </c>
      <c r="AO228" s="1824"/>
      <c r="AP228" s="1808"/>
      <c r="AQ228" s="1808" t="s">
        <v>155</v>
      </c>
      <c r="AR228" s="1823" t="s">
        <v>162</v>
      </c>
      <c r="AS228" s="1463"/>
      <c r="EF228" s="1412"/>
      <c r="EG228" s="1411" t="s">
        <v>2480</v>
      </c>
      <c r="EH228" s="1411" t="s">
        <v>1905</v>
      </c>
      <c r="EI228" s="1411" t="s">
        <v>2439</v>
      </c>
      <c r="EJ228" s="1411" t="s">
        <v>846</v>
      </c>
      <c r="EK228" s="1411" t="s">
        <v>846</v>
      </c>
      <c r="EL228" s="1411" t="s">
        <v>1908</v>
      </c>
      <c r="EM228" s="1411" t="s">
        <v>2441</v>
      </c>
      <c r="EN228" s="1411" t="s">
        <v>1910</v>
      </c>
      <c r="EO228" s="1414" t="s">
        <v>1911</v>
      </c>
    </row>
    <row r="229" spans="2:145" ht="21" customHeight="1" thickBot="1">
      <c r="B229" s="1439"/>
      <c r="C229" s="1439"/>
      <c r="D229" s="1439"/>
      <c r="E229" s="1439">
        <f t="array" ref="E229">IF(H228&lt;&gt;"",E228,IF(E228="","",IFERROR(MATCH(TRUE(),INDEX(INDEX(K:K,E228+1):K219&lt;&gt;"",0),0)+E228,"")))</f>
        <v>370</v>
      </c>
      <c r="F229" s="1441">
        <f t="shared" si="132"/>
        <v>0</v>
      </c>
      <c r="G229" s="1441" t="str">
        <f t="shared" si="126"/>
        <v/>
      </c>
      <c r="H229" s="1440" t="str">
        <f t="shared" si="127"/>
        <v/>
      </c>
      <c r="I229" s="1439" t="str">
        <f>IF(AND(F229&lt;&gt;"",N26&gt;0,M229&gt;N26),"Mot &gt; limite","")</f>
        <v/>
      </c>
      <c r="M229" s="1408">
        <f>IF(OR(F229="",N26="",N26&lt;=0),"",IF(LEN(F229)&lt;=N26,LEN(F229),IFERROR(FIND("♦",SUBSTITUTE(LEFT(F229,N26)," ","♦",LEN(LEFT(F229,N26))-LEN(SUBSTITUTE(LEFT(F229,N26)," ","")))),FIND(" ",F229&amp;" ",N26+1)-1)))</f>
        <v>1</v>
      </c>
      <c r="N229" s="1437" t="str">
        <f t="shared" si="128"/>
        <v/>
      </c>
      <c r="O229" s="1438" t="str">
        <f t="shared" si="129"/>
        <v/>
      </c>
      <c r="P229" s="1437" t="str">
        <f t="shared" si="130"/>
        <v/>
      </c>
      <c r="Q229" s="1437" t="str">
        <f t="shared" si="131"/>
        <v/>
      </c>
      <c r="S229" s="1477"/>
      <c r="T229" s="1477"/>
      <c r="U229" s="1477"/>
      <c r="V229" s="1477"/>
      <c r="W229" s="1477"/>
      <c r="X229" s="1477"/>
      <c r="Y229" s="1477"/>
      <c r="Z229" s="1477"/>
      <c r="AA229" s="1477"/>
      <c r="AB229" s="1467"/>
      <c r="AC229" s="1467"/>
      <c r="AD229" s="1472" t="str">
        <f>IF(ISBLANK(AE229),"",LARGE(AD222:AD228,1)+1)</f>
        <v/>
      </c>
      <c r="AE229" s="1471"/>
      <c r="AF229" s="1471"/>
      <c r="AG229" s="1471"/>
      <c r="AH229" s="1471"/>
      <c r="AI229" s="1471"/>
      <c r="AJ229" s="1471"/>
      <c r="AK229" s="1471"/>
      <c r="AL229" s="1471"/>
      <c r="AM229" s="1817"/>
      <c r="AN229" s="1638" t="s">
        <v>163</v>
      </c>
      <c r="AO229" s="1822"/>
      <c r="AP229" s="1814"/>
      <c r="AQ229" s="1814" t="s">
        <v>164</v>
      </c>
      <c r="AR229" s="1821"/>
      <c r="AS229" s="1463"/>
      <c r="EF229" s="1412"/>
      <c r="EG229" s="1411" t="s">
        <v>2481</v>
      </c>
      <c r="EH229" s="1411" t="s">
        <v>1905</v>
      </c>
      <c r="EI229" s="1411" t="s">
        <v>2439</v>
      </c>
      <c r="EJ229" s="1411" t="s">
        <v>2482</v>
      </c>
      <c r="EK229" s="1411" t="s">
        <v>2482</v>
      </c>
      <c r="EL229" s="1411" t="s">
        <v>1908</v>
      </c>
      <c r="EM229" s="1411" t="s">
        <v>2441</v>
      </c>
      <c r="EN229" s="1411" t="s">
        <v>1910</v>
      </c>
      <c r="EO229" s="1414" t="s">
        <v>1911</v>
      </c>
    </row>
    <row r="230" spans="2:145" ht="21" customHeight="1" thickTop="1">
      <c r="B230" s="1439"/>
      <c r="C230" s="1439"/>
      <c r="D230" s="1439"/>
      <c r="E230" s="1439">
        <f t="array" ref="E230">IF(H229&lt;&gt;"",E229,IF(E229="","",IFERROR(MATCH(TRUE(),INDEX(INDEX(K:K,E229+1):K219&lt;&gt;"",0),0)+E229,"")))</f>
        <v>371</v>
      </c>
      <c r="F230" s="1441">
        <f t="shared" si="132"/>
        <v>0</v>
      </c>
      <c r="G230" s="1441" t="str">
        <f t="shared" si="126"/>
        <v/>
      </c>
      <c r="H230" s="1440" t="str">
        <f t="shared" si="127"/>
        <v/>
      </c>
      <c r="I230" s="1439" t="str">
        <f>IF(AND(F230&lt;&gt;"",N26&gt;0,M230&gt;N26),"Mot &gt; limite","")</f>
        <v/>
      </c>
      <c r="M230" s="1408">
        <f>IF(OR(F230="",N26="",N26&lt;=0),"",IF(LEN(F230)&lt;=N26,LEN(F230),IFERROR(FIND("♦",SUBSTITUTE(LEFT(F230,N26)," ","♦",LEN(LEFT(F230,N26))-LEN(SUBSTITUTE(LEFT(F230,N26)," ","")))),FIND(" ",F230&amp;" ",N26+1)-1)))</f>
        <v>1</v>
      </c>
      <c r="N230" s="1437" t="str">
        <f t="shared" si="128"/>
        <v/>
      </c>
      <c r="O230" s="1438" t="str">
        <f t="shared" si="129"/>
        <v/>
      </c>
      <c r="P230" s="1437" t="str">
        <f t="shared" si="130"/>
        <v/>
      </c>
      <c r="Q230" s="1437" t="str">
        <f t="shared" si="131"/>
        <v/>
      </c>
      <c r="S230" s="1477"/>
      <c r="T230" s="1477"/>
      <c r="U230" s="1477"/>
      <c r="V230" s="1477"/>
      <c r="W230" s="1477"/>
      <c r="X230" s="1477"/>
      <c r="Y230" s="1477"/>
      <c r="Z230" s="1477"/>
      <c r="AA230" s="1477"/>
      <c r="AB230" s="1467"/>
      <c r="AC230" s="1467"/>
      <c r="AD230" s="1472" t="str">
        <f>IF(ISBLANK(AE230),"",LARGE(AD222:AD229,1)+1)</f>
        <v/>
      </c>
      <c r="AE230" s="1471"/>
      <c r="AF230" s="1471"/>
      <c r="AG230" s="1471"/>
      <c r="AH230" s="1471"/>
      <c r="AI230" s="1471"/>
      <c r="AJ230" s="1471"/>
      <c r="AK230" s="1471"/>
      <c r="AL230" s="1471"/>
      <c r="AM230" s="1817"/>
      <c r="AN230" s="1819" t="s">
        <v>165</v>
      </c>
      <c r="AO230" s="1820" t="str">
        <f>SUM(AO222:AO229) &amp; " / " &amp; (COUNTA(AO222:AO229) * 3)</f>
        <v>4 / 6</v>
      </c>
      <c r="AP230" s="1808"/>
      <c r="AQ230" s="1808" t="s">
        <v>166</v>
      </c>
      <c r="AR230" s="1701" t="s">
        <v>167</v>
      </c>
      <c r="AS230" s="1463"/>
      <c r="EF230" s="1412"/>
      <c r="EG230" s="1411" t="s">
        <v>2483</v>
      </c>
      <c r="EH230" s="1411" t="s">
        <v>602</v>
      </c>
      <c r="EI230" s="1411" t="s">
        <v>1906</v>
      </c>
      <c r="EJ230" s="1411" t="s">
        <v>2484</v>
      </c>
      <c r="EK230" s="1411" t="s">
        <v>2484</v>
      </c>
      <c r="EL230" s="1411" t="s">
        <v>2485</v>
      </c>
      <c r="EM230" s="1411" t="s">
        <v>2486</v>
      </c>
      <c r="EN230" s="1411" t="s">
        <v>2487</v>
      </c>
      <c r="EO230" s="1414" t="s">
        <v>2488</v>
      </c>
    </row>
    <row r="231" spans="2:145" ht="21" customHeight="1">
      <c r="B231" s="1439"/>
      <c r="C231" s="1439"/>
      <c r="D231" s="1439"/>
      <c r="E231" s="1439">
        <f t="array" ref="E231">IF(H230&lt;&gt;"",E230,IF(E230="","",IFERROR(MATCH(TRUE(),INDEX(INDEX(K:K,E230+1):K219&lt;&gt;"",0),0)+E230,"")))</f>
        <v>372</v>
      </c>
      <c r="F231" s="1441">
        <f t="shared" si="132"/>
        <v>0</v>
      </c>
      <c r="G231" s="1441" t="str">
        <f t="shared" si="126"/>
        <v/>
      </c>
      <c r="H231" s="1440" t="str">
        <f t="shared" si="127"/>
        <v/>
      </c>
      <c r="I231" s="1439" t="str">
        <f>IF(AND(F231&lt;&gt;"",N26&gt;0,M231&gt;N26),"Mot &gt; limite","")</f>
        <v/>
      </c>
      <c r="M231" s="1408">
        <f>IF(OR(F231="",N26="",N26&lt;=0),"",IF(LEN(F231)&lt;=N26,LEN(F231),IFERROR(FIND("♦",SUBSTITUTE(LEFT(F231,N26)," ","♦",LEN(LEFT(F231,N26))-LEN(SUBSTITUTE(LEFT(F231,N26)," ","")))),FIND(" ",F231&amp;" ",N26+1)-1)))</f>
        <v>1</v>
      </c>
      <c r="N231" s="1437" t="str">
        <f t="shared" si="128"/>
        <v/>
      </c>
      <c r="O231" s="1438" t="str">
        <f t="shared" si="129"/>
        <v/>
      </c>
      <c r="P231" s="1437" t="str">
        <f t="shared" si="130"/>
        <v/>
      </c>
      <c r="Q231" s="1437" t="str">
        <f t="shared" si="131"/>
        <v/>
      </c>
      <c r="S231" s="1477"/>
      <c r="T231" s="1477"/>
      <c r="U231" s="1477"/>
      <c r="V231" s="1477"/>
      <c r="W231" s="1477"/>
      <c r="X231" s="1477"/>
      <c r="Y231" s="1477"/>
      <c r="Z231" s="1477"/>
      <c r="AA231" s="1477"/>
      <c r="AB231" s="1467"/>
      <c r="AC231" s="1467"/>
      <c r="AD231" s="1472" t="str">
        <f>IF(ISBLANK(AE231),"",LARGE(AD222:AD230,1)+1)</f>
        <v/>
      </c>
      <c r="AE231" s="1471"/>
      <c r="AF231" s="1471"/>
      <c r="AG231" s="1471"/>
      <c r="AH231" s="1471"/>
      <c r="AI231" s="1471"/>
      <c r="AJ231" s="1471"/>
      <c r="AK231" s="1471"/>
      <c r="AL231" s="1471"/>
      <c r="AM231" s="1817"/>
      <c r="AN231" s="1819" t="s">
        <v>168</v>
      </c>
      <c r="AO231" s="1818" t="str">
        <f>SUM(AO222:AO229) &amp;"/ "&amp;AO232</f>
        <v>4/ 24</v>
      </c>
      <c r="AP231" s="1808"/>
      <c r="AQ231" s="1808" t="s">
        <v>155</v>
      </c>
      <c r="AR231" s="1804"/>
      <c r="AS231" s="1463"/>
      <c r="EF231" s="1412"/>
      <c r="EG231" s="1411" t="s">
        <v>2489</v>
      </c>
      <c r="EH231" s="1411" t="s">
        <v>602</v>
      </c>
      <c r="EI231" s="1411" t="s">
        <v>1906</v>
      </c>
      <c r="EJ231" s="1411" t="s">
        <v>2490</v>
      </c>
      <c r="EK231" s="1411" t="s">
        <v>2491</v>
      </c>
      <c r="EL231" s="1411" t="s">
        <v>2485</v>
      </c>
      <c r="EM231" s="1411" t="s">
        <v>2492</v>
      </c>
      <c r="EN231" s="1411" t="s">
        <v>1910</v>
      </c>
      <c r="EO231" s="1414" t="s">
        <v>1911</v>
      </c>
    </row>
    <row r="232" spans="2:145" ht="21" customHeight="1" thickBot="1">
      <c r="B232" s="1439"/>
      <c r="C232" s="1439"/>
      <c r="D232" s="1439"/>
      <c r="E232" s="1439">
        <f t="array" ref="E232">IF(H231&lt;&gt;"",E231,IF(E231="","",IFERROR(MATCH(TRUE(),INDEX(INDEX(K:K,E231+1):K219&lt;&gt;"",0),0)+E231,"")))</f>
        <v>373</v>
      </c>
      <c r="F232" s="1441">
        <f t="shared" si="132"/>
        <v>0</v>
      </c>
      <c r="G232" s="1441" t="str">
        <f t="shared" si="126"/>
        <v/>
      </c>
      <c r="H232" s="1440" t="str">
        <f t="shared" si="127"/>
        <v/>
      </c>
      <c r="I232" s="1439" t="str">
        <f>IF(AND(F232&lt;&gt;"",N26&gt;0,M232&gt;N26),"Mot &gt; limite","")</f>
        <v/>
      </c>
      <c r="M232" s="1408">
        <f>IF(OR(F232="",N26="",N26&lt;=0),"",IF(LEN(F232)&lt;=N26,LEN(F232),IFERROR(FIND("♦",SUBSTITUTE(LEFT(F232,N26)," ","♦",LEN(LEFT(F232,N26))-LEN(SUBSTITUTE(LEFT(F232,N26)," ","")))),FIND(" ",F232&amp;" ",N26+1)-1)))</f>
        <v>1</v>
      </c>
      <c r="N232" s="1437" t="str">
        <f t="shared" si="128"/>
        <v/>
      </c>
      <c r="O232" s="1438" t="str">
        <f t="shared" si="129"/>
        <v/>
      </c>
      <c r="P232" s="1437" t="str">
        <f t="shared" si="130"/>
        <v/>
      </c>
      <c r="Q232" s="1437" t="str">
        <f t="shared" si="131"/>
        <v/>
      </c>
      <c r="S232" s="1477"/>
      <c r="T232" s="1477"/>
      <c r="U232" s="1477"/>
      <c r="V232" s="1477"/>
      <c r="W232" s="1477"/>
      <c r="X232" s="1477"/>
      <c r="Y232" s="1477"/>
      <c r="Z232" s="1477"/>
      <c r="AA232" s="1477"/>
      <c r="AB232" s="1467"/>
      <c r="AC232" s="1467"/>
      <c r="AD232" s="1472" t="str">
        <f>IF(ISBLANK(AE232),"",LARGE(AD222:AD231,1)+1)</f>
        <v/>
      </c>
      <c r="AE232" s="1471"/>
      <c r="AF232" s="1471"/>
      <c r="AG232" s="1471"/>
      <c r="AH232" s="1471"/>
      <c r="AI232" s="1471"/>
      <c r="AJ232" s="1471"/>
      <c r="AK232" s="1471"/>
      <c r="AL232" s="1471"/>
      <c r="AM232" s="1817"/>
      <c r="AN232" s="1816" t="s">
        <v>169</v>
      </c>
      <c r="AO232" s="1815">
        <v>24</v>
      </c>
      <c r="AP232" s="1814"/>
      <c r="AQ232" s="1814" t="s">
        <v>170</v>
      </c>
      <c r="AR232" s="1813"/>
      <c r="AS232" s="1463"/>
      <c r="EF232" s="1412"/>
      <c r="EG232" s="1411" t="s">
        <v>2493</v>
      </c>
      <c r="EH232" s="1411" t="s">
        <v>602</v>
      </c>
      <c r="EI232" s="1411" t="s">
        <v>1906</v>
      </c>
      <c r="EJ232" s="1411" t="s">
        <v>2494</v>
      </c>
      <c r="EK232" s="1411" t="s">
        <v>2495</v>
      </c>
      <c r="EL232" s="1411" t="s">
        <v>2485</v>
      </c>
      <c r="EM232" s="1411" t="s">
        <v>2492</v>
      </c>
      <c r="EN232" s="1411" t="s">
        <v>1910</v>
      </c>
      <c r="EO232" s="1414" t="s">
        <v>1911</v>
      </c>
    </row>
    <row r="233" spans="2:145" ht="21" customHeight="1" thickTop="1">
      <c r="B233" s="1439"/>
      <c r="C233" s="1439"/>
      <c r="D233" s="1439"/>
      <c r="E233" s="1439">
        <f t="array" ref="E233">IF(H232&lt;&gt;"",E232,IF(E232="","",IFERROR(MATCH(TRUE(),INDEX(INDEX(K:K,E232+1):K219&lt;&gt;"",0),0)+E232,"")))</f>
        <v>374</v>
      </c>
      <c r="F233" s="1441">
        <f t="shared" si="132"/>
        <v>0</v>
      </c>
      <c r="G233" s="1441" t="str">
        <f t="shared" si="126"/>
        <v/>
      </c>
      <c r="H233" s="1440" t="str">
        <f t="shared" si="127"/>
        <v/>
      </c>
      <c r="I233" s="1439" t="str">
        <f>IF(AND(F233&lt;&gt;"",N26&gt;0,M233&gt;N26),"Mot &gt; limite","")</f>
        <v/>
      </c>
      <c r="M233" s="1408">
        <f>IF(OR(F233="",N26="",N26&lt;=0),"",IF(LEN(F233)&lt;=N26,LEN(F233),IFERROR(FIND("♦",SUBSTITUTE(LEFT(F233,N26)," ","♦",LEN(LEFT(F233,N26))-LEN(SUBSTITUTE(LEFT(F233,N26)," ","")))),FIND(" ",F233&amp;" ",N26+1)-1)))</f>
        <v>1</v>
      </c>
      <c r="N233" s="1437" t="str">
        <f t="shared" si="128"/>
        <v/>
      </c>
      <c r="O233" s="1438" t="str">
        <f t="shared" si="129"/>
        <v/>
      </c>
      <c r="P233" s="1437" t="str">
        <f t="shared" si="130"/>
        <v/>
      </c>
      <c r="Q233" s="1437" t="str">
        <f t="shared" si="131"/>
        <v/>
      </c>
      <c r="S233" s="1477"/>
      <c r="T233" s="1477"/>
      <c r="U233" s="1477"/>
      <c r="V233" s="1477"/>
      <c r="W233" s="1477"/>
      <c r="X233" s="1477"/>
      <c r="Y233" s="1477"/>
      <c r="Z233" s="1477"/>
      <c r="AA233" s="1477"/>
      <c r="AB233" s="1467"/>
      <c r="AC233" s="1467"/>
      <c r="AD233" s="1472" t="str">
        <f>IF(ISBLANK(AE233),"",LARGE(AD222:AD232,1)+1)</f>
        <v/>
      </c>
      <c r="AE233" s="1471"/>
      <c r="AF233" s="1471"/>
      <c r="AG233" s="1471"/>
      <c r="AH233" s="1471"/>
      <c r="AI233" s="1471"/>
      <c r="AJ233" s="1471"/>
      <c r="AK233" s="1471"/>
      <c r="AL233" s="1471"/>
      <c r="AM233" s="1810"/>
      <c r="AN233" s="1809"/>
      <c r="AO233" s="1809"/>
      <c r="AP233" s="1812"/>
      <c r="AQ233" s="1562"/>
      <c r="AR233" s="1811" t="s">
        <v>171</v>
      </c>
      <c r="AS233" s="1463"/>
      <c r="EF233" s="1412"/>
      <c r="EG233" s="1411" t="s">
        <v>2496</v>
      </c>
      <c r="EH233" s="1411" t="s">
        <v>602</v>
      </c>
      <c r="EI233" s="1411" t="s">
        <v>1906</v>
      </c>
      <c r="EJ233" s="1411" t="s">
        <v>2497</v>
      </c>
      <c r="EK233" s="1411" t="s">
        <v>2497</v>
      </c>
      <c r="EL233" s="1411" t="s">
        <v>2485</v>
      </c>
      <c r="EM233" s="1411" t="s">
        <v>2492</v>
      </c>
      <c r="EN233" s="1411" t="s">
        <v>1910</v>
      </c>
      <c r="EO233" s="1414" t="s">
        <v>1911</v>
      </c>
    </row>
    <row r="234" spans="2:145" ht="21" customHeight="1">
      <c r="B234" s="1439"/>
      <c r="C234" s="1439"/>
      <c r="D234" s="1439"/>
      <c r="E234" s="1439">
        <f t="array" ref="E234">IF(H233&lt;&gt;"",E233,IF(E233="","",IFERROR(MATCH(TRUE(),INDEX(INDEX(K:K,E233+1):K219&lt;&gt;"",0),0)+E233,"")))</f>
        <v>375</v>
      </c>
      <c r="F234" s="1441">
        <f t="shared" si="132"/>
        <v>0</v>
      </c>
      <c r="G234" s="1441" t="str">
        <f t="shared" si="126"/>
        <v/>
      </c>
      <c r="H234" s="1440" t="str">
        <f t="shared" si="127"/>
        <v/>
      </c>
      <c r="I234" s="1439" t="str">
        <f>IF(AND(F234&lt;&gt;"",N26&gt;0,M234&gt;N26),"Mot &gt; limite","")</f>
        <v/>
      </c>
      <c r="M234" s="1408">
        <f>IF(OR(F234="",N26="",N26&lt;=0),"",IF(LEN(F234)&lt;=N26,LEN(F234),IFERROR(FIND("♦",SUBSTITUTE(LEFT(F234,N26)," ","♦",LEN(LEFT(F234,N26))-LEN(SUBSTITUTE(LEFT(F234,N26)," ","")))),FIND(" ",F234&amp;" ",N26+1)-1)))</f>
        <v>1</v>
      </c>
      <c r="N234" s="1437" t="str">
        <f t="shared" si="128"/>
        <v/>
      </c>
      <c r="O234" s="1438" t="str">
        <f t="shared" si="129"/>
        <v/>
      </c>
      <c r="P234" s="1437" t="str">
        <f t="shared" si="130"/>
        <v/>
      </c>
      <c r="Q234" s="1437" t="str">
        <f t="shared" si="131"/>
        <v/>
      </c>
      <c r="S234" s="1477"/>
      <c r="T234" s="1477"/>
      <c r="U234" s="1477"/>
      <c r="V234" s="1477"/>
      <c r="W234" s="1477"/>
      <c r="X234" s="1477"/>
      <c r="Y234" s="1477"/>
      <c r="Z234" s="1477"/>
      <c r="AA234" s="1477"/>
      <c r="AB234" s="1467"/>
      <c r="AC234" s="1467"/>
      <c r="AD234" s="1472" t="str">
        <f>IF(ISBLANK(AE234),"",LARGE(AD222:AD233,1)+1)</f>
        <v/>
      </c>
      <c r="AE234" s="1471"/>
      <c r="AF234" s="1471"/>
      <c r="AG234" s="1471"/>
      <c r="AH234" s="1471"/>
      <c r="AI234" s="1471"/>
      <c r="AJ234" s="1471"/>
      <c r="AK234" s="1471"/>
      <c r="AL234" s="1471"/>
      <c r="AM234" s="1810"/>
      <c r="AN234" s="1809"/>
      <c r="AO234" s="1807"/>
      <c r="AP234" s="1806"/>
      <c r="AQ234" s="1808" t="s">
        <v>172</v>
      </c>
      <c r="AR234" s="1804"/>
      <c r="AS234" s="1463"/>
      <c r="EF234" s="1412"/>
      <c r="EG234" s="1411" t="s">
        <v>2498</v>
      </c>
      <c r="EH234" s="1411" t="s">
        <v>602</v>
      </c>
      <c r="EI234" s="1411" t="s">
        <v>1906</v>
      </c>
      <c r="EJ234" s="1411" t="s">
        <v>2499</v>
      </c>
      <c r="EK234" s="1411" t="s">
        <v>2499</v>
      </c>
      <c r="EL234" s="1411" t="s">
        <v>2485</v>
      </c>
      <c r="EM234" s="1411" t="s">
        <v>2486</v>
      </c>
      <c r="EN234" s="1411" t="s">
        <v>2487</v>
      </c>
      <c r="EO234" s="1414" t="s">
        <v>2488</v>
      </c>
    </row>
    <row r="235" spans="2:145" ht="21" customHeight="1">
      <c r="B235" s="1439"/>
      <c r="C235" s="1439"/>
      <c r="D235" s="1439"/>
      <c r="E235" s="1439">
        <f t="array" ref="E235">IF(H234&lt;&gt;"",E234,IF(E234="","",IFERROR(MATCH(TRUE(),INDEX(INDEX(K:K,E234+1):K219&lt;&gt;"",0),0)+E234,"")))</f>
        <v>376</v>
      </c>
      <c r="F235" s="1441">
        <f t="shared" si="132"/>
        <v>0</v>
      </c>
      <c r="G235" s="1441" t="str">
        <f t="shared" si="126"/>
        <v/>
      </c>
      <c r="H235" s="1440" t="str">
        <f t="shared" si="127"/>
        <v/>
      </c>
      <c r="I235" s="1439" t="str">
        <f>IF(AND(F235&lt;&gt;"",N26&gt;0,M235&gt;N26),"Mot &gt; limite","")</f>
        <v/>
      </c>
      <c r="M235" s="1408">
        <f>IF(OR(F235="",N26="",N26&lt;=0),"",IF(LEN(F235)&lt;=N26,LEN(F235),IFERROR(FIND("♦",SUBSTITUTE(LEFT(F235,N26)," ","♦",LEN(LEFT(F235,N26))-LEN(SUBSTITUTE(LEFT(F235,N26)," ","")))),FIND(" ",F235&amp;" ",N26+1)-1)))</f>
        <v>1</v>
      </c>
      <c r="N235" s="1437" t="str">
        <f t="shared" si="128"/>
        <v/>
      </c>
      <c r="O235" s="1438" t="str">
        <f t="shared" si="129"/>
        <v/>
      </c>
      <c r="P235" s="1437" t="str">
        <f t="shared" si="130"/>
        <v/>
      </c>
      <c r="Q235" s="1437" t="str">
        <f t="shared" si="131"/>
        <v/>
      </c>
      <c r="S235" s="1477"/>
      <c r="T235" s="1477"/>
      <c r="U235" s="1477"/>
      <c r="V235" s="1477"/>
      <c r="W235" s="1477"/>
      <c r="X235" s="1477"/>
      <c r="Y235" s="1477"/>
      <c r="Z235" s="1477"/>
      <c r="AA235" s="1477"/>
      <c r="AB235" s="1467"/>
      <c r="AC235" s="1467"/>
      <c r="AD235" s="1472" t="str">
        <f>IF(ISBLANK(AE235),"",LARGE(AD222:AD234,1)+1)</f>
        <v/>
      </c>
      <c r="AE235" s="1471"/>
      <c r="AF235" s="1471"/>
      <c r="AG235" s="1471"/>
      <c r="AH235" s="1471"/>
      <c r="AI235" s="1471"/>
      <c r="AJ235" s="1471"/>
      <c r="AK235" s="1471"/>
      <c r="AL235" s="1471"/>
      <c r="AM235" s="1801"/>
      <c r="AN235" s="1800"/>
      <c r="AO235" s="1807"/>
      <c r="AP235" s="1806"/>
      <c r="AQ235" s="1805" t="s">
        <v>173</v>
      </c>
      <c r="AR235" s="1804"/>
      <c r="AS235" s="1463"/>
      <c r="EF235" s="1412"/>
      <c r="EG235" s="1411" t="s">
        <v>2500</v>
      </c>
      <c r="EH235" s="1411" t="s">
        <v>602</v>
      </c>
      <c r="EI235" s="1411" t="s">
        <v>1906</v>
      </c>
      <c r="EJ235" s="1411" t="s">
        <v>2501</v>
      </c>
      <c r="EK235" s="1411" t="s">
        <v>2501</v>
      </c>
      <c r="EL235" s="1411" t="s">
        <v>2485</v>
      </c>
      <c r="EM235" s="1411" t="s">
        <v>2486</v>
      </c>
      <c r="EN235" s="1411" t="s">
        <v>2487</v>
      </c>
      <c r="EO235" s="1414" t="s">
        <v>2488</v>
      </c>
    </row>
    <row r="236" spans="2:145" ht="21" customHeight="1">
      <c r="B236" s="1439"/>
      <c r="C236" s="1439"/>
      <c r="D236" s="1439"/>
      <c r="E236" s="1439">
        <f t="array" ref="E236">IF(H235&lt;&gt;"",E235,IF(E235="","",IFERROR(MATCH(TRUE(),INDEX(INDEX(K:K,E235+1):K219&lt;&gt;"",0),0)+E235,"")))</f>
        <v>377</v>
      </c>
      <c r="F236" s="1441">
        <f t="shared" si="132"/>
        <v>0</v>
      </c>
      <c r="G236" s="1441" t="str">
        <f t="shared" si="126"/>
        <v/>
      </c>
      <c r="H236" s="1440" t="str">
        <f t="shared" si="127"/>
        <v/>
      </c>
      <c r="I236" s="1439" t="str">
        <f>IF(AND(F236&lt;&gt;"",N26&gt;0,M236&gt;N26),"Mot &gt; limite","")</f>
        <v/>
      </c>
      <c r="M236" s="1408">
        <f>IF(OR(F236="",N26="",N26&lt;=0),"",IF(LEN(F236)&lt;=N26,LEN(F236),IFERROR(FIND("♦",SUBSTITUTE(LEFT(F236,N26)," ","♦",LEN(LEFT(F236,N26))-LEN(SUBSTITUTE(LEFT(F236,N26)," ","")))),FIND(" ",F236&amp;" ",N26+1)-1)))</f>
        <v>1</v>
      </c>
      <c r="N236" s="1437" t="str">
        <f t="shared" si="128"/>
        <v/>
      </c>
      <c r="O236" s="1438" t="str">
        <f t="shared" si="129"/>
        <v/>
      </c>
      <c r="P236" s="1437" t="str">
        <f t="shared" si="130"/>
        <v/>
      </c>
      <c r="Q236" s="1437" t="str">
        <f t="shared" si="131"/>
        <v/>
      </c>
      <c r="S236" s="1477"/>
      <c r="T236" s="1477"/>
      <c r="U236" s="1477"/>
      <c r="V236" s="1477"/>
      <c r="W236" s="1477"/>
      <c r="X236" s="1477"/>
      <c r="Y236" s="1477"/>
      <c r="Z236" s="1477"/>
      <c r="AA236" s="1477"/>
      <c r="AB236" s="1467"/>
      <c r="AC236" s="1467"/>
      <c r="AD236" s="1472" t="str">
        <f>IF(ISBLANK(AE236),"",LARGE(AD222:AD235,1)+1)</f>
        <v/>
      </c>
      <c r="AE236" s="1471"/>
      <c r="AF236" s="1471"/>
      <c r="AG236" s="1471"/>
      <c r="AH236" s="1471"/>
      <c r="AI236" s="1471"/>
      <c r="AJ236" s="1471"/>
      <c r="AK236" s="1471"/>
      <c r="AL236" s="1471"/>
      <c r="AM236" s="1801"/>
      <c r="AN236" s="1800"/>
      <c r="AO236" s="1800"/>
      <c r="AP236" s="1803"/>
      <c r="AQ236" s="1803"/>
      <c r="AR236" s="1637"/>
      <c r="AS236" s="1463"/>
      <c r="EF236" s="1412"/>
      <c r="EG236" s="1411" t="s">
        <v>2502</v>
      </c>
      <c r="EH236" s="1411" t="s">
        <v>602</v>
      </c>
      <c r="EI236" s="1411" t="s">
        <v>1906</v>
      </c>
      <c r="EJ236" s="1411" t="s">
        <v>2503</v>
      </c>
      <c r="EK236" s="1411" t="s">
        <v>2503</v>
      </c>
      <c r="EL236" s="1411" t="s">
        <v>2485</v>
      </c>
      <c r="EM236" s="1411" t="s">
        <v>2486</v>
      </c>
      <c r="EN236" s="1411" t="s">
        <v>2487</v>
      </c>
      <c r="EO236" s="1414" t="s">
        <v>2488</v>
      </c>
    </row>
    <row r="237" spans="2:145" ht="21" customHeight="1">
      <c r="B237" s="1439"/>
      <c r="C237" s="1439"/>
      <c r="D237" s="1439"/>
      <c r="E237" s="1439">
        <f t="array" ref="E237">IF(H236&lt;&gt;"",E236,IF(E236="","",IFERROR(MATCH(TRUE(),INDEX(INDEX(K:K,E236+1):K219&lt;&gt;"",0),0)+E236,"")))</f>
        <v>378</v>
      </c>
      <c r="F237" s="1441">
        <f t="shared" si="132"/>
        <v>0</v>
      </c>
      <c r="G237" s="1441" t="str">
        <f t="shared" si="126"/>
        <v/>
      </c>
      <c r="H237" s="1440" t="str">
        <f t="shared" si="127"/>
        <v/>
      </c>
      <c r="I237" s="1439" t="str">
        <f>IF(AND(F237&lt;&gt;"",N26&gt;0,M237&gt;N26),"Mot &gt; limite","")</f>
        <v/>
      </c>
      <c r="M237" s="1408">
        <f>IF(OR(F237="",N26="",N26&lt;=0),"",IF(LEN(F237)&lt;=N26,LEN(F237),IFERROR(FIND("♦",SUBSTITUTE(LEFT(F237,N26)," ","♦",LEN(LEFT(F237,N26))-LEN(SUBSTITUTE(LEFT(F237,N26)," ","")))),FIND(" ",F237&amp;" ",N26+1)-1)))</f>
        <v>1</v>
      </c>
      <c r="N237" s="1437" t="str">
        <f t="shared" si="128"/>
        <v/>
      </c>
      <c r="O237" s="1438" t="str">
        <f t="shared" si="129"/>
        <v/>
      </c>
      <c r="P237" s="1437" t="str">
        <f t="shared" si="130"/>
        <v/>
      </c>
      <c r="Q237" s="1437" t="str">
        <f t="shared" si="131"/>
        <v/>
      </c>
      <c r="S237" s="1477"/>
      <c r="T237" s="1477"/>
      <c r="U237" s="1477"/>
      <c r="V237" s="1477"/>
      <c r="W237" s="1477"/>
      <c r="X237" s="1477"/>
      <c r="Y237" s="1477"/>
      <c r="Z237" s="1477"/>
      <c r="AA237" s="1477"/>
      <c r="AB237" s="1467"/>
      <c r="AC237" s="1467"/>
      <c r="AD237" s="1472" t="str">
        <f>IF(ISBLANK(AE237),"",LARGE(AD222:AD236,1)+1)</f>
        <v/>
      </c>
      <c r="AE237" s="1471"/>
      <c r="AF237" s="1471"/>
      <c r="AG237" s="1471"/>
      <c r="AH237" s="1471"/>
      <c r="AI237" s="1471"/>
      <c r="AJ237" s="1471"/>
      <c r="AK237" s="1471"/>
      <c r="AL237" s="1471"/>
      <c r="AM237" s="1801"/>
      <c r="AN237" s="1800"/>
      <c r="AO237" s="1800"/>
      <c r="AP237" s="1803"/>
      <c r="AQ237" s="1802" t="s">
        <v>141</v>
      </c>
      <c r="AR237" s="1697" t="s">
        <v>141</v>
      </c>
      <c r="AS237" s="1463"/>
      <c r="EF237" s="1412"/>
      <c r="EG237" s="1411" t="s">
        <v>2504</v>
      </c>
      <c r="EH237" s="1411" t="s">
        <v>602</v>
      </c>
      <c r="EI237" s="1411" t="s">
        <v>1906</v>
      </c>
      <c r="EJ237" s="1411" t="s">
        <v>2505</v>
      </c>
      <c r="EK237" s="1411" t="s">
        <v>2505</v>
      </c>
      <c r="EL237" s="1411" t="s">
        <v>2485</v>
      </c>
      <c r="EM237" s="1411" t="s">
        <v>2486</v>
      </c>
      <c r="EN237" s="1411" t="s">
        <v>2487</v>
      </c>
      <c r="EO237" s="1414" t="s">
        <v>2488</v>
      </c>
    </row>
    <row r="238" spans="2:145" ht="21" customHeight="1">
      <c r="B238" s="1439"/>
      <c r="C238" s="1439"/>
      <c r="D238" s="1439"/>
      <c r="E238" s="1439">
        <f t="array" ref="E238">IF(H237&lt;&gt;"",E237,IF(E237="","",IFERROR(MATCH(TRUE(),INDEX(INDEX(K:K,E237+1):K219&lt;&gt;"",0),0)+E237,"")))</f>
        <v>379</v>
      </c>
      <c r="F238" s="1441">
        <f t="shared" si="132"/>
        <v>0</v>
      </c>
      <c r="G238" s="1441" t="str">
        <f t="shared" si="126"/>
        <v/>
      </c>
      <c r="H238" s="1440" t="str">
        <f t="shared" si="127"/>
        <v/>
      </c>
      <c r="I238" s="1439" t="str">
        <f>IF(AND(F238&lt;&gt;"",N26&gt;0,M238&gt;N26),"Mot &gt; limite","")</f>
        <v/>
      </c>
      <c r="M238" s="1408">
        <f>IF(OR(F238="",N26="",N26&lt;=0),"",IF(LEN(F238)&lt;=N26,LEN(F238),IFERROR(FIND("♦",SUBSTITUTE(LEFT(F238,N26)," ","♦",LEN(LEFT(F238,N26))-LEN(SUBSTITUTE(LEFT(F238,N26)," ","")))),FIND(" ",F238&amp;" ",N26+1)-1)))</f>
        <v>1</v>
      </c>
      <c r="N238" s="1437" t="str">
        <f t="shared" si="128"/>
        <v/>
      </c>
      <c r="O238" s="1438" t="str">
        <f t="shared" si="129"/>
        <v/>
      </c>
      <c r="P238" s="1437" t="str">
        <f t="shared" si="130"/>
        <v/>
      </c>
      <c r="Q238" s="1437" t="str">
        <f t="shared" si="131"/>
        <v/>
      </c>
      <c r="S238" s="1477"/>
      <c r="T238" s="1477"/>
      <c r="U238" s="1477"/>
      <c r="V238" s="1477"/>
      <c r="W238" s="1477"/>
      <c r="X238" s="1477"/>
      <c r="Y238" s="1477"/>
      <c r="Z238" s="1477"/>
      <c r="AA238" s="1477"/>
      <c r="AB238" s="1467"/>
      <c r="AC238" s="1467"/>
      <c r="AD238" s="1472" t="str">
        <f>IF(ISBLANK(AE238),"",LARGE(AD222:AD237,1)+1)</f>
        <v/>
      </c>
      <c r="AE238" s="1471"/>
      <c r="AF238" s="1471"/>
      <c r="AG238" s="1471"/>
      <c r="AH238" s="1471"/>
      <c r="AI238" s="1471"/>
      <c r="AJ238" s="1471"/>
      <c r="AK238" s="1471"/>
      <c r="AL238" s="1471"/>
      <c r="AM238" s="1801"/>
      <c r="AN238" s="1800"/>
      <c r="AO238" s="1800"/>
      <c r="AP238" s="1800"/>
      <c r="AQ238" s="1638"/>
      <c r="AR238" s="1637"/>
      <c r="AS238" s="1463"/>
      <c r="EF238" s="1412"/>
      <c r="EG238" s="1411" t="s">
        <v>2506</v>
      </c>
      <c r="EH238" s="1411" t="s">
        <v>602</v>
      </c>
      <c r="EI238" s="1411" t="s">
        <v>1906</v>
      </c>
      <c r="EJ238" s="1411" t="s">
        <v>2507</v>
      </c>
      <c r="EK238" s="1411" t="s">
        <v>2507</v>
      </c>
      <c r="EL238" s="1411" t="s">
        <v>2485</v>
      </c>
      <c r="EM238" s="1411" t="s">
        <v>2486</v>
      </c>
      <c r="EN238" s="1411" t="s">
        <v>2487</v>
      </c>
      <c r="EO238" s="1414" t="s">
        <v>2488</v>
      </c>
    </row>
    <row r="239" spans="2:145" ht="21" customHeight="1">
      <c r="B239" s="1439"/>
      <c r="C239" s="1439"/>
      <c r="D239" s="1439"/>
      <c r="E239" s="1439">
        <f t="array" ref="E239">IF(H238&lt;&gt;"",E238,IF(E238="","",IFERROR(MATCH(TRUE(),INDEX(INDEX(K:K,E238+1):K219&lt;&gt;"",0),0)+E238,"")))</f>
        <v>380</v>
      </c>
      <c r="F239" s="1441">
        <f t="shared" si="132"/>
        <v>0</v>
      </c>
      <c r="G239" s="1441" t="str">
        <f t="shared" si="126"/>
        <v/>
      </c>
      <c r="H239" s="1440" t="str">
        <f t="shared" si="127"/>
        <v/>
      </c>
      <c r="I239" s="1439" t="str">
        <f>IF(AND(F239&lt;&gt;"",N26&gt;0,M239&gt;N26),"Mot &gt; limite","")</f>
        <v/>
      </c>
      <c r="M239" s="1408">
        <f>IF(OR(F239="",N26="",N26&lt;=0),"",IF(LEN(F239)&lt;=N26,LEN(F239),IFERROR(FIND("♦",SUBSTITUTE(LEFT(F239,N26)," ","♦",LEN(LEFT(F239,N26))-LEN(SUBSTITUTE(LEFT(F239,N26)," ","")))),FIND(" ",F239&amp;" ",N26+1)-1)))</f>
        <v>1</v>
      </c>
      <c r="N239" s="1437" t="str">
        <f t="shared" si="128"/>
        <v/>
      </c>
      <c r="O239" s="1438" t="str">
        <f t="shared" si="129"/>
        <v/>
      </c>
      <c r="P239" s="1437" t="str">
        <f t="shared" si="130"/>
        <v/>
      </c>
      <c r="Q239" s="1437" t="str">
        <f t="shared" si="131"/>
        <v/>
      </c>
      <c r="S239" s="1477"/>
      <c r="T239" s="1477"/>
      <c r="U239" s="1477"/>
      <c r="V239" s="1477"/>
      <c r="W239" s="1477"/>
      <c r="X239" s="1477"/>
      <c r="Y239" s="1477"/>
      <c r="Z239" s="1477"/>
      <c r="AA239" s="1477"/>
      <c r="AB239" s="1467"/>
      <c r="AC239" s="1467"/>
      <c r="AD239" s="1472"/>
      <c r="AE239" s="1471"/>
      <c r="AF239" s="1471"/>
      <c r="AG239" s="1471"/>
      <c r="AH239" s="1471"/>
      <c r="AI239" s="1471"/>
      <c r="AJ239" s="1471"/>
      <c r="AK239" s="1471"/>
      <c r="AL239" s="1471"/>
      <c r="AM239" s="1771"/>
      <c r="AN239" s="1770"/>
      <c r="AO239" s="1770"/>
      <c r="AP239" s="1770"/>
      <c r="AQ239" s="1770"/>
      <c r="AR239" s="1769"/>
      <c r="AS239" s="1463"/>
      <c r="EF239" s="1412"/>
      <c r="EG239" s="1411" t="s">
        <v>2508</v>
      </c>
      <c r="EH239" s="1411" t="s">
        <v>602</v>
      </c>
      <c r="EI239" s="1411" t="s">
        <v>1906</v>
      </c>
      <c r="EJ239" s="1411" t="s">
        <v>2509</v>
      </c>
      <c r="EK239" s="1411" t="s">
        <v>2509</v>
      </c>
      <c r="EL239" s="1411" t="s">
        <v>2485</v>
      </c>
      <c r="EM239" s="1411" t="s">
        <v>2492</v>
      </c>
      <c r="EN239" s="1411" t="s">
        <v>1910</v>
      </c>
      <c r="EO239" s="1414" t="s">
        <v>1911</v>
      </c>
    </row>
    <row r="240" spans="2:145" ht="21" customHeight="1">
      <c r="B240" s="1439"/>
      <c r="C240" s="1439"/>
      <c r="D240" s="1439"/>
      <c r="E240" s="1439">
        <f t="array" ref="E240">IF(H239&lt;&gt;"",E239,IF(E239="","",IFERROR(MATCH(TRUE(),INDEX(INDEX(K:K,E239+1):K219&lt;&gt;"",0),0)+E239,"")))</f>
        <v>381</v>
      </c>
      <c r="F240" s="1441">
        <f t="shared" si="132"/>
        <v>0</v>
      </c>
      <c r="G240" s="1441" t="str">
        <f t="shared" si="126"/>
        <v/>
      </c>
      <c r="H240" s="1440" t="str">
        <f t="shared" si="127"/>
        <v/>
      </c>
      <c r="I240" s="1439" t="str">
        <f>IF(AND(F240&lt;&gt;"",N26&gt;0,M240&gt;N26),"Mot &gt; limite","")</f>
        <v/>
      </c>
      <c r="M240" s="1408">
        <f>IF(OR(F240="",N26="",N26&lt;=0),"",IF(LEN(F240)&lt;=N26,LEN(F240),IFERROR(FIND("♦",SUBSTITUTE(LEFT(F240,N26)," ","♦",LEN(LEFT(F240,N26))-LEN(SUBSTITUTE(LEFT(F240,N26)," ","")))),FIND(" ",F240&amp;" ",N26+1)-1)))</f>
        <v>1</v>
      </c>
      <c r="N240" s="1437" t="str">
        <f t="shared" si="128"/>
        <v/>
      </c>
      <c r="O240" s="1438" t="str">
        <f t="shared" si="129"/>
        <v/>
      </c>
      <c r="P240" s="1437" t="str">
        <f t="shared" si="130"/>
        <v/>
      </c>
      <c r="Q240" s="1437" t="str">
        <f t="shared" si="131"/>
        <v/>
      </c>
      <c r="S240" s="1477"/>
      <c r="T240" s="1477"/>
      <c r="U240" s="1477"/>
      <c r="V240" s="1477"/>
      <c r="W240" s="1477"/>
      <c r="X240" s="1477"/>
      <c r="Y240" s="1477"/>
      <c r="Z240" s="1477"/>
      <c r="AA240" s="1477"/>
      <c r="AB240" s="1467"/>
      <c r="AC240" s="1467"/>
      <c r="AD240" s="1472"/>
      <c r="AE240" s="1471"/>
      <c r="AF240" s="1471"/>
      <c r="AG240" s="1471"/>
      <c r="AH240" s="1471"/>
      <c r="AI240" s="1471"/>
      <c r="AJ240" s="1471"/>
      <c r="AK240" s="1471"/>
      <c r="AL240" s="1471"/>
      <c r="AM240" s="1471"/>
      <c r="AN240" s="1471"/>
      <c r="AO240" s="1471"/>
      <c r="AP240" s="1471"/>
      <c r="AQ240" s="1471"/>
      <c r="AR240" s="1621"/>
      <c r="AS240" s="1463"/>
      <c r="EF240" s="1412"/>
      <c r="EG240" s="1411" t="s">
        <v>2510</v>
      </c>
      <c r="EH240" s="1411" t="s">
        <v>602</v>
      </c>
      <c r="EI240" s="1411" t="s">
        <v>1906</v>
      </c>
      <c r="EJ240" s="1411" t="s">
        <v>2511</v>
      </c>
      <c r="EK240" s="1411" t="s">
        <v>2511</v>
      </c>
      <c r="EL240" s="1411" t="s">
        <v>2485</v>
      </c>
      <c r="EM240" s="1411" t="s">
        <v>2486</v>
      </c>
      <c r="EN240" s="1411" t="s">
        <v>2487</v>
      </c>
      <c r="EO240" s="1414" t="s">
        <v>2488</v>
      </c>
    </row>
    <row r="241" spans="2:145" ht="21" customHeight="1">
      <c r="B241" s="1439"/>
      <c r="C241" s="1439"/>
      <c r="D241" s="1439"/>
      <c r="E241" s="1439">
        <f t="array" ref="E241">IF(H240&lt;&gt;"",E240,IF(E240="","",IFERROR(MATCH(TRUE(),INDEX(INDEX(K:K,E240+1):K219&lt;&gt;"",0),0)+E240,"")))</f>
        <v>382</v>
      </c>
      <c r="F241" s="1441">
        <f t="shared" si="132"/>
        <v>0</v>
      </c>
      <c r="G241" s="1441" t="str">
        <f t="shared" si="126"/>
        <v/>
      </c>
      <c r="H241" s="1440" t="str">
        <f t="shared" si="127"/>
        <v/>
      </c>
      <c r="I241" s="1439" t="str">
        <f>IF(AND(F241&lt;&gt;"",N26&gt;0,M241&gt;N26),"Mot &gt; limite","")</f>
        <v/>
      </c>
      <c r="M241" s="1408">
        <f>IF(OR(F241="",N26="",N26&lt;=0),"",IF(LEN(F241)&lt;=N26,LEN(F241),IFERROR(FIND("♦",SUBSTITUTE(LEFT(F241,N26)," ","♦",LEN(LEFT(F241,N26))-LEN(SUBSTITUTE(LEFT(F241,N26)," ","")))),FIND(" ",F241&amp;" ",N26+1)-1)))</f>
        <v>1</v>
      </c>
      <c r="N241" s="1437" t="str">
        <f t="shared" si="128"/>
        <v/>
      </c>
      <c r="O241" s="1438" t="str">
        <f t="shared" si="129"/>
        <v/>
      </c>
      <c r="P241" s="1437" t="str">
        <f t="shared" si="130"/>
        <v/>
      </c>
      <c r="Q241" s="1437" t="str">
        <f t="shared" si="131"/>
        <v/>
      </c>
      <c r="S241" s="1477"/>
      <c r="T241" s="1477"/>
      <c r="U241" s="1477"/>
      <c r="V241" s="1477"/>
      <c r="W241" s="1477"/>
      <c r="X241" s="1477"/>
      <c r="Y241" s="1477"/>
      <c r="Z241" s="1477"/>
      <c r="AA241" s="1477"/>
      <c r="AB241" s="1467"/>
      <c r="AC241" s="1467"/>
      <c r="AD241" s="1466" t="s">
        <v>118</v>
      </c>
      <c r="AE241" s="1465"/>
      <c r="AF241" s="1465"/>
      <c r="AG241" s="1465"/>
      <c r="AH241" s="1465"/>
      <c r="AI241" s="1465"/>
      <c r="AJ241" s="1465"/>
      <c r="AK241" s="1465"/>
      <c r="AL241" s="1465"/>
      <c r="AM241" s="1465"/>
      <c r="AN241" s="1465"/>
      <c r="AO241" s="1465"/>
      <c r="AP241" s="1465"/>
      <c r="AQ241" s="1465"/>
      <c r="AR241" s="1574" t="s">
        <v>118</v>
      </c>
      <c r="AS241" s="1463"/>
      <c r="EF241" s="1412"/>
      <c r="EG241" s="1411" t="s">
        <v>2512</v>
      </c>
      <c r="EH241" s="1411" t="s">
        <v>602</v>
      </c>
      <c r="EI241" s="1411" t="s">
        <v>1906</v>
      </c>
      <c r="EJ241" s="1411" t="s">
        <v>2513</v>
      </c>
      <c r="EK241" s="1411" t="s">
        <v>2513</v>
      </c>
      <c r="EL241" s="1411" t="s">
        <v>2485</v>
      </c>
      <c r="EM241" s="1411" t="s">
        <v>2486</v>
      </c>
      <c r="EN241" s="1411" t="s">
        <v>2487</v>
      </c>
      <c r="EO241" s="1414" t="s">
        <v>2488</v>
      </c>
    </row>
    <row r="242" spans="2:145" ht="21" customHeight="1">
      <c r="B242" s="1439"/>
      <c r="C242" s="1439"/>
      <c r="D242" s="1439"/>
      <c r="E242" s="1439">
        <f t="array" ref="E242">IF(H241&lt;&gt;"",E241,IF(E241="","",IFERROR(MATCH(TRUE(),INDEX(INDEX(K:K,E241+1):K219&lt;&gt;"",0),0)+E241,"")))</f>
        <v>383</v>
      </c>
      <c r="F242" s="1441">
        <f t="shared" si="132"/>
        <v>0</v>
      </c>
      <c r="G242" s="1441" t="str">
        <f t="shared" si="126"/>
        <v/>
      </c>
      <c r="H242" s="1440" t="str">
        <f t="shared" si="127"/>
        <v/>
      </c>
      <c r="I242" s="1439" t="str">
        <f>IF(AND(F242&lt;&gt;"",N26&gt;0,M242&gt;N26),"Mot &gt; limite","")</f>
        <v/>
      </c>
      <c r="M242" s="1408">
        <f>IF(OR(F242="",N26="",N26&lt;=0),"",IF(LEN(F242)&lt;=N26,LEN(F242),IFERROR(FIND("♦",SUBSTITUTE(LEFT(F242,N26)," ","♦",LEN(LEFT(F242,N26))-LEN(SUBSTITUTE(LEFT(F242,N26)," ","")))),FIND(" ",F242&amp;" ",N26+1)-1)))</f>
        <v>1</v>
      </c>
      <c r="N242" s="1437" t="str">
        <f t="shared" si="128"/>
        <v/>
      </c>
      <c r="O242" s="1438" t="str">
        <f t="shared" si="129"/>
        <v/>
      </c>
      <c r="P242" s="1437" t="str">
        <f t="shared" si="130"/>
        <v/>
      </c>
      <c r="Q242" s="1437" t="str">
        <f t="shared" si="131"/>
        <v/>
      </c>
      <c r="S242" s="1477"/>
      <c r="T242" s="1477"/>
      <c r="U242" s="1477"/>
      <c r="V242" s="1477"/>
      <c r="W242" s="1477"/>
      <c r="X242" s="1477"/>
      <c r="Y242" s="1477"/>
      <c r="Z242" s="1477"/>
      <c r="AA242" s="1477"/>
      <c r="AB242" s="1467"/>
      <c r="AC242" s="1467"/>
      <c r="AD242" s="1573" t="s">
        <v>593</v>
      </c>
      <c r="AE242" s="1471"/>
      <c r="AF242" s="1471"/>
      <c r="AG242" s="1471"/>
      <c r="AH242" s="1471"/>
      <c r="AI242" s="1471"/>
      <c r="AJ242" s="1471"/>
      <c r="AK242" s="1471"/>
      <c r="AL242" s="1471"/>
      <c r="AM242" s="1572"/>
      <c r="AN242" s="1571"/>
      <c r="AO242" s="1570"/>
      <c r="AP242" s="1570"/>
      <c r="AQ242" s="1570"/>
      <c r="AR242" s="1569"/>
      <c r="AS242" s="1463"/>
      <c r="EF242" s="1412"/>
      <c r="EG242" s="1411" t="s">
        <v>2514</v>
      </c>
      <c r="EH242" s="1411" t="s">
        <v>602</v>
      </c>
      <c r="EI242" s="1411" t="s">
        <v>1906</v>
      </c>
      <c r="EJ242" s="1411" t="s">
        <v>2515</v>
      </c>
      <c r="EK242" s="1411" t="s">
        <v>2515</v>
      </c>
      <c r="EL242" s="1411" t="s">
        <v>2485</v>
      </c>
      <c r="EM242" s="1411" t="s">
        <v>2486</v>
      </c>
      <c r="EN242" s="1411" t="s">
        <v>2487</v>
      </c>
      <c r="EO242" s="1414" t="s">
        <v>2488</v>
      </c>
    </row>
    <row r="243" spans="2:145" ht="21" customHeight="1">
      <c r="B243" s="1439"/>
      <c r="C243" s="1439"/>
      <c r="D243" s="1439"/>
      <c r="E243" s="1439">
        <f t="array" ref="E243">IF(H242&lt;&gt;"",E242,IF(E242="","",IFERROR(MATCH(TRUE(),INDEX(INDEX(K:K,E242+1):K219&lt;&gt;"",0),0)+E242,"")))</f>
        <v>384</v>
      </c>
      <c r="F243" s="1441">
        <f t="shared" si="132"/>
        <v>0</v>
      </c>
      <c r="G243" s="1441" t="str">
        <f t="shared" si="126"/>
        <v/>
      </c>
      <c r="H243" s="1440" t="str">
        <f t="shared" si="127"/>
        <v/>
      </c>
      <c r="I243" s="1439" t="str">
        <f>IF(AND(F243&lt;&gt;"",N26&gt;0,M243&gt;N26),"Mot &gt; limite","")</f>
        <v/>
      </c>
      <c r="M243" s="1408">
        <f>IF(OR(F243="",N26="",N26&lt;=0),"",IF(LEN(F243)&lt;=N26,LEN(F243),IFERROR(FIND("♦",SUBSTITUTE(LEFT(F243,N26)," ","♦",LEN(LEFT(F243,N26))-LEN(SUBSTITUTE(LEFT(F243,N26)," ","")))),FIND(" ",F243&amp;" ",N26+1)-1)))</f>
        <v>1</v>
      </c>
      <c r="N243" s="1437" t="str">
        <f t="shared" si="128"/>
        <v/>
      </c>
      <c r="O243" s="1438" t="str">
        <f t="shared" si="129"/>
        <v/>
      </c>
      <c r="P243" s="1437" t="str">
        <f t="shared" si="130"/>
        <v/>
      </c>
      <c r="Q243" s="1437" t="str">
        <f t="shared" si="131"/>
        <v/>
      </c>
      <c r="S243" s="1477"/>
      <c r="T243" s="1477"/>
      <c r="U243" s="1477"/>
      <c r="V243" s="1477"/>
      <c r="W243" s="1477"/>
      <c r="X243" s="1477"/>
      <c r="Y243" s="1477"/>
      <c r="Z243" s="1477"/>
      <c r="AA243" s="1477"/>
      <c r="AB243" s="1467"/>
      <c r="AC243" s="1467"/>
      <c r="AD243" s="1568">
        <v>0</v>
      </c>
      <c r="AE243" s="1471"/>
      <c r="AF243" s="1471"/>
      <c r="AG243" s="1471"/>
      <c r="AH243" s="1471"/>
      <c r="AI243" s="1471"/>
      <c r="AJ243" s="1471"/>
      <c r="AK243" s="1471"/>
      <c r="AL243" s="1471"/>
      <c r="AM243" s="1799" t="s">
        <v>174</v>
      </c>
      <c r="AN243" s="1798" t="s">
        <v>175</v>
      </c>
      <c r="AO243" s="1797" t="s">
        <v>176</v>
      </c>
      <c r="AP243" s="1796" t="s">
        <v>177</v>
      </c>
      <c r="AQ243" s="1796" t="s">
        <v>178</v>
      </c>
      <c r="AR243" s="1795" t="s">
        <v>179</v>
      </c>
      <c r="AS243" s="1463"/>
      <c r="EF243" s="1412"/>
      <c r="EG243" s="1411" t="s">
        <v>2516</v>
      </c>
      <c r="EH243" s="1411" t="s">
        <v>602</v>
      </c>
      <c r="EI243" s="1411" t="s">
        <v>1906</v>
      </c>
      <c r="EJ243" s="1411" t="s">
        <v>2517</v>
      </c>
      <c r="EK243" s="1411" t="s">
        <v>2517</v>
      </c>
      <c r="EL243" s="1411" t="s">
        <v>2485</v>
      </c>
      <c r="EM243" s="1411" t="s">
        <v>2486</v>
      </c>
      <c r="EN243" s="1411" t="s">
        <v>2487</v>
      </c>
      <c r="EO243" s="1414" t="s">
        <v>2488</v>
      </c>
    </row>
    <row r="244" spans="2:145" ht="21" customHeight="1">
      <c r="B244" s="1439"/>
      <c r="C244" s="1439"/>
      <c r="D244" s="1439"/>
      <c r="E244" s="1439">
        <f t="array" ref="E244">IF(H243&lt;&gt;"",E243,IF(E243="","",IFERROR(MATCH(TRUE(),INDEX(INDEX(K:K,E243+1):K219&lt;&gt;"",0),0)+E243,"")))</f>
        <v>385</v>
      </c>
      <c r="F244" s="1441">
        <f t="shared" si="132"/>
        <v>0</v>
      </c>
      <c r="G244" s="1441" t="str">
        <f t="shared" si="126"/>
        <v/>
      </c>
      <c r="H244" s="1440" t="str">
        <f t="shared" si="127"/>
        <v/>
      </c>
      <c r="I244" s="1439" t="str">
        <f>IF(AND(F244&lt;&gt;"",N26&gt;0,M244&gt;N26),"Mot &gt; limite","")</f>
        <v/>
      </c>
      <c r="M244" s="1408">
        <f>IF(OR(F244="",N26="",N26&lt;=0),"",IF(LEN(F244)&lt;=N26,LEN(F244),IFERROR(FIND("♦",SUBSTITUTE(LEFT(F244,N26)," ","♦",LEN(LEFT(F244,N26))-LEN(SUBSTITUTE(LEFT(F244,N26)," ","")))),FIND(" ",F244&amp;" ",N26+1)-1)))</f>
        <v>1</v>
      </c>
      <c r="N244" s="1437" t="str">
        <f t="shared" si="128"/>
        <v/>
      </c>
      <c r="O244" s="1438" t="str">
        <f t="shared" si="129"/>
        <v/>
      </c>
      <c r="P244" s="1437" t="str">
        <f t="shared" si="130"/>
        <v/>
      </c>
      <c r="Q244" s="1437" t="str">
        <f t="shared" si="131"/>
        <v/>
      </c>
      <c r="S244" s="1477"/>
      <c r="T244" s="1477"/>
      <c r="U244" s="1477"/>
      <c r="V244" s="1477"/>
      <c r="W244" s="1477"/>
      <c r="X244" s="1477"/>
      <c r="Y244" s="1477"/>
      <c r="Z244" s="1477"/>
      <c r="AA244" s="1468"/>
      <c r="AB244" s="1467"/>
      <c r="AC244" s="1467"/>
      <c r="AD244" s="1472" t="str">
        <f>IF(ISBLANK(AE244),"",LARGE(AD243:AD243,1)+1)</f>
        <v/>
      </c>
      <c r="AE244" s="1471"/>
      <c r="AF244" s="1471"/>
      <c r="AG244" s="1471"/>
      <c r="AH244" s="1471"/>
      <c r="AI244" s="1471"/>
      <c r="AJ244" s="1471"/>
      <c r="AK244" s="1471"/>
      <c r="AL244" s="1471"/>
      <c r="AM244" s="1794" t="s">
        <v>180</v>
      </c>
      <c r="AN244" s="1793">
        <v>2.4305555555555556E-2</v>
      </c>
      <c r="AO244" s="1705">
        <v>100</v>
      </c>
      <c r="AP244" s="1792">
        <v>0.6</v>
      </c>
      <c r="AQ244" s="1791" t="s">
        <v>181</v>
      </c>
      <c r="AR244" s="1790" t="s">
        <v>182</v>
      </c>
      <c r="AS244" s="1463"/>
      <c r="EF244" s="1412"/>
      <c r="EG244" s="1411" t="s">
        <v>2518</v>
      </c>
      <c r="EH244" s="1411" t="s">
        <v>602</v>
      </c>
      <c r="EI244" s="1411" t="s">
        <v>1906</v>
      </c>
      <c r="EJ244" s="1411" t="s">
        <v>2519</v>
      </c>
      <c r="EK244" s="1411" t="s">
        <v>2519</v>
      </c>
      <c r="EL244" s="1411" t="s">
        <v>2485</v>
      </c>
      <c r="EM244" s="1411" t="s">
        <v>2492</v>
      </c>
      <c r="EN244" s="1411" t="s">
        <v>1910</v>
      </c>
      <c r="EO244" s="1414" t="s">
        <v>1911</v>
      </c>
    </row>
    <row r="245" spans="2:145" ht="21" customHeight="1">
      <c r="B245" s="1439"/>
      <c r="C245" s="1439"/>
      <c r="D245" s="1439"/>
      <c r="E245" s="1439">
        <f t="array" ref="E245">IF(H244&lt;&gt;"",E244,IF(E244="","",IFERROR(MATCH(TRUE(),INDEX(INDEX(K:K,E244+1):K219&lt;&gt;"",0),0)+E244,"")))</f>
        <v>386</v>
      </c>
      <c r="F245" s="1441">
        <f t="shared" si="132"/>
        <v>0</v>
      </c>
      <c r="G245" s="1441" t="str">
        <f t="shared" si="126"/>
        <v/>
      </c>
      <c r="H245" s="1440" t="str">
        <f t="shared" si="127"/>
        <v/>
      </c>
      <c r="I245" s="1439" t="str">
        <f>IF(AND(F245&lt;&gt;"",N26&gt;0,M245&gt;N26),"Mot &gt; limite","")</f>
        <v/>
      </c>
      <c r="M245" s="1408">
        <f>IF(OR(F245="",N26="",N26&lt;=0),"",IF(LEN(F245)&lt;=N26,LEN(F245),IFERROR(FIND("♦",SUBSTITUTE(LEFT(F245,N26)," ","♦",LEN(LEFT(F245,N26))-LEN(SUBSTITUTE(LEFT(F245,N26)," ","")))),FIND(" ",F245&amp;" ",N26+1)-1)))</f>
        <v>1</v>
      </c>
      <c r="N245" s="1437" t="str">
        <f t="shared" si="128"/>
        <v/>
      </c>
      <c r="O245" s="1438" t="str">
        <f t="shared" si="129"/>
        <v/>
      </c>
      <c r="P245" s="1437" t="str">
        <f t="shared" si="130"/>
        <v/>
      </c>
      <c r="Q245" s="1437" t="str">
        <f t="shared" si="131"/>
        <v/>
      </c>
      <c r="S245" s="1477"/>
      <c r="T245" s="1477"/>
      <c r="U245" s="1477"/>
      <c r="V245" s="1477"/>
      <c r="W245" s="1477"/>
      <c r="X245" s="1477"/>
      <c r="Y245" s="1477"/>
      <c r="Z245" s="1477"/>
      <c r="AA245" s="1468"/>
      <c r="AB245" s="1467"/>
      <c r="AC245" s="1467"/>
      <c r="AD245" s="1472" t="str">
        <f>IF(ISBLANK(AE245),"",LARGE(AD243:AD244,1)+1)</f>
        <v/>
      </c>
      <c r="AE245" s="1471"/>
      <c r="AF245" s="1471"/>
      <c r="AG245" s="1471"/>
      <c r="AH245" s="1471"/>
      <c r="AI245" s="1471"/>
      <c r="AJ245" s="1471"/>
      <c r="AK245" s="1471"/>
      <c r="AL245" s="1471"/>
      <c r="AM245" s="1794" t="s">
        <v>124</v>
      </c>
      <c r="AN245" s="1793">
        <v>1.0416666666666666E-2</v>
      </c>
      <c r="AO245" s="1705">
        <v>100</v>
      </c>
      <c r="AP245" s="1792">
        <v>0.6</v>
      </c>
      <c r="AQ245" s="1791" t="s">
        <v>183</v>
      </c>
      <c r="AR245" s="1790" t="s">
        <v>184</v>
      </c>
      <c r="AS245" s="1463"/>
      <c r="EF245" s="1412"/>
      <c r="EG245" s="1411" t="s">
        <v>2520</v>
      </c>
      <c r="EH245" s="1411" t="s">
        <v>602</v>
      </c>
      <c r="EI245" s="1411" t="s">
        <v>1906</v>
      </c>
      <c r="EJ245" s="1411" t="s">
        <v>697</v>
      </c>
      <c r="EK245" s="1411" t="s">
        <v>697</v>
      </c>
      <c r="EL245" s="1411" t="s">
        <v>1980</v>
      </c>
      <c r="EM245" s="1411" t="s">
        <v>1981</v>
      </c>
      <c r="EN245" s="1411" t="s">
        <v>1910</v>
      </c>
      <c r="EO245" s="1414" t="s">
        <v>1982</v>
      </c>
    </row>
    <row r="246" spans="2:145" ht="21" customHeight="1">
      <c r="B246" s="1439"/>
      <c r="C246" s="1439"/>
      <c r="D246" s="1439"/>
      <c r="E246" s="1439">
        <f t="array" ref="E246">IF(H245&lt;&gt;"",E245,IF(E245="","",IFERROR(MATCH(TRUE(),INDEX(INDEX(K:K,E245+1):K219&lt;&gt;"",0),0)+E245,"")))</f>
        <v>387</v>
      </c>
      <c r="F246" s="1441">
        <f t="shared" si="132"/>
        <v>0</v>
      </c>
      <c r="G246" s="1441" t="str">
        <f t="shared" si="126"/>
        <v/>
      </c>
      <c r="H246" s="1440" t="str">
        <f t="shared" si="127"/>
        <v/>
      </c>
      <c r="I246" s="1439" t="str">
        <f>IF(AND(F246&lt;&gt;"",N26&gt;0,M246&gt;N26),"Mot &gt; limite","")</f>
        <v/>
      </c>
      <c r="M246" s="1408">
        <f>IF(OR(F246="",N26="",N26&lt;=0),"",IF(LEN(F246)&lt;=N26,LEN(F246),IFERROR(FIND("♦",SUBSTITUTE(LEFT(F246,N26)," ","♦",LEN(LEFT(F246,N26))-LEN(SUBSTITUTE(LEFT(F246,N26)," ","")))),FIND(" ",F246&amp;" ",N26+1)-1)))</f>
        <v>1</v>
      </c>
      <c r="N246" s="1437" t="str">
        <f t="shared" si="128"/>
        <v/>
      </c>
      <c r="O246" s="1438" t="str">
        <f t="shared" si="129"/>
        <v/>
      </c>
      <c r="P246" s="1437" t="str">
        <f t="shared" si="130"/>
        <v/>
      </c>
      <c r="Q246" s="1437" t="str">
        <f t="shared" si="131"/>
        <v/>
      </c>
      <c r="S246" s="1477"/>
      <c r="T246" s="1477"/>
      <c r="U246" s="1477"/>
      <c r="V246" s="1477"/>
      <c r="W246" s="1477"/>
      <c r="X246" s="1477"/>
      <c r="Y246" s="1477"/>
      <c r="Z246" s="1477"/>
      <c r="AA246" s="1468"/>
      <c r="AB246" s="1467"/>
      <c r="AC246" s="1467"/>
      <c r="AD246" s="1472" t="str">
        <f>IF(ISBLANK(AE246),"",LARGE(AD243:AD245,1)+1)</f>
        <v/>
      </c>
      <c r="AE246" s="1471"/>
      <c r="AF246" s="1471"/>
      <c r="AG246" s="1471"/>
      <c r="AH246" s="1471"/>
      <c r="AI246" s="1471"/>
      <c r="AJ246" s="1471"/>
      <c r="AK246" s="1471"/>
      <c r="AL246" s="1471"/>
      <c r="AM246" s="1794" t="s">
        <v>185</v>
      </c>
      <c r="AN246" s="1793">
        <v>5.2083333333333301E-2</v>
      </c>
      <c r="AO246" s="1705">
        <v>100</v>
      </c>
      <c r="AP246" s="1792">
        <v>0.6</v>
      </c>
      <c r="AQ246" s="1791" t="s">
        <v>181</v>
      </c>
      <c r="AR246" s="1790" t="s">
        <v>186</v>
      </c>
      <c r="AS246" s="1463"/>
      <c r="EF246" s="1412"/>
      <c r="EG246" s="1411" t="s">
        <v>2521</v>
      </c>
      <c r="EH246" s="1411" t="s">
        <v>602</v>
      </c>
      <c r="EI246" s="1411" t="s">
        <v>1906</v>
      </c>
      <c r="EJ246" s="1411" t="s">
        <v>698</v>
      </c>
      <c r="EK246" s="1411" t="s">
        <v>698</v>
      </c>
      <c r="EL246" s="1411" t="s">
        <v>2485</v>
      </c>
      <c r="EM246" s="1411" t="s">
        <v>2486</v>
      </c>
      <c r="EN246" s="1411" t="s">
        <v>2487</v>
      </c>
      <c r="EO246" s="1414" t="s">
        <v>2488</v>
      </c>
    </row>
    <row r="247" spans="2:145" ht="21" customHeight="1">
      <c r="B247" s="1439"/>
      <c r="C247" s="1439"/>
      <c r="D247" s="1439"/>
      <c r="E247" s="1439">
        <f t="array" ref="E247">IF(H246&lt;&gt;"",E246,IF(E246="","",IFERROR(MATCH(TRUE(),INDEX(INDEX(K:K,E246+1):K219&lt;&gt;"",0),0)+E246,"")))</f>
        <v>388</v>
      </c>
      <c r="F247" s="1441">
        <f t="shared" si="132"/>
        <v>0</v>
      </c>
      <c r="G247" s="1441" t="str">
        <f t="shared" si="126"/>
        <v/>
      </c>
      <c r="H247" s="1440" t="str">
        <f t="shared" si="127"/>
        <v/>
      </c>
      <c r="I247" s="1439" t="str">
        <f>IF(AND(F247&lt;&gt;"",N26&gt;0,M247&gt;N26),"Mot &gt; limite","")</f>
        <v/>
      </c>
      <c r="M247" s="1408">
        <f>IF(OR(F247="",N26="",N26&lt;=0),"",IF(LEN(F247)&lt;=N26,LEN(F247),IFERROR(FIND("♦",SUBSTITUTE(LEFT(F247,N26)," ","♦",LEN(LEFT(F247,N26))-LEN(SUBSTITUTE(LEFT(F247,N26)," ","")))),FIND(" ",F247&amp;" ",N26+1)-1)))</f>
        <v>1</v>
      </c>
      <c r="N247" s="1437" t="str">
        <f t="shared" si="128"/>
        <v/>
      </c>
      <c r="O247" s="1438" t="str">
        <f t="shared" si="129"/>
        <v/>
      </c>
      <c r="P247" s="1437" t="str">
        <f t="shared" si="130"/>
        <v/>
      </c>
      <c r="Q247" s="1437" t="str">
        <f t="shared" si="131"/>
        <v/>
      </c>
      <c r="S247" s="1477"/>
      <c r="T247" s="1477"/>
      <c r="U247" s="1477"/>
      <c r="V247" s="1477"/>
      <c r="W247" s="1477"/>
      <c r="X247" s="1477"/>
      <c r="Y247" s="1477"/>
      <c r="Z247" s="1477"/>
      <c r="AA247" s="1468"/>
      <c r="AB247" s="1467"/>
      <c r="AC247" s="1467"/>
      <c r="AD247" s="1472" t="str">
        <f>IF(ISBLANK(AE247),"",LARGE(AD243:AD246,1)+1)</f>
        <v/>
      </c>
      <c r="AE247" s="1471"/>
      <c r="AF247" s="1471"/>
      <c r="AG247" s="1471"/>
      <c r="AH247" s="1471"/>
      <c r="AI247" s="1471"/>
      <c r="AJ247" s="1471"/>
      <c r="AK247" s="1471"/>
      <c r="AL247" s="1471"/>
      <c r="AM247" s="1794" t="s">
        <v>187</v>
      </c>
      <c r="AN247" s="1793">
        <v>9.375E-2</v>
      </c>
      <c r="AO247" s="1705">
        <v>100</v>
      </c>
      <c r="AP247" s="1792">
        <v>0.6</v>
      </c>
      <c r="AQ247" s="1791" t="s">
        <v>183</v>
      </c>
      <c r="AR247" s="1790" t="s">
        <v>188</v>
      </c>
      <c r="AS247" s="1463"/>
      <c r="EF247" s="1412"/>
      <c r="EG247" s="1411" t="s">
        <v>2522</v>
      </c>
      <c r="EH247" s="1411" t="s">
        <v>602</v>
      </c>
      <c r="EI247" s="1411" t="s">
        <v>1906</v>
      </c>
      <c r="EJ247" s="1411" t="s">
        <v>2523</v>
      </c>
      <c r="EK247" s="1411" t="s">
        <v>2523</v>
      </c>
      <c r="EL247" s="1411" t="s">
        <v>2485</v>
      </c>
      <c r="EM247" s="1411" t="s">
        <v>2486</v>
      </c>
      <c r="EN247" s="1411" t="s">
        <v>2487</v>
      </c>
      <c r="EO247" s="1414" t="s">
        <v>2488</v>
      </c>
    </row>
    <row r="248" spans="2:145" ht="21" customHeight="1">
      <c r="B248" s="1439"/>
      <c r="C248" s="1439"/>
      <c r="D248" s="1439"/>
      <c r="E248" s="1439">
        <f t="array" ref="E248">IF(H247&lt;&gt;"",E247,IF(E247="","",IFERROR(MATCH(TRUE(),INDEX(INDEX(K:K,E247+1):K219&lt;&gt;"",0),0)+E247,"")))</f>
        <v>389</v>
      </c>
      <c r="F248" s="1441">
        <f t="shared" si="132"/>
        <v>0</v>
      </c>
      <c r="G248" s="1441" t="str">
        <f t="shared" si="126"/>
        <v/>
      </c>
      <c r="H248" s="1440" t="str">
        <f t="shared" si="127"/>
        <v/>
      </c>
      <c r="I248" s="1439" t="str">
        <f>IF(AND(F248&lt;&gt;"",N26&gt;0,M248&gt;N26),"Mot &gt; limite","")</f>
        <v/>
      </c>
      <c r="M248" s="1408">
        <f>IF(OR(F248="",N26="",N26&lt;=0),"",IF(LEN(F248)&lt;=N26,LEN(F248),IFERROR(FIND("♦",SUBSTITUTE(LEFT(F248,N26)," ","♦",LEN(LEFT(F248,N26))-LEN(SUBSTITUTE(LEFT(F248,N26)," ","")))),FIND(" ",F248&amp;" ",N26+1)-1)))</f>
        <v>1</v>
      </c>
      <c r="N248" s="1437" t="str">
        <f t="shared" si="128"/>
        <v/>
      </c>
      <c r="O248" s="1438" t="str">
        <f t="shared" si="129"/>
        <v/>
      </c>
      <c r="P248" s="1437" t="str">
        <f t="shared" si="130"/>
        <v/>
      </c>
      <c r="Q248" s="1437" t="str">
        <f t="shared" si="131"/>
        <v/>
      </c>
      <c r="S248" s="1477"/>
      <c r="T248" s="1477"/>
      <c r="U248" s="1477"/>
      <c r="V248" s="1477"/>
      <c r="W248" s="1477"/>
      <c r="X248" s="1477"/>
      <c r="Y248" s="1477"/>
      <c r="Z248" s="1477"/>
      <c r="AA248" s="1468"/>
      <c r="AB248" s="1467"/>
      <c r="AC248" s="1467"/>
      <c r="AD248" s="1472" t="str">
        <f>IF(ISBLANK(AE248),"",LARGE(AD243:AD247,1)+1)</f>
        <v/>
      </c>
      <c r="AE248" s="1471"/>
      <c r="AF248" s="1471"/>
      <c r="AG248" s="1471"/>
      <c r="AH248" s="1471"/>
      <c r="AI248" s="1471"/>
      <c r="AJ248" s="1471"/>
      <c r="AK248" s="1471"/>
      <c r="AL248" s="1471"/>
      <c r="AM248" s="1789"/>
      <c r="AN248" s="1788">
        <f>SUM(AN244:AN247)</f>
        <v>0.18055555555555552</v>
      </c>
      <c r="AO248" s="1777"/>
      <c r="AP248" s="1777"/>
      <c r="AQ248" s="1777"/>
      <c r="AR248" s="1787"/>
      <c r="AS248" s="1463"/>
      <c r="EF248" s="1412"/>
      <c r="EG248" s="1411" t="s">
        <v>2524</v>
      </c>
      <c r="EH248" s="1411" t="s">
        <v>602</v>
      </c>
      <c r="EI248" s="1411" t="s">
        <v>1906</v>
      </c>
      <c r="EJ248" s="1411" t="s">
        <v>2525</v>
      </c>
      <c r="EK248" s="1411" t="s">
        <v>2525</v>
      </c>
      <c r="EL248" s="1411" t="s">
        <v>2485</v>
      </c>
      <c r="EM248" s="1411" t="s">
        <v>2486</v>
      </c>
      <c r="EN248" s="1411" t="s">
        <v>2487</v>
      </c>
      <c r="EO248" s="1414" t="s">
        <v>2488</v>
      </c>
    </row>
    <row r="249" spans="2:145" ht="21" customHeight="1">
      <c r="B249" s="1439"/>
      <c r="C249" s="1439"/>
      <c r="D249" s="1439"/>
      <c r="E249" s="1439">
        <f t="array" ref="E249">IF(H248&lt;&gt;"",E248,IF(E248="","",IFERROR(MATCH(TRUE(),INDEX(INDEX(K:K,E248+1):K219&lt;&gt;"",0),0)+E248,"")))</f>
        <v>390</v>
      </c>
      <c r="F249" s="1441">
        <f t="shared" si="132"/>
        <v>0</v>
      </c>
      <c r="G249" s="1441" t="str">
        <f t="shared" si="126"/>
        <v/>
      </c>
      <c r="H249" s="1440" t="str">
        <f t="shared" si="127"/>
        <v/>
      </c>
      <c r="I249" s="1439" t="str">
        <f>IF(AND(F249&lt;&gt;"",N26&gt;0,M249&gt;N26),"Mot &gt; limite","")</f>
        <v/>
      </c>
      <c r="M249" s="1408">
        <f>IF(OR(F249="",N26="",N26&lt;=0),"",IF(LEN(F249)&lt;=N26,LEN(F249),IFERROR(FIND("♦",SUBSTITUTE(LEFT(F249,N26)," ","♦",LEN(LEFT(F249,N26))-LEN(SUBSTITUTE(LEFT(F249,N26)," ","")))),FIND(" ",F249&amp;" ",N26+1)-1)))</f>
        <v>1</v>
      </c>
      <c r="N249" s="1437" t="str">
        <f t="shared" si="128"/>
        <v/>
      </c>
      <c r="O249" s="1438" t="str">
        <f t="shared" si="129"/>
        <v/>
      </c>
      <c r="P249" s="1437" t="str">
        <f t="shared" si="130"/>
        <v/>
      </c>
      <c r="Q249" s="1437" t="str">
        <f t="shared" si="131"/>
        <v/>
      </c>
      <c r="S249" s="1477"/>
      <c r="T249" s="1477"/>
      <c r="U249" s="1477"/>
      <c r="V249" s="1477"/>
      <c r="W249" s="1477"/>
      <c r="X249" s="1477"/>
      <c r="Y249" s="1477"/>
      <c r="Z249" s="1477"/>
      <c r="AA249" s="1468"/>
      <c r="AB249" s="1467"/>
      <c r="AC249" s="1467"/>
      <c r="AD249" s="1472"/>
      <c r="AE249" s="1471"/>
      <c r="AF249" s="1471"/>
      <c r="AG249" s="1471"/>
      <c r="AH249" s="1471"/>
      <c r="AI249" s="1471"/>
      <c r="AJ249" s="1471"/>
      <c r="AK249" s="1471"/>
      <c r="AL249" s="1471"/>
      <c r="AM249" s="1771"/>
      <c r="AN249" s="1770"/>
      <c r="AO249" s="1770"/>
      <c r="AP249" s="1770"/>
      <c r="AQ249" s="1770"/>
      <c r="AR249" s="1769"/>
      <c r="AS249" s="1463"/>
      <c r="EF249" s="1412"/>
      <c r="EG249" s="1411" t="s">
        <v>2526</v>
      </c>
      <c r="EH249" s="1411" t="s">
        <v>602</v>
      </c>
      <c r="EI249" s="1411" t="s">
        <v>1906</v>
      </c>
      <c r="EJ249" s="1411" t="s">
        <v>2527</v>
      </c>
      <c r="EK249" s="1411" t="s">
        <v>2527</v>
      </c>
      <c r="EL249" s="1411" t="s">
        <v>2485</v>
      </c>
      <c r="EM249" s="1411" t="s">
        <v>2486</v>
      </c>
      <c r="EN249" s="1411" t="s">
        <v>2487</v>
      </c>
      <c r="EO249" s="1414" t="s">
        <v>2488</v>
      </c>
    </row>
    <row r="250" spans="2:145" ht="21" customHeight="1">
      <c r="B250" s="1439"/>
      <c r="C250" s="1439"/>
      <c r="D250" s="1439"/>
      <c r="E250" s="1439">
        <f t="array" ref="E250">IF(H249&lt;&gt;"",E249,IF(E249="","",IFERROR(MATCH(TRUE(),INDEX(INDEX(K:K,E249+1):K219&lt;&gt;"",0),0)+E249,"")))</f>
        <v>391</v>
      </c>
      <c r="F250" s="1441">
        <f t="shared" si="132"/>
        <v>0</v>
      </c>
      <c r="G250" s="1441" t="str">
        <f t="shared" si="126"/>
        <v/>
      </c>
      <c r="H250" s="1440" t="str">
        <f t="shared" si="127"/>
        <v/>
      </c>
      <c r="I250" s="1439" t="str">
        <f>IF(AND(F250&lt;&gt;"",N26&gt;0,M250&gt;N26),"Mot &gt; limite","")</f>
        <v/>
      </c>
      <c r="M250" s="1408">
        <f>IF(OR(F250="",N26="",N26&lt;=0),"",IF(LEN(F250)&lt;=N26,LEN(F250),IFERROR(FIND("♦",SUBSTITUTE(LEFT(F250,N26)," ","♦",LEN(LEFT(F250,N26))-LEN(SUBSTITUTE(LEFT(F250,N26)," ","")))),FIND(" ",F250&amp;" ",N26+1)-1)))</f>
        <v>1</v>
      </c>
      <c r="N250" s="1437" t="str">
        <f t="shared" si="128"/>
        <v/>
      </c>
      <c r="O250" s="1438" t="str">
        <f t="shared" si="129"/>
        <v/>
      </c>
      <c r="P250" s="1437" t="str">
        <f t="shared" si="130"/>
        <v/>
      </c>
      <c r="Q250" s="1437" t="str">
        <f t="shared" si="131"/>
        <v/>
      </c>
      <c r="S250" s="1477"/>
      <c r="T250" s="1477"/>
      <c r="U250" s="1477"/>
      <c r="V250" s="1477"/>
      <c r="W250" s="1477"/>
      <c r="X250" s="1477"/>
      <c r="Y250" s="1477"/>
      <c r="Z250" s="1477"/>
      <c r="AA250" s="1477"/>
      <c r="AB250" s="1467"/>
      <c r="AC250" s="1467"/>
      <c r="AD250" s="1472"/>
      <c r="AE250" s="1471"/>
      <c r="AF250" s="1471"/>
      <c r="AG250" s="1471"/>
      <c r="AH250" s="1471"/>
      <c r="AI250" s="1471"/>
      <c r="AJ250" s="1471"/>
      <c r="AK250" s="1471"/>
      <c r="AL250" s="1471"/>
      <c r="AM250" s="1768"/>
      <c r="AN250" s="1768"/>
      <c r="AO250" s="1768"/>
      <c r="AP250" s="1767"/>
      <c r="AQ250" s="1767"/>
      <c r="AR250" s="1766"/>
      <c r="AS250" s="1463"/>
      <c r="EF250" s="1412"/>
      <c r="EG250" s="1411" t="s">
        <v>2528</v>
      </c>
      <c r="EH250" s="1411" t="s">
        <v>602</v>
      </c>
      <c r="EI250" s="1411" t="s">
        <v>1906</v>
      </c>
      <c r="EJ250" s="1411" t="s">
        <v>2529</v>
      </c>
      <c r="EK250" s="1411" t="s">
        <v>2529</v>
      </c>
      <c r="EL250" s="1411" t="s">
        <v>2485</v>
      </c>
      <c r="EM250" s="1411" t="s">
        <v>2486</v>
      </c>
      <c r="EN250" s="1411" t="s">
        <v>2487</v>
      </c>
      <c r="EO250" s="1414" t="s">
        <v>2488</v>
      </c>
    </row>
    <row r="251" spans="2:145" ht="21" customHeight="1">
      <c r="B251" s="1439"/>
      <c r="C251" s="1439"/>
      <c r="D251" s="1439"/>
      <c r="E251" s="1439">
        <f t="array" ref="E251">IF(H250&lt;&gt;"",E250,IF(E250="","",IFERROR(MATCH(TRUE(),INDEX(INDEX(K:K,E250+1):K219&lt;&gt;"",0),0)+E250,"")))</f>
        <v>392</v>
      </c>
      <c r="F251" s="1441">
        <f t="shared" si="132"/>
        <v>0</v>
      </c>
      <c r="G251" s="1441" t="str">
        <f t="shared" si="126"/>
        <v/>
      </c>
      <c r="H251" s="1440" t="str">
        <f t="shared" si="127"/>
        <v/>
      </c>
      <c r="I251" s="1439" t="str">
        <f>IF(AND(F251&lt;&gt;"",N26&gt;0,M251&gt;N26),"Mot &gt; limite","")</f>
        <v/>
      </c>
      <c r="M251" s="1408">
        <f>IF(OR(F251="",N26="",N26&lt;=0),"",IF(LEN(F251)&lt;=N26,LEN(F251),IFERROR(FIND("♦",SUBSTITUTE(LEFT(F251,N26)," ","♦",LEN(LEFT(F251,N26))-LEN(SUBSTITUTE(LEFT(F251,N26)," ","")))),FIND(" ",F251&amp;" ",N26+1)-1)))</f>
        <v>1</v>
      </c>
      <c r="N251" s="1437" t="str">
        <f t="shared" si="128"/>
        <v/>
      </c>
      <c r="O251" s="1438" t="str">
        <f t="shared" si="129"/>
        <v/>
      </c>
      <c r="P251" s="1437" t="str">
        <f t="shared" si="130"/>
        <v/>
      </c>
      <c r="Q251" s="1437" t="str">
        <f t="shared" si="131"/>
        <v/>
      </c>
      <c r="S251" s="1477"/>
      <c r="T251" s="1477"/>
      <c r="U251" s="1477"/>
      <c r="V251" s="1477"/>
      <c r="W251" s="1477"/>
      <c r="X251" s="1477"/>
      <c r="Y251" s="1477"/>
      <c r="Z251" s="1477"/>
      <c r="AA251" s="1477"/>
      <c r="AB251" s="1467"/>
      <c r="AC251" s="1467"/>
      <c r="AD251" s="1472" t="str">
        <f>IF(ISBLANK(AE251),"",LARGE(AD243:AD250,1)+1)</f>
        <v/>
      </c>
      <c r="AE251" s="1471"/>
      <c r="AF251" s="1471"/>
      <c r="AG251" s="1471"/>
      <c r="AH251" s="1471"/>
      <c r="AI251" s="1471"/>
      <c r="AJ251" s="1471"/>
      <c r="AK251" s="1471"/>
      <c r="AL251" s="1471"/>
      <c r="AM251" s="1470"/>
      <c r="AN251" s="1470"/>
      <c r="AO251" s="1470"/>
      <c r="AP251" s="1733"/>
      <c r="AQ251" s="1733"/>
      <c r="AR251" s="1732"/>
      <c r="AS251" s="1463"/>
      <c r="EF251" s="1412"/>
      <c r="EG251" s="1411" t="s">
        <v>2530</v>
      </c>
      <c r="EH251" s="1411" t="s">
        <v>602</v>
      </c>
      <c r="EI251" s="1411" t="s">
        <v>1906</v>
      </c>
      <c r="EJ251" s="1411" t="s">
        <v>2531</v>
      </c>
      <c r="EK251" s="1411" t="s">
        <v>2531</v>
      </c>
      <c r="EL251" s="1411" t="s">
        <v>2485</v>
      </c>
      <c r="EM251" s="1411" t="s">
        <v>2486</v>
      </c>
      <c r="EN251" s="1411" t="s">
        <v>2487</v>
      </c>
      <c r="EO251" s="1414" t="s">
        <v>2488</v>
      </c>
    </row>
    <row r="252" spans="2:145" ht="21" customHeight="1">
      <c r="B252" s="1439"/>
      <c r="C252" s="1439"/>
      <c r="D252" s="1439"/>
      <c r="E252" s="1439">
        <f t="array" ref="E252">IF(H251&lt;&gt;"",E251,IF(E251="","",IFERROR(MATCH(TRUE(),INDEX(INDEX(K:K,E251+1):K219&lt;&gt;"",0),0)+E251,"")))</f>
        <v>393</v>
      </c>
      <c r="F252" s="1441">
        <f t="shared" si="132"/>
        <v>0</v>
      </c>
      <c r="G252" s="1441" t="str">
        <f t="shared" si="126"/>
        <v/>
      </c>
      <c r="H252" s="1440" t="str">
        <f t="shared" si="127"/>
        <v/>
      </c>
      <c r="I252" s="1439" t="str">
        <f>IF(AND(F252&lt;&gt;"",N26&gt;0,M252&gt;N26),"Mot &gt; limite","")</f>
        <v/>
      </c>
      <c r="M252" s="1408">
        <f>IF(OR(F252="",N26="",N26&lt;=0),"",IF(LEN(F252)&lt;=N26,LEN(F252),IFERROR(FIND("♦",SUBSTITUTE(LEFT(F252,N26)," ","♦",LEN(LEFT(F252,N26))-LEN(SUBSTITUTE(LEFT(F252,N26)," ","")))),FIND(" ",F252&amp;" ",N26+1)-1)))</f>
        <v>1</v>
      </c>
      <c r="N252" s="1437" t="str">
        <f t="shared" si="128"/>
        <v/>
      </c>
      <c r="O252" s="1438" t="str">
        <f t="shared" si="129"/>
        <v/>
      </c>
      <c r="P252" s="1437" t="str">
        <f t="shared" si="130"/>
        <v/>
      </c>
      <c r="Q252" s="1437" t="str">
        <f t="shared" si="131"/>
        <v/>
      </c>
      <c r="S252" s="1477"/>
      <c r="T252" s="1477"/>
      <c r="U252" s="1477"/>
      <c r="V252" s="1477"/>
      <c r="W252" s="1477"/>
      <c r="X252" s="1477"/>
      <c r="Y252" s="1477"/>
      <c r="Z252" s="1477"/>
      <c r="AA252" s="1477"/>
      <c r="AB252" s="1467"/>
      <c r="AC252" s="1467"/>
      <c r="AD252" s="1472" t="str">
        <f>IF(ISBLANK(AE252),"",LARGE(AD243:AD251,1)+1)</f>
        <v/>
      </c>
      <c r="AE252" s="1471"/>
      <c r="AF252" s="1471"/>
      <c r="AG252" s="1471"/>
      <c r="AH252" s="1471"/>
      <c r="AI252" s="1471"/>
      <c r="AJ252" s="1471"/>
      <c r="AK252" s="1471"/>
      <c r="AL252" s="1471"/>
      <c r="AM252" s="1470"/>
      <c r="AN252" s="1470"/>
      <c r="AO252" s="1470"/>
      <c r="AP252" s="1733"/>
      <c r="AQ252" s="1733"/>
      <c r="AR252" s="1732"/>
      <c r="AS252" s="1463"/>
      <c r="EF252" s="1412"/>
      <c r="EG252" s="1411" t="s">
        <v>2532</v>
      </c>
      <c r="EH252" s="1411" t="s">
        <v>602</v>
      </c>
      <c r="EI252" s="1411" t="s">
        <v>1906</v>
      </c>
      <c r="EJ252" s="1411" t="s">
        <v>2533</v>
      </c>
      <c r="EK252" s="1411" t="s">
        <v>2533</v>
      </c>
      <c r="EL252" s="1411" t="s">
        <v>2485</v>
      </c>
      <c r="EM252" s="1411" t="s">
        <v>2486</v>
      </c>
      <c r="EN252" s="1411" t="s">
        <v>2487</v>
      </c>
      <c r="EO252" s="1414" t="s">
        <v>2488</v>
      </c>
    </row>
    <row r="253" spans="2:145" ht="21" customHeight="1">
      <c r="B253" s="1439"/>
      <c r="C253" s="1439"/>
      <c r="D253" s="1439"/>
      <c r="E253" s="1439">
        <f t="array" ref="E253">IF(H252&lt;&gt;"",E252,IF(E252="","",IFERROR(MATCH(TRUE(),INDEX(INDEX(K:K,E252+1):K219&lt;&gt;"",0),0)+E252,"")))</f>
        <v>394</v>
      </c>
      <c r="F253" s="1441">
        <f t="shared" si="132"/>
        <v>0</v>
      </c>
      <c r="G253" s="1441" t="str">
        <f t="shared" si="126"/>
        <v/>
      </c>
      <c r="H253" s="1440" t="str">
        <f t="shared" si="127"/>
        <v/>
      </c>
      <c r="I253" s="1439" t="str">
        <f>IF(AND(F253&lt;&gt;"",N26&gt;0,M253&gt;N26),"Mot &gt; limite","")</f>
        <v/>
      </c>
      <c r="M253" s="1408">
        <f>IF(OR(F253="",N26="",N26&lt;=0),"",IF(LEN(F253)&lt;=N26,LEN(F253),IFERROR(FIND("♦",SUBSTITUTE(LEFT(F253,N26)," ","♦",LEN(LEFT(F253,N26))-LEN(SUBSTITUTE(LEFT(F253,N26)," ","")))),FIND(" ",F253&amp;" ",N26+1)-1)))</f>
        <v>1</v>
      </c>
      <c r="N253" s="1437" t="str">
        <f t="shared" si="128"/>
        <v/>
      </c>
      <c r="O253" s="1438" t="str">
        <f t="shared" si="129"/>
        <v/>
      </c>
      <c r="P253" s="1437" t="str">
        <f t="shared" si="130"/>
        <v/>
      </c>
      <c r="Q253" s="1437" t="str">
        <f t="shared" si="131"/>
        <v/>
      </c>
      <c r="S253" s="1477"/>
      <c r="T253" s="1477"/>
      <c r="U253" s="1477"/>
      <c r="V253" s="1477"/>
      <c r="W253" s="1477"/>
      <c r="X253" s="1477"/>
      <c r="Y253" s="1477"/>
      <c r="Z253" s="1477"/>
      <c r="AA253" s="1477"/>
      <c r="AB253" s="1467"/>
      <c r="AC253" s="1467"/>
      <c r="AD253" s="1472" t="str">
        <f>IF(ISBLANK(AE253),"",LARGE(AD243:AD252,1)+1)</f>
        <v/>
      </c>
      <c r="AE253" s="1471"/>
      <c r="AF253" s="1471"/>
      <c r="AG253" s="1471"/>
      <c r="AH253" s="1471"/>
      <c r="AI253" s="1471"/>
      <c r="AJ253" s="1471"/>
      <c r="AK253" s="1471"/>
      <c r="AL253" s="1471"/>
      <c r="AM253" s="1470"/>
      <c r="AN253" s="1470"/>
      <c r="AO253" s="1470"/>
      <c r="AP253" s="1733"/>
      <c r="AQ253" s="1733"/>
      <c r="AR253" s="1732"/>
      <c r="AS253" s="1463"/>
      <c r="EF253" s="1412"/>
      <c r="EG253" s="1411" t="s">
        <v>2534</v>
      </c>
      <c r="EH253" s="1411" t="s">
        <v>602</v>
      </c>
      <c r="EI253" s="1411" t="s">
        <v>1906</v>
      </c>
      <c r="EJ253" s="1411" t="s">
        <v>2535</v>
      </c>
      <c r="EK253" s="1411" t="s">
        <v>2535</v>
      </c>
      <c r="EL253" s="1411" t="s">
        <v>2485</v>
      </c>
      <c r="EM253" s="1411" t="s">
        <v>2486</v>
      </c>
      <c r="EN253" s="1411" t="s">
        <v>2487</v>
      </c>
      <c r="EO253" s="1414" t="s">
        <v>2488</v>
      </c>
    </row>
    <row r="254" spans="2:145" ht="21" customHeight="1">
      <c r="B254" s="1439"/>
      <c r="C254" s="1439"/>
      <c r="D254" s="1439"/>
      <c r="E254" s="1439">
        <f t="array" ref="E254">IF(H253&lt;&gt;"",E253,IF(E253="","",IFERROR(MATCH(TRUE(),INDEX(INDEX(K:K,E253+1):K219&lt;&gt;"",0),0)+E253,"")))</f>
        <v>395</v>
      </c>
      <c r="F254" s="1441">
        <f t="shared" si="132"/>
        <v>0</v>
      </c>
      <c r="G254" s="1441" t="str">
        <f t="shared" si="126"/>
        <v/>
      </c>
      <c r="H254" s="1440" t="str">
        <f t="shared" si="127"/>
        <v/>
      </c>
      <c r="I254" s="1439" t="str">
        <f>IF(AND(F254&lt;&gt;"",N26&gt;0,M254&gt;N26),"Mot &gt; limite","")</f>
        <v/>
      </c>
      <c r="M254" s="1408">
        <f>IF(OR(F254="",N26="",N26&lt;=0),"",IF(LEN(F254)&lt;=N26,LEN(F254),IFERROR(FIND("♦",SUBSTITUTE(LEFT(F254,N26)," ","♦",LEN(LEFT(F254,N26))-LEN(SUBSTITUTE(LEFT(F254,N26)," ","")))),FIND(" ",F254&amp;" ",N26+1)-1)))</f>
        <v>1</v>
      </c>
      <c r="N254" s="1437" t="str">
        <f t="shared" si="128"/>
        <v/>
      </c>
      <c r="O254" s="1438" t="str">
        <f t="shared" si="129"/>
        <v/>
      </c>
      <c r="P254" s="1437" t="str">
        <f t="shared" si="130"/>
        <v/>
      </c>
      <c r="Q254" s="1437" t="str">
        <f t="shared" si="131"/>
        <v/>
      </c>
      <c r="S254" s="1477"/>
      <c r="T254" s="1477"/>
      <c r="U254" s="1477"/>
      <c r="V254" s="1477"/>
      <c r="W254" s="1477"/>
      <c r="X254" s="1477"/>
      <c r="Y254" s="1477"/>
      <c r="Z254" s="1477"/>
      <c r="AA254" s="1477"/>
      <c r="AB254" s="1467"/>
      <c r="AC254" s="1467"/>
      <c r="AD254" s="1472" t="str">
        <f>IF(ISBLANK(AE254),"",LARGE(AD243:AD253,1)+1)</f>
        <v/>
      </c>
      <c r="AE254" s="1471"/>
      <c r="AF254" s="1471"/>
      <c r="AG254" s="1471"/>
      <c r="AH254" s="1471"/>
      <c r="AI254" s="1471"/>
      <c r="AJ254" s="1471"/>
      <c r="AK254" s="1471"/>
      <c r="AL254" s="1471"/>
      <c r="AM254" s="1470"/>
      <c r="AN254" s="1470"/>
      <c r="AO254" s="1470"/>
      <c r="AP254" s="1733"/>
      <c r="AQ254" s="1733"/>
      <c r="AR254" s="1732"/>
      <c r="AS254" s="1463"/>
      <c r="EF254" s="1412"/>
      <c r="EG254" s="1411" t="s">
        <v>2536</v>
      </c>
      <c r="EH254" s="1411" t="s">
        <v>602</v>
      </c>
      <c r="EI254" s="1411" t="s">
        <v>1906</v>
      </c>
      <c r="EJ254" s="1411" t="s">
        <v>2537</v>
      </c>
      <c r="EK254" s="1411" t="s">
        <v>2537</v>
      </c>
      <c r="EL254" s="1411" t="s">
        <v>2485</v>
      </c>
      <c r="EM254" s="1411" t="s">
        <v>2486</v>
      </c>
      <c r="EN254" s="1411" t="s">
        <v>2487</v>
      </c>
      <c r="EO254" s="1414" t="s">
        <v>2488</v>
      </c>
    </row>
    <row r="255" spans="2:145" ht="21" customHeight="1">
      <c r="B255" s="1439"/>
      <c r="C255" s="1439"/>
      <c r="D255" s="1439"/>
      <c r="E255" s="1439">
        <f t="array" ref="E255">IF(H254&lt;&gt;"",E254,IF(E254="","",IFERROR(MATCH(TRUE(),INDEX(INDEX(K:K,E254+1):K219&lt;&gt;"",0),0)+E254,"")))</f>
        <v>396</v>
      </c>
      <c r="F255" s="1441">
        <f t="shared" si="132"/>
        <v>0</v>
      </c>
      <c r="G255" s="1441" t="str">
        <f t="shared" si="126"/>
        <v/>
      </c>
      <c r="H255" s="1440" t="str">
        <f t="shared" si="127"/>
        <v/>
      </c>
      <c r="I255" s="1439" t="str">
        <f>IF(AND(F255&lt;&gt;"",N26&gt;0,M255&gt;N26),"Mot &gt; limite","")</f>
        <v/>
      </c>
      <c r="M255" s="1408">
        <f>IF(OR(F255="",N26="",N26&lt;=0),"",IF(LEN(F255)&lt;=N26,LEN(F255),IFERROR(FIND("♦",SUBSTITUTE(LEFT(F255,N26)," ","♦",LEN(LEFT(F255,N26))-LEN(SUBSTITUTE(LEFT(F255,N26)," ","")))),FIND(" ",F255&amp;" ",N26+1)-1)))</f>
        <v>1</v>
      </c>
      <c r="N255" s="1437" t="str">
        <f t="shared" si="128"/>
        <v/>
      </c>
      <c r="O255" s="1438" t="str">
        <f t="shared" si="129"/>
        <v/>
      </c>
      <c r="P255" s="1437" t="str">
        <f t="shared" si="130"/>
        <v/>
      </c>
      <c r="Q255" s="1437" t="str">
        <f t="shared" si="131"/>
        <v/>
      </c>
      <c r="S255" s="1477"/>
      <c r="T255" s="1477"/>
      <c r="U255" s="1477"/>
      <c r="V255" s="1477"/>
      <c r="W255" s="1477"/>
      <c r="X255" s="1477"/>
      <c r="Y255" s="1477"/>
      <c r="Z255" s="1477"/>
      <c r="AA255" s="1477"/>
      <c r="AB255" s="1467"/>
      <c r="AC255" s="1467"/>
      <c r="AD255" s="1472" t="str">
        <f>IF(ISBLANK(AE255),"",LARGE(AD243:AD254,1)+1)</f>
        <v/>
      </c>
      <c r="AE255" s="1471"/>
      <c r="AF255" s="1471"/>
      <c r="AG255" s="1471"/>
      <c r="AH255" s="1471"/>
      <c r="AI255" s="1471"/>
      <c r="AJ255" s="1471"/>
      <c r="AK255" s="1471"/>
      <c r="AL255" s="1471"/>
      <c r="AM255" s="1470"/>
      <c r="AN255" s="1470"/>
      <c r="AO255" s="1470"/>
      <c r="AP255" s="1733"/>
      <c r="AQ255" s="1733"/>
      <c r="AR255" s="1732"/>
      <c r="AS255" s="1463"/>
      <c r="EF255" s="1412"/>
      <c r="EG255" s="1411" t="s">
        <v>2538</v>
      </c>
      <c r="EH255" s="1411" t="s">
        <v>602</v>
      </c>
      <c r="EI255" s="1411" t="s">
        <v>1906</v>
      </c>
      <c r="EJ255" s="1411" t="s">
        <v>2539</v>
      </c>
      <c r="EK255" s="1411" t="s">
        <v>2539</v>
      </c>
      <c r="EL255" s="1411" t="s">
        <v>2485</v>
      </c>
      <c r="EM255" s="1411" t="s">
        <v>2486</v>
      </c>
      <c r="EN255" s="1411" t="s">
        <v>2487</v>
      </c>
      <c r="EO255" s="1414" t="s">
        <v>2488</v>
      </c>
    </row>
    <row r="256" spans="2:145" ht="21" customHeight="1">
      <c r="B256" s="1439"/>
      <c r="C256" s="1439"/>
      <c r="D256" s="1439"/>
      <c r="E256" s="1439">
        <f t="array" ref="E256">IF(H255&lt;&gt;"",E255,IF(E255="","",IFERROR(MATCH(TRUE(),INDEX(INDEX(K:K,E255+1):K219&lt;&gt;"",0),0)+E255,"")))</f>
        <v>397</v>
      </c>
      <c r="F256" s="1441">
        <f t="shared" si="132"/>
        <v>0</v>
      </c>
      <c r="G256" s="1441" t="str">
        <f t="shared" si="126"/>
        <v/>
      </c>
      <c r="H256" s="1440" t="str">
        <f t="shared" si="127"/>
        <v/>
      </c>
      <c r="I256" s="1439" t="str">
        <f>IF(AND(F256&lt;&gt;"",N26&gt;0,M256&gt;N26),"Mot &gt; limite","")</f>
        <v/>
      </c>
      <c r="M256" s="1408">
        <f>IF(OR(F256="",N26="",N26&lt;=0),"",IF(LEN(F256)&lt;=N26,LEN(F256),IFERROR(FIND("♦",SUBSTITUTE(LEFT(F256,N26)," ","♦",LEN(LEFT(F256,N26))-LEN(SUBSTITUTE(LEFT(F256,N26)," ","")))),FIND(" ",F256&amp;" ",N26+1)-1)))</f>
        <v>1</v>
      </c>
      <c r="N256" s="1437" t="str">
        <f t="shared" si="128"/>
        <v/>
      </c>
      <c r="O256" s="1438" t="str">
        <f t="shared" si="129"/>
        <v/>
      </c>
      <c r="P256" s="1437" t="str">
        <f t="shared" si="130"/>
        <v/>
      </c>
      <c r="Q256" s="1437" t="str">
        <f t="shared" si="131"/>
        <v/>
      </c>
      <c r="S256" s="1477"/>
      <c r="T256" s="1477"/>
      <c r="U256" s="1477"/>
      <c r="V256" s="1477"/>
      <c r="W256" s="1477"/>
      <c r="X256" s="1477"/>
      <c r="Y256" s="1477"/>
      <c r="Z256" s="1477"/>
      <c r="AA256" s="1477"/>
      <c r="AB256" s="1467"/>
      <c r="AC256" s="1467"/>
      <c r="AD256" s="1472" t="str">
        <f>IF(ISBLANK(AE256),"",LARGE(AD243:AD255,1)+1)</f>
        <v/>
      </c>
      <c r="AE256" s="1471"/>
      <c r="AF256" s="1471"/>
      <c r="AG256" s="1471"/>
      <c r="AH256" s="1471"/>
      <c r="AI256" s="1471"/>
      <c r="AJ256" s="1471"/>
      <c r="AK256" s="1471"/>
      <c r="AL256" s="1471"/>
      <c r="AM256" s="1470"/>
      <c r="AN256" s="1470"/>
      <c r="AO256" s="1470"/>
      <c r="AP256" s="1733"/>
      <c r="AQ256" s="1733"/>
      <c r="AR256" s="1732"/>
      <c r="AS256" s="1463"/>
      <c r="EF256" s="1412"/>
      <c r="EG256" s="1411" t="s">
        <v>2540</v>
      </c>
      <c r="EH256" s="1411" t="s">
        <v>602</v>
      </c>
      <c r="EI256" s="1411" t="s">
        <v>1906</v>
      </c>
      <c r="EJ256" s="1411" t="s">
        <v>2541</v>
      </c>
      <c r="EK256" s="1411" t="s">
        <v>2541</v>
      </c>
      <c r="EL256" s="1411" t="s">
        <v>2485</v>
      </c>
      <c r="EM256" s="1411" t="s">
        <v>2486</v>
      </c>
      <c r="EN256" s="1411" t="s">
        <v>2487</v>
      </c>
      <c r="EO256" s="1414" t="s">
        <v>2488</v>
      </c>
    </row>
    <row r="257" spans="2:145" ht="21" customHeight="1">
      <c r="B257" s="1439"/>
      <c r="C257" s="1439"/>
      <c r="D257" s="1439"/>
      <c r="E257" s="1439">
        <f t="array" ref="E257">IF(H256&lt;&gt;"",E256,IF(E256="","",IFERROR(MATCH(TRUE(),INDEX(INDEX(K:K,E256+1):K219&lt;&gt;"",0),0)+E256,"")))</f>
        <v>398</v>
      </c>
      <c r="F257" s="1441">
        <f t="shared" si="132"/>
        <v>0</v>
      </c>
      <c r="G257" s="1441" t="str">
        <f t="shared" si="126"/>
        <v/>
      </c>
      <c r="H257" s="1440" t="str">
        <f t="shared" si="127"/>
        <v/>
      </c>
      <c r="I257" s="1439" t="str">
        <f>IF(AND(F257&lt;&gt;"",N26&gt;0,M257&gt;N26),"Mot &gt; limite","")</f>
        <v/>
      </c>
      <c r="M257" s="1408">
        <f>IF(OR(F257="",N26="",N26&lt;=0),"",IF(LEN(F257)&lt;=N26,LEN(F257),IFERROR(FIND("♦",SUBSTITUTE(LEFT(F257,N26)," ","♦",LEN(LEFT(F257,N26))-LEN(SUBSTITUTE(LEFT(F257,N26)," ","")))),FIND(" ",F257&amp;" ",N26+1)-1)))</f>
        <v>1</v>
      </c>
      <c r="N257" s="1437" t="str">
        <f t="shared" si="128"/>
        <v/>
      </c>
      <c r="O257" s="1438" t="str">
        <f t="shared" si="129"/>
        <v/>
      </c>
      <c r="P257" s="1437" t="str">
        <f t="shared" si="130"/>
        <v/>
      </c>
      <c r="Q257" s="1437" t="str">
        <f t="shared" si="131"/>
        <v/>
      </c>
      <c r="S257" s="1477"/>
      <c r="T257" s="1477"/>
      <c r="U257" s="1477"/>
      <c r="V257" s="1477"/>
      <c r="W257" s="1477"/>
      <c r="X257" s="1477"/>
      <c r="Y257" s="1477"/>
      <c r="Z257" s="1477"/>
      <c r="AA257" s="1477"/>
      <c r="AB257" s="1467"/>
      <c r="AC257" s="1467"/>
      <c r="AD257" s="1472" t="str">
        <f>IF(ISBLANK(AE257),"",LARGE(AD243:AD256,1)+1)</f>
        <v/>
      </c>
      <c r="AE257" s="1471"/>
      <c r="AF257" s="1471"/>
      <c r="AG257" s="1471"/>
      <c r="AH257" s="1471"/>
      <c r="AI257" s="1471"/>
      <c r="AJ257" s="1471"/>
      <c r="AK257" s="1471"/>
      <c r="AL257" s="1471"/>
      <c r="AM257" s="1470"/>
      <c r="AN257" s="1470"/>
      <c r="AO257" s="1470"/>
      <c r="AP257" s="1733"/>
      <c r="AQ257" s="1733"/>
      <c r="AR257" s="1732"/>
      <c r="AS257" s="1463"/>
      <c r="EF257" s="1412"/>
      <c r="EG257" s="1411" t="s">
        <v>2542</v>
      </c>
      <c r="EH257" s="1411" t="s">
        <v>602</v>
      </c>
      <c r="EI257" s="1411" t="s">
        <v>1906</v>
      </c>
      <c r="EJ257" s="1411" t="s">
        <v>2543</v>
      </c>
      <c r="EK257" s="1411" t="s">
        <v>2543</v>
      </c>
      <c r="EL257" s="1411" t="s">
        <v>2485</v>
      </c>
      <c r="EM257" s="1411" t="s">
        <v>2486</v>
      </c>
      <c r="EN257" s="1411" t="s">
        <v>2487</v>
      </c>
      <c r="EO257" s="1414" t="s">
        <v>2488</v>
      </c>
    </row>
    <row r="258" spans="2:145" ht="21" customHeight="1">
      <c r="B258" s="1439"/>
      <c r="C258" s="1439"/>
      <c r="D258" s="1439"/>
      <c r="E258" s="1439">
        <f t="array" ref="E258">IF(H257&lt;&gt;"",E257,IF(E257="","",IFERROR(MATCH(TRUE(),INDEX(INDEX(K:K,E257+1):K219&lt;&gt;"",0),0)+E257,"")))</f>
        <v>399</v>
      </c>
      <c r="F258" s="1441">
        <f t="shared" si="132"/>
        <v>0</v>
      </c>
      <c r="G258" s="1441" t="str">
        <f t="shared" si="126"/>
        <v/>
      </c>
      <c r="H258" s="1440" t="str">
        <f t="shared" si="127"/>
        <v/>
      </c>
      <c r="I258" s="1439" t="str">
        <f>IF(AND(F258&lt;&gt;"",N26&gt;0,M258&gt;N26),"Mot &gt; limite","")</f>
        <v/>
      </c>
      <c r="M258" s="1408">
        <f>IF(OR(F258="",N26="",N26&lt;=0),"",IF(LEN(F258)&lt;=N26,LEN(F258),IFERROR(FIND("♦",SUBSTITUTE(LEFT(F258,N26)," ","♦",LEN(LEFT(F258,N26))-LEN(SUBSTITUTE(LEFT(F258,N26)," ","")))),FIND(" ",F258&amp;" ",N26+1)-1)))</f>
        <v>1</v>
      </c>
      <c r="N258" s="1437" t="str">
        <f t="shared" si="128"/>
        <v/>
      </c>
      <c r="O258" s="1438" t="str">
        <f t="shared" si="129"/>
        <v/>
      </c>
      <c r="P258" s="1437" t="str">
        <f t="shared" si="130"/>
        <v/>
      </c>
      <c r="Q258" s="1437" t="str">
        <f t="shared" si="131"/>
        <v/>
      </c>
      <c r="S258" s="1477"/>
      <c r="T258" s="1477"/>
      <c r="U258" s="1477"/>
      <c r="V258" s="1477"/>
      <c r="W258" s="1477"/>
      <c r="X258" s="1477"/>
      <c r="Y258" s="1477"/>
      <c r="Z258" s="1477"/>
      <c r="AA258" s="1477"/>
      <c r="AB258" s="1467"/>
      <c r="AC258" s="1467"/>
      <c r="AD258" s="1472" t="str">
        <f>IF(ISBLANK(AE258),"",LARGE(AD243:AD257,1)+1)</f>
        <v/>
      </c>
      <c r="AE258" s="1471"/>
      <c r="AF258" s="1471"/>
      <c r="AG258" s="1471"/>
      <c r="AH258" s="1471"/>
      <c r="AI258" s="1471"/>
      <c r="AJ258" s="1471"/>
      <c r="AK258" s="1471"/>
      <c r="AL258" s="1471"/>
      <c r="AM258" s="1470"/>
      <c r="AN258" s="1470"/>
      <c r="AO258" s="1470"/>
      <c r="AP258" s="1733"/>
      <c r="AQ258" s="1733"/>
      <c r="AR258" s="1732"/>
      <c r="AS258" s="1463"/>
      <c r="EF258" s="1412"/>
      <c r="EG258" s="1411" t="s">
        <v>2544</v>
      </c>
      <c r="EH258" s="1411" t="s">
        <v>602</v>
      </c>
      <c r="EI258" s="1411" t="s">
        <v>1906</v>
      </c>
      <c r="EJ258" s="1411" t="s">
        <v>2545</v>
      </c>
      <c r="EK258" s="1411" t="s">
        <v>2545</v>
      </c>
      <c r="EL258" s="1411" t="s">
        <v>2485</v>
      </c>
      <c r="EM258" s="1411" t="s">
        <v>2486</v>
      </c>
      <c r="EN258" s="1411" t="s">
        <v>2487</v>
      </c>
      <c r="EO258" s="1414" t="s">
        <v>2488</v>
      </c>
    </row>
    <row r="259" spans="2:145" ht="21" customHeight="1">
      <c r="B259" s="1439"/>
      <c r="C259" s="1439"/>
      <c r="D259" s="1439"/>
      <c r="E259" s="1439">
        <f t="array" ref="E259">IF(H258&lt;&gt;"",E258,IF(E258="","",IFERROR(MATCH(TRUE(),INDEX(INDEX(K:K,E258+1):K219&lt;&gt;"",0),0)+E258,"")))</f>
        <v>400</v>
      </c>
      <c r="F259" s="1441">
        <f t="shared" si="132"/>
        <v>0</v>
      </c>
      <c r="G259" s="1441" t="str">
        <f t="shared" si="126"/>
        <v/>
      </c>
      <c r="H259" s="1440" t="str">
        <f t="shared" si="127"/>
        <v/>
      </c>
      <c r="I259" s="1439" t="str">
        <f>IF(AND(F259&lt;&gt;"",N26&gt;0,M259&gt;N26),"Mot &gt; limite","")</f>
        <v/>
      </c>
      <c r="M259" s="1408">
        <f>IF(OR(F259="",N26="",N26&lt;=0),"",IF(LEN(F259)&lt;=N26,LEN(F259),IFERROR(FIND("♦",SUBSTITUTE(LEFT(F259,N26)," ","♦",LEN(LEFT(F259,N26))-LEN(SUBSTITUTE(LEFT(F259,N26)," ","")))),FIND(" ",F259&amp;" ",N26+1)-1)))</f>
        <v>1</v>
      </c>
      <c r="N259" s="1437" t="str">
        <f t="shared" si="128"/>
        <v/>
      </c>
      <c r="O259" s="1438" t="str">
        <f t="shared" si="129"/>
        <v/>
      </c>
      <c r="P259" s="1437" t="str">
        <f t="shared" si="130"/>
        <v/>
      </c>
      <c r="Q259" s="1437" t="str">
        <f t="shared" si="131"/>
        <v/>
      </c>
      <c r="S259" s="1477"/>
      <c r="T259" s="1477"/>
      <c r="U259" s="1477"/>
      <c r="V259" s="1477"/>
      <c r="W259" s="1477"/>
      <c r="X259" s="1477"/>
      <c r="Y259" s="1477"/>
      <c r="Z259" s="1477"/>
      <c r="AA259" s="1477"/>
      <c r="AB259" s="1467"/>
      <c r="AC259" s="1467"/>
      <c r="AD259" s="1472" t="str">
        <f>IF(ISBLANK(AE259),"",LARGE(AD243:AD258,1)+1)</f>
        <v/>
      </c>
      <c r="AE259" s="1471"/>
      <c r="AF259" s="1471"/>
      <c r="AG259" s="1471"/>
      <c r="AH259" s="1471"/>
      <c r="AI259" s="1471"/>
      <c r="AJ259" s="1471"/>
      <c r="AK259" s="1471"/>
      <c r="AL259" s="1471"/>
      <c r="AM259" s="1470"/>
      <c r="AN259" s="1470"/>
      <c r="AO259" s="1470"/>
      <c r="AP259" s="1733"/>
      <c r="AQ259" s="1733"/>
      <c r="AR259" s="1732"/>
      <c r="AS259" s="1463"/>
      <c r="EF259" s="1412"/>
      <c r="EG259" s="1411" t="s">
        <v>2546</v>
      </c>
      <c r="EH259" s="1411" t="s">
        <v>602</v>
      </c>
      <c r="EI259" s="1411" t="s">
        <v>1906</v>
      </c>
      <c r="EJ259" s="1411" t="s">
        <v>2547</v>
      </c>
      <c r="EK259" s="1411" t="s">
        <v>2547</v>
      </c>
      <c r="EL259" s="1411" t="s">
        <v>2485</v>
      </c>
      <c r="EM259" s="1411" t="s">
        <v>2492</v>
      </c>
      <c r="EN259" s="1411" t="s">
        <v>1910</v>
      </c>
      <c r="EO259" s="1414" t="s">
        <v>1911</v>
      </c>
    </row>
    <row r="260" spans="2:145" ht="21" customHeight="1">
      <c r="B260" s="1439"/>
      <c r="C260" s="1439"/>
      <c r="D260" s="1439"/>
      <c r="E260" s="1439">
        <f t="array" ref="E260">IF(H259&lt;&gt;"",E259,IF(E259="","",IFERROR(MATCH(TRUE(),INDEX(INDEX(K:K,E259+1):K219&lt;&gt;"",0),0)+E259,"")))</f>
        <v>401</v>
      </c>
      <c r="F260" s="1441">
        <f t="shared" si="132"/>
        <v>0</v>
      </c>
      <c r="G260" s="1441" t="str">
        <f t="shared" si="126"/>
        <v/>
      </c>
      <c r="H260" s="1440" t="str">
        <f t="shared" si="127"/>
        <v/>
      </c>
      <c r="I260" s="1439" t="str">
        <f>IF(AND(F260&lt;&gt;"",N26&gt;0,M260&gt;N26),"Mot &gt; limite","")</f>
        <v/>
      </c>
      <c r="M260" s="1408">
        <f>IF(OR(F260="",N26="",N26&lt;=0),"",IF(LEN(F260)&lt;=N26,LEN(F260),IFERROR(FIND("♦",SUBSTITUTE(LEFT(F260,N26)," ","♦",LEN(LEFT(F260,N26))-LEN(SUBSTITUTE(LEFT(F260,N26)," ","")))),FIND(" ",F260&amp;" ",N26+1)-1)))</f>
        <v>1</v>
      </c>
      <c r="N260" s="1437" t="str">
        <f t="shared" si="128"/>
        <v/>
      </c>
      <c r="O260" s="1438" t="str">
        <f t="shared" si="129"/>
        <v/>
      </c>
      <c r="P260" s="1437" t="str">
        <f t="shared" si="130"/>
        <v/>
      </c>
      <c r="Q260" s="1437" t="str">
        <f t="shared" si="131"/>
        <v/>
      </c>
      <c r="S260" s="1477"/>
      <c r="T260" s="1477"/>
      <c r="U260" s="1477"/>
      <c r="V260" s="1477"/>
      <c r="W260" s="1477"/>
      <c r="X260" s="1477"/>
      <c r="Y260" s="1477"/>
      <c r="Z260" s="1477"/>
      <c r="AA260" s="1477"/>
      <c r="AB260" s="1467"/>
      <c r="AC260" s="1467"/>
      <c r="AD260" s="1472" t="str">
        <f>IF(ISBLANK(AE260),"",LARGE(AD243:AD259,1)+1)</f>
        <v/>
      </c>
      <c r="AE260" s="1471"/>
      <c r="AF260" s="1471"/>
      <c r="AG260" s="1471"/>
      <c r="AH260" s="1471"/>
      <c r="AI260" s="1471"/>
      <c r="AJ260" s="1471"/>
      <c r="AK260" s="1471"/>
      <c r="AL260" s="1471"/>
      <c r="AM260" s="1470"/>
      <c r="AN260" s="1470"/>
      <c r="AO260" s="1470"/>
      <c r="AP260" s="1733"/>
      <c r="AQ260" s="1733"/>
      <c r="AR260" s="1732"/>
      <c r="AS260" s="1463"/>
      <c r="EF260" s="1412"/>
      <c r="EG260" s="1411" t="s">
        <v>2548</v>
      </c>
      <c r="EH260" s="1411" t="s">
        <v>602</v>
      </c>
      <c r="EI260" s="1411" t="s">
        <v>1906</v>
      </c>
      <c r="EJ260" s="1411" t="s">
        <v>2549</v>
      </c>
      <c r="EK260" s="1411" t="s">
        <v>2549</v>
      </c>
      <c r="EL260" s="1411" t="s">
        <v>1980</v>
      </c>
      <c r="EM260" s="1411" t="s">
        <v>1981</v>
      </c>
      <c r="EN260" s="1411" t="s">
        <v>1910</v>
      </c>
      <c r="EO260" s="1414" t="s">
        <v>1982</v>
      </c>
    </row>
    <row r="261" spans="2:145" ht="21" customHeight="1">
      <c r="B261" s="1439"/>
      <c r="C261" s="1439"/>
      <c r="D261" s="1439"/>
      <c r="E261" s="1439">
        <f t="array" ref="E261">IF(H260&lt;&gt;"",E260,IF(E260="","",IFERROR(MATCH(TRUE(),INDEX(INDEX(K:K,E260+1):K219&lt;&gt;"",0),0)+E260,"")))</f>
        <v>402</v>
      </c>
      <c r="F261" s="1441">
        <f t="shared" si="132"/>
        <v>0</v>
      </c>
      <c r="G261" s="1441" t="str">
        <f t="shared" si="126"/>
        <v/>
      </c>
      <c r="H261" s="1440" t="str">
        <f t="shared" si="127"/>
        <v/>
      </c>
      <c r="I261" s="1439" t="str">
        <f>IF(AND(F261&lt;&gt;"",N26&gt;0,M261&gt;N26),"Mot &gt; limite","")</f>
        <v/>
      </c>
      <c r="M261" s="1408">
        <f>IF(OR(F261="",N26="",N26&lt;=0),"",IF(LEN(F261)&lt;=N26,LEN(F261),IFERROR(FIND("♦",SUBSTITUTE(LEFT(F261,N26)," ","♦",LEN(LEFT(F261,N26))-LEN(SUBSTITUTE(LEFT(F261,N26)," ","")))),FIND(" ",F261&amp;" ",N26+1)-1)))</f>
        <v>1</v>
      </c>
      <c r="N261" s="1437" t="str">
        <f t="shared" si="128"/>
        <v/>
      </c>
      <c r="O261" s="1438" t="str">
        <f t="shared" si="129"/>
        <v/>
      </c>
      <c r="P261" s="1437" t="str">
        <f t="shared" si="130"/>
        <v/>
      </c>
      <c r="Q261" s="1437" t="str">
        <f t="shared" si="131"/>
        <v/>
      </c>
      <c r="S261" s="1477"/>
      <c r="T261" s="1477"/>
      <c r="U261" s="1477"/>
      <c r="V261" s="1477"/>
      <c r="W261" s="1477"/>
      <c r="X261" s="1477"/>
      <c r="Y261" s="1477"/>
      <c r="Z261" s="1477"/>
      <c r="AA261" s="1477"/>
      <c r="AB261" s="1467"/>
      <c r="AC261" s="1467"/>
      <c r="AD261" s="1472" t="str">
        <f>IF(ISBLANK(AE261),"",LARGE(AD243:AD260,1)+1)</f>
        <v/>
      </c>
      <c r="AE261" s="1471"/>
      <c r="AF261" s="1471"/>
      <c r="AG261" s="1471"/>
      <c r="AH261" s="1471"/>
      <c r="AI261" s="1471"/>
      <c r="AJ261" s="1471"/>
      <c r="AK261" s="1471"/>
      <c r="AL261" s="1471"/>
      <c r="AM261" s="1470"/>
      <c r="AN261" s="1470"/>
      <c r="AO261" s="1470"/>
      <c r="AP261" s="1733"/>
      <c r="AQ261" s="1733"/>
      <c r="AR261" s="1732"/>
      <c r="AS261" s="1463"/>
      <c r="EF261" s="1412"/>
      <c r="EG261" s="1411" t="s">
        <v>2550</v>
      </c>
      <c r="EH261" s="1411" t="s">
        <v>602</v>
      </c>
      <c r="EI261" s="1411" t="s">
        <v>1906</v>
      </c>
      <c r="EJ261" s="1411" t="s">
        <v>700</v>
      </c>
      <c r="EK261" s="1411" t="s">
        <v>700</v>
      </c>
      <c r="EL261" s="1411" t="s">
        <v>1980</v>
      </c>
      <c r="EM261" s="1411" t="s">
        <v>1981</v>
      </c>
      <c r="EN261" s="1411" t="s">
        <v>1910</v>
      </c>
      <c r="EO261" s="1414" t="s">
        <v>1982</v>
      </c>
    </row>
    <row r="262" spans="2:145" ht="21" customHeight="1">
      <c r="B262" s="1439"/>
      <c r="C262" s="1439"/>
      <c r="D262" s="1439"/>
      <c r="E262" s="1439">
        <f t="array" ref="E262">IF(H261&lt;&gt;"",E261,IF(E261="","",IFERROR(MATCH(TRUE(),INDEX(INDEX(K:K,E261+1):K219&lt;&gt;"",0),0)+E261,"")))</f>
        <v>403</v>
      </c>
      <c r="F262" s="1441">
        <f t="shared" si="132"/>
        <v>0</v>
      </c>
      <c r="G262" s="1441" t="str">
        <f t="shared" si="126"/>
        <v/>
      </c>
      <c r="H262" s="1440" t="str">
        <f t="shared" si="127"/>
        <v/>
      </c>
      <c r="I262" s="1439" t="str">
        <f>IF(AND(F262&lt;&gt;"",N26&gt;0,M262&gt;N26),"Mot &gt; limite","")</f>
        <v/>
      </c>
      <c r="M262" s="1408">
        <f>IF(OR(F262="",N26="",N26&lt;=0),"",IF(LEN(F262)&lt;=N26,LEN(F262),IFERROR(FIND("♦",SUBSTITUTE(LEFT(F262,N26)," ","♦",LEN(LEFT(F262,N26))-LEN(SUBSTITUTE(LEFT(F262,N26)," ","")))),FIND(" ",F262&amp;" ",N26+1)-1)))</f>
        <v>1</v>
      </c>
      <c r="N262" s="1437" t="str">
        <f t="shared" si="128"/>
        <v/>
      </c>
      <c r="O262" s="1438" t="str">
        <f t="shared" si="129"/>
        <v/>
      </c>
      <c r="P262" s="1437" t="str">
        <f t="shared" si="130"/>
        <v/>
      </c>
      <c r="Q262" s="1437" t="str">
        <f t="shared" si="131"/>
        <v/>
      </c>
      <c r="S262" s="1477"/>
      <c r="T262" s="1477"/>
      <c r="U262" s="1477"/>
      <c r="V262" s="1477"/>
      <c r="W262" s="1477"/>
      <c r="X262" s="1477"/>
      <c r="Y262" s="1477"/>
      <c r="Z262" s="1477"/>
      <c r="AA262" s="1477"/>
      <c r="AB262" s="1467"/>
      <c r="AC262" s="1467"/>
      <c r="AD262" s="1466" t="s">
        <v>118</v>
      </c>
      <c r="AE262" s="1465"/>
      <c r="AF262" s="1465"/>
      <c r="AG262" s="1465"/>
      <c r="AH262" s="1465"/>
      <c r="AI262" s="1465"/>
      <c r="AJ262" s="1465"/>
      <c r="AK262" s="1465"/>
      <c r="AL262" s="1465"/>
      <c r="AM262" s="1465"/>
      <c r="AN262" s="1465"/>
      <c r="AO262" s="1465"/>
      <c r="AP262" s="1465"/>
      <c r="AQ262" s="1465"/>
      <c r="AR262" s="1574" t="s">
        <v>118</v>
      </c>
      <c r="AS262" s="1463"/>
      <c r="EF262" s="1412"/>
      <c r="EG262" s="1411" t="s">
        <v>2551</v>
      </c>
      <c r="EH262" s="1411" t="s">
        <v>602</v>
      </c>
      <c r="EI262" s="1411" t="s">
        <v>1906</v>
      </c>
      <c r="EJ262" s="1411" t="s">
        <v>701</v>
      </c>
      <c r="EK262" s="1411" t="s">
        <v>701</v>
      </c>
      <c r="EL262" s="1411" t="s">
        <v>2485</v>
      </c>
      <c r="EM262" s="1411" t="s">
        <v>2486</v>
      </c>
      <c r="EN262" s="1411" t="s">
        <v>2487</v>
      </c>
      <c r="EO262" s="1414" t="s">
        <v>2488</v>
      </c>
    </row>
    <row r="263" spans="2:145" ht="21" customHeight="1">
      <c r="B263" s="1439"/>
      <c r="C263" s="1439"/>
      <c r="D263" s="1439"/>
      <c r="E263" s="1439">
        <f t="array" ref="E263">IF(H262&lt;&gt;"",E262,IF(E262="","",IFERROR(MATCH(TRUE(),INDEX(INDEX(K:K,E262+1):K219&lt;&gt;"",0),0)+E262,"")))</f>
        <v>404</v>
      </c>
      <c r="F263" s="1441">
        <f t="shared" si="132"/>
        <v>0</v>
      </c>
      <c r="G263" s="1441" t="str">
        <f t="shared" si="126"/>
        <v/>
      </c>
      <c r="H263" s="1440" t="str">
        <f t="shared" si="127"/>
        <v/>
      </c>
      <c r="I263" s="1439" t="str">
        <f>IF(AND(F263&lt;&gt;"",N26&gt;0,M263&gt;N26),"Mot &gt; limite","")</f>
        <v/>
      </c>
      <c r="M263" s="1408">
        <f>IF(OR(F263="",N26="",N26&lt;=0),"",IF(LEN(F263)&lt;=N26,LEN(F263),IFERROR(FIND("♦",SUBSTITUTE(LEFT(F263,N26)," ","♦",LEN(LEFT(F263,N26))-LEN(SUBSTITUTE(LEFT(F263,N26)," ","")))),FIND(" ",F263&amp;" ",N26+1)-1)))</f>
        <v>1</v>
      </c>
      <c r="N263" s="1437" t="str">
        <f t="shared" si="128"/>
        <v/>
      </c>
      <c r="O263" s="1438" t="str">
        <f t="shared" si="129"/>
        <v/>
      </c>
      <c r="P263" s="1437" t="str">
        <f t="shared" si="130"/>
        <v/>
      </c>
      <c r="Q263" s="1437" t="str">
        <f t="shared" si="131"/>
        <v/>
      </c>
      <c r="S263" s="1477"/>
      <c r="T263" s="1477"/>
      <c r="U263" s="1477"/>
      <c r="V263" s="1477"/>
      <c r="W263" s="1477"/>
      <c r="X263" s="1477"/>
      <c r="Y263" s="1477"/>
      <c r="Z263" s="1477"/>
      <c r="AA263" s="1477"/>
      <c r="AB263" s="1467"/>
      <c r="AC263" s="1467"/>
      <c r="AD263" s="1573" t="s">
        <v>593</v>
      </c>
      <c r="AE263" s="1471"/>
      <c r="AF263" s="1471"/>
      <c r="AG263" s="1471"/>
      <c r="AH263" s="1471"/>
      <c r="AI263" s="1471"/>
      <c r="AJ263" s="1471"/>
      <c r="AK263" s="1471"/>
      <c r="AL263" s="1471"/>
      <c r="AM263" s="1471"/>
      <c r="AN263" s="1779"/>
      <c r="AO263" s="1786"/>
      <c r="AP263" s="1570"/>
      <c r="AQ263" s="1570"/>
      <c r="AR263" s="1569"/>
      <c r="AS263" s="1463"/>
      <c r="EF263" s="1412"/>
      <c r="EG263" s="1411" t="s">
        <v>2552</v>
      </c>
      <c r="EH263" s="1411" t="s">
        <v>602</v>
      </c>
      <c r="EI263" s="1411" t="s">
        <v>1906</v>
      </c>
      <c r="EJ263" s="1411" t="s">
        <v>2553</v>
      </c>
      <c r="EK263" s="1411" t="s">
        <v>2553</v>
      </c>
      <c r="EL263" s="1411" t="s">
        <v>2485</v>
      </c>
      <c r="EM263" s="1411" t="s">
        <v>2486</v>
      </c>
      <c r="EN263" s="1411" t="s">
        <v>2487</v>
      </c>
      <c r="EO263" s="1414" t="s">
        <v>2488</v>
      </c>
    </row>
    <row r="264" spans="2:145" ht="21" customHeight="1">
      <c r="B264" s="1439"/>
      <c r="C264" s="1439"/>
      <c r="D264" s="1439"/>
      <c r="E264" s="1439">
        <f t="array" ref="E264">IF(H263&lt;&gt;"",E263,IF(E263="","",IFERROR(MATCH(TRUE(),INDEX(INDEX(K:K,E263+1):K219&lt;&gt;"",0),0)+E263,"")))</f>
        <v>405</v>
      </c>
      <c r="F264" s="1441">
        <f t="shared" si="132"/>
        <v>0</v>
      </c>
      <c r="G264" s="1441" t="str">
        <f t="shared" si="126"/>
        <v/>
      </c>
      <c r="H264" s="1440" t="str">
        <f t="shared" si="127"/>
        <v/>
      </c>
      <c r="I264" s="1439" t="str">
        <f>IF(AND(F264&lt;&gt;"",N26&gt;0,M264&gt;N26),"Mot &gt; limite","")</f>
        <v/>
      </c>
      <c r="M264" s="1408">
        <f>IF(OR(F264="",N26="",N26&lt;=0),"",IF(LEN(F264)&lt;=N26,LEN(F264),IFERROR(FIND("♦",SUBSTITUTE(LEFT(F264,N26)," ","♦",LEN(LEFT(F264,N26))-LEN(SUBSTITUTE(LEFT(F264,N26)," ","")))),FIND(" ",F264&amp;" ",N26+1)-1)))</f>
        <v>1</v>
      </c>
      <c r="N264" s="1437" t="str">
        <f t="shared" si="128"/>
        <v/>
      </c>
      <c r="O264" s="1438" t="str">
        <f t="shared" si="129"/>
        <v/>
      </c>
      <c r="P264" s="1437" t="str">
        <f t="shared" si="130"/>
        <v/>
      </c>
      <c r="Q264" s="1437" t="str">
        <f t="shared" si="131"/>
        <v/>
      </c>
      <c r="S264" s="1477"/>
      <c r="T264" s="1477"/>
      <c r="U264" s="1477"/>
      <c r="V264" s="1477"/>
      <c r="W264" s="1477"/>
      <c r="X264" s="1477"/>
      <c r="Y264" s="1477"/>
      <c r="Z264" s="1477"/>
      <c r="AA264" s="1477"/>
      <c r="AB264" s="1467"/>
      <c r="AC264" s="1467"/>
      <c r="AD264" s="1643">
        <v>0</v>
      </c>
      <c r="AE264" s="1471"/>
      <c r="AF264" s="1471"/>
      <c r="AG264" s="1471"/>
      <c r="AH264" s="1471"/>
      <c r="AI264" s="1471"/>
      <c r="AJ264" s="1471"/>
      <c r="AK264" s="1471"/>
      <c r="AL264" s="1471"/>
      <c r="AM264" s="1471"/>
      <c r="AN264" s="1779"/>
      <c r="AO264" s="1785">
        <v>3.472222222222222E-3</v>
      </c>
      <c r="AP264" s="1777" t="s">
        <v>86</v>
      </c>
      <c r="AQ264" s="1784" t="s">
        <v>189</v>
      </c>
      <c r="AR264" s="1783">
        <v>100</v>
      </c>
      <c r="AS264" s="1463"/>
      <c r="EF264" s="1412"/>
      <c r="EG264" s="1411" t="s">
        <v>2554</v>
      </c>
      <c r="EH264" s="1411" t="s">
        <v>602</v>
      </c>
      <c r="EI264" s="1411" t="s">
        <v>1906</v>
      </c>
      <c r="EJ264" s="1411" t="s">
        <v>2555</v>
      </c>
      <c r="EK264" s="1411" t="s">
        <v>2555</v>
      </c>
      <c r="EL264" s="1411" t="s">
        <v>2485</v>
      </c>
      <c r="EM264" s="1411" t="s">
        <v>2486</v>
      </c>
      <c r="EN264" s="1411" t="s">
        <v>2487</v>
      </c>
      <c r="EO264" s="1414" t="s">
        <v>2488</v>
      </c>
    </row>
    <row r="265" spans="2:145" ht="21" customHeight="1">
      <c r="B265" s="1439"/>
      <c r="C265" s="1439"/>
      <c r="D265" s="1439"/>
      <c r="E265" s="1439">
        <f t="array" ref="E265">IF(H264&lt;&gt;"",E264,IF(E264="","",IFERROR(MATCH(TRUE(),INDEX(INDEX(K:K,E264+1):K219&lt;&gt;"",0),0)+E264,"")))</f>
        <v>406</v>
      </c>
      <c r="F265" s="1441">
        <f t="shared" si="132"/>
        <v>0</v>
      </c>
      <c r="G265" s="1441" t="str">
        <f t="shared" si="126"/>
        <v/>
      </c>
      <c r="H265" s="1440" t="str">
        <f t="shared" si="127"/>
        <v/>
      </c>
      <c r="I265" s="1439" t="str">
        <f>IF(AND(F265&lt;&gt;"",N26&gt;0,M265&gt;N26),"Mot &gt; limite","")</f>
        <v/>
      </c>
      <c r="M265" s="1408">
        <f>IF(OR(F265="",N26="",N26&lt;=0),"",IF(LEN(F265)&lt;=N26,LEN(F265),IFERROR(FIND("♦",SUBSTITUTE(LEFT(F265,N26)," ","♦",LEN(LEFT(F265,N26))-LEN(SUBSTITUTE(LEFT(F265,N26)," ","")))),FIND(" ",F265&amp;" ",N26+1)-1)))</f>
        <v>1</v>
      </c>
      <c r="N265" s="1437" t="str">
        <f t="shared" si="128"/>
        <v/>
      </c>
      <c r="O265" s="1438" t="str">
        <f t="shared" si="129"/>
        <v/>
      </c>
      <c r="P265" s="1437" t="str">
        <f t="shared" si="130"/>
        <v/>
      </c>
      <c r="Q265" s="1437" t="str">
        <f t="shared" si="131"/>
        <v/>
      </c>
      <c r="S265" s="1477"/>
      <c r="T265" s="1477"/>
      <c r="U265" s="1477"/>
      <c r="V265" s="1477"/>
      <c r="W265" s="1477"/>
      <c r="X265" s="1477"/>
      <c r="Y265" s="1477"/>
      <c r="Z265" s="1477"/>
      <c r="AA265" s="1477"/>
      <c r="AB265" s="1467"/>
      <c r="AC265" s="1467"/>
      <c r="AD265" s="1620" t="str">
        <f>IF(ISBLANK(AE265),"",LARGE(AD264:AD264,1)+1)</f>
        <v/>
      </c>
      <c r="AE265" s="1471"/>
      <c r="AF265" s="1471"/>
      <c r="AG265" s="1471"/>
      <c r="AH265" s="1471"/>
      <c r="AI265" s="1471"/>
      <c r="AJ265" s="1471"/>
      <c r="AK265" s="1471"/>
      <c r="AL265" s="1471"/>
      <c r="AM265" s="1471"/>
      <c r="AN265" s="1779"/>
      <c r="AO265" s="1782">
        <v>1.0416666666666666E-2</v>
      </c>
      <c r="AP265" s="1777" t="s">
        <v>87</v>
      </c>
      <c r="AQ265" s="1781" t="s">
        <v>190</v>
      </c>
      <c r="AR265" s="1780">
        <v>90</v>
      </c>
      <c r="AS265" s="1463"/>
      <c r="EF265" s="1412"/>
      <c r="EG265" s="1411" t="s">
        <v>2556</v>
      </c>
      <c r="EH265" s="1411" t="s">
        <v>602</v>
      </c>
      <c r="EI265" s="1411" t="s">
        <v>1906</v>
      </c>
      <c r="EJ265" s="1411" t="s">
        <v>2557</v>
      </c>
      <c r="EK265" s="1411" t="s">
        <v>2557</v>
      </c>
      <c r="EL265" s="1411" t="s">
        <v>2485</v>
      </c>
      <c r="EM265" s="1411" t="s">
        <v>2486</v>
      </c>
      <c r="EN265" s="1411" t="s">
        <v>2487</v>
      </c>
      <c r="EO265" s="1414" t="s">
        <v>2488</v>
      </c>
    </row>
    <row r="266" spans="2:145" ht="21" customHeight="1">
      <c r="B266" s="1439"/>
      <c r="C266" s="1439"/>
      <c r="D266" s="1439"/>
      <c r="E266" s="1439">
        <f t="array" ref="E266">IF(H265&lt;&gt;"",E265,IF(E265="","",IFERROR(MATCH(TRUE(),INDEX(INDEX(K:K,E265+1):K219&lt;&gt;"",0),0)+E265,"")))</f>
        <v>407</v>
      </c>
      <c r="F266" s="1441">
        <f t="shared" si="132"/>
        <v>0</v>
      </c>
      <c r="G266" s="1441" t="str">
        <f t="shared" si="126"/>
        <v/>
      </c>
      <c r="H266" s="1440" t="str">
        <f t="shared" si="127"/>
        <v/>
      </c>
      <c r="I266" s="1439" t="str">
        <f>IF(AND(F266&lt;&gt;"",N26&gt;0,M266&gt;N26),"Mot &gt; limite","")</f>
        <v/>
      </c>
      <c r="M266" s="1408">
        <f>IF(OR(F266="",N26="",N26&lt;=0),"",IF(LEN(F266)&lt;=N26,LEN(F266),IFERROR(FIND("♦",SUBSTITUTE(LEFT(F266,N26)," ","♦",LEN(LEFT(F266,N26))-LEN(SUBSTITUTE(LEFT(F266,N26)," ","")))),FIND(" ",F266&amp;" ",N26+1)-1)))</f>
        <v>1</v>
      </c>
      <c r="N266" s="1437" t="str">
        <f t="shared" si="128"/>
        <v/>
      </c>
      <c r="O266" s="1438" t="str">
        <f t="shared" si="129"/>
        <v/>
      </c>
      <c r="P266" s="1437" t="str">
        <f t="shared" si="130"/>
        <v/>
      </c>
      <c r="Q266" s="1437" t="str">
        <f t="shared" si="131"/>
        <v/>
      </c>
      <c r="S266" s="1477"/>
      <c r="T266" s="1477"/>
      <c r="U266" s="1477"/>
      <c r="V266" s="1477"/>
      <c r="W266" s="1477"/>
      <c r="X266" s="1477"/>
      <c r="Y266" s="1477"/>
      <c r="Z266" s="1477"/>
      <c r="AA266" s="1477"/>
      <c r="AB266" s="1467"/>
      <c r="AC266" s="1467"/>
      <c r="AD266" s="1620" t="str">
        <f>IF(ISBLANK(AE266),"",LARGE(AD264:AD265,1)+1)</f>
        <v/>
      </c>
      <c r="AE266" s="1471"/>
      <c r="AF266" s="1471"/>
      <c r="AG266" s="1471"/>
      <c r="AH266" s="1471"/>
      <c r="AI266" s="1471"/>
      <c r="AJ266" s="1471"/>
      <c r="AK266" s="1471"/>
      <c r="AL266" s="1471"/>
      <c r="AM266" s="1471"/>
      <c r="AN266" s="1779"/>
      <c r="AO266" s="1778">
        <v>2.0833333333333332E-2</v>
      </c>
      <c r="AP266" s="1777" t="s">
        <v>191</v>
      </c>
      <c r="AQ266" s="1774"/>
      <c r="AR266" s="1773"/>
      <c r="AS266" s="1463"/>
      <c r="EF266" s="1412"/>
      <c r="EG266" s="1411" t="s">
        <v>2558</v>
      </c>
      <c r="EH266" s="1411" t="s">
        <v>602</v>
      </c>
      <c r="EI266" s="1411" t="s">
        <v>1906</v>
      </c>
      <c r="EJ266" s="1411" t="s">
        <v>2559</v>
      </c>
      <c r="EK266" s="1411" t="s">
        <v>2559</v>
      </c>
      <c r="EL266" s="1411" t="s">
        <v>2485</v>
      </c>
      <c r="EM266" s="1411" t="s">
        <v>2486</v>
      </c>
      <c r="EN266" s="1411" t="s">
        <v>2487</v>
      </c>
      <c r="EO266" s="1414" t="s">
        <v>2488</v>
      </c>
    </row>
    <row r="267" spans="2:145" ht="21" customHeight="1">
      <c r="B267" s="1439"/>
      <c r="C267" s="1439"/>
      <c r="D267" s="1439"/>
      <c r="E267" s="1439">
        <f t="array" ref="E267">IF(H266&lt;&gt;"",E266,IF(E266="","",IFERROR(MATCH(TRUE(),INDEX(INDEX(K:K,E266+1):K219&lt;&gt;"",0),0)+E266,"")))</f>
        <v>408</v>
      </c>
      <c r="F267" s="1441">
        <f t="shared" si="132"/>
        <v>0</v>
      </c>
      <c r="G267" s="1441" t="str">
        <f t="shared" si="126"/>
        <v/>
      </c>
      <c r="H267" s="1440" t="str">
        <f t="shared" si="127"/>
        <v/>
      </c>
      <c r="I267" s="1439" t="str">
        <f>IF(AND(F267&lt;&gt;"",N26&gt;0,M267&gt;N26),"Mot &gt; limite","")</f>
        <v/>
      </c>
      <c r="M267" s="1408">
        <f>IF(OR(F267="",N26="",N26&lt;=0),"",IF(LEN(F267)&lt;=N26,LEN(F267),IFERROR(FIND("♦",SUBSTITUTE(LEFT(F267,N26)," ","♦",LEN(LEFT(F267,N26))-LEN(SUBSTITUTE(LEFT(F267,N26)," ","")))),FIND(" ",F267&amp;" ",N26+1)-1)))</f>
        <v>1</v>
      </c>
      <c r="N267" s="1437" t="str">
        <f t="shared" si="128"/>
        <v/>
      </c>
      <c r="O267" s="1438" t="str">
        <f t="shared" si="129"/>
        <v/>
      </c>
      <c r="P267" s="1437" t="str">
        <f t="shared" si="130"/>
        <v/>
      </c>
      <c r="Q267" s="1437" t="str">
        <f t="shared" si="131"/>
        <v/>
      </c>
      <c r="S267" s="1477"/>
      <c r="T267" s="1477"/>
      <c r="U267" s="1477"/>
      <c r="V267" s="1477"/>
      <c r="W267" s="1477"/>
      <c r="X267" s="1477"/>
      <c r="Y267" s="1477"/>
      <c r="Z267" s="1477"/>
      <c r="AA267" s="1477"/>
      <c r="AB267" s="1467"/>
      <c r="AC267" s="1467"/>
      <c r="AD267" s="1620" t="str">
        <f>IF(ISBLANK(AE267),"",LARGE(AD264:AD266,1)+1)</f>
        <v/>
      </c>
      <c r="AE267" s="1471"/>
      <c r="AF267" s="1471"/>
      <c r="AG267" s="1471"/>
      <c r="AH267" s="1471"/>
      <c r="AI267" s="1471"/>
      <c r="AJ267" s="1471"/>
      <c r="AK267" s="1471"/>
      <c r="AL267" s="1471"/>
      <c r="AM267" s="1471"/>
      <c r="AN267" s="1772"/>
      <c r="AO267" s="1776">
        <f>AO264+AO265+AO266</f>
        <v>3.4722222222222224E-2</v>
      </c>
      <c r="AP267" s="1775" t="s">
        <v>89</v>
      </c>
      <c r="AQ267" s="1774"/>
      <c r="AR267" s="1773"/>
      <c r="AS267" s="1463"/>
      <c r="EF267" s="1412"/>
      <c r="EG267" s="1411" t="s">
        <v>2560</v>
      </c>
      <c r="EH267" s="1411" t="s">
        <v>602</v>
      </c>
      <c r="EI267" s="1411" t="s">
        <v>1906</v>
      </c>
      <c r="EJ267" s="1411" t="s">
        <v>2561</v>
      </c>
      <c r="EK267" s="1411" t="s">
        <v>2561</v>
      </c>
      <c r="EL267" s="1411" t="s">
        <v>2485</v>
      </c>
      <c r="EM267" s="1411" t="s">
        <v>2486</v>
      </c>
      <c r="EN267" s="1411" t="s">
        <v>2487</v>
      </c>
      <c r="EO267" s="1414" t="s">
        <v>2488</v>
      </c>
    </row>
    <row r="268" spans="2:145" ht="21" customHeight="1">
      <c r="B268" s="1439"/>
      <c r="C268" s="1439"/>
      <c r="D268" s="1439"/>
      <c r="E268" s="1439">
        <f t="array" ref="E268">IF(H267&lt;&gt;"",E267,IF(E267="","",IFERROR(MATCH(TRUE(),INDEX(INDEX(K:K,E267+1):K219&lt;&gt;"",0),0)+E267,"")))</f>
        <v>409</v>
      </c>
      <c r="F268" s="1441">
        <f t="shared" si="132"/>
        <v>0</v>
      </c>
      <c r="G268" s="1441" t="str">
        <f t="shared" si="126"/>
        <v/>
      </c>
      <c r="H268" s="1440" t="str">
        <f t="shared" si="127"/>
        <v/>
      </c>
      <c r="I268" s="1439" t="str">
        <f>IF(AND(F268&lt;&gt;"",N26&gt;0,M268&gt;N26),"Mot &gt; limite","")</f>
        <v/>
      </c>
      <c r="M268" s="1408">
        <f>IF(OR(F268="",N26="",N26&lt;=0),"",IF(LEN(F268)&lt;=N26,LEN(F268),IFERROR(FIND("♦",SUBSTITUTE(LEFT(F268,N26)," ","♦",LEN(LEFT(F268,N26))-LEN(SUBSTITUTE(LEFT(F268,N26)," ","")))),FIND(" ",F268&amp;" ",N26+1)-1)))</f>
        <v>1</v>
      </c>
      <c r="N268" s="1437" t="str">
        <f t="shared" si="128"/>
        <v/>
      </c>
      <c r="O268" s="1438" t="str">
        <f t="shared" si="129"/>
        <v/>
      </c>
      <c r="P268" s="1437" t="str">
        <f t="shared" si="130"/>
        <v/>
      </c>
      <c r="Q268" s="1437" t="str">
        <f t="shared" si="131"/>
        <v/>
      </c>
      <c r="S268" s="1477"/>
      <c r="T268" s="1477"/>
      <c r="U268" s="1477"/>
      <c r="V268" s="1477"/>
      <c r="W268" s="1477"/>
      <c r="X268" s="1477"/>
      <c r="Y268" s="1477"/>
      <c r="Z268" s="1477"/>
      <c r="AA268" s="1477"/>
      <c r="AB268" s="1467"/>
      <c r="AC268" s="1467"/>
      <c r="AD268" s="1620"/>
      <c r="AE268" s="1471"/>
      <c r="AF268" s="1471"/>
      <c r="AG268" s="1471"/>
      <c r="AH268" s="1471"/>
      <c r="AI268" s="1471"/>
      <c r="AJ268" s="1471"/>
      <c r="AK268" s="1471"/>
      <c r="AL268" s="1471"/>
      <c r="AM268" s="1471"/>
      <c r="AN268" s="1772"/>
      <c r="AO268" s="1771"/>
      <c r="AP268" s="1770"/>
      <c r="AQ268" s="1770"/>
      <c r="AR268" s="1769"/>
      <c r="AS268" s="1463"/>
      <c r="EF268" s="1412"/>
      <c r="EG268" s="1411" t="s">
        <v>2562</v>
      </c>
      <c r="EH268" s="1411" t="s">
        <v>602</v>
      </c>
      <c r="EI268" s="1411" t="s">
        <v>1906</v>
      </c>
      <c r="EJ268" s="1411" t="s">
        <v>2563</v>
      </c>
      <c r="EK268" s="1411" t="s">
        <v>2563</v>
      </c>
      <c r="EL268" s="1411" t="s">
        <v>2485</v>
      </c>
      <c r="EM268" s="1411" t="s">
        <v>2486</v>
      </c>
      <c r="EN268" s="1411" t="s">
        <v>2487</v>
      </c>
      <c r="EO268" s="1414" t="s">
        <v>2488</v>
      </c>
    </row>
    <row r="269" spans="2:145" ht="21" customHeight="1">
      <c r="B269" s="1439"/>
      <c r="C269" s="1439"/>
      <c r="D269" s="1439"/>
      <c r="E269" s="1439">
        <f t="array" ref="E269">IF(H268&lt;&gt;"",E268,IF(E268="","",IFERROR(MATCH(TRUE(),INDEX(INDEX(K:K,E268+1):K219&lt;&gt;"",0),0)+E268,"")))</f>
        <v>410</v>
      </c>
      <c r="F269" s="1441">
        <f t="shared" si="132"/>
        <v>0</v>
      </c>
      <c r="G269" s="1441" t="str">
        <f t="shared" si="126"/>
        <v/>
      </c>
      <c r="H269" s="1440" t="str">
        <f t="shared" si="127"/>
        <v/>
      </c>
      <c r="I269" s="1439" t="str">
        <f>IF(AND(F269&lt;&gt;"",N26&gt;0,M269&gt;N26),"Mot &gt; limite","")</f>
        <v/>
      </c>
      <c r="M269" s="1408">
        <f>IF(OR(F269="",N26="",N26&lt;=0),"",IF(LEN(F269)&lt;=N26,LEN(F269),IFERROR(FIND("♦",SUBSTITUTE(LEFT(F269,N26)," ","♦",LEN(LEFT(F269,N26))-LEN(SUBSTITUTE(LEFT(F269,N26)," ","")))),FIND(" ",F269&amp;" ",N26+1)-1)))</f>
        <v>1</v>
      </c>
      <c r="N269" s="1437" t="str">
        <f t="shared" si="128"/>
        <v/>
      </c>
      <c r="O269" s="1438" t="str">
        <f t="shared" si="129"/>
        <v/>
      </c>
      <c r="P269" s="1437" t="str">
        <f t="shared" si="130"/>
        <v/>
      </c>
      <c r="Q269" s="1437" t="str">
        <f t="shared" si="131"/>
        <v/>
      </c>
      <c r="S269" s="1477"/>
      <c r="T269" s="1477"/>
      <c r="U269" s="1477"/>
      <c r="V269" s="1477"/>
      <c r="W269" s="1477"/>
      <c r="X269" s="1477"/>
      <c r="Y269" s="1477"/>
      <c r="Z269" s="1477"/>
      <c r="AA269" s="1477"/>
      <c r="AB269" s="1467"/>
      <c r="AC269" s="1467"/>
      <c r="AD269" s="1620"/>
      <c r="AE269" s="1471"/>
      <c r="AF269" s="1471"/>
      <c r="AG269" s="1471"/>
      <c r="AH269" s="1471"/>
      <c r="AI269" s="1471"/>
      <c r="AJ269" s="1471"/>
      <c r="AK269" s="1471"/>
      <c r="AL269" s="1471"/>
      <c r="AM269" s="1471"/>
      <c r="AN269" s="1768"/>
      <c r="AO269" s="1768"/>
      <c r="AP269" s="1767"/>
      <c r="AQ269" s="1767"/>
      <c r="AR269" s="1766"/>
      <c r="AS269" s="1463"/>
      <c r="EF269" s="1412"/>
      <c r="EG269" s="1411" t="s">
        <v>2564</v>
      </c>
      <c r="EH269" s="1411" t="s">
        <v>602</v>
      </c>
      <c r="EI269" s="1411" t="s">
        <v>1906</v>
      </c>
      <c r="EJ269" s="1411" t="s">
        <v>2565</v>
      </c>
      <c r="EK269" s="1411" t="s">
        <v>2565</v>
      </c>
      <c r="EL269" s="1411" t="s">
        <v>2485</v>
      </c>
      <c r="EM269" s="1411" t="s">
        <v>2486</v>
      </c>
      <c r="EN269" s="1411" t="s">
        <v>2487</v>
      </c>
      <c r="EO269" s="1414" t="s">
        <v>2488</v>
      </c>
    </row>
    <row r="270" spans="2:145" ht="21" customHeight="1">
      <c r="B270" s="1439"/>
      <c r="C270" s="1439"/>
      <c r="D270" s="1439"/>
      <c r="E270" s="1439">
        <f t="array" ref="E270">IF(H269&lt;&gt;"",E269,IF(E269="","",IFERROR(MATCH(TRUE(),INDEX(INDEX(K:K,E269+1):K219&lt;&gt;"",0),0)+E269,"")))</f>
        <v>411</v>
      </c>
      <c r="F270" s="1441">
        <f t="shared" si="132"/>
        <v>0</v>
      </c>
      <c r="G270" s="1441" t="str">
        <f t="shared" si="126"/>
        <v/>
      </c>
      <c r="H270" s="1440" t="str">
        <f t="shared" si="127"/>
        <v/>
      </c>
      <c r="I270" s="1439" t="str">
        <f>IF(AND(F270&lt;&gt;"",N26&gt;0,M270&gt;N26),"Mot &gt; limite","")</f>
        <v/>
      </c>
      <c r="M270" s="1408">
        <f>IF(OR(F270="",N26="",N26&lt;=0),"",IF(LEN(F270)&lt;=N26,LEN(F270),IFERROR(FIND("♦",SUBSTITUTE(LEFT(F270,N26)," ","♦",LEN(LEFT(F270,N26))-LEN(SUBSTITUTE(LEFT(F270,N26)," ","")))),FIND(" ",F270&amp;" ",N26+1)-1)))</f>
        <v>1</v>
      </c>
      <c r="N270" s="1437" t="str">
        <f t="shared" si="128"/>
        <v/>
      </c>
      <c r="O270" s="1438" t="str">
        <f t="shared" si="129"/>
        <v/>
      </c>
      <c r="P270" s="1437" t="str">
        <f t="shared" si="130"/>
        <v/>
      </c>
      <c r="Q270" s="1437" t="str">
        <f t="shared" si="131"/>
        <v/>
      </c>
      <c r="S270" s="1477"/>
      <c r="T270" s="1477"/>
      <c r="U270" s="1477"/>
      <c r="V270" s="1477"/>
      <c r="W270" s="1477"/>
      <c r="X270" s="1477"/>
      <c r="Y270" s="1477"/>
      <c r="Z270" s="1477"/>
      <c r="AA270" s="1477"/>
      <c r="AB270" s="1467"/>
      <c r="AC270" s="1467"/>
      <c r="AD270" s="1620" t="str">
        <f>IF(ISBLANK(AE270),"",LARGE(AD264:AD269,1)+1)</f>
        <v/>
      </c>
      <c r="AE270" s="1471"/>
      <c r="AF270" s="1471"/>
      <c r="AG270" s="1471"/>
      <c r="AH270" s="1471"/>
      <c r="AI270" s="1471"/>
      <c r="AJ270" s="1471"/>
      <c r="AK270" s="1471"/>
      <c r="AL270" s="1471"/>
      <c r="AM270" s="1471"/>
      <c r="AN270" s="1470"/>
      <c r="AO270" s="1470"/>
      <c r="AP270" s="1733"/>
      <c r="AQ270" s="1733"/>
      <c r="AR270" s="1732"/>
      <c r="AS270" s="1463"/>
      <c r="EF270" s="1412"/>
      <c r="EG270" s="1411" t="s">
        <v>2566</v>
      </c>
      <c r="EH270" s="1411" t="s">
        <v>602</v>
      </c>
      <c r="EI270" s="1411" t="s">
        <v>1906</v>
      </c>
      <c r="EJ270" s="1411" t="s">
        <v>2567</v>
      </c>
      <c r="EK270" s="1411" t="s">
        <v>2567</v>
      </c>
      <c r="EL270" s="1411" t="s">
        <v>2485</v>
      </c>
      <c r="EM270" s="1411" t="s">
        <v>2486</v>
      </c>
      <c r="EN270" s="1411" t="s">
        <v>2487</v>
      </c>
      <c r="EO270" s="1414" t="s">
        <v>2488</v>
      </c>
    </row>
    <row r="271" spans="2:145" ht="21" customHeight="1">
      <c r="B271" s="1439"/>
      <c r="C271" s="1439"/>
      <c r="D271" s="1439"/>
      <c r="E271" s="1439">
        <f t="array" ref="E271">IF(H270&lt;&gt;"",E270,IF(E270="","",IFERROR(MATCH(TRUE(),INDEX(INDEX(K:K,E270+1):K219&lt;&gt;"",0),0)+E270,"")))</f>
        <v>412</v>
      </c>
      <c r="F271" s="1441">
        <f t="shared" si="132"/>
        <v>0</v>
      </c>
      <c r="G271" s="1441" t="str">
        <f t="shared" si="126"/>
        <v/>
      </c>
      <c r="H271" s="1440" t="str">
        <f t="shared" si="127"/>
        <v/>
      </c>
      <c r="I271" s="1439" t="str">
        <f>IF(AND(F271&lt;&gt;"",N26&gt;0,M271&gt;N26),"Mot &gt; limite","")</f>
        <v/>
      </c>
      <c r="M271" s="1408">
        <f>IF(OR(F271="",N26="",N26&lt;=0),"",IF(LEN(F271)&lt;=N26,LEN(F271),IFERROR(FIND("♦",SUBSTITUTE(LEFT(F271,N26)," ","♦",LEN(LEFT(F271,N26))-LEN(SUBSTITUTE(LEFT(F271,N26)," ","")))),FIND(" ",F271&amp;" ",N26+1)-1)))</f>
        <v>1</v>
      </c>
      <c r="N271" s="1437" t="str">
        <f t="shared" si="128"/>
        <v/>
      </c>
      <c r="O271" s="1438" t="str">
        <f t="shared" si="129"/>
        <v/>
      </c>
      <c r="P271" s="1437" t="str">
        <f t="shared" si="130"/>
        <v/>
      </c>
      <c r="Q271" s="1437" t="str">
        <f t="shared" si="131"/>
        <v/>
      </c>
      <c r="S271" s="1477"/>
      <c r="T271" s="1477"/>
      <c r="U271" s="1477"/>
      <c r="V271" s="1477"/>
      <c r="W271" s="1477"/>
      <c r="X271" s="1477"/>
      <c r="Y271" s="1477"/>
      <c r="Z271" s="1477"/>
      <c r="AA271" s="1477"/>
      <c r="AB271" s="1467"/>
      <c r="AC271" s="1467"/>
      <c r="AD271" s="1620" t="str">
        <f>IF(ISBLANK(AE271),"",LARGE(AD264:AD270,1)+1)</f>
        <v/>
      </c>
      <c r="AE271" s="1471"/>
      <c r="AF271" s="1471"/>
      <c r="AG271" s="1471"/>
      <c r="AH271" s="1471"/>
      <c r="AI271" s="1471"/>
      <c r="AJ271" s="1471"/>
      <c r="AK271" s="1471"/>
      <c r="AL271" s="1471"/>
      <c r="AM271" s="1471"/>
      <c r="AN271" s="1470"/>
      <c r="AO271" s="1470"/>
      <c r="AP271" s="1733"/>
      <c r="AQ271" s="1733"/>
      <c r="AR271" s="1732"/>
      <c r="AS271" s="1463"/>
      <c r="EF271" s="1412"/>
      <c r="EG271" s="1411" t="s">
        <v>2568</v>
      </c>
      <c r="EH271" s="1411" t="s">
        <v>602</v>
      </c>
      <c r="EI271" s="1411" t="s">
        <v>1906</v>
      </c>
      <c r="EJ271" s="1411" t="s">
        <v>2569</v>
      </c>
      <c r="EK271" s="1411" t="s">
        <v>2569</v>
      </c>
      <c r="EL271" s="1411" t="s">
        <v>2485</v>
      </c>
      <c r="EM271" s="1411" t="s">
        <v>2486</v>
      </c>
      <c r="EN271" s="1411" t="s">
        <v>2487</v>
      </c>
      <c r="EO271" s="1414" t="s">
        <v>2488</v>
      </c>
    </row>
    <row r="272" spans="2:145" ht="21" customHeight="1">
      <c r="B272" s="1439"/>
      <c r="C272" s="1439"/>
      <c r="D272" s="1439"/>
      <c r="E272" s="1439">
        <f t="array" ref="E272">IF(H271&lt;&gt;"",E271,IF(E271="","",IFERROR(MATCH(TRUE(),INDEX(INDEX(K:K,E271+1):K219&lt;&gt;"",0),0)+E271,"")))</f>
        <v>413</v>
      </c>
      <c r="F272" s="1441">
        <f t="shared" si="132"/>
        <v>0</v>
      </c>
      <c r="G272" s="1441" t="str">
        <f t="shared" si="126"/>
        <v/>
      </c>
      <c r="H272" s="1440" t="str">
        <f t="shared" si="127"/>
        <v/>
      </c>
      <c r="I272" s="1439" t="str">
        <f>IF(AND(F272&lt;&gt;"",N26&gt;0,M272&gt;N26),"Mot &gt; limite","")</f>
        <v/>
      </c>
      <c r="M272" s="1408">
        <f>IF(OR(F272="",N26="",N26&lt;=0),"",IF(LEN(F272)&lt;=N26,LEN(F272),IFERROR(FIND("♦",SUBSTITUTE(LEFT(F272,N26)," ","♦",LEN(LEFT(F272,N26))-LEN(SUBSTITUTE(LEFT(F272,N26)," ","")))),FIND(" ",F272&amp;" ",N26+1)-1)))</f>
        <v>1</v>
      </c>
      <c r="N272" s="1437" t="str">
        <f t="shared" si="128"/>
        <v/>
      </c>
      <c r="O272" s="1438" t="str">
        <f t="shared" si="129"/>
        <v/>
      </c>
      <c r="P272" s="1437" t="str">
        <f t="shared" si="130"/>
        <v/>
      </c>
      <c r="Q272" s="1437" t="str">
        <f t="shared" si="131"/>
        <v/>
      </c>
      <c r="S272" s="1477"/>
      <c r="T272" s="1477"/>
      <c r="U272" s="1477"/>
      <c r="V272" s="1477"/>
      <c r="W272" s="1477"/>
      <c r="X272" s="1477"/>
      <c r="Y272" s="1477"/>
      <c r="Z272" s="1477"/>
      <c r="AA272" s="1477"/>
      <c r="AB272" s="1467"/>
      <c r="AC272" s="1467"/>
      <c r="AD272" s="1620" t="str">
        <f>IF(ISBLANK(AE272),"",LARGE(AD264:AD271,1)+1)</f>
        <v/>
      </c>
      <c r="AE272" s="1471"/>
      <c r="AF272" s="1471"/>
      <c r="AG272" s="1471"/>
      <c r="AH272" s="1471"/>
      <c r="AI272" s="1471"/>
      <c r="AJ272" s="1471"/>
      <c r="AK272" s="1471"/>
      <c r="AL272" s="1471"/>
      <c r="AM272" s="1471"/>
      <c r="AN272" s="1470"/>
      <c r="AO272" s="1470"/>
      <c r="AP272" s="1733"/>
      <c r="AQ272" s="1733"/>
      <c r="AR272" s="1732"/>
      <c r="AS272" s="1463"/>
      <c r="EF272" s="1412"/>
      <c r="EG272" s="1411" t="s">
        <v>2570</v>
      </c>
      <c r="EH272" s="1411" t="s">
        <v>602</v>
      </c>
      <c r="EI272" s="1411" t="s">
        <v>1906</v>
      </c>
      <c r="EJ272" s="1411" t="s">
        <v>2571</v>
      </c>
      <c r="EK272" s="1411" t="s">
        <v>2571</v>
      </c>
      <c r="EL272" s="1411" t="s">
        <v>2485</v>
      </c>
      <c r="EM272" s="1411" t="s">
        <v>2486</v>
      </c>
      <c r="EN272" s="1411" t="s">
        <v>2487</v>
      </c>
      <c r="EO272" s="1414" t="s">
        <v>2488</v>
      </c>
    </row>
    <row r="273" spans="2:145" ht="21" customHeight="1">
      <c r="B273" s="1439"/>
      <c r="C273" s="1439"/>
      <c r="D273" s="1439"/>
      <c r="E273" s="1439">
        <f t="array" ref="E273">IF(H272&lt;&gt;"",E272,IF(E272="","",IFERROR(MATCH(TRUE(),INDEX(INDEX(K:K,E272+1):K219&lt;&gt;"",0),0)+E272,"")))</f>
        <v>414</v>
      </c>
      <c r="F273" s="1441">
        <f t="shared" si="132"/>
        <v>0</v>
      </c>
      <c r="G273" s="1441" t="str">
        <f t="shared" si="126"/>
        <v/>
      </c>
      <c r="H273" s="1440" t="str">
        <f t="shared" si="127"/>
        <v/>
      </c>
      <c r="I273" s="1439" t="str">
        <f>IF(AND(F273&lt;&gt;"",N26&gt;0,M273&gt;N26),"Mot &gt; limite","")</f>
        <v/>
      </c>
      <c r="M273" s="1408">
        <f>IF(OR(F273="",N26="",N26&lt;=0),"",IF(LEN(F273)&lt;=N26,LEN(F273),IFERROR(FIND("♦",SUBSTITUTE(LEFT(F273,N26)," ","♦",LEN(LEFT(F273,N26))-LEN(SUBSTITUTE(LEFT(F273,N26)," ","")))),FIND(" ",F273&amp;" ",N26+1)-1)))</f>
        <v>1</v>
      </c>
      <c r="N273" s="1437" t="str">
        <f t="shared" si="128"/>
        <v/>
      </c>
      <c r="O273" s="1438" t="str">
        <f t="shared" si="129"/>
        <v/>
      </c>
      <c r="P273" s="1437" t="str">
        <f t="shared" si="130"/>
        <v/>
      </c>
      <c r="Q273" s="1437" t="str">
        <f t="shared" si="131"/>
        <v/>
      </c>
      <c r="S273" s="1477"/>
      <c r="T273" s="1477"/>
      <c r="U273" s="1477"/>
      <c r="V273" s="1477"/>
      <c r="W273" s="1477"/>
      <c r="X273" s="1477"/>
      <c r="Y273" s="1477"/>
      <c r="Z273" s="1477"/>
      <c r="AA273" s="1477"/>
      <c r="AB273" s="1467"/>
      <c r="AC273" s="1467"/>
      <c r="AD273" s="1620" t="str">
        <f>IF(ISBLANK(AE273),"",LARGE(AD264:AD272,1)+1)</f>
        <v/>
      </c>
      <c r="AE273" s="1471"/>
      <c r="AF273" s="1471"/>
      <c r="AG273" s="1471"/>
      <c r="AH273" s="1471"/>
      <c r="AI273" s="1471"/>
      <c r="AJ273" s="1471"/>
      <c r="AK273" s="1471"/>
      <c r="AL273" s="1471"/>
      <c r="AM273" s="1471"/>
      <c r="AN273" s="1470"/>
      <c r="AO273" s="1470"/>
      <c r="AP273" s="1733"/>
      <c r="AQ273" s="1733"/>
      <c r="AR273" s="1732"/>
      <c r="AS273" s="1463"/>
      <c r="EF273" s="1412"/>
      <c r="EG273" s="1411" t="s">
        <v>2572</v>
      </c>
      <c r="EH273" s="1411" t="s">
        <v>602</v>
      </c>
      <c r="EI273" s="1411" t="s">
        <v>1906</v>
      </c>
      <c r="EJ273" s="1411" t="s">
        <v>2573</v>
      </c>
      <c r="EK273" s="1411" t="s">
        <v>2573</v>
      </c>
      <c r="EL273" s="1411" t="s">
        <v>2485</v>
      </c>
      <c r="EM273" s="1411" t="s">
        <v>2486</v>
      </c>
      <c r="EN273" s="1411" t="s">
        <v>2487</v>
      </c>
      <c r="EO273" s="1414" t="s">
        <v>2488</v>
      </c>
    </row>
    <row r="274" spans="2:145" ht="21" customHeight="1">
      <c r="B274" s="1439"/>
      <c r="C274" s="1439"/>
      <c r="D274" s="1439"/>
      <c r="E274" s="1439">
        <f t="array" ref="E274">IF(H273&lt;&gt;"",E273,IF(E273="","",IFERROR(MATCH(TRUE(),INDEX(INDEX(K:K,E273+1):K219&lt;&gt;"",0),0)+E273,"")))</f>
        <v>415</v>
      </c>
      <c r="F274" s="1441">
        <f t="shared" si="132"/>
        <v>0</v>
      </c>
      <c r="G274" s="1441" t="str">
        <f t="shared" si="126"/>
        <v/>
      </c>
      <c r="H274" s="1440" t="str">
        <f t="shared" si="127"/>
        <v/>
      </c>
      <c r="I274" s="1439" t="str">
        <f>IF(AND(F274&lt;&gt;"",N26&gt;0,M274&gt;N26),"Mot &gt; limite","")</f>
        <v/>
      </c>
      <c r="M274" s="1408">
        <f>IF(OR(F274="",N26="",N26&lt;=0),"",IF(LEN(F274)&lt;=N26,LEN(F274),IFERROR(FIND("♦",SUBSTITUTE(LEFT(F274,N26)," ","♦",LEN(LEFT(F274,N26))-LEN(SUBSTITUTE(LEFT(F274,N26)," ","")))),FIND(" ",F274&amp;" ",N26+1)-1)))</f>
        <v>1</v>
      </c>
      <c r="N274" s="1437" t="str">
        <f t="shared" si="128"/>
        <v/>
      </c>
      <c r="O274" s="1438" t="str">
        <f t="shared" si="129"/>
        <v/>
      </c>
      <c r="P274" s="1437" t="str">
        <f t="shared" si="130"/>
        <v/>
      </c>
      <c r="Q274" s="1437" t="str">
        <f t="shared" si="131"/>
        <v/>
      </c>
      <c r="S274" s="1477"/>
      <c r="T274" s="1477"/>
      <c r="U274" s="1477"/>
      <c r="V274" s="1477"/>
      <c r="W274" s="1477"/>
      <c r="X274" s="1477"/>
      <c r="Y274" s="1477"/>
      <c r="Z274" s="1477"/>
      <c r="AA274" s="1477"/>
      <c r="AB274" s="1467"/>
      <c r="AC274" s="1467"/>
      <c r="AD274" s="1620" t="str">
        <f>IF(ISBLANK(AE274),"",LARGE(AD264:AD273,1)+1)</f>
        <v/>
      </c>
      <c r="AE274" s="1471"/>
      <c r="AF274" s="1471"/>
      <c r="AG274" s="1471"/>
      <c r="AH274" s="1471"/>
      <c r="AI274" s="1471"/>
      <c r="AJ274" s="1471"/>
      <c r="AK274" s="1471"/>
      <c r="AL274" s="1471"/>
      <c r="AM274" s="1471"/>
      <c r="AN274" s="1470"/>
      <c r="AO274" s="1470"/>
      <c r="AP274" s="1733"/>
      <c r="AQ274" s="1733"/>
      <c r="AR274" s="1732"/>
      <c r="AS274" s="1463"/>
      <c r="EF274" s="1412"/>
      <c r="EG274" s="1411" t="s">
        <v>2574</v>
      </c>
      <c r="EH274" s="1411" t="s">
        <v>602</v>
      </c>
      <c r="EI274" s="1411" t="s">
        <v>1906</v>
      </c>
      <c r="EJ274" s="1411" t="s">
        <v>2575</v>
      </c>
      <c r="EK274" s="1411" t="s">
        <v>2575</v>
      </c>
      <c r="EL274" s="1411" t="s">
        <v>2485</v>
      </c>
      <c r="EM274" s="1411" t="s">
        <v>2486</v>
      </c>
      <c r="EN274" s="1411" t="s">
        <v>2487</v>
      </c>
      <c r="EO274" s="1414" t="s">
        <v>2488</v>
      </c>
    </row>
    <row r="275" spans="2:145" ht="21" customHeight="1">
      <c r="B275" s="1439"/>
      <c r="C275" s="1439"/>
      <c r="D275" s="1439"/>
      <c r="E275" s="1439">
        <f t="array" ref="E275">IF(H274&lt;&gt;"",E274,IF(E274="","",IFERROR(MATCH(TRUE(),INDEX(INDEX(K:K,E274+1):K219&lt;&gt;"",0),0)+E274,"")))</f>
        <v>416</v>
      </c>
      <c r="F275" s="1441">
        <f t="shared" si="132"/>
        <v>0</v>
      </c>
      <c r="G275" s="1441" t="str">
        <f t="shared" si="126"/>
        <v/>
      </c>
      <c r="H275" s="1440" t="str">
        <f t="shared" si="127"/>
        <v/>
      </c>
      <c r="I275" s="1439" t="str">
        <f>IF(AND(F275&lt;&gt;"",N26&gt;0,M275&gt;N26),"Mot &gt; limite","")</f>
        <v/>
      </c>
      <c r="M275" s="1408">
        <f>IF(OR(F275="",N26="",N26&lt;=0),"",IF(LEN(F275)&lt;=N26,LEN(F275),IFERROR(FIND("♦",SUBSTITUTE(LEFT(F275,N26)," ","♦",LEN(LEFT(F275,N26))-LEN(SUBSTITUTE(LEFT(F275,N26)," ","")))),FIND(" ",F275&amp;" ",N26+1)-1)))</f>
        <v>1</v>
      </c>
      <c r="N275" s="1437" t="str">
        <f t="shared" si="128"/>
        <v/>
      </c>
      <c r="O275" s="1438" t="str">
        <f t="shared" si="129"/>
        <v/>
      </c>
      <c r="P275" s="1437" t="str">
        <f t="shared" si="130"/>
        <v/>
      </c>
      <c r="Q275" s="1437" t="str">
        <f t="shared" si="131"/>
        <v/>
      </c>
      <c r="S275" s="1477"/>
      <c r="T275" s="1477"/>
      <c r="U275" s="1477"/>
      <c r="V275" s="1477"/>
      <c r="W275" s="1477"/>
      <c r="X275" s="1477"/>
      <c r="Y275" s="1477"/>
      <c r="Z275" s="1477"/>
      <c r="AA275" s="1477"/>
      <c r="AB275" s="1467"/>
      <c r="AC275" s="1467"/>
      <c r="AD275" s="1620" t="str">
        <f>IF(ISBLANK(AE275),"",LARGE(AD264:AD274,1)+1)</f>
        <v/>
      </c>
      <c r="AE275" s="1471"/>
      <c r="AF275" s="1471"/>
      <c r="AG275" s="1471"/>
      <c r="AH275" s="1471"/>
      <c r="AI275" s="1471"/>
      <c r="AJ275" s="1471"/>
      <c r="AK275" s="1471"/>
      <c r="AL275" s="1471"/>
      <c r="AM275" s="1471"/>
      <c r="AN275" s="1470"/>
      <c r="AO275" s="1470"/>
      <c r="AP275" s="1733"/>
      <c r="AQ275" s="1733"/>
      <c r="AR275" s="1732"/>
      <c r="AS275" s="1463"/>
      <c r="EF275" s="1412"/>
      <c r="EG275" s="1411" t="s">
        <v>2576</v>
      </c>
      <c r="EH275" s="1411" t="s">
        <v>602</v>
      </c>
      <c r="EI275" s="1411" t="s">
        <v>1906</v>
      </c>
      <c r="EJ275" s="1411" t="s">
        <v>2577</v>
      </c>
      <c r="EK275" s="1411" t="s">
        <v>2577</v>
      </c>
      <c r="EL275" s="1411" t="s">
        <v>2485</v>
      </c>
      <c r="EM275" s="1411" t="s">
        <v>2486</v>
      </c>
      <c r="EN275" s="1411" t="s">
        <v>2487</v>
      </c>
      <c r="EO275" s="1414" t="s">
        <v>2488</v>
      </c>
    </row>
    <row r="276" spans="2:145" ht="21" customHeight="1">
      <c r="B276" s="1439"/>
      <c r="C276" s="1439"/>
      <c r="D276" s="1439"/>
      <c r="E276" s="1439">
        <f t="array" ref="E276">IF(H275&lt;&gt;"",E275,IF(E275="","",IFERROR(MATCH(TRUE(),INDEX(INDEX(K:K,E275+1):K219&lt;&gt;"",0),0)+E275,"")))</f>
        <v>417</v>
      </c>
      <c r="F276" s="1441">
        <f t="shared" si="132"/>
        <v>0</v>
      </c>
      <c r="G276" s="1441" t="str">
        <f t="shared" si="126"/>
        <v/>
      </c>
      <c r="H276" s="1440" t="str">
        <f t="shared" si="127"/>
        <v/>
      </c>
      <c r="I276" s="1439" t="str">
        <f>IF(AND(F276&lt;&gt;"",N26&gt;0,M276&gt;N26),"Mot &gt; limite","")</f>
        <v/>
      </c>
      <c r="M276" s="1408">
        <f>IF(OR(F276="",N26="",N26&lt;=0),"",IF(LEN(F276)&lt;=N26,LEN(F276),IFERROR(FIND("♦",SUBSTITUTE(LEFT(F276,N26)," ","♦",LEN(LEFT(F276,N26))-LEN(SUBSTITUTE(LEFT(F276,N26)," ","")))),FIND(" ",F276&amp;" ",N26+1)-1)))</f>
        <v>1</v>
      </c>
      <c r="N276" s="1437" t="str">
        <f t="shared" si="128"/>
        <v/>
      </c>
      <c r="O276" s="1438" t="str">
        <f t="shared" si="129"/>
        <v/>
      </c>
      <c r="P276" s="1437" t="str">
        <f t="shared" si="130"/>
        <v/>
      </c>
      <c r="Q276" s="1437" t="str">
        <f t="shared" si="131"/>
        <v/>
      </c>
      <c r="S276" s="1477"/>
      <c r="T276" s="1477"/>
      <c r="U276" s="1477"/>
      <c r="V276" s="1477"/>
      <c r="W276" s="1477"/>
      <c r="X276" s="1477"/>
      <c r="Y276" s="1477"/>
      <c r="Z276" s="1477"/>
      <c r="AA276" s="1477"/>
      <c r="AB276" s="1467"/>
      <c r="AC276" s="1467"/>
      <c r="AD276" s="1620" t="str">
        <f>IF(ISBLANK(AE276),"",LARGE(AD264:AD275,1)+1)</f>
        <v/>
      </c>
      <c r="AE276" s="1471"/>
      <c r="AF276" s="1471"/>
      <c r="AG276" s="1471"/>
      <c r="AH276" s="1471"/>
      <c r="AI276" s="1471"/>
      <c r="AJ276" s="1471"/>
      <c r="AK276" s="1471"/>
      <c r="AL276" s="1471"/>
      <c r="AM276" s="1471"/>
      <c r="AN276" s="1470"/>
      <c r="AO276" s="1470"/>
      <c r="AP276" s="1733"/>
      <c r="AQ276" s="1733"/>
      <c r="AR276" s="1732"/>
      <c r="AS276" s="1463"/>
      <c r="EF276" s="1412"/>
      <c r="EG276" s="1411" t="s">
        <v>2578</v>
      </c>
      <c r="EH276" s="1411" t="s">
        <v>602</v>
      </c>
      <c r="EI276" s="1411" t="s">
        <v>1906</v>
      </c>
      <c r="EJ276" s="1411" t="s">
        <v>2579</v>
      </c>
      <c r="EK276" s="1411" t="s">
        <v>2579</v>
      </c>
      <c r="EL276" s="1411" t="s">
        <v>2485</v>
      </c>
      <c r="EM276" s="1411" t="s">
        <v>2486</v>
      </c>
      <c r="EN276" s="1411" t="s">
        <v>2487</v>
      </c>
      <c r="EO276" s="1414" t="s">
        <v>2488</v>
      </c>
    </row>
    <row r="277" spans="2:145" ht="21" customHeight="1">
      <c r="B277" s="1439"/>
      <c r="C277" s="1439"/>
      <c r="D277" s="1439"/>
      <c r="E277" s="1439">
        <f t="array" ref="E277">IF(H276&lt;&gt;"",E276,IF(E276="","",IFERROR(MATCH(TRUE(),INDEX(INDEX(K:K,E276+1):K219&lt;&gt;"",0),0)+E276,"")))</f>
        <v>418</v>
      </c>
      <c r="F277" s="1441">
        <f t="shared" si="132"/>
        <v>0</v>
      </c>
      <c r="G277" s="1441" t="str">
        <f t="shared" si="126"/>
        <v/>
      </c>
      <c r="H277" s="1440" t="str">
        <f t="shared" si="127"/>
        <v/>
      </c>
      <c r="I277" s="1439" t="str">
        <f>IF(AND(F277&lt;&gt;"",N26&gt;0,M277&gt;N26),"Mot &gt; limite","")</f>
        <v/>
      </c>
      <c r="M277" s="1408">
        <f>IF(OR(F277="",N26="",N26&lt;=0),"",IF(LEN(F277)&lt;=N26,LEN(F277),IFERROR(FIND("♦",SUBSTITUTE(LEFT(F277,N26)," ","♦",LEN(LEFT(F277,N26))-LEN(SUBSTITUTE(LEFT(F277,N26)," ","")))),FIND(" ",F277&amp;" ",N26+1)-1)))</f>
        <v>1</v>
      </c>
      <c r="N277" s="1437" t="str">
        <f t="shared" si="128"/>
        <v/>
      </c>
      <c r="O277" s="1438" t="str">
        <f t="shared" si="129"/>
        <v/>
      </c>
      <c r="P277" s="1437" t="str">
        <f t="shared" si="130"/>
        <v/>
      </c>
      <c r="Q277" s="1437" t="str">
        <f t="shared" si="131"/>
        <v/>
      </c>
      <c r="S277" s="1477"/>
      <c r="T277" s="1477"/>
      <c r="U277" s="1477"/>
      <c r="V277" s="1477"/>
      <c r="W277" s="1477"/>
      <c r="X277" s="1477"/>
      <c r="Y277" s="1477"/>
      <c r="Z277" s="1477"/>
      <c r="AA277" s="1477"/>
      <c r="AB277" s="1467"/>
      <c r="AC277" s="1467"/>
      <c r="AD277" s="1620" t="str">
        <f>IF(ISBLANK(AE277),"",LARGE(AD264:AD276,1)+1)</f>
        <v/>
      </c>
      <c r="AE277" s="1471"/>
      <c r="AF277" s="1471"/>
      <c r="AG277" s="1471"/>
      <c r="AH277" s="1471"/>
      <c r="AI277" s="1471"/>
      <c r="AJ277" s="1471"/>
      <c r="AK277" s="1471"/>
      <c r="AL277" s="1471"/>
      <c r="AM277" s="1471"/>
      <c r="AN277" s="1470"/>
      <c r="AO277" s="1470"/>
      <c r="AP277" s="1733"/>
      <c r="AQ277" s="1733"/>
      <c r="AR277" s="1732"/>
      <c r="AS277" s="1463"/>
      <c r="EF277" s="1412"/>
      <c r="EG277" s="1411" t="s">
        <v>2580</v>
      </c>
      <c r="EH277" s="1411" t="s">
        <v>602</v>
      </c>
      <c r="EI277" s="1411" t="s">
        <v>1906</v>
      </c>
      <c r="EJ277" s="1411" t="s">
        <v>2581</v>
      </c>
      <c r="EK277" s="1411" t="s">
        <v>2581</v>
      </c>
      <c r="EL277" s="1411" t="s">
        <v>2485</v>
      </c>
      <c r="EM277" s="1411" t="s">
        <v>2486</v>
      </c>
      <c r="EN277" s="1411" t="s">
        <v>2487</v>
      </c>
      <c r="EO277" s="1414" t="s">
        <v>2488</v>
      </c>
    </row>
    <row r="278" spans="2:145" ht="21" customHeight="1">
      <c r="B278" s="1439"/>
      <c r="C278" s="1439"/>
      <c r="D278" s="1439"/>
      <c r="E278" s="1439">
        <f t="array" ref="E278">IF(H277&lt;&gt;"",E277,IF(E277="","",IFERROR(MATCH(TRUE(),INDEX(INDEX(K:K,E277+1):K219&lt;&gt;"",0),0)+E277,"")))</f>
        <v>419</v>
      </c>
      <c r="F278" s="1441">
        <f t="shared" si="132"/>
        <v>0</v>
      </c>
      <c r="G278" s="1441" t="str">
        <f t="shared" si="126"/>
        <v/>
      </c>
      <c r="H278" s="1440" t="str">
        <f t="shared" si="127"/>
        <v/>
      </c>
      <c r="I278" s="1439" t="str">
        <f>IF(AND(F278&lt;&gt;"",N26&gt;0,M278&gt;N26),"Mot &gt; limite","")</f>
        <v/>
      </c>
      <c r="M278" s="1408">
        <f>IF(OR(F278="",N26="",N26&lt;=0),"",IF(LEN(F278)&lt;=N26,LEN(F278),IFERROR(FIND("♦",SUBSTITUTE(LEFT(F278,N26)," ","♦",LEN(LEFT(F278,N26))-LEN(SUBSTITUTE(LEFT(F278,N26)," ","")))),FIND(" ",F278&amp;" ",N26+1)-1)))</f>
        <v>1</v>
      </c>
      <c r="N278" s="1437" t="str">
        <f t="shared" si="128"/>
        <v/>
      </c>
      <c r="O278" s="1438" t="str">
        <f t="shared" si="129"/>
        <v/>
      </c>
      <c r="P278" s="1437" t="str">
        <f t="shared" si="130"/>
        <v/>
      </c>
      <c r="Q278" s="1437" t="str">
        <f t="shared" si="131"/>
        <v/>
      </c>
      <c r="S278" s="1477"/>
      <c r="T278" s="1477"/>
      <c r="U278" s="1477"/>
      <c r="V278" s="1477"/>
      <c r="W278" s="1477"/>
      <c r="X278" s="1477"/>
      <c r="Y278" s="1477"/>
      <c r="Z278" s="1477"/>
      <c r="AA278" s="1477"/>
      <c r="AB278" s="1467"/>
      <c r="AC278" s="1467"/>
      <c r="AD278" s="1620" t="str">
        <f>IF(ISBLANK(AE278),"",LARGE(AD264:AD277,1)+1)</f>
        <v/>
      </c>
      <c r="AE278" s="1471"/>
      <c r="AF278" s="1471"/>
      <c r="AG278" s="1471"/>
      <c r="AH278" s="1471"/>
      <c r="AI278" s="1471"/>
      <c r="AJ278" s="1471"/>
      <c r="AK278" s="1471"/>
      <c r="AL278" s="1471"/>
      <c r="AM278" s="1471"/>
      <c r="AN278" s="1470"/>
      <c r="AO278" s="1470"/>
      <c r="AP278" s="1733"/>
      <c r="AQ278" s="1733"/>
      <c r="AR278" s="1732"/>
      <c r="AS278" s="1463"/>
      <c r="EF278" s="1412"/>
      <c r="EG278" s="1411" t="s">
        <v>2582</v>
      </c>
      <c r="EH278" s="1411" t="s">
        <v>602</v>
      </c>
      <c r="EI278" s="1411" t="s">
        <v>1906</v>
      </c>
      <c r="EJ278" s="1411" t="s">
        <v>2583</v>
      </c>
      <c r="EK278" s="1411" t="s">
        <v>2583</v>
      </c>
      <c r="EL278" s="1411" t="s">
        <v>2485</v>
      </c>
      <c r="EM278" s="1411" t="s">
        <v>2486</v>
      </c>
      <c r="EN278" s="1411" t="s">
        <v>2487</v>
      </c>
      <c r="EO278" s="1414" t="s">
        <v>2488</v>
      </c>
    </row>
    <row r="279" spans="2:145" ht="21" customHeight="1">
      <c r="B279" s="1439"/>
      <c r="C279" s="1439"/>
      <c r="D279" s="1439"/>
      <c r="E279" s="1439">
        <f t="array" ref="E279">IF(H278&lt;&gt;"",E278,IF(E278="","",IFERROR(MATCH(TRUE(),INDEX(INDEX(K:K,E278+1):K219&lt;&gt;"",0),0)+E278,"")))</f>
        <v>420</v>
      </c>
      <c r="F279" s="1441">
        <f t="shared" si="132"/>
        <v>0</v>
      </c>
      <c r="G279" s="1441" t="str">
        <f t="shared" si="126"/>
        <v/>
      </c>
      <c r="H279" s="1440" t="str">
        <f t="shared" si="127"/>
        <v/>
      </c>
      <c r="I279" s="1439" t="str">
        <f>IF(AND(F279&lt;&gt;"",N26&gt;0,M279&gt;N26),"Mot &gt; limite","")</f>
        <v/>
      </c>
      <c r="M279" s="1408">
        <f>IF(OR(F279="",N26="",N26&lt;=0),"",IF(LEN(F279)&lt;=N26,LEN(F279),IFERROR(FIND("♦",SUBSTITUTE(LEFT(F279,N26)," ","♦",LEN(LEFT(F279,N26))-LEN(SUBSTITUTE(LEFT(F279,N26)," ","")))),FIND(" ",F279&amp;" ",N26+1)-1)))</f>
        <v>1</v>
      </c>
      <c r="N279" s="1437" t="str">
        <f t="shared" si="128"/>
        <v/>
      </c>
      <c r="O279" s="1438" t="str">
        <f t="shared" si="129"/>
        <v/>
      </c>
      <c r="P279" s="1437" t="str">
        <f t="shared" si="130"/>
        <v/>
      </c>
      <c r="Q279" s="1437" t="str">
        <f t="shared" si="131"/>
        <v/>
      </c>
      <c r="S279" s="1477"/>
      <c r="T279" s="1477"/>
      <c r="U279" s="1477"/>
      <c r="V279" s="1477"/>
      <c r="W279" s="1477"/>
      <c r="X279" s="1477"/>
      <c r="Y279" s="1477"/>
      <c r="Z279" s="1477"/>
      <c r="AA279" s="1477"/>
      <c r="AB279" s="1467"/>
      <c r="AC279" s="1467"/>
      <c r="AD279" s="1620" t="str">
        <f>IF(ISBLANK(AE279),"",LARGE(AD264:AD278,1)+1)</f>
        <v/>
      </c>
      <c r="AE279" s="1471"/>
      <c r="AF279" s="1471"/>
      <c r="AG279" s="1471"/>
      <c r="AH279" s="1471"/>
      <c r="AI279" s="1471"/>
      <c r="AJ279" s="1471"/>
      <c r="AK279" s="1471"/>
      <c r="AL279" s="1471"/>
      <c r="AM279" s="1471"/>
      <c r="AN279" s="1470"/>
      <c r="AO279" s="1470"/>
      <c r="AP279" s="1733"/>
      <c r="AQ279" s="1733"/>
      <c r="AR279" s="1732"/>
      <c r="AS279" s="1463"/>
      <c r="EF279" s="1412"/>
      <c r="EG279" s="1411" t="s">
        <v>2584</v>
      </c>
      <c r="EH279" s="1411" t="s">
        <v>602</v>
      </c>
      <c r="EI279" s="1411" t="s">
        <v>1906</v>
      </c>
      <c r="EJ279" s="1411" t="s">
        <v>2585</v>
      </c>
      <c r="EK279" s="1411" t="s">
        <v>2585</v>
      </c>
      <c r="EL279" s="1411" t="s">
        <v>2485</v>
      </c>
      <c r="EM279" s="1411" t="s">
        <v>2486</v>
      </c>
      <c r="EN279" s="1411" t="s">
        <v>2487</v>
      </c>
      <c r="EO279" s="1414" t="s">
        <v>2488</v>
      </c>
    </row>
    <row r="280" spans="2:145" ht="21" customHeight="1">
      <c r="B280" s="1439"/>
      <c r="C280" s="1439"/>
      <c r="D280" s="1439"/>
      <c r="E280" s="1439">
        <f t="array" ref="E280">IF(H279&lt;&gt;"",E279,IF(E279="","",IFERROR(MATCH(TRUE(),INDEX(INDEX(K:K,E279+1):K219&lt;&gt;"",0),0)+E279,"")))</f>
        <v>421</v>
      </c>
      <c r="F280" s="1441">
        <f t="shared" si="132"/>
        <v>0</v>
      </c>
      <c r="G280" s="1441" t="str">
        <f t="shared" si="126"/>
        <v/>
      </c>
      <c r="H280" s="1440" t="str">
        <f t="shared" si="127"/>
        <v/>
      </c>
      <c r="I280" s="1439" t="str">
        <f>IF(AND(F280&lt;&gt;"",N26&gt;0,M280&gt;N26),"Mot &gt; limite","")</f>
        <v/>
      </c>
      <c r="M280" s="1408">
        <f>IF(OR(F280="",N26="",N26&lt;=0),"",IF(LEN(F280)&lt;=N26,LEN(F280),IFERROR(FIND("♦",SUBSTITUTE(LEFT(F280,N26)," ","♦",LEN(LEFT(F280,N26))-LEN(SUBSTITUTE(LEFT(F280,N26)," ","")))),FIND(" ",F280&amp;" ",N26+1)-1)))</f>
        <v>1</v>
      </c>
      <c r="N280" s="1437" t="str">
        <f t="shared" si="128"/>
        <v/>
      </c>
      <c r="O280" s="1438" t="str">
        <f t="shared" si="129"/>
        <v/>
      </c>
      <c r="P280" s="1437" t="str">
        <f t="shared" si="130"/>
        <v/>
      </c>
      <c r="Q280" s="1437" t="str">
        <f t="shared" si="131"/>
        <v/>
      </c>
      <c r="S280" s="1477"/>
      <c r="T280" s="1477"/>
      <c r="U280" s="1477"/>
      <c r="V280" s="1477"/>
      <c r="W280" s="1477"/>
      <c r="X280" s="1477"/>
      <c r="Y280" s="1477"/>
      <c r="Z280" s="1477"/>
      <c r="AA280" s="1477"/>
      <c r="AB280" s="1467"/>
      <c r="AC280" s="1467"/>
      <c r="AD280" s="1620" t="str">
        <f>IF(ISBLANK(AE280),"",LARGE(AD264:AD279,1)+1)</f>
        <v/>
      </c>
      <c r="AE280" s="1471"/>
      <c r="AF280" s="1471"/>
      <c r="AG280" s="1471"/>
      <c r="AH280" s="1471"/>
      <c r="AI280" s="1471"/>
      <c r="AJ280" s="1471"/>
      <c r="AK280" s="1471"/>
      <c r="AL280" s="1471"/>
      <c r="AM280" s="1471"/>
      <c r="AN280" s="1470"/>
      <c r="AO280" s="1470"/>
      <c r="AP280" s="1733"/>
      <c r="AQ280" s="1733"/>
      <c r="AR280" s="1732"/>
      <c r="AS280" s="1463"/>
      <c r="EF280" s="1412"/>
      <c r="EG280" s="1411" t="s">
        <v>2586</v>
      </c>
      <c r="EH280" s="1411" t="s">
        <v>602</v>
      </c>
      <c r="EI280" s="1411" t="s">
        <v>1906</v>
      </c>
      <c r="EJ280" s="1411" t="s">
        <v>2587</v>
      </c>
      <c r="EK280" s="1411" t="s">
        <v>2587</v>
      </c>
      <c r="EL280" s="1411" t="s">
        <v>2485</v>
      </c>
      <c r="EM280" s="1411" t="s">
        <v>2486</v>
      </c>
      <c r="EN280" s="1411" t="s">
        <v>2487</v>
      </c>
      <c r="EO280" s="1414" t="s">
        <v>2488</v>
      </c>
    </row>
    <row r="281" spans="2:145" ht="21" customHeight="1">
      <c r="B281" s="1439"/>
      <c r="C281" s="1439"/>
      <c r="D281" s="1439"/>
      <c r="E281" s="1439">
        <f t="array" ref="E281">IF(H280&lt;&gt;"",E280,IF(E280="","",IFERROR(MATCH(TRUE(),INDEX(INDEX(K:K,E280+1):K219&lt;&gt;"",0),0)+E280,"")))</f>
        <v>422</v>
      </c>
      <c r="F281" s="1441">
        <f t="shared" si="132"/>
        <v>0</v>
      </c>
      <c r="G281" s="1441" t="str">
        <f t="shared" si="126"/>
        <v/>
      </c>
      <c r="H281" s="1440" t="str">
        <f t="shared" si="127"/>
        <v/>
      </c>
      <c r="I281" s="1439" t="str">
        <f>IF(AND(F281&lt;&gt;"",N26&gt;0,M281&gt;N26),"Mot &gt; limite","")</f>
        <v/>
      </c>
      <c r="M281" s="1408">
        <f>IF(OR(F281="",N26="",N26&lt;=0),"",IF(LEN(F281)&lt;=N26,LEN(F281),IFERROR(FIND("♦",SUBSTITUTE(LEFT(F281,N26)," ","♦",LEN(LEFT(F281,N26))-LEN(SUBSTITUTE(LEFT(F281,N26)," ","")))),FIND(" ",F281&amp;" ",N26+1)-1)))</f>
        <v>1</v>
      </c>
      <c r="N281" s="1437" t="str">
        <f t="shared" si="128"/>
        <v/>
      </c>
      <c r="O281" s="1438" t="str">
        <f t="shared" si="129"/>
        <v/>
      </c>
      <c r="P281" s="1437" t="str">
        <f t="shared" si="130"/>
        <v/>
      </c>
      <c r="Q281" s="1437" t="str">
        <f t="shared" si="131"/>
        <v/>
      </c>
      <c r="S281" s="1477"/>
      <c r="T281" s="1477"/>
      <c r="U281" s="1477"/>
      <c r="V281" s="1477"/>
      <c r="W281" s="1477"/>
      <c r="X281" s="1477"/>
      <c r="Y281" s="1477"/>
      <c r="Z281" s="1477"/>
      <c r="AA281" s="1477"/>
      <c r="AB281" s="1467"/>
      <c r="AC281" s="1467"/>
      <c r="AD281" s="1620" t="str">
        <f>IF(ISBLANK(AE281),"",LARGE(AD264:AD280,1)+1)</f>
        <v/>
      </c>
      <c r="AE281" s="1471"/>
      <c r="AF281" s="1471"/>
      <c r="AG281" s="1471"/>
      <c r="AH281" s="1471"/>
      <c r="AI281" s="1471"/>
      <c r="AJ281" s="1471"/>
      <c r="AK281" s="1471"/>
      <c r="AL281" s="1471"/>
      <c r="AM281" s="1471"/>
      <c r="AN281" s="1470"/>
      <c r="AO281" s="1470"/>
      <c r="AP281" s="1733"/>
      <c r="AQ281" s="1733"/>
      <c r="AR281" s="1732"/>
      <c r="AS281" s="1463"/>
      <c r="EF281" s="1412"/>
      <c r="EG281" s="1411" t="s">
        <v>2588</v>
      </c>
      <c r="EH281" s="1411" t="s">
        <v>602</v>
      </c>
      <c r="EI281" s="1411" t="s">
        <v>1906</v>
      </c>
      <c r="EJ281" s="1411" t="s">
        <v>2589</v>
      </c>
      <c r="EK281" s="1411" t="s">
        <v>2589</v>
      </c>
      <c r="EL281" s="1411" t="s">
        <v>2485</v>
      </c>
      <c r="EM281" s="1411" t="s">
        <v>2486</v>
      </c>
      <c r="EN281" s="1411" t="s">
        <v>2487</v>
      </c>
      <c r="EO281" s="1414" t="s">
        <v>2488</v>
      </c>
    </row>
    <row r="282" spans="2:145" ht="21" customHeight="1">
      <c r="B282" s="1439"/>
      <c r="C282" s="1439"/>
      <c r="D282" s="1439"/>
      <c r="E282" s="1439">
        <f t="array" ref="E282">IF(H281&lt;&gt;"",E281,IF(E281="","",IFERROR(MATCH(TRUE(),INDEX(INDEX(K:K,E281+1):K219&lt;&gt;"",0),0)+E281,"")))</f>
        <v>423</v>
      </c>
      <c r="F282" s="1441">
        <f t="shared" si="132"/>
        <v>0</v>
      </c>
      <c r="G282" s="1441" t="str">
        <f t="shared" si="126"/>
        <v/>
      </c>
      <c r="H282" s="1440" t="str">
        <f t="shared" si="127"/>
        <v/>
      </c>
      <c r="I282" s="1439" t="str">
        <f>IF(AND(F282&lt;&gt;"",N26&gt;0,M282&gt;N26),"Mot &gt; limite","")</f>
        <v/>
      </c>
      <c r="M282" s="1408">
        <f>IF(OR(F282="",N26="",N26&lt;=0),"",IF(LEN(F282)&lt;=N26,LEN(F282),IFERROR(FIND("♦",SUBSTITUTE(LEFT(F282,N26)," ","♦",LEN(LEFT(F282,N26))-LEN(SUBSTITUTE(LEFT(F282,N26)," ","")))),FIND(" ",F282&amp;" ",N26+1)-1)))</f>
        <v>1</v>
      </c>
      <c r="N282" s="1437" t="str">
        <f t="shared" si="128"/>
        <v/>
      </c>
      <c r="O282" s="1438" t="str">
        <f t="shared" si="129"/>
        <v/>
      </c>
      <c r="P282" s="1437" t="str">
        <f t="shared" si="130"/>
        <v/>
      </c>
      <c r="Q282" s="1437" t="str">
        <f t="shared" si="131"/>
        <v/>
      </c>
      <c r="S282" s="1477"/>
      <c r="T282" s="1477"/>
      <c r="U282" s="1477"/>
      <c r="V282" s="1477"/>
      <c r="W282" s="1477"/>
      <c r="X282" s="1477"/>
      <c r="Y282" s="1477"/>
      <c r="Z282" s="1477"/>
      <c r="AA282" s="1477"/>
      <c r="AB282" s="1467"/>
      <c r="AC282" s="1467"/>
      <c r="AD282" s="1620" t="str">
        <f>IF(ISBLANK(AE282),"",LARGE(AD264:AD281,1)+1)</f>
        <v/>
      </c>
      <c r="AE282" s="1471"/>
      <c r="AF282" s="1471"/>
      <c r="AG282" s="1471"/>
      <c r="AH282" s="1471"/>
      <c r="AI282" s="1471"/>
      <c r="AJ282" s="1471"/>
      <c r="AK282" s="1471"/>
      <c r="AL282" s="1471"/>
      <c r="AM282" s="1471"/>
      <c r="AN282" s="1470"/>
      <c r="AO282" s="1470"/>
      <c r="AP282" s="1733"/>
      <c r="AQ282" s="1733"/>
      <c r="AR282" s="1732"/>
      <c r="AS282" s="1463"/>
      <c r="EF282" s="1412"/>
      <c r="EG282" s="1411" t="s">
        <v>2590</v>
      </c>
      <c r="EH282" s="1411" t="s">
        <v>602</v>
      </c>
      <c r="EI282" s="1411" t="s">
        <v>1906</v>
      </c>
      <c r="EJ282" s="1411" t="s">
        <v>2591</v>
      </c>
      <c r="EK282" s="1411" t="s">
        <v>2591</v>
      </c>
      <c r="EL282" s="1411" t="s">
        <v>2485</v>
      </c>
      <c r="EM282" s="1411" t="s">
        <v>2486</v>
      </c>
      <c r="EN282" s="1411" t="s">
        <v>2487</v>
      </c>
      <c r="EO282" s="1414" t="s">
        <v>2488</v>
      </c>
    </row>
    <row r="283" spans="2:145" ht="21" customHeight="1">
      <c r="B283" s="1439"/>
      <c r="C283" s="1439"/>
      <c r="D283" s="1439"/>
      <c r="E283" s="1439">
        <f t="array" ref="E283">IF(H282&lt;&gt;"",E282,IF(E282="","",IFERROR(MATCH(TRUE(),INDEX(INDEX(K:K,E282+1):K219&lt;&gt;"",0),0)+E282,"")))</f>
        <v>424</v>
      </c>
      <c r="F283" s="1441">
        <f t="shared" si="132"/>
        <v>0</v>
      </c>
      <c r="G283" s="1441" t="str">
        <f t="shared" si="126"/>
        <v/>
      </c>
      <c r="H283" s="1440" t="str">
        <f t="shared" si="127"/>
        <v/>
      </c>
      <c r="I283" s="1439" t="str">
        <f>IF(AND(F283&lt;&gt;"",N26&gt;0,M283&gt;N26),"Mot &gt; limite","")</f>
        <v/>
      </c>
      <c r="M283" s="1408">
        <f>IF(OR(F283="",N26="",N26&lt;=0),"",IF(LEN(F283)&lt;=N26,LEN(F283),IFERROR(FIND("♦",SUBSTITUTE(LEFT(F283,N26)," ","♦",LEN(LEFT(F283,N26))-LEN(SUBSTITUTE(LEFT(F283,N26)," ","")))),FIND(" ",F283&amp;" ",N26+1)-1)))</f>
        <v>1</v>
      </c>
      <c r="N283" s="1437" t="str">
        <f t="shared" si="128"/>
        <v/>
      </c>
      <c r="O283" s="1438" t="str">
        <f t="shared" si="129"/>
        <v/>
      </c>
      <c r="P283" s="1437" t="str">
        <f t="shared" si="130"/>
        <v/>
      </c>
      <c r="Q283" s="1437" t="str">
        <f t="shared" si="131"/>
        <v/>
      </c>
      <c r="S283" s="1477"/>
      <c r="T283" s="1477"/>
      <c r="U283" s="1477"/>
      <c r="V283" s="1477"/>
      <c r="W283" s="1477"/>
      <c r="X283" s="1477"/>
      <c r="Y283" s="1477"/>
      <c r="Z283" s="1477"/>
      <c r="AA283" s="1477"/>
      <c r="AB283" s="1467"/>
      <c r="AC283" s="1467"/>
      <c r="AD283" s="1466" t="s">
        <v>118</v>
      </c>
      <c r="AE283" s="1465"/>
      <c r="AF283" s="1465"/>
      <c r="AG283" s="1465"/>
      <c r="AH283" s="1465"/>
      <c r="AI283" s="1465"/>
      <c r="AJ283" s="1465"/>
      <c r="AK283" s="1465"/>
      <c r="AL283" s="1465"/>
      <c r="AM283" s="1465"/>
      <c r="AN283" s="1465"/>
      <c r="AO283" s="1465"/>
      <c r="AP283" s="1465"/>
      <c r="AQ283" s="1465"/>
      <c r="AR283" s="1574" t="s">
        <v>118</v>
      </c>
      <c r="AS283" s="1463"/>
      <c r="EF283" s="1412"/>
      <c r="EG283" s="1411" t="s">
        <v>2592</v>
      </c>
      <c r="EH283" s="1411" t="s">
        <v>602</v>
      </c>
      <c r="EI283" s="1411" t="s">
        <v>1906</v>
      </c>
      <c r="EJ283" s="1411" t="s">
        <v>702</v>
      </c>
      <c r="EK283" s="1411" t="s">
        <v>702</v>
      </c>
      <c r="EL283" s="1411" t="s">
        <v>2485</v>
      </c>
      <c r="EM283" s="1411" t="s">
        <v>2492</v>
      </c>
      <c r="EN283" s="1411" t="s">
        <v>1910</v>
      </c>
      <c r="EO283" s="1414" t="s">
        <v>1911</v>
      </c>
    </row>
    <row r="284" spans="2:145" ht="21" customHeight="1">
      <c r="B284" s="1439"/>
      <c r="C284" s="1439"/>
      <c r="D284" s="1439"/>
      <c r="E284" s="1439">
        <f t="array" ref="E284">IF(H283&lt;&gt;"",E283,IF(E283="","",IFERROR(MATCH(TRUE(),INDEX(INDEX(K:K,E283+1):K219&lt;&gt;"",0),0)+E283,"")))</f>
        <v>425</v>
      </c>
      <c r="F284" s="1441">
        <f t="shared" si="132"/>
        <v>0</v>
      </c>
      <c r="G284" s="1441" t="str">
        <f t="shared" si="126"/>
        <v/>
      </c>
      <c r="H284" s="1440" t="str">
        <f t="shared" si="127"/>
        <v/>
      </c>
      <c r="I284" s="1439" t="str">
        <f>IF(AND(F284&lt;&gt;"",N26&gt;0,M284&gt;N26),"Mot &gt; limite","")</f>
        <v/>
      </c>
      <c r="M284" s="1408">
        <f>IF(OR(F284="",N26="",N26&lt;=0),"",IF(LEN(F284)&lt;=N26,LEN(F284),IFERROR(FIND("♦",SUBSTITUTE(LEFT(F284,N26)," ","♦",LEN(LEFT(F284,N26))-LEN(SUBSTITUTE(LEFT(F284,N26)," ","")))),FIND(" ",F284&amp;" ",N26+1)-1)))</f>
        <v>1</v>
      </c>
      <c r="N284" s="1437" t="str">
        <f t="shared" si="128"/>
        <v/>
      </c>
      <c r="O284" s="1438" t="str">
        <f t="shared" si="129"/>
        <v/>
      </c>
      <c r="P284" s="1437" t="str">
        <f t="shared" si="130"/>
        <v/>
      </c>
      <c r="Q284" s="1437" t="str">
        <f t="shared" si="131"/>
        <v/>
      </c>
      <c r="S284" s="1477"/>
      <c r="T284" s="1477"/>
      <c r="U284" s="1477"/>
      <c r="V284" s="1477"/>
      <c r="W284" s="1477"/>
      <c r="X284" s="1477"/>
      <c r="Y284" s="1477"/>
      <c r="Z284" s="1477"/>
      <c r="AA284" s="1477"/>
      <c r="AB284" s="1467"/>
      <c r="AC284" s="1467"/>
      <c r="AD284" s="1573" t="s">
        <v>593</v>
      </c>
      <c r="AE284" s="1471"/>
      <c r="AF284" s="1471"/>
      <c r="AG284" s="1471"/>
      <c r="AH284" s="1471"/>
      <c r="AI284" s="1471"/>
      <c r="AJ284" s="1471"/>
      <c r="AK284" s="1471"/>
      <c r="AL284" s="1765"/>
      <c r="AM284" s="1731"/>
      <c r="AN284" s="1731"/>
      <c r="AO284" s="1616"/>
      <c r="AP284" s="1616"/>
      <c r="AQ284" s="1616"/>
      <c r="AR284" s="1615" t="s">
        <v>192</v>
      </c>
      <c r="AS284" s="1463"/>
      <c r="EF284" s="1412"/>
      <c r="EG284" s="1411" t="s">
        <v>2593</v>
      </c>
      <c r="EH284" s="1411" t="s">
        <v>602</v>
      </c>
      <c r="EI284" s="1411" t="s">
        <v>1906</v>
      </c>
      <c r="EJ284" s="1411" t="s">
        <v>703</v>
      </c>
      <c r="EK284" s="1411" t="s">
        <v>703</v>
      </c>
      <c r="EL284" s="1411" t="s">
        <v>2485</v>
      </c>
      <c r="EM284" s="1411" t="s">
        <v>2486</v>
      </c>
      <c r="EN284" s="1411" t="s">
        <v>2487</v>
      </c>
      <c r="EO284" s="1414" t="s">
        <v>2488</v>
      </c>
    </row>
    <row r="285" spans="2:145" ht="21" customHeight="1">
      <c r="B285" s="1439"/>
      <c r="C285" s="1439"/>
      <c r="D285" s="1439"/>
      <c r="E285" s="1439">
        <f t="array" ref="E285">IF(H284&lt;&gt;"",E284,IF(E284="","",IFERROR(MATCH(TRUE(),INDEX(INDEX(K:K,E284+1):K219&lt;&gt;"",0),0)+E284,"")))</f>
        <v>426</v>
      </c>
      <c r="F285" s="1441">
        <f t="shared" si="132"/>
        <v>0</v>
      </c>
      <c r="G285" s="1441" t="str">
        <f t="shared" si="126"/>
        <v/>
      </c>
      <c r="H285" s="1440" t="str">
        <f t="shared" si="127"/>
        <v/>
      </c>
      <c r="I285" s="1439" t="str">
        <f>IF(AND(F285&lt;&gt;"",N26&gt;0,M285&gt;N26),"Mot &gt; limite","")</f>
        <v/>
      </c>
      <c r="M285" s="1408">
        <f>IF(OR(F285="",N26="",N26&lt;=0),"",IF(LEN(F285)&lt;=N26,LEN(F285),IFERROR(FIND("♦",SUBSTITUTE(LEFT(F285,N26)," ","♦",LEN(LEFT(F285,N26))-LEN(SUBSTITUTE(LEFT(F285,N26)," ","")))),FIND(" ",F285&amp;" ",N26+1)-1)))</f>
        <v>1</v>
      </c>
      <c r="N285" s="1437" t="str">
        <f t="shared" si="128"/>
        <v/>
      </c>
      <c r="O285" s="1438" t="str">
        <f t="shared" si="129"/>
        <v/>
      </c>
      <c r="P285" s="1437" t="str">
        <f t="shared" si="130"/>
        <v/>
      </c>
      <c r="Q285" s="1437" t="str">
        <f t="shared" si="131"/>
        <v/>
      </c>
      <c r="S285" s="1477"/>
      <c r="T285" s="1477"/>
      <c r="U285" s="1477"/>
      <c r="V285" s="1477"/>
      <c r="W285" s="1477"/>
      <c r="X285" s="1477"/>
      <c r="Y285" s="1477"/>
      <c r="Z285" s="1477"/>
      <c r="AA285" s="1477"/>
      <c r="AB285" s="1467"/>
      <c r="AC285" s="1467"/>
      <c r="AD285" s="1568">
        <v>0</v>
      </c>
      <c r="AE285" s="1476"/>
      <c r="AF285" s="1471"/>
      <c r="AG285" s="1471"/>
      <c r="AH285" s="1471"/>
      <c r="AI285" s="1471"/>
      <c r="AJ285" s="1471"/>
      <c r="AK285" s="1471"/>
      <c r="AL285" s="1764" t="s">
        <v>37</v>
      </c>
      <c r="AM285" s="1763"/>
      <c r="AN285" s="2305" t="s">
        <v>38</v>
      </c>
      <c r="AO285" s="2305" t="s">
        <v>39</v>
      </c>
      <c r="AP285" s="2342" t="s">
        <v>0</v>
      </c>
      <c r="AQ285" s="2344" t="s">
        <v>43</v>
      </c>
      <c r="AR285" s="2346" t="s">
        <v>47</v>
      </c>
      <c r="AS285" s="1463"/>
      <c r="EF285" s="1412"/>
      <c r="EG285" s="1411" t="s">
        <v>2594</v>
      </c>
      <c r="EH285" s="1411" t="s">
        <v>602</v>
      </c>
      <c r="EI285" s="1411" t="s">
        <v>1906</v>
      </c>
      <c r="EJ285" s="1411" t="s">
        <v>2595</v>
      </c>
      <c r="EK285" s="1411" t="s">
        <v>2595</v>
      </c>
      <c r="EL285" s="1411" t="s">
        <v>2485</v>
      </c>
      <c r="EM285" s="1411" t="s">
        <v>2486</v>
      </c>
      <c r="EN285" s="1411" t="s">
        <v>2487</v>
      </c>
      <c r="EO285" s="1414" t="s">
        <v>2488</v>
      </c>
    </row>
    <row r="286" spans="2:145" ht="21" customHeight="1">
      <c r="B286" s="1439"/>
      <c r="C286" s="1439"/>
      <c r="D286" s="1439"/>
      <c r="E286" s="1439">
        <f t="array" ref="E286">IF(H285&lt;&gt;"",E285,IF(E285="","",IFERROR(MATCH(TRUE(),INDEX(INDEX(K:K,E285+1):K219&lt;&gt;"",0),0)+E285,"")))</f>
        <v>427</v>
      </c>
      <c r="F286" s="1441">
        <f t="shared" si="132"/>
        <v>0</v>
      </c>
      <c r="G286" s="1441" t="str">
        <f t="shared" si="126"/>
        <v/>
      </c>
      <c r="H286" s="1440" t="str">
        <f t="shared" si="127"/>
        <v/>
      </c>
      <c r="I286" s="1439" t="str">
        <f>IF(AND(F286&lt;&gt;"",N26&gt;0,M286&gt;N26),"Mot &gt; limite","")</f>
        <v/>
      </c>
      <c r="M286" s="1408">
        <f>IF(OR(F286="",N26="",N26&lt;=0),"",IF(LEN(F286)&lt;=N26,LEN(F286),IFERROR(FIND("♦",SUBSTITUTE(LEFT(F286,N26)," ","♦",LEN(LEFT(F286,N26))-LEN(SUBSTITUTE(LEFT(F286,N26)," ","")))),FIND(" ",F286&amp;" ",N26+1)-1)))</f>
        <v>1</v>
      </c>
      <c r="N286" s="1437" t="str">
        <f t="shared" si="128"/>
        <v/>
      </c>
      <c r="O286" s="1438" t="str">
        <f t="shared" si="129"/>
        <v/>
      </c>
      <c r="P286" s="1437" t="str">
        <f t="shared" si="130"/>
        <v/>
      </c>
      <c r="Q286" s="1437" t="str">
        <f t="shared" si="131"/>
        <v/>
      </c>
      <c r="S286" s="1477"/>
      <c r="T286" s="1477"/>
      <c r="U286" s="1477"/>
      <c r="V286" s="1477"/>
      <c r="W286" s="1477"/>
      <c r="X286" s="1477"/>
      <c r="Y286" s="1477"/>
      <c r="Z286" s="1477"/>
      <c r="AA286" s="1477"/>
      <c r="AB286" s="1467"/>
      <c r="AC286" s="1467"/>
      <c r="AD286" s="1472" t="str">
        <f>IF(ISBLANK(AE286),"",LARGE(AD285:AD285,1)+1)</f>
        <v/>
      </c>
      <c r="AE286" s="1476"/>
      <c r="AF286" s="1471"/>
      <c r="AG286" s="1471"/>
      <c r="AH286" s="1471"/>
      <c r="AI286" s="1471"/>
      <c r="AJ286" s="1471"/>
      <c r="AK286" s="1471"/>
      <c r="AL286" s="1762" t="s">
        <v>3</v>
      </c>
      <c r="AM286" s="1761" t="s">
        <v>618</v>
      </c>
      <c r="AN286" s="2306"/>
      <c r="AO286" s="2306"/>
      <c r="AP286" s="2343"/>
      <c r="AQ286" s="2345"/>
      <c r="AR286" s="2347"/>
      <c r="AS286" s="1463"/>
      <c r="EF286" s="1412"/>
      <c r="EG286" s="1411" t="s">
        <v>2596</v>
      </c>
      <c r="EH286" s="1411" t="s">
        <v>602</v>
      </c>
      <c r="EI286" s="1411" t="s">
        <v>1906</v>
      </c>
      <c r="EJ286" s="1411" t="s">
        <v>2597</v>
      </c>
      <c r="EK286" s="1411" t="s">
        <v>2597</v>
      </c>
      <c r="EL286" s="1411" t="s">
        <v>2485</v>
      </c>
      <c r="EM286" s="1411" t="s">
        <v>2486</v>
      </c>
      <c r="EN286" s="1411" t="s">
        <v>2487</v>
      </c>
      <c r="EO286" s="1414" t="s">
        <v>2488</v>
      </c>
    </row>
    <row r="287" spans="2:145" ht="21" customHeight="1">
      <c r="B287" s="1439"/>
      <c r="C287" s="1439"/>
      <c r="D287" s="1439"/>
      <c r="E287" s="1439">
        <f t="array" ref="E287">IF(H286&lt;&gt;"",E286,IF(E286="","",IFERROR(MATCH(TRUE(),INDEX(INDEX(K:K,E286+1):K219&lt;&gt;"",0),0)+E286,"")))</f>
        <v>428</v>
      </c>
      <c r="F287" s="1441">
        <f t="shared" si="132"/>
        <v>0</v>
      </c>
      <c r="G287" s="1441" t="str">
        <f t="shared" si="126"/>
        <v/>
      </c>
      <c r="H287" s="1440" t="str">
        <f t="shared" si="127"/>
        <v/>
      </c>
      <c r="I287" s="1439" t="str">
        <f>IF(AND(F287&lt;&gt;"",N26&gt;0,M287&gt;N26),"Mot &gt; limite","")</f>
        <v/>
      </c>
      <c r="M287" s="1408">
        <f>IF(OR(F287="",N26="",N26&lt;=0),"",IF(LEN(F287)&lt;=N26,LEN(F287),IFERROR(FIND("♦",SUBSTITUTE(LEFT(F287,N26)," ","♦",LEN(LEFT(F287,N26))-LEN(SUBSTITUTE(LEFT(F287,N26)," ","")))),FIND(" ",F287&amp;" ",N26+1)-1)))</f>
        <v>1</v>
      </c>
      <c r="N287" s="1437" t="str">
        <f t="shared" si="128"/>
        <v/>
      </c>
      <c r="O287" s="1438" t="str">
        <f t="shared" si="129"/>
        <v/>
      </c>
      <c r="P287" s="1437" t="str">
        <f t="shared" si="130"/>
        <v/>
      </c>
      <c r="Q287" s="1437" t="str">
        <f t="shared" si="131"/>
        <v/>
      </c>
      <c r="S287" s="1477"/>
      <c r="T287" s="1477"/>
      <c r="U287" s="1477"/>
      <c r="V287" s="1477"/>
      <c r="W287" s="1477"/>
      <c r="X287" s="1477"/>
      <c r="Y287" s="1477"/>
      <c r="Z287" s="1477"/>
      <c r="AA287" s="1477"/>
      <c r="AB287" s="1467"/>
      <c r="AC287" s="1467"/>
      <c r="AD287" s="1472" t="str">
        <f>IF(ISBLANK(AE287),"",LARGE(AD285:AD286,1)+1)</f>
        <v/>
      </c>
      <c r="AE287" s="1476"/>
      <c r="AF287" s="1471"/>
      <c r="AG287" s="1471"/>
      <c r="AH287" s="1471"/>
      <c r="AI287" s="1471"/>
      <c r="AJ287" s="1471"/>
      <c r="AK287" s="1471"/>
      <c r="AL287" s="1760"/>
      <c r="AM287" s="1759"/>
      <c r="AN287" s="1758">
        <v>350</v>
      </c>
      <c r="AO287" s="1757" t="s">
        <v>56</v>
      </c>
      <c r="AP287" s="1756" t="s">
        <v>193</v>
      </c>
      <c r="AQ287" s="1749">
        <f>IFERROR(INDEX(AL293:AR293,MATCH(AO287,AL292:AR292,0)) * AN287 * IF(ISBLANK(AL287), 1, AL287), 0)</f>
        <v>0.35000000000000003</v>
      </c>
      <c r="AR287" s="1748" t="str">
        <f>IF(AO287="","",IF(COUNTIF(AO292:AR292,SUBSTITUTE(TRIM(AO287)," (s)",""))&gt;0,IF(ROUND(AQ287,3)&gt;=1,ROUND(AQ287,3)&amp;" L",MAX(1,ROUND(AQ287*100,0))&amp;" cl"),IF(COUNTIF(AL292:AN292,SUBSTITUTE(TRIM(AO287)," (s)",""))&gt;0,IF(ROUND(AQ287,3)&gt;=1,ROUND(AQ287,3)&amp;" Kg",MAX(1,ROUND(AQ287*1000,0))&amp;" g"),"")))</f>
        <v>350 g</v>
      </c>
      <c r="AS287" s="1463"/>
      <c r="EF287" s="1412"/>
      <c r="EG287" s="1411" t="s">
        <v>2598</v>
      </c>
      <c r="EH287" s="1411" t="s">
        <v>602</v>
      </c>
      <c r="EI287" s="1411" t="s">
        <v>1906</v>
      </c>
      <c r="EJ287" s="1411" t="s">
        <v>2599</v>
      </c>
      <c r="EK287" s="1411" t="s">
        <v>2599</v>
      </c>
      <c r="EL287" s="1411" t="s">
        <v>2485</v>
      </c>
      <c r="EM287" s="1411" t="s">
        <v>2486</v>
      </c>
      <c r="EN287" s="1411" t="s">
        <v>2487</v>
      </c>
      <c r="EO287" s="1414" t="s">
        <v>2488</v>
      </c>
    </row>
    <row r="288" spans="2:145" ht="21" customHeight="1">
      <c r="B288" s="1439"/>
      <c r="C288" s="1439"/>
      <c r="D288" s="1439"/>
      <c r="E288" s="1439">
        <f t="array" ref="E288">IF(H287&lt;&gt;"",E287,IF(E287="","",IFERROR(MATCH(TRUE(),INDEX(INDEX(K:K,E287+1):K219&lt;&gt;"",0),0)+E287,"")))</f>
        <v>429</v>
      </c>
      <c r="F288" s="1441">
        <f t="shared" si="132"/>
        <v>0</v>
      </c>
      <c r="G288" s="1441" t="str">
        <f t="shared" si="126"/>
        <v/>
      </c>
      <c r="H288" s="1440" t="str">
        <f t="shared" si="127"/>
        <v/>
      </c>
      <c r="I288" s="1439" t="str">
        <f>IF(AND(F288&lt;&gt;"",N26&gt;0,M288&gt;N26),"Mot &gt; limite","")</f>
        <v/>
      </c>
      <c r="M288" s="1408">
        <f>IF(OR(F288="",N26="",N26&lt;=0),"",IF(LEN(F288)&lt;=N26,LEN(F288),IFERROR(FIND("♦",SUBSTITUTE(LEFT(F288,N26)," ","♦",LEN(LEFT(F288,N26))-LEN(SUBSTITUTE(LEFT(F288,N26)," ","")))),FIND(" ",F288&amp;" ",N26+1)-1)))</f>
        <v>1</v>
      </c>
      <c r="N288" s="1437" t="str">
        <f t="shared" si="128"/>
        <v/>
      </c>
      <c r="O288" s="1438" t="str">
        <f t="shared" si="129"/>
        <v/>
      </c>
      <c r="P288" s="1437" t="str">
        <f t="shared" si="130"/>
        <v/>
      </c>
      <c r="Q288" s="1437" t="str">
        <f t="shared" si="131"/>
        <v/>
      </c>
      <c r="S288" s="1477"/>
      <c r="T288" s="1477"/>
      <c r="U288" s="1477"/>
      <c r="V288" s="1477"/>
      <c r="W288" s="1477"/>
      <c r="X288" s="1477"/>
      <c r="Y288" s="1477"/>
      <c r="Z288" s="1477"/>
      <c r="AA288" s="1477"/>
      <c r="AB288" s="1467"/>
      <c r="AC288" s="1467"/>
      <c r="AD288" s="1472" t="str">
        <f>IF(ISBLANK(AE288),"",LARGE(AD285:AD287,1)+1)</f>
        <v/>
      </c>
      <c r="AE288" s="1476"/>
      <c r="AF288" s="1471"/>
      <c r="AG288" s="1471"/>
      <c r="AH288" s="1471"/>
      <c r="AI288" s="1471"/>
      <c r="AJ288" s="1471"/>
      <c r="AK288" s="1471"/>
      <c r="AL288" s="1753"/>
      <c r="AM288" s="1752"/>
      <c r="AN288" s="1755">
        <v>1.2</v>
      </c>
      <c r="AO288" s="1741" t="s">
        <v>55</v>
      </c>
      <c r="AP288" s="1750" t="s">
        <v>194</v>
      </c>
      <c r="AQ288" s="1749">
        <f>IFERROR(INDEX(AL293:AR293,MATCH(AO288,AL292:AR292,0)) * AN288 * IF(ISBLANK(AL288), 1, AL288), 0)</f>
        <v>1.2</v>
      </c>
      <c r="AR288" s="1748" t="str">
        <f>IF(AO288="","",IF(COUNTIF(AO292:AR292,SUBSTITUTE(TRIM(AO288)," (s)",""))&gt;0,IF(ROUND(AQ288,3)&gt;=1,ROUND(AQ288,3)&amp;" L",MAX(1,ROUND(AQ288*100,0))&amp;" cl"),IF(COUNTIF(AL292:AN292,SUBSTITUTE(TRIM(AO288)," (s)",""))&gt;0,IF(ROUND(AQ288,3)&gt;=1,ROUND(AQ288,3)&amp;" Kg",MAX(1,ROUND(AQ288*1000,0))&amp;" g"),"")))</f>
        <v>1.2 Kg</v>
      </c>
      <c r="AS288" s="1463"/>
      <c r="EF288" s="1412"/>
      <c r="EG288" s="1411" t="s">
        <v>2600</v>
      </c>
      <c r="EH288" s="1411" t="s">
        <v>602</v>
      </c>
      <c r="EI288" s="1411" t="s">
        <v>1906</v>
      </c>
      <c r="EJ288" s="1411" t="s">
        <v>2601</v>
      </c>
      <c r="EK288" s="1411" t="s">
        <v>2601</v>
      </c>
      <c r="EL288" s="1411" t="s">
        <v>2485</v>
      </c>
      <c r="EM288" s="1411" t="s">
        <v>2486</v>
      </c>
      <c r="EN288" s="1411" t="s">
        <v>2487</v>
      </c>
      <c r="EO288" s="1414" t="s">
        <v>2488</v>
      </c>
    </row>
    <row r="289" spans="2:145" ht="21" customHeight="1">
      <c r="B289" s="1439"/>
      <c r="C289" s="1439"/>
      <c r="D289" s="1439"/>
      <c r="E289" s="1439">
        <f t="array" ref="E289">IF(H288&lt;&gt;"",E288,IF(E288="","",IFERROR(MATCH(TRUE(),INDEX(INDEX(K:K,E288+1):K219&lt;&gt;"",0),0)+E288,"")))</f>
        <v>430</v>
      </c>
      <c r="F289" s="1441">
        <f t="shared" si="132"/>
        <v>0</v>
      </c>
      <c r="G289" s="1441" t="str">
        <f t="shared" si="126"/>
        <v/>
      </c>
      <c r="H289" s="1440" t="str">
        <f t="shared" si="127"/>
        <v/>
      </c>
      <c r="I289" s="1439" t="str">
        <f>IF(AND(F289&lt;&gt;"",N26&gt;0,M289&gt;N26),"Mot &gt; limite","")</f>
        <v/>
      </c>
      <c r="M289" s="1408">
        <f>IF(OR(F289="",N26="",N26&lt;=0),"",IF(LEN(F289)&lt;=N26,LEN(F289),IFERROR(FIND("♦",SUBSTITUTE(LEFT(F289,N26)," ","♦",LEN(LEFT(F289,N26))-LEN(SUBSTITUTE(LEFT(F289,N26)," ","")))),FIND(" ",F289&amp;" ",N26+1)-1)))</f>
        <v>1</v>
      </c>
      <c r="N289" s="1437" t="str">
        <f t="shared" si="128"/>
        <v/>
      </c>
      <c r="O289" s="1438" t="str">
        <f t="shared" si="129"/>
        <v/>
      </c>
      <c r="P289" s="1437" t="str">
        <f t="shared" si="130"/>
        <v/>
      </c>
      <c r="Q289" s="1437" t="str">
        <f t="shared" si="131"/>
        <v/>
      </c>
      <c r="S289" s="1477"/>
      <c r="T289" s="1477"/>
      <c r="U289" s="1477"/>
      <c r="V289" s="1477"/>
      <c r="W289" s="1477"/>
      <c r="X289" s="1477"/>
      <c r="Y289" s="1477"/>
      <c r="Z289" s="1477"/>
      <c r="AA289" s="1477"/>
      <c r="AB289" s="1467"/>
      <c r="AC289" s="1467"/>
      <c r="AD289" s="1472" t="str">
        <f>IF(ISBLANK(AE289),"",LARGE(AD285:AD288,1)+1)</f>
        <v/>
      </c>
      <c r="AE289" s="1476"/>
      <c r="AF289" s="1471"/>
      <c r="AG289" s="1471"/>
      <c r="AH289" s="1471"/>
      <c r="AI289" s="1471"/>
      <c r="AJ289" s="1471"/>
      <c r="AK289" s="1471"/>
      <c r="AL289" s="1753">
        <v>2</v>
      </c>
      <c r="AM289" s="1752"/>
      <c r="AN289" s="1751">
        <v>50</v>
      </c>
      <c r="AO289" s="1740" t="s">
        <v>56</v>
      </c>
      <c r="AP289" s="1754" t="s">
        <v>195</v>
      </c>
      <c r="AQ289" s="1749">
        <f>IFERROR(INDEX(AL293:AR293,MATCH(AO289,AL292:AR292,0)) * AN289 * IF(ISBLANK(AL289), 1, AL289), 0)</f>
        <v>0.1</v>
      </c>
      <c r="AR289" s="1748" t="str">
        <f>IF(AO289="","",IF(COUNTIF(AO292:AR292,SUBSTITUTE(TRIM(AO289)," (s)",""))&gt;0,IF(ROUND(AQ289,3)&gt;=1,ROUND(AQ289,3)&amp;" L",MAX(1,ROUND(AQ289*100,0))&amp;" cl"),IF(COUNTIF(AL292:AN292,SUBSTITUTE(TRIM(AO289)," (s)",""))&gt;0,IF(ROUND(AQ289,3)&gt;=1,ROUND(AQ289,3)&amp;" Kg",MAX(1,ROUND(AQ289*1000,0))&amp;" g"),"")))</f>
        <v>100 g</v>
      </c>
      <c r="AS289" s="1463"/>
      <c r="EF289" s="1412"/>
      <c r="EG289" s="1411" t="s">
        <v>2602</v>
      </c>
      <c r="EH289" s="1411" t="s">
        <v>602</v>
      </c>
      <c r="EI289" s="1411" t="s">
        <v>1906</v>
      </c>
      <c r="EJ289" s="1411" t="s">
        <v>2603</v>
      </c>
      <c r="EK289" s="1411" t="s">
        <v>2603</v>
      </c>
      <c r="EL289" s="1411" t="s">
        <v>2485</v>
      </c>
      <c r="EM289" s="1411" t="s">
        <v>2486</v>
      </c>
      <c r="EN289" s="1411" t="s">
        <v>2487</v>
      </c>
      <c r="EO289" s="1414" t="s">
        <v>2488</v>
      </c>
    </row>
    <row r="290" spans="2:145" ht="21" customHeight="1">
      <c r="B290" s="1439"/>
      <c r="C290" s="1439"/>
      <c r="D290" s="1439"/>
      <c r="E290" s="1439">
        <f t="array" ref="E290">IF(H289&lt;&gt;"",E289,IF(E289="","",IFERROR(MATCH(TRUE(),INDEX(INDEX(K:K,E289+1):K219&lt;&gt;"",0),0)+E289,"")))</f>
        <v>431</v>
      </c>
      <c r="F290" s="1441">
        <f t="shared" si="132"/>
        <v>0</v>
      </c>
      <c r="G290" s="1441" t="str">
        <f t="shared" ref="G290:G353" si="133">IF(OR(F290="",M290="",M290&lt;=0,AND(ISNUMBER(F290),F290=0)),"",LEFT(F290,M290))</f>
        <v/>
      </c>
      <c r="H290" s="1440" t="str">
        <f t="shared" ref="H290:H353" si="134">IF(OR(F290="",M290=""),"",TRIM(MID(F290,M290+1,99999)))</f>
        <v/>
      </c>
      <c r="I290" s="1439" t="str">
        <f>IF(AND(F290&lt;&gt;"",N26&gt;0,M290&gt;N26),"Mot &gt; limite","")</f>
        <v/>
      </c>
      <c r="M290" s="1408">
        <f>IF(OR(F290="",N26="",N26&lt;=0),"",IF(LEN(F290)&lt;=N26,LEN(F290),IFERROR(FIND("♦",SUBSTITUTE(LEFT(F290,N26)," ","♦",LEN(LEFT(F290,N26))-LEN(SUBSTITUTE(LEFT(F290,N26)," ","")))),FIND(" ",F290&amp;" ",N26+1)-1)))</f>
        <v>1</v>
      </c>
      <c r="N290" s="1437" t="str">
        <f t="shared" ref="N290:N353" si="135">IF(O290="","",ROW()-33)</f>
        <v/>
      </c>
      <c r="O290" s="1438" t="str">
        <f t="shared" ref="O290:O353" si="136">G290</f>
        <v/>
      </c>
      <c r="P290" s="1437" t="str">
        <f t="shared" ref="P290:P353" si="137">IF(O290="","",LEN(TRIM(O290))-LEN(SUBSTITUTE(TRIM(O290)," ",""))+1)</f>
        <v/>
      </c>
      <c r="Q290" s="1437" t="str">
        <f t="shared" ref="Q290:Q353" si="138">IF(O290="","",LEN(O290))</f>
        <v/>
      </c>
      <c r="S290" s="1477"/>
      <c r="T290" s="1477"/>
      <c r="U290" s="1477"/>
      <c r="V290" s="1477"/>
      <c r="W290" s="1477"/>
      <c r="X290" s="1477"/>
      <c r="Y290" s="1477"/>
      <c r="Z290" s="1477"/>
      <c r="AA290" s="1477"/>
      <c r="AB290" s="1467"/>
      <c r="AC290" s="1467"/>
      <c r="AD290" s="1472" t="str">
        <f>IF(ISBLANK(AE290),"",LARGE(AD285:AD289,1)+1)</f>
        <v/>
      </c>
      <c r="AE290" s="1476"/>
      <c r="AF290" s="1471"/>
      <c r="AG290" s="1471"/>
      <c r="AH290" s="1471"/>
      <c r="AI290" s="1471"/>
      <c r="AJ290" s="1471"/>
      <c r="AK290" s="1471"/>
      <c r="AL290" s="1753"/>
      <c r="AM290" s="1752"/>
      <c r="AN290" s="1751">
        <v>15</v>
      </c>
      <c r="AO290" s="1738" t="s">
        <v>63</v>
      </c>
      <c r="AP290" s="1750" t="s">
        <v>196</v>
      </c>
      <c r="AQ290" s="1749">
        <f>IFERROR(INDEX(AL293:AR293,MATCH(AO290,AL292:AR292,0)) * AN290 * IF(ISBLANK(AL290), 1, AL290), 0)</f>
        <v>1.4999999999999999E-2</v>
      </c>
      <c r="AR290" s="1748" t="str">
        <f>IF(AO290="","",IF(COUNTIF(AO292:AR292,SUBSTITUTE(TRIM(AO290)," (s)",""))&gt;0,IF(ROUND(AQ290,3)&gt;=1,ROUND(AQ290,3)&amp;" L",MAX(1,ROUND(AQ290*100,0))&amp;" cl"),IF(COUNTIF(AL292:AN292,SUBSTITUTE(TRIM(AO290)," (s)",""))&gt;0,IF(ROUND(AQ290,3)&gt;=1,ROUND(AQ290,3)&amp;" Kg",MAX(1,ROUND(AQ290*1000,0))&amp;" g"),"")))</f>
        <v>2 cl</v>
      </c>
      <c r="AS290" s="1463"/>
      <c r="EF290" s="1412"/>
      <c r="EG290" s="1411" t="s">
        <v>2604</v>
      </c>
      <c r="EH290" s="1411" t="s">
        <v>602</v>
      </c>
      <c r="EI290" s="1411" t="s">
        <v>1906</v>
      </c>
      <c r="EJ290" s="1411" t="s">
        <v>2605</v>
      </c>
      <c r="EK290" s="1411" t="s">
        <v>2605</v>
      </c>
      <c r="EL290" s="1411" t="s">
        <v>2485</v>
      </c>
      <c r="EM290" s="1411" t="s">
        <v>2486</v>
      </c>
      <c r="EN290" s="1411" t="s">
        <v>2487</v>
      </c>
      <c r="EO290" s="1414" t="s">
        <v>2488</v>
      </c>
    </row>
    <row r="291" spans="2:145" ht="21" customHeight="1">
      <c r="B291" s="1439"/>
      <c r="C291" s="1439"/>
      <c r="D291" s="1439"/>
      <c r="E291" s="1439">
        <f t="array" ref="E291">IF(H290&lt;&gt;"",E290,IF(E290="","",IFERROR(MATCH(TRUE(),INDEX(INDEX(K:K,E290+1):K219&lt;&gt;"",0),0)+E290,"")))</f>
        <v>432</v>
      </c>
      <c r="F291" s="1441">
        <f t="shared" ref="F291:F354" si="139">IF(E291="","",IF(H290&lt;&gt;"",H290,INDEX(D:D,E291)))</f>
        <v>0</v>
      </c>
      <c r="G291" s="1441" t="str">
        <f t="shared" si="133"/>
        <v/>
      </c>
      <c r="H291" s="1440" t="str">
        <f t="shared" si="134"/>
        <v/>
      </c>
      <c r="I291" s="1439" t="str">
        <f>IF(AND(F291&lt;&gt;"",N26&gt;0,M291&gt;N26),"Mot &gt; limite","")</f>
        <v/>
      </c>
      <c r="M291" s="1408">
        <f>IF(OR(F291="",N26="",N26&lt;=0),"",IF(LEN(F291)&lt;=N26,LEN(F291),IFERROR(FIND("♦",SUBSTITUTE(LEFT(F291,N26)," ","♦",LEN(LEFT(F291,N26))-LEN(SUBSTITUTE(LEFT(F291,N26)," ","")))),FIND(" ",F291&amp;" ",N26+1)-1)))</f>
        <v>1</v>
      </c>
      <c r="N291" s="1437" t="str">
        <f t="shared" si="135"/>
        <v/>
      </c>
      <c r="O291" s="1438" t="str">
        <f t="shared" si="136"/>
        <v/>
      </c>
      <c r="P291" s="1437" t="str">
        <f t="shared" si="137"/>
        <v/>
      </c>
      <c r="Q291" s="1437" t="str">
        <f t="shared" si="138"/>
        <v/>
      </c>
      <c r="S291" s="1477"/>
      <c r="T291" s="1477"/>
      <c r="U291" s="1477"/>
      <c r="V291" s="1477"/>
      <c r="W291" s="1477"/>
      <c r="X291" s="1477"/>
      <c r="Y291" s="1477"/>
      <c r="Z291" s="1477"/>
      <c r="AA291" s="1477"/>
      <c r="AB291" s="1467"/>
      <c r="AC291" s="1467"/>
      <c r="AD291" s="1472" t="str">
        <f>IF(ISBLANK(AE291),"",LARGE(AD285:AD290,1)+1)</f>
        <v/>
      </c>
      <c r="AE291" s="1476"/>
      <c r="AF291" s="1471"/>
      <c r="AG291" s="1471"/>
      <c r="AH291" s="1471"/>
      <c r="AI291" s="1471"/>
      <c r="AJ291" s="1471"/>
      <c r="AK291" s="1471"/>
      <c r="AL291" s="1747" t="s">
        <v>619</v>
      </c>
      <c r="AM291" s="1746"/>
      <c r="AN291" s="1632"/>
      <c r="AO291" s="1632"/>
      <c r="AP291" s="1745" t="s">
        <v>198</v>
      </c>
      <c r="AQ291" s="1744"/>
      <c r="AR291" s="1743"/>
      <c r="AS291" s="1463"/>
      <c r="EF291" s="1412"/>
      <c r="EG291" s="1411" t="s">
        <v>2606</v>
      </c>
      <c r="EH291" s="1411" t="s">
        <v>602</v>
      </c>
      <c r="EI291" s="1411" t="s">
        <v>1906</v>
      </c>
      <c r="EJ291" s="1411" t="s">
        <v>704</v>
      </c>
      <c r="EK291" s="1411" t="s">
        <v>2607</v>
      </c>
      <c r="EL291" s="1411" t="s">
        <v>2485</v>
      </c>
      <c r="EM291" s="1411" t="s">
        <v>2492</v>
      </c>
      <c r="EN291" s="1411" t="s">
        <v>1910</v>
      </c>
      <c r="EO291" s="1414" t="s">
        <v>1911</v>
      </c>
    </row>
    <row r="292" spans="2:145" ht="21" customHeight="1">
      <c r="B292" s="1439"/>
      <c r="C292" s="1439"/>
      <c r="D292" s="1439"/>
      <c r="E292" s="1439">
        <f t="array" ref="E292">IF(H291&lt;&gt;"",E291,IF(E291="","",IFERROR(MATCH(TRUE(),INDEX(INDEX(K:K,E291+1):K219&lt;&gt;"",0),0)+E291,"")))</f>
        <v>433</v>
      </c>
      <c r="F292" s="1441">
        <f t="shared" si="139"/>
        <v>0</v>
      </c>
      <c r="G292" s="1441" t="str">
        <f t="shared" si="133"/>
        <v/>
      </c>
      <c r="H292" s="1440" t="str">
        <f t="shared" si="134"/>
        <v/>
      </c>
      <c r="I292" s="1439" t="str">
        <f>IF(AND(F292&lt;&gt;"",N26&gt;0,M292&gt;N26),"Mot &gt; limite","")</f>
        <v/>
      </c>
      <c r="M292" s="1408">
        <f>IF(OR(F292="",N26="",N26&lt;=0),"",IF(LEN(F292)&lt;=N26,LEN(F292),IFERROR(FIND("♦",SUBSTITUTE(LEFT(F292,N26)," ","♦",LEN(LEFT(F292,N26))-LEN(SUBSTITUTE(LEFT(F292,N26)," ","")))),FIND(" ",F292&amp;" ",N26+1)-1)))</f>
        <v>1</v>
      </c>
      <c r="N292" s="1437" t="str">
        <f t="shared" si="135"/>
        <v/>
      </c>
      <c r="O292" s="1438" t="str">
        <f t="shared" si="136"/>
        <v/>
      </c>
      <c r="P292" s="1437" t="str">
        <f t="shared" si="137"/>
        <v/>
      </c>
      <c r="Q292" s="1437" t="str">
        <f t="shared" si="138"/>
        <v/>
      </c>
      <c r="S292" s="1477"/>
      <c r="T292" s="1477"/>
      <c r="U292" s="1477"/>
      <c r="V292" s="1477"/>
      <c r="W292" s="1477"/>
      <c r="X292" s="1477"/>
      <c r="Y292" s="1477"/>
      <c r="Z292" s="1477"/>
      <c r="AA292" s="1477"/>
      <c r="AB292" s="1467"/>
      <c r="AC292" s="1467"/>
      <c r="AD292" s="1472" t="str">
        <f>IF(ISBLANK(AE292),"",LARGE(AD285:AD291,1)+1)</f>
        <v/>
      </c>
      <c r="AE292" s="1476"/>
      <c r="AF292" s="1471"/>
      <c r="AG292" s="1471"/>
      <c r="AH292" s="1471"/>
      <c r="AI292" s="1471"/>
      <c r="AJ292" s="1471"/>
      <c r="AK292" s="1471"/>
      <c r="AL292" s="1742" t="s">
        <v>55</v>
      </c>
      <c r="AM292" s="1741"/>
      <c r="AN292" s="1740" t="s">
        <v>56</v>
      </c>
      <c r="AO292" s="1738" t="s">
        <v>60</v>
      </c>
      <c r="AP292" s="1739" t="s">
        <v>61</v>
      </c>
      <c r="AQ292" s="1739" t="s">
        <v>62</v>
      </c>
      <c r="AR292" s="1738" t="s">
        <v>63</v>
      </c>
      <c r="AS292" s="1463"/>
      <c r="EF292" s="1412"/>
      <c r="EG292" s="1411" t="s">
        <v>2608</v>
      </c>
      <c r="EH292" s="1411" t="s">
        <v>602</v>
      </c>
      <c r="EI292" s="1411" t="s">
        <v>1906</v>
      </c>
      <c r="EJ292" s="1411" t="s">
        <v>2609</v>
      </c>
      <c r="EK292" s="1411" t="s">
        <v>2609</v>
      </c>
      <c r="EL292" s="1411" t="s">
        <v>2485</v>
      </c>
      <c r="EM292" s="1411" t="s">
        <v>2486</v>
      </c>
      <c r="EN292" s="1411" t="s">
        <v>2487</v>
      </c>
      <c r="EO292" s="1414" t="s">
        <v>2488</v>
      </c>
    </row>
    <row r="293" spans="2:145" ht="21" customHeight="1">
      <c r="B293" s="1439"/>
      <c r="C293" s="1439"/>
      <c r="D293" s="1439"/>
      <c r="E293" s="1439">
        <f t="array" ref="E293">IF(H292&lt;&gt;"",E292,IF(E292="","",IFERROR(MATCH(TRUE(),INDEX(INDEX(K:K,E292+1):K219&lt;&gt;"",0),0)+E292,"")))</f>
        <v>434</v>
      </c>
      <c r="F293" s="1441">
        <f t="shared" si="139"/>
        <v>0</v>
      </c>
      <c r="G293" s="1441" t="str">
        <f t="shared" si="133"/>
        <v/>
      </c>
      <c r="H293" s="1440" t="str">
        <f t="shared" si="134"/>
        <v/>
      </c>
      <c r="I293" s="1439" t="str">
        <f>IF(AND(F293&lt;&gt;"",N26&gt;0,M293&gt;N26),"Mot &gt; limite","")</f>
        <v/>
      </c>
      <c r="M293" s="1408">
        <f>IF(OR(F293="",N26="",N26&lt;=0),"",IF(LEN(F293)&lt;=N26,LEN(F293),IFERROR(FIND("♦",SUBSTITUTE(LEFT(F293,N26)," ","♦",LEN(LEFT(F293,N26))-LEN(SUBSTITUTE(LEFT(F293,N26)," ","")))),FIND(" ",F293&amp;" ",N26+1)-1)))</f>
        <v>1</v>
      </c>
      <c r="N293" s="1437" t="str">
        <f t="shared" si="135"/>
        <v/>
      </c>
      <c r="O293" s="1438" t="str">
        <f t="shared" si="136"/>
        <v/>
      </c>
      <c r="P293" s="1437" t="str">
        <f t="shared" si="137"/>
        <v/>
      </c>
      <c r="Q293" s="1437" t="str">
        <f t="shared" si="138"/>
        <v/>
      </c>
      <c r="S293" s="1477"/>
      <c r="T293" s="1477"/>
      <c r="U293" s="1477"/>
      <c r="V293" s="1477"/>
      <c r="W293" s="1477"/>
      <c r="X293" s="1477"/>
      <c r="Y293" s="1477"/>
      <c r="Z293" s="1477"/>
      <c r="AA293" s="1477"/>
      <c r="AB293" s="1467"/>
      <c r="AC293" s="1467"/>
      <c r="AD293" s="1472" t="str">
        <f>IF(ISBLANK(AE293),"",LARGE(AD285:AD292,1)+1)</f>
        <v/>
      </c>
      <c r="AE293" s="1476"/>
      <c r="AF293" s="1471"/>
      <c r="AG293" s="1471"/>
      <c r="AH293" s="1471"/>
      <c r="AI293" s="1471"/>
      <c r="AJ293" s="1471"/>
      <c r="AK293" s="1471"/>
      <c r="AL293" s="1737">
        <v>1</v>
      </c>
      <c r="AM293" s="1736"/>
      <c r="AN293" s="1736">
        <v>1E-3</v>
      </c>
      <c r="AO293" s="1735">
        <v>1</v>
      </c>
      <c r="AP293" s="1735">
        <v>0.1</v>
      </c>
      <c r="AQ293" s="1735">
        <v>0.01</v>
      </c>
      <c r="AR293" s="1734">
        <v>1E-3</v>
      </c>
      <c r="AS293" s="1463"/>
      <c r="EF293" s="1412"/>
      <c r="EG293" s="1411" t="s">
        <v>2610</v>
      </c>
      <c r="EH293" s="1411" t="s">
        <v>602</v>
      </c>
      <c r="EI293" s="1411" t="s">
        <v>1906</v>
      </c>
      <c r="EJ293" s="1411" t="s">
        <v>2611</v>
      </c>
      <c r="EK293" s="1411" t="s">
        <v>2612</v>
      </c>
      <c r="EL293" s="1411" t="s">
        <v>2485</v>
      </c>
      <c r="EM293" s="1411" t="s">
        <v>2492</v>
      </c>
      <c r="EN293" s="1411" t="s">
        <v>1910</v>
      </c>
      <c r="EO293" s="1414" t="s">
        <v>1911</v>
      </c>
    </row>
    <row r="294" spans="2:145" ht="21" customHeight="1">
      <c r="B294" s="1439"/>
      <c r="C294" s="1439"/>
      <c r="D294" s="1439"/>
      <c r="E294" s="1439">
        <f t="array" ref="E294">IF(H293&lt;&gt;"",E293,IF(E293="","",IFERROR(MATCH(TRUE(),INDEX(INDEX(K:K,E293+1):K219&lt;&gt;"",0),0)+E293,"")))</f>
        <v>435</v>
      </c>
      <c r="F294" s="1441">
        <f t="shared" si="139"/>
        <v>0</v>
      </c>
      <c r="G294" s="1441" t="str">
        <f t="shared" si="133"/>
        <v/>
      </c>
      <c r="H294" s="1440" t="str">
        <f t="shared" si="134"/>
        <v/>
      </c>
      <c r="I294" s="1439" t="str">
        <f>IF(AND(F294&lt;&gt;"",N26&gt;0,M294&gt;N26),"Mot &gt; limite","")</f>
        <v/>
      </c>
      <c r="M294" s="1408">
        <f>IF(OR(F294="",N26="",N26&lt;=0),"",IF(LEN(F294)&lt;=N26,LEN(F294),IFERROR(FIND("♦",SUBSTITUTE(LEFT(F294,N26)," ","♦",LEN(LEFT(F294,N26))-LEN(SUBSTITUTE(LEFT(F294,N26)," ","")))),FIND(" ",F294&amp;" ",N26+1)-1)))</f>
        <v>1</v>
      </c>
      <c r="N294" s="1437" t="str">
        <f t="shared" si="135"/>
        <v/>
      </c>
      <c r="O294" s="1438" t="str">
        <f t="shared" si="136"/>
        <v/>
      </c>
      <c r="P294" s="1437" t="str">
        <f t="shared" si="137"/>
        <v/>
      </c>
      <c r="Q294" s="1437" t="str">
        <f t="shared" si="138"/>
        <v/>
      </c>
      <c r="S294" s="1477"/>
      <c r="T294" s="1477"/>
      <c r="U294" s="1477"/>
      <c r="V294" s="1477"/>
      <c r="W294" s="1477"/>
      <c r="X294" s="1477"/>
      <c r="Y294" s="1477"/>
      <c r="Z294" s="1477"/>
      <c r="AA294" s="1477"/>
      <c r="AB294" s="1467"/>
      <c r="AC294" s="1467"/>
      <c r="AD294" s="1472"/>
      <c r="AE294" s="1476"/>
      <c r="AF294" s="1471"/>
      <c r="AG294" s="1471"/>
      <c r="AH294" s="1471"/>
      <c r="AI294" s="1471"/>
      <c r="AJ294" s="1471"/>
      <c r="AK294" s="1471"/>
      <c r="AL294" s="1471"/>
      <c r="AM294" s="1471"/>
      <c r="AN294" s="1471"/>
      <c r="AO294" s="1471"/>
      <c r="AP294" s="1471"/>
      <c r="AQ294" s="1471"/>
      <c r="AR294" s="1621"/>
      <c r="AS294" s="1463"/>
      <c r="EF294" s="1412"/>
      <c r="EG294" s="1411" t="s">
        <v>2613</v>
      </c>
      <c r="EH294" s="1411" t="s">
        <v>602</v>
      </c>
      <c r="EI294" s="1411" t="s">
        <v>1906</v>
      </c>
      <c r="EJ294" s="1411" t="s">
        <v>2614</v>
      </c>
      <c r="EK294" s="1411" t="s">
        <v>2615</v>
      </c>
      <c r="EL294" s="1411" t="s">
        <v>2485</v>
      </c>
      <c r="EM294" s="1411" t="s">
        <v>2492</v>
      </c>
      <c r="EN294" s="1411" t="s">
        <v>1910</v>
      </c>
      <c r="EO294" s="1414" t="s">
        <v>1911</v>
      </c>
    </row>
    <row r="295" spans="2:145" ht="21" customHeight="1">
      <c r="B295" s="1439"/>
      <c r="C295" s="1439"/>
      <c r="D295" s="1439"/>
      <c r="E295" s="1439">
        <f t="array" ref="E295">IF(H294&lt;&gt;"",E294,IF(E294="","",IFERROR(MATCH(TRUE(),INDEX(INDEX(K:K,E294+1):K219&lt;&gt;"",0),0)+E294,"")))</f>
        <v>436</v>
      </c>
      <c r="F295" s="1441">
        <f t="shared" si="139"/>
        <v>0</v>
      </c>
      <c r="G295" s="1441" t="str">
        <f t="shared" si="133"/>
        <v/>
      </c>
      <c r="H295" s="1440" t="str">
        <f t="shared" si="134"/>
        <v/>
      </c>
      <c r="I295" s="1439" t="str">
        <f>IF(AND(F295&lt;&gt;"",N26&gt;0,M295&gt;N26),"Mot &gt; limite","")</f>
        <v/>
      </c>
      <c r="M295" s="1408">
        <f>IF(OR(F295="",N26="",N26&lt;=0),"",IF(LEN(F295)&lt;=N26,LEN(F295),IFERROR(FIND("♦",SUBSTITUTE(LEFT(F295,N26)," ","♦",LEN(LEFT(F295,N26))-LEN(SUBSTITUTE(LEFT(F295,N26)," ","")))),FIND(" ",F295&amp;" ",N26+1)-1)))</f>
        <v>1</v>
      </c>
      <c r="N295" s="1437" t="str">
        <f t="shared" si="135"/>
        <v/>
      </c>
      <c r="O295" s="1438" t="str">
        <f t="shared" si="136"/>
        <v/>
      </c>
      <c r="P295" s="1437" t="str">
        <f t="shared" si="137"/>
        <v/>
      </c>
      <c r="Q295" s="1437" t="str">
        <f t="shared" si="138"/>
        <v/>
      </c>
      <c r="S295" s="1477"/>
      <c r="T295" s="1477"/>
      <c r="U295" s="1477"/>
      <c r="V295" s="1477"/>
      <c r="W295" s="1477"/>
      <c r="X295" s="1477"/>
      <c r="Y295" s="1477"/>
      <c r="Z295" s="1477"/>
      <c r="AA295" s="1477"/>
      <c r="AB295" s="1467"/>
      <c r="AC295" s="1467"/>
      <c r="AD295" s="1472"/>
      <c r="AE295" s="1476"/>
      <c r="AF295" s="1471"/>
      <c r="AG295" s="1471"/>
      <c r="AH295" s="1471"/>
      <c r="AI295" s="1471"/>
      <c r="AJ295" s="1471"/>
      <c r="AK295" s="1471"/>
      <c r="AL295" s="1470"/>
      <c r="AM295" s="1470"/>
      <c r="AN295" s="1470"/>
      <c r="AO295" s="1470"/>
      <c r="AP295" s="1470"/>
      <c r="AQ295" s="1470"/>
      <c r="AR295" s="1732"/>
      <c r="AS295" s="1463"/>
      <c r="EF295" s="1412"/>
      <c r="EG295" s="1411" t="s">
        <v>2616</v>
      </c>
      <c r="EH295" s="1411" t="s">
        <v>602</v>
      </c>
      <c r="EI295" s="1411" t="s">
        <v>1906</v>
      </c>
      <c r="EJ295" s="1411" t="s">
        <v>2617</v>
      </c>
      <c r="EK295" s="1411" t="s">
        <v>2617</v>
      </c>
      <c r="EL295" s="1411" t="s">
        <v>2485</v>
      </c>
      <c r="EM295" s="1411" t="s">
        <v>2486</v>
      </c>
      <c r="EN295" s="1411" t="s">
        <v>2487</v>
      </c>
      <c r="EO295" s="1414" t="s">
        <v>2488</v>
      </c>
    </row>
    <row r="296" spans="2:145" ht="21" customHeight="1">
      <c r="B296" s="1439"/>
      <c r="C296" s="1439"/>
      <c r="D296" s="1439"/>
      <c r="E296" s="1439">
        <f t="array" ref="E296">IF(H295&lt;&gt;"",E295,IF(E295="","",IFERROR(MATCH(TRUE(),INDEX(INDEX(K:K,E295+1):K219&lt;&gt;"",0),0)+E295,"")))</f>
        <v>437</v>
      </c>
      <c r="F296" s="1441">
        <f t="shared" si="139"/>
        <v>0</v>
      </c>
      <c r="G296" s="1441" t="str">
        <f t="shared" si="133"/>
        <v/>
      </c>
      <c r="H296" s="1440" t="str">
        <f t="shared" si="134"/>
        <v/>
      </c>
      <c r="I296" s="1439" t="str">
        <f>IF(AND(F296&lt;&gt;"",N26&gt;0,M296&gt;N26),"Mot &gt; limite","")</f>
        <v/>
      </c>
      <c r="M296" s="1408">
        <f>IF(OR(F296="",N26="",N26&lt;=0),"",IF(LEN(F296)&lt;=N26,LEN(F296),IFERROR(FIND("♦",SUBSTITUTE(LEFT(F296,N26)," ","♦",LEN(LEFT(F296,N26))-LEN(SUBSTITUTE(LEFT(F296,N26)," ","")))),FIND(" ",F296&amp;" ",N26+1)-1)))</f>
        <v>1</v>
      </c>
      <c r="N296" s="1437" t="str">
        <f t="shared" si="135"/>
        <v/>
      </c>
      <c r="O296" s="1438" t="str">
        <f t="shared" si="136"/>
        <v/>
      </c>
      <c r="P296" s="1437" t="str">
        <f t="shared" si="137"/>
        <v/>
      </c>
      <c r="Q296" s="1437" t="str">
        <f t="shared" si="138"/>
        <v/>
      </c>
      <c r="S296" s="1477"/>
      <c r="T296" s="1477"/>
      <c r="U296" s="1477"/>
      <c r="V296" s="1477"/>
      <c r="W296" s="1477"/>
      <c r="X296" s="1477"/>
      <c r="Y296" s="1477"/>
      <c r="Z296" s="1477"/>
      <c r="AA296" s="1477"/>
      <c r="AB296" s="1467"/>
      <c r="AC296" s="1467"/>
      <c r="AD296" s="1472" t="str">
        <f>IF(ISBLANK(AE296),"",LARGE(AD285:AD295,1)+1)</f>
        <v/>
      </c>
      <c r="AE296" s="1476"/>
      <c r="AF296" s="1471"/>
      <c r="AG296" s="1471"/>
      <c r="AH296" s="1471"/>
      <c r="AI296" s="1471"/>
      <c r="AJ296" s="1471"/>
      <c r="AK296" s="1471"/>
      <c r="AL296" s="1470"/>
      <c r="AM296" s="1470"/>
      <c r="AN296" s="1470"/>
      <c r="AO296" s="1470"/>
      <c r="AP296" s="1733"/>
      <c r="AQ296" s="1733"/>
      <c r="AR296" s="1732"/>
      <c r="AS296" s="1463"/>
      <c r="EF296" s="1412"/>
      <c r="EG296" s="1411" t="s">
        <v>2618</v>
      </c>
      <c r="EH296" s="1411" t="s">
        <v>602</v>
      </c>
      <c r="EI296" s="1411" t="s">
        <v>1906</v>
      </c>
      <c r="EJ296" s="1411" t="s">
        <v>2619</v>
      </c>
      <c r="EK296" s="1411" t="s">
        <v>2619</v>
      </c>
      <c r="EL296" s="1411" t="s">
        <v>2485</v>
      </c>
      <c r="EM296" s="1411" t="s">
        <v>2486</v>
      </c>
      <c r="EN296" s="1411" t="s">
        <v>2487</v>
      </c>
      <c r="EO296" s="1414" t="s">
        <v>2488</v>
      </c>
    </row>
    <row r="297" spans="2:145" ht="21" customHeight="1">
      <c r="B297" s="1439"/>
      <c r="C297" s="1439"/>
      <c r="D297" s="1439"/>
      <c r="E297" s="1439">
        <f t="array" ref="E297">IF(H296&lt;&gt;"",E296,IF(E296="","",IFERROR(MATCH(TRUE(),INDEX(INDEX(K:K,E296+1):K219&lt;&gt;"",0),0)+E296,"")))</f>
        <v>438</v>
      </c>
      <c r="F297" s="1441">
        <f t="shared" si="139"/>
        <v>0</v>
      </c>
      <c r="G297" s="1441" t="str">
        <f t="shared" si="133"/>
        <v/>
      </c>
      <c r="H297" s="1440" t="str">
        <f t="shared" si="134"/>
        <v/>
      </c>
      <c r="I297" s="1439" t="str">
        <f>IF(AND(F297&lt;&gt;"",N26&gt;0,M297&gt;N26),"Mot &gt; limite","")</f>
        <v/>
      </c>
      <c r="M297" s="1408">
        <f>IF(OR(F297="",N26="",N26&lt;=0),"",IF(LEN(F297)&lt;=N26,LEN(F297),IFERROR(FIND("♦",SUBSTITUTE(LEFT(F297,N26)," ","♦",LEN(LEFT(F297,N26))-LEN(SUBSTITUTE(LEFT(F297,N26)," ","")))),FIND(" ",F297&amp;" ",N26+1)-1)))</f>
        <v>1</v>
      </c>
      <c r="N297" s="1437" t="str">
        <f t="shared" si="135"/>
        <v/>
      </c>
      <c r="O297" s="1438" t="str">
        <f t="shared" si="136"/>
        <v/>
      </c>
      <c r="P297" s="1437" t="str">
        <f t="shared" si="137"/>
        <v/>
      </c>
      <c r="Q297" s="1437" t="str">
        <f t="shared" si="138"/>
        <v/>
      </c>
      <c r="S297" s="1477"/>
      <c r="T297" s="1477"/>
      <c r="U297" s="1477"/>
      <c r="V297" s="1477"/>
      <c r="W297" s="1477"/>
      <c r="X297" s="1477"/>
      <c r="Y297" s="1477"/>
      <c r="Z297" s="1477"/>
      <c r="AA297" s="1477"/>
      <c r="AB297" s="1467"/>
      <c r="AC297" s="1467"/>
      <c r="AD297" s="1472" t="str">
        <f>IF(ISBLANK(AE297),"",LARGE(AD285:AD296,1)+1)</f>
        <v/>
      </c>
      <c r="AE297" s="1476"/>
      <c r="AF297" s="1471"/>
      <c r="AG297" s="1471"/>
      <c r="AH297" s="1471"/>
      <c r="AI297" s="1471"/>
      <c r="AJ297" s="1471"/>
      <c r="AK297" s="1471"/>
      <c r="AL297" s="1470"/>
      <c r="AM297" s="1470"/>
      <c r="AN297" s="1470"/>
      <c r="AO297" s="1470"/>
      <c r="AP297" s="1733"/>
      <c r="AQ297" s="1733"/>
      <c r="AR297" s="1732"/>
      <c r="AS297" s="1463"/>
      <c r="EF297" s="1412"/>
      <c r="EG297" s="1411" t="s">
        <v>2620</v>
      </c>
      <c r="EH297" s="1411" t="s">
        <v>602</v>
      </c>
      <c r="EI297" s="1411" t="s">
        <v>1906</v>
      </c>
      <c r="EJ297" s="1411" t="s">
        <v>2621</v>
      </c>
      <c r="EK297" s="1411" t="s">
        <v>2621</v>
      </c>
      <c r="EL297" s="1411" t="s">
        <v>2485</v>
      </c>
      <c r="EM297" s="1411" t="s">
        <v>2486</v>
      </c>
      <c r="EN297" s="1411" t="s">
        <v>2487</v>
      </c>
      <c r="EO297" s="1414" t="s">
        <v>2488</v>
      </c>
    </row>
    <row r="298" spans="2:145" ht="21" customHeight="1">
      <c r="B298" s="1439"/>
      <c r="C298" s="1439"/>
      <c r="D298" s="1439"/>
      <c r="E298" s="1439">
        <f t="array" ref="E298">IF(H297&lt;&gt;"",E297,IF(E297="","",IFERROR(MATCH(TRUE(),INDEX(INDEX(K:K,E297+1):K219&lt;&gt;"",0),0)+E297,"")))</f>
        <v>439</v>
      </c>
      <c r="F298" s="1441">
        <f t="shared" si="139"/>
        <v>0</v>
      </c>
      <c r="G298" s="1441" t="str">
        <f t="shared" si="133"/>
        <v/>
      </c>
      <c r="H298" s="1440" t="str">
        <f t="shared" si="134"/>
        <v/>
      </c>
      <c r="I298" s="1439" t="str">
        <f>IF(AND(F298&lt;&gt;"",N26&gt;0,M298&gt;N26),"Mot &gt; limite","")</f>
        <v/>
      </c>
      <c r="M298" s="1408">
        <f>IF(OR(F298="",N26="",N26&lt;=0),"",IF(LEN(F298)&lt;=N26,LEN(F298),IFERROR(FIND("♦",SUBSTITUTE(LEFT(F298,N26)," ","♦",LEN(LEFT(F298,N26))-LEN(SUBSTITUTE(LEFT(F298,N26)," ","")))),FIND(" ",F298&amp;" ",N26+1)-1)))</f>
        <v>1</v>
      </c>
      <c r="N298" s="1437" t="str">
        <f t="shared" si="135"/>
        <v/>
      </c>
      <c r="O298" s="1438" t="str">
        <f t="shared" si="136"/>
        <v/>
      </c>
      <c r="P298" s="1437" t="str">
        <f t="shared" si="137"/>
        <v/>
      </c>
      <c r="Q298" s="1437" t="str">
        <f t="shared" si="138"/>
        <v/>
      </c>
      <c r="S298" s="1477"/>
      <c r="T298" s="1477"/>
      <c r="U298" s="1477"/>
      <c r="V298" s="1477"/>
      <c r="W298" s="1477"/>
      <c r="X298" s="1477"/>
      <c r="Y298" s="1477"/>
      <c r="Z298" s="1477"/>
      <c r="AA298" s="1477"/>
      <c r="AB298" s="1467"/>
      <c r="AC298" s="1467"/>
      <c r="AD298" s="1472" t="str">
        <f>IF(ISBLANK(AE298),"",LARGE(AD285:AD297,1)+1)</f>
        <v/>
      </c>
      <c r="AE298" s="1476"/>
      <c r="AF298" s="1471"/>
      <c r="AG298" s="1471"/>
      <c r="AH298" s="1471"/>
      <c r="AI298" s="1471"/>
      <c r="AJ298" s="1471"/>
      <c r="AK298" s="1471"/>
      <c r="AL298" s="1470"/>
      <c r="AM298" s="1470"/>
      <c r="AN298" s="1470"/>
      <c r="AO298" s="1470"/>
      <c r="AP298" s="1733"/>
      <c r="AQ298" s="1733"/>
      <c r="AR298" s="1732"/>
      <c r="AS298" s="1463"/>
      <c r="EF298" s="1412"/>
      <c r="EG298" s="1411" t="s">
        <v>2622</v>
      </c>
      <c r="EH298" s="1411" t="s">
        <v>602</v>
      </c>
      <c r="EI298" s="1411" t="s">
        <v>1906</v>
      </c>
      <c r="EJ298" s="1411" t="s">
        <v>2623</v>
      </c>
      <c r="EK298" s="1411" t="s">
        <v>2623</v>
      </c>
      <c r="EL298" s="1411" t="s">
        <v>2485</v>
      </c>
      <c r="EM298" s="1411" t="s">
        <v>2486</v>
      </c>
      <c r="EN298" s="1411" t="s">
        <v>2487</v>
      </c>
      <c r="EO298" s="1414" t="s">
        <v>2488</v>
      </c>
    </row>
    <row r="299" spans="2:145" ht="21" customHeight="1">
      <c r="B299" s="1439"/>
      <c r="C299" s="1439"/>
      <c r="D299" s="1439"/>
      <c r="E299" s="1439">
        <f t="array" ref="E299">IF(H298&lt;&gt;"",E298,IF(E298="","",IFERROR(MATCH(TRUE(),INDEX(INDEX(K:K,E298+1):K219&lt;&gt;"",0),0)+E298,"")))</f>
        <v>440</v>
      </c>
      <c r="F299" s="1441">
        <f t="shared" si="139"/>
        <v>0</v>
      </c>
      <c r="G299" s="1441" t="str">
        <f t="shared" si="133"/>
        <v/>
      </c>
      <c r="H299" s="1440" t="str">
        <f t="shared" si="134"/>
        <v/>
      </c>
      <c r="I299" s="1439" t="str">
        <f>IF(AND(F299&lt;&gt;"",N26&gt;0,M299&gt;N26),"Mot &gt; limite","")</f>
        <v/>
      </c>
      <c r="M299" s="1408">
        <f>IF(OR(F299="",N26="",N26&lt;=0),"",IF(LEN(F299)&lt;=N26,LEN(F299),IFERROR(FIND("♦",SUBSTITUTE(LEFT(F299,N26)," ","♦",LEN(LEFT(F299,N26))-LEN(SUBSTITUTE(LEFT(F299,N26)," ","")))),FIND(" ",F299&amp;" ",N26+1)-1)))</f>
        <v>1</v>
      </c>
      <c r="N299" s="1437" t="str">
        <f t="shared" si="135"/>
        <v/>
      </c>
      <c r="O299" s="1438" t="str">
        <f t="shared" si="136"/>
        <v/>
      </c>
      <c r="P299" s="1437" t="str">
        <f t="shared" si="137"/>
        <v/>
      </c>
      <c r="Q299" s="1437" t="str">
        <f t="shared" si="138"/>
        <v/>
      </c>
      <c r="S299" s="1477"/>
      <c r="T299" s="1477"/>
      <c r="U299" s="1477"/>
      <c r="V299" s="1477"/>
      <c r="W299" s="1477"/>
      <c r="X299" s="1477"/>
      <c r="Y299" s="1477"/>
      <c r="Z299" s="1477"/>
      <c r="AA299" s="1477"/>
      <c r="AB299" s="1467"/>
      <c r="AC299" s="1467"/>
      <c r="AD299" s="1472" t="str">
        <f>IF(ISBLANK(AE299),"",LARGE(AD285:AD298,1)+1)</f>
        <v/>
      </c>
      <c r="AE299" s="1476"/>
      <c r="AF299" s="1471"/>
      <c r="AG299" s="1471"/>
      <c r="AH299" s="1471"/>
      <c r="AI299" s="1471"/>
      <c r="AJ299" s="1471"/>
      <c r="AK299" s="1471"/>
      <c r="AL299" s="1470"/>
      <c r="AM299" s="1470"/>
      <c r="AN299" s="1470"/>
      <c r="AO299" s="1470"/>
      <c r="AP299" s="1733"/>
      <c r="AQ299" s="1733"/>
      <c r="AR299" s="1732"/>
      <c r="AS299" s="1463"/>
      <c r="EF299" s="1412"/>
      <c r="EG299" s="1411" t="s">
        <v>2624</v>
      </c>
      <c r="EH299" s="1411" t="s">
        <v>602</v>
      </c>
      <c r="EI299" s="1411" t="s">
        <v>1906</v>
      </c>
      <c r="EJ299" s="1411" t="s">
        <v>2625</v>
      </c>
      <c r="EK299" s="1411" t="s">
        <v>2625</v>
      </c>
      <c r="EL299" s="1411" t="s">
        <v>2485</v>
      </c>
      <c r="EM299" s="1411" t="s">
        <v>2492</v>
      </c>
      <c r="EN299" s="1411" t="s">
        <v>1910</v>
      </c>
      <c r="EO299" s="1414" t="s">
        <v>1911</v>
      </c>
    </row>
    <row r="300" spans="2:145" ht="21" customHeight="1">
      <c r="B300" s="1439"/>
      <c r="C300" s="1439"/>
      <c r="D300" s="1439"/>
      <c r="E300" s="1439">
        <f t="array" ref="E300">IF(H299&lt;&gt;"",E299,IF(E299="","",IFERROR(MATCH(TRUE(),INDEX(INDEX(K:K,E299+1):K219&lt;&gt;"",0),0)+E299,"")))</f>
        <v>441</v>
      </c>
      <c r="F300" s="1441">
        <f t="shared" si="139"/>
        <v>0</v>
      </c>
      <c r="G300" s="1441" t="str">
        <f t="shared" si="133"/>
        <v/>
      </c>
      <c r="H300" s="1440" t="str">
        <f t="shared" si="134"/>
        <v/>
      </c>
      <c r="I300" s="1439" t="str">
        <f>IF(AND(F300&lt;&gt;"",N26&gt;0,M300&gt;N26),"Mot &gt; limite","")</f>
        <v/>
      </c>
      <c r="M300" s="1408">
        <f>IF(OR(F300="",N26="",N26&lt;=0),"",IF(LEN(F300)&lt;=N26,LEN(F300),IFERROR(FIND("♦",SUBSTITUTE(LEFT(F300,N26)," ","♦",LEN(LEFT(F300,N26))-LEN(SUBSTITUTE(LEFT(F300,N26)," ","")))),FIND(" ",F300&amp;" ",N26+1)-1)))</f>
        <v>1</v>
      </c>
      <c r="N300" s="1437" t="str">
        <f t="shared" si="135"/>
        <v/>
      </c>
      <c r="O300" s="1438" t="str">
        <f t="shared" si="136"/>
        <v/>
      </c>
      <c r="P300" s="1437" t="str">
        <f t="shared" si="137"/>
        <v/>
      </c>
      <c r="Q300" s="1437" t="str">
        <f t="shared" si="138"/>
        <v/>
      </c>
      <c r="S300" s="1477"/>
      <c r="T300" s="1477"/>
      <c r="U300" s="1477"/>
      <c r="V300" s="1477"/>
      <c r="W300" s="1477"/>
      <c r="X300" s="1477"/>
      <c r="Y300" s="1477"/>
      <c r="Z300" s="1477"/>
      <c r="AA300" s="1477"/>
      <c r="AB300" s="1467"/>
      <c r="AC300" s="1467"/>
      <c r="AD300" s="1472" t="str">
        <f>IF(ISBLANK(AE300),"",LARGE(AD285:AD299,1)+1)</f>
        <v/>
      </c>
      <c r="AE300" s="1476"/>
      <c r="AF300" s="1471"/>
      <c r="AG300" s="1471"/>
      <c r="AH300" s="1471"/>
      <c r="AI300" s="1471"/>
      <c r="AJ300" s="1471"/>
      <c r="AK300" s="1471"/>
      <c r="AL300" s="1470"/>
      <c r="AM300" s="1470"/>
      <c r="AN300" s="1470"/>
      <c r="AO300" s="1470"/>
      <c r="AP300" s="1733"/>
      <c r="AQ300" s="1733"/>
      <c r="AR300" s="1732"/>
      <c r="AS300" s="1463"/>
      <c r="EF300" s="1412"/>
      <c r="EG300" s="1411" t="s">
        <v>2626</v>
      </c>
      <c r="EH300" s="1411" t="s">
        <v>602</v>
      </c>
      <c r="EI300" s="1411" t="s">
        <v>1906</v>
      </c>
      <c r="EJ300" s="1411" t="s">
        <v>705</v>
      </c>
      <c r="EK300" s="1411" t="s">
        <v>705</v>
      </c>
      <c r="EL300" s="1411" t="s">
        <v>2485</v>
      </c>
      <c r="EM300" s="1411" t="s">
        <v>2492</v>
      </c>
      <c r="EN300" s="1411" t="s">
        <v>1910</v>
      </c>
      <c r="EO300" s="1414" t="s">
        <v>1911</v>
      </c>
    </row>
    <row r="301" spans="2:145" ht="21" customHeight="1">
      <c r="B301" s="1439"/>
      <c r="C301" s="1439"/>
      <c r="D301" s="1439"/>
      <c r="E301" s="1439">
        <f t="array" ref="E301">IF(H300&lt;&gt;"",E300,IF(E300="","",IFERROR(MATCH(TRUE(),INDEX(INDEX(K:K,E300+1):K219&lt;&gt;"",0),0)+E300,"")))</f>
        <v>442</v>
      </c>
      <c r="F301" s="1441">
        <f t="shared" si="139"/>
        <v>0</v>
      </c>
      <c r="G301" s="1441" t="str">
        <f t="shared" si="133"/>
        <v/>
      </c>
      <c r="H301" s="1440" t="str">
        <f t="shared" si="134"/>
        <v/>
      </c>
      <c r="I301" s="1439" t="str">
        <f>IF(AND(F301&lt;&gt;"",N26&gt;0,M301&gt;N26),"Mot &gt; limite","")</f>
        <v/>
      </c>
      <c r="M301" s="1408">
        <f>IF(OR(F301="",N26="",N26&lt;=0),"",IF(LEN(F301)&lt;=N26,LEN(F301),IFERROR(FIND("♦",SUBSTITUTE(LEFT(F301,N26)," ","♦",LEN(LEFT(F301,N26))-LEN(SUBSTITUTE(LEFT(F301,N26)," ","")))),FIND(" ",F301&amp;" ",N26+1)-1)))</f>
        <v>1</v>
      </c>
      <c r="N301" s="1437" t="str">
        <f t="shared" si="135"/>
        <v/>
      </c>
      <c r="O301" s="1438" t="str">
        <f t="shared" si="136"/>
        <v/>
      </c>
      <c r="P301" s="1437" t="str">
        <f t="shared" si="137"/>
        <v/>
      </c>
      <c r="Q301" s="1437" t="str">
        <f t="shared" si="138"/>
        <v/>
      </c>
      <c r="S301" s="1477"/>
      <c r="T301" s="1477"/>
      <c r="U301" s="1477"/>
      <c r="V301" s="1477"/>
      <c r="W301" s="1477"/>
      <c r="X301" s="1477"/>
      <c r="Y301" s="1477"/>
      <c r="Z301" s="1477"/>
      <c r="AA301" s="1477"/>
      <c r="AB301" s="1467"/>
      <c r="AC301" s="1467"/>
      <c r="AD301" s="1472" t="str">
        <f>IF(ISBLANK(AE301),"",LARGE(AD285:AD300,1)+1)</f>
        <v/>
      </c>
      <c r="AE301" s="1476"/>
      <c r="AF301" s="1471"/>
      <c r="AG301" s="1471"/>
      <c r="AH301" s="1471"/>
      <c r="AI301" s="1471"/>
      <c r="AJ301" s="1471"/>
      <c r="AK301" s="1471"/>
      <c r="AL301" s="1470"/>
      <c r="AM301" s="1470"/>
      <c r="AN301" s="1470"/>
      <c r="AO301" s="1470"/>
      <c r="AP301" s="1733"/>
      <c r="AQ301" s="1733"/>
      <c r="AR301" s="1732"/>
      <c r="AS301" s="1463"/>
      <c r="EF301" s="1412"/>
      <c r="EG301" s="1411" t="s">
        <v>2627</v>
      </c>
      <c r="EH301" s="1411" t="s">
        <v>602</v>
      </c>
      <c r="EI301" s="1411" t="s">
        <v>1906</v>
      </c>
      <c r="EJ301" s="1411" t="s">
        <v>2628</v>
      </c>
      <c r="EK301" s="1411" t="s">
        <v>2628</v>
      </c>
      <c r="EL301" s="1411" t="s">
        <v>2485</v>
      </c>
      <c r="EM301" s="1411" t="s">
        <v>2486</v>
      </c>
      <c r="EN301" s="1411" t="s">
        <v>2487</v>
      </c>
      <c r="EO301" s="1414" t="s">
        <v>2488</v>
      </c>
    </row>
    <row r="302" spans="2:145" ht="21" customHeight="1">
      <c r="B302" s="1439"/>
      <c r="C302" s="1439"/>
      <c r="D302" s="1439"/>
      <c r="E302" s="1439">
        <f t="array" ref="E302">IF(H301&lt;&gt;"",E301,IF(E301="","",IFERROR(MATCH(TRUE(),INDEX(INDEX(K:K,E301+1):K219&lt;&gt;"",0),0)+E301,"")))</f>
        <v>443</v>
      </c>
      <c r="F302" s="1441">
        <f t="shared" si="139"/>
        <v>0</v>
      </c>
      <c r="G302" s="1441" t="str">
        <f t="shared" si="133"/>
        <v/>
      </c>
      <c r="H302" s="1440" t="str">
        <f t="shared" si="134"/>
        <v/>
      </c>
      <c r="I302" s="1439" t="str">
        <f>IF(AND(F302&lt;&gt;"",N26&gt;0,M302&gt;N26),"Mot &gt; limite","")</f>
        <v/>
      </c>
      <c r="M302" s="1408">
        <f>IF(OR(F302="",N26="",N26&lt;=0),"",IF(LEN(F302)&lt;=N26,LEN(F302),IFERROR(FIND("♦",SUBSTITUTE(LEFT(F302,N26)," ","♦",LEN(LEFT(F302,N26))-LEN(SUBSTITUTE(LEFT(F302,N26)," ","")))),FIND(" ",F302&amp;" ",N26+1)-1)))</f>
        <v>1</v>
      </c>
      <c r="N302" s="1437" t="str">
        <f t="shared" si="135"/>
        <v/>
      </c>
      <c r="O302" s="1438" t="str">
        <f t="shared" si="136"/>
        <v/>
      </c>
      <c r="P302" s="1437" t="str">
        <f t="shared" si="137"/>
        <v/>
      </c>
      <c r="Q302" s="1437" t="str">
        <f t="shared" si="138"/>
        <v/>
      </c>
      <c r="S302" s="1477"/>
      <c r="T302" s="1477"/>
      <c r="U302" s="1477"/>
      <c r="V302" s="1477"/>
      <c r="W302" s="1477"/>
      <c r="X302" s="1477"/>
      <c r="Y302" s="1477"/>
      <c r="Z302" s="1477"/>
      <c r="AA302" s="1477"/>
      <c r="AB302" s="1467"/>
      <c r="AC302" s="1467"/>
      <c r="AD302" s="1472" t="str">
        <f>IF(ISBLANK(AE302),"",LARGE(AD285:AD301,1)+1)</f>
        <v/>
      </c>
      <c r="AE302" s="1476"/>
      <c r="AF302" s="1471"/>
      <c r="AG302" s="1471"/>
      <c r="AH302" s="1471"/>
      <c r="AI302" s="1471"/>
      <c r="AJ302" s="1471"/>
      <c r="AK302" s="1471"/>
      <c r="AL302" s="1470"/>
      <c r="AM302" s="1470"/>
      <c r="AN302" s="1470"/>
      <c r="AO302" s="1470"/>
      <c r="AP302" s="1733"/>
      <c r="AQ302" s="1733"/>
      <c r="AR302" s="1732"/>
      <c r="AS302" s="1463"/>
      <c r="EF302" s="1412"/>
      <c r="EG302" s="1411" t="s">
        <v>2629</v>
      </c>
      <c r="EH302" s="1411" t="s">
        <v>602</v>
      </c>
      <c r="EI302" s="1411" t="s">
        <v>1906</v>
      </c>
      <c r="EJ302" s="1411" t="s">
        <v>706</v>
      </c>
      <c r="EK302" s="1411" t="s">
        <v>706</v>
      </c>
      <c r="EL302" s="1411" t="s">
        <v>2485</v>
      </c>
      <c r="EM302" s="1411" t="s">
        <v>2486</v>
      </c>
      <c r="EN302" s="1411" t="s">
        <v>2487</v>
      </c>
      <c r="EO302" s="1414" t="s">
        <v>2488</v>
      </c>
    </row>
    <row r="303" spans="2:145" ht="21" customHeight="1">
      <c r="B303" s="1439"/>
      <c r="C303" s="1439"/>
      <c r="D303" s="1439"/>
      <c r="E303" s="1439">
        <f t="array" ref="E303">IF(H302&lt;&gt;"",E302,IF(E302="","",IFERROR(MATCH(TRUE(),INDEX(INDEX(K:K,E302+1):K219&lt;&gt;"",0),0)+E302,"")))</f>
        <v>444</v>
      </c>
      <c r="F303" s="1441">
        <f t="shared" si="139"/>
        <v>0</v>
      </c>
      <c r="G303" s="1441" t="str">
        <f t="shared" si="133"/>
        <v/>
      </c>
      <c r="H303" s="1440" t="str">
        <f t="shared" si="134"/>
        <v/>
      </c>
      <c r="I303" s="1439" t="str">
        <f>IF(AND(F303&lt;&gt;"",N26&gt;0,M303&gt;N26),"Mot &gt; limite","")</f>
        <v/>
      </c>
      <c r="M303" s="1408">
        <f>IF(OR(F303="",N26="",N26&lt;=0),"",IF(LEN(F303)&lt;=N26,LEN(F303),IFERROR(FIND("♦",SUBSTITUTE(LEFT(F303,N26)," ","♦",LEN(LEFT(F303,N26))-LEN(SUBSTITUTE(LEFT(F303,N26)," ","")))),FIND(" ",F303&amp;" ",N26+1)-1)))</f>
        <v>1</v>
      </c>
      <c r="N303" s="1437" t="str">
        <f t="shared" si="135"/>
        <v/>
      </c>
      <c r="O303" s="1438" t="str">
        <f t="shared" si="136"/>
        <v/>
      </c>
      <c r="P303" s="1437" t="str">
        <f t="shared" si="137"/>
        <v/>
      </c>
      <c r="Q303" s="1437" t="str">
        <f t="shared" si="138"/>
        <v/>
      </c>
      <c r="S303" s="1477"/>
      <c r="T303" s="1477"/>
      <c r="U303" s="1477"/>
      <c r="V303" s="1477"/>
      <c r="W303" s="1477"/>
      <c r="X303" s="1477"/>
      <c r="Y303" s="1477"/>
      <c r="Z303" s="1477"/>
      <c r="AA303" s="1477"/>
      <c r="AB303" s="1467"/>
      <c r="AC303" s="1467"/>
      <c r="AD303" s="1472" t="str">
        <f>IF(ISBLANK(AE303),"",LARGE(AD285:AD302,1)+1)</f>
        <v/>
      </c>
      <c r="AE303" s="1476"/>
      <c r="AF303" s="1471"/>
      <c r="AG303" s="1471"/>
      <c r="AH303" s="1471"/>
      <c r="AI303" s="1471"/>
      <c r="AJ303" s="1471"/>
      <c r="AK303" s="1471"/>
      <c r="AL303" s="1470"/>
      <c r="AM303" s="1470"/>
      <c r="AN303" s="1470"/>
      <c r="AO303" s="1470"/>
      <c r="AP303" s="1733"/>
      <c r="AQ303" s="1733"/>
      <c r="AR303" s="1732"/>
      <c r="AS303" s="1463"/>
      <c r="EF303" s="1412"/>
      <c r="EG303" s="1411" t="s">
        <v>2630</v>
      </c>
      <c r="EH303" s="1411" t="s">
        <v>602</v>
      </c>
      <c r="EI303" s="1411" t="s">
        <v>1906</v>
      </c>
      <c r="EJ303" s="1411" t="s">
        <v>2631</v>
      </c>
      <c r="EK303" s="1411" t="s">
        <v>2631</v>
      </c>
      <c r="EL303" s="1411" t="s">
        <v>2485</v>
      </c>
      <c r="EM303" s="1411" t="s">
        <v>2486</v>
      </c>
      <c r="EN303" s="1411" t="s">
        <v>2487</v>
      </c>
      <c r="EO303" s="1414" t="s">
        <v>2488</v>
      </c>
    </row>
    <row r="304" spans="2:145" ht="21" customHeight="1">
      <c r="B304" s="1439"/>
      <c r="C304" s="1439"/>
      <c r="D304" s="1439"/>
      <c r="E304" s="1439">
        <f t="array" ref="E304">IF(H303&lt;&gt;"",E303,IF(E303="","",IFERROR(MATCH(TRUE(),INDEX(INDEX(K:K,E303+1):K219&lt;&gt;"",0),0)+E303,"")))</f>
        <v>445</v>
      </c>
      <c r="F304" s="1441">
        <f t="shared" si="139"/>
        <v>0</v>
      </c>
      <c r="G304" s="1441" t="str">
        <f t="shared" si="133"/>
        <v/>
      </c>
      <c r="H304" s="1440" t="str">
        <f t="shared" si="134"/>
        <v/>
      </c>
      <c r="I304" s="1439" t="str">
        <f>IF(AND(F304&lt;&gt;"",N26&gt;0,M304&gt;N26),"Mot &gt; limite","")</f>
        <v/>
      </c>
      <c r="M304" s="1408">
        <f>IF(OR(F304="",N26="",N26&lt;=0),"",IF(LEN(F304)&lt;=N26,LEN(F304),IFERROR(FIND("♦",SUBSTITUTE(LEFT(F304,N26)," ","♦",LEN(LEFT(F304,N26))-LEN(SUBSTITUTE(LEFT(F304,N26)," ","")))),FIND(" ",F304&amp;" ",N26+1)-1)))</f>
        <v>1</v>
      </c>
      <c r="N304" s="1437" t="str">
        <f t="shared" si="135"/>
        <v/>
      </c>
      <c r="O304" s="1438" t="str">
        <f t="shared" si="136"/>
        <v/>
      </c>
      <c r="P304" s="1437" t="str">
        <f t="shared" si="137"/>
        <v/>
      </c>
      <c r="Q304" s="1437" t="str">
        <f t="shared" si="138"/>
        <v/>
      </c>
      <c r="S304" s="1477"/>
      <c r="T304" s="1477"/>
      <c r="U304" s="1477"/>
      <c r="V304" s="1477"/>
      <c r="W304" s="1477"/>
      <c r="X304" s="1477"/>
      <c r="Y304" s="1477"/>
      <c r="Z304" s="1477"/>
      <c r="AA304" s="1477"/>
      <c r="AB304" s="1467"/>
      <c r="AC304" s="1467"/>
      <c r="AD304" s="1466" t="s">
        <v>118</v>
      </c>
      <c r="AE304" s="1465"/>
      <c r="AF304" s="1465"/>
      <c r="AG304" s="1465"/>
      <c r="AH304" s="1465"/>
      <c r="AI304" s="1465"/>
      <c r="AJ304" s="1465"/>
      <c r="AK304" s="1465"/>
      <c r="AL304" s="1465"/>
      <c r="AM304" s="1465"/>
      <c r="AN304" s="1465"/>
      <c r="AO304" s="1465"/>
      <c r="AP304" s="1465"/>
      <c r="AQ304" s="1465"/>
      <c r="AR304" s="1574" t="s">
        <v>118</v>
      </c>
      <c r="AS304" s="1463"/>
      <c r="EF304" s="1412"/>
      <c r="EG304" s="1411" t="s">
        <v>2632</v>
      </c>
      <c r="EH304" s="1411" t="s">
        <v>602</v>
      </c>
      <c r="EI304" s="1411" t="s">
        <v>1906</v>
      </c>
      <c r="EJ304" s="1411" t="s">
        <v>2633</v>
      </c>
      <c r="EK304" s="1411" t="s">
        <v>2633</v>
      </c>
      <c r="EL304" s="1411" t="s">
        <v>2485</v>
      </c>
      <c r="EM304" s="1411" t="s">
        <v>2486</v>
      </c>
      <c r="EN304" s="1411" t="s">
        <v>2487</v>
      </c>
      <c r="EO304" s="1414" t="s">
        <v>2488</v>
      </c>
    </row>
    <row r="305" spans="2:145" ht="21" customHeight="1">
      <c r="B305" s="1439"/>
      <c r="C305" s="1439"/>
      <c r="D305" s="1439"/>
      <c r="E305" s="1439">
        <f t="array" ref="E305">IF(H304&lt;&gt;"",E304,IF(E304="","",IFERROR(MATCH(TRUE(),INDEX(INDEX(K:K,E304+1):K219&lt;&gt;"",0),0)+E304,"")))</f>
        <v>446</v>
      </c>
      <c r="F305" s="1441">
        <f t="shared" si="139"/>
        <v>0</v>
      </c>
      <c r="G305" s="1441" t="str">
        <f t="shared" si="133"/>
        <v/>
      </c>
      <c r="H305" s="1440" t="str">
        <f t="shared" si="134"/>
        <v/>
      </c>
      <c r="I305" s="1439" t="str">
        <f>IF(AND(F305&lt;&gt;"",N26&gt;0,M305&gt;N26),"Mot &gt; limite","")</f>
        <v/>
      </c>
      <c r="M305" s="1408">
        <f>IF(OR(F305="",N26="",N26&lt;=0),"",IF(LEN(F305)&lt;=N26,LEN(F305),IFERROR(FIND("♦",SUBSTITUTE(LEFT(F305,N26)," ","♦",LEN(LEFT(F305,N26))-LEN(SUBSTITUTE(LEFT(F305,N26)," ","")))),FIND(" ",F305&amp;" ",N26+1)-1)))</f>
        <v>1</v>
      </c>
      <c r="N305" s="1437" t="str">
        <f t="shared" si="135"/>
        <v/>
      </c>
      <c r="O305" s="1438" t="str">
        <f t="shared" si="136"/>
        <v/>
      </c>
      <c r="P305" s="1437" t="str">
        <f t="shared" si="137"/>
        <v/>
      </c>
      <c r="Q305" s="1437" t="str">
        <f t="shared" si="138"/>
        <v/>
      </c>
      <c r="S305" s="1477"/>
      <c r="T305" s="1477"/>
      <c r="U305" s="1477"/>
      <c r="V305" s="1477"/>
      <c r="W305" s="1477"/>
      <c r="X305" s="1477"/>
      <c r="Y305" s="1477"/>
      <c r="Z305" s="1477"/>
      <c r="AA305" s="1477"/>
      <c r="AB305" s="1467"/>
      <c r="AC305" s="1467"/>
      <c r="AD305" s="1573" t="s">
        <v>593</v>
      </c>
      <c r="AE305" s="1471"/>
      <c r="AF305" s="1471"/>
      <c r="AG305" s="1471"/>
      <c r="AH305" s="1471"/>
      <c r="AI305" s="1471"/>
      <c r="AJ305" s="1471"/>
      <c r="AK305" s="1471"/>
      <c r="AL305" s="1471"/>
      <c r="AM305" s="1471"/>
      <c r="AN305" s="1731"/>
      <c r="AO305" s="1616"/>
      <c r="AP305" s="1616"/>
      <c r="AQ305" s="1616"/>
      <c r="AR305" s="1615"/>
      <c r="AS305" s="1463"/>
      <c r="EF305" s="1412"/>
      <c r="EG305" s="1411" t="s">
        <v>2634</v>
      </c>
      <c r="EH305" s="1411" t="s">
        <v>602</v>
      </c>
      <c r="EI305" s="1411" t="s">
        <v>1906</v>
      </c>
      <c r="EJ305" s="1411" t="s">
        <v>2635</v>
      </c>
      <c r="EK305" s="1411" t="s">
        <v>2635</v>
      </c>
      <c r="EL305" s="1411" t="s">
        <v>2485</v>
      </c>
      <c r="EM305" s="1411" t="s">
        <v>2486</v>
      </c>
      <c r="EN305" s="1411" t="s">
        <v>2487</v>
      </c>
      <c r="EO305" s="1414" t="s">
        <v>2488</v>
      </c>
    </row>
    <row r="306" spans="2:145" ht="21" customHeight="1">
      <c r="B306" s="1439"/>
      <c r="C306" s="1439"/>
      <c r="D306" s="1439"/>
      <c r="E306" s="1439">
        <f t="array" ref="E306">IF(H305&lt;&gt;"",E305,IF(E305="","",IFERROR(MATCH(TRUE(),INDEX(INDEX(K:K,E305+1):K219&lt;&gt;"",0),0)+E305,"")))</f>
        <v>447</v>
      </c>
      <c r="F306" s="1441">
        <f t="shared" si="139"/>
        <v>0</v>
      </c>
      <c r="G306" s="1441" t="str">
        <f t="shared" si="133"/>
        <v/>
      </c>
      <c r="H306" s="1440" t="str">
        <f t="shared" si="134"/>
        <v/>
      </c>
      <c r="I306" s="1439" t="str">
        <f>IF(AND(F306&lt;&gt;"",N26&gt;0,M306&gt;N26),"Mot &gt; limite","")</f>
        <v/>
      </c>
      <c r="M306" s="1408">
        <f>IF(OR(F306="",N26="",N26&lt;=0),"",IF(LEN(F306)&lt;=N26,LEN(F306),IFERROR(FIND("♦",SUBSTITUTE(LEFT(F306,N26)," ","♦",LEN(LEFT(F306,N26))-LEN(SUBSTITUTE(LEFT(F306,N26)," ","")))),FIND(" ",F306&amp;" ",N26+1)-1)))</f>
        <v>1</v>
      </c>
      <c r="N306" s="1437" t="str">
        <f t="shared" si="135"/>
        <v/>
      </c>
      <c r="O306" s="1438" t="str">
        <f t="shared" si="136"/>
        <v/>
      </c>
      <c r="P306" s="1437" t="str">
        <f t="shared" si="137"/>
        <v/>
      </c>
      <c r="Q306" s="1437" t="str">
        <f t="shared" si="138"/>
        <v/>
      </c>
      <c r="S306" s="1477"/>
      <c r="T306" s="1477"/>
      <c r="U306" s="1477"/>
      <c r="V306" s="1477"/>
      <c r="W306" s="1477"/>
      <c r="X306" s="1477"/>
      <c r="Y306" s="1477"/>
      <c r="Z306" s="1477"/>
      <c r="AA306" s="1477"/>
      <c r="AB306" s="1467"/>
      <c r="AC306" s="1467"/>
      <c r="AD306" s="1568">
        <v>0</v>
      </c>
      <c r="AE306" s="1471"/>
      <c r="AF306" s="1471"/>
      <c r="AG306" s="1471"/>
      <c r="AH306" s="1471"/>
      <c r="AI306" s="1471"/>
      <c r="AJ306" s="1471"/>
      <c r="AK306" s="1471"/>
      <c r="AL306" s="1471"/>
      <c r="AM306" s="1471"/>
      <c r="AN306" s="1730" t="s">
        <v>199</v>
      </c>
      <c r="AO306" s="1729" t="s">
        <v>175</v>
      </c>
      <c r="AP306" s="1729" t="s">
        <v>200</v>
      </c>
      <c r="AQ306" s="1729" t="s">
        <v>201</v>
      </c>
      <c r="AR306" s="1728"/>
      <c r="AS306" s="1463"/>
      <c r="EF306" s="1412"/>
      <c r="EG306" s="1411" t="s">
        <v>2636</v>
      </c>
      <c r="EH306" s="1411" t="s">
        <v>602</v>
      </c>
      <c r="EI306" s="1411" t="s">
        <v>1906</v>
      </c>
      <c r="EJ306" s="1411" t="s">
        <v>2637</v>
      </c>
      <c r="EK306" s="1411" t="s">
        <v>2637</v>
      </c>
      <c r="EL306" s="1411" t="s">
        <v>2485</v>
      </c>
      <c r="EM306" s="1411" t="s">
        <v>2492</v>
      </c>
      <c r="EN306" s="1411" t="s">
        <v>1910</v>
      </c>
      <c r="EO306" s="1414" t="s">
        <v>1911</v>
      </c>
    </row>
    <row r="307" spans="2:145" ht="21" customHeight="1">
      <c r="B307" s="1439"/>
      <c r="C307" s="1439"/>
      <c r="D307" s="1439"/>
      <c r="E307" s="1439">
        <f t="array" ref="E307">IF(H306&lt;&gt;"",E306,IF(E306="","",IFERROR(MATCH(TRUE(),INDEX(INDEX(K:K,E306+1):K219&lt;&gt;"",0),0)+E306,"")))</f>
        <v>448</v>
      </c>
      <c r="F307" s="1441">
        <f t="shared" si="139"/>
        <v>0</v>
      </c>
      <c r="G307" s="1441" t="str">
        <f t="shared" si="133"/>
        <v/>
      </c>
      <c r="H307" s="1440" t="str">
        <f t="shared" si="134"/>
        <v/>
      </c>
      <c r="I307" s="1439" t="str">
        <f>IF(AND(F307&lt;&gt;"",N26&gt;0,M307&gt;N26),"Mot &gt; limite","")</f>
        <v/>
      </c>
      <c r="M307" s="1408">
        <f>IF(OR(F307="",N26="",N26&lt;=0),"",IF(LEN(F307)&lt;=N26,LEN(F307),IFERROR(FIND("♦",SUBSTITUTE(LEFT(F307,N26)," ","♦",LEN(LEFT(F307,N26))-LEN(SUBSTITUTE(LEFT(F307,N26)," ","")))),FIND(" ",F307&amp;" ",N26+1)-1)))</f>
        <v>1</v>
      </c>
      <c r="N307" s="1437" t="str">
        <f t="shared" si="135"/>
        <v/>
      </c>
      <c r="O307" s="1438" t="str">
        <f t="shared" si="136"/>
        <v/>
      </c>
      <c r="P307" s="1437" t="str">
        <f t="shared" si="137"/>
        <v/>
      </c>
      <c r="Q307" s="1437" t="str">
        <f t="shared" si="138"/>
        <v/>
      </c>
      <c r="S307" s="1477"/>
      <c r="T307" s="1477"/>
      <c r="U307" s="1477"/>
      <c r="V307" s="1477"/>
      <c r="W307" s="1477"/>
      <c r="X307" s="1477"/>
      <c r="Y307" s="1477"/>
      <c r="Z307" s="1477"/>
      <c r="AA307" s="1477"/>
      <c r="AB307" s="1467"/>
      <c r="AC307" s="1467"/>
      <c r="AD307" s="1472" t="str">
        <f>IF(ISBLANK(AE307),"",LARGE(AD306:AD306,1)+1)</f>
        <v/>
      </c>
      <c r="AE307" s="1471"/>
      <c r="AF307" s="1471"/>
      <c r="AG307" s="1471"/>
      <c r="AH307" s="1471"/>
      <c r="AI307" s="1471"/>
      <c r="AJ307" s="1471"/>
      <c r="AK307" s="1471"/>
      <c r="AL307" s="1471"/>
      <c r="AM307" s="1471"/>
      <c r="AN307" s="1725" t="s">
        <v>202</v>
      </c>
      <c r="AO307" s="1724">
        <v>4.1666666666666699E-2</v>
      </c>
      <c r="AP307" s="1707">
        <v>220</v>
      </c>
      <c r="AQ307" s="1723" t="s">
        <v>203</v>
      </c>
      <c r="AR307" s="1722"/>
      <c r="AS307" s="1463"/>
      <c r="EF307" s="1412"/>
      <c r="EG307" s="1411" t="s">
        <v>2638</v>
      </c>
      <c r="EH307" s="1411" t="s">
        <v>602</v>
      </c>
      <c r="EI307" s="1411" t="s">
        <v>1906</v>
      </c>
      <c r="EJ307" s="1411" t="s">
        <v>2639</v>
      </c>
      <c r="EK307" s="1411" t="s">
        <v>2639</v>
      </c>
      <c r="EL307" s="1411" t="s">
        <v>2485</v>
      </c>
      <c r="EM307" s="1411" t="s">
        <v>2486</v>
      </c>
      <c r="EN307" s="1411" t="s">
        <v>2487</v>
      </c>
      <c r="EO307" s="1414" t="s">
        <v>2488</v>
      </c>
    </row>
    <row r="308" spans="2:145" ht="21" customHeight="1">
      <c r="B308" s="1439"/>
      <c r="C308" s="1439"/>
      <c r="D308" s="1439"/>
      <c r="E308" s="1439">
        <f t="array" ref="E308">IF(H307&lt;&gt;"",E307,IF(E307="","",IFERROR(MATCH(TRUE(),INDEX(INDEX(K:K,E307+1):K219&lt;&gt;"",0),0)+E307,"")))</f>
        <v>449</v>
      </c>
      <c r="F308" s="1441">
        <f t="shared" si="139"/>
        <v>0</v>
      </c>
      <c r="G308" s="1441" t="str">
        <f t="shared" si="133"/>
        <v/>
      </c>
      <c r="H308" s="1440" t="str">
        <f t="shared" si="134"/>
        <v/>
      </c>
      <c r="I308" s="1439" t="str">
        <f>IF(AND(F308&lt;&gt;"",N26&gt;0,M308&gt;N26),"Mot &gt; limite","")</f>
        <v/>
      </c>
      <c r="M308" s="1408">
        <f>IF(OR(F308="",N26="",N26&lt;=0),"",IF(LEN(F308)&lt;=N26,LEN(F308),IFERROR(FIND("♦",SUBSTITUTE(LEFT(F308,N26)," ","♦",LEN(LEFT(F308,N26))-LEN(SUBSTITUTE(LEFT(F308,N26)," ","")))),FIND(" ",F308&amp;" ",N26+1)-1)))</f>
        <v>1</v>
      </c>
      <c r="N308" s="1437" t="str">
        <f t="shared" si="135"/>
        <v/>
      </c>
      <c r="O308" s="1438" t="str">
        <f t="shared" si="136"/>
        <v/>
      </c>
      <c r="P308" s="1437" t="str">
        <f t="shared" si="137"/>
        <v/>
      </c>
      <c r="Q308" s="1437" t="str">
        <f t="shared" si="138"/>
        <v/>
      </c>
      <c r="S308" s="1477"/>
      <c r="T308" s="1477"/>
      <c r="U308" s="1477"/>
      <c r="V308" s="1477"/>
      <c r="W308" s="1477"/>
      <c r="X308" s="1477"/>
      <c r="Y308" s="1477"/>
      <c r="Z308" s="1477"/>
      <c r="AA308" s="1477"/>
      <c r="AB308" s="1467"/>
      <c r="AC308" s="1467"/>
      <c r="AD308" s="1472" t="str">
        <f>IF(ISBLANK(AE308),"",LARGE(AD306:AD307,1)+1)</f>
        <v/>
      </c>
      <c r="AE308" s="1471"/>
      <c r="AF308" s="1471"/>
      <c r="AG308" s="1471"/>
      <c r="AH308" s="1471"/>
      <c r="AI308" s="1471"/>
      <c r="AJ308" s="1471"/>
      <c r="AK308" s="1471"/>
      <c r="AL308" s="1471"/>
      <c r="AM308" s="1471"/>
      <c r="AN308" s="1721" t="s">
        <v>199</v>
      </c>
      <c r="AO308" s="1720"/>
      <c r="AP308" s="1720" t="s">
        <v>204</v>
      </c>
      <c r="AQ308" s="1719" t="s">
        <v>205</v>
      </c>
      <c r="AR308" s="1718"/>
      <c r="AS308" s="1463"/>
      <c r="EF308" s="1412"/>
      <c r="EG308" s="1411" t="s">
        <v>2640</v>
      </c>
      <c r="EH308" s="1411" t="s">
        <v>602</v>
      </c>
      <c r="EI308" s="1411" t="s">
        <v>1906</v>
      </c>
      <c r="EJ308" s="1411" t="s">
        <v>2641</v>
      </c>
      <c r="EK308" s="1411" t="s">
        <v>2641</v>
      </c>
      <c r="EL308" s="1411" t="s">
        <v>2485</v>
      </c>
      <c r="EM308" s="1411" t="s">
        <v>2486</v>
      </c>
      <c r="EN308" s="1411" t="s">
        <v>2487</v>
      </c>
      <c r="EO308" s="1414" t="s">
        <v>2488</v>
      </c>
    </row>
    <row r="309" spans="2:145" ht="21" customHeight="1">
      <c r="B309" s="1439"/>
      <c r="C309" s="1439"/>
      <c r="D309" s="1439"/>
      <c r="E309" s="1439">
        <f t="array" ref="E309">IF(H308&lt;&gt;"",E308,IF(E308="","",IFERROR(MATCH(TRUE(),INDEX(INDEX(K:K,E308+1):K219&lt;&gt;"",0),0)+E308,"")))</f>
        <v>450</v>
      </c>
      <c r="F309" s="1441">
        <f t="shared" si="139"/>
        <v>0</v>
      </c>
      <c r="G309" s="1441" t="str">
        <f t="shared" si="133"/>
        <v/>
      </c>
      <c r="H309" s="1440" t="str">
        <f t="shared" si="134"/>
        <v/>
      </c>
      <c r="I309" s="1439" t="str">
        <f>IF(AND(F309&lt;&gt;"",N26&gt;0,M309&gt;N26),"Mot &gt; limite","")</f>
        <v/>
      </c>
      <c r="M309" s="1408">
        <f>IF(OR(F309="",N26="",N26&lt;=0),"",IF(LEN(F309)&lt;=N26,LEN(F309),IFERROR(FIND("♦",SUBSTITUTE(LEFT(F309,N26)," ","♦",LEN(LEFT(F309,N26))-LEN(SUBSTITUTE(LEFT(F309,N26)," ","")))),FIND(" ",F309&amp;" ",N26+1)-1)))</f>
        <v>1</v>
      </c>
      <c r="N309" s="1437" t="str">
        <f t="shared" si="135"/>
        <v/>
      </c>
      <c r="O309" s="1438" t="str">
        <f t="shared" si="136"/>
        <v/>
      </c>
      <c r="P309" s="1437" t="str">
        <f t="shared" si="137"/>
        <v/>
      </c>
      <c r="Q309" s="1437" t="str">
        <f t="shared" si="138"/>
        <v/>
      </c>
      <c r="S309" s="1477"/>
      <c r="T309" s="1477"/>
      <c r="U309" s="1477"/>
      <c r="V309" s="1477"/>
      <c r="W309" s="1477"/>
      <c r="X309" s="1477"/>
      <c r="Y309" s="1477"/>
      <c r="Z309" s="1477"/>
      <c r="AA309" s="1477"/>
      <c r="AB309" s="1467"/>
      <c r="AC309" s="1467"/>
      <c r="AD309" s="1472" t="str">
        <f>IF(ISBLANK(AE309),"",LARGE(AD306:AD308,1)+1)</f>
        <v/>
      </c>
      <c r="AE309" s="1471"/>
      <c r="AF309" s="1471"/>
      <c r="AG309" s="1471"/>
      <c r="AH309" s="1471"/>
      <c r="AI309" s="1471"/>
      <c r="AJ309" s="1471"/>
      <c r="AK309" s="1471"/>
      <c r="AL309" s="1471"/>
      <c r="AM309" s="1471"/>
      <c r="AN309" s="1717" t="s">
        <v>206</v>
      </c>
      <c r="AO309" s="1716"/>
      <c r="AP309" s="1715">
        <v>250</v>
      </c>
      <c r="AQ309" s="1714" t="s">
        <v>207</v>
      </c>
      <c r="AR309" s="1713"/>
      <c r="AS309" s="1463"/>
      <c r="EF309" s="1412"/>
      <c r="EG309" s="1411" t="s">
        <v>2642</v>
      </c>
      <c r="EH309" s="1411" t="s">
        <v>602</v>
      </c>
      <c r="EI309" s="1411" t="s">
        <v>1906</v>
      </c>
      <c r="EJ309" s="1411" t="s">
        <v>2643</v>
      </c>
      <c r="EK309" s="1411" t="s">
        <v>2644</v>
      </c>
      <c r="EL309" s="1411" t="s">
        <v>2485</v>
      </c>
      <c r="EM309" s="1411" t="s">
        <v>2492</v>
      </c>
      <c r="EN309" s="1411" t="s">
        <v>1910</v>
      </c>
      <c r="EO309" s="1414" t="s">
        <v>1911</v>
      </c>
    </row>
    <row r="310" spans="2:145" ht="21" customHeight="1">
      <c r="B310" s="1439"/>
      <c r="C310" s="1439"/>
      <c r="D310" s="1439"/>
      <c r="E310" s="1439">
        <f t="array" ref="E310">IF(H309&lt;&gt;"",E309,IF(E309="","",IFERROR(MATCH(TRUE(),INDEX(INDEX(K:K,E309+1):K219&lt;&gt;"",0),0)+E309,"")))</f>
        <v>451</v>
      </c>
      <c r="F310" s="1441">
        <f t="shared" si="139"/>
        <v>0</v>
      </c>
      <c r="G310" s="1441" t="str">
        <f t="shared" si="133"/>
        <v/>
      </c>
      <c r="H310" s="1440" t="str">
        <f t="shared" si="134"/>
        <v/>
      </c>
      <c r="I310" s="1439" t="str">
        <f>IF(AND(F310&lt;&gt;"",N26&gt;0,M310&gt;N26),"Mot &gt; limite","")</f>
        <v/>
      </c>
      <c r="M310" s="1408">
        <f>IF(OR(F310="",N26="",N26&lt;=0),"",IF(LEN(F310)&lt;=N26,LEN(F310),IFERROR(FIND("♦",SUBSTITUTE(LEFT(F310,N26)," ","♦",LEN(LEFT(F310,N26))-LEN(SUBSTITUTE(LEFT(F310,N26)," ","")))),FIND(" ",F310&amp;" ",N26+1)-1)))</f>
        <v>1</v>
      </c>
      <c r="N310" s="1437" t="str">
        <f t="shared" si="135"/>
        <v/>
      </c>
      <c r="O310" s="1438" t="str">
        <f t="shared" si="136"/>
        <v/>
      </c>
      <c r="P310" s="1437" t="str">
        <f t="shared" si="137"/>
        <v/>
      </c>
      <c r="Q310" s="1437" t="str">
        <f t="shared" si="138"/>
        <v/>
      </c>
      <c r="S310" s="1477"/>
      <c r="T310" s="1477"/>
      <c r="U310" s="1477"/>
      <c r="V310" s="1477"/>
      <c r="W310" s="1477"/>
      <c r="X310" s="1477"/>
      <c r="Y310" s="1477"/>
      <c r="Z310" s="1477"/>
      <c r="AA310" s="1477"/>
      <c r="AB310" s="1467"/>
      <c r="AC310" s="1467"/>
      <c r="AD310" s="1472" t="str">
        <f>IF(ISBLANK(AE310),"",LARGE(AD306:AD309,1)+1)</f>
        <v/>
      </c>
      <c r="AE310" s="1471"/>
      <c r="AF310" s="1471"/>
      <c r="AG310" s="1471"/>
      <c r="AH310" s="1471"/>
      <c r="AI310" s="1471"/>
      <c r="AJ310" s="1471"/>
      <c r="AK310" s="1471"/>
      <c r="AL310" s="1471"/>
      <c r="AM310" s="1471"/>
      <c r="AN310" s="1721" t="s">
        <v>199</v>
      </c>
      <c r="AO310" s="1720"/>
      <c r="AP310" s="1720" t="s">
        <v>204</v>
      </c>
      <c r="AQ310" s="1719" t="s">
        <v>205</v>
      </c>
      <c r="AR310" s="1718"/>
      <c r="AS310" s="1463"/>
      <c r="EF310" s="1412"/>
      <c r="EG310" s="1411" t="s">
        <v>2645</v>
      </c>
      <c r="EH310" s="1411" t="s">
        <v>602</v>
      </c>
      <c r="EI310" s="1411" t="s">
        <v>1906</v>
      </c>
      <c r="EJ310" s="1411" t="s">
        <v>2646</v>
      </c>
      <c r="EK310" s="1411" t="s">
        <v>2646</v>
      </c>
      <c r="EL310" s="1411" t="s">
        <v>2485</v>
      </c>
      <c r="EM310" s="1411" t="s">
        <v>2486</v>
      </c>
      <c r="EN310" s="1411" t="s">
        <v>2487</v>
      </c>
      <c r="EO310" s="1414" t="s">
        <v>2488</v>
      </c>
    </row>
    <row r="311" spans="2:145" ht="21" customHeight="1">
      <c r="B311" s="1439"/>
      <c r="C311" s="1439"/>
      <c r="D311" s="1439"/>
      <c r="E311" s="1439">
        <f t="array" ref="E311">IF(H310&lt;&gt;"",E310,IF(E310="","",IFERROR(MATCH(TRUE(),INDEX(INDEX(K:K,E310+1):K219&lt;&gt;"",0),0)+E310,"")))</f>
        <v>452</v>
      </c>
      <c r="F311" s="1441">
        <f t="shared" si="139"/>
        <v>0</v>
      </c>
      <c r="G311" s="1441" t="str">
        <f t="shared" si="133"/>
        <v/>
      </c>
      <c r="H311" s="1440" t="str">
        <f t="shared" si="134"/>
        <v/>
      </c>
      <c r="I311" s="1439" t="str">
        <f>IF(AND(F311&lt;&gt;"",N26&gt;0,M311&gt;N26),"Mot &gt; limite","")</f>
        <v/>
      </c>
      <c r="M311" s="1408">
        <f>IF(OR(F311="",N26="",N26&lt;=0),"",IF(LEN(F311)&lt;=N26,LEN(F311),IFERROR(FIND("♦",SUBSTITUTE(LEFT(F311,N26)," ","♦",LEN(LEFT(F311,N26))-LEN(SUBSTITUTE(LEFT(F311,N26)," ","")))),FIND(" ",F311&amp;" ",N26+1)-1)))</f>
        <v>1</v>
      </c>
      <c r="N311" s="1437" t="str">
        <f t="shared" si="135"/>
        <v/>
      </c>
      <c r="O311" s="1438" t="str">
        <f t="shared" si="136"/>
        <v/>
      </c>
      <c r="P311" s="1437" t="str">
        <f t="shared" si="137"/>
        <v/>
      </c>
      <c r="Q311" s="1437" t="str">
        <f t="shared" si="138"/>
        <v/>
      </c>
      <c r="S311" s="1477"/>
      <c r="T311" s="1477"/>
      <c r="U311" s="1477"/>
      <c r="V311" s="1477"/>
      <c r="W311" s="1477"/>
      <c r="X311" s="1477"/>
      <c r="Y311" s="1477"/>
      <c r="Z311" s="1477"/>
      <c r="AA311" s="1477"/>
      <c r="AB311" s="1467"/>
      <c r="AC311" s="1467"/>
      <c r="AD311" s="1472" t="str">
        <f>IF(ISBLANK(AE311),"",LARGE(AD306:AD310,1)+1)</f>
        <v/>
      </c>
      <c r="AE311" s="1471"/>
      <c r="AF311" s="1471"/>
      <c r="AG311" s="1471"/>
      <c r="AH311" s="1471"/>
      <c r="AI311" s="1471"/>
      <c r="AJ311" s="1471"/>
      <c r="AK311" s="1471"/>
      <c r="AL311" s="1471"/>
      <c r="AM311" s="1471"/>
      <c r="AN311" s="1717" t="s">
        <v>206</v>
      </c>
      <c r="AO311" s="1716">
        <v>4.8611111111111112E-3</v>
      </c>
      <c r="AP311" s="1715">
        <v>250</v>
      </c>
      <c r="AQ311" s="1714" t="s">
        <v>208</v>
      </c>
      <c r="AR311" s="1713"/>
      <c r="AS311" s="1463"/>
      <c r="EF311" s="1412"/>
      <c r="EG311" s="1411" t="s">
        <v>2647</v>
      </c>
      <c r="EH311" s="1411" t="s">
        <v>602</v>
      </c>
      <c r="EI311" s="1411" t="s">
        <v>1906</v>
      </c>
      <c r="EJ311" s="1411" t="s">
        <v>2648</v>
      </c>
      <c r="EK311" s="1411" t="s">
        <v>2648</v>
      </c>
      <c r="EL311" s="1411" t="s">
        <v>2485</v>
      </c>
      <c r="EM311" s="1411" t="s">
        <v>2486</v>
      </c>
      <c r="EN311" s="1411" t="s">
        <v>2487</v>
      </c>
      <c r="EO311" s="1414" t="s">
        <v>2488</v>
      </c>
    </row>
    <row r="312" spans="2:145" ht="21" customHeight="1">
      <c r="B312" s="1439"/>
      <c r="C312" s="1439"/>
      <c r="D312" s="1439"/>
      <c r="E312" s="1439">
        <f t="array" ref="E312">IF(H311&lt;&gt;"",E311,IF(E311="","",IFERROR(MATCH(TRUE(),INDEX(INDEX(K:K,E311+1):K219&lt;&gt;"",0),0)+E311,"")))</f>
        <v>453</v>
      </c>
      <c r="F312" s="1441">
        <f t="shared" si="139"/>
        <v>0</v>
      </c>
      <c r="G312" s="1441" t="str">
        <f t="shared" si="133"/>
        <v/>
      </c>
      <c r="H312" s="1440" t="str">
        <f t="shared" si="134"/>
        <v/>
      </c>
      <c r="I312" s="1439" t="str">
        <f>IF(AND(F312&lt;&gt;"",N26&gt;0,M312&gt;N26),"Mot &gt; limite","")</f>
        <v/>
      </c>
      <c r="M312" s="1408">
        <f>IF(OR(F312="",N26="",N26&lt;=0),"",IF(LEN(F312)&lt;=N26,LEN(F312),IFERROR(FIND("♦",SUBSTITUTE(LEFT(F312,N26)," ","♦",LEN(LEFT(F312,N26))-LEN(SUBSTITUTE(LEFT(F312,N26)," ","")))),FIND(" ",F312&amp;" ",N26+1)-1)))</f>
        <v>1</v>
      </c>
      <c r="N312" s="1437" t="str">
        <f t="shared" si="135"/>
        <v/>
      </c>
      <c r="O312" s="1438" t="str">
        <f t="shared" si="136"/>
        <v/>
      </c>
      <c r="P312" s="1437" t="str">
        <f t="shared" si="137"/>
        <v/>
      </c>
      <c r="Q312" s="1437" t="str">
        <f t="shared" si="138"/>
        <v/>
      </c>
      <c r="S312" s="1477"/>
      <c r="T312" s="1477"/>
      <c r="U312" s="1477"/>
      <c r="V312" s="1477"/>
      <c r="W312" s="1477"/>
      <c r="X312" s="1477"/>
      <c r="Y312" s="1477"/>
      <c r="Z312" s="1477"/>
      <c r="AA312" s="1477"/>
      <c r="AB312" s="1467"/>
      <c r="AC312" s="1467"/>
      <c r="AD312" s="1472" t="str">
        <f>IF(ISBLANK(AE312),"",LARGE(AD306:AD311,1)+1)</f>
        <v/>
      </c>
      <c r="AE312" s="1471"/>
      <c r="AF312" s="1471"/>
      <c r="AG312" s="1471"/>
      <c r="AH312" s="1471"/>
      <c r="AI312" s="1471"/>
      <c r="AJ312" s="1471"/>
      <c r="AK312" s="1471"/>
      <c r="AL312" s="1471"/>
      <c r="AM312" s="1471"/>
      <c r="AN312" s="1721" t="s">
        <v>199</v>
      </c>
      <c r="AO312" s="1720"/>
      <c r="AP312" s="1720" t="s">
        <v>204</v>
      </c>
      <c r="AQ312" s="1719" t="s">
        <v>205</v>
      </c>
      <c r="AR312" s="1718"/>
      <c r="AS312" s="1463"/>
      <c r="EF312" s="1412"/>
      <c r="EG312" s="1411" t="s">
        <v>2649</v>
      </c>
      <c r="EH312" s="1411" t="s">
        <v>602</v>
      </c>
      <c r="EI312" s="1411" t="s">
        <v>1906</v>
      </c>
      <c r="EJ312" s="1411" t="s">
        <v>2650</v>
      </c>
      <c r="EK312" s="1411" t="s">
        <v>2650</v>
      </c>
      <c r="EL312" s="1411" t="s">
        <v>2485</v>
      </c>
      <c r="EM312" s="1411" t="s">
        <v>2486</v>
      </c>
      <c r="EN312" s="1411" t="s">
        <v>2487</v>
      </c>
      <c r="EO312" s="1414" t="s">
        <v>2488</v>
      </c>
    </row>
    <row r="313" spans="2:145" ht="21" customHeight="1">
      <c r="B313" s="1439"/>
      <c r="C313" s="1439"/>
      <c r="D313" s="1439"/>
      <c r="E313" s="1439">
        <f t="array" ref="E313">IF(H312&lt;&gt;"",E312,IF(E312="","",IFERROR(MATCH(TRUE(),INDEX(INDEX(K:K,E312+1):K219&lt;&gt;"",0),0)+E312,"")))</f>
        <v>454</v>
      </c>
      <c r="F313" s="1441">
        <f t="shared" si="139"/>
        <v>0</v>
      </c>
      <c r="G313" s="1441" t="str">
        <f t="shared" si="133"/>
        <v/>
      </c>
      <c r="H313" s="1440" t="str">
        <f t="shared" si="134"/>
        <v/>
      </c>
      <c r="I313" s="1439" t="str">
        <f>IF(AND(F313&lt;&gt;"",N26&gt;0,M313&gt;N26),"Mot &gt; limite","")</f>
        <v/>
      </c>
      <c r="M313" s="1408">
        <f>IF(OR(F313="",N26="",N26&lt;=0),"",IF(LEN(F313)&lt;=N26,LEN(F313),IFERROR(FIND("♦",SUBSTITUTE(LEFT(F313,N26)," ","♦",LEN(LEFT(F313,N26))-LEN(SUBSTITUTE(LEFT(F313,N26)," ","")))),FIND(" ",F313&amp;" ",N26+1)-1)))</f>
        <v>1</v>
      </c>
      <c r="N313" s="1437" t="str">
        <f t="shared" si="135"/>
        <v/>
      </c>
      <c r="O313" s="1438" t="str">
        <f t="shared" si="136"/>
        <v/>
      </c>
      <c r="P313" s="1437" t="str">
        <f t="shared" si="137"/>
        <v/>
      </c>
      <c r="Q313" s="1437" t="str">
        <f t="shared" si="138"/>
        <v/>
      </c>
      <c r="S313" s="1477"/>
      <c r="T313" s="1477"/>
      <c r="U313" s="1477"/>
      <c r="V313" s="1477"/>
      <c r="W313" s="1477"/>
      <c r="X313" s="1477"/>
      <c r="Y313" s="1477"/>
      <c r="Z313" s="1477"/>
      <c r="AA313" s="1477"/>
      <c r="AB313" s="1467"/>
      <c r="AC313" s="1467"/>
      <c r="AD313" s="1472" t="str">
        <f>IF(ISBLANK(AE313),"",LARGE(AD306:AD312,1)+1)</f>
        <v/>
      </c>
      <c r="AE313" s="1471"/>
      <c r="AF313" s="1471"/>
      <c r="AG313" s="1471"/>
      <c r="AH313" s="1471"/>
      <c r="AI313" s="1471"/>
      <c r="AJ313" s="1471"/>
      <c r="AK313" s="1471"/>
      <c r="AL313" s="1471"/>
      <c r="AM313" s="1471"/>
      <c r="AN313" s="1717" t="s">
        <v>206</v>
      </c>
      <c r="AO313" s="1716">
        <v>0.10416666666666667</v>
      </c>
      <c r="AP313" s="1715">
        <v>170</v>
      </c>
      <c r="AQ313" s="1727" t="s">
        <v>209</v>
      </c>
      <c r="AR313" s="1726"/>
      <c r="AS313" s="1463"/>
      <c r="EF313" s="1412"/>
      <c r="EG313" s="1411" t="s">
        <v>2651</v>
      </c>
      <c r="EH313" s="1411" t="s">
        <v>602</v>
      </c>
      <c r="EI313" s="1411" t="s">
        <v>1906</v>
      </c>
      <c r="EJ313" s="1411" t="s">
        <v>2652</v>
      </c>
      <c r="EK313" s="1411" t="s">
        <v>2652</v>
      </c>
      <c r="EL313" s="1411" t="s">
        <v>2485</v>
      </c>
      <c r="EM313" s="1411" t="s">
        <v>2486</v>
      </c>
      <c r="EN313" s="1411" t="s">
        <v>2487</v>
      </c>
      <c r="EO313" s="1414" t="s">
        <v>2488</v>
      </c>
    </row>
    <row r="314" spans="2:145" ht="21" customHeight="1">
      <c r="B314" s="1439"/>
      <c r="C314" s="1439"/>
      <c r="D314" s="1439"/>
      <c r="E314" s="1439">
        <f t="array" ref="E314">IF(H313&lt;&gt;"",E313,IF(E313="","",IFERROR(MATCH(TRUE(),INDEX(INDEX(K:K,E313+1):K219&lt;&gt;"",0),0)+E313,"")))</f>
        <v>455</v>
      </c>
      <c r="F314" s="1441">
        <f t="shared" si="139"/>
        <v>0</v>
      </c>
      <c r="G314" s="1441" t="str">
        <f t="shared" si="133"/>
        <v/>
      </c>
      <c r="H314" s="1440" t="str">
        <f t="shared" si="134"/>
        <v/>
      </c>
      <c r="I314" s="1439" t="str">
        <f>IF(AND(F314&lt;&gt;"",N26&gt;0,M314&gt;N26),"Mot &gt; limite","")</f>
        <v/>
      </c>
      <c r="M314" s="1408">
        <f>IF(OR(F314="",N26="",N26&lt;=0),"",IF(LEN(F314)&lt;=N26,LEN(F314),IFERROR(FIND("♦",SUBSTITUTE(LEFT(F314,N26)," ","♦",LEN(LEFT(F314,N26))-LEN(SUBSTITUTE(LEFT(F314,N26)," ","")))),FIND(" ",F314&amp;" ",N26+1)-1)))</f>
        <v>1</v>
      </c>
      <c r="N314" s="1437" t="str">
        <f t="shared" si="135"/>
        <v/>
      </c>
      <c r="O314" s="1438" t="str">
        <f t="shared" si="136"/>
        <v/>
      </c>
      <c r="P314" s="1437" t="str">
        <f t="shared" si="137"/>
        <v/>
      </c>
      <c r="Q314" s="1437" t="str">
        <f t="shared" si="138"/>
        <v/>
      </c>
      <c r="S314" s="1477"/>
      <c r="T314" s="1477"/>
      <c r="U314" s="1477"/>
      <c r="V314" s="1477"/>
      <c r="W314" s="1477"/>
      <c r="X314" s="1477"/>
      <c r="Y314" s="1477"/>
      <c r="Z314" s="1477"/>
      <c r="AA314" s="1477"/>
      <c r="AB314" s="1467"/>
      <c r="AC314" s="1467"/>
      <c r="AD314" s="1472" t="str">
        <f>IF(ISBLANK(AE314),"",LARGE(AD306:AD313,1)+1)</f>
        <v/>
      </c>
      <c r="AE314" s="1471"/>
      <c r="AF314" s="1471"/>
      <c r="AG314" s="1471"/>
      <c r="AH314" s="1471"/>
      <c r="AI314" s="1471"/>
      <c r="AJ314" s="1471"/>
      <c r="AK314" s="1471"/>
      <c r="AL314" s="1471"/>
      <c r="AM314" s="1471"/>
      <c r="AN314" s="1721" t="s">
        <v>199</v>
      </c>
      <c r="AO314" s="1720"/>
      <c r="AP314" s="1720" t="s">
        <v>204</v>
      </c>
      <c r="AQ314" s="1719" t="s">
        <v>210</v>
      </c>
      <c r="AR314" s="1718"/>
      <c r="AS314" s="1463"/>
      <c r="EF314" s="1412"/>
      <c r="EG314" s="1411" t="s">
        <v>2653</v>
      </c>
      <c r="EH314" s="1411" t="s">
        <v>602</v>
      </c>
      <c r="EI314" s="1411" t="s">
        <v>1906</v>
      </c>
      <c r="EJ314" s="1411" t="s">
        <v>2654</v>
      </c>
      <c r="EK314" s="1411" t="s">
        <v>2654</v>
      </c>
      <c r="EL314" s="1411" t="s">
        <v>2485</v>
      </c>
      <c r="EM314" s="1411" t="s">
        <v>2486</v>
      </c>
      <c r="EN314" s="1411" t="s">
        <v>2487</v>
      </c>
      <c r="EO314" s="1414" t="s">
        <v>2488</v>
      </c>
    </row>
    <row r="315" spans="2:145" ht="21" customHeight="1">
      <c r="B315" s="1439"/>
      <c r="C315" s="1439"/>
      <c r="D315" s="1439"/>
      <c r="E315" s="1439">
        <f t="array" ref="E315">IF(H314&lt;&gt;"",E314,IF(E314="","",IFERROR(MATCH(TRUE(),INDEX(INDEX(K:K,E314+1):K219&lt;&gt;"",0),0)+E314,"")))</f>
        <v>456</v>
      </c>
      <c r="F315" s="1441">
        <f t="shared" si="139"/>
        <v>0</v>
      </c>
      <c r="G315" s="1441" t="str">
        <f t="shared" si="133"/>
        <v/>
      </c>
      <c r="H315" s="1440" t="str">
        <f t="shared" si="134"/>
        <v/>
      </c>
      <c r="I315" s="1439" t="str">
        <f>IF(AND(F315&lt;&gt;"",N26&gt;0,M315&gt;N26),"Mot &gt; limite","")</f>
        <v/>
      </c>
      <c r="M315" s="1408">
        <f>IF(OR(F315="",N26="",N26&lt;=0),"",IF(LEN(F315)&lt;=N26,LEN(F315),IFERROR(FIND("♦",SUBSTITUTE(LEFT(F315,N26)," ","♦",LEN(LEFT(F315,N26))-LEN(SUBSTITUTE(LEFT(F315,N26)," ","")))),FIND(" ",F315&amp;" ",N26+1)-1)))</f>
        <v>1</v>
      </c>
      <c r="N315" s="1437" t="str">
        <f t="shared" si="135"/>
        <v/>
      </c>
      <c r="O315" s="1438" t="str">
        <f t="shared" si="136"/>
        <v/>
      </c>
      <c r="P315" s="1437" t="str">
        <f t="shared" si="137"/>
        <v/>
      </c>
      <c r="Q315" s="1437" t="str">
        <f t="shared" si="138"/>
        <v/>
      </c>
      <c r="S315" s="1477"/>
      <c r="T315" s="1477"/>
      <c r="U315" s="1477"/>
      <c r="V315" s="1477"/>
      <c r="W315" s="1477"/>
      <c r="X315" s="1477"/>
      <c r="Y315" s="1477"/>
      <c r="Z315" s="1477"/>
      <c r="AA315" s="1477"/>
      <c r="AB315" s="1467"/>
      <c r="AC315" s="1467"/>
      <c r="AD315" s="1472" t="str">
        <f>IF(ISBLANK(AE315),"",LARGE(AD306:AD314,1)+1)</f>
        <v/>
      </c>
      <c r="AE315" s="1471"/>
      <c r="AF315" s="1471"/>
      <c r="AG315" s="1471"/>
      <c r="AH315" s="1471"/>
      <c r="AI315" s="1471"/>
      <c r="AJ315" s="1471"/>
      <c r="AK315" s="1471"/>
      <c r="AL315" s="1471"/>
      <c r="AM315" s="1471"/>
      <c r="AN315" s="1717" t="s">
        <v>206</v>
      </c>
      <c r="AO315" s="1716">
        <v>4.8611111111111112E-3</v>
      </c>
      <c r="AP315" s="1715">
        <v>100</v>
      </c>
      <c r="AQ315" s="1714"/>
      <c r="AR315" s="1713"/>
      <c r="AS315" s="1463"/>
      <c r="EF315" s="1412"/>
      <c r="EG315" s="1411" t="s">
        <v>2655</v>
      </c>
      <c r="EH315" s="1411" t="s">
        <v>602</v>
      </c>
      <c r="EI315" s="1411" t="s">
        <v>1906</v>
      </c>
      <c r="EJ315" s="1411" t="s">
        <v>2656</v>
      </c>
      <c r="EK315" s="1411" t="s">
        <v>2656</v>
      </c>
      <c r="EL315" s="1411" t="s">
        <v>2485</v>
      </c>
      <c r="EM315" s="1411" t="s">
        <v>2486</v>
      </c>
      <c r="EN315" s="1411" t="s">
        <v>2487</v>
      </c>
      <c r="EO315" s="1414" t="s">
        <v>2488</v>
      </c>
    </row>
    <row r="316" spans="2:145" ht="21" customHeight="1">
      <c r="B316" s="1439"/>
      <c r="C316" s="1439"/>
      <c r="D316" s="1439"/>
      <c r="E316" s="1439">
        <f t="array" ref="E316">IF(H315&lt;&gt;"",E315,IF(E315="","",IFERROR(MATCH(TRUE(),INDEX(INDEX(K:K,E315+1):K219&lt;&gt;"",0),0)+E315,"")))</f>
        <v>457</v>
      </c>
      <c r="F316" s="1441">
        <f t="shared" si="139"/>
        <v>0</v>
      </c>
      <c r="G316" s="1441" t="str">
        <f t="shared" si="133"/>
        <v/>
      </c>
      <c r="H316" s="1440" t="str">
        <f t="shared" si="134"/>
        <v/>
      </c>
      <c r="I316" s="1439" t="str">
        <f>IF(AND(F316&lt;&gt;"",N26&gt;0,M316&gt;N26),"Mot &gt; limite","")</f>
        <v/>
      </c>
      <c r="M316" s="1408">
        <f>IF(OR(F316="",N26="",N26&lt;=0),"",IF(LEN(F316)&lt;=N26,LEN(F316),IFERROR(FIND("♦",SUBSTITUTE(LEFT(F316,N26)," ","♦",LEN(LEFT(F316,N26))-LEN(SUBSTITUTE(LEFT(F316,N26)," ","")))),FIND(" ",F316&amp;" ",N26+1)-1)))</f>
        <v>1</v>
      </c>
      <c r="N316" s="1437" t="str">
        <f t="shared" si="135"/>
        <v/>
      </c>
      <c r="O316" s="1438" t="str">
        <f t="shared" si="136"/>
        <v/>
      </c>
      <c r="P316" s="1437" t="str">
        <f t="shared" si="137"/>
        <v/>
      </c>
      <c r="Q316" s="1437" t="str">
        <f t="shared" si="138"/>
        <v/>
      </c>
      <c r="S316" s="1477"/>
      <c r="T316" s="1477"/>
      <c r="U316" s="1477"/>
      <c r="V316" s="1477"/>
      <c r="W316" s="1477"/>
      <c r="X316" s="1477"/>
      <c r="Y316" s="1477"/>
      <c r="Z316" s="1477"/>
      <c r="AA316" s="1477"/>
      <c r="AB316" s="1467"/>
      <c r="AC316" s="1467"/>
      <c r="AD316" s="1472" t="str">
        <f>IF(ISBLANK(AE316),"",LARGE(AD306:AD315,1)+1)</f>
        <v/>
      </c>
      <c r="AE316" s="1471"/>
      <c r="AF316" s="1471"/>
      <c r="AG316" s="1471"/>
      <c r="AH316" s="1471"/>
      <c r="AI316" s="1471"/>
      <c r="AJ316" s="1471"/>
      <c r="AK316" s="1471"/>
      <c r="AL316" s="1471"/>
      <c r="AM316" s="1471"/>
      <c r="AN316" s="1721" t="s">
        <v>199</v>
      </c>
      <c r="AO316" s="1720"/>
      <c r="AP316" s="1720" t="s">
        <v>204</v>
      </c>
      <c r="AQ316" s="1719" t="s">
        <v>211</v>
      </c>
      <c r="AR316" s="1718"/>
      <c r="AS316" s="1463"/>
      <c r="EF316" s="1412"/>
      <c r="EG316" s="1411" t="s">
        <v>2657</v>
      </c>
      <c r="EH316" s="1411" t="s">
        <v>602</v>
      </c>
      <c r="EI316" s="1411" t="s">
        <v>1906</v>
      </c>
      <c r="EJ316" s="1411" t="s">
        <v>2658</v>
      </c>
      <c r="EK316" s="1411" t="s">
        <v>2658</v>
      </c>
      <c r="EL316" s="1411" t="s">
        <v>2485</v>
      </c>
      <c r="EM316" s="1411" t="s">
        <v>2486</v>
      </c>
      <c r="EN316" s="1411" t="s">
        <v>2487</v>
      </c>
      <c r="EO316" s="1414" t="s">
        <v>2488</v>
      </c>
    </row>
    <row r="317" spans="2:145" ht="21" customHeight="1">
      <c r="B317" s="1439"/>
      <c r="C317" s="1439"/>
      <c r="D317" s="1439"/>
      <c r="E317" s="1439">
        <f t="array" ref="E317">IF(H316&lt;&gt;"",E316,IF(E316="","",IFERROR(MATCH(TRUE(),INDEX(INDEX(K:K,E316+1):K219&lt;&gt;"",0),0)+E316,"")))</f>
        <v>458</v>
      </c>
      <c r="F317" s="1441">
        <f t="shared" si="139"/>
        <v>0</v>
      </c>
      <c r="G317" s="1441" t="str">
        <f t="shared" si="133"/>
        <v/>
      </c>
      <c r="H317" s="1440" t="str">
        <f t="shared" si="134"/>
        <v/>
      </c>
      <c r="I317" s="1439" t="str">
        <f>IF(AND(F317&lt;&gt;"",N26&gt;0,M317&gt;N26),"Mot &gt; limite","")</f>
        <v/>
      </c>
      <c r="M317" s="1408">
        <f>IF(OR(F317="",N26="",N26&lt;=0),"",IF(LEN(F317)&lt;=N26,LEN(F317),IFERROR(FIND("♦",SUBSTITUTE(LEFT(F317,N26)," ","♦",LEN(LEFT(F317,N26))-LEN(SUBSTITUTE(LEFT(F317,N26)," ","")))),FIND(" ",F317&amp;" ",N26+1)-1)))</f>
        <v>1</v>
      </c>
      <c r="N317" s="1437" t="str">
        <f t="shared" si="135"/>
        <v/>
      </c>
      <c r="O317" s="1438" t="str">
        <f t="shared" si="136"/>
        <v/>
      </c>
      <c r="P317" s="1437" t="str">
        <f t="shared" si="137"/>
        <v/>
      </c>
      <c r="Q317" s="1437" t="str">
        <f t="shared" si="138"/>
        <v/>
      </c>
      <c r="S317" s="1477"/>
      <c r="T317" s="1477"/>
      <c r="U317" s="1477"/>
      <c r="V317" s="1477"/>
      <c r="W317" s="1477"/>
      <c r="X317" s="1477"/>
      <c r="Y317" s="1477"/>
      <c r="Z317" s="1477"/>
      <c r="AA317" s="1477"/>
      <c r="AB317" s="1467"/>
      <c r="AC317" s="1467"/>
      <c r="AD317" s="1472" t="str">
        <f>IF(ISBLANK(AE317),"",LARGE(AD306:AD316,1)+1)</f>
        <v/>
      </c>
      <c r="AE317" s="1471"/>
      <c r="AF317" s="1471"/>
      <c r="AG317" s="1471"/>
      <c r="AH317" s="1471"/>
      <c r="AI317" s="1471"/>
      <c r="AJ317" s="1471"/>
      <c r="AK317" s="1471"/>
      <c r="AL317" s="1471"/>
      <c r="AM317" s="1471"/>
      <c r="AN317" s="1725" t="s">
        <v>206</v>
      </c>
      <c r="AO317" s="1724">
        <v>4.8611111111111112E-3</v>
      </c>
      <c r="AP317" s="1707">
        <v>110</v>
      </c>
      <c r="AQ317" s="1723"/>
      <c r="AR317" s="1722"/>
      <c r="AS317" s="1463"/>
      <c r="EF317" s="1412"/>
      <c r="EG317" s="1411" t="s">
        <v>2659</v>
      </c>
      <c r="EH317" s="1411" t="s">
        <v>602</v>
      </c>
      <c r="EI317" s="1411" t="s">
        <v>1906</v>
      </c>
      <c r="EJ317" s="1411" t="s">
        <v>2660</v>
      </c>
      <c r="EK317" s="1411" t="s">
        <v>2660</v>
      </c>
      <c r="EL317" s="1411" t="s">
        <v>2485</v>
      </c>
      <c r="EM317" s="1411" t="s">
        <v>2486</v>
      </c>
      <c r="EN317" s="1411" t="s">
        <v>2487</v>
      </c>
      <c r="EO317" s="1414" t="s">
        <v>2488</v>
      </c>
    </row>
    <row r="318" spans="2:145" ht="21" customHeight="1">
      <c r="B318" s="1439"/>
      <c r="C318" s="1439"/>
      <c r="D318" s="1439"/>
      <c r="E318" s="1439">
        <f t="array" ref="E318">IF(H317&lt;&gt;"",E317,IF(E317="","",IFERROR(MATCH(TRUE(),INDEX(INDEX(K:K,E317+1):K219&lt;&gt;"",0),0)+E317,"")))</f>
        <v>459</v>
      </c>
      <c r="F318" s="1441">
        <f t="shared" si="139"/>
        <v>0</v>
      </c>
      <c r="G318" s="1441" t="str">
        <f t="shared" si="133"/>
        <v/>
      </c>
      <c r="H318" s="1440" t="str">
        <f t="shared" si="134"/>
        <v/>
      </c>
      <c r="I318" s="1439" t="str">
        <f>IF(AND(F318&lt;&gt;"",N26&gt;0,M318&gt;N26),"Mot &gt; limite","")</f>
        <v/>
      </c>
      <c r="M318" s="1408">
        <f>IF(OR(F318="",N26="",N26&lt;=0),"",IF(LEN(F318)&lt;=N26,LEN(F318),IFERROR(FIND("♦",SUBSTITUTE(LEFT(F318,N26)," ","♦",LEN(LEFT(F318,N26))-LEN(SUBSTITUTE(LEFT(F318,N26)," ","")))),FIND(" ",F318&amp;" ",N26+1)-1)))</f>
        <v>1</v>
      </c>
      <c r="N318" s="1437" t="str">
        <f t="shared" si="135"/>
        <v/>
      </c>
      <c r="O318" s="1438" t="str">
        <f t="shared" si="136"/>
        <v/>
      </c>
      <c r="P318" s="1437" t="str">
        <f t="shared" si="137"/>
        <v/>
      </c>
      <c r="Q318" s="1437" t="str">
        <f t="shared" si="138"/>
        <v/>
      </c>
      <c r="S318" s="1477"/>
      <c r="T318" s="1477"/>
      <c r="U318" s="1477"/>
      <c r="V318" s="1477"/>
      <c r="W318" s="1477"/>
      <c r="X318" s="1477"/>
      <c r="Y318" s="1477"/>
      <c r="Z318" s="1477"/>
      <c r="AA318" s="1477"/>
      <c r="AB318" s="1467"/>
      <c r="AC318" s="1467"/>
      <c r="AD318" s="1472" t="str">
        <f>IF(ISBLANK(AE318),"",LARGE(AD306:AD317,1)+1)</f>
        <v/>
      </c>
      <c r="AE318" s="1471"/>
      <c r="AF318" s="1471"/>
      <c r="AG318" s="1471"/>
      <c r="AH318" s="1471"/>
      <c r="AI318" s="1471"/>
      <c r="AJ318" s="1471"/>
      <c r="AK318" s="1471"/>
      <c r="AL318" s="1471"/>
      <c r="AM318" s="1471"/>
      <c r="AN318" s="1721" t="s">
        <v>199</v>
      </c>
      <c r="AO318" s="1720"/>
      <c r="AP318" s="1720" t="s">
        <v>204</v>
      </c>
      <c r="AQ318" s="1719" t="s">
        <v>211</v>
      </c>
      <c r="AR318" s="1718"/>
      <c r="AS318" s="1463"/>
      <c r="EF318" s="1412"/>
      <c r="EG318" s="1411" t="s">
        <v>2661</v>
      </c>
      <c r="EH318" s="1411" t="s">
        <v>602</v>
      </c>
      <c r="EI318" s="1411" t="s">
        <v>1906</v>
      </c>
      <c r="EJ318" s="1411" t="s">
        <v>2662</v>
      </c>
      <c r="EK318" s="1411" t="s">
        <v>2662</v>
      </c>
      <c r="EL318" s="1411" t="s">
        <v>2485</v>
      </c>
      <c r="EM318" s="1411" t="s">
        <v>2486</v>
      </c>
      <c r="EN318" s="1411" t="s">
        <v>2487</v>
      </c>
      <c r="EO318" s="1414" t="s">
        <v>2488</v>
      </c>
    </row>
    <row r="319" spans="2:145" ht="21" customHeight="1">
      <c r="B319" s="1439"/>
      <c r="C319" s="1439"/>
      <c r="D319" s="1439"/>
      <c r="E319" s="1439">
        <f t="array" ref="E319">IF(H318&lt;&gt;"",E318,IF(E318="","",IFERROR(MATCH(TRUE(),INDEX(INDEX(K:K,E318+1):K219&lt;&gt;"",0),0)+E318,"")))</f>
        <v>460</v>
      </c>
      <c r="F319" s="1441">
        <f t="shared" si="139"/>
        <v>0</v>
      </c>
      <c r="G319" s="1441" t="str">
        <f t="shared" si="133"/>
        <v/>
      </c>
      <c r="H319" s="1440" t="str">
        <f t="shared" si="134"/>
        <v/>
      </c>
      <c r="I319" s="1439" t="str">
        <f>IF(AND(F319&lt;&gt;"",N26&gt;0,M319&gt;N26),"Mot &gt; limite","")</f>
        <v/>
      </c>
      <c r="M319" s="1408">
        <f>IF(OR(F319="",N26="",N26&lt;=0),"",IF(LEN(F319)&lt;=N26,LEN(F319),IFERROR(FIND("♦",SUBSTITUTE(LEFT(F319,N26)," ","♦",LEN(LEFT(F319,N26))-LEN(SUBSTITUTE(LEFT(F319,N26)," ","")))),FIND(" ",F319&amp;" ",N26+1)-1)))</f>
        <v>1</v>
      </c>
      <c r="N319" s="1437" t="str">
        <f t="shared" si="135"/>
        <v/>
      </c>
      <c r="O319" s="1438" t="str">
        <f t="shared" si="136"/>
        <v/>
      </c>
      <c r="P319" s="1437" t="str">
        <f t="shared" si="137"/>
        <v/>
      </c>
      <c r="Q319" s="1437" t="str">
        <f t="shared" si="138"/>
        <v/>
      </c>
      <c r="S319" s="1477"/>
      <c r="T319" s="1477"/>
      <c r="U319" s="1477"/>
      <c r="V319" s="1477"/>
      <c r="W319" s="1477"/>
      <c r="X319" s="1477"/>
      <c r="Y319" s="1477"/>
      <c r="Z319" s="1477"/>
      <c r="AA319" s="1477"/>
      <c r="AB319" s="1467"/>
      <c r="AC319" s="1467"/>
      <c r="AD319" s="1472" t="str">
        <f>IF(ISBLANK(AE319),"",LARGE(AD306:AD318,1)+1)</f>
        <v/>
      </c>
      <c r="AE319" s="1471"/>
      <c r="AF319" s="1471"/>
      <c r="AG319" s="1471"/>
      <c r="AH319" s="1471"/>
      <c r="AI319" s="1471"/>
      <c r="AJ319" s="1471"/>
      <c r="AK319" s="1471"/>
      <c r="AL319" s="1471"/>
      <c r="AM319" s="1471"/>
      <c r="AN319" s="1725" t="s">
        <v>206</v>
      </c>
      <c r="AO319" s="1724">
        <v>4.8611111111111112E-3</v>
      </c>
      <c r="AP319" s="1707">
        <v>110</v>
      </c>
      <c r="AQ319" s="1723"/>
      <c r="AR319" s="1722"/>
      <c r="AS319" s="1463"/>
      <c r="EF319" s="1412"/>
      <c r="EG319" s="1411" t="s">
        <v>2663</v>
      </c>
      <c r="EH319" s="1411" t="s">
        <v>602</v>
      </c>
      <c r="EI319" s="1411" t="s">
        <v>1906</v>
      </c>
      <c r="EJ319" s="1411" t="s">
        <v>2664</v>
      </c>
      <c r="EK319" s="1411" t="s">
        <v>2664</v>
      </c>
      <c r="EL319" s="1411" t="s">
        <v>2485</v>
      </c>
      <c r="EM319" s="1411" t="s">
        <v>2486</v>
      </c>
      <c r="EN319" s="1411" t="s">
        <v>2487</v>
      </c>
      <c r="EO319" s="1414" t="s">
        <v>2488</v>
      </c>
    </row>
    <row r="320" spans="2:145" ht="21" customHeight="1">
      <c r="B320" s="1439"/>
      <c r="C320" s="1439"/>
      <c r="D320" s="1439"/>
      <c r="E320" s="1439">
        <f t="array" ref="E320">IF(H319&lt;&gt;"",E319,IF(E319="","",IFERROR(MATCH(TRUE(),INDEX(INDEX(K:K,E319+1):K219&lt;&gt;"",0),0)+E319,"")))</f>
        <v>461</v>
      </c>
      <c r="F320" s="1441">
        <f t="shared" si="139"/>
        <v>0</v>
      </c>
      <c r="G320" s="1441" t="str">
        <f t="shared" si="133"/>
        <v/>
      </c>
      <c r="H320" s="1440" t="str">
        <f t="shared" si="134"/>
        <v/>
      </c>
      <c r="I320" s="1439" t="str">
        <f>IF(AND(F320&lt;&gt;"",N26&gt;0,M320&gt;N26),"Mot &gt; limite","")</f>
        <v/>
      </c>
      <c r="M320" s="1408">
        <f>IF(OR(F320="",N26="",N26&lt;=0),"",IF(LEN(F320)&lt;=N26,LEN(F320),IFERROR(FIND("♦",SUBSTITUTE(LEFT(F320,N26)," ","♦",LEN(LEFT(F320,N26))-LEN(SUBSTITUTE(LEFT(F320,N26)," ","")))),FIND(" ",F320&amp;" ",N26+1)-1)))</f>
        <v>1</v>
      </c>
      <c r="N320" s="1437" t="str">
        <f t="shared" si="135"/>
        <v/>
      </c>
      <c r="O320" s="1438" t="str">
        <f t="shared" si="136"/>
        <v/>
      </c>
      <c r="P320" s="1437" t="str">
        <f t="shared" si="137"/>
        <v/>
      </c>
      <c r="Q320" s="1437" t="str">
        <f t="shared" si="138"/>
        <v/>
      </c>
      <c r="S320" s="1477"/>
      <c r="T320" s="1477"/>
      <c r="U320" s="1477"/>
      <c r="V320" s="1477"/>
      <c r="W320" s="1477"/>
      <c r="X320" s="1477"/>
      <c r="Y320" s="1477"/>
      <c r="Z320" s="1477"/>
      <c r="AA320" s="1477"/>
      <c r="AB320" s="1467"/>
      <c r="AC320" s="1467"/>
      <c r="AD320" s="1472" t="str">
        <f>IF(ISBLANK(AE320),"",LARGE(AD306:AD319,1)+1)</f>
        <v/>
      </c>
      <c r="AE320" s="1471"/>
      <c r="AF320" s="1471"/>
      <c r="AG320" s="1471"/>
      <c r="AH320" s="1471"/>
      <c r="AI320" s="1471"/>
      <c r="AJ320" s="1471"/>
      <c r="AK320" s="1471"/>
      <c r="AL320" s="1471"/>
      <c r="AM320" s="1471"/>
      <c r="AN320" s="1721" t="s">
        <v>199</v>
      </c>
      <c r="AO320" s="1720"/>
      <c r="AP320" s="1720" t="s">
        <v>204</v>
      </c>
      <c r="AQ320" s="1719" t="s">
        <v>211</v>
      </c>
      <c r="AR320" s="1718"/>
      <c r="AS320" s="1463"/>
      <c r="EF320" s="1412"/>
      <c r="EG320" s="1411" t="s">
        <v>2665</v>
      </c>
      <c r="EH320" s="1411" t="s">
        <v>602</v>
      </c>
      <c r="EI320" s="1411" t="s">
        <v>1906</v>
      </c>
      <c r="EJ320" s="1411" t="s">
        <v>2666</v>
      </c>
      <c r="EK320" s="1411" t="s">
        <v>2666</v>
      </c>
      <c r="EL320" s="1411" t="s">
        <v>2485</v>
      </c>
      <c r="EM320" s="1411" t="s">
        <v>2486</v>
      </c>
      <c r="EN320" s="1411" t="s">
        <v>2487</v>
      </c>
      <c r="EO320" s="1414" t="s">
        <v>2488</v>
      </c>
    </row>
    <row r="321" spans="2:145" ht="21" customHeight="1">
      <c r="B321" s="1439"/>
      <c r="C321" s="1439"/>
      <c r="D321" s="1439"/>
      <c r="E321" s="1439">
        <f t="array" ref="E321">IF(H320&lt;&gt;"",E320,IF(E320="","",IFERROR(MATCH(TRUE(),INDEX(INDEX(K:K,E320+1):K219&lt;&gt;"",0),0)+E320,"")))</f>
        <v>462</v>
      </c>
      <c r="F321" s="1441">
        <f t="shared" si="139"/>
        <v>0</v>
      </c>
      <c r="G321" s="1441" t="str">
        <f t="shared" si="133"/>
        <v/>
      </c>
      <c r="H321" s="1440" t="str">
        <f t="shared" si="134"/>
        <v/>
      </c>
      <c r="I321" s="1439" t="str">
        <f>IF(AND(F321&lt;&gt;"",N26&gt;0,M321&gt;N26),"Mot &gt; limite","")</f>
        <v/>
      </c>
      <c r="M321" s="1408">
        <f>IF(OR(F321="",N26="",N26&lt;=0),"",IF(LEN(F321)&lt;=N26,LEN(F321),IFERROR(FIND("♦",SUBSTITUTE(LEFT(F321,N26)," ","♦",LEN(LEFT(F321,N26))-LEN(SUBSTITUTE(LEFT(F321,N26)," ","")))),FIND(" ",F321&amp;" ",N26+1)-1)))</f>
        <v>1</v>
      </c>
      <c r="N321" s="1437" t="str">
        <f t="shared" si="135"/>
        <v/>
      </c>
      <c r="O321" s="1438" t="str">
        <f t="shared" si="136"/>
        <v/>
      </c>
      <c r="P321" s="1437" t="str">
        <f t="shared" si="137"/>
        <v/>
      </c>
      <c r="Q321" s="1437" t="str">
        <f t="shared" si="138"/>
        <v/>
      </c>
      <c r="S321" s="1477"/>
      <c r="T321" s="1477"/>
      <c r="U321" s="1477"/>
      <c r="V321" s="1477"/>
      <c r="W321" s="1477"/>
      <c r="X321" s="1477"/>
      <c r="Y321" s="1477"/>
      <c r="Z321" s="1477"/>
      <c r="AA321" s="1477"/>
      <c r="AB321" s="1467"/>
      <c r="AC321" s="1467"/>
      <c r="AD321" s="1472" t="str">
        <f>IF(ISBLANK(AE321),"",LARGE(AD306:AD320,1)+1)</f>
        <v/>
      </c>
      <c r="AE321" s="1471"/>
      <c r="AF321" s="1471"/>
      <c r="AG321" s="1471"/>
      <c r="AH321" s="1471"/>
      <c r="AI321" s="1471"/>
      <c r="AJ321" s="1471"/>
      <c r="AK321" s="1471"/>
      <c r="AL321" s="1471"/>
      <c r="AM321" s="1471"/>
      <c r="AN321" s="1717" t="s">
        <v>206</v>
      </c>
      <c r="AO321" s="1716">
        <v>4.8611111111111112E-3</v>
      </c>
      <c r="AP321" s="1715">
        <v>110</v>
      </c>
      <c r="AQ321" s="1714"/>
      <c r="AR321" s="1713"/>
      <c r="AS321" s="1463"/>
      <c r="EF321" s="1412"/>
      <c r="EG321" s="1411" t="s">
        <v>2667</v>
      </c>
      <c r="EH321" s="1411" t="s">
        <v>602</v>
      </c>
      <c r="EI321" s="1411" t="s">
        <v>1906</v>
      </c>
      <c r="EJ321" s="1411" t="s">
        <v>2668</v>
      </c>
      <c r="EK321" s="1411" t="s">
        <v>2668</v>
      </c>
      <c r="EL321" s="1411" t="s">
        <v>2485</v>
      </c>
      <c r="EM321" s="1411" t="s">
        <v>2486</v>
      </c>
      <c r="EN321" s="1411" t="s">
        <v>2487</v>
      </c>
      <c r="EO321" s="1414" t="s">
        <v>2488</v>
      </c>
    </row>
    <row r="322" spans="2:145" ht="21" customHeight="1">
      <c r="B322" s="1439"/>
      <c r="C322" s="1439"/>
      <c r="D322" s="1439"/>
      <c r="E322" s="1439">
        <f t="array" ref="E322">IF(H321&lt;&gt;"",E321,IF(E321="","",IFERROR(MATCH(TRUE(),INDEX(INDEX(K:K,E321+1):K219&lt;&gt;"",0),0)+E321,"")))</f>
        <v>463</v>
      </c>
      <c r="F322" s="1441">
        <f t="shared" si="139"/>
        <v>0</v>
      </c>
      <c r="G322" s="1441" t="str">
        <f t="shared" si="133"/>
        <v/>
      </c>
      <c r="H322" s="1440" t="str">
        <f t="shared" si="134"/>
        <v/>
      </c>
      <c r="I322" s="1439" t="str">
        <f>IF(AND(F322&lt;&gt;"",N26&gt;0,M322&gt;N26),"Mot &gt; limite","")</f>
        <v/>
      </c>
      <c r="M322" s="1408">
        <f>IF(OR(F322="",N26="",N26&lt;=0),"",IF(LEN(F322)&lt;=N26,LEN(F322),IFERROR(FIND("♦",SUBSTITUTE(LEFT(F322,N26)," ","♦",LEN(LEFT(F322,N26))-LEN(SUBSTITUTE(LEFT(F322,N26)," ","")))),FIND(" ",F322&amp;" ",N26+1)-1)))</f>
        <v>1</v>
      </c>
      <c r="N322" s="1437" t="str">
        <f t="shared" si="135"/>
        <v/>
      </c>
      <c r="O322" s="1438" t="str">
        <f t="shared" si="136"/>
        <v/>
      </c>
      <c r="P322" s="1437" t="str">
        <f t="shared" si="137"/>
        <v/>
      </c>
      <c r="Q322" s="1437" t="str">
        <f t="shared" si="138"/>
        <v/>
      </c>
      <c r="S322" s="1477"/>
      <c r="T322" s="1477"/>
      <c r="U322" s="1477"/>
      <c r="V322" s="1477"/>
      <c r="W322" s="1477"/>
      <c r="X322" s="1477"/>
      <c r="Y322" s="1477"/>
      <c r="Z322" s="1477"/>
      <c r="AA322" s="1477"/>
      <c r="AB322" s="1467"/>
      <c r="AC322" s="1467"/>
      <c r="AD322" s="1472" t="str">
        <f>IF(ISBLANK(AE322),"",LARGE(AD306:AD321,1)+1)</f>
        <v/>
      </c>
      <c r="AE322" s="1471"/>
      <c r="AF322" s="1471"/>
      <c r="AG322" s="1471"/>
      <c r="AH322" s="1471"/>
      <c r="AI322" s="1471"/>
      <c r="AJ322" s="1471"/>
      <c r="AK322" s="1471"/>
      <c r="AL322" s="1471"/>
      <c r="AM322" s="1471"/>
      <c r="AN322" s="1712"/>
      <c r="AO322" s="1712"/>
      <c r="AP322" s="1712"/>
      <c r="AQ322" s="1712"/>
      <c r="AR322" s="1711"/>
      <c r="AS322" s="1463"/>
      <c r="EF322" s="1412"/>
      <c r="EG322" s="1411" t="s">
        <v>2669</v>
      </c>
      <c r="EH322" s="1411" t="s">
        <v>602</v>
      </c>
      <c r="EI322" s="1411" t="s">
        <v>1906</v>
      </c>
      <c r="EJ322" s="1411" t="s">
        <v>2670</v>
      </c>
      <c r="EK322" s="1411" t="s">
        <v>2670</v>
      </c>
      <c r="EL322" s="1411" t="s">
        <v>2485</v>
      </c>
      <c r="EM322" s="1411" t="s">
        <v>2486</v>
      </c>
      <c r="EN322" s="1411" t="s">
        <v>2487</v>
      </c>
      <c r="EO322" s="1414" t="s">
        <v>2488</v>
      </c>
    </row>
    <row r="323" spans="2:145" ht="21" customHeight="1">
      <c r="B323" s="1439"/>
      <c r="C323" s="1439"/>
      <c r="D323" s="1439"/>
      <c r="E323" s="1439">
        <f t="array" ref="E323">IF(H322&lt;&gt;"",E322,IF(E322="","",IFERROR(MATCH(TRUE(),INDEX(INDEX(K:K,E322+1):K219&lt;&gt;"",0),0)+E322,"")))</f>
        <v>464</v>
      </c>
      <c r="F323" s="1441">
        <f t="shared" si="139"/>
        <v>0</v>
      </c>
      <c r="G323" s="1441" t="str">
        <f t="shared" si="133"/>
        <v/>
      </c>
      <c r="H323" s="1440" t="str">
        <f t="shared" si="134"/>
        <v/>
      </c>
      <c r="I323" s="1439" t="str">
        <f>IF(AND(F323&lt;&gt;"",N26&gt;0,M323&gt;N26),"Mot &gt; limite","")</f>
        <v/>
      </c>
      <c r="M323" s="1408">
        <f>IF(OR(F323="",N26="",N26&lt;=0),"",IF(LEN(F323)&lt;=N26,LEN(F323),IFERROR(FIND("♦",SUBSTITUTE(LEFT(F323,N26)," ","♦",LEN(LEFT(F323,N26))-LEN(SUBSTITUTE(LEFT(F323,N26)," ","")))),FIND(" ",F323&amp;" ",N26+1)-1)))</f>
        <v>1</v>
      </c>
      <c r="N323" s="1437" t="str">
        <f t="shared" si="135"/>
        <v/>
      </c>
      <c r="O323" s="1438" t="str">
        <f t="shared" si="136"/>
        <v/>
      </c>
      <c r="P323" s="1437" t="str">
        <f t="shared" si="137"/>
        <v/>
      </c>
      <c r="Q323" s="1437" t="str">
        <f t="shared" si="138"/>
        <v/>
      </c>
      <c r="S323" s="1477"/>
      <c r="T323" s="1477"/>
      <c r="U323" s="1477"/>
      <c r="V323" s="1477"/>
      <c r="W323" s="1477"/>
      <c r="X323" s="1477"/>
      <c r="Y323" s="1477"/>
      <c r="Z323" s="1477"/>
      <c r="AA323" s="1477"/>
      <c r="AB323" s="1467"/>
      <c r="AC323" s="1467"/>
      <c r="AD323" s="1472" t="str">
        <f>IF(ISBLANK(AE323),"",LARGE(AD306:AD322,1)+1)</f>
        <v/>
      </c>
      <c r="AE323" s="1471"/>
      <c r="AF323" s="1471"/>
      <c r="AG323" s="1471"/>
      <c r="AH323" s="1471"/>
      <c r="AI323" s="1471"/>
      <c r="AJ323" s="1471"/>
      <c r="AK323" s="1471"/>
      <c r="AL323" s="1471"/>
      <c r="AM323" s="1471"/>
      <c r="AN323" s="1471"/>
      <c r="AO323" s="1471"/>
      <c r="AP323" s="1471"/>
      <c r="AQ323" s="1471"/>
      <c r="AR323" s="1621"/>
      <c r="AS323" s="1463"/>
      <c r="EF323" s="1412"/>
      <c r="EG323" s="1411" t="s">
        <v>2671</v>
      </c>
      <c r="EH323" s="1411" t="s">
        <v>602</v>
      </c>
      <c r="EI323" s="1411" t="s">
        <v>1906</v>
      </c>
      <c r="EJ323" s="1411" t="s">
        <v>2672</v>
      </c>
      <c r="EK323" s="1411" t="s">
        <v>2672</v>
      </c>
      <c r="EL323" s="1411" t="s">
        <v>2485</v>
      </c>
      <c r="EM323" s="1411" t="s">
        <v>2486</v>
      </c>
      <c r="EN323" s="1411" t="s">
        <v>2487</v>
      </c>
      <c r="EO323" s="1414" t="s">
        <v>2488</v>
      </c>
    </row>
    <row r="324" spans="2:145" ht="21" customHeight="1">
      <c r="B324" s="1439"/>
      <c r="C324" s="1439"/>
      <c r="D324" s="1439"/>
      <c r="E324" s="1439">
        <f t="array" ref="E324">IF(H323&lt;&gt;"",E323,IF(E323="","",IFERROR(MATCH(TRUE(),INDEX(INDEX(K:K,E323+1):K219&lt;&gt;"",0),0)+E323,"")))</f>
        <v>465</v>
      </c>
      <c r="F324" s="1441">
        <f t="shared" si="139"/>
        <v>0</v>
      </c>
      <c r="G324" s="1441" t="str">
        <f t="shared" si="133"/>
        <v/>
      </c>
      <c r="H324" s="1440" t="str">
        <f t="shared" si="134"/>
        <v/>
      </c>
      <c r="I324" s="1439" t="str">
        <f>IF(AND(F324&lt;&gt;"",N26&gt;0,M324&gt;N26),"Mot &gt; limite","")</f>
        <v/>
      </c>
      <c r="M324" s="1408">
        <f>IF(OR(F324="",N26="",N26&lt;=0),"",IF(LEN(F324)&lt;=N26,LEN(F324),IFERROR(FIND("♦",SUBSTITUTE(LEFT(F324,N26)," ","♦",LEN(LEFT(F324,N26))-LEN(SUBSTITUTE(LEFT(F324,N26)," ","")))),FIND(" ",F324&amp;" ",N26+1)-1)))</f>
        <v>1</v>
      </c>
      <c r="N324" s="1437" t="str">
        <f t="shared" si="135"/>
        <v/>
      </c>
      <c r="O324" s="1438" t="str">
        <f t="shared" si="136"/>
        <v/>
      </c>
      <c r="P324" s="1437" t="str">
        <f t="shared" si="137"/>
        <v/>
      </c>
      <c r="Q324" s="1437" t="str">
        <f t="shared" si="138"/>
        <v/>
      </c>
      <c r="S324" s="1477"/>
      <c r="T324" s="1477"/>
      <c r="U324" s="1477"/>
      <c r="V324" s="1477"/>
      <c r="W324" s="1477"/>
      <c r="X324" s="1477"/>
      <c r="Y324" s="1477"/>
      <c r="Z324" s="1477"/>
      <c r="AA324" s="1477"/>
      <c r="AB324" s="1467"/>
      <c r="AC324" s="1467"/>
      <c r="AD324" s="1472" t="str">
        <f>IF(ISBLANK(AE324),"",LARGE(AD306:AD323,1)+1)</f>
        <v/>
      </c>
      <c r="AE324" s="1471"/>
      <c r="AF324" s="1471"/>
      <c r="AG324" s="1471"/>
      <c r="AH324" s="1471"/>
      <c r="AI324" s="1471"/>
      <c r="AJ324" s="1471"/>
      <c r="AK324" s="1471"/>
      <c r="AL324" s="1471"/>
      <c r="AM324" s="1471"/>
      <c r="AN324" s="1471"/>
      <c r="AO324" s="1471"/>
      <c r="AP324" s="1471"/>
      <c r="AQ324" s="1471"/>
      <c r="AR324" s="1621"/>
      <c r="AS324" s="1463"/>
      <c r="EF324" s="1412"/>
      <c r="EG324" s="1411" t="s">
        <v>2673</v>
      </c>
      <c r="EH324" s="1411" t="s">
        <v>602</v>
      </c>
      <c r="EI324" s="1411" t="s">
        <v>1906</v>
      </c>
      <c r="EJ324" s="1411" t="s">
        <v>2674</v>
      </c>
      <c r="EK324" s="1411" t="s">
        <v>2674</v>
      </c>
      <c r="EL324" s="1411" t="s">
        <v>2485</v>
      </c>
      <c r="EM324" s="1411" t="s">
        <v>2486</v>
      </c>
      <c r="EN324" s="1411" t="s">
        <v>2487</v>
      </c>
      <c r="EO324" s="1414" t="s">
        <v>2488</v>
      </c>
    </row>
    <row r="325" spans="2:145" ht="21" customHeight="1">
      <c r="B325" s="1439"/>
      <c r="C325" s="1439"/>
      <c r="D325" s="1439"/>
      <c r="E325" s="1439">
        <f t="array" ref="E325">IF(H324&lt;&gt;"",E324,IF(E324="","",IFERROR(MATCH(TRUE(),INDEX(INDEX(K:K,E324+1):K219&lt;&gt;"",0),0)+E324,"")))</f>
        <v>466</v>
      </c>
      <c r="F325" s="1441">
        <f t="shared" si="139"/>
        <v>0</v>
      </c>
      <c r="G325" s="1441" t="str">
        <f t="shared" si="133"/>
        <v/>
      </c>
      <c r="H325" s="1440" t="str">
        <f t="shared" si="134"/>
        <v/>
      </c>
      <c r="I325" s="1439" t="str">
        <f>IF(AND(F325&lt;&gt;"",N26&gt;0,M325&gt;N26),"Mot &gt; limite","")</f>
        <v/>
      </c>
      <c r="M325" s="1408">
        <f>IF(OR(F325="",N26="",N26&lt;=0),"",IF(LEN(F325)&lt;=N26,LEN(F325),IFERROR(FIND("♦",SUBSTITUTE(LEFT(F325,N26)," ","♦",LEN(LEFT(F325,N26))-LEN(SUBSTITUTE(LEFT(F325,N26)," ","")))),FIND(" ",F325&amp;" ",N26+1)-1)))</f>
        <v>1</v>
      </c>
      <c r="N325" s="1437" t="str">
        <f t="shared" si="135"/>
        <v/>
      </c>
      <c r="O325" s="1438" t="str">
        <f t="shared" si="136"/>
        <v/>
      </c>
      <c r="P325" s="1437" t="str">
        <f t="shared" si="137"/>
        <v/>
      </c>
      <c r="Q325" s="1437" t="str">
        <f t="shared" si="138"/>
        <v/>
      </c>
      <c r="S325" s="1477"/>
      <c r="T325" s="1477"/>
      <c r="U325" s="1477"/>
      <c r="V325" s="1477"/>
      <c r="W325" s="1477"/>
      <c r="X325" s="1477"/>
      <c r="Y325" s="1477"/>
      <c r="Z325" s="1477"/>
      <c r="AA325" s="1477"/>
      <c r="AB325" s="1467"/>
      <c r="AC325" s="1467"/>
      <c r="AD325" s="1466" t="s">
        <v>118</v>
      </c>
      <c r="AE325" s="1465"/>
      <c r="AF325" s="1465"/>
      <c r="AG325" s="1465"/>
      <c r="AH325" s="1465"/>
      <c r="AI325" s="1465"/>
      <c r="AJ325" s="1465"/>
      <c r="AK325" s="1465"/>
      <c r="AL325" s="1465"/>
      <c r="AM325" s="1465"/>
      <c r="AN325" s="1465"/>
      <c r="AO325" s="1465"/>
      <c r="AP325" s="1465"/>
      <c r="AQ325" s="1465"/>
      <c r="AR325" s="1574" t="s">
        <v>118</v>
      </c>
      <c r="AS325" s="1463"/>
      <c r="EF325" s="1412"/>
      <c r="EG325" s="1411" t="s">
        <v>2675</v>
      </c>
      <c r="EH325" s="1411" t="s">
        <v>602</v>
      </c>
      <c r="EI325" s="1411" t="s">
        <v>1906</v>
      </c>
      <c r="EJ325" s="1411" t="s">
        <v>2676</v>
      </c>
      <c r="EK325" s="1411" t="s">
        <v>2676</v>
      </c>
      <c r="EL325" s="1411" t="s">
        <v>2485</v>
      </c>
      <c r="EM325" s="1411" t="s">
        <v>2486</v>
      </c>
      <c r="EN325" s="1411" t="s">
        <v>2487</v>
      </c>
      <c r="EO325" s="1414" t="s">
        <v>2488</v>
      </c>
    </row>
    <row r="326" spans="2:145" ht="21" customHeight="1">
      <c r="B326" s="1439"/>
      <c r="C326" s="1439"/>
      <c r="D326" s="1439"/>
      <c r="E326" s="1439">
        <f t="array" ref="E326">IF(H325&lt;&gt;"",E325,IF(E325="","",IFERROR(MATCH(TRUE(),INDEX(INDEX(K:K,E325+1):K219&lt;&gt;"",0),0)+E325,"")))</f>
        <v>467</v>
      </c>
      <c r="F326" s="1441">
        <f t="shared" si="139"/>
        <v>0</v>
      </c>
      <c r="G326" s="1441" t="str">
        <f t="shared" si="133"/>
        <v/>
      </c>
      <c r="H326" s="1440" t="str">
        <f t="shared" si="134"/>
        <v/>
      </c>
      <c r="I326" s="1439" t="str">
        <f>IF(AND(F326&lt;&gt;"",N26&gt;0,M326&gt;N26),"Mot &gt; limite","")</f>
        <v/>
      </c>
      <c r="M326" s="1408">
        <f>IF(OR(F326="",N26="",N26&lt;=0),"",IF(LEN(F326)&lt;=N26,LEN(F326),IFERROR(FIND("♦",SUBSTITUTE(LEFT(F326,N26)," ","♦",LEN(LEFT(F326,N26))-LEN(SUBSTITUTE(LEFT(F326,N26)," ","")))),FIND(" ",F326&amp;" ",N26+1)-1)))</f>
        <v>1</v>
      </c>
      <c r="N326" s="1437" t="str">
        <f t="shared" si="135"/>
        <v/>
      </c>
      <c r="O326" s="1438" t="str">
        <f t="shared" si="136"/>
        <v/>
      </c>
      <c r="P326" s="1437" t="str">
        <f t="shared" si="137"/>
        <v/>
      </c>
      <c r="Q326" s="1437" t="str">
        <f t="shared" si="138"/>
        <v/>
      </c>
      <c r="S326" s="1477"/>
      <c r="T326" s="1477"/>
      <c r="U326" s="1477"/>
      <c r="V326" s="1477"/>
      <c r="W326" s="1477"/>
      <c r="X326" s="1477"/>
      <c r="Y326" s="1477"/>
      <c r="Z326" s="1477"/>
      <c r="AA326" s="1477"/>
      <c r="AB326" s="1467"/>
      <c r="AC326" s="1467"/>
      <c r="AD326" s="1573" t="s">
        <v>593</v>
      </c>
      <c r="AE326" s="1476"/>
      <c r="AF326" s="1471"/>
      <c r="AG326" s="1471"/>
      <c r="AH326" s="1471"/>
      <c r="AI326" s="1471"/>
      <c r="AJ326" s="1471"/>
      <c r="AK326" s="1471"/>
      <c r="AL326" s="1471"/>
      <c r="AM326" s="1471"/>
      <c r="AN326" s="1571"/>
      <c r="AO326" s="1570"/>
      <c r="AP326" s="1570"/>
      <c r="AQ326" s="1570"/>
      <c r="AR326" s="1615"/>
      <c r="AS326" s="1463"/>
      <c r="EF326" s="1412"/>
      <c r="EG326" s="1411" t="s">
        <v>2677</v>
      </c>
      <c r="EH326" s="1411" t="s">
        <v>602</v>
      </c>
      <c r="EI326" s="1411" t="s">
        <v>1906</v>
      </c>
      <c r="EJ326" s="1411" t="s">
        <v>2678</v>
      </c>
      <c r="EK326" s="1411" t="s">
        <v>2678</v>
      </c>
      <c r="EL326" s="1411" t="s">
        <v>2485</v>
      </c>
      <c r="EM326" s="1411" t="s">
        <v>2486</v>
      </c>
      <c r="EN326" s="1411" t="s">
        <v>2487</v>
      </c>
      <c r="EO326" s="1414" t="s">
        <v>2488</v>
      </c>
    </row>
    <row r="327" spans="2:145" ht="21" customHeight="1">
      <c r="B327" s="1439"/>
      <c r="C327" s="1439"/>
      <c r="D327" s="1439"/>
      <c r="E327" s="1439">
        <f t="array" ref="E327">IF(H326&lt;&gt;"",E326,IF(E326="","",IFERROR(MATCH(TRUE(),INDEX(INDEX(K:K,E326+1):K219&lt;&gt;"",0),0)+E326,"")))</f>
        <v>468</v>
      </c>
      <c r="F327" s="1441">
        <f t="shared" si="139"/>
        <v>0</v>
      </c>
      <c r="G327" s="1441" t="str">
        <f t="shared" si="133"/>
        <v/>
      </c>
      <c r="H327" s="1440" t="str">
        <f t="shared" si="134"/>
        <v/>
      </c>
      <c r="I327" s="1439" t="str">
        <f>IF(AND(F327&lt;&gt;"",N26&gt;0,M327&gt;N26),"Mot &gt; limite","")</f>
        <v/>
      </c>
      <c r="M327" s="1408">
        <f>IF(OR(F327="",N26="",N26&lt;=0),"",IF(LEN(F327)&lt;=N26,LEN(F327),IFERROR(FIND("♦",SUBSTITUTE(LEFT(F327,N26)," ","♦",LEN(LEFT(F327,N26))-LEN(SUBSTITUTE(LEFT(F327,N26)," ","")))),FIND(" ",F327&amp;" ",N26+1)-1)))</f>
        <v>1</v>
      </c>
      <c r="N327" s="1437" t="str">
        <f t="shared" si="135"/>
        <v/>
      </c>
      <c r="O327" s="1438" t="str">
        <f t="shared" si="136"/>
        <v/>
      </c>
      <c r="P327" s="1437" t="str">
        <f t="shared" si="137"/>
        <v/>
      </c>
      <c r="Q327" s="1437" t="str">
        <f t="shared" si="138"/>
        <v/>
      </c>
      <c r="S327" s="1477"/>
      <c r="T327" s="1477"/>
      <c r="U327" s="1477"/>
      <c r="V327" s="1477"/>
      <c r="W327" s="1477"/>
      <c r="X327" s="1477"/>
      <c r="Y327" s="1477"/>
      <c r="Z327" s="1477"/>
      <c r="AA327" s="1477"/>
      <c r="AB327" s="1467"/>
      <c r="AC327" s="1467"/>
      <c r="AD327" s="1568">
        <v>0</v>
      </c>
      <c r="AE327" s="1476"/>
      <c r="AF327" s="1471"/>
      <c r="AG327" s="1471"/>
      <c r="AH327" s="1471"/>
      <c r="AI327" s="1471"/>
      <c r="AJ327" s="1471"/>
      <c r="AK327" s="1471"/>
      <c r="AL327" s="1471"/>
      <c r="AM327" s="1471"/>
      <c r="AN327" s="1470"/>
      <c r="AO327" s="1704" t="s">
        <v>212</v>
      </c>
      <c r="AP327" s="1708">
        <v>1.7361111111111112E-2</v>
      </c>
      <c r="AQ327" s="1709">
        <v>3</v>
      </c>
      <c r="AR327" s="1710" t="s">
        <v>167</v>
      </c>
      <c r="AS327" s="1463"/>
      <c r="EF327" s="1412"/>
      <c r="EG327" s="1411" t="s">
        <v>2679</v>
      </c>
      <c r="EH327" s="1411" t="s">
        <v>602</v>
      </c>
      <c r="EI327" s="1411" t="s">
        <v>1906</v>
      </c>
      <c r="EJ327" s="1411" t="s">
        <v>2680</v>
      </c>
      <c r="EK327" s="1411" t="s">
        <v>2680</v>
      </c>
      <c r="EL327" s="1411" t="s">
        <v>2485</v>
      </c>
      <c r="EM327" s="1411" t="s">
        <v>2486</v>
      </c>
      <c r="EN327" s="1411" t="s">
        <v>2487</v>
      </c>
      <c r="EO327" s="1414" t="s">
        <v>2488</v>
      </c>
    </row>
    <row r="328" spans="2:145" ht="21" customHeight="1">
      <c r="B328" s="1439"/>
      <c r="C328" s="1439"/>
      <c r="D328" s="1439"/>
      <c r="E328" s="1439">
        <f t="array" ref="E328">IF(H327&lt;&gt;"",E327,IF(E327="","",IFERROR(MATCH(TRUE(),INDEX(INDEX(K:K,E327+1):K219&lt;&gt;"",0),0)+E327,"")))</f>
        <v>469</v>
      </c>
      <c r="F328" s="1441">
        <f t="shared" si="139"/>
        <v>0</v>
      </c>
      <c r="G328" s="1441" t="str">
        <f t="shared" si="133"/>
        <v/>
      </c>
      <c r="H328" s="1440" t="str">
        <f t="shared" si="134"/>
        <v/>
      </c>
      <c r="I328" s="1439" t="str">
        <f>IF(AND(F328&lt;&gt;"",N26&gt;0,M328&gt;N26),"Mot &gt; limite","")</f>
        <v/>
      </c>
      <c r="M328" s="1408">
        <f>IF(OR(F328="",N26="",N26&lt;=0),"",IF(LEN(F328)&lt;=N26,LEN(F328),IFERROR(FIND("♦",SUBSTITUTE(LEFT(F328,N26)," ","♦",LEN(LEFT(F328,N26))-LEN(SUBSTITUTE(LEFT(F328,N26)," ","")))),FIND(" ",F328&amp;" ",N26+1)-1)))</f>
        <v>1</v>
      </c>
      <c r="N328" s="1437" t="str">
        <f t="shared" si="135"/>
        <v/>
      </c>
      <c r="O328" s="1438" t="str">
        <f t="shared" si="136"/>
        <v/>
      </c>
      <c r="P328" s="1437" t="str">
        <f t="shared" si="137"/>
        <v/>
      </c>
      <c r="Q328" s="1437" t="str">
        <f t="shared" si="138"/>
        <v/>
      </c>
      <c r="S328" s="1477"/>
      <c r="T328" s="1477"/>
      <c r="U328" s="1477"/>
      <c r="V328" s="1477"/>
      <c r="W328" s="1477"/>
      <c r="X328" s="1477"/>
      <c r="Y328" s="1477"/>
      <c r="Z328" s="1477"/>
      <c r="AA328" s="1477"/>
      <c r="AB328" s="1467"/>
      <c r="AC328" s="1467"/>
      <c r="AD328" s="1472" t="str">
        <f>IF(ISBLANK(AE328),"",LARGE(AD327:AD327,1)+1)</f>
        <v/>
      </c>
      <c r="AE328" s="1476"/>
      <c r="AF328" s="1471"/>
      <c r="AG328" s="1471"/>
      <c r="AH328" s="1471"/>
      <c r="AI328" s="1471"/>
      <c r="AJ328" s="1471"/>
      <c r="AK328" s="1471"/>
      <c r="AL328" s="1471"/>
      <c r="AM328" s="1471"/>
      <c r="AN328" s="1470"/>
      <c r="AO328" s="1704" t="s">
        <v>213</v>
      </c>
      <c r="AP328" s="1708">
        <v>1.7361111111111112E-2</v>
      </c>
      <c r="AQ328" s="1709">
        <v>3</v>
      </c>
      <c r="AR328" s="1701" t="s">
        <v>167</v>
      </c>
      <c r="AS328" s="1463"/>
      <c r="EF328" s="1412"/>
      <c r="EG328" s="1411" t="s">
        <v>2681</v>
      </c>
      <c r="EH328" s="1411" t="s">
        <v>602</v>
      </c>
      <c r="EI328" s="1411" t="s">
        <v>1906</v>
      </c>
      <c r="EJ328" s="1411" t="s">
        <v>2682</v>
      </c>
      <c r="EK328" s="1411" t="s">
        <v>2682</v>
      </c>
      <c r="EL328" s="1411" t="s">
        <v>2485</v>
      </c>
      <c r="EM328" s="1411" t="s">
        <v>2486</v>
      </c>
      <c r="EN328" s="1411" t="s">
        <v>2487</v>
      </c>
      <c r="EO328" s="1414" t="s">
        <v>2488</v>
      </c>
    </row>
    <row r="329" spans="2:145" ht="21" customHeight="1">
      <c r="B329" s="1439"/>
      <c r="C329" s="1439"/>
      <c r="D329" s="1439"/>
      <c r="E329" s="1439">
        <f t="array" ref="E329">IF(H328&lt;&gt;"",E328,IF(E328="","",IFERROR(MATCH(TRUE(),INDEX(INDEX(K:K,E328+1):K219&lt;&gt;"",0),0)+E328,"")))</f>
        <v>470</v>
      </c>
      <c r="F329" s="1441">
        <f t="shared" si="139"/>
        <v>0</v>
      </c>
      <c r="G329" s="1441" t="str">
        <f t="shared" si="133"/>
        <v/>
      </c>
      <c r="H329" s="1440" t="str">
        <f t="shared" si="134"/>
        <v/>
      </c>
      <c r="I329" s="1439" t="str">
        <f>IF(AND(F329&lt;&gt;"",N26&gt;0,M329&gt;N26),"Mot &gt; limite","")</f>
        <v/>
      </c>
      <c r="M329" s="1408">
        <f>IF(OR(F329="",N26="",N26&lt;=0),"",IF(LEN(F329)&lt;=N26,LEN(F329),IFERROR(FIND("♦",SUBSTITUTE(LEFT(F329,N26)," ","♦",LEN(LEFT(F329,N26))-LEN(SUBSTITUTE(LEFT(F329,N26)," ","")))),FIND(" ",F329&amp;" ",N26+1)-1)))</f>
        <v>1</v>
      </c>
      <c r="N329" s="1437" t="str">
        <f t="shared" si="135"/>
        <v/>
      </c>
      <c r="O329" s="1438" t="str">
        <f t="shared" si="136"/>
        <v/>
      </c>
      <c r="P329" s="1437" t="str">
        <f t="shared" si="137"/>
        <v/>
      </c>
      <c r="Q329" s="1437" t="str">
        <f t="shared" si="138"/>
        <v/>
      </c>
      <c r="S329" s="1477"/>
      <c r="T329" s="1477"/>
      <c r="U329" s="1477"/>
      <c r="V329" s="1477"/>
      <c r="W329" s="1477"/>
      <c r="X329" s="1477"/>
      <c r="Y329" s="1477"/>
      <c r="Z329" s="1477"/>
      <c r="AA329" s="1477"/>
      <c r="AB329" s="1467"/>
      <c r="AC329" s="1467"/>
      <c r="AD329" s="1472" t="str">
        <f>IF(ISBLANK(AE329),"",LARGE(AD327:AD328,1)+1)</f>
        <v/>
      </c>
      <c r="AE329" s="1476"/>
      <c r="AF329" s="1471"/>
      <c r="AG329" s="1471"/>
      <c r="AH329" s="1471"/>
      <c r="AI329" s="1471"/>
      <c r="AJ329" s="1471"/>
      <c r="AK329" s="1471"/>
      <c r="AL329" s="1471"/>
      <c r="AM329" s="1471"/>
      <c r="AN329" s="1470"/>
      <c r="AO329" s="1704" t="s">
        <v>214</v>
      </c>
      <c r="AP329" s="1708">
        <v>5.9027777777777797E-2</v>
      </c>
      <c r="AQ329" s="1709">
        <v>3</v>
      </c>
      <c r="AR329" s="1701" t="s">
        <v>167</v>
      </c>
      <c r="AS329" s="1463"/>
      <c r="EF329" s="1412"/>
      <c r="EG329" s="1411" t="s">
        <v>2683</v>
      </c>
      <c r="EH329" s="1411" t="s">
        <v>602</v>
      </c>
      <c r="EI329" s="1411" t="s">
        <v>1906</v>
      </c>
      <c r="EJ329" s="1411" t="s">
        <v>2684</v>
      </c>
      <c r="EK329" s="1411" t="s">
        <v>2684</v>
      </c>
      <c r="EL329" s="1411" t="s">
        <v>2485</v>
      </c>
      <c r="EM329" s="1411" t="s">
        <v>2486</v>
      </c>
      <c r="EN329" s="1411" t="s">
        <v>2487</v>
      </c>
      <c r="EO329" s="1414" t="s">
        <v>2488</v>
      </c>
    </row>
    <row r="330" spans="2:145" ht="21" customHeight="1">
      <c r="B330" s="1439"/>
      <c r="C330" s="1439"/>
      <c r="D330" s="1439"/>
      <c r="E330" s="1439">
        <f t="array" ref="E330">IF(H329&lt;&gt;"",E329,IF(E329="","",IFERROR(MATCH(TRUE(),INDEX(INDEX(K:K,E329+1):K219&lt;&gt;"",0),0)+E329,"")))</f>
        <v>471</v>
      </c>
      <c r="F330" s="1441">
        <f t="shared" si="139"/>
        <v>0</v>
      </c>
      <c r="G330" s="1441" t="str">
        <f t="shared" si="133"/>
        <v/>
      </c>
      <c r="H330" s="1440" t="str">
        <f t="shared" si="134"/>
        <v/>
      </c>
      <c r="I330" s="1439" t="str">
        <f>IF(AND(F330&lt;&gt;"",N26&gt;0,M330&gt;N26),"Mot &gt; limite","")</f>
        <v/>
      </c>
      <c r="M330" s="1408">
        <f>IF(OR(F330="",N26="",N26&lt;=0),"",IF(LEN(F330)&lt;=N26,LEN(F330),IFERROR(FIND("♦",SUBSTITUTE(LEFT(F330,N26)," ","♦",LEN(LEFT(F330,N26))-LEN(SUBSTITUTE(LEFT(F330,N26)," ","")))),FIND(" ",F330&amp;" ",N26+1)-1)))</f>
        <v>1</v>
      </c>
      <c r="N330" s="1437" t="str">
        <f t="shared" si="135"/>
        <v/>
      </c>
      <c r="O330" s="1438" t="str">
        <f t="shared" si="136"/>
        <v/>
      </c>
      <c r="P330" s="1437" t="str">
        <f t="shared" si="137"/>
        <v/>
      </c>
      <c r="Q330" s="1437" t="str">
        <f t="shared" si="138"/>
        <v/>
      </c>
      <c r="S330" s="1477"/>
      <c r="T330" s="1477"/>
      <c r="U330" s="1477"/>
      <c r="V330" s="1477"/>
      <c r="W330" s="1477"/>
      <c r="X330" s="1477"/>
      <c r="Y330" s="1477"/>
      <c r="Z330" s="1477"/>
      <c r="AA330" s="1477"/>
      <c r="AB330" s="1467"/>
      <c r="AC330" s="1467"/>
      <c r="AD330" s="1472" t="str">
        <f>IF(ISBLANK(AE330),"",LARGE(AD327:AD329,1)+1)</f>
        <v/>
      </c>
      <c r="AE330" s="1476"/>
      <c r="AF330" s="1471"/>
      <c r="AG330" s="1471"/>
      <c r="AH330" s="1471"/>
      <c r="AI330" s="1471"/>
      <c r="AJ330" s="1471"/>
      <c r="AK330" s="1471"/>
      <c r="AL330" s="1471"/>
      <c r="AM330" s="1471"/>
      <c r="AN330" s="1470"/>
      <c r="AO330" s="1704" t="s">
        <v>215</v>
      </c>
      <c r="AP330" s="1708">
        <v>2.4305555555555556E-2</v>
      </c>
      <c r="AQ330" s="1709">
        <v>3</v>
      </c>
      <c r="AR330" s="1701" t="s">
        <v>167</v>
      </c>
      <c r="AS330" s="1463"/>
      <c r="EF330" s="1412"/>
      <c r="EG330" s="1411" t="s">
        <v>2685</v>
      </c>
      <c r="EH330" s="1411" t="s">
        <v>602</v>
      </c>
      <c r="EI330" s="1411" t="s">
        <v>1906</v>
      </c>
      <c r="EJ330" s="1411" t="s">
        <v>2686</v>
      </c>
      <c r="EK330" s="1411" t="s">
        <v>2686</v>
      </c>
      <c r="EL330" s="1411" t="s">
        <v>2485</v>
      </c>
      <c r="EM330" s="1411" t="s">
        <v>2486</v>
      </c>
      <c r="EN330" s="1411" t="s">
        <v>2487</v>
      </c>
      <c r="EO330" s="1414" t="s">
        <v>2488</v>
      </c>
    </row>
    <row r="331" spans="2:145" ht="21" customHeight="1">
      <c r="B331" s="1439"/>
      <c r="C331" s="1439"/>
      <c r="D331" s="1439"/>
      <c r="E331" s="1439">
        <f t="array" ref="E331">IF(H330&lt;&gt;"",E330,IF(E330="","",IFERROR(MATCH(TRUE(),INDEX(INDEX(K:K,E330+1):K219&lt;&gt;"",0),0)+E330,"")))</f>
        <v>472</v>
      </c>
      <c r="F331" s="1441">
        <f t="shared" si="139"/>
        <v>0</v>
      </c>
      <c r="G331" s="1441" t="str">
        <f t="shared" si="133"/>
        <v/>
      </c>
      <c r="H331" s="1440" t="str">
        <f t="shared" si="134"/>
        <v/>
      </c>
      <c r="I331" s="1439" t="str">
        <f>IF(AND(F331&lt;&gt;"",N26&gt;0,M331&gt;N26),"Mot &gt; limite","")</f>
        <v/>
      </c>
      <c r="M331" s="1408">
        <f>IF(OR(F331="",N26="",N26&lt;=0),"",IF(LEN(F331)&lt;=N26,LEN(F331),IFERROR(FIND("♦",SUBSTITUTE(LEFT(F331,N26)," ","♦",LEN(LEFT(F331,N26))-LEN(SUBSTITUTE(LEFT(F331,N26)," ","")))),FIND(" ",F331&amp;" ",N26+1)-1)))</f>
        <v>1</v>
      </c>
      <c r="N331" s="1437" t="str">
        <f t="shared" si="135"/>
        <v/>
      </c>
      <c r="O331" s="1438" t="str">
        <f t="shared" si="136"/>
        <v/>
      </c>
      <c r="P331" s="1437" t="str">
        <f t="shared" si="137"/>
        <v/>
      </c>
      <c r="Q331" s="1437" t="str">
        <f t="shared" si="138"/>
        <v/>
      </c>
      <c r="S331" s="1477"/>
      <c r="T331" s="1477"/>
      <c r="U331" s="1477"/>
      <c r="V331" s="1477"/>
      <c r="W331" s="1477"/>
      <c r="X331" s="1477"/>
      <c r="Y331" s="1477"/>
      <c r="Z331" s="1477"/>
      <c r="AA331" s="1477"/>
      <c r="AB331" s="1467"/>
      <c r="AC331" s="1467"/>
      <c r="AD331" s="1472" t="str">
        <f>IF(ISBLANK(AE331),"",LARGE(AD327:AD330,1)+1)</f>
        <v/>
      </c>
      <c r="AE331" s="1476"/>
      <c r="AF331" s="1471"/>
      <c r="AG331" s="1471"/>
      <c r="AH331" s="1471"/>
      <c r="AI331" s="1471"/>
      <c r="AJ331" s="1471"/>
      <c r="AK331" s="1471"/>
      <c r="AL331" s="1471"/>
      <c r="AM331" s="1471"/>
      <c r="AN331" s="1470"/>
      <c r="AO331" s="1704" t="s">
        <v>216</v>
      </c>
      <c r="AP331" s="1708">
        <v>1.0416666666666666E-2</v>
      </c>
      <c r="AQ331" s="1709">
        <v>170</v>
      </c>
      <c r="AR331" s="1701" t="s">
        <v>167</v>
      </c>
      <c r="AS331" s="1463"/>
      <c r="EF331" s="1412"/>
      <c r="EG331" s="1411" t="s">
        <v>2687</v>
      </c>
      <c r="EH331" s="1411" t="s">
        <v>602</v>
      </c>
      <c r="EI331" s="1411" t="s">
        <v>1906</v>
      </c>
      <c r="EJ331" s="1411" t="s">
        <v>2688</v>
      </c>
      <c r="EK331" s="1411" t="s">
        <v>2688</v>
      </c>
      <c r="EL331" s="1411" t="s">
        <v>2485</v>
      </c>
      <c r="EM331" s="1411" t="s">
        <v>2486</v>
      </c>
      <c r="EN331" s="1411" t="s">
        <v>2487</v>
      </c>
      <c r="EO331" s="1414" t="s">
        <v>2488</v>
      </c>
    </row>
    <row r="332" spans="2:145" ht="21" customHeight="1">
      <c r="B332" s="1439"/>
      <c r="C332" s="1439"/>
      <c r="D332" s="1439"/>
      <c r="E332" s="1439">
        <f t="array" ref="E332">IF(H331&lt;&gt;"",E331,IF(E331="","",IFERROR(MATCH(TRUE(),INDEX(INDEX(K:K,E331+1):K219&lt;&gt;"",0),0)+E331,"")))</f>
        <v>473</v>
      </c>
      <c r="F332" s="1441">
        <f t="shared" si="139"/>
        <v>0</v>
      </c>
      <c r="G332" s="1441" t="str">
        <f t="shared" si="133"/>
        <v/>
      </c>
      <c r="H332" s="1440" t="str">
        <f t="shared" si="134"/>
        <v/>
      </c>
      <c r="I332" s="1439" t="str">
        <f>IF(AND(F332&lt;&gt;"",N26&gt;0,M332&gt;N26),"Mot &gt; limite","")</f>
        <v/>
      </c>
      <c r="M332" s="1408">
        <f>IF(OR(F332="",N26="",N26&lt;=0),"",IF(LEN(F332)&lt;=N26,LEN(F332),IFERROR(FIND("♦",SUBSTITUTE(LEFT(F332,N26)," ","♦",LEN(LEFT(F332,N26))-LEN(SUBSTITUTE(LEFT(F332,N26)," ","")))),FIND(" ",F332&amp;" ",N26+1)-1)))</f>
        <v>1</v>
      </c>
      <c r="N332" s="1437" t="str">
        <f t="shared" si="135"/>
        <v/>
      </c>
      <c r="O332" s="1438" t="str">
        <f t="shared" si="136"/>
        <v/>
      </c>
      <c r="P332" s="1437" t="str">
        <f t="shared" si="137"/>
        <v/>
      </c>
      <c r="Q332" s="1437" t="str">
        <f t="shared" si="138"/>
        <v/>
      </c>
      <c r="S332" s="1477"/>
      <c r="T332" s="1477"/>
      <c r="U332" s="1477"/>
      <c r="V332" s="1477"/>
      <c r="W332" s="1477"/>
      <c r="X332" s="1477"/>
      <c r="Y332" s="1477"/>
      <c r="Z332" s="1477"/>
      <c r="AA332" s="1477"/>
      <c r="AB332" s="1467"/>
      <c r="AC332" s="1467"/>
      <c r="AD332" s="1472" t="str">
        <f>IF(ISBLANK(AE332),"",LARGE(AD327:AD331,1)+1)</f>
        <v/>
      </c>
      <c r="AE332" s="1476"/>
      <c r="AF332" s="1471"/>
      <c r="AG332" s="1471"/>
      <c r="AH332" s="1471"/>
      <c r="AI332" s="1471"/>
      <c r="AJ332" s="1471"/>
      <c r="AK332" s="1471"/>
      <c r="AL332" s="1471"/>
      <c r="AM332" s="1471"/>
      <c r="AN332" s="1470"/>
      <c r="AO332" s="1704" t="s">
        <v>207</v>
      </c>
      <c r="AP332" s="1708">
        <v>6.9444444444444441E-3</v>
      </c>
      <c r="AQ332" s="1709">
        <v>150</v>
      </c>
      <c r="AR332" s="1701" t="s">
        <v>167</v>
      </c>
      <c r="AS332" s="1463"/>
      <c r="EF332" s="1412"/>
      <c r="EG332" s="1411" t="s">
        <v>2689</v>
      </c>
      <c r="EH332" s="1411" t="s">
        <v>602</v>
      </c>
      <c r="EI332" s="1411" t="s">
        <v>1906</v>
      </c>
      <c r="EJ332" s="1411" t="s">
        <v>2690</v>
      </c>
      <c r="EK332" s="1411" t="s">
        <v>2690</v>
      </c>
      <c r="EL332" s="1411" t="s">
        <v>2485</v>
      </c>
      <c r="EM332" s="1411" t="s">
        <v>2486</v>
      </c>
      <c r="EN332" s="1411" t="s">
        <v>2487</v>
      </c>
      <c r="EO332" s="1414" t="s">
        <v>2488</v>
      </c>
    </row>
    <row r="333" spans="2:145" ht="21" customHeight="1">
      <c r="B333" s="1439"/>
      <c r="C333" s="1439"/>
      <c r="D333" s="1439"/>
      <c r="E333" s="1439">
        <f t="array" ref="E333">IF(H332&lt;&gt;"",E332,IF(E332="","",IFERROR(MATCH(TRUE(),INDEX(INDEX(K:K,E332+1):K219&lt;&gt;"",0),0)+E332,"")))</f>
        <v>474</v>
      </c>
      <c r="F333" s="1441">
        <f t="shared" si="139"/>
        <v>0</v>
      </c>
      <c r="G333" s="1441" t="str">
        <f t="shared" si="133"/>
        <v/>
      </c>
      <c r="H333" s="1440" t="str">
        <f t="shared" si="134"/>
        <v/>
      </c>
      <c r="I333" s="1439" t="str">
        <f>IF(AND(F333&lt;&gt;"",N26&gt;0,M333&gt;N26),"Mot &gt; limite","")</f>
        <v/>
      </c>
      <c r="M333" s="1408">
        <f>IF(OR(F333="",N26="",N26&lt;=0),"",IF(LEN(F333)&lt;=N26,LEN(F333),IFERROR(FIND("♦",SUBSTITUTE(LEFT(F333,N26)," ","♦",LEN(LEFT(F333,N26))-LEN(SUBSTITUTE(LEFT(F333,N26)," ","")))),FIND(" ",F333&amp;" ",N26+1)-1)))</f>
        <v>1</v>
      </c>
      <c r="N333" s="1437" t="str">
        <f t="shared" si="135"/>
        <v/>
      </c>
      <c r="O333" s="1438" t="str">
        <f t="shared" si="136"/>
        <v/>
      </c>
      <c r="P333" s="1437" t="str">
        <f t="shared" si="137"/>
        <v/>
      </c>
      <c r="Q333" s="1437" t="str">
        <f t="shared" si="138"/>
        <v/>
      </c>
      <c r="S333" s="1477"/>
      <c r="T333" s="1477"/>
      <c r="U333" s="1477"/>
      <c r="V333" s="1477"/>
      <c r="W333" s="1477"/>
      <c r="X333" s="1477"/>
      <c r="Y333" s="1477"/>
      <c r="Z333" s="1477"/>
      <c r="AA333" s="1477"/>
      <c r="AB333" s="1467"/>
      <c r="AC333" s="1467"/>
      <c r="AD333" s="1472" t="str">
        <f>IF(ISBLANK(AE333),"",LARGE(AD327:AD332,1)+1)</f>
        <v/>
      </c>
      <c r="AE333" s="1476"/>
      <c r="AF333" s="1471"/>
      <c r="AG333" s="1471"/>
      <c r="AH333" s="1471"/>
      <c r="AI333" s="1471"/>
      <c r="AJ333" s="1471"/>
      <c r="AK333" s="1471"/>
      <c r="AL333" s="1471"/>
      <c r="AM333" s="1471"/>
      <c r="AN333" s="1470"/>
      <c r="AO333" s="1704" t="s">
        <v>217</v>
      </c>
      <c r="AP333" s="1708">
        <v>0.10069444444444445</v>
      </c>
      <c r="AQ333" s="1709">
        <v>120</v>
      </c>
      <c r="AR333" s="1701" t="s">
        <v>167</v>
      </c>
      <c r="AS333" s="1463"/>
      <c r="EF333" s="1412"/>
      <c r="EG333" s="1411" t="s">
        <v>2691</v>
      </c>
      <c r="EH333" s="1411" t="s">
        <v>602</v>
      </c>
      <c r="EI333" s="1411" t="s">
        <v>1906</v>
      </c>
      <c r="EJ333" s="1411" t="s">
        <v>2692</v>
      </c>
      <c r="EK333" s="1411" t="s">
        <v>2692</v>
      </c>
      <c r="EL333" s="1411" t="s">
        <v>2485</v>
      </c>
      <c r="EM333" s="1411" t="s">
        <v>2486</v>
      </c>
      <c r="EN333" s="1411" t="s">
        <v>2487</v>
      </c>
      <c r="EO333" s="1414" t="s">
        <v>2488</v>
      </c>
    </row>
    <row r="334" spans="2:145" ht="21" customHeight="1">
      <c r="B334" s="1439"/>
      <c r="C334" s="1439"/>
      <c r="D334" s="1439"/>
      <c r="E334" s="1439">
        <f t="array" ref="E334">IF(H333&lt;&gt;"",E333,IF(E333="","",IFERROR(MATCH(TRUE(),INDEX(INDEX(K:K,E333+1):K219&lt;&gt;"",0),0)+E333,"")))</f>
        <v>475</v>
      </c>
      <c r="F334" s="1441">
        <f t="shared" si="139"/>
        <v>0</v>
      </c>
      <c r="G334" s="1441" t="str">
        <f t="shared" si="133"/>
        <v/>
      </c>
      <c r="H334" s="1440" t="str">
        <f t="shared" si="134"/>
        <v/>
      </c>
      <c r="I334" s="1439" t="str">
        <f>IF(AND(F334&lt;&gt;"",N26&gt;0,M334&gt;N26),"Mot &gt; limite","")</f>
        <v/>
      </c>
      <c r="M334" s="1408">
        <f>IF(OR(F334="",N26="",N26&lt;=0),"",IF(LEN(F334)&lt;=N26,LEN(F334),IFERROR(FIND("♦",SUBSTITUTE(LEFT(F334,N26)," ","♦",LEN(LEFT(F334,N26))-LEN(SUBSTITUTE(LEFT(F334,N26)," ","")))),FIND(" ",F334&amp;" ",N26+1)-1)))</f>
        <v>1</v>
      </c>
      <c r="N334" s="1437" t="str">
        <f t="shared" si="135"/>
        <v/>
      </c>
      <c r="O334" s="1438" t="str">
        <f t="shared" si="136"/>
        <v/>
      </c>
      <c r="P334" s="1437" t="str">
        <f t="shared" si="137"/>
        <v/>
      </c>
      <c r="Q334" s="1437" t="str">
        <f t="shared" si="138"/>
        <v/>
      </c>
      <c r="S334" s="1477"/>
      <c r="T334" s="1477"/>
      <c r="U334" s="1477"/>
      <c r="V334" s="1477"/>
      <c r="W334" s="1477"/>
      <c r="X334" s="1477"/>
      <c r="Y334" s="1477"/>
      <c r="Z334" s="1477"/>
      <c r="AA334" s="1477"/>
      <c r="AB334" s="1467"/>
      <c r="AC334" s="1467"/>
      <c r="AD334" s="1472" t="str">
        <f>IF(ISBLANK(AE334),"",LARGE(AD327:AD333,1)+1)</f>
        <v/>
      </c>
      <c r="AE334" s="1476"/>
      <c r="AF334" s="1471"/>
      <c r="AG334" s="1471"/>
      <c r="AH334" s="1471"/>
      <c r="AI334" s="1471"/>
      <c r="AJ334" s="1471"/>
      <c r="AK334" s="1471"/>
      <c r="AL334" s="1471"/>
      <c r="AM334" s="1471"/>
      <c r="AN334" s="1470"/>
      <c r="AO334" s="1704" t="s">
        <v>218</v>
      </c>
      <c r="AP334" s="1708">
        <v>1.3888888888888888E-2</v>
      </c>
      <c r="AQ334" s="1709">
        <v>120</v>
      </c>
      <c r="AR334" s="1701" t="s">
        <v>167</v>
      </c>
      <c r="AS334" s="1463"/>
      <c r="EF334" s="1412"/>
      <c r="EG334" s="1411" t="s">
        <v>2693</v>
      </c>
      <c r="EH334" s="1411" t="s">
        <v>602</v>
      </c>
      <c r="EI334" s="1411" t="s">
        <v>1906</v>
      </c>
      <c r="EJ334" s="1411" t="s">
        <v>2694</v>
      </c>
      <c r="EK334" s="1411" t="s">
        <v>2694</v>
      </c>
      <c r="EL334" s="1411" t="s">
        <v>2485</v>
      </c>
      <c r="EM334" s="1411" t="s">
        <v>2486</v>
      </c>
      <c r="EN334" s="1411" t="s">
        <v>2487</v>
      </c>
      <c r="EO334" s="1414" t="s">
        <v>2488</v>
      </c>
    </row>
    <row r="335" spans="2:145" ht="21" customHeight="1">
      <c r="B335" s="1439"/>
      <c r="C335" s="1439"/>
      <c r="D335" s="1439"/>
      <c r="E335" s="1439">
        <f t="array" ref="E335">IF(H334&lt;&gt;"",E334,IF(E334="","",IFERROR(MATCH(TRUE(),INDEX(INDEX(K:K,E334+1):K219&lt;&gt;"",0),0)+E334,"")))</f>
        <v>476</v>
      </c>
      <c r="F335" s="1441">
        <f t="shared" si="139"/>
        <v>0</v>
      </c>
      <c r="G335" s="1441" t="str">
        <f t="shared" si="133"/>
        <v/>
      </c>
      <c r="H335" s="1440" t="str">
        <f t="shared" si="134"/>
        <v/>
      </c>
      <c r="I335" s="1439" t="str">
        <f>IF(AND(F335&lt;&gt;"",N26&gt;0,M335&gt;N26),"Mot &gt; limite","")</f>
        <v/>
      </c>
      <c r="M335" s="1408">
        <f>IF(OR(F335="",N26="",N26&lt;=0),"",IF(LEN(F335)&lt;=N26,LEN(F335),IFERROR(FIND("♦",SUBSTITUTE(LEFT(F335,N26)," ","♦",LEN(LEFT(F335,N26))-LEN(SUBSTITUTE(LEFT(F335,N26)," ","")))),FIND(" ",F335&amp;" ",N26+1)-1)))</f>
        <v>1</v>
      </c>
      <c r="N335" s="1437" t="str">
        <f t="shared" si="135"/>
        <v/>
      </c>
      <c r="O335" s="1438" t="str">
        <f t="shared" si="136"/>
        <v/>
      </c>
      <c r="P335" s="1437" t="str">
        <f t="shared" si="137"/>
        <v/>
      </c>
      <c r="Q335" s="1437" t="str">
        <f t="shared" si="138"/>
        <v/>
      </c>
      <c r="S335" s="1477"/>
      <c r="T335" s="1477"/>
      <c r="U335" s="1477"/>
      <c r="V335" s="1477"/>
      <c r="W335" s="1477"/>
      <c r="X335" s="1477"/>
      <c r="Y335" s="1477"/>
      <c r="Z335" s="1477"/>
      <c r="AA335" s="1477"/>
      <c r="AB335" s="1467"/>
      <c r="AC335" s="1467"/>
      <c r="AD335" s="1472" t="str">
        <f>IF(ISBLANK(AE335),"",LARGE(AD327:AD334,1)+1)</f>
        <v/>
      </c>
      <c r="AE335" s="1476"/>
      <c r="AF335" s="1471"/>
      <c r="AG335" s="1471"/>
      <c r="AH335" s="1471"/>
      <c r="AI335" s="1471"/>
      <c r="AJ335" s="1471"/>
      <c r="AK335" s="1471"/>
      <c r="AL335" s="1471"/>
      <c r="AM335" s="1471"/>
      <c r="AN335" s="1470"/>
      <c r="AO335" s="1704" t="s">
        <v>219</v>
      </c>
      <c r="AP335" s="1708">
        <v>2.4305555555555556E-2</v>
      </c>
      <c r="AQ335" s="1709"/>
      <c r="AR335" s="1701" t="s">
        <v>167</v>
      </c>
      <c r="AS335" s="1463"/>
      <c r="EF335" s="1412"/>
      <c r="EG335" s="1411" t="s">
        <v>2695</v>
      </c>
      <c r="EH335" s="1411" t="s">
        <v>602</v>
      </c>
      <c r="EI335" s="1411" t="s">
        <v>1906</v>
      </c>
      <c r="EJ335" s="1411" t="s">
        <v>2696</v>
      </c>
      <c r="EK335" s="1411" t="s">
        <v>2696</v>
      </c>
      <c r="EL335" s="1411" t="s">
        <v>2485</v>
      </c>
      <c r="EM335" s="1411" t="s">
        <v>2486</v>
      </c>
      <c r="EN335" s="1411" t="s">
        <v>2487</v>
      </c>
      <c r="EO335" s="1414" t="s">
        <v>2488</v>
      </c>
    </row>
    <row r="336" spans="2:145" ht="21" customHeight="1">
      <c r="B336" s="1439"/>
      <c r="C336" s="1439"/>
      <c r="D336" s="1439"/>
      <c r="E336" s="1439">
        <f t="array" ref="E336">IF(H335&lt;&gt;"",E335,IF(E335="","",IFERROR(MATCH(TRUE(),INDEX(INDEX(K:K,E335+1):K219&lt;&gt;"",0),0)+E335,"")))</f>
        <v>477</v>
      </c>
      <c r="F336" s="1441">
        <f t="shared" si="139"/>
        <v>0</v>
      </c>
      <c r="G336" s="1441" t="str">
        <f t="shared" si="133"/>
        <v/>
      </c>
      <c r="H336" s="1440" t="str">
        <f t="shared" si="134"/>
        <v/>
      </c>
      <c r="I336" s="1439" t="str">
        <f>IF(AND(F336&lt;&gt;"",N26&gt;0,M336&gt;N26),"Mot &gt; limite","")</f>
        <v/>
      </c>
      <c r="M336" s="1408">
        <f>IF(OR(F336="",N26="",N26&lt;=0),"",IF(LEN(F336)&lt;=N26,LEN(F336),IFERROR(FIND("♦",SUBSTITUTE(LEFT(F336,N26)," ","♦",LEN(LEFT(F336,N26))-LEN(SUBSTITUTE(LEFT(F336,N26)," ","")))),FIND(" ",F336&amp;" ",N26+1)-1)))</f>
        <v>1</v>
      </c>
      <c r="N336" s="1437" t="str">
        <f t="shared" si="135"/>
        <v/>
      </c>
      <c r="O336" s="1438" t="str">
        <f t="shared" si="136"/>
        <v/>
      </c>
      <c r="P336" s="1437" t="str">
        <f t="shared" si="137"/>
        <v/>
      </c>
      <c r="Q336" s="1437" t="str">
        <f t="shared" si="138"/>
        <v/>
      </c>
      <c r="S336" s="1477"/>
      <c r="T336" s="1477"/>
      <c r="U336" s="1477"/>
      <c r="V336" s="1477"/>
      <c r="W336" s="1477"/>
      <c r="X336" s="1477"/>
      <c r="Y336" s="1477"/>
      <c r="Z336" s="1477"/>
      <c r="AA336" s="1477"/>
      <c r="AB336" s="1467"/>
      <c r="AC336" s="1467"/>
      <c r="AD336" s="1472" t="str">
        <f>IF(ISBLANK(AE336),"",LARGE(AD327:AD335,1)+1)</f>
        <v/>
      </c>
      <c r="AE336" s="1476"/>
      <c r="AF336" s="1471"/>
      <c r="AG336" s="1471"/>
      <c r="AH336" s="1471"/>
      <c r="AI336" s="1471"/>
      <c r="AJ336" s="1471"/>
      <c r="AK336" s="1471"/>
      <c r="AL336" s="1471"/>
      <c r="AM336" s="1471"/>
      <c r="AN336" s="1470"/>
      <c r="AO336" s="1704" t="s">
        <v>220</v>
      </c>
      <c r="AP336" s="1708">
        <v>7.2916666666666671E-2</v>
      </c>
      <c r="AQ336" s="1707" t="s">
        <v>221</v>
      </c>
      <c r="AR336" s="1701" t="s">
        <v>167</v>
      </c>
      <c r="AS336" s="1463"/>
      <c r="EF336" s="1412"/>
      <c r="EG336" s="1411" t="s">
        <v>2697</v>
      </c>
      <c r="EH336" s="1411" t="s">
        <v>602</v>
      </c>
      <c r="EI336" s="1411" t="s">
        <v>1906</v>
      </c>
      <c r="EJ336" s="1411" t="s">
        <v>2698</v>
      </c>
      <c r="EK336" s="1411" t="s">
        <v>2698</v>
      </c>
      <c r="EL336" s="1411" t="s">
        <v>2485</v>
      </c>
      <c r="EM336" s="1411" t="s">
        <v>2486</v>
      </c>
      <c r="EN336" s="1411" t="s">
        <v>2487</v>
      </c>
      <c r="EO336" s="1414" t="s">
        <v>2488</v>
      </c>
    </row>
    <row r="337" spans="2:145" ht="21" customHeight="1">
      <c r="B337" s="1439"/>
      <c r="C337" s="1439"/>
      <c r="D337" s="1439"/>
      <c r="E337" s="1439">
        <f t="array" ref="E337">IF(H336&lt;&gt;"",E336,IF(E336="","",IFERROR(MATCH(TRUE(),INDEX(INDEX(K:K,E336+1):K219&lt;&gt;"",0),0)+E336,"")))</f>
        <v>478</v>
      </c>
      <c r="F337" s="1441">
        <f t="shared" si="139"/>
        <v>0</v>
      </c>
      <c r="G337" s="1441" t="str">
        <f t="shared" si="133"/>
        <v/>
      </c>
      <c r="H337" s="1440" t="str">
        <f t="shared" si="134"/>
        <v/>
      </c>
      <c r="I337" s="1439" t="str">
        <f>IF(AND(F337&lt;&gt;"",N26&gt;0,M337&gt;N26),"Mot &gt; limite","")</f>
        <v/>
      </c>
      <c r="M337" s="1408">
        <f>IF(OR(F337="",N26="",N26&lt;=0),"",IF(LEN(F337)&lt;=N26,LEN(F337),IFERROR(FIND("♦",SUBSTITUTE(LEFT(F337,N26)," ","♦",LEN(LEFT(F337,N26))-LEN(SUBSTITUTE(LEFT(F337,N26)," ","")))),FIND(" ",F337&amp;" ",N26+1)-1)))</f>
        <v>1</v>
      </c>
      <c r="N337" s="1437" t="str">
        <f t="shared" si="135"/>
        <v/>
      </c>
      <c r="O337" s="1438" t="str">
        <f t="shared" si="136"/>
        <v/>
      </c>
      <c r="P337" s="1437" t="str">
        <f t="shared" si="137"/>
        <v/>
      </c>
      <c r="Q337" s="1437" t="str">
        <f t="shared" si="138"/>
        <v/>
      </c>
      <c r="S337" s="1477"/>
      <c r="T337" s="1477"/>
      <c r="U337" s="1477"/>
      <c r="V337" s="1477"/>
      <c r="W337" s="1477"/>
      <c r="X337" s="1477"/>
      <c r="Y337" s="1477"/>
      <c r="Z337" s="1477"/>
      <c r="AA337" s="1477"/>
      <c r="AB337" s="1467"/>
      <c r="AC337" s="1467"/>
      <c r="AD337" s="1472" t="str">
        <f>IF(ISBLANK(AE337),"",LARGE(AD327:AD336,1)+1)</f>
        <v/>
      </c>
      <c r="AE337" s="1476"/>
      <c r="AF337" s="1471"/>
      <c r="AG337" s="1471"/>
      <c r="AH337" s="1471"/>
      <c r="AI337" s="1471"/>
      <c r="AJ337" s="1471"/>
      <c r="AK337" s="1471"/>
      <c r="AL337" s="1471"/>
      <c r="AM337" s="1471"/>
      <c r="AN337" s="1470"/>
      <c r="AO337" s="1704"/>
      <c r="AP337" s="1706" t="s">
        <v>222</v>
      </c>
      <c r="AQ337" s="1705">
        <v>65</v>
      </c>
      <c r="AR337" s="1701" t="s">
        <v>167</v>
      </c>
      <c r="AS337" s="1463"/>
      <c r="EF337" s="1412"/>
      <c r="EG337" s="1411" t="s">
        <v>2699</v>
      </c>
      <c r="EH337" s="1411" t="s">
        <v>602</v>
      </c>
      <c r="EI337" s="1411" t="s">
        <v>1906</v>
      </c>
      <c r="EJ337" s="1411" t="s">
        <v>2700</v>
      </c>
      <c r="EK337" s="1411" t="s">
        <v>2700</v>
      </c>
      <c r="EL337" s="1411" t="s">
        <v>2485</v>
      </c>
      <c r="EM337" s="1411" t="s">
        <v>2486</v>
      </c>
      <c r="EN337" s="1411" t="s">
        <v>2487</v>
      </c>
      <c r="EO337" s="1414" t="s">
        <v>2488</v>
      </c>
    </row>
    <row r="338" spans="2:145" ht="21" customHeight="1">
      <c r="B338" s="1439"/>
      <c r="C338" s="1439"/>
      <c r="D338" s="1439"/>
      <c r="E338" s="1439">
        <f t="array" ref="E338">IF(H337&lt;&gt;"",E337,IF(E337="","",IFERROR(MATCH(TRUE(),INDEX(INDEX(K:K,E337+1):K219&lt;&gt;"",0),0)+E337,"")))</f>
        <v>479</v>
      </c>
      <c r="F338" s="1441">
        <f t="shared" si="139"/>
        <v>0</v>
      </c>
      <c r="G338" s="1441" t="str">
        <f t="shared" si="133"/>
        <v/>
      </c>
      <c r="H338" s="1440" t="str">
        <f t="shared" si="134"/>
        <v/>
      </c>
      <c r="I338" s="1439" t="str">
        <f>IF(AND(F338&lt;&gt;"",N26&gt;0,M338&gt;N26),"Mot &gt; limite","")</f>
        <v/>
      </c>
      <c r="M338" s="1408">
        <f>IF(OR(F338="",N26="",N26&lt;=0),"",IF(LEN(F338)&lt;=N26,LEN(F338),IFERROR(FIND("♦",SUBSTITUTE(LEFT(F338,N26)," ","♦",LEN(LEFT(F338,N26))-LEN(SUBSTITUTE(LEFT(F338,N26)," ","")))),FIND(" ",F338&amp;" ",N26+1)-1)))</f>
        <v>1</v>
      </c>
      <c r="N338" s="1437" t="str">
        <f t="shared" si="135"/>
        <v/>
      </c>
      <c r="O338" s="1438" t="str">
        <f t="shared" si="136"/>
        <v/>
      </c>
      <c r="P338" s="1437" t="str">
        <f t="shared" si="137"/>
        <v/>
      </c>
      <c r="Q338" s="1437" t="str">
        <f t="shared" si="138"/>
        <v/>
      </c>
      <c r="S338" s="1477"/>
      <c r="T338" s="1477"/>
      <c r="U338" s="1477"/>
      <c r="V338" s="1477"/>
      <c r="W338" s="1477"/>
      <c r="X338" s="1477"/>
      <c r="Y338" s="1477"/>
      <c r="Z338" s="1477"/>
      <c r="AA338" s="1477"/>
      <c r="AB338" s="1467"/>
      <c r="AC338" s="1467"/>
      <c r="AD338" s="1472" t="str">
        <f>IF(ISBLANK(AE338),"",LARGE(AD327:AD337,1)+1)</f>
        <v/>
      </c>
      <c r="AE338" s="1476"/>
      <c r="AF338" s="1471"/>
      <c r="AG338" s="1471"/>
      <c r="AH338" s="1471"/>
      <c r="AI338" s="1471"/>
      <c r="AJ338" s="1471"/>
      <c r="AK338" s="1471"/>
      <c r="AL338" s="1471"/>
      <c r="AM338" s="1471"/>
      <c r="AN338" s="1470"/>
      <c r="AO338" s="1704"/>
      <c r="AP338" s="1703" t="s">
        <v>223</v>
      </c>
      <c r="AQ338" s="1702">
        <v>3</v>
      </c>
      <c r="AR338" s="1701" t="s">
        <v>167</v>
      </c>
      <c r="AS338" s="1463"/>
      <c r="EF338" s="1412"/>
      <c r="EG338" s="1411" t="s">
        <v>2701</v>
      </c>
      <c r="EH338" s="1411" t="s">
        <v>602</v>
      </c>
      <c r="EI338" s="1411" t="s">
        <v>1906</v>
      </c>
      <c r="EJ338" s="1411" t="s">
        <v>2702</v>
      </c>
      <c r="EK338" s="1411" t="s">
        <v>2702</v>
      </c>
      <c r="EL338" s="1411" t="s">
        <v>2485</v>
      </c>
      <c r="EM338" s="1411" t="s">
        <v>2492</v>
      </c>
      <c r="EN338" s="1411" t="s">
        <v>1910</v>
      </c>
      <c r="EO338" s="1414" t="s">
        <v>1911</v>
      </c>
    </row>
    <row r="339" spans="2:145" ht="21" customHeight="1">
      <c r="B339" s="1439"/>
      <c r="C339" s="1439"/>
      <c r="D339" s="1439"/>
      <c r="E339" s="1439">
        <f t="array" ref="E339">IF(H338&lt;&gt;"",E338,IF(E338="","",IFERROR(MATCH(TRUE(),INDEX(INDEX(K:K,E338+1):K219&lt;&gt;"",0),0)+E338,"")))</f>
        <v>480</v>
      </c>
      <c r="F339" s="1441">
        <f t="shared" si="139"/>
        <v>0</v>
      </c>
      <c r="G339" s="1441" t="str">
        <f t="shared" si="133"/>
        <v/>
      </c>
      <c r="H339" s="1440" t="str">
        <f t="shared" si="134"/>
        <v/>
      </c>
      <c r="I339" s="1439" t="str">
        <f>IF(AND(F339&lt;&gt;"",N26&gt;0,M339&gt;N26),"Mot &gt; limite","")</f>
        <v/>
      </c>
      <c r="M339" s="1408">
        <f>IF(OR(F339="",N26="",N26&lt;=0),"",IF(LEN(F339)&lt;=N26,LEN(F339),IFERROR(FIND("♦",SUBSTITUTE(LEFT(F339,N26)," ","♦",LEN(LEFT(F339,N26))-LEN(SUBSTITUTE(LEFT(F339,N26)," ","")))),FIND(" ",F339&amp;" ",N26+1)-1)))</f>
        <v>1</v>
      </c>
      <c r="N339" s="1437" t="str">
        <f t="shared" si="135"/>
        <v/>
      </c>
      <c r="O339" s="1438" t="str">
        <f t="shared" si="136"/>
        <v/>
      </c>
      <c r="P339" s="1437" t="str">
        <f t="shared" si="137"/>
        <v/>
      </c>
      <c r="Q339" s="1437" t="str">
        <f t="shared" si="138"/>
        <v/>
      </c>
      <c r="S339" s="1477"/>
      <c r="T339" s="1477"/>
      <c r="U339" s="1477"/>
      <c r="V339" s="1477"/>
      <c r="W339" s="1477"/>
      <c r="X339" s="1477"/>
      <c r="Y339" s="1477"/>
      <c r="Z339" s="1477"/>
      <c r="AA339" s="1477"/>
      <c r="AB339" s="1467"/>
      <c r="AC339" s="1467"/>
      <c r="AD339" s="1472" t="str">
        <f>IF(ISBLANK(AE339),"",LARGE(AD327:AD338,1)+1)</f>
        <v/>
      </c>
      <c r="AE339" s="1476"/>
      <c r="AF339" s="1471"/>
      <c r="AG339" s="1471"/>
      <c r="AH339" s="1471"/>
      <c r="AI339" s="1471"/>
      <c r="AJ339" s="1471"/>
      <c r="AK339" s="1471"/>
      <c r="AL339" s="1471"/>
      <c r="AM339" s="1471"/>
      <c r="AN339" s="1470"/>
      <c r="AO339" s="1700" t="s">
        <v>89</v>
      </c>
      <c r="AP339" s="1699">
        <f>SUM(AP327:AP336)</f>
        <v>0.34722222222222227</v>
      </c>
      <c r="AQ339" s="1698"/>
      <c r="AR339" s="1697" t="s">
        <v>141</v>
      </c>
      <c r="AS339" s="1463"/>
      <c r="EF339" s="1412"/>
      <c r="EG339" s="1411" t="s">
        <v>2703</v>
      </c>
      <c r="EH339" s="1411" t="s">
        <v>602</v>
      </c>
      <c r="EI339" s="1411" t="s">
        <v>1906</v>
      </c>
      <c r="EJ339" s="1411" t="s">
        <v>707</v>
      </c>
      <c r="EK339" s="1411" t="s">
        <v>707</v>
      </c>
      <c r="EL339" s="1411" t="s">
        <v>2485</v>
      </c>
      <c r="EM339" s="1411" t="s">
        <v>2486</v>
      </c>
      <c r="EN339" s="1411" t="s">
        <v>2487</v>
      </c>
      <c r="EO339" s="1414" t="s">
        <v>2488</v>
      </c>
    </row>
    <row r="340" spans="2:145" ht="21" customHeight="1">
      <c r="B340" s="1439"/>
      <c r="C340" s="1439"/>
      <c r="D340" s="1439"/>
      <c r="E340" s="1439">
        <f t="array" ref="E340">IF(H339&lt;&gt;"",E339,IF(E339="","",IFERROR(MATCH(TRUE(),INDEX(INDEX(K:K,E339+1):K219&lt;&gt;"",0),0)+E339,"")))</f>
        <v>481</v>
      </c>
      <c r="F340" s="1441">
        <f t="shared" si="139"/>
        <v>0</v>
      </c>
      <c r="G340" s="1441" t="str">
        <f t="shared" si="133"/>
        <v/>
      </c>
      <c r="H340" s="1440" t="str">
        <f t="shared" si="134"/>
        <v/>
      </c>
      <c r="I340" s="1439" t="str">
        <f>IF(AND(F340&lt;&gt;"",N26&gt;0,M340&gt;N26),"Mot &gt; limite","")</f>
        <v/>
      </c>
      <c r="M340" s="1408">
        <f>IF(OR(F340="",N26="",N26&lt;=0),"",IF(LEN(F340)&lt;=N26,LEN(F340),IFERROR(FIND("♦",SUBSTITUTE(LEFT(F340,N26)," ","♦",LEN(LEFT(F340,N26))-LEN(SUBSTITUTE(LEFT(F340,N26)," ","")))),FIND(" ",F340&amp;" ",N26+1)-1)))</f>
        <v>1</v>
      </c>
      <c r="N340" s="1437" t="str">
        <f t="shared" si="135"/>
        <v/>
      </c>
      <c r="O340" s="1438" t="str">
        <f t="shared" si="136"/>
        <v/>
      </c>
      <c r="P340" s="1437" t="str">
        <f t="shared" si="137"/>
        <v/>
      </c>
      <c r="Q340" s="1437" t="str">
        <f t="shared" si="138"/>
        <v/>
      </c>
      <c r="S340" s="1477"/>
      <c r="T340" s="1477"/>
      <c r="U340" s="1477"/>
      <c r="V340" s="1477"/>
      <c r="W340" s="1477"/>
      <c r="X340" s="1477"/>
      <c r="Y340" s="1477"/>
      <c r="Z340" s="1477"/>
      <c r="AA340" s="1477"/>
      <c r="AB340" s="1467"/>
      <c r="AC340" s="1467"/>
      <c r="AD340" s="1472" t="str">
        <f>IF(ISBLANK(AE340),"",LARGE(AD327:AD339,1)+1)</f>
        <v/>
      </c>
      <c r="AE340" s="1476"/>
      <c r="AF340" s="1471"/>
      <c r="AG340" s="1471"/>
      <c r="AH340" s="1471"/>
      <c r="AI340" s="1471"/>
      <c r="AJ340" s="1471"/>
      <c r="AK340" s="1471"/>
      <c r="AL340" s="1471"/>
      <c r="AM340" s="1471"/>
      <c r="AN340" s="1470"/>
      <c r="AO340" s="1470"/>
      <c r="AP340" s="1470"/>
      <c r="AQ340" s="1470"/>
      <c r="AR340" s="1696"/>
      <c r="AS340" s="1463"/>
      <c r="EF340" s="1412"/>
      <c r="EG340" s="1411" t="s">
        <v>2704</v>
      </c>
      <c r="EH340" s="1411" t="s">
        <v>602</v>
      </c>
      <c r="EI340" s="1411" t="s">
        <v>1906</v>
      </c>
      <c r="EJ340" s="1411" t="s">
        <v>2705</v>
      </c>
      <c r="EK340" s="1411" t="s">
        <v>2705</v>
      </c>
      <c r="EL340" s="1411" t="s">
        <v>2485</v>
      </c>
      <c r="EM340" s="1411" t="s">
        <v>2486</v>
      </c>
      <c r="EN340" s="1411" t="s">
        <v>2487</v>
      </c>
      <c r="EO340" s="1414" t="s">
        <v>2488</v>
      </c>
    </row>
    <row r="341" spans="2:145" ht="21" customHeight="1">
      <c r="B341" s="1439"/>
      <c r="C341" s="1439"/>
      <c r="D341" s="1439"/>
      <c r="E341" s="1439">
        <f t="array" ref="E341">IF(H340&lt;&gt;"",E340,IF(E340="","",IFERROR(MATCH(TRUE(),INDEX(INDEX(K:K,E340+1):K219&lt;&gt;"",0),0)+E340,"")))</f>
        <v>482</v>
      </c>
      <c r="F341" s="1441">
        <f t="shared" si="139"/>
        <v>0</v>
      </c>
      <c r="G341" s="1441" t="str">
        <f t="shared" si="133"/>
        <v/>
      </c>
      <c r="H341" s="1440" t="str">
        <f t="shared" si="134"/>
        <v/>
      </c>
      <c r="I341" s="1439" t="str">
        <f>IF(AND(F341&lt;&gt;"",N26&gt;0,M341&gt;N26),"Mot &gt; limite","")</f>
        <v/>
      </c>
      <c r="M341" s="1408">
        <f>IF(OR(F341="",N26="",N26&lt;=0),"",IF(LEN(F341)&lt;=N26,LEN(F341),IFERROR(FIND("♦",SUBSTITUTE(LEFT(F341,N26)," ","♦",LEN(LEFT(F341,N26))-LEN(SUBSTITUTE(LEFT(F341,N26)," ","")))),FIND(" ",F341&amp;" ",N26+1)-1)))</f>
        <v>1</v>
      </c>
      <c r="N341" s="1437" t="str">
        <f t="shared" si="135"/>
        <v/>
      </c>
      <c r="O341" s="1438" t="str">
        <f t="shared" si="136"/>
        <v/>
      </c>
      <c r="P341" s="1437" t="str">
        <f t="shared" si="137"/>
        <v/>
      </c>
      <c r="Q341" s="1437" t="str">
        <f t="shared" si="138"/>
        <v/>
      </c>
      <c r="S341" s="1477"/>
      <c r="T341" s="1477"/>
      <c r="U341" s="1477"/>
      <c r="V341" s="1477"/>
      <c r="W341" s="1477"/>
      <c r="X341" s="1477"/>
      <c r="Y341" s="1477"/>
      <c r="Z341" s="1477"/>
      <c r="AA341" s="1477"/>
      <c r="AB341" s="1467"/>
      <c r="AC341" s="1467"/>
      <c r="AD341" s="1472" t="str">
        <f>IF(ISBLANK(AE341),"",LARGE(AD327:AD340,1)+1)</f>
        <v/>
      </c>
      <c r="AE341" s="1476"/>
      <c r="AF341" s="1471"/>
      <c r="AG341" s="1471"/>
      <c r="AH341" s="1471"/>
      <c r="AI341" s="1471"/>
      <c r="AJ341" s="1471"/>
      <c r="AK341" s="1471"/>
      <c r="AL341" s="1471"/>
      <c r="AM341" s="1471"/>
      <c r="AN341" s="1470"/>
      <c r="AO341" s="1470"/>
      <c r="AP341" s="1470"/>
      <c r="AQ341" s="1470"/>
      <c r="AR341" s="1469"/>
      <c r="AS341" s="1463"/>
      <c r="EF341" s="1412"/>
      <c r="EG341" s="1411" t="s">
        <v>2706</v>
      </c>
      <c r="EH341" s="1411" t="s">
        <v>602</v>
      </c>
      <c r="EI341" s="1411" t="s">
        <v>1906</v>
      </c>
      <c r="EJ341" s="1411" t="s">
        <v>2707</v>
      </c>
      <c r="EK341" s="1411" t="s">
        <v>2707</v>
      </c>
      <c r="EL341" s="1411" t="s">
        <v>2485</v>
      </c>
      <c r="EM341" s="1411" t="s">
        <v>2486</v>
      </c>
      <c r="EN341" s="1411" t="s">
        <v>2487</v>
      </c>
      <c r="EO341" s="1414" t="s">
        <v>2488</v>
      </c>
    </row>
    <row r="342" spans="2:145" ht="21" customHeight="1">
      <c r="B342" s="1439"/>
      <c r="C342" s="1439"/>
      <c r="D342" s="1439"/>
      <c r="E342" s="1439">
        <f t="array" ref="E342">IF(H341&lt;&gt;"",E341,IF(E341="","",IFERROR(MATCH(TRUE(),INDEX(INDEX(K:K,E341+1):K219&lt;&gt;"",0),0)+E341,"")))</f>
        <v>483</v>
      </c>
      <c r="F342" s="1441">
        <f t="shared" si="139"/>
        <v>0</v>
      </c>
      <c r="G342" s="1441" t="str">
        <f t="shared" si="133"/>
        <v/>
      </c>
      <c r="H342" s="1440" t="str">
        <f t="shared" si="134"/>
        <v/>
      </c>
      <c r="I342" s="1439" t="str">
        <f>IF(AND(F342&lt;&gt;"",N26&gt;0,M342&gt;N26),"Mot &gt; limite","")</f>
        <v/>
      </c>
      <c r="M342" s="1408">
        <f>IF(OR(F342="",N26="",N26&lt;=0),"",IF(LEN(F342)&lt;=N26,LEN(F342),IFERROR(FIND("♦",SUBSTITUTE(LEFT(F342,N26)," ","♦",LEN(LEFT(F342,N26))-LEN(SUBSTITUTE(LEFT(F342,N26)," ","")))),FIND(" ",F342&amp;" ",N26+1)-1)))</f>
        <v>1</v>
      </c>
      <c r="N342" s="1437" t="str">
        <f t="shared" si="135"/>
        <v/>
      </c>
      <c r="O342" s="1438" t="str">
        <f t="shared" si="136"/>
        <v/>
      </c>
      <c r="P342" s="1437" t="str">
        <f t="shared" si="137"/>
        <v/>
      </c>
      <c r="Q342" s="1437" t="str">
        <f t="shared" si="138"/>
        <v/>
      </c>
      <c r="S342" s="1477"/>
      <c r="T342" s="1477"/>
      <c r="U342" s="1477"/>
      <c r="V342" s="1477"/>
      <c r="W342" s="1477"/>
      <c r="X342" s="1477"/>
      <c r="Y342" s="1477"/>
      <c r="Z342" s="1477"/>
      <c r="AA342" s="1477"/>
      <c r="AB342" s="1467"/>
      <c r="AC342" s="1467"/>
      <c r="AD342" s="1472" t="str">
        <f>IF(ISBLANK(AE342),"",LARGE(AD327:AD341,1)+1)</f>
        <v/>
      </c>
      <c r="AE342" s="1476"/>
      <c r="AF342" s="1471"/>
      <c r="AG342" s="1471"/>
      <c r="AH342" s="1471"/>
      <c r="AI342" s="1471"/>
      <c r="AJ342" s="1471"/>
      <c r="AK342" s="1471"/>
      <c r="AL342" s="1471"/>
      <c r="AM342" s="1471"/>
      <c r="AN342" s="1470"/>
      <c r="AO342" s="1470"/>
      <c r="AP342" s="1470"/>
      <c r="AQ342" s="1470"/>
      <c r="AR342" s="1469"/>
      <c r="AS342" s="1463"/>
      <c r="EF342" s="1412"/>
      <c r="EG342" s="1411" t="s">
        <v>2708</v>
      </c>
      <c r="EH342" s="1411" t="s">
        <v>602</v>
      </c>
      <c r="EI342" s="1411" t="s">
        <v>1906</v>
      </c>
      <c r="EJ342" s="1411" t="s">
        <v>2709</v>
      </c>
      <c r="EK342" s="1411" t="s">
        <v>2709</v>
      </c>
      <c r="EL342" s="1411" t="s">
        <v>2485</v>
      </c>
      <c r="EM342" s="1411" t="s">
        <v>2486</v>
      </c>
      <c r="EN342" s="1411" t="s">
        <v>2487</v>
      </c>
      <c r="EO342" s="1414" t="s">
        <v>2488</v>
      </c>
    </row>
    <row r="343" spans="2:145" ht="21" customHeight="1">
      <c r="B343" s="1439"/>
      <c r="C343" s="1439"/>
      <c r="D343" s="1439"/>
      <c r="E343" s="1439">
        <f t="array" ref="E343">IF(H342&lt;&gt;"",E342,IF(E342="","",IFERROR(MATCH(TRUE(),INDEX(INDEX(K:K,E342+1):K219&lt;&gt;"",0),0)+E342,"")))</f>
        <v>484</v>
      </c>
      <c r="F343" s="1441">
        <f t="shared" si="139"/>
        <v>0</v>
      </c>
      <c r="G343" s="1441" t="str">
        <f t="shared" si="133"/>
        <v/>
      </c>
      <c r="H343" s="1440" t="str">
        <f t="shared" si="134"/>
        <v/>
      </c>
      <c r="I343" s="1439" t="str">
        <f>IF(AND(F343&lt;&gt;"",N26&gt;0,M343&gt;N26),"Mot &gt; limite","")</f>
        <v/>
      </c>
      <c r="M343" s="1408">
        <f>IF(OR(F343="",N26="",N26&lt;=0),"",IF(LEN(F343)&lt;=N26,LEN(F343),IFERROR(FIND("♦",SUBSTITUTE(LEFT(F343,N26)," ","♦",LEN(LEFT(F343,N26))-LEN(SUBSTITUTE(LEFT(F343,N26)," ","")))),FIND(" ",F343&amp;" ",N26+1)-1)))</f>
        <v>1</v>
      </c>
      <c r="N343" s="1437" t="str">
        <f t="shared" si="135"/>
        <v/>
      </c>
      <c r="O343" s="1438" t="str">
        <f t="shared" si="136"/>
        <v/>
      </c>
      <c r="P343" s="1437" t="str">
        <f t="shared" si="137"/>
        <v/>
      </c>
      <c r="Q343" s="1437" t="str">
        <f t="shared" si="138"/>
        <v/>
      </c>
      <c r="S343" s="1467"/>
      <c r="T343" s="1467"/>
      <c r="U343" s="1467"/>
      <c r="V343" s="1467"/>
      <c r="W343" s="1467"/>
      <c r="X343" s="1467"/>
      <c r="Y343" s="1477"/>
      <c r="Z343" s="1477"/>
      <c r="AA343" s="1477"/>
      <c r="AB343" s="1467"/>
      <c r="AC343" s="1467"/>
      <c r="AD343" s="1472" t="str">
        <f>IF(ISBLANK(AE343),"",LARGE(AD327:AD342,1)+1)</f>
        <v/>
      </c>
      <c r="AE343" s="1476"/>
      <c r="AF343" s="1471"/>
      <c r="AG343" s="1471"/>
      <c r="AH343" s="1471"/>
      <c r="AI343" s="1471"/>
      <c r="AJ343" s="1471"/>
      <c r="AK343" s="1471"/>
      <c r="AL343" s="1471"/>
      <c r="AM343" s="1471"/>
      <c r="AN343" s="1470"/>
      <c r="AO343" s="1470"/>
      <c r="AP343" s="1470"/>
      <c r="AQ343" s="1470"/>
      <c r="AR343" s="1469"/>
      <c r="AS343" s="1463"/>
      <c r="EF343" s="1412"/>
      <c r="EG343" s="1411" t="s">
        <v>2710</v>
      </c>
      <c r="EH343" s="1411" t="s">
        <v>602</v>
      </c>
      <c r="EI343" s="1411" t="s">
        <v>1906</v>
      </c>
      <c r="EJ343" s="1411" t="s">
        <v>708</v>
      </c>
      <c r="EK343" s="1411" t="s">
        <v>708</v>
      </c>
      <c r="EL343" s="1411" t="s">
        <v>2485</v>
      </c>
      <c r="EM343" s="1411" t="s">
        <v>2492</v>
      </c>
      <c r="EN343" s="1411" t="s">
        <v>1910</v>
      </c>
      <c r="EO343" s="1414" t="s">
        <v>1911</v>
      </c>
    </row>
    <row r="344" spans="2:145" ht="21" customHeight="1">
      <c r="B344" s="1439"/>
      <c r="C344" s="1439"/>
      <c r="D344" s="1439"/>
      <c r="E344" s="1439">
        <f t="array" ref="E344">IF(H343&lt;&gt;"",E343,IF(E343="","",IFERROR(MATCH(TRUE(),INDEX(INDEX(K:K,E343+1):K219&lt;&gt;"",0),0)+E343,"")))</f>
        <v>485</v>
      </c>
      <c r="F344" s="1441">
        <f t="shared" si="139"/>
        <v>0</v>
      </c>
      <c r="G344" s="1441" t="str">
        <f t="shared" si="133"/>
        <v/>
      </c>
      <c r="H344" s="1440" t="str">
        <f t="shared" si="134"/>
        <v/>
      </c>
      <c r="I344" s="1439" t="str">
        <f>IF(AND(F344&lt;&gt;"",N26&gt;0,M344&gt;N26),"Mot &gt; limite","")</f>
        <v/>
      </c>
      <c r="M344" s="1408">
        <f>IF(OR(F344="",N26="",N26&lt;=0),"",IF(LEN(F344)&lt;=N26,LEN(F344),IFERROR(FIND("♦",SUBSTITUTE(LEFT(F344,N26)," ","♦",LEN(LEFT(F344,N26))-LEN(SUBSTITUTE(LEFT(F344,N26)," ","")))),FIND(" ",F344&amp;" ",N26+1)-1)))</f>
        <v>1</v>
      </c>
      <c r="N344" s="1437" t="str">
        <f t="shared" si="135"/>
        <v/>
      </c>
      <c r="O344" s="1438" t="str">
        <f t="shared" si="136"/>
        <v/>
      </c>
      <c r="P344" s="1437" t="str">
        <f t="shared" si="137"/>
        <v/>
      </c>
      <c r="Q344" s="1437" t="str">
        <f t="shared" si="138"/>
        <v/>
      </c>
      <c r="S344" s="1467"/>
      <c r="T344" s="1467"/>
      <c r="U344" s="1467"/>
      <c r="V344" s="1467"/>
      <c r="W344" s="1467"/>
      <c r="X344" s="1467"/>
      <c r="Y344" s="1477"/>
      <c r="Z344" s="1477"/>
      <c r="AA344" s="1477"/>
      <c r="AB344" s="1467"/>
      <c r="AC344" s="1467"/>
      <c r="AD344" s="1472" t="str">
        <f>IF(ISBLANK(AE344),"",LARGE(AD327:AD343,1)+1)</f>
        <v/>
      </c>
      <c r="AE344" s="1476"/>
      <c r="AF344" s="1471"/>
      <c r="AG344" s="1471"/>
      <c r="AH344" s="1471"/>
      <c r="AI344" s="1471"/>
      <c r="AJ344" s="1471"/>
      <c r="AK344" s="1471"/>
      <c r="AL344" s="1471"/>
      <c r="AM344" s="1471"/>
      <c r="AN344" s="1470"/>
      <c r="AO344" s="1470"/>
      <c r="AP344" s="1470"/>
      <c r="AQ344" s="1470"/>
      <c r="AR344" s="1469"/>
      <c r="AS344" s="1463"/>
      <c r="EF344" s="1412"/>
      <c r="EG344" s="1411" t="s">
        <v>2711</v>
      </c>
      <c r="EH344" s="1411" t="s">
        <v>602</v>
      </c>
      <c r="EI344" s="1411" t="s">
        <v>1906</v>
      </c>
      <c r="EJ344" s="1411" t="s">
        <v>709</v>
      </c>
      <c r="EK344" s="1411" t="s">
        <v>709</v>
      </c>
      <c r="EL344" s="1411" t="s">
        <v>1980</v>
      </c>
      <c r="EM344" s="1411" t="s">
        <v>1981</v>
      </c>
      <c r="EN344" s="1411" t="s">
        <v>1910</v>
      </c>
      <c r="EO344" s="1414" t="s">
        <v>1982</v>
      </c>
    </row>
    <row r="345" spans="2:145" ht="21" customHeight="1">
      <c r="B345" s="1439"/>
      <c r="C345" s="1439"/>
      <c r="D345" s="1439"/>
      <c r="E345" s="1439">
        <f t="array" ref="E345">IF(H344&lt;&gt;"",E344,IF(E344="","",IFERROR(MATCH(TRUE(),INDEX(INDEX(K:K,E344+1):K219&lt;&gt;"",0),0)+E344,"")))</f>
        <v>486</v>
      </c>
      <c r="F345" s="1441">
        <f t="shared" si="139"/>
        <v>0</v>
      </c>
      <c r="G345" s="1441" t="str">
        <f t="shared" si="133"/>
        <v/>
      </c>
      <c r="H345" s="1440" t="str">
        <f t="shared" si="134"/>
        <v/>
      </c>
      <c r="I345" s="1439" t="str">
        <f>IF(AND(F345&lt;&gt;"",N26&gt;0,M345&gt;N26),"Mot &gt; limite","")</f>
        <v/>
      </c>
      <c r="M345" s="1408">
        <f>IF(OR(F345="",N26="",N26&lt;=0),"",IF(LEN(F345)&lt;=N26,LEN(F345),IFERROR(FIND("♦",SUBSTITUTE(LEFT(F345,N26)," ","♦",LEN(LEFT(F345,N26))-LEN(SUBSTITUTE(LEFT(F345,N26)," ","")))),FIND(" ",F345&amp;" ",N26+1)-1)))</f>
        <v>1</v>
      </c>
      <c r="N345" s="1437" t="str">
        <f t="shared" si="135"/>
        <v/>
      </c>
      <c r="O345" s="1438" t="str">
        <f t="shared" si="136"/>
        <v/>
      </c>
      <c r="P345" s="1437" t="str">
        <f t="shared" si="137"/>
        <v/>
      </c>
      <c r="Q345" s="1437" t="str">
        <f t="shared" si="138"/>
        <v/>
      </c>
      <c r="S345" s="1467"/>
      <c r="T345" s="1467"/>
      <c r="U345" s="1467"/>
      <c r="V345" s="1467"/>
      <c r="W345" s="1467"/>
      <c r="X345" s="1467"/>
      <c r="Y345" s="1477"/>
      <c r="Z345" s="1477"/>
      <c r="AA345" s="1477"/>
      <c r="AB345" s="1467"/>
      <c r="AC345" s="1467"/>
      <c r="AD345" s="1472" t="str">
        <f>IF(ISBLANK(AE345),"",LARGE(AD327:AD344,1)+1)</f>
        <v/>
      </c>
      <c r="AE345" s="1476"/>
      <c r="AF345" s="1471"/>
      <c r="AG345" s="1471"/>
      <c r="AH345" s="1471"/>
      <c r="AI345" s="1471"/>
      <c r="AJ345" s="1471"/>
      <c r="AK345" s="1471"/>
      <c r="AL345" s="1471"/>
      <c r="AM345" s="1471"/>
      <c r="AN345" s="1470"/>
      <c r="AO345" s="1470"/>
      <c r="AP345" s="1470"/>
      <c r="AQ345" s="1470"/>
      <c r="AR345" s="1469"/>
      <c r="AS345" s="1463"/>
      <c r="EF345" s="1412"/>
      <c r="EG345" s="1411" t="s">
        <v>2712</v>
      </c>
      <c r="EH345" s="1411" t="s">
        <v>602</v>
      </c>
      <c r="EI345" s="1411" t="s">
        <v>1906</v>
      </c>
      <c r="EJ345" s="1411" t="s">
        <v>2713</v>
      </c>
      <c r="EK345" s="1411" t="s">
        <v>2713</v>
      </c>
      <c r="EL345" s="1411" t="s">
        <v>1980</v>
      </c>
      <c r="EM345" s="1411" t="s">
        <v>1981</v>
      </c>
      <c r="EN345" s="1411" t="s">
        <v>1910</v>
      </c>
      <c r="EO345" s="1414" t="s">
        <v>1982</v>
      </c>
    </row>
    <row r="346" spans="2:145" ht="21" customHeight="1">
      <c r="B346" s="1439"/>
      <c r="C346" s="1439"/>
      <c r="D346" s="1439"/>
      <c r="E346" s="1439">
        <f t="array" ref="E346">IF(H345&lt;&gt;"",E345,IF(E345="","",IFERROR(MATCH(TRUE(),INDEX(INDEX(K:K,E345+1):K219&lt;&gt;"",0),0)+E345,"")))</f>
        <v>487</v>
      </c>
      <c r="F346" s="1441">
        <f t="shared" si="139"/>
        <v>0</v>
      </c>
      <c r="G346" s="1441" t="str">
        <f t="shared" si="133"/>
        <v/>
      </c>
      <c r="H346" s="1440" t="str">
        <f t="shared" si="134"/>
        <v/>
      </c>
      <c r="I346" s="1439" t="str">
        <f>IF(AND(F346&lt;&gt;"",N26&gt;0,M346&gt;N26),"Mot &gt; limite","")</f>
        <v/>
      </c>
      <c r="M346" s="1408">
        <f>IF(OR(F346="",N26="",N26&lt;=0),"",IF(LEN(F346)&lt;=N26,LEN(F346),IFERROR(FIND("♦",SUBSTITUTE(LEFT(F346,N26)," ","♦",LEN(LEFT(F346,N26))-LEN(SUBSTITUTE(LEFT(F346,N26)," ","")))),FIND(" ",F346&amp;" ",N26+1)-1)))</f>
        <v>1</v>
      </c>
      <c r="N346" s="1437" t="str">
        <f t="shared" si="135"/>
        <v/>
      </c>
      <c r="O346" s="1438" t="str">
        <f t="shared" si="136"/>
        <v/>
      </c>
      <c r="P346" s="1437" t="str">
        <f t="shared" si="137"/>
        <v/>
      </c>
      <c r="Q346" s="1437" t="str">
        <f t="shared" si="138"/>
        <v/>
      </c>
      <c r="S346" s="1467"/>
      <c r="T346" s="1467"/>
      <c r="U346" s="1467"/>
      <c r="V346" s="1467"/>
      <c r="W346" s="1467"/>
      <c r="X346" s="1467"/>
      <c r="Y346" s="1477"/>
      <c r="Z346" s="1477"/>
      <c r="AA346" s="1477"/>
      <c r="AB346" s="1467"/>
      <c r="AC346" s="1467"/>
      <c r="AD346" s="1466" t="s">
        <v>118</v>
      </c>
      <c r="AE346" s="1465"/>
      <c r="AF346" s="1465"/>
      <c r="AG346" s="1465"/>
      <c r="AH346" s="1465"/>
      <c r="AI346" s="1465"/>
      <c r="AJ346" s="1465"/>
      <c r="AK346" s="1465"/>
      <c r="AL346" s="1465"/>
      <c r="AM346" s="1465"/>
      <c r="AN346" s="1465"/>
      <c r="AO346" s="1465"/>
      <c r="AP346" s="1465"/>
      <c r="AQ346" s="1465"/>
      <c r="AR346" s="1574" t="s">
        <v>118</v>
      </c>
      <c r="AS346" s="1463"/>
      <c r="EF346" s="1412"/>
      <c r="EG346" s="1411" t="s">
        <v>2714</v>
      </c>
      <c r="EH346" s="1411" t="s">
        <v>602</v>
      </c>
      <c r="EI346" s="1411" t="s">
        <v>1906</v>
      </c>
      <c r="EJ346" s="1411" t="s">
        <v>2715</v>
      </c>
      <c r="EK346" s="1411" t="s">
        <v>2715</v>
      </c>
      <c r="EL346" s="1411" t="s">
        <v>2485</v>
      </c>
      <c r="EM346" s="1411" t="s">
        <v>2486</v>
      </c>
      <c r="EN346" s="1411" t="s">
        <v>2487</v>
      </c>
      <c r="EO346" s="1414" t="s">
        <v>2488</v>
      </c>
    </row>
    <row r="347" spans="2:145" ht="21" customHeight="1">
      <c r="B347" s="1439"/>
      <c r="C347" s="1439"/>
      <c r="D347" s="1439"/>
      <c r="E347" s="1439">
        <f t="array" ref="E347">IF(H346&lt;&gt;"",E346,IF(E346="","",IFERROR(MATCH(TRUE(),INDEX(INDEX(K:K,E346+1):K219&lt;&gt;"",0),0)+E346,"")))</f>
        <v>488</v>
      </c>
      <c r="F347" s="1441">
        <f t="shared" si="139"/>
        <v>0</v>
      </c>
      <c r="G347" s="1441" t="str">
        <f t="shared" si="133"/>
        <v/>
      </c>
      <c r="H347" s="1440" t="str">
        <f t="shared" si="134"/>
        <v/>
      </c>
      <c r="I347" s="1439" t="str">
        <f>IF(AND(F347&lt;&gt;"",N26&gt;0,M347&gt;N26),"Mot &gt; limite","")</f>
        <v/>
      </c>
      <c r="M347" s="1408">
        <f>IF(OR(F347="",N26="",N26&lt;=0),"",IF(LEN(F347)&lt;=N26,LEN(F347),IFERROR(FIND("♦",SUBSTITUTE(LEFT(F347,N26)," ","♦",LEN(LEFT(F347,N26))-LEN(SUBSTITUTE(LEFT(F347,N26)," ","")))),FIND(" ",F347&amp;" ",N26+1)-1)))</f>
        <v>1</v>
      </c>
      <c r="N347" s="1437" t="str">
        <f t="shared" si="135"/>
        <v/>
      </c>
      <c r="O347" s="1438" t="str">
        <f t="shared" si="136"/>
        <v/>
      </c>
      <c r="P347" s="1437" t="str">
        <f t="shared" si="137"/>
        <v/>
      </c>
      <c r="Q347" s="1437" t="str">
        <f t="shared" si="138"/>
        <v/>
      </c>
      <c r="S347" s="1467"/>
      <c r="T347" s="1467"/>
      <c r="U347" s="1467"/>
      <c r="V347" s="1467"/>
      <c r="W347" s="1467"/>
      <c r="X347" s="1467"/>
      <c r="Y347" s="1477"/>
      <c r="Z347" s="1477"/>
      <c r="AA347" s="1477"/>
      <c r="AB347" s="1467"/>
      <c r="AC347" s="1467"/>
      <c r="AD347" s="1573" t="s">
        <v>593</v>
      </c>
      <c r="AE347" s="1476"/>
      <c r="AF347" s="1471"/>
      <c r="AG347" s="1471"/>
      <c r="AH347" s="1471"/>
      <c r="AI347" s="1471"/>
      <c r="AJ347" s="1471"/>
      <c r="AK347" s="1471"/>
      <c r="AL347" s="1471"/>
      <c r="AM347" s="1572" t="s">
        <v>224</v>
      </c>
      <c r="AN347" s="1571"/>
      <c r="AO347" s="1570"/>
      <c r="AP347" s="1570"/>
      <c r="AQ347" s="1570"/>
      <c r="AR347" s="1569" t="s">
        <v>225</v>
      </c>
      <c r="AS347" s="1463"/>
      <c r="EF347" s="1412"/>
      <c r="EG347" s="1411" t="s">
        <v>2716</v>
      </c>
      <c r="EH347" s="1411" t="s">
        <v>602</v>
      </c>
      <c r="EI347" s="1411" t="s">
        <v>1906</v>
      </c>
      <c r="EJ347" s="1411" t="s">
        <v>2717</v>
      </c>
      <c r="EK347" s="1411" t="s">
        <v>2717</v>
      </c>
      <c r="EL347" s="1411" t="s">
        <v>2485</v>
      </c>
      <c r="EM347" s="1411" t="s">
        <v>2486</v>
      </c>
      <c r="EN347" s="1411" t="s">
        <v>2487</v>
      </c>
      <c r="EO347" s="1414" t="s">
        <v>2488</v>
      </c>
    </row>
    <row r="348" spans="2:145" ht="21" customHeight="1">
      <c r="B348" s="1439"/>
      <c r="C348" s="1439"/>
      <c r="D348" s="1439"/>
      <c r="E348" s="1439">
        <f t="array" ref="E348">IF(H347&lt;&gt;"",E347,IF(E347="","",IFERROR(MATCH(TRUE(),INDEX(INDEX(K:K,E347+1):K219&lt;&gt;"",0),0)+E347,"")))</f>
        <v>489</v>
      </c>
      <c r="F348" s="1441">
        <f t="shared" si="139"/>
        <v>0</v>
      </c>
      <c r="G348" s="1441" t="str">
        <f t="shared" si="133"/>
        <v/>
      </c>
      <c r="H348" s="1440" t="str">
        <f t="shared" si="134"/>
        <v/>
      </c>
      <c r="I348" s="1439" t="str">
        <f>IF(AND(F348&lt;&gt;"",N26&gt;0,M348&gt;N26),"Mot &gt; limite","")</f>
        <v/>
      </c>
      <c r="M348" s="1408">
        <f>IF(OR(F348="",N26="",N26&lt;=0),"",IF(LEN(F348)&lt;=N26,LEN(F348),IFERROR(FIND("♦",SUBSTITUTE(LEFT(F348,N26)," ","♦",LEN(LEFT(F348,N26))-LEN(SUBSTITUTE(LEFT(F348,N26)," ","")))),FIND(" ",F348&amp;" ",N26+1)-1)))</f>
        <v>1</v>
      </c>
      <c r="N348" s="1437" t="str">
        <f t="shared" si="135"/>
        <v/>
      </c>
      <c r="O348" s="1438" t="str">
        <f t="shared" si="136"/>
        <v/>
      </c>
      <c r="P348" s="1437" t="str">
        <f t="shared" si="137"/>
        <v/>
      </c>
      <c r="Q348" s="1437" t="str">
        <f t="shared" si="138"/>
        <v/>
      </c>
      <c r="S348" s="1467"/>
      <c r="T348" s="1467"/>
      <c r="U348" s="1467"/>
      <c r="V348" s="1467"/>
      <c r="W348" s="1467"/>
      <c r="X348" s="1467"/>
      <c r="Y348" s="1477"/>
      <c r="Z348" s="1477"/>
      <c r="AA348" s="1477"/>
      <c r="AB348" s="1467"/>
      <c r="AC348" s="1467"/>
      <c r="AD348" s="1568">
        <v>0</v>
      </c>
      <c r="AE348" s="1476"/>
      <c r="AF348" s="1471"/>
      <c r="AG348" s="1471"/>
      <c r="AH348" s="1471"/>
      <c r="AI348" s="1471"/>
      <c r="AJ348" s="1471"/>
      <c r="AK348" s="1471"/>
      <c r="AL348" s="1471"/>
      <c r="AM348" s="1695"/>
      <c r="AN348" s="1463"/>
      <c r="AO348" s="1463"/>
      <c r="AP348" s="1694" t="s">
        <v>226</v>
      </c>
      <c r="AQ348" s="1694"/>
      <c r="AR348" s="1693"/>
      <c r="AS348" s="1463"/>
      <c r="EF348" s="1412"/>
      <c r="EG348" s="1411" t="s">
        <v>2718</v>
      </c>
      <c r="EH348" s="1411" t="s">
        <v>602</v>
      </c>
      <c r="EI348" s="1411" t="s">
        <v>1906</v>
      </c>
      <c r="EJ348" s="1411" t="s">
        <v>2719</v>
      </c>
      <c r="EK348" s="1411" t="s">
        <v>2719</v>
      </c>
      <c r="EL348" s="1411" t="s">
        <v>2485</v>
      </c>
      <c r="EM348" s="1411" t="s">
        <v>2486</v>
      </c>
      <c r="EN348" s="1411" t="s">
        <v>2487</v>
      </c>
      <c r="EO348" s="1414" t="s">
        <v>2488</v>
      </c>
    </row>
    <row r="349" spans="2:145" ht="21" customHeight="1">
      <c r="B349" s="1439"/>
      <c r="C349" s="1439"/>
      <c r="D349" s="1439"/>
      <c r="E349" s="1439">
        <f t="array" ref="E349">IF(H348&lt;&gt;"",E348,IF(E348="","",IFERROR(MATCH(TRUE(),INDEX(INDEX(K:K,E348+1):K219&lt;&gt;"",0),0)+E348,"")))</f>
        <v>490</v>
      </c>
      <c r="F349" s="1441">
        <f t="shared" si="139"/>
        <v>0</v>
      </c>
      <c r="G349" s="1441" t="str">
        <f t="shared" si="133"/>
        <v/>
      </c>
      <c r="H349" s="1440" t="str">
        <f t="shared" si="134"/>
        <v/>
      </c>
      <c r="I349" s="1439" t="str">
        <f>IF(AND(F349&lt;&gt;"",N26&gt;0,M349&gt;N26),"Mot &gt; limite","")</f>
        <v/>
      </c>
      <c r="M349" s="1408">
        <f>IF(OR(F349="",N26="",N26&lt;=0),"",IF(LEN(F349)&lt;=N26,LEN(F349),IFERROR(FIND("♦",SUBSTITUTE(LEFT(F349,N26)," ","♦",LEN(LEFT(F349,N26))-LEN(SUBSTITUTE(LEFT(F349,N26)," ","")))),FIND(" ",F349&amp;" ",N26+1)-1)))</f>
        <v>1</v>
      </c>
      <c r="N349" s="1437" t="str">
        <f t="shared" si="135"/>
        <v/>
      </c>
      <c r="O349" s="1438" t="str">
        <f t="shared" si="136"/>
        <v/>
      </c>
      <c r="P349" s="1437" t="str">
        <f t="shared" si="137"/>
        <v/>
      </c>
      <c r="Q349" s="1437" t="str">
        <f t="shared" si="138"/>
        <v/>
      </c>
      <c r="S349" s="1467"/>
      <c r="T349" s="1467"/>
      <c r="U349" s="1467"/>
      <c r="V349" s="1467"/>
      <c r="W349" s="1467"/>
      <c r="X349" s="1467"/>
      <c r="Y349" s="1477"/>
      <c r="Z349" s="1477"/>
      <c r="AA349" s="1477"/>
      <c r="AB349" s="1467"/>
      <c r="AC349" s="1467"/>
      <c r="AD349" s="1472" t="str">
        <f>IF(ISBLANK(AE349),"",LARGE(AD348:AD348,1)+1)</f>
        <v/>
      </c>
      <c r="AE349" s="1476"/>
      <c r="AF349" s="1471"/>
      <c r="AG349" s="1471"/>
      <c r="AH349" s="1471"/>
      <c r="AI349" s="1471"/>
      <c r="AJ349" s="1471"/>
      <c r="AK349" s="1471"/>
      <c r="AL349" s="1471"/>
      <c r="AM349" s="1692" t="s">
        <v>227</v>
      </c>
      <c r="AN349" s="1691" t="s">
        <v>228</v>
      </c>
      <c r="AO349" s="1690" t="s">
        <v>2</v>
      </c>
      <c r="AP349" s="1689" t="s">
        <v>229</v>
      </c>
      <c r="AQ349" s="1689"/>
      <c r="AR349" s="1688" t="s">
        <v>174</v>
      </c>
      <c r="AS349" s="1463"/>
      <c r="EF349" s="1412"/>
      <c r="EG349" s="1411" t="s">
        <v>2720</v>
      </c>
      <c r="EH349" s="1411" t="s">
        <v>602</v>
      </c>
      <c r="EI349" s="1411" t="s">
        <v>1906</v>
      </c>
      <c r="EJ349" s="1411" t="s">
        <v>2721</v>
      </c>
      <c r="EK349" s="1411" t="s">
        <v>2722</v>
      </c>
      <c r="EL349" s="1411" t="s">
        <v>2485</v>
      </c>
      <c r="EM349" s="1411" t="s">
        <v>2492</v>
      </c>
      <c r="EN349" s="1411" t="s">
        <v>1910</v>
      </c>
      <c r="EO349" s="1414" t="s">
        <v>1911</v>
      </c>
    </row>
    <row r="350" spans="2:145" ht="21" customHeight="1">
      <c r="B350" s="1439"/>
      <c r="C350" s="1439"/>
      <c r="D350" s="1439"/>
      <c r="E350" s="1439">
        <f t="array" ref="E350">IF(H349&lt;&gt;"",E349,IF(E349="","",IFERROR(MATCH(TRUE(),INDEX(INDEX(K:K,E349+1):K219&lt;&gt;"",0),0)+E349,"")))</f>
        <v>491</v>
      </c>
      <c r="F350" s="1441">
        <f t="shared" si="139"/>
        <v>0</v>
      </c>
      <c r="G350" s="1441" t="str">
        <f t="shared" si="133"/>
        <v/>
      </c>
      <c r="H350" s="1440" t="str">
        <f t="shared" si="134"/>
        <v/>
      </c>
      <c r="I350" s="1439" t="str">
        <f>IF(AND(F350&lt;&gt;"",N26&gt;0,M350&gt;N26),"Mot &gt; limite","")</f>
        <v/>
      </c>
      <c r="M350" s="1408">
        <f>IF(OR(F350="",N26="",N26&lt;=0),"",IF(LEN(F350)&lt;=N26,LEN(F350),IFERROR(FIND("♦",SUBSTITUTE(LEFT(F350,N26)," ","♦",LEN(LEFT(F350,N26))-LEN(SUBSTITUTE(LEFT(F350,N26)," ","")))),FIND(" ",F350&amp;" ",N26+1)-1)))</f>
        <v>1</v>
      </c>
      <c r="N350" s="1437" t="str">
        <f t="shared" si="135"/>
        <v/>
      </c>
      <c r="O350" s="1438" t="str">
        <f t="shared" si="136"/>
        <v/>
      </c>
      <c r="P350" s="1437" t="str">
        <f t="shared" si="137"/>
        <v/>
      </c>
      <c r="Q350" s="1437" t="str">
        <f t="shared" si="138"/>
        <v/>
      </c>
      <c r="S350" s="1467"/>
      <c r="T350" s="1467"/>
      <c r="U350" s="1467"/>
      <c r="V350" s="1467"/>
      <c r="W350" s="1467"/>
      <c r="X350" s="1467"/>
      <c r="Y350" s="1477"/>
      <c r="Z350" s="1477"/>
      <c r="AA350" s="1477"/>
      <c r="AB350" s="1467"/>
      <c r="AC350" s="1467"/>
      <c r="AD350" s="1472" t="str">
        <f>IF(ISBLANK(AE350),"",LARGE(AD348:AD349,1)+1)</f>
        <v/>
      </c>
      <c r="AE350" s="1476"/>
      <c r="AF350" s="1471"/>
      <c r="AG350" s="1471"/>
      <c r="AH350" s="1471"/>
      <c r="AI350" s="1471"/>
      <c r="AJ350" s="1471"/>
      <c r="AK350" s="1471"/>
      <c r="AL350" s="1471"/>
      <c r="AM350" s="2353">
        <v>750</v>
      </c>
      <c r="AN350" s="1687">
        <v>1</v>
      </c>
      <c r="AO350" s="1686" t="s">
        <v>230</v>
      </c>
      <c r="AP350" s="1685">
        <v>16</v>
      </c>
      <c r="AQ350" s="1684">
        <f>AN350*AM350</f>
        <v>750</v>
      </c>
      <c r="AR350" s="1683" t="s">
        <v>231</v>
      </c>
      <c r="AS350" s="1463"/>
      <c r="EF350" s="1412"/>
      <c r="EG350" s="1411" t="s">
        <v>2723</v>
      </c>
      <c r="EH350" s="1411" t="s">
        <v>602</v>
      </c>
      <c r="EI350" s="1411" t="s">
        <v>1906</v>
      </c>
      <c r="EJ350" s="1411" t="s">
        <v>2724</v>
      </c>
      <c r="EK350" s="1411" t="s">
        <v>2724</v>
      </c>
      <c r="EL350" s="1411" t="s">
        <v>2485</v>
      </c>
      <c r="EM350" s="1411" t="s">
        <v>2486</v>
      </c>
      <c r="EN350" s="1411" t="s">
        <v>2487</v>
      </c>
      <c r="EO350" s="1414" t="s">
        <v>2488</v>
      </c>
    </row>
    <row r="351" spans="2:145" ht="21" customHeight="1">
      <c r="B351" s="1439"/>
      <c r="C351" s="1439"/>
      <c r="D351" s="1439"/>
      <c r="E351" s="1439">
        <f t="array" ref="E351">IF(H350&lt;&gt;"",E350,IF(E350="","",IFERROR(MATCH(TRUE(),INDEX(INDEX(K:K,E350+1):K219&lt;&gt;"",0),0)+E350,"")))</f>
        <v>492</v>
      </c>
      <c r="F351" s="1441">
        <f t="shared" si="139"/>
        <v>0</v>
      </c>
      <c r="G351" s="1441" t="str">
        <f t="shared" si="133"/>
        <v/>
      </c>
      <c r="H351" s="1440" t="str">
        <f t="shared" si="134"/>
        <v/>
      </c>
      <c r="I351" s="1439" t="str">
        <f>IF(AND(F351&lt;&gt;"",N26&gt;0,M351&gt;N26),"Mot &gt; limite","")</f>
        <v/>
      </c>
      <c r="M351" s="1408">
        <f>IF(OR(F351="",N26="",N26&lt;=0),"",IF(LEN(F351)&lt;=N26,LEN(F351),IFERROR(FIND("♦",SUBSTITUTE(LEFT(F351,N26)," ","♦",LEN(LEFT(F351,N26))-LEN(SUBSTITUTE(LEFT(F351,N26)," ","")))),FIND(" ",F351&amp;" ",N26+1)-1)))</f>
        <v>1</v>
      </c>
      <c r="N351" s="1437" t="str">
        <f t="shared" si="135"/>
        <v/>
      </c>
      <c r="O351" s="1438" t="str">
        <f t="shared" si="136"/>
        <v/>
      </c>
      <c r="P351" s="1437" t="str">
        <f t="shared" si="137"/>
        <v/>
      </c>
      <c r="Q351" s="1437" t="str">
        <f t="shared" si="138"/>
        <v/>
      </c>
      <c r="S351" s="1467"/>
      <c r="T351" s="1467"/>
      <c r="U351" s="1467"/>
      <c r="V351" s="1467"/>
      <c r="W351" s="1467"/>
      <c r="X351" s="1467"/>
      <c r="Y351" s="1477"/>
      <c r="Z351" s="1477"/>
      <c r="AA351" s="1477"/>
      <c r="AB351" s="1467"/>
      <c r="AC351" s="1467"/>
      <c r="AD351" s="1472" t="str">
        <f>IF(ISBLANK(AE351),"",LARGE(AD348:AD350,1)+1)</f>
        <v/>
      </c>
      <c r="AE351" s="1476"/>
      <c r="AF351" s="1471"/>
      <c r="AG351" s="1471"/>
      <c r="AH351" s="1471"/>
      <c r="AI351" s="1471"/>
      <c r="AJ351" s="1471"/>
      <c r="AK351" s="1471"/>
      <c r="AL351" s="1471"/>
      <c r="AM351" s="2353"/>
      <c r="AN351" s="1681">
        <v>120</v>
      </c>
      <c r="AO351" s="1680" t="s">
        <v>232</v>
      </c>
      <c r="AP351" s="1679">
        <v>1.2</v>
      </c>
      <c r="AQ351" s="1678">
        <f>(AN351*AM350)/1000</f>
        <v>90</v>
      </c>
      <c r="AR351" s="1677"/>
      <c r="AS351" s="1463"/>
      <c r="EF351" s="1412"/>
      <c r="EG351" s="1411" t="s">
        <v>2725</v>
      </c>
      <c r="EH351" s="1411" t="s">
        <v>602</v>
      </c>
      <c r="EI351" s="1411" t="s">
        <v>1906</v>
      </c>
      <c r="EJ351" s="1411" t="s">
        <v>2726</v>
      </c>
      <c r="EK351" s="1411" t="s">
        <v>2726</v>
      </c>
      <c r="EL351" s="1411" t="s">
        <v>2485</v>
      </c>
      <c r="EM351" s="1411" t="s">
        <v>2486</v>
      </c>
      <c r="EN351" s="1411" t="s">
        <v>2487</v>
      </c>
      <c r="EO351" s="1414" t="s">
        <v>2488</v>
      </c>
    </row>
    <row r="352" spans="2:145" ht="21" customHeight="1">
      <c r="B352" s="1439"/>
      <c r="C352" s="1439"/>
      <c r="D352" s="1439"/>
      <c r="E352" s="1439">
        <f t="array" ref="E352">IF(H351&lt;&gt;"",E351,IF(E351="","",IFERROR(MATCH(TRUE(),INDEX(INDEX(K:K,E351+1):K219&lt;&gt;"",0),0)+E351,"")))</f>
        <v>493</v>
      </c>
      <c r="F352" s="1441">
        <f t="shared" si="139"/>
        <v>0</v>
      </c>
      <c r="G352" s="1441" t="str">
        <f t="shared" si="133"/>
        <v/>
      </c>
      <c r="H352" s="1440" t="str">
        <f t="shared" si="134"/>
        <v/>
      </c>
      <c r="I352" s="1439" t="str">
        <f>IF(AND(F352&lt;&gt;"",N26&gt;0,M352&gt;N26),"Mot &gt; limite","")</f>
        <v/>
      </c>
      <c r="M352" s="1408">
        <f>IF(OR(F352="",N26="",N26&lt;=0),"",IF(LEN(F352)&lt;=N26,LEN(F352),IFERROR(FIND("♦",SUBSTITUTE(LEFT(F352,N26)," ","♦",LEN(LEFT(F352,N26))-LEN(SUBSTITUTE(LEFT(F352,N26)," ","")))),FIND(" ",F352&amp;" ",N26+1)-1)))</f>
        <v>1</v>
      </c>
      <c r="N352" s="1437" t="str">
        <f t="shared" si="135"/>
        <v/>
      </c>
      <c r="O352" s="1438" t="str">
        <f t="shared" si="136"/>
        <v/>
      </c>
      <c r="P352" s="1437" t="str">
        <f t="shared" si="137"/>
        <v/>
      </c>
      <c r="Q352" s="1437" t="str">
        <f t="shared" si="138"/>
        <v/>
      </c>
      <c r="S352" s="1467"/>
      <c r="T352" s="1467"/>
      <c r="U352" s="1467"/>
      <c r="V352" s="1467"/>
      <c r="W352" s="1467"/>
      <c r="X352" s="1467"/>
      <c r="Y352" s="1477"/>
      <c r="Z352" s="1477"/>
      <c r="AA352" s="1477"/>
      <c r="AB352" s="1467"/>
      <c r="AC352" s="1467"/>
      <c r="AD352" s="1472" t="str">
        <f>IF(ISBLANK(AE352),"",LARGE(AD348:AD351,1)+1)</f>
        <v/>
      </c>
      <c r="AE352" s="1476"/>
      <c r="AF352" s="1471"/>
      <c r="AG352" s="1471"/>
      <c r="AH352" s="1471"/>
      <c r="AI352" s="1471"/>
      <c r="AJ352" s="1471"/>
      <c r="AK352" s="1471"/>
      <c r="AL352" s="1471"/>
      <c r="AM352" s="1676" t="str">
        <f>INT(AQ350/AP350) &amp; " " &amp; AR350 &amp; " de " &amp; AP350 &amp; " " &amp; AO350 &amp; IF(MOD(AQ350,AP350)&gt;0, " + 1 "&amp;AR350&amp;" de " &amp; TEXT(MOD(AQ350,AP350), "0.00") &amp; " " &amp; AO350, "")</f>
        <v>46 Assiette(s) de 16 madeleine(s) + 1 Assiette(s) de 14.00 madeleine(s)</v>
      </c>
      <c r="AN352" s="1562"/>
      <c r="AO352" s="1562"/>
      <c r="AP352" s="1632"/>
      <c r="AQ352" s="2354" t="s">
        <v>233</v>
      </c>
      <c r="AR352" s="2355"/>
      <c r="AS352" s="1463"/>
      <c r="EF352" s="1412"/>
      <c r="EG352" s="1411" t="s">
        <v>2727</v>
      </c>
      <c r="EH352" s="1411" t="s">
        <v>602</v>
      </c>
      <c r="EI352" s="1411" t="s">
        <v>1906</v>
      </c>
      <c r="EJ352" s="1411" t="s">
        <v>2728</v>
      </c>
      <c r="EK352" s="1411" t="s">
        <v>2728</v>
      </c>
      <c r="EL352" s="1411" t="s">
        <v>2485</v>
      </c>
      <c r="EM352" s="1411" t="s">
        <v>2492</v>
      </c>
      <c r="EN352" s="1411" t="s">
        <v>1910</v>
      </c>
      <c r="EO352" s="1414" t="s">
        <v>1911</v>
      </c>
    </row>
    <row r="353" spans="2:145" ht="21" customHeight="1">
      <c r="B353" s="1439"/>
      <c r="C353" s="1439"/>
      <c r="D353" s="1439"/>
      <c r="E353" s="1439">
        <f t="array" ref="E353">IF(H352&lt;&gt;"",E352,IF(E352="","",IFERROR(MATCH(TRUE(),INDEX(INDEX(K:K,E352+1):K219&lt;&gt;"",0),0)+E352,"")))</f>
        <v>494</v>
      </c>
      <c r="F353" s="1441">
        <f t="shared" si="139"/>
        <v>0</v>
      </c>
      <c r="G353" s="1441" t="str">
        <f t="shared" si="133"/>
        <v/>
      </c>
      <c r="H353" s="1440" t="str">
        <f t="shared" si="134"/>
        <v/>
      </c>
      <c r="I353" s="1439" t="str">
        <f>IF(AND(F353&lt;&gt;"",N26&gt;0,M353&gt;N26),"Mot &gt; limite","")</f>
        <v/>
      </c>
      <c r="M353" s="1408">
        <f>IF(OR(F353="",N26="",N26&lt;=0),"",IF(LEN(F353)&lt;=N26,LEN(F353),IFERROR(FIND("♦",SUBSTITUTE(LEFT(F353,N26)," ","♦",LEN(LEFT(F353,N26))-LEN(SUBSTITUTE(LEFT(F353,N26)," ","")))),FIND(" ",F353&amp;" ",N26+1)-1)))</f>
        <v>1</v>
      </c>
      <c r="N353" s="1437" t="str">
        <f t="shared" si="135"/>
        <v/>
      </c>
      <c r="O353" s="1438" t="str">
        <f t="shared" si="136"/>
        <v/>
      </c>
      <c r="P353" s="1437" t="str">
        <f t="shared" si="137"/>
        <v/>
      </c>
      <c r="Q353" s="1437" t="str">
        <f t="shared" si="138"/>
        <v/>
      </c>
      <c r="S353" s="1467"/>
      <c r="T353" s="1467"/>
      <c r="U353" s="1467"/>
      <c r="V353" s="1467"/>
      <c r="W353" s="1467"/>
      <c r="X353" s="1467"/>
      <c r="Y353" s="1477"/>
      <c r="Z353" s="1477"/>
      <c r="AA353" s="1477"/>
      <c r="AB353" s="1467"/>
      <c r="AC353" s="1467"/>
      <c r="AD353" s="1472" t="str">
        <f>IF(ISBLANK(AE353),"",LARGE(AD348:AD352,1)+1)</f>
        <v/>
      </c>
      <c r="AE353" s="1476"/>
      <c r="AF353" s="1471"/>
      <c r="AG353" s="1471"/>
      <c r="AH353" s="1471"/>
      <c r="AI353" s="1471"/>
      <c r="AJ353" s="1471"/>
      <c r="AK353" s="1471"/>
      <c r="AL353" s="1471"/>
      <c r="AM353" s="1675" t="str">
        <f>IF(MOD(AQ351, AP351) = 0, INT(AQ351/AP351) &amp; " " &amp; AR350 &amp; " de " &amp; AP351 &amp; " kg", INT(AQ351/AP351) &amp; " " &amp; AR350 &amp; " de " &amp; AP351 &amp; " kg" &amp; " + 1 "&amp;AR350&amp;" de " &amp; TEXT(MOD(AQ351, AP351), "0.00") &amp; " kg")</f>
        <v>75 Assiette(s) de 1.2 kg + 1 Assiette(s) de 0.00 kg</v>
      </c>
      <c r="AN353" s="1562"/>
      <c r="AO353" s="1562"/>
      <c r="AP353" s="1632"/>
      <c r="AQ353" s="2354"/>
      <c r="AR353" s="2355"/>
      <c r="AS353" s="1463"/>
      <c r="EF353" s="1412"/>
      <c r="EG353" s="1411" t="s">
        <v>2729</v>
      </c>
      <c r="EH353" s="1411" t="s">
        <v>602</v>
      </c>
      <c r="EI353" s="1411" t="s">
        <v>1906</v>
      </c>
      <c r="EJ353" s="1411" t="s">
        <v>710</v>
      </c>
      <c r="EK353" s="1411" t="s">
        <v>710</v>
      </c>
      <c r="EL353" s="1411" t="s">
        <v>1980</v>
      </c>
      <c r="EM353" s="1411" t="s">
        <v>1981</v>
      </c>
      <c r="EN353" s="1411" t="s">
        <v>1910</v>
      </c>
      <c r="EO353" s="1414" t="s">
        <v>1982</v>
      </c>
    </row>
    <row r="354" spans="2:145" ht="21" customHeight="1">
      <c r="B354" s="1439"/>
      <c r="C354" s="1439"/>
      <c r="D354" s="1439"/>
      <c r="E354" s="1439">
        <f t="array" ref="E354">IF(H353&lt;&gt;"",E353,IF(E353="","",IFERROR(MATCH(TRUE(),INDEX(INDEX(K:K,E353+1):K219&lt;&gt;"",0),0)+E353,"")))</f>
        <v>495</v>
      </c>
      <c r="F354" s="1441">
        <f t="shared" si="139"/>
        <v>0</v>
      </c>
      <c r="G354" s="1441" t="str">
        <f t="shared" ref="G354:G417" si="140">IF(OR(F354="",M354="",M354&lt;=0,AND(ISNUMBER(F354),F354=0)),"",LEFT(F354,M354))</f>
        <v/>
      </c>
      <c r="H354" s="1440" t="str">
        <f t="shared" ref="H354:H417" si="141">IF(OR(F354="",M354=""),"",TRIM(MID(F354,M354+1,99999)))</f>
        <v/>
      </c>
      <c r="I354" s="1439" t="str">
        <f>IF(AND(F354&lt;&gt;"",N26&gt;0,M354&gt;N26),"Mot &gt; limite","")</f>
        <v/>
      </c>
      <c r="M354" s="1408">
        <f>IF(OR(F354="",N26="",N26&lt;=0),"",IF(LEN(F354)&lt;=N26,LEN(F354),IFERROR(FIND("♦",SUBSTITUTE(LEFT(F354,N26)," ","♦",LEN(LEFT(F354,N26))-LEN(SUBSTITUTE(LEFT(F354,N26)," ","")))),FIND(" ",F354&amp;" ",N26+1)-1)))</f>
        <v>1</v>
      </c>
      <c r="N354" s="1437" t="str">
        <f t="shared" ref="N354:N417" si="142">IF(O354="","",ROW()-33)</f>
        <v/>
      </c>
      <c r="O354" s="1438" t="str">
        <f t="shared" ref="O354:O417" si="143">G354</f>
        <v/>
      </c>
      <c r="P354" s="1437" t="str">
        <f t="shared" ref="P354:P417" si="144">IF(O354="","",LEN(TRIM(O354))-LEN(SUBSTITUTE(TRIM(O354)," ",""))+1)</f>
        <v/>
      </c>
      <c r="Q354" s="1437" t="str">
        <f t="shared" ref="Q354:Q417" si="145">IF(O354="","",LEN(O354))</f>
        <v/>
      </c>
      <c r="S354" s="1467"/>
      <c r="T354" s="1467"/>
      <c r="U354" s="1467"/>
      <c r="V354" s="1467"/>
      <c r="W354" s="1467"/>
      <c r="X354" s="1467"/>
      <c r="Y354" s="1477"/>
      <c r="Z354" s="1477"/>
      <c r="AA354" s="1477"/>
      <c r="AB354" s="1467"/>
      <c r="AC354" s="1467"/>
      <c r="AD354" s="1472" t="str">
        <f>IF(ISBLANK(AE354),"",LARGE(AD348:AD353,1)+1)</f>
        <v/>
      </c>
      <c r="AE354" s="1476"/>
      <c r="AF354" s="1471"/>
      <c r="AG354" s="1471"/>
      <c r="AH354" s="1471"/>
      <c r="AI354" s="1471"/>
      <c r="AJ354" s="1471"/>
      <c r="AK354" s="1471"/>
      <c r="AL354" s="1471"/>
      <c r="AM354" s="1674"/>
      <c r="AN354" s="1632"/>
      <c r="AO354" s="1632"/>
      <c r="AP354" s="1632"/>
      <c r="AQ354" s="1632"/>
      <c r="AR354" s="1673"/>
      <c r="AS354" s="1463"/>
      <c r="EF354" s="1412"/>
      <c r="EG354" s="1411" t="s">
        <v>2730</v>
      </c>
      <c r="EH354" s="1411" t="s">
        <v>602</v>
      </c>
      <c r="EI354" s="1411" t="s">
        <v>1906</v>
      </c>
      <c r="EJ354" s="1411" t="s">
        <v>2731</v>
      </c>
      <c r="EK354" s="1411" t="s">
        <v>2731</v>
      </c>
      <c r="EL354" s="1411" t="s">
        <v>1980</v>
      </c>
      <c r="EM354" s="1411" t="s">
        <v>1981</v>
      </c>
      <c r="EN354" s="1411" t="s">
        <v>1910</v>
      </c>
      <c r="EO354" s="1414" t="s">
        <v>1982</v>
      </c>
    </row>
    <row r="355" spans="2:145" ht="21" customHeight="1">
      <c r="B355" s="1439"/>
      <c r="C355" s="1439"/>
      <c r="D355" s="1439"/>
      <c r="E355" s="1439">
        <f t="array" ref="E355">IF(H354&lt;&gt;"",E354,IF(E354="","",IFERROR(MATCH(TRUE(),INDEX(INDEX(K:K,E354+1):K219&lt;&gt;"",0),0)+E354,"")))</f>
        <v>496</v>
      </c>
      <c r="F355" s="1441">
        <f t="shared" ref="F355:F418" si="146">IF(E355="","",IF(H354&lt;&gt;"",H354,INDEX(D:D,E355)))</f>
        <v>0</v>
      </c>
      <c r="G355" s="1441" t="str">
        <f t="shared" si="140"/>
        <v/>
      </c>
      <c r="H355" s="1440" t="str">
        <f t="shared" si="141"/>
        <v/>
      </c>
      <c r="I355" s="1439" t="str">
        <f>IF(AND(F355&lt;&gt;"",N26&gt;0,M355&gt;N26),"Mot &gt; limite","")</f>
        <v/>
      </c>
      <c r="M355" s="1408">
        <f>IF(OR(F355="",N26="",N26&lt;=0),"",IF(LEN(F355)&lt;=N26,LEN(F355),IFERROR(FIND("♦",SUBSTITUTE(LEFT(F355,N26)," ","♦",LEN(LEFT(F355,N26))-LEN(SUBSTITUTE(LEFT(F355,N26)," ","")))),FIND(" ",F355&amp;" ",N26+1)-1)))</f>
        <v>1</v>
      </c>
      <c r="N355" s="1437" t="str">
        <f t="shared" si="142"/>
        <v/>
      </c>
      <c r="O355" s="1438" t="str">
        <f t="shared" si="143"/>
        <v/>
      </c>
      <c r="P355" s="1437" t="str">
        <f t="shared" si="144"/>
        <v/>
      </c>
      <c r="Q355" s="1437" t="str">
        <f t="shared" si="145"/>
        <v/>
      </c>
      <c r="S355" s="1467"/>
      <c r="T355" s="1467"/>
      <c r="U355" s="1467"/>
      <c r="V355" s="1467"/>
      <c r="W355" s="1467"/>
      <c r="X355" s="1467"/>
      <c r="Y355" s="1477"/>
      <c r="Z355" s="1477"/>
      <c r="AA355" s="1477"/>
      <c r="AB355" s="1467"/>
      <c r="AC355" s="1467"/>
      <c r="AD355" s="1472"/>
      <c r="AE355" s="1476"/>
      <c r="AF355" s="1471"/>
      <c r="AG355" s="1471"/>
      <c r="AH355" s="1471"/>
      <c r="AI355" s="1471"/>
      <c r="AJ355" s="1471"/>
      <c r="AK355" s="1471"/>
      <c r="AL355" s="1471"/>
      <c r="AM355" s="1672"/>
      <c r="AN355" s="1671"/>
      <c r="AO355" s="1671"/>
      <c r="AP355" s="1671"/>
      <c r="AQ355" s="1671"/>
      <c r="AR355" s="1670"/>
      <c r="AS355" s="1463"/>
      <c r="EF355" s="1412"/>
      <c r="EG355" s="1411" t="s">
        <v>2732</v>
      </c>
      <c r="EH355" s="1411" t="s">
        <v>602</v>
      </c>
      <c r="EI355" s="1411" t="s">
        <v>1906</v>
      </c>
      <c r="EJ355" s="1411" t="s">
        <v>2733</v>
      </c>
      <c r="EK355" s="1411" t="s">
        <v>2734</v>
      </c>
      <c r="EL355" s="1411" t="s">
        <v>2485</v>
      </c>
      <c r="EM355" s="1411" t="s">
        <v>2492</v>
      </c>
      <c r="EN355" s="1411" t="s">
        <v>1910</v>
      </c>
      <c r="EO355" s="1414" t="s">
        <v>1911</v>
      </c>
    </row>
    <row r="356" spans="2:145" ht="21" customHeight="1">
      <c r="B356" s="1439"/>
      <c r="C356" s="1439"/>
      <c r="D356" s="1439"/>
      <c r="E356" s="1439">
        <f t="array" ref="E356">IF(H355&lt;&gt;"",E355,IF(E355="","",IFERROR(MATCH(TRUE(),INDEX(INDEX(K:K,E355+1):K219&lt;&gt;"",0),0)+E355,"")))</f>
        <v>497</v>
      </c>
      <c r="F356" s="1441">
        <f t="shared" si="146"/>
        <v>0</v>
      </c>
      <c r="G356" s="1441" t="str">
        <f t="shared" si="140"/>
        <v/>
      </c>
      <c r="H356" s="1440" t="str">
        <f t="shared" si="141"/>
        <v/>
      </c>
      <c r="I356" s="1439" t="str">
        <f>IF(AND(F356&lt;&gt;"",N26&gt;0,M356&gt;N26),"Mot &gt; limite","")</f>
        <v/>
      </c>
      <c r="M356" s="1408">
        <f>IF(OR(F356="",N26="",N26&lt;=0),"",IF(LEN(F356)&lt;=N26,LEN(F356),IFERROR(FIND("♦",SUBSTITUTE(LEFT(F356,N26)," ","♦",LEN(LEFT(F356,N26))-LEN(SUBSTITUTE(LEFT(F356,N26)," ","")))),FIND(" ",F356&amp;" ",N26+1)-1)))</f>
        <v>1</v>
      </c>
      <c r="N356" s="1437" t="str">
        <f t="shared" si="142"/>
        <v/>
      </c>
      <c r="O356" s="1438" t="str">
        <f t="shared" si="143"/>
        <v/>
      </c>
      <c r="P356" s="1437" t="str">
        <f t="shared" si="144"/>
        <v/>
      </c>
      <c r="Q356" s="1437" t="str">
        <f t="shared" si="145"/>
        <v/>
      </c>
      <c r="S356" s="1467"/>
      <c r="T356" s="1467"/>
      <c r="U356" s="1467"/>
      <c r="V356" s="1467"/>
      <c r="W356" s="1467"/>
      <c r="X356" s="1467"/>
      <c r="Y356" s="1477"/>
      <c r="Z356" s="1477"/>
      <c r="AA356" s="1477"/>
      <c r="AB356" s="1467"/>
      <c r="AC356" s="1467"/>
      <c r="AD356" s="1472"/>
      <c r="AE356" s="1476"/>
      <c r="AF356" s="1471"/>
      <c r="AG356" s="1471"/>
      <c r="AH356" s="1471"/>
      <c r="AI356" s="1471"/>
      <c r="AJ356" s="1471"/>
      <c r="AK356" s="1471"/>
      <c r="AL356" s="1471"/>
      <c r="AM356" s="1470"/>
      <c r="AN356" s="1470"/>
      <c r="AO356" s="1470"/>
      <c r="AP356" s="1470"/>
      <c r="AQ356" s="1470"/>
      <c r="AR356" s="1469"/>
      <c r="AS356" s="1463"/>
      <c r="EF356" s="1412"/>
      <c r="EG356" s="1411" t="s">
        <v>2735</v>
      </c>
      <c r="EH356" s="1411" t="s">
        <v>602</v>
      </c>
      <c r="EI356" s="1411" t="s">
        <v>1906</v>
      </c>
      <c r="EJ356" s="1411" t="s">
        <v>2736</v>
      </c>
      <c r="EK356" s="1411" t="s">
        <v>2736</v>
      </c>
      <c r="EL356" s="1411" t="s">
        <v>2485</v>
      </c>
      <c r="EM356" s="1411" t="s">
        <v>2492</v>
      </c>
      <c r="EN356" s="1411" t="s">
        <v>1910</v>
      </c>
      <c r="EO356" s="1414" t="s">
        <v>1911</v>
      </c>
    </row>
    <row r="357" spans="2:145" ht="21" customHeight="1">
      <c r="B357" s="1439"/>
      <c r="C357" s="1439"/>
      <c r="D357" s="1439"/>
      <c r="E357" s="1439">
        <f t="array" ref="E357">IF(H356&lt;&gt;"",E356,IF(E356="","",IFERROR(MATCH(TRUE(),INDEX(INDEX(K:K,E356+1):K219&lt;&gt;"",0),0)+E356,"")))</f>
        <v>498</v>
      </c>
      <c r="F357" s="1441">
        <f t="shared" si="146"/>
        <v>0</v>
      </c>
      <c r="G357" s="1441" t="str">
        <f t="shared" si="140"/>
        <v/>
      </c>
      <c r="H357" s="1440" t="str">
        <f t="shared" si="141"/>
        <v/>
      </c>
      <c r="I357" s="1439" t="str">
        <f>IF(AND(F357&lt;&gt;"",N26&gt;0,M357&gt;N26),"Mot &gt; limite","")</f>
        <v/>
      </c>
      <c r="M357" s="1408">
        <f>IF(OR(F357="",N26="",N26&lt;=0),"",IF(LEN(F357)&lt;=N26,LEN(F357),IFERROR(FIND("♦",SUBSTITUTE(LEFT(F357,N26)," ","♦",LEN(LEFT(F357,N26))-LEN(SUBSTITUTE(LEFT(F357,N26)," ","")))),FIND(" ",F357&amp;" ",N26+1)-1)))</f>
        <v>1</v>
      </c>
      <c r="N357" s="1437" t="str">
        <f t="shared" si="142"/>
        <v/>
      </c>
      <c r="O357" s="1438" t="str">
        <f t="shared" si="143"/>
        <v/>
      </c>
      <c r="P357" s="1437" t="str">
        <f t="shared" si="144"/>
        <v/>
      </c>
      <c r="Q357" s="1437" t="str">
        <f t="shared" si="145"/>
        <v/>
      </c>
      <c r="S357" s="1467"/>
      <c r="T357" s="1467"/>
      <c r="U357" s="1467"/>
      <c r="V357" s="1467"/>
      <c r="W357" s="1467"/>
      <c r="X357" s="1467"/>
      <c r="Y357" s="1477"/>
      <c r="Z357" s="1477"/>
      <c r="AA357" s="1477"/>
      <c r="AB357" s="1467"/>
      <c r="AC357" s="1467"/>
      <c r="AD357" s="1472" t="str">
        <f>IF(ISBLANK(AE357),"",LARGE(AD348:AD356,1)+1)</f>
        <v/>
      </c>
      <c r="AE357" s="1476"/>
      <c r="AF357" s="1471"/>
      <c r="AG357" s="1471"/>
      <c r="AH357" s="1471"/>
      <c r="AI357" s="1471"/>
      <c r="AJ357" s="1471"/>
      <c r="AK357" s="1471"/>
      <c r="AL357" s="1471"/>
      <c r="AM357" s="1470"/>
      <c r="AN357" s="1470"/>
      <c r="AO357" s="1470"/>
      <c r="AP357" s="1470"/>
      <c r="AQ357" s="1470"/>
      <c r="AR357" s="1469"/>
      <c r="AS357" s="1463"/>
      <c r="EF357" s="1412"/>
      <c r="EG357" s="1411" t="s">
        <v>2737</v>
      </c>
      <c r="EH357" s="1411" t="s">
        <v>602</v>
      </c>
      <c r="EI357" s="1411" t="s">
        <v>1906</v>
      </c>
      <c r="EJ357" s="1411" t="s">
        <v>2738</v>
      </c>
      <c r="EK357" s="1411" t="s">
        <v>2738</v>
      </c>
      <c r="EL357" s="1411" t="s">
        <v>2485</v>
      </c>
      <c r="EM357" s="1411" t="s">
        <v>2492</v>
      </c>
      <c r="EN357" s="1411" t="s">
        <v>1910</v>
      </c>
      <c r="EO357" s="1414" t="s">
        <v>1911</v>
      </c>
    </row>
    <row r="358" spans="2:145" ht="21" customHeight="1">
      <c r="B358" s="1439"/>
      <c r="C358" s="1439"/>
      <c r="D358" s="1439"/>
      <c r="E358" s="1439">
        <f t="array" ref="E358">IF(H357&lt;&gt;"",E357,IF(E357="","",IFERROR(MATCH(TRUE(),INDEX(INDEX(K:K,E357+1):K219&lt;&gt;"",0),0)+E357,"")))</f>
        <v>499</v>
      </c>
      <c r="F358" s="1441">
        <f t="shared" si="146"/>
        <v>0</v>
      </c>
      <c r="G358" s="1441" t="str">
        <f t="shared" si="140"/>
        <v/>
      </c>
      <c r="H358" s="1440" t="str">
        <f t="shared" si="141"/>
        <v/>
      </c>
      <c r="I358" s="1439" t="str">
        <f>IF(AND(F358&lt;&gt;"",N26&gt;0,M358&gt;N26),"Mot &gt; limite","")</f>
        <v/>
      </c>
      <c r="M358" s="1408">
        <f>IF(OR(F358="",N26="",N26&lt;=0),"",IF(LEN(F358)&lt;=N26,LEN(F358),IFERROR(FIND("♦",SUBSTITUTE(LEFT(F358,N26)," ","♦",LEN(LEFT(F358,N26))-LEN(SUBSTITUTE(LEFT(F358,N26)," ","")))),FIND(" ",F358&amp;" ",N26+1)-1)))</f>
        <v>1</v>
      </c>
      <c r="N358" s="1437" t="str">
        <f t="shared" si="142"/>
        <v/>
      </c>
      <c r="O358" s="1438" t="str">
        <f t="shared" si="143"/>
        <v/>
      </c>
      <c r="P358" s="1437" t="str">
        <f t="shared" si="144"/>
        <v/>
      </c>
      <c r="Q358" s="1437" t="str">
        <f t="shared" si="145"/>
        <v/>
      </c>
      <c r="S358" s="1467"/>
      <c r="T358" s="1467"/>
      <c r="U358" s="1467"/>
      <c r="V358" s="1467"/>
      <c r="W358" s="1467"/>
      <c r="X358" s="1467"/>
      <c r="Y358" s="1477"/>
      <c r="Z358" s="1477"/>
      <c r="AA358" s="1477"/>
      <c r="AB358" s="1467"/>
      <c r="AC358" s="1467"/>
      <c r="AD358" s="1472" t="str">
        <f>IF(ISBLANK(AE358),"",LARGE(AD348:AD357,1)+1)</f>
        <v/>
      </c>
      <c r="AE358" s="1476"/>
      <c r="AF358" s="1471"/>
      <c r="AG358" s="1471"/>
      <c r="AH358" s="1471"/>
      <c r="AI358" s="1471"/>
      <c r="AJ358" s="1471"/>
      <c r="AK358" s="1471"/>
      <c r="AL358" s="1471"/>
      <c r="AM358" s="1470"/>
      <c r="AN358" s="1470"/>
      <c r="AO358" s="1470"/>
      <c r="AP358" s="1470"/>
      <c r="AQ358" s="1470"/>
      <c r="AR358" s="1469"/>
      <c r="AS358" s="1463"/>
      <c r="EF358" s="1412"/>
      <c r="EG358" s="1411" t="s">
        <v>2739</v>
      </c>
      <c r="EH358" s="1411" t="s">
        <v>602</v>
      </c>
      <c r="EI358" s="1411" t="s">
        <v>1906</v>
      </c>
      <c r="EJ358" s="1411" t="s">
        <v>711</v>
      </c>
      <c r="EK358" s="1411" t="s">
        <v>711</v>
      </c>
      <c r="EL358" s="1411" t="s">
        <v>1980</v>
      </c>
      <c r="EM358" s="1411" t="s">
        <v>1981</v>
      </c>
      <c r="EN358" s="1411" t="s">
        <v>1910</v>
      </c>
      <c r="EO358" s="1414" t="s">
        <v>1982</v>
      </c>
    </row>
    <row r="359" spans="2:145" ht="21" customHeight="1">
      <c r="B359" s="1439"/>
      <c r="C359" s="1439"/>
      <c r="D359" s="1439"/>
      <c r="E359" s="1439">
        <f t="array" ref="E359">IF(H358&lt;&gt;"",E358,IF(E358="","",IFERROR(MATCH(TRUE(),INDEX(INDEX(K:K,E358+1):K219&lt;&gt;"",0),0)+E358,"")))</f>
        <v>500</v>
      </c>
      <c r="F359" s="1441">
        <f t="shared" si="146"/>
        <v>0</v>
      </c>
      <c r="G359" s="1441" t="str">
        <f t="shared" si="140"/>
        <v/>
      </c>
      <c r="H359" s="1440" t="str">
        <f t="shared" si="141"/>
        <v/>
      </c>
      <c r="I359" s="1439" t="str">
        <f>IF(AND(F359&lt;&gt;"",N26&gt;0,M359&gt;N26),"Mot &gt; limite","")</f>
        <v/>
      </c>
      <c r="M359" s="1408">
        <f>IF(OR(F359="",N26="",N26&lt;=0),"",IF(LEN(F359)&lt;=N26,LEN(F359),IFERROR(FIND("♦",SUBSTITUTE(LEFT(F359,N26)," ","♦",LEN(LEFT(F359,N26))-LEN(SUBSTITUTE(LEFT(F359,N26)," ","")))),FIND(" ",F359&amp;" ",N26+1)-1)))</f>
        <v>1</v>
      </c>
      <c r="N359" s="1437" t="str">
        <f t="shared" si="142"/>
        <v/>
      </c>
      <c r="O359" s="1438" t="str">
        <f t="shared" si="143"/>
        <v/>
      </c>
      <c r="P359" s="1437" t="str">
        <f t="shared" si="144"/>
        <v/>
      </c>
      <c r="Q359" s="1437" t="str">
        <f t="shared" si="145"/>
        <v/>
      </c>
      <c r="S359" s="1467"/>
      <c r="T359" s="1467"/>
      <c r="U359" s="1467"/>
      <c r="V359" s="1467"/>
      <c r="W359" s="1467"/>
      <c r="X359" s="1467"/>
      <c r="Y359" s="1477"/>
      <c r="Z359" s="1477"/>
      <c r="AA359" s="1477"/>
      <c r="AB359" s="1467"/>
      <c r="AC359" s="1467"/>
      <c r="AD359" s="1472" t="str">
        <f>IF(ISBLANK(AE359),"",LARGE(AD348:AD358,1)+1)</f>
        <v/>
      </c>
      <c r="AE359" s="1476"/>
      <c r="AF359" s="1471"/>
      <c r="AG359" s="1471"/>
      <c r="AH359" s="1471"/>
      <c r="AI359" s="1471"/>
      <c r="AJ359" s="1471"/>
      <c r="AK359" s="1471"/>
      <c r="AL359" s="1471"/>
      <c r="AM359" s="1470"/>
      <c r="AN359" s="1470"/>
      <c r="AO359" s="1470"/>
      <c r="AP359" s="1470"/>
      <c r="AQ359" s="1470"/>
      <c r="AR359" s="1469"/>
      <c r="AS359" s="1463"/>
      <c r="EF359" s="1412"/>
      <c r="EG359" s="1411" t="s">
        <v>2740</v>
      </c>
      <c r="EH359" s="1411" t="s">
        <v>602</v>
      </c>
      <c r="EI359" s="1411" t="s">
        <v>1906</v>
      </c>
      <c r="EJ359" s="1411" t="s">
        <v>2741</v>
      </c>
      <c r="EK359" s="1411" t="s">
        <v>2741</v>
      </c>
      <c r="EL359" s="1411" t="s">
        <v>2485</v>
      </c>
      <c r="EM359" s="1411" t="s">
        <v>2492</v>
      </c>
      <c r="EN359" s="1411" t="s">
        <v>1910</v>
      </c>
      <c r="EO359" s="1414" t="s">
        <v>1911</v>
      </c>
    </row>
    <row r="360" spans="2:145" ht="21" customHeight="1">
      <c r="B360" s="1439"/>
      <c r="C360" s="1439"/>
      <c r="D360" s="1439"/>
      <c r="E360" s="1439">
        <f t="array" ref="E360">IF(H359&lt;&gt;"",E359,IF(E359="","",IFERROR(MATCH(TRUE(),INDEX(INDEX(K:K,E359+1):K219&lt;&gt;"",0),0)+E359,"")))</f>
        <v>501</v>
      </c>
      <c r="F360" s="1441">
        <f t="shared" si="146"/>
        <v>0</v>
      </c>
      <c r="G360" s="1441" t="str">
        <f t="shared" si="140"/>
        <v/>
      </c>
      <c r="H360" s="1440" t="str">
        <f t="shared" si="141"/>
        <v/>
      </c>
      <c r="I360" s="1439" t="str">
        <f>IF(AND(F360&lt;&gt;"",N26&gt;0,M360&gt;N26),"Mot &gt; limite","")</f>
        <v/>
      </c>
      <c r="M360" s="1408">
        <f>IF(OR(F360="",N26="",N26&lt;=0),"",IF(LEN(F360)&lt;=N26,LEN(F360),IFERROR(FIND("♦",SUBSTITUTE(LEFT(F360,N26)," ","♦",LEN(LEFT(F360,N26))-LEN(SUBSTITUTE(LEFT(F360,N26)," ","")))),FIND(" ",F360&amp;" ",N26+1)-1)))</f>
        <v>1</v>
      </c>
      <c r="N360" s="1437" t="str">
        <f t="shared" si="142"/>
        <v/>
      </c>
      <c r="O360" s="1438" t="str">
        <f t="shared" si="143"/>
        <v/>
      </c>
      <c r="P360" s="1437" t="str">
        <f t="shared" si="144"/>
        <v/>
      </c>
      <c r="Q360" s="1437" t="str">
        <f t="shared" si="145"/>
        <v/>
      </c>
      <c r="S360" s="1467"/>
      <c r="T360" s="1467"/>
      <c r="U360" s="1467"/>
      <c r="V360" s="1467"/>
      <c r="W360" s="1467"/>
      <c r="X360" s="1467"/>
      <c r="Y360" s="1477"/>
      <c r="Z360" s="1477"/>
      <c r="AA360" s="1477"/>
      <c r="AB360" s="1467"/>
      <c r="AC360" s="1467"/>
      <c r="AD360" s="1472" t="str">
        <f>IF(ISBLANK(AE360),"",LARGE(AD348:AD359,1)+1)</f>
        <v/>
      </c>
      <c r="AE360" s="1476"/>
      <c r="AF360" s="1471"/>
      <c r="AG360" s="1471"/>
      <c r="AH360" s="1471"/>
      <c r="AI360" s="1471"/>
      <c r="AJ360" s="1471"/>
      <c r="AK360" s="1471"/>
      <c r="AL360" s="1471"/>
      <c r="AM360" s="1470"/>
      <c r="AN360" s="1470"/>
      <c r="AO360" s="1470"/>
      <c r="AP360" s="1470"/>
      <c r="AQ360" s="1470"/>
      <c r="AR360" s="1469"/>
      <c r="AS360" s="1463"/>
      <c r="EF360" s="1412"/>
      <c r="EG360" s="1411" t="s">
        <v>2742</v>
      </c>
      <c r="EH360" s="1411" t="s">
        <v>602</v>
      </c>
      <c r="EI360" s="1411" t="s">
        <v>1906</v>
      </c>
      <c r="EJ360" s="1411" t="s">
        <v>2743</v>
      </c>
      <c r="EK360" s="1411" t="s">
        <v>2743</v>
      </c>
      <c r="EL360" s="1411" t="s">
        <v>1980</v>
      </c>
      <c r="EM360" s="1411" t="s">
        <v>1981</v>
      </c>
      <c r="EN360" s="1411" t="s">
        <v>1910</v>
      </c>
      <c r="EO360" s="1414" t="s">
        <v>1982</v>
      </c>
    </row>
    <row r="361" spans="2:145" ht="21" customHeight="1">
      <c r="B361" s="1439"/>
      <c r="C361" s="1439"/>
      <c r="D361" s="1439"/>
      <c r="E361" s="1439">
        <f t="array" ref="E361">IF(H360&lt;&gt;"",E360,IF(E360="","",IFERROR(MATCH(TRUE(),INDEX(INDEX(K:K,E360+1):K219&lt;&gt;"",0),0)+E360,"")))</f>
        <v>502</v>
      </c>
      <c r="F361" s="1441">
        <f t="shared" si="146"/>
        <v>0</v>
      </c>
      <c r="G361" s="1441" t="str">
        <f t="shared" si="140"/>
        <v/>
      </c>
      <c r="H361" s="1440" t="str">
        <f t="shared" si="141"/>
        <v/>
      </c>
      <c r="I361" s="1439" t="str">
        <f>IF(AND(F361&lt;&gt;"",N26&gt;0,M361&gt;N26),"Mot &gt; limite","")</f>
        <v/>
      </c>
      <c r="M361" s="1408">
        <f>IF(OR(F361="",N26="",N26&lt;=0),"",IF(LEN(F361)&lt;=N26,LEN(F361),IFERROR(FIND("♦",SUBSTITUTE(LEFT(F361,N26)," ","♦",LEN(LEFT(F361,N26))-LEN(SUBSTITUTE(LEFT(F361,N26)," ","")))),FIND(" ",F361&amp;" ",N26+1)-1)))</f>
        <v>1</v>
      </c>
      <c r="N361" s="1437" t="str">
        <f t="shared" si="142"/>
        <v/>
      </c>
      <c r="O361" s="1438" t="str">
        <f t="shared" si="143"/>
        <v/>
      </c>
      <c r="P361" s="1437" t="str">
        <f t="shared" si="144"/>
        <v/>
      </c>
      <c r="Q361" s="1437" t="str">
        <f t="shared" si="145"/>
        <v/>
      </c>
      <c r="S361" s="1477"/>
      <c r="T361" s="1477"/>
      <c r="U361" s="1477"/>
      <c r="V361" s="1477"/>
      <c r="W361" s="1477"/>
      <c r="X361" s="1477"/>
      <c r="Y361" s="1477"/>
      <c r="Z361" s="1477"/>
      <c r="AA361" s="1477"/>
      <c r="AB361" s="1467"/>
      <c r="AC361" s="1467"/>
      <c r="AD361" s="1472" t="str">
        <f>IF(ISBLANK(AE361),"",LARGE(AD348:AD360,1)+1)</f>
        <v/>
      </c>
      <c r="AE361" s="1476"/>
      <c r="AF361" s="1471"/>
      <c r="AG361" s="1471"/>
      <c r="AH361" s="1471"/>
      <c r="AI361" s="1471"/>
      <c r="AJ361" s="1471"/>
      <c r="AK361" s="1471"/>
      <c r="AL361" s="1471"/>
      <c r="AM361" s="1470"/>
      <c r="AN361" s="1470"/>
      <c r="AO361" s="1470"/>
      <c r="AP361" s="1470"/>
      <c r="AQ361" s="1470"/>
      <c r="AR361" s="1469"/>
      <c r="AS361" s="1463"/>
      <c r="EF361" s="1412"/>
      <c r="EG361" s="1411" t="s">
        <v>2744</v>
      </c>
      <c r="EH361" s="1411" t="s">
        <v>602</v>
      </c>
      <c r="EI361" s="1411" t="s">
        <v>1906</v>
      </c>
      <c r="EJ361" s="1411" t="s">
        <v>2745</v>
      </c>
      <c r="EK361" s="1411" t="s">
        <v>2745</v>
      </c>
      <c r="EL361" s="1411" t="s">
        <v>2485</v>
      </c>
      <c r="EM361" s="1411" t="s">
        <v>2486</v>
      </c>
      <c r="EN361" s="1411" t="s">
        <v>2487</v>
      </c>
      <c r="EO361" s="1414" t="s">
        <v>2488</v>
      </c>
    </row>
    <row r="362" spans="2:145" ht="21" customHeight="1">
      <c r="B362" s="1439"/>
      <c r="C362" s="1439"/>
      <c r="D362" s="1439"/>
      <c r="E362" s="1439">
        <f t="array" ref="E362">IF(H361&lt;&gt;"",E361,IF(E361="","",IFERROR(MATCH(TRUE(),INDEX(INDEX(K:K,E361+1):K219&lt;&gt;"",0),0)+E361,"")))</f>
        <v>503</v>
      </c>
      <c r="F362" s="1441">
        <f t="shared" si="146"/>
        <v>0</v>
      </c>
      <c r="G362" s="1441" t="str">
        <f t="shared" si="140"/>
        <v/>
      </c>
      <c r="H362" s="1440" t="str">
        <f t="shared" si="141"/>
        <v/>
      </c>
      <c r="I362" s="1439" t="str">
        <f>IF(AND(F362&lt;&gt;"",N26&gt;0,M362&gt;N26),"Mot &gt; limite","")</f>
        <v/>
      </c>
      <c r="M362" s="1408">
        <f>IF(OR(F362="",N26="",N26&lt;=0),"",IF(LEN(F362)&lt;=N26,LEN(F362),IFERROR(FIND("♦",SUBSTITUTE(LEFT(F362,N26)," ","♦",LEN(LEFT(F362,N26))-LEN(SUBSTITUTE(LEFT(F362,N26)," ","")))),FIND(" ",F362&amp;" ",N26+1)-1)))</f>
        <v>1</v>
      </c>
      <c r="N362" s="1437" t="str">
        <f t="shared" si="142"/>
        <v/>
      </c>
      <c r="O362" s="1438" t="str">
        <f t="shared" si="143"/>
        <v/>
      </c>
      <c r="P362" s="1437" t="str">
        <f t="shared" si="144"/>
        <v/>
      </c>
      <c r="Q362" s="1437" t="str">
        <f t="shared" si="145"/>
        <v/>
      </c>
      <c r="S362" s="1477"/>
      <c r="T362" s="1477"/>
      <c r="U362" s="1477"/>
      <c r="V362" s="1477"/>
      <c r="W362" s="1477"/>
      <c r="X362" s="1477"/>
      <c r="Y362" s="1477"/>
      <c r="Z362" s="1477"/>
      <c r="AA362" s="1477"/>
      <c r="AB362" s="1467"/>
      <c r="AC362" s="1467"/>
      <c r="AD362" s="1472" t="str">
        <f>IF(ISBLANK(AE362),"",LARGE(AD348:AD361,1)+1)</f>
        <v/>
      </c>
      <c r="AE362" s="1476"/>
      <c r="AF362" s="1471"/>
      <c r="AG362" s="1471"/>
      <c r="AH362" s="1471"/>
      <c r="AI362" s="1471"/>
      <c r="AJ362" s="1471"/>
      <c r="AK362" s="1471"/>
      <c r="AL362" s="1471"/>
      <c r="AM362" s="1470"/>
      <c r="AN362" s="1470"/>
      <c r="AO362" s="1470"/>
      <c r="AP362" s="1470"/>
      <c r="AQ362" s="1470"/>
      <c r="AR362" s="1469"/>
      <c r="AS362" s="1463"/>
      <c r="EF362" s="1412"/>
      <c r="EG362" s="1411" t="s">
        <v>2746</v>
      </c>
      <c r="EH362" s="1411" t="s">
        <v>602</v>
      </c>
      <c r="EI362" s="1411" t="s">
        <v>1906</v>
      </c>
      <c r="EJ362" s="1411" t="s">
        <v>2747</v>
      </c>
      <c r="EK362" s="1411" t="s">
        <v>2747</v>
      </c>
      <c r="EL362" s="1411" t="s">
        <v>2485</v>
      </c>
      <c r="EM362" s="1411" t="s">
        <v>2492</v>
      </c>
      <c r="EN362" s="1411" t="s">
        <v>1910</v>
      </c>
      <c r="EO362" s="1414" t="s">
        <v>1911</v>
      </c>
    </row>
    <row r="363" spans="2:145" ht="21" customHeight="1">
      <c r="B363" s="1439"/>
      <c r="C363" s="1439"/>
      <c r="D363" s="1439"/>
      <c r="E363" s="1439">
        <f t="array" ref="E363">IF(H362&lt;&gt;"",E362,IF(E362="","",IFERROR(MATCH(TRUE(),INDEX(INDEX(K:K,E362+1):K219&lt;&gt;"",0),0)+E362,"")))</f>
        <v>504</v>
      </c>
      <c r="F363" s="1441">
        <f t="shared" si="146"/>
        <v>0</v>
      </c>
      <c r="G363" s="1441" t="str">
        <f t="shared" si="140"/>
        <v/>
      </c>
      <c r="H363" s="1440" t="str">
        <f t="shared" si="141"/>
        <v/>
      </c>
      <c r="I363" s="1439" t="str">
        <f>IF(AND(F363&lt;&gt;"",N26&gt;0,M363&gt;N26),"Mot &gt; limite","")</f>
        <v/>
      </c>
      <c r="M363" s="1408">
        <f>IF(OR(F363="",N26="",N26&lt;=0),"",IF(LEN(F363)&lt;=N26,LEN(F363),IFERROR(FIND("♦",SUBSTITUTE(LEFT(F363,N26)," ","♦",LEN(LEFT(F363,N26))-LEN(SUBSTITUTE(LEFT(F363,N26)," ","")))),FIND(" ",F363&amp;" ",N26+1)-1)))</f>
        <v>1</v>
      </c>
      <c r="N363" s="1437" t="str">
        <f t="shared" si="142"/>
        <v/>
      </c>
      <c r="O363" s="1438" t="str">
        <f t="shared" si="143"/>
        <v/>
      </c>
      <c r="P363" s="1437" t="str">
        <f t="shared" si="144"/>
        <v/>
      </c>
      <c r="Q363" s="1437" t="str">
        <f t="shared" si="145"/>
        <v/>
      </c>
      <c r="S363" s="1477"/>
      <c r="T363" s="1477"/>
      <c r="U363" s="1477"/>
      <c r="V363" s="1477"/>
      <c r="W363" s="1477"/>
      <c r="X363" s="1477"/>
      <c r="Y363" s="1477"/>
      <c r="Z363" s="1477"/>
      <c r="AA363" s="1477"/>
      <c r="AB363" s="1467"/>
      <c r="AC363" s="1467"/>
      <c r="AD363" s="1472" t="str">
        <f>IF(ISBLANK(AE363),"",LARGE(AD348:AD362,1)+1)</f>
        <v/>
      </c>
      <c r="AE363" s="1476"/>
      <c r="AF363" s="1471"/>
      <c r="AG363" s="1471"/>
      <c r="AH363" s="1471"/>
      <c r="AI363" s="1471"/>
      <c r="AJ363" s="1471"/>
      <c r="AK363" s="1471"/>
      <c r="AL363" s="1471"/>
      <c r="AM363" s="1470"/>
      <c r="AN363" s="1470"/>
      <c r="AO363" s="1470"/>
      <c r="AP363" s="1470"/>
      <c r="AQ363" s="1470"/>
      <c r="AR363" s="1469"/>
      <c r="AS363" s="1463"/>
      <c r="EF363" s="1412"/>
      <c r="EG363" s="1411" t="s">
        <v>2748</v>
      </c>
      <c r="EH363" s="1411" t="s">
        <v>602</v>
      </c>
      <c r="EI363" s="1411" t="s">
        <v>1906</v>
      </c>
      <c r="EJ363" s="1411" t="s">
        <v>2749</v>
      </c>
      <c r="EK363" s="1411" t="s">
        <v>2749</v>
      </c>
      <c r="EL363" s="1411" t="s">
        <v>2485</v>
      </c>
      <c r="EM363" s="1411" t="s">
        <v>2486</v>
      </c>
      <c r="EN363" s="1411" t="s">
        <v>2487</v>
      </c>
      <c r="EO363" s="1414" t="s">
        <v>2488</v>
      </c>
    </row>
    <row r="364" spans="2:145" ht="21" customHeight="1">
      <c r="B364" s="1439"/>
      <c r="C364" s="1439"/>
      <c r="D364" s="1439"/>
      <c r="E364" s="1439">
        <f t="array" ref="E364">IF(H363&lt;&gt;"",E363,IF(E363="","",IFERROR(MATCH(TRUE(),INDEX(INDEX(K:K,E363+1):K219&lt;&gt;"",0),0)+E363,"")))</f>
        <v>505</v>
      </c>
      <c r="F364" s="1441">
        <f t="shared" si="146"/>
        <v>0</v>
      </c>
      <c r="G364" s="1441" t="str">
        <f t="shared" si="140"/>
        <v/>
      </c>
      <c r="H364" s="1440" t="str">
        <f t="shared" si="141"/>
        <v/>
      </c>
      <c r="I364" s="1439" t="str">
        <f>IF(AND(F364&lt;&gt;"",N26&gt;0,M364&gt;N26),"Mot &gt; limite","")</f>
        <v/>
      </c>
      <c r="M364" s="1408">
        <f>IF(OR(F364="",N26="",N26&lt;=0),"",IF(LEN(F364)&lt;=N26,LEN(F364),IFERROR(FIND("♦",SUBSTITUTE(LEFT(F364,N26)," ","♦",LEN(LEFT(F364,N26))-LEN(SUBSTITUTE(LEFT(F364,N26)," ","")))),FIND(" ",F364&amp;" ",N26+1)-1)))</f>
        <v>1</v>
      </c>
      <c r="N364" s="1437" t="str">
        <f t="shared" si="142"/>
        <v/>
      </c>
      <c r="O364" s="1438" t="str">
        <f t="shared" si="143"/>
        <v/>
      </c>
      <c r="P364" s="1437" t="str">
        <f t="shared" si="144"/>
        <v/>
      </c>
      <c r="Q364" s="1437" t="str">
        <f t="shared" si="145"/>
        <v/>
      </c>
      <c r="S364" s="1477"/>
      <c r="T364" s="1477"/>
      <c r="U364" s="1477"/>
      <c r="V364" s="1477"/>
      <c r="W364" s="1477"/>
      <c r="X364" s="1477"/>
      <c r="Y364" s="1477"/>
      <c r="Z364" s="1477"/>
      <c r="AA364" s="1477"/>
      <c r="AB364" s="1467"/>
      <c r="AC364" s="1467"/>
      <c r="AD364" s="1472" t="str">
        <f>IF(ISBLANK(AE364),"",LARGE(AD348:AD363,1)+1)</f>
        <v/>
      </c>
      <c r="AE364" s="1476"/>
      <c r="AF364" s="1471"/>
      <c r="AG364" s="1471"/>
      <c r="AH364" s="1471"/>
      <c r="AI364" s="1471"/>
      <c r="AJ364" s="1471"/>
      <c r="AK364" s="1471"/>
      <c r="AL364" s="1471"/>
      <c r="AM364" s="1470"/>
      <c r="AN364" s="1470"/>
      <c r="AO364" s="1470"/>
      <c r="AP364" s="1470"/>
      <c r="AQ364" s="1470"/>
      <c r="AR364" s="1469"/>
      <c r="AS364" s="1463"/>
      <c r="EF364" s="1412"/>
      <c r="EG364" s="1411" t="s">
        <v>2750</v>
      </c>
      <c r="EH364" s="1411" t="s">
        <v>602</v>
      </c>
      <c r="EI364" s="1411" t="s">
        <v>1906</v>
      </c>
      <c r="EJ364" s="1411" t="s">
        <v>2751</v>
      </c>
      <c r="EK364" s="1411" t="s">
        <v>2751</v>
      </c>
      <c r="EL364" s="1411" t="s">
        <v>2485</v>
      </c>
      <c r="EM364" s="1411" t="s">
        <v>2492</v>
      </c>
      <c r="EN364" s="1411" t="s">
        <v>1910</v>
      </c>
      <c r="EO364" s="1414" t="s">
        <v>1911</v>
      </c>
    </row>
    <row r="365" spans="2:145" ht="21" customHeight="1">
      <c r="B365" s="1439"/>
      <c r="C365" s="1439"/>
      <c r="D365" s="1439"/>
      <c r="E365" s="1439">
        <f t="array" ref="E365">IF(H364&lt;&gt;"",E364,IF(E364="","",IFERROR(MATCH(TRUE(),INDEX(INDEX(K:K,E364+1):K219&lt;&gt;"",0),0)+E364,"")))</f>
        <v>506</v>
      </c>
      <c r="F365" s="1441">
        <f t="shared" si="146"/>
        <v>0</v>
      </c>
      <c r="G365" s="1441" t="str">
        <f t="shared" si="140"/>
        <v/>
      </c>
      <c r="H365" s="1440" t="str">
        <f t="shared" si="141"/>
        <v/>
      </c>
      <c r="I365" s="1439" t="str">
        <f>IF(AND(F365&lt;&gt;"",N26&gt;0,M365&gt;N26),"Mot &gt; limite","")</f>
        <v/>
      </c>
      <c r="M365" s="1408">
        <f>IF(OR(F365="",N26="",N26&lt;=0),"",IF(LEN(F365)&lt;=N26,LEN(F365),IFERROR(FIND("♦",SUBSTITUTE(LEFT(F365,N26)," ","♦",LEN(LEFT(F365,N26))-LEN(SUBSTITUTE(LEFT(F365,N26)," ","")))),FIND(" ",F365&amp;" ",N26+1)-1)))</f>
        <v>1</v>
      </c>
      <c r="N365" s="1437" t="str">
        <f t="shared" si="142"/>
        <v/>
      </c>
      <c r="O365" s="1438" t="str">
        <f t="shared" si="143"/>
        <v/>
      </c>
      <c r="P365" s="1437" t="str">
        <f t="shared" si="144"/>
        <v/>
      </c>
      <c r="Q365" s="1437" t="str">
        <f t="shared" si="145"/>
        <v/>
      </c>
      <c r="S365" s="1477"/>
      <c r="T365" s="1477"/>
      <c r="U365" s="1477"/>
      <c r="V365" s="1477"/>
      <c r="W365" s="1477"/>
      <c r="X365" s="1477"/>
      <c r="Y365" s="1477"/>
      <c r="Z365" s="1477"/>
      <c r="AA365" s="1477"/>
      <c r="AB365" s="1467"/>
      <c r="AC365" s="1467"/>
      <c r="AD365" s="1472" t="str">
        <f>IF(ISBLANK(AE365),"",LARGE(AD348:AD364,1)+1)</f>
        <v/>
      </c>
      <c r="AE365" s="1476"/>
      <c r="AF365" s="1471"/>
      <c r="AG365" s="1471"/>
      <c r="AH365" s="1471"/>
      <c r="AI365" s="1471"/>
      <c r="AJ365" s="1471"/>
      <c r="AK365" s="1471"/>
      <c r="AL365" s="1471"/>
      <c r="AM365" s="1470"/>
      <c r="AN365" s="1470"/>
      <c r="AO365" s="1470"/>
      <c r="AP365" s="1470"/>
      <c r="AQ365" s="1470"/>
      <c r="AR365" s="1469"/>
      <c r="AS365" s="1463"/>
      <c r="EF365" s="1412"/>
      <c r="EG365" s="1411" t="s">
        <v>2752</v>
      </c>
      <c r="EH365" s="1411" t="s">
        <v>601</v>
      </c>
      <c r="EI365" s="1411" t="s">
        <v>1906</v>
      </c>
      <c r="EJ365" s="1411" t="s">
        <v>2753</v>
      </c>
      <c r="EK365" s="1411" t="s">
        <v>2754</v>
      </c>
      <c r="EL365" s="1411" t="s">
        <v>1908</v>
      </c>
      <c r="EM365" s="1411" t="s">
        <v>2755</v>
      </c>
      <c r="EN365" s="1411" t="s">
        <v>1910</v>
      </c>
      <c r="EO365" s="1414" t="s">
        <v>1911</v>
      </c>
    </row>
    <row r="366" spans="2:145" ht="21" customHeight="1">
      <c r="B366" s="1439"/>
      <c r="C366" s="1439"/>
      <c r="D366" s="1439"/>
      <c r="E366" s="1439">
        <f t="array" ref="E366">IF(H365&lt;&gt;"",E365,IF(E365="","",IFERROR(MATCH(TRUE(),INDEX(INDEX(K:K,E365+1):K219&lt;&gt;"",0),0)+E365,"")))</f>
        <v>507</v>
      </c>
      <c r="F366" s="1441">
        <f t="shared" si="146"/>
        <v>0</v>
      </c>
      <c r="G366" s="1441" t="str">
        <f t="shared" si="140"/>
        <v/>
      </c>
      <c r="H366" s="1440" t="str">
        <f t="shared" si="141"/>
        <v/>
      </c>
      <c r="I366" s="1439" t="str">
        <f>IF(AND(F366&lt;&gt;"",N26&gt;0,M366&gt;N26),"Mot &gt; limite","")</f>
        <v/>
      </c>
      <c r="M366" s="1408">
        <f>IF(OR(F366="",N26="",N26&lt;=0),"",IF(LEN(F366)&lt;=N26,LEN(F366),IFERROR(FIND("♦",SUBSTITUTE(LEFT(F366,N26)," ","♦",LEN(LEFT(F366,N26))-LEN(SUBSTITUTE(LEFT(F366,N26)," ","")))),FIND(" ",F366&amp;" ",N26+1)-1)))</f>
        <v>1</v>
      </c>
      <c r="N366" s="1437" t="str">
        <f t="shared" si="142"/>
        <v/>
      </c>
      <c r="O366" s="1438" t="str">
        <f t="shared" si="143"/>
        <v/>
      </c>
      <c r="P366" s="1437" t="str">
        <f t="shared" si="144"/>
        <v/>
      </c>
      <c r="Q366" s="1437" t="str">
        <f t="shared" si="145"/>
        <v/>
      </c>
      <c r="S366" s="1477"/>
      <c r="T366" s="1477"/>
      <c r="U366" s="1477"/>
      <c r="V366" s="1477"/>
      <c r="W366" s="1477"/>
      <c r="X366" s="1477"/>
      <c r="Y366" s="1477"/>
      <c r="Z366" s="1477"/>
      <c r="AA366" s="1477"/>
      <c r="AB366" s="1467"/>
      <c r="AC366" s="1467"/>
      <c r="AD366" s="1472" t="str">
        <f>IF(ISBLANK(AE366),"",LARGE(AD348:AD365,1)+1)</f>
        <v/>
      </c>
      <c r="AE366" s="1476"/>
      <c r="AF366" s="1471"/>
      <c r="AG366" s="1471"/>
      <c r="AH366" s="1471"/>
      <c r="AI366" s="1471"/>
      <c r="AJ366" s="1471"/>
      <c r="AK366" s="1471"/>
      <c r="AL366" s="1471"/>
      <c r="AM366" s="1470"/>
      <c r="AN366" s="1470"/>
      <c r="AO366" s="1470"/>
      <c r="AP366" s="1470"/>
      <c r="AQ366" s="1470"/>
      <c r="AR366" s="1469"/>
      <c r="AS366" s="1463"/>
      <c r="EF366" s="1412"/>
      <c r="EG366" s="1411" t="s">
        <v>2756</v>
      </c>
      <c r="EH366" s="1411" t="s">
        <v>601</v>
      </c>
      <c r="EI366" s="1411" t="s">
        <v>1906</v>
      </c>
      <c r="EJ366" s="1411" t="s">
        <v>818</v>
      </c>
      <c r="EK366" s="1411" t="s">
        <v>818</v>
      </c>
      <c r="EL366" s="1411" t="s">
        <v>1908</v>
      </c>
      <c r="EM366" s="1411" t="s">
        <v>2755</v>
      </c>
      <c r="EN366" s="1411" t="s">
        <v>1910</v>
      </c>
      <c r="EO366" s="1414" t="s">
        <v>1911</v>
      </c>
    </row>
    <row r="367" spans="2:145" ht="21" customHeight="1">
      <c r="B367" s="1439"/>
      <c r="C367" s="1439"/>
      <c r="D367" s="1439"/>
      <c r="E367" s="1439">
        <f t="array" ref="E367">IF(H366&lt;&gt;"",E366,IF(E366="","",IFERROR(MATCH(TRUE(),INDEX(INDEX(K:K,E366+1):K219&lt;&gt;"",0),0)+E366,"")))</f>
        <v>508</v>
      </c>
      <c r="F367" s="1441">
        <f t="shared" si="146"/>
        <v>0</v>
      </c>
      <c r="G367" s="1441" t="str">
        <f t="shared" si="140"/>
        <v/>
      </c>
      <c r="H367" s="1440" t="str">
        <f t="shared" si="141"/>
        <v/>
      </c>
      <c r="I367" s="1439" t="str">
        <f>IF(AND(F367&lt;&gt;"",N26&gt;0,M367&gt;N26),"Mot &gt; limite","")</f>
        <v/>
      </c>
      <c r="M367" s="1408">
        <f>IF(OR(F367="",N26="",N26&lt;=0),"",IF(LEN(F367)&lt;=N26,LEN(F367),IFERROR(FIND("♦",SUBSTITUTE(LEFT(F367,N26)," ","♦",LEN(LEFT(F367,N26))-LEN(SUBSTITUTE(LEFT(F367,N26)," ","")))),FIND(" ",F367&amp;" ",N26+1)-1)))</f>
        <v>1</v>
      </c>
      <c r="N367" s="1437" t="str">
        <f t="shared" si="142"/>
        <v/>
      </c>
      <c r="O367" s="1438" t="str">
        <f t="shared" si="143"/>
        <v/>
      </c>
      <c r="P367" s="1437" t="str">
        <f t="shared" si="144"/>
        <v/>
      </c>
      <c r="Q367" s="1437" t="str">
        <f t="shared" si="145"/>
        <v/>
      </c>
      <c r="S367" s="1477"/>
      <c r="T367" s="1477"/>
      <c r="U367" s="1477"/>
      <c r="V367" s="1477"/>
      <c r="W367" s="1477"/>
      <c r="X367" s="1477"/>
      <c r="Y367" s="1477"/>
      <c r="Z367" s="1477"/>
      <c r="AA367" s="1477"/>
      <c r="AB367" s="1467"/>
      <c r="AC367" s="1467"/>
      <c r="AD367" s="1466" t="s">
        <v>118</v>
      </c>
      <c r="AE367" s="1465"/>
      <c r="AF367" s="1465"/>
      <c r="AG367" s="1465"/>
      <c r="AH367" s="1465"/>
      <c r="AI367" s="1465"/>
      <c r="AJ367" s="1465"/>
      <c r="AK367" s="1465"/>
      <c r="AL367" s="1465"/>
      <c r="AM367" s="1465"/>
      <c r="AN367" s="1465"/>
      <c r="AO367" s="1465"/>
      <c r="AP367" s="1465"/>
      <c r="AQ367" s="1465"/>
      <c r="AR367" s="1574" t="s">
        <v>118</v>
      </c>
      <c r="AS367" s="1463"/>
      <c r="EF367" s="1412"/>
      <c r="EG367" s="1411" t="s">
        <v>2757</v>
      </c>
      <c r="EH367" s="1411" t="s">
        <v>601</v>
      </c>
      <c r="EI367" s="1411" t="s">
        <v>1906</v>
      </c>
      <c r="EJ367" s="1411" t="s">
        <v>2758</v>
      </c>
      <c r="EK367" s="1411" t="s">
        <v>2759</v>
      </c>
      <c r="EL367" s="1411" t="s">
        <v>1908</v>
      </c>
      <c r="EM367" s="1411" t="s">
        <v>2755</v>
      </c>
      <c r="EN367" s="1411" t="s">
        <v>1910</v>
      </c>
      <c r="EO367" s="1414" t="s">
        <v>1911</v>
      </c>
    </row>
    <row r="368" spans="2:145" ht="21" customHeight="1">
      <c r="B368" s="1439"/>
      <c r="C368" s="1439"/>
      <c r="D368" s="1439"/>
      <c r="E368" s="1439">
        <f t="array" ref="E368">IF(H367&lt;&gt;"",E367,IF(E367="","",IFERROR(MATCH(TRUE(),INDEX(INDEX(K:K,E367+1):K219&lt;&gt;"",0),0)+E367,"")))</f>
        <v>509</v>
      </c>
      <c r="F368" s="1441">
        <f t="shared" si="146"/>
        <v>0</v>
      </c>
      <c r="G368" s="1441" t="str">
        <f t="shared" si="140"/>
        <v/>
      </c>
      <c r="H368" s="1440" t="str">
        <f t="shared" si="141"/>
        <v/>
      </c>
      <c r="I368" s="1439" t="str">
        <f>IF(AND(F368&lt;&gt;"",N26&gt;0,M368&gt;N26),"Mot &gt; limite","")</f>
        <v/>
      </c>
      <c r="M368" s="1408">
        <f>IF(OR(F368="",N26="",N26&lt;=0),"",IF(LEN(F368)&lt;=N26,LEN(F368),IFERROR(FIND("♦",SUBSTITUTE(LEFT(F368,N26)," ","♦",LEN(LEFT(F368,N26))-LEN(SUBSTITUTE(LEFT(F368,N26)," ","")))),FIND(" ",F368&amp;" ",N26+1)-1)))</f>
        <v>1</v>
      </c>
      <c r="N368" s="1437" t="str">
        <f t="shared" si="142"/>
        <v/>
      </c>
      <c r="O368" s="1438" t="str">
        <f t="shared" si="143"/>
        <v/>
      </c>
      <c r="P368" s="1437" t="str">
        <f t="shared" si="144"/>
        <v/>
      </c>
      <c r="Q368" s="1437" t="str">
        <f t="shared" si="145"/>
        <v/>
      </c>
      <c r="S368" s="1477"/>
      <c r="T368" s="1477"/>
      <c r="U368" s="1477"/>
      <c r="V368" s="1477"/>
      <c r="W368" s="1477"/>
      <c r="X368" s="1477"/>
      <c r="Y368" s="1477"/>
      <c r="Z368" s="1477"/>
      <c r="AA368" s="1477"/>
      <c r="AB368" s="1467"/>
      <c r="AC368" s="1467"/>
      <c r="AD368" s="1573" t="s">
        <v>593</v>
      </c>
      <c r="AE368" s="1476"/>
      <c r="AF368" s="1471"/>
      <c r="AG368" s="1471"/>
      <c r="AH368" s="1471"/>
      <c r="AI368" s="1471"/>
      <c r="AJ368" s="1471"/>
      <c r="AK368" s="1471"/>
      <c r="AL368" s="1471"/>
      <c r="AM368" s="1471"/>
      <c r="AN368" s="1471"/>
      <c r="AO368" s="1471"/>
      <c r="AP368" s="1570"/>
      <c r="AQ368" s="1570"/>
      <c r="AR368" s="1669" t="s">
        <v>621</v>
      </c>
      <c r="AS368" s="1463"/>
      <c r="EF368" s="1412"/>
      <c r="EG368" s="1411" t="s">
        <v>2760</v>
      </c>
      <c r="EH368" s="1411" t="s">
        <v>601</v>
      </c>
      <c r="EI368" s="1411" t="s">
        <v>1906</v>
      </c>
      <c r="EJ368" s="1411" t="s">
        <v>2761</v>
      </c>
      <c r="EK368" s="1411" t="s">
        <v>2762</v>
      </c>
      <c r="EL368" s="1411" t="s">
        <v>1908</v>
      </c>
      <c r="EM368" s="1411" t="s">
        <v>2755</v>
      </c>
      <c r="EN368" s="1411" t="s">
        <v>1910</v>
      </c>
      <c r="EO368" s="1414" t="s">
        <v>1911</v>
      </c>
    </row>
    <row r="369" spans="2:145" ht="21" customHeight="1">
      <c r="B369" s="1439"/>
      <c r="C369" s="1439"/>
      <c r="D369" s="1439"/>
      <c r="E369" s="1439">
        <f t="array" ref="E369">IF(H368&lt;&gt;"",E368,IF(E368="","",IFERROR(MATCH(TRUE(),INDEX(INDEX(K:K,E368+1):K219&lt;&gt;"",0),0)+E368,"")))</f>
        <v>510</v>
      </c>
      <c r="F369" s="1441">
        <f t="shared" si="146"/>
        <v>0</v>
      </c>
      <c r="G369" s="1441" t="str">
        <f t="shared" si="140"/>
        <v/>
      </c>
      <c r="H369" s="1440" t="str">
        <f t="shared" si="141"/>
        <v/>
      </c>
      <c r="I369" s="1439" t="str">
        <f>IF(AND(F369&lt;&gt;"",N26&gt;0,M369&gt;N26),"Mot &gt; limite","")</f>
        <v/>
      </c>
      <c r="M369" s="1408">
        <f>IF(OR(F369="",N26="",N26&lt;=0),"",IF(LEN(F369)&lt;=N26,LEN(F369),IFERROR(FIND("♦",SUBSTITUTE(LEFT(F369,N26)," ","♦",LEN(LEFT(F369,N26))-LEN(SUBSTITUTE(LEFT(F369,N26)," ","")))),FIND(" ",F369&amp;" ",N26+1)-1)))</f>
        <v>1</v>
      </c>
      <c r="N369" s="1437" t="str">
        <f t="shared" si="142"/>
        <v/>
      </c>
      <c r="O369" s="1438" t="str">
        <f t="shared" si="143"/>
        <v/>
      </c>
      <c r="P369" s="1437" t="str">
        <f t="shared" si="144"/>
        <v/>
      </c>
      <c r="Q369" s="1437" t="str">
        <f t="shared" si="145"/>
        <v/>
      </c>
      <c r="S369" s="1477"/>
      <c r="T369" s="1477"/>
      <c r="U369" s="1477"/>
      <c r="V369" s="1477"/>
      <c r="W369" s="1477"/>
      <c r="X369" s="1477"/>
      <c r="Y369" s="1477"/>
      <c r="Z369" s="1477"/>
      <c r="AA369" s="1477"/>
      <c r="AB369" s="1467"/>
      <c r="AC369" s="1467"/>
      <c r="AD369" s="1568">
        <v>0</v>
      </c>
      <c r="AE369" s="1476"/>
      <c r="AF369" s="1471"/>
      <c r="AG369" s="1471"/>
      <c r="AH369" s="1471"/>
      <c r="AI369" s="1471"/>
      <c r="AJ369" s="1471"/>
      <c r="AK369" s="1471"/>
      <c r="AL369" s="1471"/>
      <c r="AM369" s="1471"/>
      <c r="AN369" s="1471"/>
      <c r="AO369" s="1471"/>
      <c r="AP369" s="1471"/>
      <c r="AQ369" s="1668">
        <v>10</v>
      </c>
      <c r="AR369" s="1667" t="s">
        <v>235</v>
      </c>
      <c r="AS369" s="1463"/>
      <c r="EF369" s="1412"/>
      <c r="EG369" s="1411" t="s">
        <v>2763</v>
      </c>
      <c r="EH369" s="1411" t="s">
        <v>601</v>
      </c>
      <c r="EI369" s="1411" t="s">
        <v>1906</v>
      </c>
      <c r="EJ369" s="1411" t="s">
        <v>2764</v>
      </c>
      <c r="EK369" s="1411" t="s">
        <v>819</v>
      </c>
      <c r="EL369" s="1411" t="s">
        <v>1908</v>
      </c>
      <c r="EM369" s="1411" t="s">
        <v>2755</v>
      </c>
      <c r="EN369" s="1411" t="s">
        <v>1910</v>
      </c>
      <c r="EO369" s="1414" t="s">
        <v>1911</v>
      </c>
    </row>
    <row r="370" spans="2:145" ht="21" customHeight="1">
      <c r="B370" s="1439"/>
      <c r="C370" s="1439"/>
      <c r="D370" s="1439"/>
      <c r="E370" s="1439">
        <f t="array" ref="E370">IF(H369&lt;&gt;"",E369,IF(E369="","",IFERROR(MATCH(TRUE(),INDEX(INDEX(K:K,E369+1):K219&lt;&gt;"",0),0)+E369,"")))</f>
        <v>511</v>
      </c>
      <c r="F370" s="1441">
        <f t="shared" si="146"/>
        <v>0</v>
      </c>
      <c r="G370" s="1441" t="str">
        <f t="shared" si="140"/>
        <v/>
      </c>
      <c r="H370" s="1440" t="str">
        <f t="shared" si="141"/>
        <v/>
      </c>
      <c r="I370" s="1439" t="str">
        <f>IF(AND(F370&lt;&gt;"",N26&gt;0,M370&gt;N26),"Mot &gt; limite","")</f>
        <v/>
      </c>
      <c r="M370" s="1408">
        <f>IF(OR(F370="",N26="",N26&lt;=0),"",IF(LEN(F370)&lt;=N26,LEN(F370),IFERROR(FIND("♦",SUBSTITUTE(LEFT(F370,N26)," ","♦",LEN(LEFT(F370,N26))-LEN(SUBSTITUTE(LEFT(F370,N26)," ","")))),FIND(" ",F370&amp;" ",N26+1)-1)))</f>
        <v>1</v>
      </c>
      <c r="N370" s="1437" t="str">
        <f t="shared" si="142"/>
        <v/>
      </c>
      <c r="O370" s="1438" t="str">
        <f t="shared" si="143"/>
        <v/>
      </c>
      <c r="P370" s="1437" t="str">
        <f t="shared" si="144"/>
        <v/>
      </c>
      <c r="Q370" s="1437" t="str">
        <f t="shared" si="145"/>
        <v/>
      </c>
      <c r="S370" s="1477"/>
      <c r="T370" s="1477"/>
      <c r="U370" s="1477"/>
      <c r="V370" s="1477"/>
      <c r="W370" s="1477"/>
      <c r="X370" s="1477"/>
      <c r="Y370" s="1477"/>
      <c r="Z370" s="1477"/>
      <c r="AA370" s="1477"/>
      <c r="AB370" s="1467"/>
      <c r="AC370" s="1467"/>
      <c r="AD370" s="1472" t="str">
        <f>IF(ISBLANK(AE370),"",LARGE(AD369:AD369,1)+1)</f>
        <v/>
      </c>
      <c r="AE370" s="1476"/>
      <c r="AF370" s="1471"/>
      <c r="AG370" s="1471"/>
      <c r="AH370" s="1471"/>
      <c r="AI370" s="1471"/>
      <c r="AJ370" s="1471"/>
      <c r="AK370" s="1471"/>
      <c r="AL370" s="1471"/>
      <c r="AM370" s="1471"/>
      <c r="AN370" s="1471"/>
      <c r="AO370" s="1471"/>
      <c r="AP370" s="1471"/>
      <c r="AQ370" s="1666">
        <v>15</v>
      </c>
      <c r="AR370" s="1665" t="s">
        <v>236</v>
      </c>
      <c r="AS370" s="1463"/>
      <c r="EF370" s="1412"/>
      <c r="EG370" s="1411" t="s">
        <v>2765</v>
      </c>
      <c r="EH370" s="1411" t="s">
        <v>601</v>
      </c>
      <c r="EI370" s="1411" t="s">
        <v>1906</v>
      </c>
      <c r="EJ370" s="1411" t="s">
        <v>2766</v>
      </c>
      <c r="EK370" s="1411" t="s">
        <v>2767</v>
      </c>
      <c r="EL370" s="1411" t="s">
        <v>1908</v>
      </c>
      <c r="EM370" s="1411" t="s">
        <v>2755</v>
      </c>
      <c r="EN370" s="1411" t="s">
        <v>1910</v>
      </c>
      <c r="EO370" s="1414" t="s">
        <v>1911</v>
      </c>
    </row>
    <row r="371" spans="2:145" ht="21" customHeight="1">
      <c r="B371" s="1439"/>
      <c r="C371" s="1439"/>
      <c r="D371" s="1439"/>
      <c r="E371" s="1439">
        <f t="array" ref="E371">IF(H370&lt;&gt;"",E370,IF(E370="","",IFERROR(MATCH(TRUE(),INDEX(INDEX(K:K,E370+1):K219&lt;&gt;"",0),0)+E370,"")))</f>
        <v>512</v>
      </c>
      <c r="F371" s="1441">
        <f t="shared" si="146"/>
        <v>0</v>
      </c>
      <c r="G371" s="1441" t="str">
        <f t="shared" si="140"/>
        <v/>
      </c>
      <c r="H371" s="1440" t="str">
        <f t="shared" si="141"/>
        <v/>
      </c>
      <c r="I371" s="1439" t="str">
        <f>IF(AND(F371&lt;&gt;"",N26&gt;0,M371&gt;N26),"Mot &gt; limite","")</f>
        <v/>
      </c>
      <c r="M371" s="1408">
        <f>IF(OR(F371="",N26="",N26&lt;=0),"",IF(LEN(F371)&lt;=N26,LEN(F371),IFERROR(FIND("♦",SUBSTITUTE(LEFT(F371,N26)," ","♦",LEN(LEFT(F371,N26))-LEN(SUBSTITUTE(LEFT(F371,N26)," ","")))),FIND(" ",F371&amp;" ",N26+1)-1)))</f>
        <v>1</v>
      </c>
      <c r="N371" s="1437" t="str">
        <f t="shared" si="142"/>
        <v/>
      </c>
      <c r="O371" s="1438" t="str">
        <f t="shared" si="143"/>
        <v/>
      </c>
      <c r="P371" s="1437" t="str">
        <f t="shared" si="144"/>
        <v/>
      </c>
      <c r="Q371" s="1437" t="str">
        <f t="shared" si="145"/>
        <v/>
      </c>
      <c r="S371" s="1477"/>
      <c r="T371" s="1477"/>
      <c r="U371" s="1477"/>
      <c r="V371" s="1477"/>
      <c r="W371" s="1477"/>
      <c r="X371" s="1477"/>
      <c r="Y371" s="1477"/>
      <c r="Z371" s="1477"/>
      <c r="AA371" s="1477"/>
      <c r="AB371" s="1467"/>
      <c r="AC371" s="1467"/>
      <c r="AD371" s="1472" t="str">
        <f>IF(ISBLANK(AE371),"",LARGE(AD369:AD370,1)+1)</f>
        <v/>
      </c>
      <c r="AE371" s="1476"/>
      <c r="AF371" s="1471"/>
      <c r="AG371" s="1471"/>
      <c r="AH371" s="1471"/>
      <c r="AI371" s="1471"/>
      <c r="AJ371" s="1471"/>
      <c r="AK371" s="1471"/>
      <c r="AL371" s="1471"/>
      <c r="AM371" s="1471"/>
      <c r="AN371" s="1471"/>
      <c r="AO371" s="1471"/>
      <c r="AP371" s="1471"/>
      <c r="AQ371" s="1659">
        <f>IF(AQ369=0,0,IF(AQ370=0,0,AQ370-AQ369))</f>
        <v>5</v>
      </c>
      <c r="AR371" s="1647" t="s">
        <v>237</v>
      </c>
      <c r="AS371" s="1463"/>
      <c r="EF371" s="1412"/>
      <c r="EG371" s="1411" t="s">
        <v>2768</v>
      </c>
      <c r="EH371" s="1411" t="s">
        <v>601</v>
      </c>
      <c r="EI371" s="1411" t="s">
        <v>1906</v>
      </c>
      <c r="EJ371" s="1411" t="s">
        <v>2769</v>
      </c>
      <c r="EK371" s="1411" t="s">
        <v>2769</v>
      </c>
      <c r="EL371" s="1411" t="s">
        <v>1908</v>
      </c>
      <c r="EM371" s="1411" t="s">
        <v>2755</v>
      </c>
      <c r="EN371" s="1411" t="s">
        <v>1910</v>
      </c>
      <c r="EO371" s="1414" t="s">
        <v>1911</v>
      </c>
    </row>
    <row r="372" spans="2:145" ht="21" customHeight="1">
      <c r="B372" s="1439"/>
      <c r="C372" s="1439"/>
      <c r="D372" s="1439"/>
      <c r="E372" s="1439">
        <f t="array" ref="E372">IF(H371&lt;&gt;"",E371,IF(E371="","",IFERROR(MATCH(TRUE(),INDEX(INDEX(K:K,E371+1):K219&lt;&gt;"",0),0)+E371,"")))</f>
        <v>513</v>
      </c>
      <c r="F372" s="1441">
        <f t="shared" si="146"/>
        <v>0</v>
      </c>
      <c r="G372" s="1441" t="str">
        <f t="shared" si="140"/>
        <v/>
      </c>
      <c r="H372" s="1440" t="str">
        <f t="shared" si="141"/>
        <v/>
      </c>
      <c r="I372" s="1439" t="str">
        <f>IF(AND(F372&lt;&gt;"",N26&gt;0,M372&gt;N26),"Mot &gt; limite","")</f>
        <v/>
      </c>
      <c r="M372" s="1408">
        <f>IF(OR(F372="",N26="",N26&lt;=0),"",IF(LEN(F372)&lt;=N26,LEN(F372),IFERROR(FIND("♦",SUBSTITUTE(LEFT(F372,N26)," ","♦",LEN(LEFT(F372,N26))-LEN(SUBSTITUTE(LEFT(F372,N26)," ","")))),FIND(" ",F372&amp;" ",N26+1)-1)))</f>
        <v>1</v>
      </c>
      <c r="N372" s="1437" t="str">
        <f t="shared" si="142"/>
        <v/>
      </c>
      <c r="O372" s="1438" t="str">
        <f t="shared" si="143"/>
        <v/>
      </c>
      <c r="P372" s="1437" t="str">
        <f t="shared" si="144"/>
        <v/>
      </c>
      <c r="Q372" s="1437" t="str">
        <f t="shared" si="145"/>
        <v/>
      </c>
      <c r="S372" s="1477"/>
      <c r="T372" s="1477"/>
      <c r="U372" s="1477"/>
      <c r="V372" s="1477"/>
      <c r="W372" s="1477"/>
      <c r="X372" s="1477"/>
      <c r="Y372" s="1477"/>
      <c r="Z372" s="1477"/>
      <c r="AA372" s="1477"/>
      <c r="AB372" s="1467"/>
      <c r="AC372" s="1467"/>
      <c r="AD372" s="1472" t="str">
        <f>IF(ISBLANK(AE372),"",LARGE(AD369:AD371,1)+1)</f>
        <v/>
      </c>
      <c r="AE372" s="1476"/>
      <c r="AF372" s="1471"/>
      <c r="AG372" s="1471"/>
      <c r="AH372" s="1471"/>
      <c r="AI372" s="1471"/>
      <c r="AJ372" s="1471"/>
      <c r="AK372" s="1471"/>
      <c r="AL372" s="1471"/>
      <c r="AM372" s="1471"/>
      <c r="AN372" s="1471"/>
      <c r="AO372" s="1471"/>
      <c r="AP372" s="1471"/>
      <c r="AQ372" s="1664">
        <f>IF(AQ369=0,0,IF(ISBLANK(AQ369),0,(AQ371/AQ369)*100))</f>
        <v>50</v>
      </c>
      <c r="AR372" s="1647" t="s">
        <v>238</v>
      </c>
      <c r="AS372" s="1463"/>
      <c r="EF372" s="1412"/>
      <c r="EG372" s="1411" t="s">
        <v>2770</v>
      </c>
      <c r="EH372" s="1411" t="s">
        <v>601</v>
      </c>
      <c r="EI372" s="1411" t="s">
        <v>1906</v>
      </c>
      <c r="EJ372" s="1411" t="s">
        <v>2771</v>
      </c>
      <c r="EK372" s="1411" t="s">
        <v>2771</v>
      </c>
      <c r="EL372" s="1411" t="s">
        <v>1908</v>
      </c>
      <c r="EM372" s="1411" t="s">
        <v>2755</v>
      </c>
      <c r="EN372" s="1411" t="s">
        <v>1910</v>
      </c>
      <c r="EO372" s="1414" t="s">
        <v>1911</v>
      </c>
    </row>
    <row r="373" spans="2:145" ht="21" customHeight="1">
      <c r="B373" s="1439"/>
      <c r="C373" s="1439"/>
      <c r="D373" s="1439"/>
      <c r="E373" s="1439">
        <f t="array" ref="E373">IF(H372&lt;&gt;"",E372,IF(E372="","",IFERROR(MATCH(TRUE(),INDEX(INDEX(K:K,E372+1):K219&lt;&gt;"",0),0)+E372,"")))</f>
        <v>514</v>
      </c>
      <c r="F373" s="1441">
        <f t="shared" si="146"/>
        <v>0</v>
      </c>
      <c r="G373" s="1441" t="str">
        <f t="shared" si="140"/>
        <v/>
      </c>
      <c r="H373" s="1440" t="str">
        <f t="shared" si="141"/>
        <v/>
      </c>
      <c r="I373" s="1439" t="str">
        <f>IF(AND(F373&lt;&gt;"",N26&gt;0,M373&gt;N26),"Mot &gt; limite","")</f>
        <v/>
      </c>
      <c r="M373" s="1408">
        <f>IF(OR(F373="",N26="",N26&lt;=0),"",IF(LEN(F373)&lt;=N26,LEN(F373),IFERROR(FIND("♦",SUBSTITUTE(LEFT(F373,N26)," ","♦",LEN(LEFT(F373,N26))-LEN(SUBSTITUTE(LEFT(F373,N26)," ","")))),FIND(" ",F373&amp;" ",N26+1)-1)))</f>
        <v>1</v>
      </c>
      <c r="N373" s="1437" t="str">
        <f t="shared" si="142"/>
        <v/>
      </c>
      <c r="O373" s="1438" t="str">
        <f t="shared" si="143"/>
        <v/>
      </c>
      <c r="P373" s="1437" t="str">
        <f t="shared" si="144"/>
        <v/>
      </c>
      <c r="Q373" s="1437" t="str">
        <f t="shared" si="145"/>
        <v/>
      </c>
      <c r="S373" s="1477"/>
      <c r="T373" s="1477"/>
      <c r="U373" s="1477"/>
      <c r="V373" s="1477"/>
      <c r="W373" s="1477"/>
      <c r="X373" s="1477"/>
      <c r="Y373" s="1477"/>
      <c r="Z373" s="1477"/>
      <c r="AA373" s="1477"/>
      <c r="AB373" s="1467"/>
      <c r="AC373" s="1467"/>
      <c r="AD373" s="1472" t="str">
        <f>IF(ISBLANK(AE373),"",LARGE(AD369:AD372,1)+1)</f>
        <v/>
      </c>
      <c r="AE373" s="1476"/>
      <c r="AF373" s="1471"/>
      <c r="AG373" s="1471"/>
      <c r="AH373" s="1471"/>
      <c r="AI373" s="1471"/>
      <c r="AJ373" s="1471"/>
      <c r="AK373" s="1471"/>
      <c r="AL373" s="1471"/>
      <c r="AM373" s="1471"/>
      <c r="AN373" s="1471"/>
      <c r="AO373" s="1471"/>
      <c r="AP373" s="1471"/>
      <c r="AQ373" s="1663">
        <v>10</v>
      </c>
      <c r="AR373" s="1662" t="s">
        <v>235</v>
      </c>
      <c r="AS373" s="1463"/>
      <c r="EF373" s="1412"/>
      <c r="EG373" s="1411" t="s">
        <v>2772</v>
      </c>
      <c r="EH373" s="1411" t="s">
        <v>601</v>
      </c>
      <c r="EI373" s="1411" t="s">
        <v>1906</v>
      </c>
      <c r="EJ373" s="1411" t="s">
        <v>2773</v>
      </c>
      <c r="EK373" s="1411" t="s">
        <v>2773</v>
      </c>
      <c r="EL373" s="1411" t="s">
        <v>1908</v>
      </c>
      <c r="EM373" s="1411" t="s">
        <v>2755</v>
      </c>
      <c r="EN373" s="1411" t="s">
        <v>1910</v>
      </c>
      <c r="EO373" s="1414" t="s">
        <v>1911</v>
      </c>
    </row>
    <row r="374" spans="2:145" ht="21" customHeight="1">
      <c r="B374" s="1439"/>
      <c r="C374" s="1439"/>
      <c r="D374" s="1439"/>
      <c r="E374" s="1439">
        <f t="array" ref="E374">IF(H373&lt;&gt;"",E373,IF(E373="","",IFERROR(MATCH(TRUE(),INDEX(INDEX(K:K,E373+1):K219&lt;&gt;"",0),0)+E373,"")))</f>
        <v>515</v>
      </c>
      <c r="F374" s="1441">
        <f t="shared" si="146"/>
        <v>0</v>
      </c>
      <c r="G374" s="1441" t="str">
        <f t="shared" si="140"/>
        <v/>
      </c>
      <c r="H374" s="1440" t="str">
        <f t="shared" si="141"/>
        <v/>
      </c>
      <c r="I374" s="1439" t="str">
        <f>IF(AND(F374&lt;&gt;"",N26&gt;0,M374&gt;N26),"Mot &gt; limite","")</f>
        <v/>
      </c>
      <c r="M374" s="1408">
        <f>IF(OR(F374="",N26="",N26&lt;=0),"",IF(LEN(F374)&lt;=N26,LEN(F374),IFERROR(FIND("♦",SUBSTITUTE(LEFT(F374,N26)," ","♦",LEN(LEFT(F374,N26))-LEN(SUBSTITUTE(LEFT(F374,N26)," ","")))),FIND(" ",F374&amp;" ",N26+1)-1)))</f>
        <v>1</v>
      </c>
      <c r="N374" s="1437" t="str">
        <f t="shared" si="142"/>
        <v/>
      </c>
      <c r="O374" s="1438" t="str">
        <f t="shared" si="143"/>
        <v/>
      </c>
      <c r="P374" s="1437" t="str">
        <f t="shared" si="144"/>
        <v/>
      </c>
      <c r="Q374" s="1437" t="str">
        <f t="shared" si="145"/>
        <v/>
      </c>
      <c r="S374" s="1477"/>
      <c r="T374" s="1477"/>
      <c r="U374" s="1477"/>
      <c r="V374" s="1477"/>
      <c r="W374" s="1477"/>
      <c r="X374" s="1477"/>
      <c r="Y374" s="1477"/>
      <c r="Z374" s="1477"/>
      <c r="AA374" s="1477"/>
      <c r="AB374" s="1467"/>
      <c r="AC374" s="1467"/>
      <c r="AD374" s="1472" t="str">
        <f>IF(ISBLANK(AE374),"",LARGE(AD369:AD373,1)+1)</f>
        <v/>
      </c>
      <c r="AE374" s="1476"/>
      <c r="AF374" s="1471"/>
      <c r="AG374" s="1471"/>
      <c r="AH374" s="1471"/>
      <c r="AI374" s="1471"/>
      <c r="AJ374" s="1471"/>
      <c r="AK374" s="1471"/>
      <c r="AL374" s="1471"/>
      <c r="AM374" s="1471"/>
      <c r="AN374" s="1471"/>
      <c r="AO374" s="1471"/>
      <c r="AP374" s="1471"/>
      <c r="AQ374" s="1661">
        <v>50</v>
      </c>
      <c r="AR374" s="1660" t="s">
        <v>238</v>
      </c>
      <c r="AS374" s="1463"/>
      <c r="EF374" s="1412"/>
      <c r="EG374" s="1411" t="s">
        <v>2774</v>
      </c>
      <c r="EH374" s="1411" t="s">
        <v>601</v>
      </c>
      <c r="EI374" s="1411" t="s">
        <v>1906</v>
      </c>
      <c r="EJ374" s="1411" t="s">
        <v>2775</v>
      </c>
      <c r="EK374" s="1411" t="s">
        <v>2776</v>
      </c>
      <c r="EL374" s="1411" t="s">
        <v>1908</v>
      </c>
      <c r="EM374" s="1411" t="s">
        <v>2755</v>
      </c>
      <c r="EN374" s="1411" t="s">
        <v>1910</v>
      </c>
      <c r="EO374" s="1414" t="s">
        <v>1911</v>
      </c>
    </row>
    <row r="375" spans="2:145" ht="21" customHeight="1">
      <c r="B375" s="1439"/>
      <c r="C375" s="1439"/>
      <c r="D375" s="1439"/>
      <c r="E375" s="1439">
        <f t="array" ref="E375">IF(H374&lt;&gt;"",E374,IF(E374="","",IFERROR(MATCH(TRUE(),INDEX(INDEX(K:K,E374+1):K219&lt;&gt;"",0),0)+E374,"")))</f>
        <v>516</v>
      </c>
      <c r="F375" s="1441">
        <f t="shared" si="146"/>
        <v>0</v>
      </c>
      <c r="G375" s="1441" t="str">
        <f t="shared" si="140"/>
        <v/>
      </c>
      <c r="H375" s="1440" t="str">
        <f t="shared" si="141"/>
        <v/>
      </c>
      <c r="I375" s="1439" t="str">
        <f>IF(AND(F375&lt;&gt;"",N26&gt;0,M375&gt;N26),"Mot &gt; limite","")</f>
        <v/>
      </c>
      <c r="M375" s="1408">
        <f>IF(OR(F375="",N26="",N26&lt;=0),"",IF(LEN(F375)&lt;=N26,LEN(F375),IFERROR(FIND("♦",SUBSTITUTE(LEFT(F375,N26)," ","♦",LEN(LEFT(F375,N26))-LEN(SUBSTITUTE(LEFT(F375,N26)," ","")))),FIND(" ",F375&amp;" ",N26+1)-1)))</f>
        <v>1</v>
      </c>
      <c r="N375" s="1437" t="str">
        <f t="shared" si="142"/>
        <v/>
      </c>
      <c r="O375" s="1438" t="str">
        <f t="shared" si="143"/>
        <v/>
      </c>
      <c r="P375" s="1437" t="str">
        <f t="shared" si="144"/>
        <v/>
      </c>
      <c r="Q375" s="1437" t="str">
        <f t="shared" si="145"/>
        <v/>
      </c>
      <c r="S375" s="1477"/>
      <c r="T375" s="1477"/>
      <c r="U375" s="1477"/>
      <c r="V375" s="1477"/>
      <c r="W375" s="1477"/>
      <c r="X375" s="1477"/>
      <c r="Y375" s="1477"/>
      <c r="Z375" s="1477"/>
      <c r="AA375" s="1477"/>
      <c r="AB375" s="1467"/>
      <c r="AC375" s="1467"/>
      <c r="AD375" s="1472" t="str">
        <f>IF(ISBLANK(AE375),"",LARGE(AD369:AD374,1)+1)</f>
        <v/>
      </c>
      <c r="AE375" s="1476"/>
      <c r="AF375" s="1471"/>
      <c r="AG375" s="1471"/>
      <c r="AH375" s="1471"/>
      <c r="AI375" s="1471"/>
      <c r="AJ375" s="1471"/>
      <c r="AK375" s="1471"/>
      <c r="AL375" s="1471"/>
      <c r="AM375" s="1471"/>
      <c r="AN375" s="1471"/>
      <c r="AO375" s="1471"/>
      <c r="AP375" s="1471"/>
      <c r="AQ375" s="1659">
        <f>AQ373*AQ374%</f>
        <v>5</v>
      </c>
      <c r="AR375" s="1647" t="s">
        <v>237</v>
      </c>
      <c r="AS375" s="1463"/>
      <c r="EF375" s="1412"/>
      <c r="EG375" s="1411" t="s">
        <v>2777</v>
      </c>
      <c r="EH375" s="1411" t="s">
        <v>601</v>
      </c>
      <c r="EI375" s="1411" t="s">
        <v>1906</v>
      </c>
      <c r="EJ375" s="1411" t="s">
        <v>2778</v>
      </c>
      <c r="EK375" s="1411" t="s">
        <v>2779</v>
      </c>
      <c r="EL375" s="1411" t="s">
        <v>1908</v>
      </c>
      <c r="EM375" s="1411" t="s">
        <v>2755</v>
      </c>
      <c r="EN375" s="1411" t="s">
        <v>1910</v>
      </c>
      <c r="EO375" s="1414" t="s">
        <v>1911</v>
      </c>
    </row>
    <row r="376" spans="2:145" ht="21" customHeight="1">
      <c r="B376" s="1439"/>
      <c r="C376" s="1439"/>
      <c r="D376" s="1439"/>
      <c r="E376" s="1439">
        <f t="array" ref="E376">IF(H375&lt;&gt;"",E375,IF(E375="","",IFERROR(MATCH(TRUE(),INDEX(INDEX(K:K,E375+1):K219&lt;&gt;"",0),0)+E375,"")))</f>
        <v>517</v>
      </c>
      <c r="F376" s="1441">
        <f t="shared" si="146"/>
        <v>0</v>
      </c>
      <c r="G376" s="1441" t="str">
        <f t="shared" si="140"/>
        <v/>
      </c>
      <c r="H376" s="1440" t="str">
        <f t="shared" si="141"/>
        <v/>
      </c>
      <c r="I376" s="1439" t="str">
        <f>IF(AND(F376&lt;&gt;"",N26&gt;0,M376&gt;N26),"Mot &gt; limite","")</f>
        <v/>
      </c>
      <c r="M376" s="1408">
        <f>IF(OR(F376="",N26="",N26&lt;=0),"",IF(LEN(F376)&lt;=N26,LEN(F376),IFERROR(FIND("♦",SUBSTITUTE(LEFT(F376,N26)," ","♦",LEN(LEFT(F376,N26))-LEN(SUBSTITUTE(LEFT(F376,N26)," ","")))),FIND(" ",F376&amp;" ",N26+1)-1)))</f>
        <v>1</v>
      </c>
      <c r="N376" s="1437" t="str">
        <f t="shared" si="142"/>
        <v/>
      </c>
      <c r="O376" s="1438" t="str">
        <f t="shared" si="143"/>
        <v/>
      </c>
      <c r="P376" s="1437" t="str">
        <f t="shared" si="144"/>
        <v/>
      </c>
      <c r="Q376" s="1437" t="str">
        <f t="shared" si="145"/>
        <v/>
      </c>
      <c r="S376" s="1477"/>
      <c r="T376" s="1477"/>
      <c r="U376" s="1477"/>
      <c r="V376" s="1477"/>
      <c r="W376" s="1477"/>
      <c r="X376" s="1477"/>
      <c r="Y376" s="1477"/>
      <c r="Z376" s="1477"/>
      <c r="AA376" s="1477"/>
      <c r="AB376" s="1467"/>
      <c r="AC376" s="1467"/>
      <c r="AD376" s="1472" t="str">
        <f>IF(ISBLANK(AE376),"",LARGE(AD369:AD375,1)+1)</f>
        <v/>
      </c>
      <c r="AE376" s="1476"/>
      <c r="AF376" s="1471"/>
      <c r="AG376" s="1471"/>
      <c r="AH376" s="1471"/>
      <c r="AI376" s="1471"/>
      <c r="AJ376" s="1471"/>
      <c r="AK376" s="1471"/>
      <c r="AL376" s="1471"/>
      <c r="AM376" s="1471"/>
      <c r="AN376" s="1471"/>
      <c r="AO376" s="1471"/>
      <c r="AP376" s="1471"/>
      <c r="AQ376" s="1658">
        <f>((AQ373*AQ374)/100)+AQ373</f>
        <v>15</v>
      </c>
      <c r="AR376" s="1657" t="s">
        <v>236</v>
      </c>
      <c r="AS376" s="1463"/>
      <c r="EF376" s="1412"/>
      <c r="EG376" s="1411" t="s">
        <v>2780</v>
      </c>
      <c r="EH376" s="1411" t="s">
        <v>601</v>
      </c>
      <c r="EI376" s="1411" t="s">
        <v>1906</v>
      </c>
      <c r="EJ376" s="1411" t="s">
        <v>2781</v>
      </c>
      <c r="EK376" s="1411" t="s">
        <v>2782</v>
      </c>
      <c r="EL376" s="1411" t="s">
        <v>1908</v>
      </c>
      <c r="EM376" s="1411" t="s">
        <v>2755</v>
      </c>
      <c r="EN376" s="1411" t="s">
        <v>1910</v>
      </c>
      <c r="EO376" s="1414" t="s">
        <v>1911</v>
      </c>
    </row>
    <row r="377" spans="2:145" ht="21" customHeight="1">
      <c r="B377" s="1439"/>
      <c r="C377" s="1439"/>
      <c r="D377" s="1439"/>
      <c r="E377" s="1439">
        <f t="array" ref="E377">IF(H376&lt;&gt;"",E376,IF(E376="","",IFERROR(MATCH(TRUE(),INDEX(INDEX(K:K,E376+1):K219&lt;&gt;"",0),0)+E376,"")))</f>
        <v>518</v>
      </c>
      <c r="F377" s="1441">
        <f t="shared" si="146"/>
        <v>0</v>
      </c>
      <c r="G377" s="1441" t="str">
        <f t="shared" si="140"/>
        <v/>
      </c>
      <c r="H377" s="1440" t="str">
        <f t="shared" si="141"/>
        <v/>
      </c>
      <c r="I377" s="1439" t="str">
        <f>IF(AND(F377&lt;&gt;"",N26&gt;0,M377&gt;N26),"Mot &gt; limite","")</f>
        <v/>
      </c>
      <c r="M377" s="1408">
        <f>IF(OR(F377="",N26="",N26&lt;=0),"",IF(LEN(F377)&lt;=N26,LEN(F377),IFERROR(FIND("♦",SUBSTITUTE(LEFT(F377,N26)," ","♦",LEN(LEFT(F377,N26))-LEN(SUBSTITUTE(LEFT(F377,N26)," ","")))),FIND(" ",F377&amp;" ",N26+1)-1)))</f>
        <v>1</v>
      </c>
      <c r="N377" s="1437" t="str">
        <f t="shared" si="142"/>
        <v/>
      </c>
      <c r="O377" s="1438" t="str">
        <f t="shared" si="143"/>
        <v/>
      </c>
      <c r="P377" s="1437" t="str">
        <f t="shared" si="144"/>
        <v/>
      </c>
      <c r="Q377" s="1437" t="str">
        <f t="shared" si="145"/>
        <v/>
      </c>
      <c r="S377" s="1477"/>
      <c r="T377" s="1477"/>
      <c r="U377" s="1477"/>
      <c r="V377" s="1477"/>
      <c r="W377" s="1477"/>
      <c r="X377" s="1477"/>
      <c r="Y377" s="1477"/>
      <c r="Z377" s="1477"/>
      <c r="AA377" s="1477"/>
      <c r="AB377" s="1467"/>
      <c r="AC377" s="1467"/>
      <c r="AD377" s="1472" t="str">
        <f>IF(ISBLANK(AE377),"",LARGE(AD369:AD376,1)+1)</f>
        <v/>
      </c>
      <c r="AE377" s="1476"/>
      <c r="AF377" s="1471"/>
      <c r="AG377" s="1471"/>
      <c r="AH377" s="1471"/>
      <c r="AI377" s="1471"/>
      <c r="AJ377" s="1471"/>
      <c r="AK377" s="1471"/>
      <c r="AL377" s="1471"/>
      <c r="AM377" s="1471"/>
      <c r="AN377" s="1471"/>
      <c r="AO377" s="1471"/>
      <c r="AP377" s="1471"/>
      <c r="AQ377" s="1656"/>
      <c r="AR377" s="1655"/>
      <c r="AS377" s="1463"/>
      <c r="EF377" s="1412"/>
      <c r="EG377" s="1411" t="s">
        <v>2783</v>
      </c>
      <c r="EH377" s="1411" t="s">
        <v>601</v>
      </c>
      <c r="EI377" s="1411" t="s">
        <v>1906</v>
      </c>
      <c r="EJ377" s="1411" t="s">
        <v>2784</v>
      </c>
      <c r="EK377" s="1411" t="s">
        <v>2785</v>
      </c>
      <c r="EL377" s="1411" t="s">
        <v>1908</v>
      </c>
      <c r="EM377" s="1411" t="s">
        <v>2755</v>
      </c>
      <c r="EN377" s="1411" t="s">
        <v>1910</v>
      </c>
      <c r="EO377" s="1414" t="s">
        <v>1911</v>
      </c>
    </row>
    <row r="378" spans="2:145" ht="21" customHeight="1">
      <c r="B378" s="1439"/>
      <c r="C378" s="1439"/>
      <c r="D378" s="1439"/>
      <c r="E378" s="1439">
        <f t="array" ref="E378">IF(H377&lt;&gt;"",E377,IF(E377="","",IFERROR(MATCH(TRUE(),INDEX(INDEX(K:K,E377+1):K219&lt;&gt;"",0),0)+E377,"")))</f>
        <v>519</v>
      </c>
      <c r="F378" s="1441">
        <f t="shared" si="146"/>
        <v>0</v>
      </c>
      <c r="G378" s="1441" t="str">
        <f t="shared" si="140"/>
        <v/>
      </c>
      <c r="H378" s="1440" t="str">
        <f t="shared" si="141"/>
        <v/>
      </c>
      <c r="I378" s="1439" t="str">
        <f>IF(AND(F378&lt;&gt;"",N26&gt;0,M378&gt;N26),"Mot &gt; limite","")</f>
        <v/>
      </c>
      <c r="M378" s="1408">
        <f>IF(OR(F378="",N26="",N26&lt;=0),"",IF(LEN(F378)&lt;=N26,LEN(F378),IFERROR(FIND("♦",SUBSTITUTE(LEFT(F378,N26)," ","♦",LEN(LEFT(F378,N26))-LEN(SUBSTITUTE(LEFT(F378,N26)," ","")))),FIND(" ",F378&amp;" ",N26+1)-1)))</f>
        <v>1</v>
      </c>
      <c r="N378" s="1437" t="str">
        <f t="shared" si="142"/>
        <v/>
      </c>
      <c r="O378" s="1438" t="str">
        <f t="shared" si="143"/>
        <v/>
      </c>
      <c r="P378" s="1437" t="str">
        <f t="shared" si="144"/>
        <v/>
      </c>
      <c r="Q378" s="1437" t="str">
        <f t="shared" si="145"/>
        <v/>
      </c>
      <c r="S378" s="1477"/>
      <c r="T378" s="1477"/>
      <c r="U378" s="1477"/>
      <c r="V378" s="1477"/>
      <c r="W378" s="1477"/>
      <c r="X378" s="1477"/>
      <c r="Y378" s="1477"/>
      <c r="Z378" s="1477"/>
      <c r="AA378" s="1477"/>
      <c r="AB378" s="1467"/>
      <c r="AC378" s="1467"/>
      <c r="AD378" s="1472" t="str">
        <f>IF(ISBLANK(AE378),"",LARGE(AD369:AD377,1)+1)</f>
        <v/>
      </c>
      <c r="AE378" s="1476"/>
      <c r="AF378" s="1471"/>
      <c r="AG378" s="1471"/>
      <c r="AH378" s="1471"/>
      <c r="AI378" s="1471"/>
      <c r="AJ378" s="1471"/>
      <c r="AK378" s="1471"/>
      <c r="AL378" s="1471"/>
      <c r="AM378" s="1471"/>
      <c r="AN378" s="1471"/>
      <c r="AO378" s="1471"/>
      <c r="AP378" s="1471"/>
      <c r="AQ378" s="1654">
        <v>2</v>
      </c>
      <c r="AR378" s="1653" t="s">
        <v>239</v>
      </c>
      <c r="AS378" s="1463"/>
      <c r="EF378" s="1412"/>
      <c r="EG378" s="1411" t="s">
        <v>2786</v>
      </c>
      <c r="EH378" s="1411" t="s">
        <v>601</v>
      </c>
      <c r="EI378" s="1411" t="s">
        <v>1906</v>
      </c>
      <c r="EJ378" s="1411" t="s">
        <v>2787</v>
      </c>
      <c r="EK378" s="1411" t="s">
        <v>2788</v>
      </c>
      <c r="EL378" s="1411" t="s">
        <v>1908</v>
      </c>
      <c r="EM378" s="1411" t="s">
        <v>2755</v>
      </c>
      <c r="EN378" s="1411" t="s">
        <v>1910</v>
      </c>
      <c r="EO378" s="1414" t="s">
        <v>1911</v>
      </c>
    </row>
    <row r="379" spans="2:145" ht="21" customHeight="1">
      <c r="B379" s="1439"/>
      <c r="C379" s="1439"/>
      <c r="D379" s="1439"/>
      <c r="E379" s="1439">
        <f t="array" ref="E379">IF(H378&lt;&gt;"",E378,IF(E378="","",IFERROR(MATCH(TRUE(),INDEX(INDEX(K:K,E378+1):K219&lt;&gt;"",0),0)+E378,"")))</f>
        <v>520</v>
      </c>
      <c r="F379" s="1441">
        <f t="shared" si="146"/>
        <v>0</v>
      </c>
      <c r="G379" s="1441" t="str">
        <f t="shared" si="140"/>
        <v/>
      </c>
      <c r="H379" s="1440" t="str">
        <f t="shared" si="141"/>
        <v/>
      </c>
      <c r="I379" s="1439" t="str">
        <f>IF(AND(F379&lt;&gt;"",N26&gt;0,M379&gt;N26),"Mot &gt; limite","")</f>
        <v/>
      </c>
      <c r="M379" s="1408">
        <f>IF(OR(F379="",N26="",N26&lt;=0),"",IF(LEN(F379)&lt;=N26,LEN(F379),IFERROR(FIND("♦",SUBSTITUTE(LEFT(F379,N26)," ","♦",LEN(LEFT(F379,N26))-LEN(SUBSTITUTE(LEFT(F379,N26)," ","")))),FIND(" ",F379&amp;" ",N26+1)-1)))</f>
        <v>1</v>
      </c>
      <c r="N379" s="1437" t="str">
        <f t="shared" si="142"/>
        <v/>
      </c>
      <c r="O379" s="1438" t="str">
        <f t="shared" si="143"/>
        <v/>
      </c>
      <c r="P379" s="1437" t="str">
        <f t="shared" si="144"/>
        <v/>
      </c>
      <c r="Q379" s="1437" t="str">
        <f t="shared" si="145"/>
        <v/>
      </c>
      <c r="S379" s="1477"/>
      <c r="T379" s="1477"/>
      <c r="U379" s="1477"/>
      <c r="V379" s="1477"/>
      <c r="W379" s="1477"/>
      <c r="X379" s="1477"/>
      <c r="Y379" s="1477"/>
      <c r="Z379" s="1477"/>
      <c r="AA379" s="1477"/>
      <c r="AB379" s="1467"/>
      <c r="AC379" s="1467"/>
      <c r="AD379" s="1472" t="str">
        <f>IF(ISBLANK(AE379),"",LARGE(AD369:AD378,1)+1)</f>
        <v/>
      </c>
      <c r="AE379" s="1476"/>
      <c r="AF379" s="1471"/>
      <c r="AG379" s="1471"/>
      <c r="AH379" s="1471"/>
      <c r="AI379" s="1471"/>
      <c r="AJ379" s="1471"/>
      <c r="AK379" s="1471"/>
      <c r="AL379" s="1471"/>
      <c r="AM379" s="1471"/>
      <c r="AN379" s="1471"/>
      <c r="AO379" s="1471"/>
      <c r="AP379" s="1471"/>
      <c r="AQ379" s="1652">
        <v>1</v>
      </c>
      <c r="AR379" s="1649" t="s">
        <v>240</v>
      </c>
      <c r="AS379" s="1463"/>
      <c r="EF379" s="1412"/>
      <c r="EG379" s="1411" t="s">
        <v>2789</v>
      </c>
      <c r="EH379" s="1411" t="s">
        <v>601</v>
      </c>
      <c r="EI379" s="1411" t="s">
        <v>1906</v>
      </c>
      <c r="EJ379" s="1411" t="s">
        <v>2790</v>
      </c>
      <c r="EK379" s="1411" t="s">
        <v>2791</v>
      </c>
      <c r="EL379" s="1411" t="s">
        <v>1908</v>
      </c>
      <c r="EM379" s="1411" t="s">
        <v>2755</v>
      </c>
      <c r="EN379" s="1411" t="s">
        <v>1910</v>
      </c>
      <c r="EO379" s="1414" t="s">
        <v>1911</v>
      </c>
    </row>
    <row r="380" spans="2:145" ht="21" customHeight="1">
      <c r="B380" s="1439"/>
      <c r="C380" s="1439"/>
      <c r="D380" s="1439"/>
      <c r="E380" s="1439">
        <f t="array" ref="E380">IF(H379&lt;&gt;"",E379,IF(E379="","",IFERROR(MATCH(TRUE(),INDEX(INDEX(K:K,E379+1):K219&lt;&gt;"",0),0)+E379,"")))</f>
        <v>521</v>
      </c>
      <c r="F380" s="1441">
        <f t="shared" si="146"/>
        <v>0</v>
      </c>
      <c r="G380" s="1441" t="str">
        <f t="shared" si="140"/>
        <v/>
      </c>
      <c r="H380" s="1440" t="str">
        <f t="shared" si="141"/>
        <v/>
      </c>
      <c r="I380" s="1439" t="str">
        <f>IF(AND(F380&lt;&gt;"",N26&gt;0,M380&gt;N26),"Mot &gt; limite","")</f>
        <v/>
      </c>
      <c r="M380" s="1408">
        <f>IF(OR(F380="",N26="",N26&lt;=0),"",IF(LEN(F380)&lt;=N26,LEN(F380),IFERROR(FIND("♦",SUBSTITUTE(LEFT(F380,N26)," ","♦",LEN(LEFT(F380,N26))-LEN(SUBSTITUTE(LEFT(F380,N26)," ","")))),FIND(" ",F380&amp;" ",N26+1)-1)))</f>
        <v>1</v>
      </c>
      <c r="N380" s="1437" t="str">
        <f t="shared" si="142"/>
        <v/>
      </c>
      <c r="O380" s="1438" t="str">
        <f t="shared" si="143"/>
        <v/>
      </c>
      <c r="P380" s="1437" t="str">
        <f t="shared" si="144"/>
        <v/>
      </c>
      <c r="Q380" s="1437" t="str">
        <f t="shared" si="145"/>
        <v/>
      </c>
      <c r="S380" s="1477"/>
      <c r="T380" s="1477"/>
      <c r="U380" s="1477"/>
      <c r="V380" s="1477"/>
      <c r="W380" s="1477"/>
      <c r="X380" s="1477"/>
      <c r="Y380" s="1477"/>
      <c r="Z380" s="1477"/>
      <c r="AA380" s="1477"/>
      <c r="AB380" s="1467"/>
      <c r="AC380" s="1467"/>
      <c r="AD380" s="1472" t="str">
        <f>IF(ISBLANK(AE380),"",LARGE(AD369:AD379,1)+1)</f>
        <v/>
      </c>
      <c r="AE380" s="1476"/>
      <c r="AF380" s="1471"/>
      <c r="AG380" s="1471"/>
      <c r="AH380" s="1471"/>
      <c r="AI380" s="1471"/>
      <c r="AJ380" s="1471"/>
      <c r="AK380" s="1471"/>
      <c r="AL380" s="1471"/>
      <c r="AM380" s="1471"/>
      <c r="AN380" s="1471"/>
      <c r="AO380" s="1471"/>
      <c r="AP380" s="1471"/>
      <c r="AQ380" s="1648">
        <f>IF(AQ378=0,0,IF(AQ379=0,0,AQ378-AQ379))</f>
        <v>1</v>
      </c>
      <c r="AR380" s="1647" t="s">
        <v>241</v>
      </c>
      <c r="AS380" s="1463"/>
      <c r="EF380" s="1412"/>
      <c r="EG380" s="1411" t="s">
        <v>2792</v>
      </c>
      <c r="EH380" s="1411" t="s">
        <v>601</v>
      </c>
      <c r="EI380" s="1411" t="s">
        <v>1906</v>
      </c>
      <c r="EJ380" s="1411" t="s">
        <v>2793</v>
      </c>
      <c r="EK380" s="1411" t="s">
        <v>2794</v>
      </c>
      <c r="EL380" s="1411" t="s">
        <v>1908</v>
      </c>
      <c r="EM380" s="1411" t="s">
        <v>2755</v>
      </c>
      <c r="EN380" s="1411" t="s">
        <v>1910</v>
      </c>
      <c r="EO380" s="1414" t="s">
        <v>1911</v>
      </c>
    </row>
    <row r="381" spans="2:145" ht="21" customHeight="1">
      <c r="B381" s="1439"/>
      <c r="C381" s="1439"/>
      <c r="D381" s="1439"/>
      <c r="E381" s="1439">
        <f t="array" ref="E381">IF(H380&lt;&gt;"",E380,IF(E380="","",IFERROR(MATCH(TRUE(),INDEX(INDEX(K:K,E380+1):K219&lt;&gt;"",0),0)+E380,"")))</f>
        <v>522</v>
      </c>
      <c r="F381" s="1441">
        <f t="shared" si="146"/>
        <v>0</v>
      </c>
      <c r="G381" s="1441" t="str">
        <f t="shared" si="140"/>
        <v/>
      </c>
      <c r="H381" s="1440" t="str">
        <f t="shared" si="141"/>
        <v/>
      </c>
      <c r="I381" s="1439" t="str">
        <f>IF(AND(F381&lt;&gt;"",N26&gt;0,M381&gt;N26),"Mot &gt; limite","")</f>
        <v/>
      </c>
      <c r="M381" s="1408">
        <f>IF(OR(F381="",N26="",N26&lt;=0),"",IF(LEN(F381)&lt;=N26,LEN(F381),IFERROR(FIND("♦",SUBSTITUTE(LEFT(F381,N26)," ","♦",LEN(LEFT(F381,N26))-LEN(SUBSTITUTE(LEFT(F381,N26)," ","")))),FIND(" ",F381&amp;" ",N26+1)-1)))</f>
        <v>1</v>
      </c>
      <c r="N381" s="1437" t="str">
        <f t="shared" si="142"/>
        <v/>
      </c>
      <c r="O381" s="1438" t="str">
        <f t="shared" si="143"/>
        <v/>
      </c>
      <c r="P381" s="1437" t="str">
        <f t="shared" si="144"/>
        <v/>
      </c>
      <c r="Q381" s="1437" t="str">
        <f t="shared" si="145"/>
        <v/>
      </c>
      <c r="S381" s="1477"/>
      <c r="T381" s="1477"/>
      <c r="U381" s="1477"/>
      <c r="V381" s="1477"/>
      <c r="W381" s="1477"/>
      <c r="X381" s="1477"/>
      <c r="Y381" s="1477"/>
      <c r="Z381" s="1477"/>
      <c r="AA381" s="1477"/>
      <c r="AB381" s="1467"/>
      <c r="AC381" s="1467"/>
      <c r="AD381" s="1472" t="str">
        <f>IF(ISBLANK(AE381),"",LARGE(AD369:AD380,1)+1)</f>
        <v/>
      </c>
      <c r="AE381" s="1476"/>
      <c r="AF381" s="1471"/>
      <c r="AG381" s="1471"/>
      <c r="AH381" s="1471"/>
      <c r="AI381" s="1471"/>
      <c r="AJ381" s="1471"/>
      <c r="AK381" s="1471"/>
      <c r="AL381" s="1471"/>
      <c r="AM381" s="1471"/>
      <c r="AN381" s="1471"/>
      <c r="AO381" s="1471"/>
      <c r="AP381" s="1471"/>
      <c r="AQ381" s="1651">
        <f>IF(AQ378=0,0,AQ380/AQ378)</f>
        <v>0.5</v>
      </c>
      <c r="AR381" s="1647" t="s">
        <v>242</v>
      </c>
      <c r="AS381" s="1463"/>
      <c r="EF381" s="1412"/>
      <c r="EG381" s="1411" t="s">
        <v>2795</v>
      </c>
      <c r="EH381" s="1411" t="s">
        <v>601</v>
      </c>
      <c r="EI381" s="1411" t="s">
        <v>1906</v>
      </c>
      <c r="EJ381" s="1411" t="s">
        <v>820</v>
      </c>
      <c r="EK381" s="1411" t="s">
        <v>820</v>
      </c>
      <c r="EL381" s="1411" t="s">
        <v>1980</v>
      </c>
      <c r="EM381" s="1411" t="s">
        <v>1981</v>
      </c>
      <c r="EN381" s="1411" t="s">
        <v>1910</v>
      </c>
      <c r="EO381" s="1414" t="s">
        <v>1982</v>
      </c>
    </row>
    <row r="382" spans="2:145" ht="21" customHeight="1">
      <c r="B382" s="1439"/>
      <c r="C382" s="1439"/>
      <c r="D382" s="1439"/>
      <c r="E382" s="1439">
        <f t="array" ref="E382">IF(H381&lt;&gt;"",E381,IF(E381="","",IFERROR(MATCH(TRUE(),INDEX(INDEX(K:K,E381+1):K219&lt;&gt;"",0),0)+E381,"")))</f>
        <v>523</v>
      </c>
      <c r="F382" s="1441">
        <f t="shared" si="146"/>
        <v>0</v>
      </c>
      <c r="G382" s="1441" t="str">
        <f t="shared" si="140"/>
        <v/>
      </c>
      <c r="H382" s="1440" t="str">
        <f t="shared" si="141"/>
        <v/>
      </c>
      <c r="I382" s="1439" t="str">
        <f>IF(AND(F382&lt;&gt;"",N26&gt;0,M382&gt;N26),"Mot &gt; limite","")</f>
        <v/>
      </c>
      <c r="M382" s="1408">
        <f>IF(OR(F382="",N26="",N26&lt;=0),"",IF(LEN(F382)&lt;=N26,LEN(F382),IFERROR(FIND("♦",SUBSTITUTE(LEFT(F382,N26)," ","♦",LEN(LEFT(F382,N26))-LEN(SUBSTITUTE(LEFT(F382,N26)," ","")))),FIND(" ",F382&amp;" ",N26+1)-1)))</f>
        <v>1</v>
      </c>
      <c r="N382" s="1437" t="str">
        <f t="shared" si="142"/>
        <v/>
      </c>
      <c r="O382" s="1438" t="str">
        <f t="shared" si="143"/>
        <v/>
      </c>
      <c r="P382" s="1437" t="str">
        <f t="shared" si="144"/>
        <v/>
      </c>
      <c r="Q382" s="1437" t="str">
        <f t="shared" si="145"/>
        <v/>
      </c>
      <c r="S382" s="1477"/>
      <c r="T382" s="1477"/>
      <c r="U382" s="1477"/>
      <c r="V382" s="1477"/>
      <c r="W382" s="1477"/>
      <c r="X382" s="1477"/>
      <c r="Y382" s="1477"/>
      <c r="Z382" s="1477"/>
      <c r="AA382" s="1477"/>
      <c r="AB382" s="1467"/>
      <c r="AC382" s="1467"/>
      <c r="AD382" s="1472" t="str">
        <f>IF(ISBLANK(AE382),"",LARGE(AD369:AD381,1)+1)</f>
        <v/>
      </c>
      <c r="AE382" s="1476"/>
      <c r="AF382" s="1471"/>
      <c r="AG382" s="1471"/>
      <c r="AH382" s="1471"/>
      <c r="AI382" s="1471"/>
      <c r="AJ382" s="1471"/>
      <c r="AK382" s="1471"/>
      <c r="AL382" s="1471"/>
      <c r="AM382" s="1471"/>
      <c r="AN382" s="1471"/>
      <c r="AO382" s="1471"/>
      <c r="AP382" s="1471"/>
      <c r="AQ382" s="1650">
        <v>50</v>
      </c>
      <c r="AR382" s="1649" t="s">
        <v>243</v>
      </c>
      <c r="AS382" s="1463"/>
      <c r="EF382" s="1412"/>
      <c r="EG382" s="1411" t="s">
        <v>2796</v>
      </c>
      <c r="EH382" s="1411" t="s">
        <v>601</v>
      </c>
      <c r="EI382" s="1411" t="s">
        <v>1906</v>
      </c>
      <c r="EJ382" s="1411" t="s">
        <v>821</v>
      </c>
      <c r="EK382" s="1411" t="s">
        <v>821</v>
      </c>
      <c r="EL382" s="1411" t="s">
        <v>1980</v>
      </c>
      <c r="EM382" s="1411" t="s">
        <v>1981</v>
      </c>
      <c r="EN382" s="1411" t="s">
        <v>1910</v>
      </c>
      <c r="EO382" s="1414" t="s">
        <v>1982</v>
      </c>
    </row>
    <row r="383" spans="2:145" ht="21" customHeight="1">
      <c r="B383" s="1439"/>
      <c r="C383" s="1439"/>
      <c r="D383" s="1439"/>
      <c r="E383" s="1439">
        <f t="array" ref="E383">IF(H382&lt;&gt;"",E382,IF(E382="","",IFERROR(MATCH(TRUE(),INDEX(INDEX(K:K,E382+1):K219&lt;&gt;"",0),0)+E382,"")))</f>
        <v>524</v>
      </c>
      <c r="F383" s="1441">
        <f t="shared" si="146"/>
        <v>0</v>
      </c>
      <c r="G383" s="1441" t="str">
        <f t="shared" si="140"/>
        <v/>
      </c>
      <c r="H383" s="1440" t="str">
        <f t="shared" si="141"/>
        <v/>
      </c>
      <c r="I383" s="1439" t="str">
        <f>IF(AND(F383&lt;&gt;"",N26&gt;0,M383&gt;N26),"Mot &gt; limite","")</f>
        <v/>
      </c>
      <c r="M383" s="1408">
        <f>IF(OR(F383="",N26="",N26&lt;=0),"",IF(LEN(F383)&lt;=N26,LEN(F383),IFERROR(FIND("♦",SUBSTITUTE(LEFT(F383,N26)," ","♦",LEN(LEFT(F383,N26))-LEN(SUBSTITUTE(LEFT(F383,N26)," ","")))),FIND(" ",F383&amp;" ",N26+1)-1)))</f>
        <v>1</v>
      </c>
      <c r="N383" s="1437" t="str">
        <f t="shared" si="142"/>
        <v/>
      </c>
      <c r="O383" s="1438" t="str">
        <f t="shared" si="143"/>
        <v/>
      </c>
      <c r="P383" s="1437" t="str">
        <f t="shared" si="144"/>
        <v/>
      </c>
      <c r="Q383" s="1437" t="str">
        <f t="shared" si="145"/>
        <v/>
      </c>
      <c r="S383" s="1477"/>
      <c r="T383" s="1477"/>
      <c r="U383" s="1477"/>
      <c r="V383" s="1477"/>
      <c r="W383" s="1477"/>
      <c r="X383" s="1477"/>
      <c r="Y383" s="1477"/>
      <c r="Z383" s="1477"/>
      <c r="AA383" s="1477"/>
      <c r="AB383" s="1467"/>
      <c r="AC383" s="1467"/>
      <c r="AD383" s="1472" t="str">
        <f>IF(ISBLANK(AE383),"",LARGE(AD369:AD382,1)+1)</f>
        <v/>
      </c>
      <c r="AE383" s="1476"/>
      <c r="AF383" s="1471"/>
      <c r="AG383" s="1471"/>
      <c r="AH383" s="1471"/>
      <c r="AI383" s="1471"/>
      <c r="AJ383" s="1471"/>
      <c r="AK383" s="1471"/>
      <c r="AL383" s="1471"/>
      <c r="AM383" s="1471"/>
      <c r="AN383" s="1471"/>
      <c r="AO383" s="1471"/>
      <c r="AP383" s="1471"/>
      <c r="AQ383" s="1648">
        <f>AQ378*AQ382%</f>
        <v>1</v>
      </c>
      <c r="AR383" s="1647" t="s">
        <v>241</v>
      </c>
      <c r="AS383" s="1463"/>
      <c r="EF383" s="1412"/>
      <c r="EG383" s="1411" t="s">
        <v>2797</v>
      </c>
      <c r="EH383" s="1411" t="s">
        <v>601</v>
      </c>
      <c r="EI383" s="1411" t="s">
        <v>1906</v>
      </c>
      <c r="EJ383" s="1411" t="s">
        <v>2798</v>
      </c>
      <c r="EK383" s="1411" t="s">
        <v>2798</v>
      </c>
      <c r="EL383" s="1411" t="s">
        <v>1980</v>
      </c>
      <c r="EM383" s="1411" t="s">
        <v>1981</v>
      </c>
      <c r="EN383" s="1411" t="s">
        <v>1910</v>
      </c>
      <c r="EO383" s="1414" t="s">
        <v>1982</v>
      </c>
    </row>
    <row r="384" spans="2:145" ht="21" customHeight="1">
      <c r="B384" s="1439"/>
      <c r="C384" s="1439"/>
      <c r="D384" s="1439"/>
      <c r="E384" s="1439">
        <f t="array" ref="E384">IF(H383&lt;&gt;"",E383,IF(E383="","",IFERROR(MATCH(TRUE(),INDEX(INDEX(K:K,E383+1):K219&lt;&gt;"",0),0)+E383,"")))</f>
        <v>525</v>
      </c>
      <c r="F384" s="1441">
        <f t="shared" si="146"/>
        <v>0</v>
      </c>
      <c r="G384" s="1441" t="str">
        <f t="shared" si="140"/>
        <v/>
      </c>
      <c r="H384" s="1440" t="str">
        <f t="shared" si="141"/>
        <v/>
      </c>
      <c r="I384" s="1439" t="str">
        <f>IF(AND(F384&lt;&gt;"",N26&gt;0,M384&gt;N26),"Mot &gt; limite","")</f>
        <v/>
      </c>
      <c r="M384" s="1408">
        <f>IF(OR(F384="",N26="",N26&lt;=0),"",IF(LEN(F384)&lt;=N26,LEN(F384),IFERROR(FIND("♦",SUBSTITUTE(LEFT(F384,N26)," ","♦",LEN(LEFT(F384,N26))-LEN(SUBSTITUTE(LEFT(F384,N26)," ","")))),FIND(" ",F384&amp;" ",N26+1)-1)))</f>
        <v>1</v>
      </c>
      <c r="N384" s="1437" t="str">
        <f t="shared" si="142"/>
        <v/>
      </c>
      <c r="O384" s="1438" t="str">
        <f t="shared" si="143"/>
        <v/>
      </c>
      <c r="P384" s="1437" t="str">
        <f t="shared" si="144"/>
        <v/>
      </c>
      <c r="Q384" s="1437" t="str">
        <f t="shared" si="145"/>
        <v/>
      </c>
      <c r="S384" s="1477"/>
      <c r="T384" s="1477"/>
      <c r="U384" s="1477"/>
      <c r="V384" s="1477"/>
      <c r="W384" s="1477"/>
      <c r="X384" s="1477"/>
      <c r="Y384" s="1477"/>
      <c r="Z384" s="1477"/>
      <c r="AA384" s="1477"/>
      <c r="AB384" s="1467"/>
      <c r="AC384" s="1467"/>
      <c r="AD384" s="1472" t="str">
        <f>IF(ISBLANK(AE384),"",LARGE(AD369:AD383,1)+1)</f>
        <v/>
      </c>
      <c r="AE384" s="1476"/>
      <c r="AF384" s="1471"/>
      <c r="AG384" s="1471"/>
      <c r="AH384" s="1471"/>
      <c r="AI384" s="1471"/>
      <c r="AJ384" s="1471"/>
      <c r="AK384" s="1471"/>
      <c r="AL384" s="1471"/>
      <c r="AM384" s="1471"/>
      <c r="AN384" s="1471"/>
      <c r="AO384" s="1471"/>
      <c r="AP384" s="1471"/>
      <c r="AQ384" s="1646">
        <f>AQ378-AQ383</f>
        <v>1</v>
      </c>
      <c r="AR384" s="1645" t="s">
        <v>244</v>
      </c>
      <c r="AS384" s="1463"/>
      <c r="EF384" s="1412"/>
      <c r="EG384" s="1411" t="s">
        <v>2799</v>
      </c>
      <c r="EH384" s="1411" t="s">
        <v>601</v>
      </c>
      <c r="EI384" s="1411" t="s">
        <v>1906</v>
      </c>
      <c r="EJ384" s="1411" t="s">
        <v>822</v>
      </c>
      <c r="EK384" s="1411" t="s">
        <v>822</v>
      </c>
      <c r="EL384" s="1411" t="s">
        <v>1980</v>
      </c>
      <c r="EM384" s="1411" t="s">
        <v>1981</v>
      </c>
      <c r="EN384" s="1411" t="s">
        <v>1910</v>
      </c>
      <c r="EO384" s="1414" t="s">
        <v>1982</v>
      </c>
    </row>
    <row r="385" spans="2:145" ht="21" customHeight="1">
      <c r="B385" s="1439"/>
      <c r="C385" s="1439"/>
      <c r="D385" s="1439"/>
      <c r="E385" s="1439">
        <f t="array" ref="E385">IF(H384&lt;&gt;"",E384,IF(E384="","",IFERROR(MATCH(TRUE(),INDEX(INDEX(K:K,E384+1):K219&lt;&gt;"",0),0)+E384,"")))</f>
        <v>526</v>
      </c>
      <c r="F385" s="1441">
        <f t="shared" si="146"/>
        <v>0</v>
      </c>
      <c r="G385" s="1441" t="str">
        <f t="shared" si="140"/>
        <v/>
      </c>
      <c r="H385" s="1440" t="str">
        <f t="shared" si="141"/>
        <v/>
      </c>
      <c r="I385" s="1439" t="str">
        <f>IF(AND(F385&lt;&gt;"",N26&gt;0,M385&gt;N26),"Mot &gt; limite","")</f>
        <v/>
      </c>
      <c r="M385" s="1408">
        <f>IF(OR(F385="",N26="",N26&lt;=0),"",IF(LEN(F385)&lt;=N26,LEN(F385),IFERROR(FIND("♦",SUBSTITUTE(LEFT(F385,N26)," ","♦",LEN(LEFT(F385,N26))-LEN(SUBSTITUTE(LEFT(F385,N26)," ","")))),FIND(" ",F385&amp;" ",N26+1)-1)))</f>
        <v>1</v>
      </c>
      <c r="N385" s="1437" t="str">
        <f t="shared" si="142"/>
        <v/>
      </c>
      <c r="O385" s="1438" t="str">
        <f t="shared" si="143"/>
        <v/>
      </c>
      <c r="P385" s="1437" t="str">
        <f t="shared" si="144"/>
        <v/>
      </c>
      <c r="Q385" s="1437" t="str">
        <f t="shared" si="145"/>
        <v/>
      </c>
      <c r="S385" s="1477"/>
      <c r="T385" s="1477"/>
      <c r="U385" s="1477"/>
      <c r="V385" s="1477"/>
      <c r="W385" s="1477"/>
      <c r="X385" s="1477"/>
      <c r="Y385" s="1477"/>
      <c r="Z385" s="1477"/>
      <c r="AA385" s="1477"/>
      <c r="AB385" s="1467"/>
      <c r="AC385" s="1467"/>
      <c r="AD385" s="1472" t="str">
        <f>IF(ISBLANK(AE385),"",LARGE(AD369:AD384,1)+1)</f>
        <v/>
      </c>
      <c r="AE385" s="1476"/>
      <c r="AF385" s="1471"/>
      <c r="AG385" s="1471"/>
      <c r="AH385" s="1471"/>
      <c r="AI385" s="1471"/>
      <c r="AJ385" s="1471"/>
      <c r="AK385" s="1471"/>
      <c r="AL385" s="1471"/>
      <c r="AM385" s="1471"/>
      <c r="AN385" s="1471"/>
      <c r="AO385" s="1471"/>
      <c r="AP385" s="1471"/>
      <c r="AQ385" s="1468"/>
      <c r="AR385" s="1644"/>
      <c r="AS385" s="1463"/>
      <c r="EF385" s="1412"/>
      <c r="EG385" s="1411" t="s">
        <v>2800</v>
      </c>
      <c r="EH385" s="1411" t="s">
        <v>601</v>
      </c>
      <c r="EI385" s="1411" t="s">
        <v>1906</v>
      </c>
      <c r="EJ385" s="1411" t="s">
        <v>2801</v>
      </c>
      <c r="EK385" s="1411" t="s">
        <v>2801</v>
      </c>
      <c r="EL385" s="1411" t="s">
        <v>1980</v>
      </c>
      <c r="EM385" s="1411" t="s">
        <v>1981</v>
      </c>
      <c r="EN385" s="1411" t="s">
        <v>1910</v>
      </c>
      <c r="EO385" s="1414" t="s">
        <v>1982</v>
      </c>
    </row>
    <row r="386" spans="2:145" ht="21" customHeight="1">
      <c r="B386" s="1439"/>
      <c r="C386" s="1439"/>
      <c r="D386" s="1439"/>
      <c r="E386" s="1439">
        <f t="array" ref="E386">IF(H385&lt;&gt;"",E385,IF(E385="","",IFERROR(MATCH(TRUE(),INDEX(INDEX(K:K,E385+1):K219&lt;&gt;"",0),0)+E385,"")))</f>
        <v>527</v>
      </c>
      <c r="F386" s="1441">
        <f t="shared" si="146"/>
        <v>0</v>
      </c>
      <c r="G386" s="1441" t="str">
        <f t="shared" si="140"/>
        <v/>
      </c>
      <c r="H386" s="1440" t="str">
        <f t="shared" si="141"/>
        <v/>
      </c>
      <c r="I386" s="1439" t="str">
        <f>IF(AND(F386&lt;&gt;"",N26&gt;0,M386&gt;N26),"Mot &gt; limite","")</f>
        <v/>
      </c>
      <c r="M386" s="1408">
        <f>IF(OR(F386="",N26="",N26&lt;=0),"",IF(LEN(F386)&lt;=N26,LEN(F386),IFERROR(FIND("♦",SUBSTITUTE(LEFT(F386,N26)," ","♦",LEN(LEFT(F386,N26))-LEN(SUBSTITUTE(LEFT(F386,N26)," ","")))),FIND(" ",F386&amp;" ",N26+1)-1)))</f>
        <v>1</v>
      </c>
      <c r="N386" s="1437" t="str">
        <f t="shared" si="142"/>
        <v/>
      </c>
      <c r="O386" s="1438" t="str">
        <f t="shared" si="143"/>
        <v/>
      </c>
      <c r="P386" s="1437" t="str">
        <f t="shared" si="144"/>
        <v/>
      </c>
      <c r="Q386" s="1437" t="str">
        <f t="shared" si="145"/>
        <v/>
      </c>
      <c r="S386" s="1477"/>
      <c r="T386" s="1477"/>
      <c r="U386" s="1477"/>
      <c r="V386" s="1477"/>
      <c r="W386" s="1477"/>
      <c r="X386" s="1477"/>
      <c r="Y386" s="1477"/>
      <c r="Z386" s="1477"/>
      <c r="AA386" s="1477"/>
      <c r="AB386" s="1467"/>
      <c r="AC386" s="1467"/>
      <c r="AD386" s="1472"/>
      <c r="AE386" s="1476"/>
      <c r="AF386" s="1471"/>
      <c r="AG386" s="1471"/>
      <c r="AH386" s="1471"/>
      <c r="AI386" s="1471"/>
      <c r="AJ386" s="1471"/>
      <c r="AK386" s="1471"/>
      <c r="AL386" s="1471"/>
      <c r="AM386" s="1471"/>
      <c r="AN386" s="1471"/>
      <c r="AO386" s="1471"/>
      <c r="AP386" s="1471"/>
      <c r="AQ386" s="1471"/>
      <c r="AR386" s="1621"/>
      <c r="AS386" s="1463"/>
      <c r="EF386" s="1412"/>
      <c r="EG386" s="1411" t="s">
        <v>2802</v>
      </c>
      <c r="EH386" s="1411" t="s">
        <v>601</v>
      </c>
      <c r="EI386" s="1411" t="s">
        <v>1906</v>
      </c>
      <c r="EJ386" s="1411" t="s">
        <v>459</v>
      </c>
      <c r="EK386" s="1411" t="s">
        <v>459</v>
      </c>
      <c r="EL386" s="1411" t="s">
        <v>1980</v>
      </c>
      <c r="EM386" s="1411" t="s">
        <v>1981</v>
      </c>
      <c r="EN386" s="1411" t="s">
        <v>1910</v>
      </c>
      <c r="EO386" s="1414" t="s">
        <v>1982</v>
      </c>
    </row>
    <row r="387" spans="2:145" ht="21" customHeight="1">
      <c r="B387" s="1439"/>
      <c r="C387" s="1439"/>
      <c r="D387" s="1439"/>
      <c r="E387" s="1439">
        <f t="array" ref="E387">IF(H386&lt;&gt;"",E386,IF(E386="","",IFERROR(MATCH(TRUE(),INDEX(INDEX(K:K,E386+1):K219&lt;&gt;"",0),0)+E386,"")))</f>
        <v>528</v>
      </c>
      <c r="F387" s="1441">
        <f t="shared" si="146"/>
        <v>0</v>
      </c>
      <c r="G387" s="1441" t="str">
        <f t="shared" si="140"/>
        <v/>
      </c>
      <c r="H387" s="1440" t="str">
        <f t="shared" si="141"/>
        <v/>
      </c>
      <c r="I387" s="1439" t="str">
        <f>IF(AND(F387&lt;&gt;"",N26&gt;0,M387&gt;N26),"Mot &gt; limite","")</f>
        <v/>
      </c>
      <c r="M387" s="1408">
        <f>IF(OR(F387="",N26="",N26&lt;=0),"",IF(LEN(F387)&lt;=N26,LEN(F387),IFERROR(FIND("♦",SUBSTITUTE(LEFT(F387,N26)," ","♦",LEN(LEFT(F387,N26))-LEN(SUBSTITUTE(LEFT(F387,N26)," ","")))),FIND(" ",F387&amp;" ",N26+1)-1)))</f>
        <v>1</v>
      </c>
      <c r="N387" s="1437" t="str">
        <f t="shared" si="142"/>
        <v/>
      </c>
      <c r="O387" s="1438" t="str">
        <f t="shared" si="143"/>
        <v/>
      </c>
      <c r="P387" s="1437" t="str">
        <f t="shared" si="144"/>
        <v/>
      </c>
      <c r="Q387" s="1437" t="str">
        <f t="shared" si="145"/>
        <v/>
      </c>
      <c r="S387" s="1477"/>
      <c r="T387" s="1477"/>
      <c r="U387" s="1477"/>
      <c r="V387" s="1477"/>
      <c r="W387" s="1477"/>
      <c r="X387" s="1477"/>
      <c r="Y387" s="1477"/>
      <c r="Z387" s="1477"/>
      <c r="AA387" s="1477"/>
      <c r="AB387" s="1467"/>
      <c r="AC387" s="1467"/>
      <c r="AD387" s="1472"/>
      <c r="AE387" s="1476"/>
      <c r="AF387" s="1471"/>
      <c r="AG387" s="1471"/>
      <c r="AH387" s="1471"/>
      <c r="AI387" s="1471"/>
      <c r="AJ387" s="1471"/>
      <c r="AK387" s="1471"/>
      <c r="AL387" s="1471"/>
      <c r="AM387" s="1471"/>
      <c r="AN387" s="1471"/>
      <c r="AO387" s="1471"/>
      <c r="AP387" s="1471"/>
      <c r="AQ387" s="1471"/>
      <c r="AR387" s="1621"/>
      <c r="AS387" s="1463"/>
      <c r="EF387" s="1412"/>
      <c r="EG387" s="1411" t="s">
        <v>2803</v>
      </c>
      <c r="EH387" s="1411" t="s">
        <v>601</v>
      </c>
      <c r="EI387" s="1411" t="s">
        <v>1906</v>
      </c>
      <c r="EJ387" s="1411" t="s">
        <v>2804</v>
      </c>
      <c r="EK387" s="1411" t="s">
        <v>2804</v>
      </c>
      <c r="EL387" s="1411" t="s">
        <v>1908</v>
      </c>
      <c r="EM387" s="1411" t="s">
        <v>2755</v>
      </c>
      <c r="EN387" s="1411" t="s">
        <v>1910</v>
      </c>
      <c r="EO387" s="1414" t="s">
        <v>1911</v>
      </c>
    </row>
    <row r="388" spans="2:145" ht="21" customHeight="1">
      <c r="B388" s="1439"/>
      <c r="C388" s="1439"/>
      <c r="D388" s="1439"/>
      <c r="E388" s="1439">
        <f t="array" ref="E388">IF(H387&lt;&gt;"",E387,IF(E387="","",IFERROR(MATCH(TRUE(),INDEX(INDEX(K:K,E387+1):K219&lt;&gt;"",0),0)+E387,"")))</f>
        <v>529</v>
      </c>
      <c r="F388" s="1441">
        <f t="shared" si="146"/>
        <v>0</v>
      </c>
      <c r="G388" s="1441" t="str">
        <f t="shared" si="140"/>
        <v/>
      </c>
      <c r="H388" s="1440" t="str">
        <f t="shared" si="141"/>
        <v/>
      </c>
      <c r="I388" s="1439" t="str">
        <f>IF(AND(F388&lt;&gt;"",N26&gt;0,M388&gt;N26),"Mot &gt; limite","")</f>
        <v/>
      </c>
      <c r="M388" s="1408">
        <f>IF(OR(F388="",N26="",N26&lt;=0),"",IF(LEN(F388)&lt;=N26,LEN(F388),IFERROR(FIND("♦",SUBSTITUTE(LEFT(F388,N26)," ","♦",LEN(LEFT(F388,N26))-LEN(SUBSTITUTE(LEFT(F388,N26)," ","")))),FIND(" ",F388&amp;" ",N26+1)-1)))</f>
        <v>1</v>
      </c>
      <c r="N388" s="1437" t="str">
        <f t="shared" si="142"/>
        <v/>
      </c>
      <c r="O388" s="1438" t="str">
        <f t="shared" si="143"/>
        <v/>
      </c>
      <c r="P388" s="1437" t="str">
        <f t="shared" si="144"/>
        <v/>
      </c>
      <c r="Q388" s="1437" t="str">
        <f t="shared" si="145"/>
        <v/>
      </c>
      <c r="S388" s="1477"/>
      <c r="T388" s="1477"/>
      <c r="U388" s="1477"/>
      <c r="V388" s="1477"/>
      <c r="W388" s="1477"/>
      <c r="X388" s="1477"/>
      <c r="Y388" s="1477"/>
      <c r="Z388" s="1477"/>
      <c r="AA388" s="1477"/>
      <c r="AB388" s="1467"/>
      <c r="AC388" s="1467"/>
      <c r="AD388" s="1466" t="s">
        <v>118</v>
      </c>
      <c r="AE388" s="1465"/>
      <c r="AF388" s="1465"/>
      <c r="AG388" s="1465"/>
      <c r="AH388" s="1465"/>
      <c r="AI388" s="1465"/>
      <c r="AJ388" s="1465"/>
      <c r="AK388" s="1465"/>
      <c r="AL388" s="1465"/>
      <c r="AM388" s="1465"/>
      <c r="AN388" s="1465"/>
      <c r="AO388" s="1465"/>
      <c r="AP388" s="1465"/>
      <c r="AQ388" s="1465"/>
      <c r="AR388" s="1574" t="s">
        <v>118</v>
      </c>
      <c r="AS388" s="1463"/>
      <c r="EF388" s="1412"/>
      <c r="EG388" s="1411" t="s">
        <v>2805</v>
      </c>
      <c r="EH388" s="1411" t="s">
        <v>601</v>
      </c>
      <c r="EI388" s="1411" t="s">
        <v>1906</v>
      </c>
      <c r="EJ388" s="1411" t="s">
        <v>2130</v>
      </c>
      <c r="EK388" s="1411" t="s">
        <v>2131</v>
      </c>
      <c r="EL388" s="1411" t="s">
        <v>1908</v>
      </c>
      <c r="EM388" s="1411" t="s">
        <v>2755</v>
      </c>
      <c r="EN388" s="1411" t="s">
        <v>1910</v>
      </c>
      <c r="EO388" s="1414" t="s">
        <v>1911</v>
      </c>
    </row>
    <row r="389" spans="2:145" ht="21" customHeight="1">
      <c r="B389" s="1439"/>
      <c r="C389" s="1439"/>
      <c r="D389" s="1439"/>
      <c r="E389" s="1439">
        <f t="array" ref="E389">IF(H388&lt;&gt;"",E388,IF(E388="","",IFERROR(MATCH(TRUE(),INDEX(INDEX(K:K,E388+1):K219&lt;&gt;"",0),0)+E388,"")))</f>
        <v>530</v>
      </c>
      <c r="F389" s="1441">
        <f t="shared" si="146"/>
        <v>0</v>
      </c>
      <c r="G389" s="1441" t="str">
        <f t="shared" si="140"/>
        <v/>
      </c>
      <c r="H389" s="1440" t="str">
        <f t="shared" si="141"/>
        <v/>
      </c>
      <c r="I389" s="1439" t="str">
        <f>IF(AND(F389&lt;&gt;"",N26&gt;0,M389&gt;N26),"Mot &gt; limite","")</f>
        <v/>
      </c>
      <c r="M389" s="1408">
        <f>IF(OR(F389="",N26="",N26&lt;=0),"",IF(LEN(F389)&lt;=N26,LEN(F389),IFERROR(FIND("♦",SUBSTITUTE(LEFT(F389,N26)," ","♦",LEN(LEFT(F389,N26))-LEN(SUBSTITUTE(LEFT(F389,N26)," ","")))),FIND(" ",F389&amp;" ",N26+1)-1)))</f>
        <v>1</v>
      </c>
      <c r="N389" s="1437" t="str">
        <f t="shared" si="142"/>
        <v/>
      </c>
      <c r="O389" s="1438" t="str">
        <f t="shared" si="143"/>
        <v/>
      </c>
      <c r="P389" s="1437" t="str">
        <f t="shared" si="144"/>
        <v/>
      </c>
      <c r="Q389" s="1437" t="str">
        <f t="shared" si="145"/>
        <v/>
      </c>
      <c r="S389" s="1477"/>
      <c r="T389" s="1477"/>
      <c r="U389" s="1477"/>
      <c r="V389" s="1477"/>
      <c r="W389" s="1477"/>
      <c r="X389" s="1477"/>
      <c r="Y389" s="1477"/>
      <c r="Z389" s="1477"/>
      <c r="AA389" s="1477"/>
      <c r="AB389" s="1467"/>
      <c r="AC389" s="1467"/>
      <c r="AD389" s="1573" t="s">
        <v>593</v>
      </c>
      <c r="AE389" s="1476"/>
      <c r="AF389" s="1471"/>
      <c r="AG389" s="1471"/>
      <c r="AH389" s="1471"/>
      <c r="AI389" s="1471"/>
      <c r="AJ389" s="1471"/>
      <c r="AK389" s="1571"/>
      <c r="AL389" s="1571"/>
      <c r="AM389" s="1571"/>
      <c r="AN389" s="1571"/>
      <c r="AO389" s="1570"/>
      <c r="AP389" s="1570"/>
      <c r="AQ389" s="1570"/>
      <c r="AR389" s="1569" t="s">
        <v>245</v>
      </c>
      <c r="AS389" s="1463"/>
      <c r="EF389" s="1412"/>
      <c r="EG389" s="1411" t="s">
        <v>2806</v>
      </c>
      <c r="EH389" s="1411" t="s">
        <v>601</v>
      </c>
      <c r="EI389" s="1411" t="s">
        <v>1906</v>
      </c>
      <c r="EJ389" s="1411" t="s">
        <v>2807</v>
      </c>
      <c r="EK389" s="1411" t="s">
        <v>2807</v>
      </c>
      <c r="EL389" s="1411" t="s">
        <v>1908</v>
      </c>
      <c r="EM389" s="1411" t="s">
        <v>2755</v>
      </c>
      <c r="EN389" s="1411" t="s">
        <v>1910</v>
      </c>
      <c r="EO389" s="1414" t="s">
        <v>1911</v>
      </c>
    </row>
    <row r="390" spans="2:145" ht="21" customHeight="1">
      <c r="B390" s="1439"/>
      <c r="C390" s="1439"/>
      <c r="D390" s="1439"/>
      <c r="E390" s="1439">
        <f t="array" ref="E390">IF(H389&lt;&gt;"",E389,IF(E389="","",IFERROR(MATCH(TRUE(),INDEX(INDEX(K:K,E389+1):K219&lt;&gt;"",0),0)+E389,"")))</f>
        <v>531</v>
      </c>
      <c r="F390" s="1441">
        <f t="shared" si="146"/>
        <v>0</v>
      </c>
      <c r="G390" s="1441" t="str">
        <f t="shared" si="140"/>
        <v/>
      </c>
      <c r="H390" s="1440" t="str">
        <f t="shared" si="141"/>
        <v/>
      </c>
      <c r="I390" s="1439" t="str">
        <f>IF(AND(F390&lt;&gt;"",N26&gt;0,M390&gt;N26),"Mot &gt; limite","")</f>
        <v/>
      </c>
      <c r="M390" s="1408">
        <f>IF(OR(F390="",N26="",N26&lt;=0),"",IF(LEN(F390)&lt;=N26,LEN(F390),IFERROR(FIND("♦",SUBSTITUTE(LEFT(F390,N26)," ","♦",LEN(LEFT(F390,N26))-LEN(SUBSTITUTE(LEFT(F390,N26)," ","")))),FIND(" ",F390&amp;" ",N26+1)-1)))</f>
        <v>1</v>
      </c>
      <c r="N390" s="1437" t="str">
        <f t="shared" si="142"/>
        <v/>
      </c>
      <c r="O390" s="1438" t="str">
        <f t="shared" si="143"/>
        <v/>
      </c>
      <c r="P390" s="1437" t="str">
        <f t="shared" si="144"/>
        <v/>
      </c>
      <c r="Q390" s="1437" t="str">
        <f t="shared" si="145"/>
        <v/>
      </c>
      <c r="S390" s="1477"/>
      <c r="T390" s="1477"/>
      <c r="U390" s="1477"/>
      <c r="V390" s="1477"/>
      <c r="W390" s="1477"/>
      <c r="X390" s="1477"/>
      <c r="Y390" s="1477"/>
      <c r="Z390" s="1477"/>
      <c r="AA390" s="1477"/>
      <c r="AB390" s="1467"/>
      <c r="AC390" s="1467"/>
      <c r="AD390" s="1643">
        <v>0</v>
      </c>
      <c r="AE390" s="1476"/>
      <c r="AF390" s="1471"/>
      <c r="AG390" s="1471"/>
      <c r="AH390" s="1471"/>
      <c r="AI390" s="1471"/>
      <c r="AJ390" s="1471"/>
      <c r="AK390" s="1471"/>
      <c r="AL390" s="1642"/>
      <c r="AM390" s="1641" t="s">
        <v>246</v>
      </c>
      <c r="AN390" s="1640">
        <v>175</v>
      </c>
      <c r="AO390" s="1639" t="s">
        <v>247</v>
      </c>
      <c r="AP390" s="1632"/>
      <c r="AQ390" s="1638"/>
      <c r="AR390" s="1637"/>
      <c r="AS390" s="1463"/>
      <c r="EF390" s="1412"/>
      <c r="EG390" s="1411" t="s">
        <v>2808</v>
      </c>
      <c r="EH390" s="1411" t="s">
        <v>601</v>
      </c>
      <c r="EI390" s="1411" t="s">
        <v>1906</v>
      </c>
      <c r="EJ390" s="1411" t="s">
        <v>2809</v>
      </c>
      <c r="EK390" s="1411" t="s">
        <v>2810</v>
      </c>
      <c r="EL390" s="1411" t="s">
        <v>1908</v>
      </c>
      <c r="EM390" s="1411" t="s">
        <v>2755</v>
      </c>
      <c r="EN390" s="1411" t="s">
        <v>1910</v>
      </c>
      <c r="EO390" s="1414" t="s">
        <v>1911</v>
      </c>
    </row>
    <row r="391" spans="2:145" ht="21" customHeight="1">
      <c r="B391" s="1439"/>
      <c r="C391" s="1439"/>
      <c r="D391" s="1439"/>
      <c r="E391" s="1439">
        <f t="array" ref="E391">IF(H390&lt;&gt;"",E390,IF(E390="","",IFERROR(MATCH(TRUE(),INDEX(INDEX(K:K,E390+1):K219&lt;&gt;"",0),0)+E390,"")))</f>
        <v>532</v>
      </c>
      <c r="F391" s="1441">
        <f t="shared" si="146"/>
        <v>0</v>
      </c>
      <c r="G391" s="1441" t="str">
        <f t="shared" si="140"/>
        <v/>
      </c>
      <c r="H391" s="1440" t="str">
        <f t="shared" si="141"/>
        <v/>
      </c>
      <c r="I391" s="1439" t="str">
        <f>IF(AND(F391&lt;&gt;"",N26&gt;0,M391&gt;N26),"Mot &gt; limite","")</f>
        <v/>
      </c>
      <c r="M391" s="1408">
        <f>IF(OR(F391="",N26="",N26&lt;=0),"",IF(LEN(F391)&lt;=N26,LEN(F391),IFERROR(FIND("♦",SUBSTITUTE(LEFT(F391,N26)," ","♦",LEN(LEFT(F391,N26))-LEN(SUBSTITUTE(LEFT(F391,N26)," ","")))),FIND(" ",F391&amp;" ",N26+1)-1)))</f>
        <v>1</v>
      </c>
      <c r="N391" s="1437" t="str">
        <f t="shared" si="142"/>
        <v/>
      </c>
      <c r="O391" s="1438" t="str">
        <f t="shared" si="143"/>
        <v/>
      </c>
      <c r="P391" s="1437" t="str">
        <f t="shared" si="144"/>
        <v/>
      </c>
      <c r="Q391" s="1437" t="str">
        <f t="shared" si="145"/>
        <v/>
      </c>
      <c r="S391" s="1477"/>
      <c r="T391" s="1477"/>
      <c r="U391" s="1477"/>
      <c r="V391" s="1477"/>
      <c r="W391" s="1477"/>
      <c r="X391" s="1477"/>
      <c r="Y391" s="1477"/>
      <c r="Z391" s="1477"/>
      <c r="AA391" s="1477"/>
      <c r="AB391" s="1467"/>
      <c r="AC391" s="1467"/>
      <c r="AD391" s="1620"/>
      <c r="AE391" s="1476"/>
      <c r="AF391" s="1471"/>
      <c r="AG391" s="1471"/>
      <c r="AH391" s="1471"/>
      <c r="AI391" s="1471"/>
      <c r="AJ391" s="1471"/>
      <c r="AK391" s="1471"/>
      <c r="AL391" s="1636"/>
      <c r="AM391" s="1635" t="s">
        <v>248</v>
      </c>
      <c r="AN391" s="1634" t="s">
        <v>249</v>
      </c>
      <c r="AO391" s="1633" t="s">
        <v>250</v>
      </c>
      <c r="AP391" s="1632" t="s">
        <v>636</v>
      </c>
      <c r="AQ391" s="1468" t="s">
        <v>89</v>
      </c>
      <c r="AR391" s="1631" t="s">
        <v>267</v>
      </c>
      <c r="AS391" s="1463"/>
      <c r="EF391" s="1412"/>
      <c r="EG391" s="1411" t="s">
        <v>2811</v>
      </c>
      <c r="EH391" s="1411" t="s">
        <v>601</v>
      </c>
      <c r="EI391" s="1411" t="s">
        <v>1906</v>
      </c>
      <c r="EJ391" s="1411" t="s">
        <v>2812</v>
      </c>
      <c r="EK391" s="1411" t="s">
        <v>823</v>
      </c>
      <c r="EL391" s="1411" t="s">
        <v>1908</v>
      </c>
      <c r="EM391" s="1411" t="s">
        <v>2755</v>
      </c>
      <c r="EN391" s="1411" t="s">
        <v>1910</v>
      </c>
      <c r="EO391" s="1414" t="s">
        <v>1911</v>
      </c>
    </row>
    <row r="392" spans="2:145" ht="21" customHeight="1">
      <c r="B392" s="1439"/>
      <c r="C392" s="1439"/>
      <c r="D392" s="1439"/>
      <c r="E392" s="1439">
        <f t="array" ref="E392">IF(H391&lt;&gt;"",E391,IF(E391="","",IFERROR(MATCH(TRUE(),INDEX(INDEX(K:K,E391+1):K219&lt;&gt;"",0),0)+E391,"")))</f>
        <v>533</v>
      </c>
      <c r="F392" s="1441">
        <f t="shared" si="146"/>
        <v>0</v>
      </c>
      <c r="G392" s="1441" t="str">
        <f t="shared" si="140"/>
        <v/>
      </c>
      <c r="H392" s="1440" t="str">
        <f t="shared" si="141"/>
        <v/>
      </c>
      <c r="I392" s="1439" t="str">
        <f>IF(AND(F392&lt;&gt;"",N26&gt;0,M392&gt;N26),"Mot &gt; limite","")</f>
        <v/>
      </c>
      <c r="M392" s="1408">
        <f>IF(OR(F392="",N26="",N26&lt;=0),"",IF(LEN(F392)&lt;=N26,LEN(F392),IFERROR(FIND("♦",SUBSTITUTE(LEFT(F392,N26)," ","♦",LEN(LEFT(F392,N26))-LEN(SUBSTITUTE(LEFT(F392,N26)," ","")))),FIND(" ",F392&amp;" ",N26+1)-1)))</f>
        <v>1</v>
      </c>
      <c r="N392" s="1437" t="str">
        <f t="shared" si="142"/>
        <v/>
      </c>
      <c r="O392" s="1438" t="str">
        <f t="shared" si="143"/>
        <v/>
      </c>
      <c r="P392" s="1437" t="str">
        <f t="shared" si="144"/>
        <v/>
      </c>
      <c r="Q392" s="1437" t="str">
        <f t="shared" si="145"/>
        <v/>
      </c>
      <c r="S392" s="1477"/>
      <c r="T392" s="1477"/>
      <c r="U392" s="1477"/>
      <c r="V392" s="1477"/>
      <c r="W392" s="1477"/>
      <c r="X392" s="1477"/>
      <c r="Y392" s="1477"/>
      <c r="Z392" s="1477"/>
      <c r="AA392" s="1477"/>
      <c r="AB392" s="1467"/>
      <c r="AC392" s="1467"/>
      <c r="AD392" s="1620"/>
      <c r="AE392" s="1476"/>
      <c r="AF392" s="1471"/>
      <c r="AG392" s="1471"/>
      <c r="AH392" s="1471"/>
      <c r="AI392" s="1471"/>
      <c r="AJ392" s="1471"/>
      <c r="AK392" s="1471"/>
      <c r="AL392" s="1630" t="s">
        <v>251</v>
      </c>
      <c r="AM392" s="1629">
        <v>12</v>
      </c>
      <c r="AN392" s="1628">
        <v>1.5</v>
      </c>
      <c r="AO392" s="1627" t="s">
        <v>637</v>
      </c>
      <c r="AP392" s="1626" t="str">
        <f t="shared" ref="AP392:AP400" si="147">IF(OR(AM392="",AQ392=0),"",INT(AQ392/AM392) &amp;""&amp; " de " &amp; AM392 &amp;" "&amp;AO392&amp;  IF(MOD(AQ392,AM392)&gt;0," + 1 " &amp; "de " &amp; TEXT(MOD(AQ392,AM392)&amp;" "&amp;AO392,"0.00"),""))</f>
        <v>21 de 12 cuisse(s) + 1 de 10.5 cuisse(s)</v>
      </c>
      <c r="AQ392" s="1625">
        <f>AN392*AN390</f>
        <v>262.5</v>
      </c>
      <c r="AR392" s="1624" t="s">
        <v>252</v>
      </c>
      <c r="AS392" s="1463"/>
      <c r="EF392" s="1412"/>
      <c r="EG392" s="1411" t="s">
        <v>2813</v>
      </c>
      <c r="EH392" s="1411" t="s">
        <v>601</v>
      </c>
      <c r="EI392" s="1411" t="s">
        <v>1906</v>
      </c>
      <c r="EJ392" s="1411" t="s">
        <v>2814</v>
      </c>
      <c r="EK392" s="1411" t="s">
        <v>2815</v>
      </c>
      <c r="EL392" s="1411" t="s">
        <v>1908</v>
      </c>
      <c r="EM392" s="1411" t="s">
        <v>2755</v>
      </c>
      <c r="EN392" s="1411" t="s">
        <v>1910</v>
      </c>
      <c r="EO392" s="1414" t="s">
        <v>1911</v>
      </c>
    </row>
    <row r="393" spans="2:145" ht="21" customHeight="1">
      <c r="B393" s="1439"/>
      <c r="C393" s="1439"/>
      <c r="D393" s="1439"/>
      <c r="E393" s="1439">
        <f t="array" ref="E393">IF(H392&lt;&gt;"",E392,IF(E392="","",IFERROR(MATCH(TRUE(),INDEX(INDEX(K:K,E392+1):K219&lt;&gt;"",0),0)+E392,"")))</f>
        <v>534</v>
      </c>
      <c r="F393" s="1441">
        <f t="shared" si="146"/>
        <v>0</v>
      </c>
      <c r="G393" s="1441" t="str">
        <f t="shared" si="140"/>
        <v/>
      </c>
      <c r="H393" s="1440" t="str">
        <f t="shared" si="141"/>
        <v/>
      </c>
      <c r="I393" s="1439" t="str">
        <f>IF(AND(F393&lt;&gt;"",N26&gt;0,M393&gt;N26),"Mot &gt; limite","")</f>
        <v/>
      </c>
      <c r="M393" s="1408">
        <f>IF(OR(F393="",N26="",N26&lt;=0),"",IF(LEN(F393)&lt;=N26,LEN(F393),IFERROR(FIND("♦",SUBSTITUTE(LEFT(F393,N26)," ","♦",LEN(LEFT(F393,N26))-LEN(SUBSTITUTE(LEFT(F393,N26)," ","")))),FIND(" ",F393&amp;" ",N26+1)-1)))</f>
        <v>1</v>
      </c>
      <c r="N393" s="1437" t="str">
        <f t="shared" si="142"/>
        <v/>
      </c>
      <c r="O393" s="1438" t="str">
        <f t="shared" si="143"/>
        <v/>
      </c>
      <c r="P393" s="1437" t="str">
        <f t="shared" si="144"/>
        <v/>
      </c>
      <c r="Q393" s="1437" t="str">
        <f t="shared" si="145"/>
        <v/>
      </c>
      <c r="S393" s="1477"/>
      <c r="T393" s="1477"/>
      <c r="U393" s="1477"/>
      <c r="V393" s="1477"/>
      <c r="W393" s="1477"/>
      <c r="X393" s="1477"/>
      <c r="Y393" s="1477"/>
      <c r="Z393" s="1477"/>
      <c r="AA393" s="1477"/>
      <c r="AB393" s="1467"/>
      <c r="AC393" s="1467"/>
      <c r="AD393" s="1620"/>
      <c r="AE393" s="1476"/>
      <c r="AF393" s="1471"/>
      <c r="AG393" s="1471"/>
      <c r="AH393" s="1471"/>
      <c r="AI393" s="1471"/>
      <c r="AJ393" s="1471"/>
      <c r="AK393" s="1471"/>
      <c r="AL393" s="1630" t="s">
        <v>253</v>
      </c>
      <c r="AM393" s="1629">
        <v>24</v>
      </c>
      <c r="AN393" s="1628">
        <v>1</v>
      </c>
      <c r="AO393" s="1627" t="s">
        <v>637</v>
      </c>
      <c r="AP393" s="1626" t="str">
        <f t="shared" si="147"/>
        <v>7 de 24 cuisse(s) + 1 de 7 cuisse(s)</v>
      </c>
      <c r="AQ393" s="1625">
        <f>AN393*AN390</f>
        <v>175</v>
      </c>
      <c r="AR393" s="1624" t="s">
        <v>254</v>
      </c>
      <c r="AS393" s="1463"/>
      <c r="EF393" s="1412"/>
      <c r="EG393" s="1411" t="s">
        <v>2816</v>
      </c>
      <c r="EH393" s="1411" t="s">
        <v>601</v>
      </c>
      <c r="EI393" s="1411" t="s">
        <v>1906</v>
      </c>
      <c r="EJ393" s="1411" t="s">
        <v>2817</v>
      </c>
      <c r="EK393" s="1411" t="s">
        <v>2818</v>
      </c>
      <c r="EL393" s="1411" t="s">
        <v>1908</v>
      </c>
      <c r="EM393" s="1411" t="s">
        <v>2755</v>
      </c>
      <c r="EN393" s="1411" t="s">
        <v>1910</v>
      </c>
      <c r="EO393" s="1414" t="s">
        <v>1911</v>
      </c>
    </row>
    <row r="394" spans="2:145" ht="21" customHeight="1">
      <c r="B394" s="1439"/>
      <c r="C394" s="1439"/>
      <c r="D394" s="1439"/>
      <c r="E394" s="1439">
        <f t="array" ref="E394">IF(H393&lt;&gt;"",E393,IF(E393="","",IFERROR(MATCH(TRUE(),INDEX(INDEX(K:K,E393+1):K219&lt;&gt;"",0),0)+E393,"")))</f>
        <v>535</v>
      </c>
      <c r="F394" s="1441">
        <f t="shared" si="146"/>
        <v>0</v>
      </c>
      <c r="G394" s="1441" t="str">
        <f t="shared" si="140"/>
        <v/>
      </c>
      <c r="H394" s="1440" t="str">
        <f t="shared" si="141"/>
        <v/>
      </c>
      <c r="I394" s="1439" t="str">
        <f>IF(AND(F394&lt;&gt;"",N26&gt;0,M394&gt;N26),"Mot &gt; limite","")</f>
        <v/>
      </c>
      <c r="M394" s="1408">
        <f>IF(OR(F394="",N26="",N26&lt;=0),"",IF(LEN(F394)&lt;=N26,LEN(F394),IFERROR(FIND("♦",SUBSTITUTE(LEFT(F394,N26)," ","♦",LEN(LEFT(F394,N26))-LEN(SUBSTITUTE(LEFT(F394,N26)," ","")))),FIND(" ",F394&amp;" ",N26+1)-1)))</f>
        <v>1</v>
      </c>
      <c r="N394" s="1437" t="str">
        <f t="shared" si="142"/>
        <v/>
      </c>
      <c r="O394" s="1438" t="str">
        <f t="shared" si="143"/>
        <v/>
      </c>
      <c r="P394" s="1437" t="str">
        <f t="shared" si="144"/>
        <v/>
      </c>
      <c r="Q394" s="1437" t="str">
        <f t="shared" si="145"/>
        <v/>
      </c>
      <c r="S394" s="1477"/>
      <c r="T394" s="1477"/>
      <c r="U394" s="1477"/>
      <c r="V394" s="1477"/>
      <c r="W394" s="1477"/>
      <c r="X394" s="1477"/>
      <c r="Y394" s="1477"/>
      <c r="Z394" s="1477"/>
      <c r="AA394" s="1477"/>
      <c r="AB394" s="1467"/>
      <c r="AC394" s="1467"/>
      <c r="AD394" s="1620"/>
      <c r="AE394" s="1476"/>
      <c r="AF394" s="1471"/>
      <c r="AG394" s="1471"/>
      <c r="AH394" s="1471"/>
      <c r="AI394" s="1471"/>
      <c r="AJ394" s="1471"/>
      <c r="AK394" s="1471"/>
      <c r="AL394" s="1630" t="s">
        <v>255</v>
      </c>
      <c r="AM394" s="1629">
        <v>25</v>
      </c>
      <c r="AN394" s="1628">
        <v>1</v>
      </c>
      <c r="AO394" s="1627" t="s">
        <v>638</v>
      </c>
      <c r="AP394" s="1626" t="str">
        <f t="shared" si="147"/>
        <v>7 de 25 escalope(s)</v>
      </c>
      <c r="AQ394" s="1625">
        <f>AN394*AN390</f>
        <v>175</v>
      </c>
      <c r="AR394" s="1624" t="s">
        <v>256</v>
      </c>
      <c r="AS394" s="1463"/>
      <c r="EF394" s="1412"/>
      <c r="EG394" s="1411" t="s">
        <v>2819</v>
      </c>
      <c r="EH394" s="1411" t="s">
        <v>601</v>
      </c>
      <c r="EI394" s="1411" t="s">
        <v>1906</v>
      </c>
      <c r="EJ394" s="1411" t="s">
        <v>2820</v>
      </c>
      <c r="EK394" s="1411" t="s">
        <v>2820</v>
      </c>
      <c r="EL394" s="1411" t="s">
        <v>1908</v>
      </c>
      <c r="EM394" s="1411" t="s">
        <v>2755</v>
      </c>
      <c r="EN394" s="1411" t="s">
        <v>1910</v>
      </c>
      <c r="EO394" s="1414" t="s">
        <v>1911</v>
      </c>
    </row>
    <row r="395" spans="2:145" ht="21" customHeight="1">
      <c r="B395" s="1439"/>
      <c r="C395" s="1439"/>
      <c r="D395" s="1439"/>
      <c r="E395" s="1439">
        <f t="array" ref="E395">IF(H394&lt;&gt;"",E394,IF(E394="","",IFERROR(MATCH(TRUE(),INDEX(INDEX(K:K,E394+1):K219&lt;&gt;"",0),0)+E394,"")))</f>
        <v>536</v>
      </c>
      <c r="F395" s="1441">
        <f t="shared" si="146"/>
        <v>0</v>
      </c>
      <c r="G395" s="1441" t="str">
        <f t="shared" si="140"/>
        <v/>
      </c>
      <c r="H395" s="1440" t="str">
        <f t="shared" si="141"/>
        <v/>
      </c>
      <c r="I395" s="1439" t="str">
        <f>IF(AND(F395&lt;&gt;"",N26&gt;0,M395&gt;N26),"Mot &gt; limite","")</f>
        <v/>
      </c>
      <c r="M395" s="1408">
        <f>IF(OR(F395="",N26="",N26&lt;=0),"",IF(LEN(F395)&lt;=N26,LEN(F395),IFERROR(FIND("♦",SUBSTITUTE(LEFT(F395,N26)," ","♦",LEN(LEFT(F395,N26))-LEN(SUBSTITUTE(LEFT(F395,N26)," ","")))),FIND(" ",F395&amp;" ",N26+1)-1)))</f>
        <v>1</v>
      </c>
      <c r="N395" s="1437" t="str">
        <f t="shared" si="142"/>
        <v/>
      </c>
      <c r="O395" s="1438" t="str">
        <f t="shared" si="143"/>
        <v/>
      </c>
      <c r="P395" s="1437" t="str">
        <f t="shared" si="144"/>
        <v/>
      </c>
      <c r="Q395" s="1437" t="str">
        <f t="shared" si="145"/>
        <v/>
      </c>
      <c r="S395" s="1477"/>
      <c r="T395" s="1477"/>
      <c r="U395" s="1477"/>
      <c r="V395" s="1477"/>
      <c r="W395" s="1477"/>
      <c r="X395" s="1477"/>
      <c r="Y395" s="1477"/>
      <c r="Z395" s="1477"/>
      <c r="AA395" s="1477"/>
      <c r="AB395" s="1467"/>
      <c r="AC395" s="1467"/>
      <c r="AD395" s="1620"/>
      <c r="AE395" s="1476"/>
      <c r="AF395" s="1471"/>
      <c r="AG395" s="1471"/>
      <c r="AH395" s="1471"/>
      <c r="AI395" s="1471"/>
      <c r="AJ395" s="1471"/>
      <c r="AK395" s="1471"/>
      <c r="AL395" s="1630" t="s">
        <v>257</v>
      </c>
      <c r="AM395" s="1629">
        <v>60</v>
      </c>
      <c r="AN395" s="1628">
        <v>1</v>
      </c>
      <c r="AO395" s="1627" t="s">
        <v>639</v>
      </c>
      <c r="AP395" s="1626" t="str">
        <f t="shared" si="147"/>
        <v>2 de 60 tranche(s) + 1 de 55 tranche(s)</v>
      </c>
      <c r="AQ395" s="1625">
        <f>AN395*AN390</f>
        <v>175</v>
      </c>
      <c r="AR395" s="1624" t="s">
        <v>258</v>
      </c>
      <c r="AS395" s="1463"/>
      <c r="EF395" s="1412"/>
      <c r="EG395" s="1411" t="s">
        <v>2821</v>
      </c>
      <c r="EH395" s="1411" t="s">
        <v>601</v>
      </c>
      <c r="EI395" s="1411" t="s">
        <v>1906</v>
      </c>
      <c r="EJ395" s="1411" t="s">
        <v>2822</v>
      </c>
      <c r="EK395" s="1411" t="s">
        <v>2822</v>
      </c>
      <c r="EL395" s="1411" t="s">
        <v>1908</v>
      </c>
      <c r="EM395" s="1411" t="s">
        <v>2755</v>
      </c>
      <c r="EN395" s="1411" t="s">
        <v>1910</v>
      </c>
      <c r="EO395" s="1414" t="s">
        <v>1911</v>
      </c>
    </row>
    <row r="396" spans="2:145" ht="21" customHeight="1">
      <c r="B396" s="1439"/>
      <c r="C396" s="1439"/>
      <c r="D396" s="1439"/>
      <c r="E396" s="1439">
        <f t="array" ref="E396">IF(H395&lt;&gt;"",E395,IF(E395="","",IFERROR(MATCH(TRUE(),INDEX(INDEX(K:K,E395+1):K219&lt;&gt;"",0),0)+E395,"")))</f>
        <v>537</v>
      </c>
      <c r="F396" s="1441">
        <f t="shared" si="146"/>
        <v>0</v>
      </c>
      <c r="G396" s="1441" t="str">
        <f t="shared" si="140"/>
        <v/>
      </c>
      <c r="H396" s="1440" t="str">
        <f t="shared" si="141"/>
        <v/>
      </c>
      <c r="I396" s="1439" t="str">
        <f>IF(AND(F396&lt;&gt;"",N26&gt;0,M396&gt;N26),"Mot &gt; limite","")</f>
        <v/>
      </c>
      <c r="M396" s="1408">
        <f>IF(OR(F396="",N26="",N26&lt;=0),"",IF(LEN(F396)&lt;=N26,LEN(F396),IFERROR(FIND("♦",SUBSTITUTE(LEFT(F396,N26)," ","♦",LEN(LEFT(F396,N26))-LEN(SUBSTITUTE(LEFT(F396,N26)," ","")))),FIND(" ",F396&amp;" ",N26+1)-1)))</f>
        <v>1</v>
      </c>
      <c r="N396" s="1437" t="str">
        <f t="shared" si="142"/>
        <v/>
      </c>
      <c r="O396" s="1438" t="str">
        <f t="shared" si="143"/>
        <v/>
      </c>
      <c r="P396" s="1437" t="str">
        <f t="shared" si="144"/>
        <v/>
      </c>
      <c r="Q396" s="1437" t="str">
        <f t="shared" si="145"/>
        <v/>
      </c>
      <c r="S396" s="1477"/>
      <c r="T396" s="1477"/>
      <c r="U396" s="1477"/>
      <c r="V396" s="1477"/>
      <c r="W396" s="1477"/>
      <c r="X396" s="1477"/>
      <c r="Y396" s="1477"/>
      <c r="Z396" s="1477"/>
      <c r="AA396" s="1477"/>
      <c r="AB396" s="1467"/>
      <c r="AC396" s="1467"/>
      <c r="AD396" s="1620"/>
      <c r="AE396" s="1476"/>
      <c r="AF396" s="1471"/>
      <c r="AG396" s="1471"/>
      <c r="AH396" s="1471"/>
      <c r="AI396" s="1471"/>
      <c r="AJ396" s="1471"/>
      <c r="AK396" s="1471"/>
      <c r="AL396" s="1630" t="s">
        <v>259</v>
      </c>
      <c r="AM396" s="1629">
        <v>25</v>
      </c>
      <c r="AN396" s="1628">
        <v>1</v>
      </c>
      <c r="AO396" s="1627" t="s">
        <v>260</v>
      </c>
      <c r="AP396" s="1626" t="str">
        <f t="shared" si="147"/>
        <v>7 de 25 paupiettes</v>
      </c>
      <c r="AQ396" s="1625">
        <f>AN396*AN390</f>
        <v>175</v>
      </c>
      <c r="AR396" s="1624" t="s">
        <v>261</v>
      </c>
      <c r="AS396" s="1463"/>
      <c r="EF396" s="1412"/>
      <c r="EG396" s="1411" t="s">
        <v>2823</v>
      </c>
      <c r="EH396" s="1411" t="s">
        <v>601</v>
      </c>
      <c r="EI396" s="1411" t="s">
        <v>1906</v>
      </c>
      <c r="EJ396" s="1411" t="s">
        <v>824</v>
      </c>
      <c r="EK396" s="1411" t="s">
        <v>824</v>
      </c>
      <c r="EL396" s="1411" t="s">
        <v>1908</v>
      </c>
      <c r="EM396" s="1411" t="s">
        <v>2755</v>
      </c>
      <c r="EN396" s="1411" t="s">
        <v>1910</v>
      </c>
      <c r="EO396" s="1414" t="s">
        <v>1911</v>
      </c>
    </row>
    <row r="397" spans="2:145" ht="21" customHeight="1">
      <c r="B397" s="1439"/>
      <c r="C397" s="1439"/>
      <c r="D397" s="1439"/>
      <c r="E397" s="1439">
        <f t="array" ref="E397">IF(H396&lt;&gt;"",E396,IF(E396="","",IFERROR(MATCH(TRUE(),INDEX(INDEX(K:K,E396+1):K219&lt;&gt;"",0),0)+E396,"")))</f>
        <v>538</v>
      </c>
      <c r="F397" s="1441">
        <f t="shared" si="146"/>
        <v>0</v>
      </c>
      <c r="G397" s="1441" t="str">
        <f t="shared" si="140"/>
        <v/>
      </c>
      <c r="H397" s="1440" t="str">
        <f t="shared" si="141"/>
        <v/>
      </c>
      <c r="I397" s="1439" t="str">
        <f>IF(AND(F397&lt;&gt;"",N26&gt;0,M397&gt;N26),"Mot &gt; limite","")</f>
        <v/>
      </c>
      <c r="M397" s="1408">
        <f>IF(OR(F397="",N26="",N26&lt;=0),"",IF(LEN(F397)&lt;=N26,LEN(F397),IFERROR(FIND("♦",SUBSTITUTE(LEFT(F397,N26)," ","♦",LEN(LEFT(F397,N26))-LEN(SUBSTITUTE(LEFT(F397,N26)," ","")))),FIND(" ",F397&amp;" ",N26+1)-1)))</f>
        <v>1</v>
      </c>
      <c r="N397" s="1437" t="str">
        <f t="shared" si="142"/>
        <v/>
      </c>
      <c r="O397" s="1438" t="str">
        <f t="shared" si="143"/>
        <v/>
      </c>
      <c r="P397" s="1437" t="str">
        <f t="shared" si="144"/>
        <v/>
      </c>
      <c r="Q397" s="1437" t="str">
        <f t="shared" si="145"/>
        <v/>
      </c>
      <c r="S397" s="1477"/>
      <c r="T397" s="1477"/>
      <c r="U397" s="1477"/>
      <c r="V397" s="1477"/>
      <c r="W397" s="1477"/>
      <c r="X397" s="1477"/>
      <c r="Y397" s="1477"/>
      <c r="Z397" s="1477"/>
      <c r="AA397" s="1477"/>
      <c r="AB397" s="1467"/>
      <c r="AC397" s="1467"/>
      <c r="AD397" s="1620"/>
      <c r="AE397" s="1476"/>
      <c r="AF397" s="1471"/>
      <c r="AG397" s="1471"/>
      <c r="AH397" s="1471"/>
      <c r="AI397" s="1471"/>
      <c r="AJ397" s="1471"/>
      <c r="AK397" s="1471"/>
      <c r="AL397" s="1630" t="s">
        <v>262</v>
      </c>
      <c r="AM397" s="1629">
        <v>20</v>
      </c>
      <c r="AN397" s="1628">
        <v>1</v>
      </c>
      <c r="AO397" s="1627" t="s">
        <v>263</v>
      </c>
      <c r="AP397" s="1626" t="str">
        <f t="shared" si="147"/>
        <v>8 de 20 tomates + 1 de 15 tomates</v>
      </c>
      <c r="AQ397" s="1625">
        <f>AN397*AN390</f>
        <v>175</v>
      </c>
      <c r="AR397" s="1624" t="s">
        <v>252</v>
      </c>
      <c r="AS397" s="1463"/>
      <c r="EF397" s="1412"/>
      <c r="EG397" s="1411" t="s">
        <v>2824</v>
      </c>
      <c r="EH397" s="1411" t="s">
        <v>601</v>
      </c>
      <c r="EI397" s="1411" t="s">
        <v>1906</v>
      </c>
      <c r="EJ397" s="1411" t="s">
        <v>825</v>
      </c>
      <c r="EK397" s="1411" t="s">
        <v>825</v>
      </c>
      <c r="EL397" s="1411" t="s">
        <v>1908</v>
      </c>
      <c r="EM397" s="1411" t="s">
        <v>2755</v>
      </c>
      <c r="EN397" s="1411" t="s">
        <v>1910</v>
      </c>
      <c r="EO397" s="1414" t="s">
        <v>1911</v>
      </c>
    </row>
    <row r="398" spans="2:145" ht="21" customHeight="1">
      <c r="B398" s="1439"/>
      <c r="C398" s="1439"/>
      <c r="D398" s="1439"/>
      <c r="E398" s="1439">
        <f t="array" ref="E398">IF(H397&lt;&gt;"",E397,IF(E397="","",IFERROR(MATCH(TRUE(),INDEX(INDEX(K:K,E397+1):K219&lt;&gt;"",0),0)+E397,"")))</f>
        <v>539</v>
      </c>
      <c r="F398" s="1441">
        <f t="shared" si="146"/>
        <v>0</v>
      </c>
      <c r="G398" s="1441" t="str">
        <f t="shared" si="140"/>
        <v/>
      </c>
      <c r="H398" s="1440" t="str">
        <f t="shared" si="141"/>
        <v/>
      </c>
      <c r="I398" s="1439" t="str">
        <f>IF(AND(F398&lt;&gt;"",N26&gt;0,M398&gt;N26),"Mot &gt; limite","")</f>
        <v/>
      </c>
      <c r="M398" s="1408">
        <f>IF(OR(F398="",N26="",N26&lt;=0),"",IF(LEN(F398)&lt;=N26,LEN(F398),IFERROR(FIND("♦",SUBSTITUTE(LEFT(F398,N26)," ","♦",LEN(LEFT(F398,N26))-LEN(SUBSTITUTE(LEFT(F398,N26)," ","")))),FIND(" ",F398&amp;" ",N26+1)-1)))</f>
        <v>1</v>
      </c>
      <c r="N398" s="1437" t="str">
        <f t="shared" si="142"/>
        <v/>
      </c>
      <c r="O398" s="1438" t="str">
        <f t="shared" si="143"/>
        <v/>
      </c>
      <c r="P398" s="1437" t="str">
        <f t="shared" si="144"/>
        <v/>
      </c>
      <c r="Q398" s="1437" t="str">
        <f t="shared" si="145"/>
        <v/>
      </c>
      <c r="S398" s="1477"/>
      <c r="T398" s="1477"/>
      <c r="U398" s="1477"/>
      <c r="V398" s="1477"/>
      <c r="W398" s="1477"/>
      <c r="X398" s="1477"/>
      <c r="Y398" s="1477"/>
      <c r="Z398" s="1477"/>
      <c r="AA398" s="1477"/>
      <c r="AB398" s="1467"/>
      <c r="AC398" s="1467"/>
      <c r="AD398" s="1620"/>
      <c r="AE398" s="1476"/>
      <c r="AF398" s="1471"/>
      <c r="AG398" s="1471"/>
      <c r="AH398" s="1471"/>
      <c r="AI398" s="1471"/>
      <c r="AJ398" s="1471"/>
      <c r="AK398" s="1471"/>
      <c r="AL398" s="1630" t="s">
        <v>264</v>
      </c>
      <c r="AM398" s="1629">
        <v>7.2</v>
      </c>
      <c r="AN398" s="1628">
        <v>0.18</v>
      </c>
      <c r="AO398" s="1627" t="s">
        <v>55</v>
      </c>
      <c r="AP398" s="1626" t="str">
        <f t="shared" si="147"/>
        <v>4 de 7.2 kg + 1 de 2.7 kg</v>
      </c>
      <c r="AQ398" s="1625">
        <f>AN398*AN390</f>
        <v>31.5</v>
      </c>
      <c r="AR398" s="1624" t="s">
        <v>254</v>
      </c>
      <c r="AS398" s="1463"/>
      <c r="EF398" s="1412"/>
      <c r="EG398" s="1411" t="s">
        <v>2825</v>
      </c>
      <c r="EH398" s="1411" t="s">
        <v>601</v>
      </c>
      <c r="EI398" s="1411" t="s">
        <v>1906</v>
      </c>
      <c r="EJ398" s="1411" t="s">
        <v>2826</v>
      </c>
      <c r="EK398" s="1411" t="s">
        <v>2826</v>
      </c>
      <c r="EL398" s="1411" t="s">
        <v>1908</v>
      </c>
      <c r="EM398" s="1411" t="s">
        <v>2755</v>
      </c>
      <c r="EN398" s="1411" t="s">
        <v>1910</v>
      </c>
      <c r="EO398" s="1414" t="s">
        <v>1911</v>
      </c>
    </row>
    <row r="399" spans="2:145" ht="21" customHeight="1">
      <c r="B399" s="1439"/>
      <c r="C399" s="1439"/>
      <c r="D399" s="1439"/>
      <c r="E399" s="1439">
        <f t="array" ref="E399">IF(H398&lt;&gt;"",E398,IF(E398="","",IFERROR(MATCH(TRUE(),INDEX(INDEX(K:K,E398+1):K219&lt;&gt;"",0),0)+E398,"")))</f>
        <v>540</v>
      </c>
      <c r="F399" s="1441">
        <f t="shared" si="146"/>
        <v>0</v>
      </c>
      <c r="G399" s="1441" t="str">
        <f t="shared" si="140"/>
        <v/>
      </c>
      <c r="H399" s="1440" t="str">
        <f t="shared" si="141"/>
        <v/>
      </c>
      <c r="I399" s="1439" t="str">
        <f>IF(AND(F399&lt;&gt;"",N26&gt;0,M399&gt;N26),"Mot &gt; limite","")</f>
        <v/>
      </c>
      <c r="M399" s="1408">
        <f>IF(OR(F399="",N26="",N26&lt;=0),"",IF(LEN(F399)&lt;=N26,LEN(F399),IFERROR(FIND("♦",SUBSTITUTE(LEFT(F399,N26)," ","♦",LEN(LEFT(F399,N26))-LEN(SUBSTITUTE(LEFT(F399,N26)," ","")))),FIND(" ",F399&amp;" ",N26+1)-1)))</f>
        <v>1</v>
      </c>
      <c r="N399" s="1437" t="str">
        <f t="shared" si="142"/>
        <v/>
      </c>
      <c r="O399" s="1438" t="str">
        <f t="shared" si="143"/>
        <v/>
      </c>
      <c r="P399" s="1437" t="str">
        <f t="shared" si="144"/>
        <v/>
      </c>
      <c r="Q399" s="1437" t="str">
        <f t="shared" si="145"/>
        <v/>
      </c>
      <c r="S399" s="1477"/>
      <c r="T399" s="1477"/>
      <c r="U399" s="1477"/>
      <c r="V399" s="1477"/>
      <c r="W399" s="1477"/>
      <c r="X399" s="1477"/>
      <c r="Y399" s="1477"/>
      <c r="Z399" s="1477"/>
      <c r="AA399" s="1477"/>
      <c r="AB399" s="1467"/>
      <c r="AC399" s="1467"/>
      <c r="AD399" s="1620"/>
      <c r="AE399" s="1476"/>
      <c r="AF399" s="1471"/>
      <c r="AG399" s="1471"/>
      <c r="AH399" s="1471"/>
      <c r="AI399" s="1471"/>
      <c r="AJ399" s="1471"/>
      <c r="AK399" s="1471"/>
      <c r="AL399" s="1630" t="s">
        <v>265</v>
      </c>
      <c r="AM399" s="1629">
        <v>4</v>
      </c>
      <c r="AN399" s="1628">
        <v>0.18</v>
      </c>
      <c r="AO399" s="1627" t="s">
        <v>55</v>
      </c>
      <c r="AP399" s="1626" t="str">
        <f t="shared" si="147"/>
        <v>7 de 4 kg + 1 de 3.5 kg</v>
      </c>
      <c r="AQ399" s="1625">
        <f>AN399*AN390</f>
        <v>31.5</v>
      </c>
      <c r="AR399" s="1624" t="s">
        <v>256</v>
      </c>
      <c r="AS399" s="1463"/>
      <c r="EF399" s="1412"/>
      <c r="EG399" s="1411" t="s">
        <v>2827</v>
      </c>
      <c r="EH399" s="1411" t="s">
        <v>601</v>
      </c>
      <c r="EI399" s="1411" t="s">
        <v>1906</v>
      </c>
      <c r="EJ399" s="1411" t="s">
        <v>2828</v>
      </c>
      <c r="EK399" s="1411" t="s">
        <v>826</v>
      </c>
      <c r="EL399" s="1411" t="s">
        <v>1908</v>
      </c>
      <c r="EM399" s="1411" t="s">
        <v>2755</v>
      </c>
      <c r="EN399" s="1411" t="s">
        <v>1910</v>
      </c>
      <c r="EO399" s="1414" t="s">
        <v>1911</v>
      </c>
    </row>
    <row r="400" spans="2:145" ht="21" customHeight="1">
      <c r="B400" s="1439"/>
      <c r="C400" s="1439"/>
      <c r="D400" s="1439"/>
      <c r="E400" s="1439">
        <f t="array" ref="E400">IF(H399&lt;&gt;"",E399,IF(E399="","",IFERROR(MATCH(TRUE(),INDEX(INDEX(K:K,E399+1):K219&lt;&gt;"",0),0)+E399,"")))</f>
        <v>541</v>
      </c>
      <c r="F400" s="1441">
        <f t="shared" si="146"/>
        <v>0</v>
      </c>
      <c r="G400" s="1441" t="str">
        <f t="shared" si="140"/>
        <v/>
      </c>
      <c r="H400" s="1440" t="str">
        <f t="shared" si="141"/>
        <v/>
      </c>
      <c r="I400" s="1439" t="str">
        <f>IF(AND(F400&lt;&gt;"",N26&gt;0,M400&gt;N26),"Mot &gt; limite","")</f>
        <v/>
      </c>
      <c r="M400" s="1408">
        <f>IF(OR(F400="",N26="",N26&lt;=0),"",IF(LEN(F400)&lt;=N26,LEN(F400),IFERROR(FIND("♦",SUBSTITUTE(LEFT(F400,N26)," ","♦",LEN(LEFT(F400,N26))-LEN(SUBSTITUTE(LEFT(F400,N26)," ","")))),FIND(" ",F400&amp;" ",N26+1)-1)))</f>
        <v>1</v>
      </c>
      <c r="N400" s="1437" t="str">
        <f t="shared" si="142"/>
        <v/>
      </c>
      <c r="O400" s="1438" t="str">
        <f t="shared" si="143"/>
        <v/>
      </c>
      <c r="P400" s="1437" t="str">
        <f t="shared" si="144"/>
        <v/>
      </c>
      <c r="Q400" s="1437" t="str">
        <f t="shared" si="145"/>
        <v/>
      </c>
      <c r="S400" s="1477"/>
      <c r="T400" s="1477"/>
      <c r="U400" s="1477"/>
      <c r="V400" s="1477"/>
      <c r="W400" s="1477"/>
      <c r="X400" s="1477"/>
      <c r="Y400" s="1477"/>
      <c r="Z400" s="1477"/>
      <c r="AA400" s="1477"/>
      <c r="AB400" s="1467"/>
      <c r="AC400" s="1467"/>
      <c r="AD400" s="1620"/>
      <c r="AE400" s="1476"/>
      <c r="AF400" s="1471"/>
      <c r="AG400" s="1471"/>
      <c r="AH400" s="1471"/>
      <c r="AI400" s="1471"/>
      <c r="AJ400" s="1471"/>
      <c r="AK400" s="1471"/>
      <c r="AL400" s="1630" t="s">
        <v>266</v>
      </c>
      <c r="AM400" s="1629">
        <v>3</v>
      </c>
      <c r="AN400" s="1628">
        <v>0.18</v>
      </c>
      <c r="AO400" s="1627" t="s">
        <v>55</v>
      </c>
      <c r="AP400" s="1626" t="str">
        <f t="shared" si="147"/>
        <v>10 de 3 kg + 1 de 1.5 kg</v>
      </c>
      <c r="AQ400" s="1625">
        <f>AN400*AN390</f>
        <v>31.5</v>
      </c>
      <c r="AR400" s="1624" t="s">
        <v>258</v>
      </c>
      <c r="AS400" s="1463"/>
      <c r="EF400" s="1412"/>
      <c r="EG400" s="1411" t="s">
        <v>2829</v>
      </c>
      <c r="EH400" s="1411" t="s">
        <v>601</v>
      </c>
      <c r="EI400" s="1411" t="s">
        <v>1906</v>
      </c>
      <c r="EJ400" s="1411" t="s">
        <v>2830</v>
      </c>
      <c r="EK400" s="1411" t="s">
        <v>2831</v>
      </c>
      <c r="EL400" s="1411" t="s">
        <v>1908</v>
      </c>
      <c r="EM400" s="1411" t="s">
        <v>2755</v>
      </c>
      <c r="EN400" s="1411" t="s">
        <v>1910</v>
      </c>
      <c r="EO400" s="1414" t="s">
        <v>1911</v>
      </c>
    </row>
    <row r="401" spans="2:145" ht="21" customHeight="1">
      <c r="B401" s="1439"/>
      <c r="C401" s="1439"/>
      <c r="D401" s="1439"/>
      <c r="E401" s="1439">
        <f t="array" ref="E401">IF(H400&lt;&gt;"",E400,IF(E400="","",IFERROR(MATCH(TRUE(),INDEX(INDEX(K:K,E400+1):K219&lt;&gt;"",0),0)+E400,"")))</f>
        <v>542</v>
      </c>
      <c r="F401" s="1441">
        <f t="shared" si="146"/>
        <v>0</v>
      </c>
      <c r="G401" s="1441" t="str">
        <f t="shared" si="140"/>
        <v/>
      </c>
      <c r="H401" s="1440" t="str">
        <f t="shared" si="141"/>
        <v/>
      </c>
      <c r="I401" s="1439" t="str">
        <f>IF(AND(F401&lt;&gt;"",N26&gt;0,M401&gt;N26),"Mot &gt; limite","")</f>
        <v/>
      </c>
      <c r="M401" s="1408">
        <f>IF(OR(F401="",N26="",N26&lt;=0),"",IF(LEN(F401)&lt;=N26,LEN(F401),IFERROR(FIND("♦",SUBSTITUTE(LEFT(F401,N26)," ","♦",LEN(LEFT(F401,N26))-LEN(SUBSTITUTE(LEFT(F401,N26)," ","")))),FIND(" ",F401&amp;" ",N26+1)-1)))</f>
        <v>1</v>
      </c>
      <c r="N401" s="1437" t="str">
        <f t="shared" si="142"/>
        <v/>
      </c>
      <c r="O401" s="1438" t="str">
        <f t="shared" si="143"/>
        <v/>
      </c>
      <c r="P401" s="1437" t="str">
        <f t="shared" si="144"/>
        <v/>
      </c>
      <c r="Q401" s="1437" t="str">
        <f t="shared" si="145"/>
        <v/>
      </c>
      <c r="S401" s="1477"/>
      <c r="T401" s="1477"/>
      <c r="U401" s="1477"/>
      <c r="V401" s="1477"/>
      <c r="W401" s="1477"/>
      <c r="X401" s="1477"/>
      <c r="Y401" s="1477"/>
      <c r="Z401" s="1477"/>
      <c r="AA401" s="1477"/>
      <c r="AB401" s="1467"/>
      <c r="AC401" s="1467"/>
      <c r="AD401" s="1620"/>
      <c r="AE401" s="1476"/>
      <c r="AF401" s="1471"/>
      <c r="AG401" s="1471"/>
      <c r="AH401" s="1471"/>
      <c r="AI401" s="1471"/>
      <c r="AJ401" s="1471"/>
      <c r="AK401" s="1623"/>
      <c r="AL401" s="1623"/>
      <c r="AM401" s="1623"/>
      <c r="AN401" s="1623"/>
      <c r="AO401" s="1623"/>
      <c r="AP401" s="1623"/>
      <c r="AQ401" s="1623"/>
      <c r="AR401" s="1622"/>
      <c r="AS401" s="1463"/>
      <c r="EF401" s="1412"/>
      <c r="EG401" s="1411" t="s">
        <v>2832</v>
      </c>
      <c r="EH401" s="1411" t="s">
        <v>601</v>
      </c>
      <c r="EI401" s="1411" t="s">
        <v>1906</v>
      </c>
      <c r="EJ401" s="1411" t="s">
        <v>2833</v>
      </c>
      <c r="EK401" s="1411" t="s">
        <v>2834</v>
      </c>
      <c r="EL401" s="1411" t="s">
        <v>1908</v>
      </c>
      <c r="EM401" s="1411" t="s">
        <v>2755</v>
      </c>
      <c r="EN401" s="1411" t="s">
        <v>1910</v>
      </c>
      <c r="EO401" s="1414" t="s">
        <v>1911</v>
      </c>
    </row>
    <row r="402" spans="2:145" ht="21" customHeight="1">
      <c r="B402" s="1439"/>
      <c r="C402" s="1439"/>
      <c r="D402" s="1439"/>
      <c r="E402" s="1439">
        <f t="array" ref="E402">IF(H401&lt;&gt;"",E401,IF(E401="","",IFERROR(MATCH(TRUE(),INDEX(INDEX(K:K,E401+1):K219&lt;&gt;"",0),0)+E401,"")))</f>
        <v>543</v>
      </c>
      <c r="F402" s="1441">
        <f t="shared" si="146"/>
        <v>0</v>
      </c>
      <c r="G402" s="1441" t="str">
        <f t="shared" si="140"/>
        <v/>
      </c>
      <c r="H402" s="1440" t="str">
        <f t="shared" si="141"/>
        <v/>
      </c>
      <c r="I402" s="1439" t="str">
        <f>IF(AND(F402&lt;&gt;"",N26&gt;0,M402&gt;N26),"Mot &gt; limite","")</f>
        <v/>
      </c>
      <c r="M402" s="1408">
        <f>IF(OR(F402="",N26="",N26&lt;=0),"",IF(LEN(F402)&lt;=N26,LEN(F402),IFERROR(FIND("♦",SUBSTITUTE(LEFT(F402,N26)," ","♦",LEN(LEFT(F402,N26))-LEN(SUBSTITUTE(LEFT(F402,N26)," ","")))),FIND(" ",F402&amp;" ",N26+1)-1)))</f>
        <v>1</v>
      </c>
      <c r="N402" s="1437" t="str">
        <f t="shared" si="142"/>
        <v/>
      </c>
      <c r="O402" s="1438" t="str">
        <f t="shared" si="143"/>
        <v/>
      </c>
      <c r="P402" s="1437" t="str">
        <f t="shared" si="144"/>
        <v/>
      </c>
      <c r="Q402" s="1437" t="str">
        <f t="shared" si="145"/>
        <v/>
      </c>
      <c r="S402" s="1477"/>
      <c r="T402" s="1477"/>
      <c r="U402" s="1477"/>
      <c r="V402" s="1477"/>
      <c r="W402" s="1477"/>
      <c r="X402" s="1477"/>
      <c r="Y402" s="1477"/>
      <c r="Z402" s="1477"/>
      <c r="AA402" s="1477"/>
      <c r="AB402" s="1467"/>
      <c r="AC402" s="1467"/>
      <c r="AD402" s="1620"/>
      <c r="AE402" s="1476"/>
      <c r="AF402" s="1471"/>
      <c r="AG402" s="1471"/>
      <c r="AH402" s="1471"/>
      <c r="AI402" s="1471"/>
      <c r="AJ402" s="1471"/>
      <c r="AK402" s="1471"/>
      <c r="AL402" s="1471"/>
      <c r="AM402" s="1471"/>
      <c r="AN402" s="1471"/>
      <c r="AO402" s="1471"/>
      <c r="AP402" s="1471"/>
      <c r="AQ402" s="1471"/>
      <c r="AR402" s="1621"/>
      <c r="AS402" s="1463"/>
      <c r="EF402" s="1412"/>
      <c r="EG402" s="1411" t="s">
        <v>2835</v>
      </c>
      <c r="EH402" s="1411" t="s">
        <v>601</v>
      </c>
      <c r="EI402" s="1411" t="s">
        <v>1906</v>
      </c>
      <c r="EJ402" s="1411" t="s">
        <v>2836</v>
      </c>
      <c r="EK402" s="1411" t="s">
        <v>2837</v>
      </c>
      <c r="EL402" s="1411" t="s">
        <v>1908</v>
      </c>
      <c r="EM402" s="1411" t="s">
        <v>2755</v>
      </c>
      <c r="EN402" s="1411" t="s">
        <v>1910</v>
      </c>
      <c r="EO402" s="1414" t="s">
        <v>1911</v>
      </c>
    </row>
    <row r="403" spans="2:145" ht="21" customHeight="1">
      <c r="B403" s="1439"/>
      <c r="C403" s="1439"/>
      <c r="D403" s="1439"/>
      <c r="E403" s="1439">
        <f t="array" ref="E403">IF(H402&lt;&gt;"",E402,IF(E402="","",IFERROR(MATCH(TRUE(),INDEX(INDEX(K:K,E402+1):K219&lt;&gt;"",0),0)+E402,"")))</f>
        <v>544</v>
      </c>
      <c r="F403" s="1441">
        <f t="shared" si="146"/>
        <v>0</v>
      </c>
      <c r="G403" s="1441" t="str">
        <f t="shared" si="140"/>
        <v/>
      </c>
      <c r="H403" s="1440" t="str">
        <f t="shared" si="141"/>
        <v/>
      </c>
      <c r="I403" s="1439" t="str">
        <f>IF(AND(F403&lt;&gt;"",N26&gt;0,M403&gt;N26),"Mot &gt; limite","")</f>
        <v/>
      </c>
      <c r="M403" s="1408">
        <f>IF(OR(F403="",N26="",N26&lt;=0),"",IF(LEN(F403)&lt;=N26,LEN(F403),IFERROR(FIND("♦",SUBSTITUTE(LEFT(F403,N26)," ","♦",LEN(LEFT(F403,N26))-LEN(SUBSTITUTE(LEFT(F403,N26)," ","")))),FIND(" ",F403&amp;" ",N26+1)-1)))</f>
        <v>1</v>
      </c>
      <c r="N403" s="1437" t="str">
        <f t="shared" si="142"/>
        <v/>
      </c>
      <c r="O403" s="1438" t="str">
        <f t="shared" si="143"/>
        <v/>
      </c>
      <c r="P403" s="1437" t="str">
        <f t="shared" si="144"/>
        <v/>
      </c>
      <c r="Q403" s="1437" t="str">
        <f t="shared" si="145"/>
        <v/>
      </c>
      <c r="S403" s="1477"/>
      <c r="T403" s="1477"/>
      <c r="U403" s="1477"/>
      <c r="V403" s="1477"/>
      <c r="W403" s="1477"/>
      <c r="X403" s="1477"/>
      <c r="Y403" s="1477"/>
      <c r="Z403" s="1477"/>
      <c r="AA403" s="1477"/>
      <c r="AB403" s="1467"/>
      <c r="AC403" s="1467"/>
      <c r="AD403" s="1620" t="str">
        <f>IF(ISBLANK(AE403),"",LARGE(AD390:AD402,1)+1)</f>
        <v/>
      </c>
      <c r="AE403" s="1476"/>
      <c r="AF403" s="1471"/>
      <c r="AG403" s="1471"/>
      <c r="AH403" s="1471"/>
      <c r="AI403" s="1471"/>
      <c r="AJ403" s="1471"/>
      <c r="AK403" s="1471"/>
      <c r="AL403" s="1471"/>
      <c r="AM403" s="1471"/>
      <c r="AN403" s="1471"/>
      <c r="AO403" s="1471"/>
      <c r="AP403" s="1471"/>
      <c r="AQ403" s="1471"/>
      <c r="AR403" s="1621"/>
      <c r="AS403" s="1463"/>
      <c r="EF403" s="1412"/>
      <c r="EG403" s="1411" t="s">
        <v>2838</v>
      </c>
      <c r="EH403" s="1411" t="s">
        <v>601</v>
      </c>
      <c r="EI403" s="1411" t="s">
        <v>1906</v>
      </c>
      <c r="EJ403" s="1411" t="s">
        <v>2839</v>
      </c>
      <c r="EK403" s="1411" t="s">
        <v>2840</v>
      </c>
      <c r="EL403" s="1411" t="s">
        <v>1908</v>
      </c>
      <c r="EM403" s="1411" t="s">
        <v>2755</v>
      </c>
      <c r="EN403" s="1411" t="s">
        <v>1910</v>
      </c>
      <c r="EO403" s="1414" t="s">
        <v>1911</v>
      </c>
    </row>
    <row r="404" spans="2:145" ht="21" customHeight="1">
      <c r="B404" s="1439"/>
      <c r="C404" s="1439"/>
      <c r="D404" s="1439"/>
      <c r="E404" s="1439">
        <f t="array" ref="E404">IF(H403&lt;&gt;"",E403,IF(E403="","",IFERROR(MATCH(TRUE(),INDEX(INDEX(K:K,E403+1):K219&lt;&gt;"",0),0)+E403,"")))</f>
        <v>545</v>
      </c>
      <c r="F404" s="1441">
        <f t="shared" si="146"/>
        <v>0</v>
      </c>
      <c r="G404" s="1441" t="str">
        <f t="shared" si="140"/>
        <v/>
      </c>
      <c r="H404" s="1440" t="str">
        <f t="shared" si="141"/>
        <v/>
      </c>
      <c r="I404" s="1439" t="str">
        <f>IF(AND(F404&lt;&gt;"",N26&gt;0,M404&gt;N26),"Mot &gt; limite","")</f>
        <v/>
      </c>
      <c r="M404" s="1408">
        <f>IF(OR(F404="",N26="",N26&lt;=0),"",IF(LEN(F404)&lt;=N26,LEN(F404),IFERROR(FIND("♦",SUBSTITUTE(LEFT(F404,N26)," ","♦",LEN(LEFT(F404,N26))-LEN(SUBSTITUTE(LEFT(F404,N26)," ","")))),FIND(" ",F404&amp;" ",N26+1)-1)))</f>
        <v>1</v>
      </c>
      <c r="N404" s="1437" t="str">
        <f t="shared" si="142"/>
        <v/>
      </c>
      <c r="O404" s="1438" t="str">
        <f t="shared" si="143"/>
        <v/>
      </c>
      <c r="P404" s="1437" t="str">
        <f t="shared" si="144"/>
        <v/>
      </c>
      <c r="Q404" s="1437" t="str">
        <f t="shared" si="145"/>
        <v/>
      </c>
      <c r="S404" s="1477"/>
      <c r="T404" s="1477"/>
      <c r="U404" s="1477"/>
      <c r="V404" s="1477"/>
      <c r="W404" s="1477"/>
      <c r="X404" s="1477"/>
      <c r="Y404" s="1477"/>
      <c r="Z404" s="1477"/>
      <c r="AA404" s="1477"/>
      <c r="AB404" s="1467"/>
      <c r="AC404" s="1467"/>
      <c r="AD404" s="1620" t="str">
        <f>IF(ISBLANK(AE404),"",LARGE(AD390:AD403,1)+1)</f>
        <v/>
      </c>
      <c r="AE404" s="1476"/>
      <c r="AF404" s="1471"/>
      <c r="AG404" s="1471"/>
      <c r="AH404" s="1471"/>
      <c r="AI404" s="1471"/>
      <c r="AJ404" s="1471"/>
      <c r="AK404" s="1471"/>
      <c r="AL404" s="1471"/>
      <c r="AM404" s="1471"/>
      <c r="AN404" s="1471"/>
      <c r="AO404" s="1471"/>
      <c r="AP404" s="1471"/>
      <c r="AQ404" s="1471"/>
      <c r="AR404" s="1621"/>
      <c r="AS404" s="1463"/>
      <c r="EF404" s="1412"/>
      <c r="EG404" s="1411" t="s">
        <v>2841</v>
      </c>
      <c r="EH404" s="1411" t="s">
        <v>601</v>
      </c>
      <c r="EI404" s="1411" t="s">
        <v>1906</v>
      </c>
      <c r="EJ404" s="1411" t="s">
        <v>195</v>
      </c>
      <c r="EK404" s="1411" t="s">
        <v>827</v>
      </c>
      <c r="EL404" s="1411" t="s">
        <v>1908</v>
      </c>
      <c r="EM404" s="1411" t="s">
        <v>2755</v>
      </c>
      <c r="EN404" s="1411" t="s">
        <v>1910</v>
      </c>
      <c r="EO404" s="1414" t="s">
        <v>1911</v>
      </c>
    </row>
    <row r="405" spans="2:145" ht="21" customHeight="1">
      <c r="B405" s="1439"/>
      <c r="C405" s="1439"/>
      <c r="D405" s="1439"/>
      <c r="E405" s="1439">
        <f t="array" ref="E405">IF(H404&lt;&gt;"",E404,IF(E404="","",IFERROR(MATCH(TRUE(),INDEX(INDEX(K:K,E404+1):K219&lt;&gt;"",0),0)+E404,"")))</f>
        <v>546</v>
      </c>
      <c r="F405" s="1441">
        <f t="shared" si="146"/>
        <v>0</v>
      </c>
      <c r="G405" s="1441" t="str">
        <f t="shared" si="140"/>
        <v/>
      </c>
      <c r="H405" s="1440" t="str">
        <f t="shared" si="141"/>
        <v/>
      </c>
      <c r="I405" s="1439" t="str">
        <f>IF(AND(F405&lt;&gt;"",N26&gt;0,M405&gt;N26),"Mot &gt; limite","")</f>
        <v/>
      </c>
      <c r="M405" s="1408">
        <f>IF(OR(F405="",N26="",N26&lt;=0),"",IF(LEN(F405)&lt;=N26,LEN(F405),IFERROR(FIND("♦",SUBSTITUTE(LEFT(F405,N26)," ","♦",LEN(LEFT(F405,N26))-LEN(SUBSTITUTE(LEFT(F405,N26)," ","")))),FIND(" ",F405&amp;" ",N26+1)-1)))</f>
        <v>1</v>
      </c>
      <c r="N405" s="1437" t="str">
        <f t="shared" si="142"/>
        <v/>
      </c>
      <c r="O405" s="1438" t="str">
        <f t="shared" si="143"/>
        <v/>
      </c>
      <c r="P405" s="1437" t="str">
        <f t="shared" si="144"/>
        <v/>
      </c>
      <c r="Q405" s="1437" t="str">
        <f t="shared" si="145"/>
        <v/>
      </c>
      <c r="S405" s="1477"/>
      <c r="T405" s="1477"/>
      <c r="U405" s="1477"/>
      <c r="V405" s="1477"/>
      <c r="W405" s="1477"/>
      <c r="X405" s="1477"/>
      <c r="Y405" s="1477"/>
      <c r="Z405" s="1477"/>
      <c r="AA405" s="1477"/>
      <c r="AB405" s="1467"/>
      <c r="AC405" s="1467"/>
      <c r="AD405" s="1620" t="str">
        <f>IF(ISBLANK(AE405),"",LARGE(AD390:AD404,1)+1)</f>
        <v/>
      </c>
      <c r="AE405" s="1476"/>
      <c r="AF405" s="1471"/>
      <c r="AG405" s="1471"/>
      <c r="AH405" s="1471"/>
      <c r="AI405" s="1471"/>
      <c r="AJ405" s="1471"/>
      <c r="AK405" s="1471"/>
      <c r="AL405" s="1471"/>
      <c r="AM405" s="1471"/>
      <c r="AN405" s="1471"/>
      <c r="AO405" s="1471"/>
      <c r="AP405" s="1471"/>
      <c r="AQ405" s="1471"/>
      <c r="AR405" s="1621"/>
      <c r="AS405" s="1463"/>
      <c r="EF405" s="1412"/>
      <c r="EG405" s="1411" t="s">
        <v>2842</v>
      </c>
      <c r="EH405" s="1411" t="s">
        <v>601</v>
      </c>
      <c r="EI405" s="1411" t="s">
        <v>1906</v>
      </c>
      <c r="EJ405" s="1411" t="s">
        <v>2843</v>
      </c>
      <c r="EK405" s="1411" t="s">
        <v>2844</v>
      </c>
      <c r="EL405" s="1411" t="s">
        <v>1908</v>
      </c>
      <c r="EM405" s="1411" t="s">
        <v>2755</v>
      </c>
      <c r="EN405" s="1411" t="s">
        <v>1910</v>
      </c>
      <c r="EO405" s="1414" t="s">
        <v>1911</v>
      </c>
    </row>
    <row r="406" spans="2:145" ht="21" customHeight="1">
      <c r="B406" s="1439"/>
      <c r="C406" s="1439"/>
      <c r="D406" s="1439"/>
      <c r="E406" s="1439">
        <f t="array" ref="E406">IF(H405&lt;&gt;"",E405,IF(E405="","",IFERROR(MATCH(TRUE(),INDEX(INDEX(K:K,E405+1):K219&lt;&gt;"",0),0)+E405,"")))</f>
        <v>547</v>
      </c>
      <c r="F406" s="1441">
        <f t="shared" si="146"/>
        <v>0</v>
      </c>
      <c r="G406" s="1441" t="str">
        <f t="shared" si="140"/>
        <v/>
      </c>
      <c r="H406" s="1440" t="str">
        <f t="shared" si="141"/>
        <v/>
      </c>
      <c r="I406" s="1439" t="str">
        <f>IF(AND(F406&lt;&gt;"",N26&gt;0,M406&gt;N26),"Mot &gt; limite","")</f>
        <v/>
      </c>
      <c r="M406" s="1408">
        <f>IF(OR(F406="",N26="",N26&lt;=0),"",IF(LEN(F406)&lt;=N26,LEN(F406),IFERROR(FIND("♦",SUBSTITUTE(LEFT(F406,N26)," ","♦",LEN(LEFT(F406,N26))-LEN(SUBSTITUTE(LEFT(F406,N26)," ","")))),FIND(" ",F406&amp;" ",N26+1)-1)))</f>
        <v>1</v>
      </c>
      <c r="N406" s="1437" t="str">
        <f t="shared" si="142"/>
        <v/>
      </c>
      <c r="O406" s="1438" t="str">
        <f t="shared" si="143"/>
        <v/>
      </c>
      <c r="P406" s="1437" t="str">
        <f t="shared" si="144"/>
        <v/>
      </c>
      <c r="Q406" s="1437" t="str">
        <f t="shared" si="145"/>
        <v/>
      </c>
      <c r="S406" s="1477"/>
      <c r="T406" s="1477"/>
      <c r="U406" s="1477"/>
      <c r="V406" s="1477"/>
      <c r="W406" s="1477"/>
      <c r="X406" s="1477"/>
      <c r="Y406" s="1477"/>
      <c r="Z406" s="1477"/>
      <c r="AA406" s="1477"/>
      <c r="AB406" s="1467"/>
      <c r="AC406" s="1467"/>
      <c r="AD406" s="1620" t="str">
        <f>IF(ISBLANK(AE406),"",LARGE(AD390:AD405,1)+1)</f>
        <v/>
      </c>
      <c r="AE406" s="1476"/>
      <c r="AF406" s="1471"/>
      <c r="AG406" s="1471"/>
      <c r="AH406" s="1471"/>
      <c r="AI406" s="1471"/>
      <c r="AJ406" s="1471"/>
      <c r="AK406" s="1471"/>
      <c r="AL406" s="1471"/>
      <c r="AM406" s="1471"/>
      <c r="AN406" s="1471"/>
      <c r="AO406" s="1471"/>
      <c r="AP406" s="1471"/>
      <c r="AQ406" s="1471"/>
      <c r="AR406" s="1621"/>
      <c r="AS406" s="1463"/>
      <c r="EF406" s="1412"/>
      <c r="EG406" s="1411" t="s">
        <v>2845</v>
      </c>
      <c r="EH406" s="1411" t="s">
        <v>601</v>
      </c>
      <c r="EI406" s="1411" t="s">
        <v>1906</v>
      </c>
      <c r="EJ406" s="1411" t="s">
        <v>828</v>
      </c>
      <c r="EK406" s="1411" t="s">
        <v>828</v>
      </c>
      <c r="EL406" s="1411" t="s">
        <v>1908</v>
      </c>
      <c r="EM406" s="1411" t="s">
        <v>2755</v>
      </c>
      <c r="EN406" s="1411" t="s">
        <v>1910</v>
      </c>
      <c r="EO406" s="1414" t="s">
        <v>1911</v>
      </c>
    </row>
    <row r="407" spans="2:145" ht="21" customHeight="1">
      <c r="B407" s="1439"/>
      <c r="C407" s="1439"/>
      <c r="D407" s="1439"/>
      <c r="E407" s="1439">
        <f t="array" ref="E407">IF(H406&lt;&gt;"",E406,IF(E406="","",IFERROR(MATCH(TRUE(),INDEX(INDEX(K:K,E406+1):K219&lt;&gt;"",0),0)+E406,"")))</f>
        <v>548</v>
      </c>
      <c r="F407" s="1441">
        <f t="shared" si="146"/>
        <v>0</v>
      </c>
      <c r="G407" s="1441" t="str">
        <f t="shared" si="140"/>
        <v/>
      </c>
      <c r="H407" s="1440" t="str">
        <f t="shared" si="141"/>
        <v/>
      </c>
      <c r="I407" s="1439" t="str">
        <f>IF(AND(F407&lt;&gt;"",N26&gt;0,M407&gt;N26),"Mot &gt; limite","")</f>
        <v/>
      </c>
      <c r="M407" s="1408">
        <f>IF(OR(F407="",N26="",N26&lt;=0),"",IF(LEN(F407)&lt;=N26,LEN(F407),IFERROR(FIND("♦",SUBSTITUTE(LEFT(F407,N26)," ","♦",LEN(LEFT(F407,N26))-LEN(SUBSTITUTE(LEFT(F407,N26)," ","")))),FIND(" ",F407&amp;" ",N26+1)-1)))</f>
        <v>1</v>
      </c>
      <c r="N407" s="1437" t="str">
        <f t="shared" si="142"/>
        <v/>
      </c>
      <c r="O407" s="1438" t="str">
        <f t="shared" si="143"/>
        <v/>
      </c>
      <c r="P407" s="1437" t="str">
        <f t="shared" si="144"/>
        <v/>
      </c>
      <c r="Q407" s="1437" t="str">
        <f t="shared" si="145"/>
        <v/>
      </c>
      <c r="S407" s="1477"/>
      <c r="T407" s="1477"/>
      <c r="U407" s="1477"/>
      <c r="V407" s="1477"/>
      <c r="W407" s="1477"/>
      <c r="X407" s="1477"/>
      <c r="Y407" s="1477"/>
      <c r="Z407" s="1477"/>
      <c r="AA407" s="1477"/>
      <c r="AB407" s="1467"/>
      <c r="AC407" s="1467"/>
      <c r="AD407" s="1620" t="str">
        <f>IF(ISBLANK(AE407),"",LARGE(AD390:AD406,1)+1)</f>
        <v/>
      </c>
      <c r="AE407" s="1476"/>
      <c r="AF407" s="1471"/>
      <c r="AG407" s="1471"/>
      <c r="AH407" s="1471"/>
      <c r="AI407" s="1471"/>
      <c r="AJ407" s="1471"/>
      <c r="AK407" s="1471"/>
      <c r="AL407" s="1470"/>
      <c r="AM407" s="1470"/>
      <c r="AN407" s="1470"/>
      <c r="AO407" s="1470"/>
      <c r="AP407" s="1470"/>
      <c r="AQ407" s="1470"/>
      <c r="AR407" s="1469"/>
      <c r="AS407" s="1463"/>
      <c r="EF407" s="1412"/>
      <c r="EG407" s="1411" t="s">
        <v>2846</v>
      </c>
      <c r="EH407" s="1411" t="s">
        <v>601</v>
      </c>
      <c r="EI407" s="1411" t="s">
        <v>1906</v>
      </c>
      <c r="EJ407" s="1411" t="s">
        <v>829</v>
      </c>
      <c r="EK407" s="1411" t="s">
        <v>829</v>
      </c>
      <c r="EL407" s="1411" t="s">
        <v>1908</v>
      </c>
      <c r="EM407" s="1411" t="s">
        <v>2755</v>
      </c>
      <c r="EN407" s="1411" t="s">
        <v>1910</v>
      </c>
      <c r="EO407" s="1414" t="s">
        <v>1911</v>
      </c>
    </row>
    <row r="408" spans="2:145" ht="21" customHeight="1">
      <c r="B408" s="1439"/>
      <c r="C408" s="1439"/>
      <c r="D408" s="1439"/>
      <c r="E408" s="1439">
        <f t="array" ref="E408">IF(H407&lt;&gt;"",E407,IF(E407="","",IFERROR(MATCH(TRUE(),INDEX(INDEX(K:K,E407+1):K219&lt;&gt;"",0),0)+E407,"")))</f>
        <v>549</v>
      </c>
      <c r="F408" s="1441">
        <f t="shared" si="146"/>
        <v>0</v>
      </c>
      <c r="G408" s="1441" t="str">
        <f t="shared" si="140"/>
        <v/>
      </c>
      <c r="H408" s="1440" t="str">
        <f t="shared" si="141"/>
        <v/>
      </c>
      <c r="I408" s="1439" t="str">
        <f>IF(AND(F408&lt;&gt;"",N26&gt;0,M408&gt;N26),"Mot &gt; limite","")</f>
        <v/>
      </c>
      <c r="M408" s="1408">
        <f>IF(OR(F408="",N26="",N26&lt;=0),"",IF(LEN(F408)&lt;=N26,LEN(F408),IFERROR(FIND("♦",SUBSTITUTE(LEFT(F408,N26)," ","♦",LEN(LEFT(F408,N26))-LEN(SUBSTITUTE(LEFT(F408,N26)," ","")))),FIND(" ",F408&amp;" ",N26+1)-1)))</f>
        <v>1</v>
      </c>
      <c r="N408" s="1437" t="str">
        <f t="shared" si="142"/>
        <v/>
      </c>
      <c r="O408" s="1438" t="str">
        <f t="shared" si="143"/>
        <v/>
      </c>
      <c r="P408" s="1437" t="str">
        <f t="shared" si="144"/>
        <v/>
      </c>
      <c r="Q408" s="1437" t="str">
        <f t="shared" si="145"/>
        <v/>
      </c>
      <c r="S408" s="1477"/>
      <c r="T408" s="1477"/>
      <c r="U408" s="1477"/>
      <c r="V408" s="1477"/>
      <c r="W408" s="1477"/>
      <c r="X408" s="1477"/>
      <c r="Y408" s="1477"/>
      <c r="Z408" s="1477"/>
      <c r="AA408" s="1477"/>
      <c r="AB408" s="1467"/>
      <c r="AC408" s="1467"/>
      <c r="AD408" s="1620" t="str">
        <f>IF(ISBLANK(AE408),"",LARGE(AD390:AD407,1)+1)</f>
        <v/>
      </c>
      <c r="AE408" s="1476"/>
      <c r="AF408" s="1471"/>
      <c r="AG408" s="1471"/>
      <c r="AH408" s="1471"/>
      <c r="AI408" s="1471"/>
      <c r="AJ408" s="1471"/>
      <c r="AK408" s="1471"/>
      <c r="AL408" s="1470"/>
      <c r="AM408" s="1470"/>
      <c r="AN408" s="1470"/>
      <c r="AO408" s="1470"/>
      <c r="AP408" s="1470"/>
      <c r="AQ408" s="1470"/>
      <c r="AR408" s="1469"/>
      <c r="AS408" s="1463"/>
      <c r="EF408" s="1412"/>
      <c r="EG408" s="1411" t="s">
        <v>2847</v>
      </c>
      <c r="EH408" s="1411" t="s">
        <v>601</v>
      </c>
      <c r="EI408" s="1411" t="s">
        <v>1906</v>
      </c>
      <c r="EJ408" s="1411" t="s">
        <v>2848</v>
      </c>
      <c r="EK408" s="1411" t="s">
        <v>2848</v>
      </c>
      <c r="EL408" s="1411" t="s">
        <v>1908</v>
      </c>
      <c r="EM408" s="1411" t="s">
        <v>2755</v>
      </c>
      <c r="EN408" s="1411" t="s">
        <v>1910</v>
      </c>
      <c r="EO408" s="1414" t="s">
        <v>1911</v>
      </c>
    </row>
    <row r="409" spans="2:145" ht="21" customHeight="1">
      <c r="B409" s="1439"/>
      <c r="C409" s="1439"/>
      <c r="D409" s="1439"/>
      <c r="E409" s="1439">
        <f t="array" ref="E409">IF(H408&lt;&gt;"",E408,IF(E408="","",IFERROR(MATCH(TRUE(),INDEX(INDEX(K:K,E408+1):K219&lt;&gt;"",0),0)+E408,"")))</f>
        <v>550</v>
      </c>
      <c r="F409" s="1441">
        <f t="shared" si="146"/>
        <v>0</v>
      </c>
      <c r="G409" s="1441" t="str">
        <f t="shared" si="140"/>
        <v/>
      </c>
      <c r="H409" s="1440" t="str">
        <f t="shared" si="141"/>
        <v/>
      </c>
      <c r="I409" s="1439" t="str">
        <f>IF(AND(F409&lt;&gt;"",N26&gt;0,M409&gt;N26),"Mot &gt; limite","")</f>
        <v/>
      </c>
      <c r="M409" s="1408">
        <f>IF(OR(F409="",N26="",N26&lt;=0),"",IF(LEN(F409)&lt;=N26,LEN(F409),IFERROR(FIND("♦",SUBSTITUTE(LEFT(F409,N26)," ","♦",LEN(LEFT(F409,N26))-LEN(SUBSTITUTE(LEFT(F409,N26)," ","")))),FIND(" ",F409&amp;" ",N26+1)-1)))</f>
        <v>1</v>
      </c>
      <c r="N409" s="1437" t="str">
        <f t="shared" si="142"/>
        <v/>
      </c>
      <c r="O409" s="1438" t="str">
        <f t="shared" si="143"/>
        <v/>
      </c>
      <c r="P409" s="1437" t="str">
        <f t="shared" si="144"/>
        <v/>
      </c>
      <c r="Q409" s="1437" t="str">
        <f t="shared" si="145"/>
        <v/>
      </c>
      <c r="S409" s="1477"/>
      <c r="T409" s="1477"/>
      <c r="U409" s="1477"/>
      <c r="V409" s="1477"/>
      <c r="W409" s="1477"/>
      <c r="X409" s="1477"/>
      <c r="Y409" s="1477"/>
      <c r="Z409" s="1477"/>
      <c r="AA409" s="1477"/>
      <c r="AB409" s="1467"/>
      <c r="AC409" s="1467"/>
      <c r="AD409" s="1466" t="s">
        <v>118</v>
      </c>
      <c r="AE409" s="1465"/>
      <c r="AF409" s="1465"/>
      <c r="AG409" s="1465"/>
      <c r="AH409" s="1465"/>
      <c r="AI409" s="1465"/>
      <c r="AJ409" s="1465"/>
      <c r="AK409" s="1465"/>
      <c r="AL409" s="1465"/>
      <c r="AM409" s="1465"/>
      <c r="AN409" s="1465"/>
      <c r="AO409" s="1465"/>
      <c r="AP409" s="1465"/>
      <c r="AQ409" s="1465"/>
      <c r="AR409" s="1574" t="s">
        <v>118</v>
      </c>
      <c r="AS409" s="1463"/>
      <c r="EF409" s="1412"/>
      <c r="EG409" s="1411" t="s">
        <v>2849</v>
      </c>
      <c r="EH409" s="1411" t="s">
        <v>601</v>
      </c>
      <c r="EI409" s="1411" t="s">
        <v>1906</v>
      </c>
      <c r="EJ409" s="1411" t="s">
        <v>2850</v>
      </c>
      <c r="EK409" s="1411" t="s">
        <v>2851</v>
      </c>
      <c r="EL409" s="1411" t="s">
        <v>1908</v>
      </c>
      <c r="EM409" s="1411" t="s">
        <v>2755</v>
      </c>
      <c r="EN409" s="1411" t="s">
        <v>1910</v>
      </c>
      <c r="EO409" s="1414" t="s">
        <v>1911</v>
      </c>
    </row>
    <row r="410" spans="2:145" ht="21" customHeight="1">
      <c r="B410" s="1439"/>
      <c r="C410" s="1439"/>
      <c r="D410" s="1439"/>
      <c r="E410" s="1439">
        <f t="array" ref="E410">IF(H409&lt;&gt;"",E409,IF(E409="","",IFERROR(MATCH(TRUE(),INDEX(INDEX(K:K,E409+1):K219&lt;&gt;"",0),0)+E409,"")))</f>
        <v>551</v>
      </c>
      <c r="F410" s="1441">
        <f t="shared" si="146"/>
        <v>0</v>
      </c>
      <c r="G410" s="1441" t="str">
        <f t="shared" si="140"/>
        <v/>
      </c>
      <c r="H410" s="1440" t="str">
        <f t="shared" si="141"/>
        <v/>
      </c>
      <c r="I410" s="1439" t="str">
        <f>IF(AND(F410&lt;&gt;"",N26&gt;0,M410&gt;N26),"Mot &gt; limite","")</f>
        <v/>
      </c>
      <c r="M410" s="1408">
        <f>IF(OR(F410="",N26="",N26&lt;=0),"",IF(LEN(F410)&lt;=N26,LEN(F410),IFERROR(FIND("♦",SUBSTITUTE(LEFT(F410,N26)," ","♦",LEN(LEFT(F410,N26))-LEN(SUBSTITUTE(LEFT(F410,N26)," ","")))),FIND(" ",F410&amp;" ",N26+1)-1)))</f>
        <v>1</v>
      </c>
      <c r="N410" s="1437" t="str">
        <f t="shared" si="142"/>
        <v/>
      </c>
      <c r="O410" s="1438" t="str">
        <f t="shared" si="143"/>
        <v/>
      </c>
      <c r="P410" s="1437" t="str">
        <f t="shared" si="144"/>
        <v/>
      </c>
      <c r="Q410" s="1437" t="str">
        <f t="shared" si="145"/>
        <v/>
      </c>
      <c r="S410" s="1477"/>
      <c r="T410" s="1477"/>
      <c r="U410" s="1477"/>
      <c r="V410" s="1477"/>
      <c r="W410" s="1477"/>
      <c r="X410" s="1477"/>
      <c r="Y410" s="1477"/>
      <c r="Z410" s="1477"/>
      <c r="AA410" s="1477"/>
      <c r="AB410" s="1467"/>
      <c r="AC410" s="1467"/>
      <c r="AD410" s="1573" t="s">
        <v>593</v>
      </c>
      <c r="AE410" s="1476"/>
      <c r="AF410" s="1471"/>
      <c r="AG410" s="1471"/>
      <c r="AH410" s="1471"/>
      <c r="AI410" s="1471"/>
      <c r="AJ410" s="1471"/>
      <c r="AK410" s="1471"/>
      <c r="AL410" s="1619" t="s">
        <v>234</v>
      </c>
      <c r="AM410" s="1618"/>
      <c r="AN410" s="1617"/>
      <c r="AO410" s="1616"/>
      <c r="AP410" s="1616"/>
      <c r="AQ410" s="1616"/>
      <c r="AR410" s="1615" t="s">
        <v>268</v>
      </c>
      <c r="AS410" s="1463"/>
      <c r="EF410" s="1412"/>
      <c r="EG410" s="1411" t="s">
        <v>2852</v>
      </c>
      <c r="EH410" s="1411" t="s">
        <v>601</v>
      </c>
      <c r="EI410" s="1411" t="s">
        <v>1906</v>
      </c>
      <c r="EJ410" s="1411" t="s">
        <v>830</v>
      </c>
      <c r="EK410" s="1411" t="s">
        <v>830</v>
      </c>
      <c r="EL410" s="1411" t="s">
        <v>1908</v>
      </c>
      <c r="EM410" s="1411" t="s">
        <v>2755</v>
      </c>
      <c r="EN410" s="1411" t="s">
        <v>1910</v>
      </c>
      <c r="EO410" s="1414" t="s">
        <v>1911</v>
      </c>
    </row>
    <row r="411" spans="2:145" ht="21" customHeight="1">
      <c r="B411" s="1439"/>
      <c r="C411" s="1439"/>
      <c r="D411" s="1439"/>
      <c r="E411" s="1439">
        <f t="array" ref="E411">IF(H410&lt;&gt;"",E410,IF(E410="","",IFERROR(MATCH(TRUE(),INDEX(INDEX(K:K,E410+1):K219&lt;&gt;"",0),0)+E410,"")))</f>
        <v>552</v>
      </c>
      <c r="F411" s="1441">
        <f t="shared" si="146"/>
        <v>0</v>
      </c>
      <c r="G411" s="1441" t="str">
        <f t="shared" si="140"/>
        <v/>
      </c>
      <c r="H411" s="1440" t="str">
        <f t="shared" si="141"/>
        <v/>
      </c>
      <c r="I411" s="1439" t="str">
        <f>IF(AND(F411&lt;&gt;"",N26&gt;0,M411&gt;N26),"Mot &gt; limite","")</f>
        <v/>
      </c>
      <c r="M411" s="1408">
        <f>IF(OR(F411="",N26="",N26&lt;=0),"",IF(LEN(F411)&lt;=N26,LEN(F411),IFERROR(FIND("♦",SUBSTITUTE(LEFT(F411,N26)," ","♦",LEN(LEFT(F411,N26))-LEN(SUBSTITUTE(LEFT(F411,N26)," ","")))),FIND(" ",F411&amp;" ",N26+1)-1)))</f>
        <v>1</v>
      </c>
      <c r="N411" s="1437" t="str">
        <f t="shared" si="142"/>
        <v/>
      </c>
      <c r="O411" s="1438" t="str">
        <f t="shared" si="143"/>
        <v/>
      </c>
      <c r="P411" s="1437" t="str">
        <f t="shared" si="144"/>
        <v/>
      </c>
      <c r="Q411" s="1437" t="str">
        <f t="shared" si="145"/>
        <v/>
      </c>
      <c r="S411" s="1477"/>
      <c r="T411" s="1477"/>
      <c r="U411" s="1477"/>
      <c r="V411" s="1477"/>
      <c r="W411" s="1477"/>
      <c r="X411" s="1477"/>
      <c r="Y411" s="1477"/>
      <c r="Z411" s="1477"/>
      <c r="AA411" s="1477"/>
      <c r="AB411" s="1467"/>
      <c r="AC411" s="1467"/>
      <c r="AD411" s="1568">
        <v>0</v>
      </c>
      <c r="AE411" s="1476"/>
      <c r="AF411" s="1471"/>
      <c r="AG411" s="1471"/>
      <c r="AH411" s="1471"/>
      <c r="AI411" s="1471"/>
      <c r="AJ411" s="1471"/>
      <c r="AK411" s="1471"/>
      <c r="AL411" s="1591"/>
      <c r="AM411" s="1614" t="s">
        <v>269</v>
      </c>
      <c r="AN411" s="1613" t="s">
        <v>270</v>
      </c>
      <c r="AO411" s="1611" t="s">
        <v>271</v>
      </c>
      <c r="AP411" s="1612" t="s">
        <v>272</v>
      </c>
      <c r="AQ411" s="1611" t="s">
        <v>6</v>
      </c>
      <c r="AR411" s="1610" t="s">
        <v>273</v>
      </c>
      <c r="AS411" s="1463"/>
      <c r="EF411" s="1412"/>
      <c r="EG411" s="1411" t="s">
        <v>2853</v>
      </c>
      <c r="EH411" s="1411" t="s">
        <v>601</v>
      </c>
      <c r="EI411" s="1411" t="s">
        <v>1906</v>
      </c>
      <c r="EJ411" s="1411" t="s">
        <v>2854</v>
      </c>
      <c r="EK411" s="1411" t="s">
        <v>2854</v>
      </c>
      <c r="EL411" s="1411" t="s">
        <v>1908</v>
      </c>
      <c r="EM411" s="1411" t="s">
        <v>2755</v>
      </c>
      <c r="EN411" s="1411" t="s">
        <v>1910</v>
      </c>
      <c r="EO411" s="1414" t="s">
        <v>1911</v>
      </c>
    </row>
    <row r="412" spans="2:145" ht="21" customHeight="1">
      <c r="B412" s="1439"/>
      <c r="C412" s="1439"/>
      <c r="D412" s="1439"/>
      <c r="E412" s="1439">
        <f t="array" ref="E412">IF(H411&lt;&gt;"",E411,IF(E411="","",IFERROR(MATCH(TRUE(),INDEX(INDEX(K:K,E411+1):K219&lt;&gt;"",0),0)+E411,"")))</f>
        <v>553</v>
      </c>
      <c r="F412" s="1441">
        <f t="shared" si="146"/>
        <v>0</v>
      </c>
      <c r="G412" s="1441" t="str">
        <f t="shared" si="140"/>
        <v/>
      </c>
      <c r="H412" s="1440" t="str">
        <f t="shared" si="141"/>
        <v/>
      </c>
      <c r="I412" s="1439" t="str">
        <f>IF(AND(F412&lt;&gt;"",N26&gt;0,M412&gt;N26),"Mot &gt; limite","")</f>
        <v/>
      </c>
      <c r="M412" s="1408">
        <f>IF(OR(F412="",N26="",N26&lt;=0),"",IF(LEN(F412)&lt;=N26,LEN(F412),IFERROR(FIND("♦",SUBSTITUTE(LEFT(F412,N26)," ","♦",LEN(LEFT(F412,N26))-LEN(SUBSTITUTE(LEFT(F412,N26)," ","")))),FIND(" ",F412&amp;" ",N26+1)-1)))</f>
        <v>1</v>
      </c>
      <c r="N412" s="1437" t="str">
        <f t="shared" si="142"/>
        <v/>
      </c>
      <c r="O412" s="1438" t="str">
        <f t="shared" si="143"/>
        <v/>
      </c>
      <c r="P412" s="1437" t="str">
        <f t="shared" si="144"/>
        <v/>
      </c>
      <c r="Q412" s="1437" t="str">
        <f t="shared" si="145"/>
        <v/>
      </c>
      <c r="S412" s="1477"/>
      <c r="T412" s="1477"/>
      <c r="U412" s="1477"/>
      <c r="V412" s="1477"/>
      <c r="W412" s="1477"/>
      <c r="X412" s="1477"/>
      <c r="Y412" s="1477"/>
      <c r="Z412" s="1477"/>
      <c r="AA412" s="1477"/>
      <c r="AB412" s="1467"/>
      <c r="AC412" s="1467"/>
      <c r="AD412" s="1472" t="str">
        <f>IF(ISBLANK(AE412),"",LARGE(AD411:AD411,1)+1)</f>
        <v/>
      </c>
      <c r="AE412" s="1476"/>
      <c r="AF412" s="1471"/>
      <c r="AG412" s="1471"/>
      <c r="AH412" s="1471"/>
      <c r="AI412" s="1471"/>
      <c r="AJ412" s="1471"/>
      <c r="AK412" s="1471"/>
      <c r="AL412" s="1591"/>
      <c r="AM412" s="1609">
        <v>1</v>
      </c>
      <c r="AN412" s="1598" t="str">
        <f>"◄ cellule "&amp;ADDRESS(ROW(AM412),COLUMN(AM412),4)&amp;"  vous pouvez saisir un autre poids"</f>
        <v>◄ cellule AM412  vous pouvez saisir un autre poids</v>
      </c>
      <c r="AO412" s="1608"/>
      <c r="AP412" s="1463"/>
      <c r="AQ412" s="1608"/>
      <c r="AR412" s="1596"/>
      <c r="AS412" s="1463"/>
      <c r="EF412" s="1412"/>
      <c r="EG412" s="1411" t="s">
        <v>2855</v>
      </c>
      <c r="EH412" s="1411" t="s">
        <v>601</v>
      </c>
      <c r="EI412" s="1411" t="s">
        <v>1906</v>
      </c>
      <c r="EJ412" s="1411" t="s">
        <v>2856</v>
      </c>
      <c r="EK412" s="1411" t="s">
        <v>2857</v>
      </c>
      <c r="EL412" s="1411" t="s">
        <v>1908</v>
      </c>
      <c r="EM412" s="1411" t="s">
        <v>2755</v>
      </c>
      <c r="EN412" s="1411" t="s">
        <v>1910</v>
      </c>
      <c r="EO412" s="1414" t="s">
        <v>1911</v>
      </c>
    </row>
    <row r="413" spans="2:145" ht="21" customHeight="1">
      <c r="B413" s="1439"/>
      <c r="C413" s="1439"/>
      <c r="D413" s="1439"/>
      <c r="E413" s="1439">
        <f t="array" ref="E413">IF(H412&lt;&gt;"",E412,IF(E412="","",IFERROR(MATCH(TRUE(),INDEX(INDEX(K:K,E412+1):K219&lt;&gt;"",0),0)+E412,"")))</f>
        <v>554</v>
      </c>
      <c r="F413" s="1441">
        <f t="shared" si="146"/>
        <v>0</v>
      </c>
      <c r="G413" s="1441" t="str">
        <f t="shared" si="140"/>
        <v/>
      </c>
      <c r="H413" s="1440" t="str">
        <f t="shared" si="141"/>
        <v/>
      </c>
      <c r="I413" s="1439" t="str">
        <f>IF(AND(F413&lt;&gt;"",N26&gt;0,M413&gt;N26),"Mot &gt; limite","")</f>
        <v/>
      </c>
      <c r="M413" s="1408">
        <f>IF(OR(F413="",N26="",N26&lt;=0),"",IF(LEN(F413)&lt;=N26,LEN(F413),IFERROR(FIND("♦",SUBSTITUTE(LEFT(F413,N26)," ","♦",LEN(LEFT(F413,N26))-LEN(SUBSTITUTE(LEFT(F413,N26)," ","")))),FIND(" ",F413&amp;" ",N26+1)-1)))</f>
        <v>1</v>
      </c>
      <c r="N413" s="1437" t="str">
        <f t="shared" si="142"/>
        <v/>
      </c>
      <c r="O413" s="1438" t="str">
        <f t="shared" si="143"/>
        <v/>
      </c>
      <c r="P413" s="1437" t="str">
        <f t="shared" si="144"/>
        <v/>
      </c>
      <c r="Q413" s="1437" t="str">
        <f t="shared" si="145"/>
        <v/>
      </c>
      <c r="S413" s="1477"/>
      <c r="T413" s="1477"/>
      <c r="U413" s="1477"/>
      <c r="V413" s="1477"/>
      <c r="W413" s="1477"/>
      <c r="X413" s="1477"/>
      <c r="Y413" s="1477"/>
      <c r="Z413" s="1477"/>
      <c r="AA413" s="1477"/>
      <c r="AB413" s="1467"/>
      <c r="AC413" s="1467"/>
      <c r="AD413" s="1472" t="str">
        <f>IF(ISBLANK(AE413),"",LARGE(AD411:AD412,1)+1)</f>
        <v/>
      </c>
      <c r="AE413" s="1476"/>
      <c r="AF413" s="1471"/>
      <c r="AG413" s="1471"/>
      <c r="AH413" s="1471"/>
      <c r="AI413" s="1471"/>
      <c r="AJ413" s="1471"/>
      <c r="AK413" s="1471"/>
      <c r="AL413" s="1591"/>
      <c r="AM413" s="1607" t="s">
        <v>274</v>
      </c>
      <c r="AN413" s="1606">
        <v>100</v>
      </c>
      <c r="AO413" s="1605">
        <v>120</v>
      </c>
      <c r="AP413" s="1605">
        <v>180</v>
      </c>
      <c r="AQ413" s="1605">
        <v>180</v>
      </c>
      <c r="AR413" s="1604">
        <v>200</v>
      </c>
      <c r="AS413" s="1463"/>
      <c r="EF413" s="1412"/>
      <c r="EG413" s="1411" t="s">
        <v>2858</v>
      </c>
      <c r="EH413" s="1411" t="s">
        <v>601</v>
      </c>
      <c r="EI413" s="1411" t="s">
        <v>1906</v>
      </c>
      <c r="EJ413" s="1411" t="s">
        <v>2239</v>
      </c>
      <c r="EK413" s="1411" t="s">
        <v>2240</v>
      </c>
      <c r="EL413" s="1411" t="s">
        <v>1908</v>
      </c>
      <c r="EM413" s="1411" t="s">
        <v>2755</v>
      </c>
      <c r="EN413" s="1411" t="s">
        <v>1910</v>
      </c>
      <c r="EO413" s="1414" t="s">
        <v>1911</v>
      </c>
    </row>
    <row r="414" spans="2:145" ht="21" customHeight="1">
      <c r="B414" s="1439"/>
      <c r="C414" s="1439"/>
      <c r="D414" s="1439"/>
      <c r="E414" s="1439">
        <f t="array" ref="E414">IF(H413&lt;&gt;"",E413,IF(E413="","",IFERROR(MATCH(TRUE(),INDEX(INDEX(K:K,E413+1):K219&lt;&gt;"",0),0)+E413,"")))</f>
        <v>555</v>
      </c>
      <c r="F414" s="1441">
        <f t="shared" si="146"/>
        <v>0</v>
      </c>
      <c r="G414" s="1441" t="str">
        <f t="shared" si="140"/>
        <v/>
      </c>
      <c r="H414" s="1440" t="str">
        <f t="shared" si="141"/>
        <v/>
      </c>
      <c r="I414" s="1439" t="str">
        <f>IF(AND(F414&lt;&gt;"",N26&gt;0,M414&gt;N26),"Mot &gt; limite","")</f>
        <v/>
      </c>
      <c r="M414" s="1408">
        <f>IF(OR(F414="",N26="",N26&lt;=0),"",IF(LEN(F414)&lt;=N26,LEN(F414),IFERROR(FIND("♦",SUBSTITUTE(LEFT(F414,N26)," ","♦",LEN(LEFT(F414,N26))-LEN(SUBSTITUTE(LEFT(F414,N26)," ","")))),FIND(" ",F414&amp;" ",N26+1)-1)))</f>
        <v>1</v>
      </c>
      <c r="N414" s="1437" t="str">
        <f t="shared" si="142"/>
        <v/>
      </c>
      <c r="O414" s="1438" t="str">
        <f t="shared" si="143"/>
        <v/>
      </c>
      <c r="P414" s="1437" t="str">
        <f t="shared" si="144"/>
        <v/>
      </c>
      <c r="Q414" s="1437" t="str">
        <f t="shared" si="145"/>
        <v/>
      </c>
      <c r="S414" s="1477"/>
      <c r="T414" s="1477"/>
      <c r="U414" s="1477"/>
      <c r="V414" s="1477"/>
      <c r="W414" s="1477"/>
      <c r="X414" s="1477"/>
      <c r="Y414" s="1477"/>
      <c r="Z414" s="1477"/>
      <c r="AA414" s="1477"/>
      <c r="AB414" s="1467"/>
      <c r="AC414" s="1467"/>
      <c r="AD414" s="1472" t="str">
        <f>IF(ISBLANK(AE414),"",LARGE(AD411:AD413,1)+1)</f>
        <v/>
      </c>
      <c r="AE414" s="1476"/>
      <c r="AF414" s="1471"/>
      <c r="AG414" s="1471"/>
      <c r="AH414" s="1471"/>
      <c r="AI414" s="1471"/>
      <c r="AJ414" s="1471"/>
      <c r="AK414" s="1471"/>
      <c r="AL414" s="1591"/>
      <c r="AM414" s="1603" t="s">
        <v>275</v>
      </c>
      <c r="AN414" s="1602">
        <f>IF(MOD(AM412*1000/AN413,1)=0,AM412*1000/AN413,IF(MOD(AM412*1000/AN413,1)&lt;0.5,INT(AM412*1000/AN413),INT(AM412*1000/AN413)+1))</f>
        <v>10</v>
      </c>
      <c r="AO414" s="1601">
        <f>IF(MOD(AM412*1000/AO413,1)=0,AM412*1000/AO413,IF(MOD(AM412*1000/AO413,1)&lt;0.5,INT(AM412*1000/AO413),INT(AM412*1000/AO413)+1))</f>
        <v>8</v>
      </c>
      <c r="AP414" s="1601">
        <f>IF(MOD(AM412*1000/AP413,1)=0,AM412*1000/AP413,IF(MOD(AM412*1000/AP413,1)&lt;0.5,INT(AM412*1000/AP413),INT(AM412*1000/AP413)+1))</f>
        <v>6</v>
      </c>
      <c r="AQ414" s="1601">
        <f>IF(MOD(AM412*1000/AQ413,1)=0,AM412*1000/AQ413,IF(MOD(AM412*1000/AQ413,1)&lt;0.5,INT(AM412*1000/AQ413),INT(AM412*1000/AQ413)+1))</f>
        <v>6</v>
      </c>
      <c r="AR414" s="1600">
        <f>IF(MOD(AM412*1000/AR413,1)=0,AM412*1000/AR413,IF(MOD(AM412*1000/AR413,1)&lt;0.5,INT(AM412*1000/AR413),INT(AM412*1000/AR413)+1))</f>
        <v>5</v>
      </c>
      <c r="AS414" s="1463"/>
      <c r="EF414" s="1412"/>
      <c r="EG414" s="1411" t="s">
        <v>2859</v>
      </c>
      <c r="EH414" s="1411" t="s">
        <v>601</v>
      </c>
      <c r="EI414" s="1411" t="s">
        <v>1906</v>
      </c>
      <c r="EJ414" s="1411" t="s">
        <v>2860</v>
      </c>
      <c r="EK414" s="1411" t="s">
        <v>2861</v>
      </c>
      <c r="EL414" s="1411" t="s">
        <v>1908</v>
      </c>
      <c r="EM414" s="1411" t="s">
        <v>2755</v>
      </c>
      <c r="EN414" s="1411" t="s">
        <v>1910</v>
      </c>
      <c r="EO414" s="1414" t="s">
        <v>1911</v>
      </c>
    </row>
    <row r="415" spans="2:145" ht="21" customHeight="1">
      <c r="B415" s="1439"/>
      <c r="C415" s="1439"/>
      <c r="D415" s="1439"/>
      <c r="E415" s="1439">
        <f t="array" ref="E415">IF(H414&lt;&gt;"",E414,IF(E414="","",IFERROR(MATCH(TRUE(),INDEX(INDEX(K:K,E414+1):K219&lt;&gt;"",0),0)+E414,"")))</f>
        <v>556</v>
      </c>
      <c r="F415" s="1441">
        <f t="shared" si="146"/>
        <v>0</v>
      </c>
      <c r="G415" s="1441" t="str">
        <f t="shared" si="140"/>
        <v/>
      </c>
      <c r="H415" s="1440" t="str">
        <f t="shared" si="141"/>
        <v/>
      </c>
      <c r="I415" s="1439" t="str">
        <f>IF(AND(F415&lt;&gt;"",N26&gt;0,M415&gt;N26),"Mot &gt; limite","")</f>
        <v/>
      </c>
      <c r="M415" s="1408">
        <f>IF(OR(F415="",N26="",N26&lt;=0),"",IF(LEN(F415)&lt;=N26,LEN(F415),IFERROR(FIND("♦",SUBSTITUTE(LEFT(F415,N26)," ","♦",LEN(LEFT(F415,N26))-LEN(SUBSTITUTE(LEFT(F415,N26)," ","")))),FIND(" ",F415&amp;" ",N26+1)-1)))</f>
        <v>1</v>
      </c>
      <c r="N415" s="1437" t="str">
        <f t="shared" si="142"/>
        <v/>
      </c>
      <c r="O415" s="1438" t="str">
        <f t="shared" si="143"/>
        <v/>
      </c>
      <c r="P415" s="1437" t="str">
        <f t="shared" si="144"/>
        <v/>
      </c>
      <c r="Q415" s="1437" t="str">
        <f t="shared" si="145"/>
        <v/>
      </c>
      <c r="S415" s="1477"/>
      <c r="T415" s="1477"/>
      <c r="U415" s="1477"/>
      <c r="V415" s="1477"/>
      <c r="W415" s="1477"/>
      <c r="X415" s="1477"/>
      <c r="Y415" s="1477"/>
      <c r="Z415" s="1477"/>
      <c r="AA415" s="1477"/>
      <c r="AB415" s="1467"/>
      <c r="AC415" s="1467"/>
      <c r="AD415" s="1472" t="str">
        <f>IF(ISBLANK(AE415),"",LARGE(AD411:AD414,1)+1)</f>
        <v/>
      </c>
      <c r="AE415" s="1476"/>
      <c r="AF415" s="1471"/>
      <c r="AG415" s="1471"/>
      <c r="AH415" s="1471"/>
      <c r="AI415" s="1471"/>
      <c r="AJ415" s="1471"/>
      <c r="AK415" s="1471"/>
      <c r="AL415" s="1591"/>
      <c r="AM415" s="1599">
        <v>1</v>
      </c>
      <c r="AN415" s="1598" t="str">
        <f>"◄ cellule "&amp;ADDRESS(ROW(AM415),COLUMN(AM415),4)&amp;"  vous pouvez saisir un autre poids"</f>
        <v>◄ cellule AM415  vous pouvez saisir un autre poids</v>
      </c>
      <c r="AO415" s="1597"/>
      <c r="AP415" s="1562"/>
      <c r="AQ415" s="1597"/>
      <c r="AR415" s="1596"/>
      <c r="AS415" s="1463"/>
      <c r="EF415" s="1412"/>
      <c r="EG415" s="1411" t="s">
        <v>2862</v>
      </c>
      <c r="EH415" s="1411" t="s">
        <v>601</v>
      </c>
      <c r="EI415" s="1411" t="s">
        <v>1906</v>
      </c>
      <c r="EJ415" s="1411" t="s">
        <v>2293</v>
      </c>
      <c r="EK415" s="1411" t="s">
        <v>2293</v>
      </c>
      <c r="EL415" s="1411" t="s">
        <v>1908</v>
      </c>
      <c r="EM415" s="1411" t="s">
        <v>2755</v>
      </c>
      <c r="EN415" s="1411" t="s">
        <v>1910</v>
      </c>
      <c r="EO415" s="1414" t="s">
        <v>1911</v>
      </c>
    </row>
    <row r="416" spans="2:145" ht="21" customHeight="1">
      <c r="B416" s="1439"/>
      <c r="C416" s="1439"/>
      <c r="D416" s="1439"/>
      <c r="E416" s="1439">
        <f t="array" ref="E416">IF(H415&lt;&gt;"",E415,IF(E415="","",IFERROR(MATCH(TRUE(),INDEX(INDEX(K:K,E415+1):K219&lt;&gt;"",0),0)+E415,"")))</f>
        <v>557</v>
      </c>
      <c r="F416" s="1441">
        <f t="shared" si="146"/>
        <v>0</v>
      </c>
      <c r="G416" s="1441" t="str">
        <f t="shared" si="140"/>
        <v/>
      </c>
      <c r="H416" s="1440" t="str">
        <f t="shared" si="141"/>
        <v/>
      </c>
      <c r="I416" s="1439" t="str">
        <f>IF(AND(F416&lt;&gt;"",N26&gt;0,M416&gt;N26),"Mot &gt; limite","")</f>
        <v/>
      </c>
      <c r="M416" s="1408">
        <f>IF(OR(F416="",N26="",N26&lt;=0),"",IF(LEN(F416)&lt;=N26,LEN(F416),IFERROR(FIND("♦",SUBSTITUTE(LEFT(F416,N26)," ","♦",LEN(LEFT(F416,N26))-LEN(SUBSTITUTE(LEFT(F416,N26)," ","")))),FIND(" ",F416&amp;" ",N26+1)-1)))</f>
        <v>1</v>
      </c>
      <c r="N416" s="1437" t="str">
        <f t="shared" si="142"/>
        <v/>
      </c>
      <c r="O416" s="1438" t="str">
        <f t="shared" si="143"/>
        <v/>
      </c>
      <c r="P416" s="1437" t="str">
        <f t="shared" si="144"/>
        <v/>
      </c>
      <c r="Q416" s="1437" t="str">
        <f t="shared" si="145"/>
        <v/>
      </c>
      <c r="S416" s="1477"/>
      <c r="T416" s="1477"/>
      <c r="U416" s="1477"/>
      <c r="V416" s="1477"/>
      <c r="W416" s="1477"/>
      <c r="X416" s="1477"/>
      <c r="Y416" s="1477"/>
      <c r="Z416" s="1477"/>
      <c r="AA416" s="1477"/>
      <c r="AB416" s="1467"/>
      <c r="AC416" s="1467"/>
      <c r="AD416" s="1472" t="str">
        <f>IF(ISBLANK(AE416),"",LARGE(AD411:AD415,1)+1)</f>
        <v/>
      </c>
      <c r="AE416" s="1476"/>
      <c r="AF416" s="1471"/>
      <c r="AG416" s="1471"/>
      <c r="AH416" s="1471"/>
      <c r="AI416" s="1471"/>
      <c r="AJ416" s="1471"/>
      <c r="AK416" s="1471"/>
      <c r="AL416" s="1591"/>
      <c r="AM416" s="1595" t="s">
        <v>276</v>
      </c>
      <c r="AN416" s="1594">
        <v>10</v>
      </c>
      <c r="AO416" s="1593">
        <v>8</v>
      </c>
      <c r="AP416" s="1593">
        <v>5</v>
      </c>
      <c r="AQ416" s="1593">
        <v>6</v>
      </c>
      <c r="AR416" s="1592">
        <v>10</v>
      </c>
      <c r="AS416" s="1463"/>
      <c r="EF416" s="1412"/>
      <c r="EG416" s="1411" t="s">
        <v>2863</v>
      </c>
      <c r="EH416" s="1411" t="s">
        <v>601</v>
      </c>
      <c r="EI416" s="1411" t="s">
        <v>1906</v>
      </c>
      <c r="EJ416" s="1411" t="s">
        <v>2864</v>
      </c>
      <c r="EK416" s="1411" t="s">
        <v>2864</v>
      </c>
      <c r="EL416" s="1411" t="s">
        <v>1908</v>
      </c>
      <c r="EM416" s="1411" t="s">
        <v>2755</v>
      </c>
      <c r="EN416" s="1411" t="s">
        <v>1910</v>
      </c>
      <c r="EO416" s="1414" t="s">
        <v>1911</v>
      </c>
    </row>
    <row r="417" spans="2:145" ht="21" customHeight="1">
      <c r="B417" s="1439"/>
      <c r="C417" s="1439"/>
      <c r="D417" s="1439"/>
      <c r="E417" s="1439">
        <f t="array" ref="E417">IF(H416&lt;&gt;"",E416,IF(E416="","",IFERROR(MATCH(TRUE(),INDEX(INDEX(K:K,E416+1):K219&lt;&gt;"",0),0)+E416,"")))</f>
        <v>558</v>
      </c>
      <c r="F417" s="1441">
        <f t="shared" si="146"/>
        <v>0</v>
      </c>
      <c r="G417" s="1441" t="str">
        <f t="shared" si="140"/>
        <v/>
      </c>
      <c r="H417" s="1440" t="str">
        <f t="shared" si="141"/>
        <v/>
      </c>
      <c r="I417" s="1439" t="str">
        <f>IF(AND(F417&lt;&gt;"",N26&gt;0,M417&gt;N26),"Mot &gt; limite","")</f>
        <v/>
      </c>
      <c r="M417" s="1408">
        <f>IF(OR(F417="",N26="",N26&lt;=0),"",IF(LEN(F417)&lt;=N26,LEN(F417),IFERROR(FIND("♦",SUBSTITUTE(LEFT(F417,N26)," ","♦",LEN(LEFT(F417,N26))-LEN(SUBSTITUTE(LEFT(F417,N26)," ","")))),FIND(" ",F417&amp;" ",N26+1)-1)))</f>
        <v>1</v>
      </c>
      <c r="N417" s="1437" t="str">
        <f t="shared" si="142"/>
        <v/>
      </c>
      <c r="O417" s="1438" t="str">
        <f t="shared" si="143"/>
        <v/>
      </c>
      <c r="P417" s="1437" t="str">
        <f t="shared" si="144"/>
        <v/>
      </c>
      <c r="Q417" s="1437" t="str">
        <f t="shared" si="145"/>
        <v/>
      </c>
      <c r="S417" s="1477"/>
      <c r="T417" s="1477"/>
      <c r="U417" s="1477"/>
      <c r="V417" s="1477"/>
      <c r="W417" s="1477"/>
      <c r="X417" s="1477"/>
      <c r="Y417" s="1477"/>
      <c r="Z417" s="1477"/>
      <c r="AA417" s="1477"/>
      <c r="AB417" s="1467"/>
      <c r="AC417" s="1467"/>
      <c r="AD417" s="1472" t="str">
        <f>IF(ISBLANK(AE417),"",LARGE(AD411:AD416,1)+1)</f>
        <v/>
      </c>
      <c r="AE417" s="1476"/>
      <c r="AF417" s="1471"/>
      <c r="AG417" s="1471"/>
      <c r="AH417" s="1471"/>
      <c r="AI417" s="1471"/>
      <c r="AJ417" s="1471"/>
      <c r="AK417" s="1471"/>
      <c r="AL417" s="1591"/>
      <c r="AM417" s="1590" t="s">
        <v>277</v>
      </c>
      <c r="AN417" s="1589">
        <f>AM415/AN416*1000</f>
        <v>100</v>
      </c>
      <c r="AO417" s="1588">
        <f>AM415/AO416*1000</f>
        <v>125</v>
      </c>
      <c r="AP417" s="1588">
        <f>AM415/AP416*1000</f>
        <v>200</v>
      </c>
      <c r="AQ417" s="1588">
        <f>AM415/AQ416*1000</f>
        <v>166.66666666666666</v>
      </c>
      <c r="AR417" s="1587">
        <f>AM415/AR416*1000</f>
        <v>100</v>
      </c>
      <c r="AS417" s="1463"/>
      <c r="EF417" s="1412"/>
      <c r="EG417" s="1411" t="s">
        <v>2865</v>
      </c>
      <c r="EH417" s="1411" t="s">
        <v>601</v>
      </c>
      <c r="EI417" s="1411" t="s">
        <v>1906</v>
      </c>
      <c r="EJ417" s="1411" t="s">
        <v>2866</v>
      </c>
      <c r="EK417" s="1411" t="s">
        <v>2866</v>
      </c>
      <c r="EL417" s="1411" t="s">
        <v>1908</v>
      </c>
      <c r="EM417" s="1411" t="s">
        <v>2755</v>
      </c>
      <c r="EN417" s="1411" t="s">
        <v>1910</v>
      </c>
      <c r="EO417" s="1414" t="s">
        <v>1911</v>
      </c>
    </row>
    <row r="418" spans="2:145" ht="21" customHeight="1">
      <c r="B418" s="1439"/>
      <c r="C418" s="1439"/>
      <c r="D418" s="1439"/>
      <c r="E418" s="1439">
        <f t="array" ref="E418">IF(H417&lt;&gt;"",E417,IF(E417="","",IFERROR(MATCH(TRUE(),INDEX(INDEX(K:K,E417+1):K219&lt;&gt;"",0),0)+E417,"")))</f>
        <v>559</v>
      </c>
      <c r="F418" s="1441">
        <f t="shared" si="146"/>
        <v>0</v>
      </c>
      <c r="G418" s="1441" t="str">
        <f t="shared" ref="G418:G481" si="148">IF(OR(F418="",M418="",M418&lt;=0,AND(ISNUMBER(F418),F418=0)),"",LEFT(F418,M418))</f>
        <v/>
      </c>
      <c r="H418" s="1440" t="str">
        <f t="shared" ref="H418:H481" si="149">IF(OR(F418="",M418=""),"",TRIM(MID(F418,M418+1,99999)))</f>
        <v/>
      </c>
      <c r="I418" s="1439" t="str">
        <f>IF(AND(F418&lt;&gt;"",N26&gt;0,M418&gt;N26),"Mot &gt; limite","")</f>
        <v/>
      </c>
      <c r="M418" s="1408">
        <f>IF(OR(F418="",N26="",N26&lt;=0),"",IF(LEN(F418)&lt;=N26,LEN(F418),IFERROR(FIND("♦",SUBSTITUTE(LEFT(F418,N26)," ","♦",LEN(LEFT(F418,N26))-LEN(SUBSTITUTE(LEFT(F418,N26)," ","")))),FIND(" ",F418&amp;" ",N26+1)-1)))</f>
        <v>1</v>
      </c>
      <c r="N418" s="1437" t="str">
        <f t="shared" ref="N418:N481" si="150">IF(O418="","",ROW()-33)</f>
        <v/>
      </c>
      <c r="O418" s="1438" t="str">
        <f t="shared" ref="O418:O481" si="151">G418</f>
        <v/>
      </c>
      <c r="P418" s="1437" t="str">
        <f t="shared" ref="P418:P481" si="152">IF(O418="","",LEN(TRIM(O418))-LEN(SUBSTITUTE(TRIM(O418)," ",""))+1)</f>
        <v/>
      </c>
      <c r="Q418" s="1437" t="str">
        <f t="shared" ref="Q418:Q481" si="153">IF(O418="","",LEN(O418))</f>
        <v/>
      </c>
      <c r="S418" s="1477"/>
      <c r="T418" s="1477"/>
      <c r="U418" s="1477"/>
      <c r="V418" s="1477"/>
      <c r="W418" s="1477"/>
      <c r="X418" s="1477"/>
      <c r="Y418" s="1477"/>
      <c r="Z418" s="1477"/>
      <c r="AA418" s="1477"/>
      <c r="AB418" s="1467"/>
      <c r="AC418" s="1467"/>
      <c r="AD418" s="1472" t="str">
        <f>IF(ISBLANK(AE418),"",LARGE(AD411:AD417,1)+1)</f>
        <v/>
      </c>
      <c r="AE418" s="1476"/>
      <c r="AF418" s="1471"/>
      <c r="AG418" s="1471"/>
      <c r="AH418" s="1471"/>
      <c r="AI418" s="1471"/>
      <c r="AJ418" s="1471"/>
      <c r="AK418" s="1471"/>
      <c r="AL418" s="1586"/>
      <c r="AM418" s="1579"/>
      <c r="AN418" s="1579"/>
      <c r="AO418" s="1585" t="s">
        <v>278</v>
      </c>
      <c r="AP418" s="1579" t="s">
        <v>280</v>
      </c>
      <c r="AQ418" s="1584" t="s">
        <v>281</v>
      </c>
      <c r="AR418" s="1583"/>
      <c r="AS418" s="1463"/>
      <c r="EF418" s="1412"/>
      <c r="EG418" s="1411" t="s">
        <v>2867</v>
      </c>
      <c r="EH418" s="1411" t="s">
        <v>601</v>
      </c>
      <c r="EI418" s="1411" t="s">
        <v>1906</v>
      </c>
      <c r="EJ418" s="1411" t="s">
        <v>2868</v>
      </c>
      <c r="EK418" s="1411" t="s">
        <v>2868</v>
      </c>
      <c r="EL418" s="1411" t="s">
        <v>1908</v>
      </c>
      <c r="EM418" s="1411" t="s">
        <v>2755</v>
      </c>
      <c r="EN418" s="1411" t="s">
        <v>1910</v>
      </c>
      <c r="EO418" s="1414" t="s">
        <v>1911</v>
      </c>
    </row>
    <row r="419" spans="2:145" ht="21" customHeight="1">
      <c r="B419" s="1439"/>
      <c r="C419" s="1439"/>
      <c r="D419" s="1439"/>
      <c r="E419" s="1439">
        <f t="array" ref="E419">IF(H418&lt;&gt;"",E418,IF(E418="","",IFERROR(MATCH(TRUE(),INDEX(INDEX(K:K,E418+1):K219&lt;&gt;"",0),0)+E418,"")))</f>
        <v>560</v>
      </c>
      <c r="F419" s="1441">
        <f t="shared" ref="F419:F482" si="154">IF(E419="","",IF(H418&lt;&gt;"",H418,INDEX(D:D,E419)))</f>
        <v>0</v>
      </c>
      <c r="G419" s="1441" t="str">
        <f t="shared" si="148"/>
        <v/>
      </c>
      <c r="H419" s="1440" t="str">
        <f t="shared" si="149"/>
        <v/>
      </c>
      <c r="I419" s="1439" t="str">
        <f>IF(AND(F419&lt;&gt;"",N26&gt;0,M419&gt;N26),"Mot &gt; limite","")</f>
        <v/>
      </c>
      <c r="M419" s="1408">
        <f>IF(OR(F419="",N26="",N26&lt;=0),"",IF(LEN(F419)&lt;=N26,LEN(F419),IFERROR(FIND("♦",SUBSTITUTE(LEFT(F419,N26)," ","♦",LEN(LEFT(F419,N26))-LEN(SUBSTITUTE(LEFT(F419,N26)," ","")))),FIND(" ",F419&amp;" ",N26+1)-1)))</f>
        <v>1</v>
      </c>
      <c r="N419" s="1437" t="str">
        <f t="shared" si="150"/>
        <v/>
      </c>
      <c r="O419" s="1438" t="str">
        <f t="shared" si="151"/>
        <v/>
      </c>
      <c r="P419" s="1437" t="str">
        <f t="shared" si="152"/>
        <v/>
      </c>
      <c r="Q419" s="1437" t="str">
        <f t="shared" si="153"/>
        <v/>
      </c>
      <c r="S419" s="1477"/>
      <c r="T419" s="1477"/>
      <c r="U419" s="1477"/>
      <c r="V419" s="1477"/>
      <c r="W419" s="1477"/>
      <c r="X419" s="1477"/>
      <c r="Y419" s="1477"/>
      <c r="Z419" s="1477"/>
      <c r="AA419" s="1477"/>
      <c r="AB419" s="1467"/>
      <c r="AC419" s="1467"/>
      <c r="AD419" s="1472" t="str">
        <f>IF(ISBLANK(AE419),"",LARGE(AD411:AD418,1)+1)</f>
        <v/>
      </c>
      <c r="AE419" s="1476"/>
      <c r="AF419" s="1471"/>
      <c r="AG419" s="1471"/>
      <c r="AH419" s="1471"/>
      <c r="AI419" s="1471"/>
      <c r="AJ419" s="1471"/>
      <c r="AK419" s="1471"/>
      <c r="AL419" s="1582"/>
      <c r="AM419" s="1581"/>
      <c r="AN419" s="1580"/>
      <c r="AO419" s="1579" t="s">
        <v>279</v>
      </c>
      <c r="AP419" s="1579" t="s">
        <v>282</v>
      </c>
      <c r="AQ419" s="1579" t="s">
        <v>283</v>
      </c>
      <c r="AR419" s="1578"/>
      <c r="AS419" s="1463"/>
      <c r="EF419" s="1412"/>
      <c r="EG419" s="1411" t="s">
        <v>2869</v>
      </c>
      <c r="EH419" s="1411" t="s">
        <v>601</v>
      </c>
      <c r="EI419" s="1411" t="s">
        <v>1906</v>
      </c>
      <c r="EJ419" s="1411" t="s">
        <v>2870</v>
      </c>
      <c r="EK419" s="1411" t="s">
        <v>2871</v>
      </c>
      <c r="EL419" s="1411" t="s">
        <v>1908</v>
      </c>
      <c r="EM419" s="1411" t="s">
        <v>2755</v>
      </c>
      <c r="EN419" s="1411" t="s">
        <v>1910</v>
      </c>
      <c r="EO419" s="1414" t="s">
        <v>1911</v>
      </c>
    </row>
    <row r="420" spans="2:145" ht="21" customHeight="1">
      <c r="B420" s="1439"/>
      <c r="C420" s="1439"/>
      <c r="D420" s="1439"/>
      <c r="E420" s="1439">
        <f t="array" ref="E420">IF(H419&lt;&gt;"",E419,IF(E419="","",IFERROR(MATCH(TRUE(),INDEX(INDEX(K:K,E419+1):K219&lt;&gt;"",0),0)+E419,"")))</f>
        <v>561</v>
      </c>
      <c r="F420" s="1441">
        <f t="shared" si="154"/>
        <v>0</v>
      </c>
      <c r="G420" s="1441" t="str">
        <f t="shared" si="148"/>
        <v/>
      </c>
      <c r="H420" s="1440" t="str">
        <f t="shared" si="149"/>
        <v/>
      </c>
      <c r="I420" s="1439" t="str">
        <f>IF(AND(F420&lt;&gt;"",N26&gt;0,M420&gt;N26),"Mot &gt; limite","")</f>
        <v/>
      </c>
      <c r="M420" s="1408">
        <f>IF(OR(F420="",N26="",N26&lt;=0),"",IF(LEN(F420)&lt;=N26,LEN(F420),IFERROR(FIND("♦",SUBSTITUTE(LEFT(F420,N26)," ","♦",LEN(LEFT(F420,N26))-LEN(SUBSTITUTE(LEFT(F420,N26)," ","")))),FIND(" ",F420&amp;" ",N26+1)-1)))</f>
        <v>1</v>
      </c>
      <c r="N420" s="1437" t="str">
        <f t="shared" si="150"/>
        <v/>
      </c>
      <c r="O420" s="1438" t="str">
        <f t="shared" si="151"/>
        <v/>
      </c>
      <c r="P420" s="1437" t="str">
        <f t="shared" si="152"/>
        <v/>
      </c>
      <c r="Q420" s="1437" t="str">
        <f t="shared" si="153"/>
        <v/>
      </c>
      <c r="S420" s="1477"/>
      <c r="T420" s="1477"/>
      <c r="U420" s="1477"/>
      <c r="V420" s="1477"/>
      <c r="W420" s="1477"/>
      <c r="X420" s="1477"/>
      <c r="Y420" s="1477"/>
      <c r="Z420" s="1477"/>
      <c r="AA420" s="1477"/>
      <c r="AB420" s="1467"/>
      <c r="AC420" s="1467"/>
      <c r="AD420" s="1472"/>
      <c r="AE420" s="1476"/>
      <c r="AF420" s="1471"/>
      <c r="AG420" s="1471"/>
      <c r="AH420" s="1471"/>
      <c r="AI420" s="1471"/>
      <c r="AJ420" s="1471"/>
      <c r="AK420" s="1471"/>
      <c r="AL420" s="1577"/>
      <c r="AM420" s="1576"/>
      <c r="AN420" s="1576"/>
      <c r="AO420" s="1576"/>
      <c r="AP420" s="1576"/>
      <c r="AQ420" s="1576"/>
      <c r="AR420" s="1575"/>
      <c r="AS420" s="1463"/>
      <c r="EF420" s="1412"/>
      <c r="EG420" s="1411" t="s">
        <v>2872</v>
      </c>
      <c r="EH420" s="1411" t="s">
        <v>601</v>
      </c>
      <c r="EI420" s="1411" t="s">
        <v>1906</v>
      </c>
      <c r="EJ420" s="1411" t="s">
        <v>2873</v>
      </c>
      <c r="EK420" s="1411" t="s">
        <v>2873</v>
      </c>
      <c r="EL420" s="1411" t="s">
        <v>1908</v>
      </c>
      <c r="EM420" s="1411" t="s">
        <v>2755</v>
      </c>
      <c r="EN420" s="1411" t="s">
        <v>1910</v>
      </c>
      <c r="EO420" s="1414" t="s">
        <v>1911</v>
      </c>
    </row>
    <row r="421" spans="2:145" ht="21" customHeight="1">
      <c r="B421" s="1439"/>
      <c r="C421" s="1439"/>
      <c r="D421" s="1439"/>
      <c r="E421" s="1439">
        <f t="array" ref="E421">IF(H420&lt;&gt;"",E420,IF(E420="","",IFERROR(MATCH(TRUE(),INDEX(INDEX(K:K,E420+1):K219&lt;&gt;"",0),0)+E420,"")))</f>
        <v>562</v>
      </c>
      <c r="F421" s="1441">
        <f t="shared" si="154"/>
        <v>0</v>
      </c>
      <c r="G421" s="1441" t="str">
        <f t="shared" si="148"/>
        <v/>
      </c>
      <c r="H421" s="1440" t="str">
        <f t="shared" si="149"/>
        <v/>
      </c>
      <c r="I421" s="1439" t="str">
        <f>IF(AND(F421&lt;&gt;"",N26&gt;0,M421&gt;N26),"Mot &gt; limite","")</f>
        <v/>
      </c>
      <c r="M421" s="1408">
        <f>IF(OR(F421="",N26="",N26&lt;=0),"",IF(LEN(F421)&lt;=N26,LEN(F421),IFERROR(FIND("♦",SUBSTITUTE(LEFT(F421,N26)," ","♦",LEN(LEFT(F421,N26))-LEN(SUBSTITUTE(LEFT(F421,N26)," ","")))),FIND(" ",F421&amp;" ",N26+1)-1)))</f>
        <v>1</v>
      </c>
      <c r="N421" s="1437" t="str">
        <f t="shared" si="150"/>
        <v/>
      </c>
      <c r="O421" s="1438" t="str">
        <f t="shared" si="151"/>
        <v/>
      </c>
      <c r="P421" s="1437" t="str">
        <f t="shared" si="152"/>
        <v/>
      </c>
      <c r="Q421" s="1437" t="str">
        <f t="shared" si="153"/>
        <v/>
      </c>
      <c r="S421" s="1477"/>
      <c r="T421" s="1477"/>
      <c r="U421" s="1477"/>
      <c r="V421" s="1477"/>
      <c r="W421" s="1477"/>
      <c r="X421" s="1477"/>
      <c r="Y421" s="1477"/>
      <c r="Z421" s="1477"/>
      <c r="AA421" s="1477"/>
      <c r="AB421" s="1467"/>
      <c r="AC421" s="1467"/>
      <c r="AD421" s="1472"/>
      <c r="AE421" s="1476"/>
      <c r="AF421" s="1471"/>
      <c r="AG421" s="1471"/>
      <c r="AH421" s="1471"/>
      <c r="AI421" s="1471"/>
      <c r="AJ421" s="1471"/>
      <c r="AK421" s="1471"/>
      <c r="AL421" s="1470"/>
      <c r="AM421" s="1470"/>
      <c r="AN421" s="1470"/>
      <c r="AO421" s="1470"/>
      <c r="AP421" s="1470"/>
      <c r="AQ421" s="1470"/>
      <c r="AR421" s="1469"/>
      <c r="AS421" s="1463"/>
      <c r="EF421" s="1412"/>
      <c r="EG421" s="1411" t="s">
        <v>2874</v>
      </c>
      <c r="EH421" s="1411" t="s">
        <v>601</v>
      </c>
      <c r="EI421" s="1411" t="s">
        <v>1906</v>
      </c>
      <c r="EJ421" s="1411" t="s">
        <v>2875</v>
      </c>
      <c r="EK421" s="1411" t="s">
        <v>2876</v>
      </c>
      <c r="EL421" s="1411" t="s">
        <v>1908</v>
      </c>
      <c r="EM421" s="1411" t="s">
        <v>2755</v>
      </c>
      <c r="EN421" s="1411" t="s">
        <v>1910</v>
      </c>
      <c r="EO421" s="1414" t="s">
        <v>1911</v>
      </c>
    </row>
    <row r="422" spans="2:145" ht="21" customHeight="1">
      <c r="B422" s="1439"/>
      <c r="C422" s="1439"/>
      <c r="D422" s="1439"/>
      <c r="E422" s="1439">
        <f t="array" ref="E422">IF(H421&lt;&gt;"",E421,IF(E421="","",IFERROR(MATCH(TRUE(),INDEX(INDEX(K:K,E421+1):K219&lt;&gt;"",0),0)+E421,"")))</f>
        <v>563</v>
      </c>
      <c r="F422" s="1441">
        <f t="shared" si="154"/>
        <v>0</v>
      </c>
      <c r="G422" s="1441" t="str">
        <f t="shared" si="148"/>
        <v/>
      </c>
      <c r="H422" s="1440" t="str">
        <f t="shared" si="149"/>
        <v/>
      </c>
      <c r="I422" s="1439" t="str">
        <f>IF(AND(F422&lt;&gt;"",N26&gt;0,M422&gt;N26),"Mot &gt; limite","")</f>
        <v/>
      </c>
      <c r="M422" s="1408">
        <f>IF(OR(F422="",N26="",N26&lt;=0),"",IF(LEN(F422)&lt;=N26,LEN(F422),IFERROR(FIND("♦",SUBSTITUTE(LEFT(F422,N26)," ","♦",LEN(LEFT(F422,N26))-LEN(SUBSTITUTE(LEFT(F422,N26)," ","")))),FIND(" ",F422&amp;" ",N26+1)-1)))</f>
        <v>1</v>
      </c>
      <c r="N422" s="1437" t="str">
        <f t="shared" si="150"/>
        <v/>
      </c>
      <c r="O422" s="1438" t="str">
        <f t="shared" si="151"/>
        <v/>
      </c>
      <c r="P422" s="1437" t="str">
        <f t="shared" si="152"/>
        <v/>
      </c>
      <c r="Q422" s="1437" t="str">
        <f t="shared" si="153"/>
        <v/>
      </c>
      <c r="S422" s="1477"/>
      <c r="T422" s="1477"/>
      <c r="U422" s="1477"/>
      <c r="V422" s="1477"/>
      <c r="W422" s="1477"/>
      <c r="X422" s="1477"/>
      <c r="Y422" s="1477"/>
      <c r="Z422" s="1477"/>
      <c r="AA422" s="1477"/>
      <c r="AB422" s="1467"/>
      <c r="AC422" s="1467"/>
      <c r="AD422" s="1472" t="str">
        <f>IF(ISBLANK(AE422),"",LARGE(AD411:AD421,1)+1)</f>
        <v/>
      </c>
      <c r="AE422" s="1476"/>
      <c r="AF422" s="1471"/>
      <c r="AG422" s="1471"/>
      <c r="AH422" s="1471"/>
      <c r="AI422" s="1471"/>
      <c r="AJ422" s="1471"/>
      <c r="AK422" s="1471"/>
      <c r="AL422" s="1470"/>
      <c r="AM422" s="1470"/>
      <c r="AN422" s="1470"/>
      <c r="AO422" s="1470"/>
      <c r="AP422" s="1470"/>
      <c r="AQ422" s="1470"/>
      <c r="AR422" s="1469"/>
      <c r="AS422" s="1463"/>
      <c r="EF422" s="1412"/>
      <c r="EG422" s="1411" t="s">
        <v>2877</v>
      </c>
      <c r="EH422" s="1411" t="s">
        <v>601</v>
      </c>
      <c r="EI422" s="1411" t="s">
        <v>1906</v>
      </c>
      <c r="EJ422" s="1411" t="s">
        <v>2878</v>
      </c>
      <c r="EK422" s="1411" t="s">
        <v>2878</v>
      </c>
      <c r="EL422" s="1411" t="s">
        <v>1908</v>
      </c>
      <c r="EM422" s="1411" t="s">
        <v>2755</v>
      </c>
      <c r="EN422" s="1411" t="s">
        <v>1910</v>
      </c>
      <c r="EO422" s="1414" t="s">
        <v>1911</v>
      </c>
    </row>
    <row r="423" spans="2:145" ht="21" customHeight="1">
      <c r="B423" s="1439"/>
      <c r="C423" s="1439"/>
      <c r="D423" s="1439"/>
      <c r="E423" s="1439">
        <f t="array" ref="E423">IF(H422&lt;&gt;"",E422,IF(E422="","",IFERROR(MATCH(TRUE(),INDEX(INDEX(K:K,E422+1):K219&lt;&gt;"",0),0)+E422,"")))</f>
        <v>564</v>
      </c>
      <c r="F423" s="1441">
        <f t="shared" si="154"/>
        <v>0</v>
      </c>
      <c r="G423" s="1441" t="str">
        <f t="shared" si="148"/>
        <v/>
      </c>
      <c r="H423" s="1440" t="str">
        <f t="shared" si="149"/>
        <v/>
      </c>
      <c r="I423" s="1439" t="str">
        <f>IF(AND(F423&lt;&gt;"",N26&gt;0,M423&gt;N26),"Mot &gt; limite","")</f>
        <v/>
      </c>
      <c r="M423" s="1408">
        <f>IF(OR(F423="",N26="",N26&lt;=0),"",IF(LEN(F423)&lt;=N26,LEN(F423),IFERROR(FIND("♦",SUBSTITUTE(LEFT(F423,N26)," ","♦",LEN(LEFT(F423,N26))-LEN(SUBSTITUTE(LEFT(F423,N26)," ","")))),FIND(" ",F423&amp;" ",N26+1)-1)))</f>
        <v>1</v>
      </c>
      <c r="N423" s="1437" t="str">
        <f t="shared" si="150"/>
        <v/>
      </c>
      <c r="O423" s="1438" t="str">
        <f t="shared" si="151"/>
        <v/>
      </c>
      <c r="P423" s="1437" t="str">
        <f t="shared" si="152"/>
        <v/>
      </c>
      <c r="Q423" s="1437" t="str">
        <f t="shared" si="153"/>
        <v/>
      </c>
      <c r="S423" s="1477"/>
      <c r="T423" s="1477"/>
      <c r="U423" s="1477"/>
      <c r="V423" s="1477"/>
      <c r="W423" s="1477"/>
      <c r="X423" s="1477"/>
      <c r="Y423" s="1477"/>
      <c r="Z423" s="1477"/>
      <c r="AA423" s="1477"/>
      <c r="AB423" s="1467"/>
      <c r="AC423" s="1467"/>
      <c r="AD423" s="1472" t="str">
        <f>IF(ISBLANK(AE423),"",LARGE(AD411:AD422,1)+1)</f>
        <v/>
      </c>
      <c r="AE423" s="1476"/>
      <c r="AF423" s="1471"/>
      <c r="AG423" s="1471"/>
      <c r="AH423" s="1471"/>
      <c r="AI423" s="1471"/>
      <c r="AJ423" s="1471"/>
      <c r="AK423" s="1471"/>
      <c r="AL423" s="1470"/>
      <c r="AM423" s="1470"/>
      <c r="AN423" s="1470"/>
      <c r="AO423" s="1470"/>
      <c r="AP423" s="1470"/>
      <c r="AQ423" s="1470"/>
      <c r="AR423" s="1469"/>
      <c r="AS423" s="1463"/>
      <c r="EF423" s="1412"/>
      <c r="EG423" s="1411" t="s">
        <v>2879</v>
      </c>
      <c r="EH423" s="1411" t="s">
        <v>601</v>
      </c>
      <c r="EI423" s="1411" t="s">
        <v>2439</v>
      </c>
      <c r="EJ423" s="1411" t="s">
        <v>2880</v>
      </c>
      <c r="EK423" s="1411" t="s">
        <v>2880</v>
      </c>
      <c r="EL423" s="1411" t="s">
        <v>1908</v>
      </c>
      <c r="EM423" s="1411" t="s">
        <v>2881</v>
      </c>
      <c r="EN423" s="1411" t="s">
        <v>1910</v>
      </c>
      <c r="EO423" s="1414" t="s">
        <v>1911</v>
      </c>
    </row>
    <row r="424" spans="2:145" ht="21" customHeight="1">
      <c r="B424" s="1439"/>
      <c r="C424" s="1439"/>
      <c r="D424" s="1439"/>
      <c r="E424" s="1439">
        <f t="array" ref="E424">IF(H423&lt;&gt;"",E423,IF(E423="","",IFERROR(MATCH(TRUE(),INDEX(INDEX(K:K,E423+1):K219&lt;&gt;"",0),0)+E423,"")))</f>
        <v>565</v>
      </c>
      <c r="F424" s="1441">
        <f t="shared" si="154"/>
        <v>0</v>
      </c>
      <c r="G424" s="1441" t="str">
        <f t="shared" si="148"/>
        <v/>
      </c>
      <c r="H424" s="1440" t="str">
        <f t="shared" si="149"/>
        <v/>
      </c>
      <c r="I424" s="1439" t="str">
        <f>IF(AND(F424&lt;&gt;"",N26&gt;0,M424&gt;N26),"Mot &gt; limite","")</f>
        <v/>
      </c>
      <c r="M424" s="1408">
        <f>IF(OR(F424="",N26="",N26&lt;=0),"",IF(LEN(F424)&lt;=N26,LEN(F424),IFERROR(FIND("♦",SUBSTITUTE(LEFT(F424,N26)," ","♦",LEN(LEFT(F424,N26))-LEN(SUBSTITUTE(LEFT(F424,N26)," ","")))),FIND(" ",F424&amp;" ",N26+1)-1)))</f>
        <v>1</v>
      </c>
      <c r="N424" s="1437" t="str">
        <f t="shared" si="150"/>
        <v/>
      </c>
      <c r="O424" s="1438" t="str">
        <f t="shared" si="151"/>
        <v/>
      </c>
      <c r="P424" s="1437" t="str">
        <f t="shared" si="152"/>
        <v/>
      </c>
      <c r="Q424" s="1437" t="str">
        <f t="shared" si="153"/>
        <v/>
      </c>
      <c r="S424" s="1477"/>
      <c r="T424" s="1477"/>
      <c r="U424" s="1477"/>
      <c r="V424" s="1477"/>
      <c r="W424" s="1477"/>
      <c r="X424" s="1477"/>
      <c r="Y424" s="1477"/>
      <c r="Z424" s="1477"/>
      <c r="AA424" s="1477"/>
      <c r="AB424" s="1467"/>
      <c r="AC424" s="1467"/>
      <c r="AD424" s="1472" t="str">
        <f>IF(ISBLANK(AE424),"",LARGE(AD411:AD423,1)+1)</f>
        <v/>
      </c>
      <c r="AE424" s="1476"/>
      <c r="AF424" s="1471"/>
      <c r="AG424" s="1471"/>
      <c r="AH424" s="1471"/>
      <c r="AI424" s="1471"/>
      <c r="AJ424" s="1471"/>
      <c r="AK424" s="1471"/>
      <c r="AL424" s="1470"/>
      <c r="AM424" s="1470"/>
      <c r="AN424" s="1470"/>
      <c r="AO424" s="1470"/>
      <c r="AP424" s="1470"/>
      <c r="AQ424" s="1470"/>
      <c r="AR424" s="1469"/>
      <c r="AS424" s="1463"/>
      <c r="EF424" s="1412"/>
      <c r="EG424" s="1411" t="s">
        <v>2882</v>
      </c>
      <c r="EH424" s="1411" t="s">
        <v>601</v>
      </c>
      <c r="EI424" s="1411" t="s">
        <v>2439</v>
      </c>
      <c r="EJ424" s="1411" t="s">
        <v>2883</v>
      </c>
      <c r="EK424" s="1411" t="s">
        <v>2883</v>
      </c>
      <c r="EL424" s="1411" t="s">
        <v>1908</v>
      </c>
      <c r="EM424" s="1411" t="s">
        <v>2881</v>
      </c>
      <c r="EN424" s="1411" t="s">
        <v>1910</v>
      </c>
      <c r="EO424" s="1414" t="s">
        <v>1911</v>
      </c>
    </row>
    <row r="425" spans="2:145" ht="21" customHeight="1">
      <c r="B425" s="1439"/>
      <c r="C425" s="1439"/>
      <c r="D425" s="1439"/>
      <c r="E425" s="1439">
        <f t="array" ref="E425">IF(H424&lt;&gt;"",E424,IF(E424="","",IFERROR(MATCH(TRUE(),INDEX(INDEX(K:K,E424+1):K219&lt;&gt;"",0),0)+E424,"")))</f>
        <v>566</v>
      </c>
      <c r="F425" s="1441">
        <f t="shared" si="154"/>
        <v>0</v>
      </c>
      <c r="G425" s="1441" t="str">
        <f t="shared" si="148"/>
        <v/>
      </c>
      <c r="H425" s="1440" t="str">
        <f t="shared" si="149"/>
        <v/>
      </c>
      <c r="I425" s="1439" t="str">
        <f>IF(AND(F425&lt;&gt;"",N26&gt;0,M425&gt;N26),"Mot &gt; limite","")</f>
        <v/>
      </c>
      <c r="M425" s="1408">
        <f>IF(OR(F425="",N26="",N26&lt;=0),"",IF(LEN(F425)&lt;=N26,LEN(F425),IFERROR(FIND("♦",SUBSTITUTE(LEFT(F425,N26)," ","♦",LEN(LEFT(F425,N26))-LEN(SUBSTITUTE(LEFT(F425,N26)," ","")))),FIND(" ",F425&amp;" ",N26+1)-1)))</f>
        <v>1</v>
      </c>
      <c r="N425" s="1437" t="str">
        <f t="shared" si="150"/>
        <v/>
      </c>
      <c r="O425" s="1438" t="str">
        <f t="shared" si="151"/>
        <v/>
      </c>
      <c r="P425" s="1437" t="str">
        <f t="shared" si="152"/>
        <v/>
      </c>
      <c r="Q425" s="1437" t="str">
        <f t="shared" si="153"/>
        <v/>
      </c>
      <c r="S425" s="1477"/>
      <c r="T425" s="1477"/>
      <c r="U425" s="1477"/>
      <c r="V425" s="1477"/>
      <c r="W425" s="1477"/>
      <c r="X425" s="1477"/>
      <c r="Y425" s="1477"/>
      <c r="Z425" s="1477"/>
      <c r="AA425" s="1477"/>
      <c r="AB425" s="1467"/>
      <c r="AC425" s="1467"/>
      <c r="AD425" s="1472" t="str">
        <f>IF(ISBLANK(AE425),"",LARGE(AD411:AD424,1)+1)</f>
        <v/>
      </c>
      <c r="AE425" s="1476"/>
      <c r="AF425" s="1471"/>
      <c r="AG425" s="1471"/>
      <c r="AH425" s="1471"/>
      <c r="AI425" s="1471"/>
      <c r="AJ425" s="1471"/>
      <c r="AK425" s="1471"/>
      <c r="AL425" s="1470"/>
      <c r="AM425" s="1470"/>
      <c r="AN425" s="1470"/>
      <c r="AO425" s="1470"/>
      <c r="AP425" s="1470"/>
      <c r="AQ425" s="1470"/>
      <c r="AR425" s="1469"/>
      <c r="AS425" s="1463"/>
      <c r="EF425" s="1412"/>
      <c r="EG425" s="1411" t="s">
        <v>2884</v>
      </c>
      <c r="EH425" s="1411" t="s">
        <v>601</v>
      </c>
      <c r="EI425" s="1411" t="s">
        <v>2439</v>
      </c>
      <c r="EJ425" s="1411" t="s">
        <v>2440</v>
      </c>
      <c r="EK425" s="1411" t="s">
        <v>2440</v>
      </c>
      <c r="EL425" s="1411" t="s">
        <v>1908</v>
      </c>
      <c r="EM425" s="1411" t="s">
        <v>2881</v>
      </c>
      <c r="EN425" s="1411" t="s">
        <v>1910</v>
      </c>
      <c r="EO425" s="1414" t="s">
        <v>1911</v>
      </c>
    </row>
    <row r="426" spans="2:145" ht="21" customHeight="1">
      <c r="B426" s="1439"/>
      <c r="C426" s="1439"/>
      <c r="D426" s="1439"/>
      <c r="E426" s="1439">
        <f t="array" ref="E426">IF(H425&lt;&gt;"",E425,IF(E425="","",IFERROR(MATCH(TRUE(),INDEX(INDEX(K:K,E425+1):K219&lt;&gt;"",0),0)+E425,"")))</f>
        <v>567</v>
      </c>
      <c r="F426" s="1441">
        <f t="shared" si="154"/>
        <v>0</v>
      </c>
      <c r="G426" s="1441" t="str">
        <f t="shared" si="148"/>
        <v/>
      </c>
      <c r="H426" s="1440" t="str">
        <f t="shared" si="149"/>
        <v/>
      </c>
      <c r="I426" s="1439" t="str">
        <f>IF(AND(F426&lt;&gt;"",N26&gt;0,M426&gt;N26),"Mot &gt; limite","")</f>
        <v/>
      </c>
      <c r="M426" s="1408">
        <f>IF(OR(F426="",N26="",N26&lt;=0),"",IF(LEN(F426)&lt;=N26,LEN(F426),IFERROR(FIND("♦",SUBSTITUTE(LEFT(F426,N26)," ","♦",LEN(LEFT(F426,N26))-LEN(SUBSTITUTE(LEFT(F426,N26)," ","")))),FIND(" ",F426&amp;" ",N26+1)-1)))</f>
        <v>1</v>
      </c>
      <c r="N426" s="1437" t="str">
        <f t="shared" si="150"/>
        <v/>
      </c>
      <c r="O426" s="1438" t="str">
        <f t="shared" si="151"/>
        <v/>
      </c>
      <c r="P426" s="1437" t="str">
        <f t="shared" si="152"/>
        <v/>
      </c>
      <c r="Q426" s="1437" t="str">
        <f t="shared" si="153"/>
        <v/>
      </c>
      <c r="S426" s="1477"/>
      <c r="T426" s="1477"/>
      <c r="U426" s="1477"/>
      <c r="V426" s="1477"/>
      <c r="W426" s="1477"/>
      <c r="X426" s="1477"/>
      <c r="Y426" s="1477"/>
      <c r="Z426" s="1477"/>
      <c r="AA426" s="1477"/>
      <c r="AB426" s="1467"/>
      <c r="AC426" s="1467"/>
      <c r="AD426" s="1472" t="str">
        <f>IF(ISBLANK(AE426),"",LARGE(AD411:AD425,1)+1)</f>
        <v/>
      </c>
      <c r="AE426" s="1476"/>
      <c r="AF426" s="1471"/>
      <c r="AG426" s="1471"/>
      <c r="AH426" s="1471"/>
      <c r="AI426" s="1471"/>
      <c r="AJ426" s="1471"/>
      <c r="AK426" s="1471"/>
      <c r="AL426" s="1470"/>
      <c r="AM426" s="1470"/>
      <c r="AN426" s="1470"/>
      <c r="AO426" s="1470"/>
      <c r="AP426" s="1470"/>
      <c r="AQ426" s="1470"/>
      <c r="AR426" s="1469"/>
      <c r="AS426" s="1463"/>
      <c r="EF426" s="1412"/>
      <c r="EG426" s="1411" t="s">
        <v>2885</v>
      </c>
      <c r="EH426" s="1411" t="s">
        <v>601</v>
      </c>
      <c r="EI426" s="1411" t="s">
        <v>2439</v>
      </c>
      <c r="EJ426" s="1411" t="s">
        <v>2029</v>
      </c>
      <c r="EK426" s="1411" t="s">
        <v>2029</v>
      </c>
      <c r="EL426" s="1411" t="s">
        <v>1908</v>
      </c>
      <c r="EM426" s="1411" t="s">
        <v>2881</v>
      </c>
      <c r="EN426" s="1411" t="s">
        <v>1910</v>
      </c>
      <c r="EO426" s="1414" t="s">
        <v>1911</v>
      </c>
    </row>
    <row r="427" spans="2:145" ht="21" customHeight="1">
      <c r="B427" s="1439"/>
      <c r="C427" s="1439"/>
      <c r="D427" s="1439"/>
      <c r="E427" s="1439">
        <f t="array" ref="E427">IF(H426&lt;&gt;"",E426,IF(E426="","",IFERROR(MATCH(TRUE(),INDEX(INDEX(K:K,E426+1):K219&lt;&gt;"",0),0)+E426,"")))</f>
        <v>568</v>
      </c>
      <c r="F427" s="1441">
        <f t="shared" si="154"/>
        <v>0</v>
      </c>
      <c r="G427" s="1441" t="str">
        <f t="shared" si="148"/>
        <v/>
      </c>
      <c r="H427" s="1440" t="str">
        <f t="shared" si="149"/>
        <v/>
      </c>
      <c r="I427" s="1439" t="str">
        <f>IF(AND(F427&lt;&gt;"",N26&gt;0,M427&gt;N26),"Mot &gt; limite","")</f>
        <v/>
      </c>
      <c r="M427" s="1408">
        <f>IF(OR(F427="",N26="",N26&lt;=0),"",IF(LEN(F427)&lt;=N26,LEN(F427),IFERROR(FIND("♦",SUBSTITUTE(LEFT(F427,N26)," ","♦",LEN(LEFT(F427,N26))-LEN(SUBSTITUTE(LEFT(F427,N26)," ","")))),FIND(" ",F427&amp;" ",N26+1)-1)))</f>
        <v>1</v>
      </c>
      <c r="N427" s="1437" t="str">
        <f t="shared" si="150"/>
        <v/>
      </c>
      <c r="O427" s="1438" t="str">
        <f t="shared" si="151"/>
        <v/>
      </c>
      <c r="P427" s="1437" t="str">
        <f t="shared" si="152"/>
        <v/>
      </c>
      <c r="Q427" s="1437" t="str">
        <f t="shared" si="153"/>
        <v/>
      </c>
      <c r="S427" s="1477"/>
      <c r="T427" s="1477"/>
      <c r="U427" s="1477"/>
      <c r="V427" s="1477"/>
      <c r="W427" s="1477"/>
      <c r="X427" s="1477"/>
      <c r="Y427" s="1477"/>
      <c r="Z427" s="1477"/>
      <c r="AA427" s="1477"/>
      <c r="AB427" s="1467"/>
      <c r="AC427" s="1467"/>
      <c r="AD427" s="1472" t="str">
        <f>IF(ISBLANK(AE427),"",LARGE(AD411:AD426,1)+1)</f>
        <v/>
      </c>
      <c r="AE427" s="1476"/>
      <c r="AF427" s="1471"/>
      <c r="AG427" s="1471"/>
      <c r="AH427" s="1471"/>
      <c r="AI427" s="1471"/>
      <c r="AJ427" s="1471"/>
      <c r="AK427" s="1471"/>
      <c r="AL427" s="1470"/>
      <c r="AM427" s="1470"/>
      <c r="AN427" s="1470"/>
      <c r="AO427" s="1470"/>
      <c r="AP427" s="1470"/>
      <c r="AQ427" s="1470"/>
      <c r="AR427" s="1469"/>
      <c r="AS427" s="1463"/>
      <c r="EF427" s="1412"/>
      <c r="EG427" s="1411" t="s">
        <v>2886</v>
      </c>
      <c r="EH427" s="1411" t="s">
        <v>601</v>
      </c>
      <c r="EI427" s="1411" t="s">
        <v>2439</v>
      </c>
      <c r="EJ427" s="1411" t="s">
        <v>2887</v>
      </c>
      <c r="EK427" s="1411" t="s">
        <v>2887</v>
      </c>
      <c r="EL427" s="1411" t="s">
        <v>1908</v>
      </c>
      <c r="EM427" s="1411" t="s">
        <v>2881</v>
      </c>
      <c r="EN427" s="1411" t="s">
        <v>1910</v>
      </c>
      <c r="EO427" s="1414" t="s">
        <v>1911</v>
      </c>
    </row>
    <row r="428" spans="2:145" ht="21" customHeight="1">
      <c r="B428" s="1439"/>
      <c r="C428" s="1439"/>
      <c r="D428" s="1439"/>
      <c r="E428" s="1439">
        <f t="array" ref="E428">IF(H427&lt;&gt;"",E427,IF(E427="","",IFERROR(MATCH(TRUE(),INDEX(INDEX(K:K,E427+1):K219&lt;&gt;"",0),0)+E427,"")))</f>
        <v>569</v>
      </c>
      <c r="F428" s="1441">
        <f t="shared" si="154"/>
        <v>0</v>
      </c>
      <c r="G428" s="1441" t="str">
        <f t="shared" si="148"/>
        <v/>
      </c>
      <c r="H428" s="1440" t="str">
        <f t="shared" si="149"/>
        <v/>
      </c>
      <c r="I428" s="1439" t="str">
        <f>IF(AND(F428&lt;&gt;"",N26&gt;0,M428&gt;N26),"Mot &gt; limite","")</f>
        <v/>
      </c>
      <c r="M428" s="1408">
        <f>IF(OR(F428="",N26="",N26&lt;=0),"",IF(LEN(F428)&lt;=N26,LEN(F428),IFERROR(FIND("♦",SUBSTITUTE(LEFT(F428,N26)," ","♦",LEN(LEFT(F428,N26))-LEN(SUBSTITUTE(LEFT(F428,N26)," ","")))),FIND(" ",F428&amp;" ",N26+1)-1)))</f>
        <v>1</v>
      </c>
      <c r="N428" s="1437" t="str">
        <f t="shared" si="150"/>
        <v/>
      </c>
      <c r="O428" s="1438" t="str">
        <f t="shared" si="151"/>
        <v/>
      </c>
      <c r="P428" s="1437" t="str">
        <f t="shared" si="152"/>
        <v/>
      </c>
      <c r="Q428" s="1437" t="str">
        <f t="shared" si="153"/>
        <v/>
      </c>
      <c r="S428" s="1477"/>
      <c r="T428" s="1477"/>
      <c r="U428" s="1477"/>
      <c r="V428" s="1477"/>
      <c r="W428" s="1477"/>
      <c r="X428" s="1477"/>
      <c r="Y428" s="1477"/>
      <c r="Z428" s="1477"/>
      <c r="AA428" s="1477"/>
      <c r="AB428" s="1467"/>
      <c r="AC428" s="1467"/>
      <c r="AD428" s="1472" t="str">
        <f>IF(ISBLANK(AE428),"",LARGE(AD411:AD427,1)+1)</f>
        <v/>
      </c>
      <c r="AE428" s="1476"/>
      <c r="AF428" s="1471"/>
      <c r="AG428" s="1471"/>
      <c r="AH428" s="1471"/>
      <c r="AI428" s="1471"/>
      <c r="AJ428" s="1471"/>
      <c r="AK428" s="1471"/>
      <c r="AL428" s="1470"/>
      <c r="AM428" s="1470"/>
      <c r="AN428" s="1470"/>
      <c r="AO428" s="1470"/>
      <c r="AP428" s="1470"/>
      <c r="AQ428" s="1470"/>
      <c r="AR428" s="1469"/>
      <c r="AS428" s="1463"/>
      <c r="EF428" s="1412"/>
      <c r="EG428" s="1411" t="s">
        <v>2888</v>
      </c>
      <c r="EH428" s="1411" t="s">
        <v>601</v>
      </c>
      <c r="EI428" s="1411" t="s">
        <v>2439</v>
      </c>
      <c r="EJ428" s="1411" t="s">
        <v>2445</v>
      </c>
      <c r="EK428" s="1411" t="s">
        <v>2445</v>
      </c>
      <c r="EL428" s="1411" t="s">
        <v>1980</v>
      </c>
      <c r="EM428" s="1411" t="s">
        <v>2446</v>
      </c>
      <c r="EN428" s="1411" t="s">
        <v>1910</v>
      </c>
      <c r="EO428" s="1414" t="s">
        <v>1982</v>
      </c>
    </row>
    <row r="429" spans="2:145" ht="21" customHeight="1">
      <c r="B429" s="1439"/>
      <c r="C429" s="1439"/>
      <c r="D429" s="1439"/>
      <c r="E429" s="1439">
        <f t="array" ref="E429">IF(H428&lt;&gt;"",E428,IF(E428="","",IFERROR(MATCH(TRUE(),INDEX(INDEX(K:K,E428+1):K219&lt;&gt;"",0),0)+E428,"")))</f>
        <v>570</v>
      </c>
      <c r="F429" s="1441">
        <f t="shared" si="154"/>
        <v>0</v>
      </c>
      <c r="G429" s="1441" t="str">
        <f t="shared" si="148"/>
        <v/>
      </c>
      <c r="H429" s="1440" t="str">
        <f t="shared" si="149"/>
        <v/>
      </c>
      <c r="I429" s="1439" t="str">
        <f>IF(AND(F429&lt;&gt;"",N26&gt;0,M429&gt;N26),"Mot &gt; limite","")</f>
        <v/>
      </c>
      <c r="M429" s="1408">
        <f>IF(OR(F429="",N26="",N26&lt;=0),"",IF(LEN(F429)&lt;=N26,LEN(F429),IFERROR(FIND("♦",SUBSTITUTE(LEFT(F429,N26)," ","♦",LEN(LEFT(F429,N26))-LEN(SUBSTITUTE(LEFT(F429,N26)," ","")))),FIND(" ",F429&amp;" ",N26+1)-1)))</f>
        <v>1</v>
      </c>
      <c r="N429" s="1437" t="str">
        <f t="shared" si="150"/>
        <v/>
      </c>
      <c r="O429" s="1438" t="str">
        <f t="shared" si="151"/>
        <v/>
      </c>
      <c r="P429" s="1437" t="str">
        <f t="shared" si="152"/>
        <v/>
      </c>
      <c r="Q429" s="1437" t="str">
        <f t="shared" si="153"/>
        <v/>
      </c>
      <c r="S429" s="1477"/>
      <c r="T429" s="1477"/>
      <c r="U429" s="1477"/>
      <c r="V429" s="1477"/>
      <c r="W429" s="1477"/>
      <c r="X429" s="1477"/>
      <c r="Y429" s="1477"/>
      <c r="Z429" s="1477"/>
      <c r="AA429" s="1477"/>
      <c r="AB429" s="1467"/>
      <c r="AC429" s="1467"/>
      <c r="AD429" s="1472" t="str">
        <f>IF(ISBLANK(AE429),"",LARGE(AD411:AD428,1)+1)</f>
        <v/>
      </c>
      <c r="AE429" s="1476"/>
      <c r="AF429" s="1471"/>
      <c r="AG429" s="1471"/>
      <c r="AH429" s="1471"/>
      <c r="AI429" s="1471"/>
      <c r="AJ429" s="1471"/>
      <c r="AK429" s="1471"/>
      <c r="AL429" s="1470"/>
      <c r="AM429" s="1470"/>
      <c r="AN429" s="1470"/>
      <c r="AO429" s="1470"/>
      <c r="AP429" s="1470"/>
      <c r="AQ429" s="1470"/>
      <c r="AR429" s="1469"/>
      <c r="AS429" s="1463"/>
      <c r="EF429" s="1412"/>
      <c r="EG429" s="1411" t="s">
        <v>2889</v>
      </c>
      <c r="EH429" s="1411" t="s">
        <v>601</v>
      </c>
      <c r="EI429" s="1411" t="s">
        <v>2439</v>
      </c>
      <c r="EJ429" s="1411" t="s">
        <v>2448</v>
      </c>
      <c r="EK429" s="1411" t="s">
        <v>2448</v>
      </c>
      <c r="EL429" s="1411" t="s">
        <v>1980</v>
      </c>
      <c r="EM429" s="1411" t="s">
        <v>2446</v>
      </c>
      <c r="EN429" s="1411" t="s">
        <v>1910</v>
      </c>
      <c r="EO429" s="1414" t="s">
        <v>1982</v>
      </c>
    </row>
    <row r="430" spans="2:145" ht="21" customHeight="1">
      <c r="B430" s="1439"/>
      <c r="C430" s="1439"/>
      <c r="D430" s="1439"/>
      <c r="E430" s="1439">
        <f t="array" ref="E430">IF(H429&lt;&gt;"",E429,IF(E429="","",IFERROR(MATCH(TRUE(),INDEX(INDEX(K:K,E429+1):K219&lt;&gt;"",0),0)+E429,"")))</f>
        <v>571</v>
      </c>
      <c r="F430" s="1441">
        <f t="shared" si="154"/>
        <v>0</v>
      </c>
      <c r="G430" s="1441" t="str">
        <f t="shared" si="148"/>
        <v/>
      </c>
      <c r="H430" s="1440" t="str">
        <f t="shared" si="149"/>
        <v/>
      </c>
      <c r="I430" s="1439" t="str">
        <f>IF(AND(F430&lt;&gt;"",N26&gt;0,M430&gt;N26),"Mot &gt; limite","")</f>
        <v/>
      </c>
      <c r="M430" s="1408">
        <f>IF(OR(F430="",N26="",N26&lt;=0),"",IF(LEN(F430)&lt;=N26,LEN(F430),IFERROR(FIND("♦",SUBSTITUTE(LEFT(F430,N26)," ","♦",LEN(LEFT(F430,N26))-LEN(SUBSTITUTE(LEFT(F430,N26)," ","")))),FIND(" ",F430&amp;" ",N26+1)-1)))</f>
        <v>1</v>
      </c>
      <c r="N430" s="1437" t="str">
        <f t="shared" si="150"/>
        <v/>
      </c>
      <c r="O430" s="1438" t="str">
        <f t="shared" si="151"/>
        <v/>
      </c>
      <c r="P430" s="1437" t="str">
        <f t="shared" si="152"/>
        <v/>
      </c>
      <c r="Q430" s="1437" t="str">
        <f t="shared" si="153"/>
        <v/>
      </c>
      <c r="S430" s="1477"/>
      <c r="T430" s="1477"/>
      <c r="U430" s="1477"/>
      <c r="V430" s="1477"/>
      <c r="W430" s="1477"/>
      <c r="X430" s="1477"/>
      <c r="Y430" s="1477"/>
      <c r="Z430" s="1477"/>
      <c r="AA430" s="1477"/>
      <c r="AB430" s="1467"/>
      <c r="AC430" s="1467"/>
      <c r="AD430" s="1466" t="s">
        <v>118</v>
      </c>
      <c r="AE430" s="1465"/>
      <c r="AF430" s="1465"/>
      <c r="AG430" s="1465"/>
      <c r="AH430" s="1465"/>
      <c r="AI430" s="1465"/>
      <c r="AJ430" s="1465"/>
      <c r="AK430" s="1465"/>
      <c r="AL430" s="1465"/>
      <c r="AM430" s="1465"/>
      <c r="AN430" s="1465"/>
      <c r="AO430" s="1465"/>
      <c r="AP430" s="1465"/>
      <c r="AQ430" s="1465"/>
      <c r="AR430" s="1574" t="s">
        <v>118</v>
      </c>
      <c r="AS430" s="1463"/>
      <c r="EF430" s="1412"/>
      <c r="EG430" s="1411" t="s">
        <v>2890</v>
      </c>
      <c r="EH430" s="1411" t="s">
        <v>601</v>
      </c>
      <c r="EI430" s="1411" t="s">
        <v>2439</v>
      </c>
      <c r="EJ430" s="1411" t="s">
        <v>2891</v>
      </c>
      <c r="EK430" s="1411" t="s">
        <v>2891</v>
      </c>
      <c r="EL430" s="1411" t="s">
        <v>1908</v>
      </c>
      <c r="EM430" s="1411" t="s">
        <v>2881</v>
      </c>
      <c r="EN430" s="1411" t="s">
        <v>1910</v>
      </c>
      <c r="EO430" s="1414" t="s">
        <v>1911</v>
      </c>
    </row>
    <row r="431" spans="2:145" ht="21" customHeight="1">
      <c r="B431" s="1439"/>
      <c r="C431" s="1439"/>
      <c r="D431" s="1439"/>
      <c r="E431" s="1439">
        <f t="array" ref="E431">IF(H430&lt;&gt;"",E430,IF(E430="","",IFERROR(MATCH(TRUE(),INDEX(INDEX(K:K,E430+1):K219&lt;&gt;"",0),0)+E430,"")))</f>
        <v>572</v>
      </c>
      <c r="F431" s="1441">
        <f t="shared" si="154"/>
        <v>0</v>
      </c>
      <c r="G431" s="1441" t="str">
        <f t="shared" si="148"/>
        <v/>
      </c>
      <c r="H431" s="1440" t="str">
        <f t="shared" si="149"/>
        <v/>
      </c>
      <c r="I431" s="1439" t="str">
        <f>IF(AND(F431&lt;&gt;"",N26&gt;0,M431&gt;N26),"Mot &gt; limite","")</f>
        <v/>
      </c>
      <c r="M431" s="1408">
        <f>IF(OR(F431="",N26="",N26&lt;=0),"",IF(LEN(F431)&lt;=N26,LEN(F431),IFERROR(FIND("♦",SUBSTITUTE(LEFT(F431,N26)," ","♦",LEN(LEFT(F431,N26))-LEN(SUBSTITUTE(LEFT(F431,N26)," ","")))),FIND(" ",F431&amp;" ",N26+1)-1)))</f>
        <v>1</v>
      </c>
      <c r="N431" s="1437" t="str">
        <f t="shared" si="150"/>
        <v/>
      </c>
      <c r="O431" s="1438" t="str">
        <f t="shared" si="151"/>
        <v/>
      </c>
      <c r="P431" s="1437" t="str">
        <f t="shared" si="152"/>
        <v/>
      </c>
      <c r="Q431" s="1437" t="str">
        <f t="shared" si="153"/>
        <v/>
      </c>
      <c r="S431" s="1477"/>
      <c r="T431" s="1477"/>
      <c r="U431" s="1477"/>
      <c r="V431" s="1477"/>
      <c r="W431" s="1477"/>
      <c r="X431" s="1477"/>
      <c r="Y431" s="1477"/>
      <c r="Z431" s="1477"/>
      <c r="AA431" s="1477"/>
      <c r="AB431" s="1467"/>
      <c r="AC431" s="1467"/>
      <c r="AD431" s="1573" t="s">
        <v>593</v>
      </c>
      <c r="AE431" s="1476"/>
      <c r="AF431" s="1471"/>
      <c r="AG431" s="1471"/>
      <c r="AH431" s="1471"/>
      <c r="AI431" s="1471"/>
      <c r="AJ431" s="1471"/>
      <c r="AK431" s="1572"/>
      <c r="AL431" s="1571"/>
      <c r="AM431" s="1571"/>
      <c r="AN431" s="1571"/>
      <c r="AO431" s="1571"/>
      <c r="AP431" s="1570"/>
      <c r="AQ431" s="1570"/>
      <c r="AR431" s="1569" t="s">
        <v>245</v>
      </c>
      <c r="AS431" s="1463"/>
      <c r="EF431" s="1412"/>
      <c r="EG431" s="1411" t="s">
        <v>2892</v>
      </c>
      <c r="EH431" s="1411" t="s">
        <v>601</v>
      </c>
      <c r="EI431" s="1411" t="s">
        <v>2439</v>
      </c>
      <c r="EJ431" s="1411" t="s">
        <v>2452</v>
      </c>
      <c r="EK431" s="1411" t="s">
        <v>2452</v>
      </c>
      <c r="EL431" s="1411" t="s">
        <v>1908</v>
      </c>
      <c r="EM431" s="1411" t="s">
        <v>2881</v>
      </c>
      <c r="EN431" s="1411" t="s">
        <v>1910</v>
      </c>
      <c r="EO431" s="1414" t="s">
        <v>1911</v>
      </c>
    </row>
    <row r="432" spans="2:145" ht="21" customHeight="1">
      <c r="B432" s="1439"/>
      <c r="C432" s="1439"/>
      <c r="D432" s="1439"/>
      <c r="E432" s="1439">
        <f t="array" ref="E432">IF(H431&lt;&gt;"",E431,IF(E431="","",IFERROR(MATCH(TRUE(),INDEX(INDEX(K:K,E431+1):K219&lt;&gt;"",0),0)+E431,"")))</f>
        <v>573</v>
      </c>
      <c r="F432" s="1441">
        <f t="shared" si="154"/>
        <v>0</v>
      </c>
      <c r="G432" s="1441" t="str">
        <f t="shared" si="148"/>
        <v/>
      </c>
      <c r="H432" s="1440" t="str">
        <f t="shared" si="149"/>
        <v/>
      </c>
      <c r="I432" s="1439" t="str">
        <f>IF(AND(F432&lt;&gt;"",N26&gt;0,M432&gt;N26),"Mot &gt; limite","")</f>
        <v/>
      </c>
      <c r="M432" s="1408">
        <f>IF(OR(F432="",N26="",N26&lt;=0),"",IF(LEN(F432)&lt;=N26,LEN(F432),IFERROR(FIND("♦",SUBSTITUTE(LEFT(F432,N26)," ","♦",LEN(LEFT(F432,N26))-LEN(SUBSTITUTE(LEFT(F432,N26)," ","")))),FIND(" ",F432&amp;" ",N26+1)-1)))</f>
        <v>1</v>
      </c>
      <c r="N432" s="1437" t="str">
        <f t="shared" si="150"/>
        <v/>
      </c>
      <c r="O432" s="1438" t="str">
        <f t="shared" si="151"/>
        <v/>
      </c>
      <c r="P432" s="1437" t="str">
        <f t="shared" si="152"/>
        <v/>
      </c>
      <c r="Q432" s="1437" t="str">
        <f t="shared" si="153"/>
        <v/>
      </c>
      <c r="S432" s="1477"/>
      <c r="T432" s="1477"/>
      <c r="U432" s="1477"/>
      <c r="V432" s="1477"/>
      <c r="W432" s="1477"/>
      <c r="X432" s="1477"/>
      <c r="Y432" s="1477"/>
      <c r="Z432" s="1477"/>
      <c r="AA432" s="1477"/>
      <c r="AB432" s="1467"/>
      <c r="AC432" s="1467"/>
      <c r="AD432" s="1568">
        <v>0</v>
      </c>
      <c r="AE432" s="1476"/>
      <c r="AF432" s="1471"/>
      <c r="AG432" s="1471"/>
      <c r="AH432" s="1471"/>
      <c r="AI432" s="1471"/>
      <c r="AJ432" s="1471"/>
      <c r="AK432" s="1565"/>
      <c r="AL432" s="1564" t="s">
        <v>284</v>
      </c>
      <c r="AM432" s="1567" t="s">
        <v>285</v>
      </c>
      <c r="AN432" s="1562"/>
      <c r="AO432" s="1562"/>
      <c r="AP432" s="1566">
        <v>25</v>
      </c>
      <c r="AQ432" s="1560" t="str">
        <f>"&lt; ③ quantité dans 1"&amp;" "&amp;AM433</f>
        <v>&lt; ③ quantité dans 1 Gastro 1/1</v>
      </c>
      <c r="AR432" s="1553"/>
      <c r="AS432" s="1463"/>
      <c r="EF432" s="1412"/>
      <c r="EG432" s="1411" t="s">
        <v>2893</v>
      </c>
      <c r="EH432" s="1411" t="s">
        <v>601</v>
      </c>
      <c r="EI432" s="1411" t="s">
        <v>2439</v>
      </c>
      <c r="EJ432" s="1411" t="s">
        <v>2894</v>
      </c>
      <c r="EK432" s="1411" t="s">
        <v>2895</v>
      </c>
      <c r="EL432" s="1411" t="s">
        <v>1908</v>
      </c>
      <c r="EM432" s="1411" t="s">
        <v>2881</v>
      </c>
      <c r="EN432" s="1411" t="s">
        <v>1910</v>
      </c>
      <c r="EO432" s="1414" t="s">
        <v>1911</v>
      </c>
    </row>
    <row r="433" spans="2:145" ht="21" customHeight="1">
      <c r="B433" s="1439"/>
      <c r="C433" s="1439"/>
      <c r="D433" s="1439"/>
      <c r="E433" s="1439">
        <f t="array" ref="E433">IF(H432&lt;&gt;"",E432,IF(E432="","",IFERROR(MATCH(TRUE(),INDEX(INDEX(K:K,E432+1):K219&lt;&gt;"",0),0)+E432,"")))</f>
        <v>574</v>
      </c>
      <c r="F433" s="1441">
        <f t="shared" si="154"/>
        <v>0</v>
      </c>
      <c r="G433" s="1441" t="str">
        <f t="shared" si="148"/>
        <v/>
      </c>
      <c r="H433" s="1440" t="str">
        <f t="shared" si="149"/>
        <v/>
      </c>
      <c r="I433" s="1439" t="str">
        <f>IF(AND(F433&lt;&gt;"",N26&gt;0,M433&gt;N26),"Mot &gt; limite","")</f>
        <v/>
      </c>
      <c r="M433" s="1408">
        <f>IF(OR(F433="",N26="",N26&lt;=0),"",IF(LEN(F433)&lt;=N26,LEN(F433),IFERROR(FIND("♦",SUBSTITUTE(LEFT(F433,N26)," ","♦",LEN(LEFT(F433,N26))-LEN(SUBSTITUTE(LEFT(F433,N26)," ","")))),FIND(" ",F433&amp;" ",N26+1)-1)))</f>
        <v>1</v>
      </c>
      <c r="N433" s="1437" t="str">
        <f t="shared" si="150"/>
        <v/>
      </c>
      <c r="O433" s="1438" t="str">
        <f t="shared" si="151"/>
        <v/>
      </c>
      <c r="P433" s="1437" t="str">
        <f t="shared" si="152"/>
        <v/>
      </c>
      <c r="Q433" s="1437" t="str">
        <f t="shared" si="153"/>
        <v/>
      </c>
      <c r="S433" s="1477"/>
      <c r="T433" s="1477"/>
      <c r="U433" s="1477"/>
      <c r="V433" s="1477"/>
      <c r="W433" s="1477"/>
      <c r="X433" s="1477"/>
      <c r="Y433" s="1477"/>
      <c r="Z433" s="1477"/>
      <c r="AA433" s="1477"/>
      <c r="AB433" s="1467"/>
      <c r="AC433" s="1467"/>
      <c r="AD433" s="1472" t="str">
        <f>IF(ISBLANK(AJ433),"",LARGE(AD432:AD432,1)+1)</f>
        <v/>
      </c>
      <c r="AE433" s="1476"/>
      <c r="AF433" s="1471"/>
      <c r="AG433" s="1471"/>
      <c r="AH433" s="1471"/>
      <c r="AI433" s="1471"/>
      <c r="AJ433" s="1471"/>
      <c r="AK433" s="1565"/>
      <c r="AL433" s="1564" t="s">
        <v>286</v>
      </c>
      <c r="AM433" s="1563" t="s">
        <v>124</v>
      </c>
      <c r="AN433" s="1562"/>
      <c r="AO433" s="1562"/>
      <c r="AP433" s="1561" t="s">
        <v>287</v>
      </c>
      <c r="AQ433" s="1560" t="s">
        <v>288</v>
      </c>
      <c r="AR433" s="1553"/>
      <c r="AS433" s="1463"/>
      <c r="EF433" s="1412"/>
      <c r="EG433" s="1411" t="s">
        <v>2896</v>
      </c>
      <c r="EH433" s="1411" t="s">
        <v>601</v>
      </c>
      <c r="EI433" s="1411" t="s">
        <v>2439</v>
      </c>
      <c r="EJ433" s="1411" t="s">
        <v>2897</v>
      </c>
      <c r="EK433" s="1411" t="s">
        <v>2897</v>
      </c>
      <c r="EL433" s="1411" t="s">
        <v>1908</v>
      </c>
      <c r="EM433" s="1411" t="s">
        <v>2881</v>
      </c>
      <c r="EN433" s="1411" t="s">
        <v>1910</v>
      </c>
      <c r="EO433" s="1414" t="s">
        <v>1911</v>
      </c>
    </row>
    <row r="434" spans="2:145" ht="21" customHeight="1">
      <c r="B434" s="1439"/>
      <c r="C434" s="1439"/>
      <c r="D434" s="1439"/>
      <c r="E434" s="1439">
        <f t="array" ref="E434">IF(H433&lt;&gt;"",E433,IF(E433="","",IFERROR(MATCH(TRUE(),INDEX(INDEX(K:K,E433+1):K219&lt;&gt;"",0),0)+E433,"")))</f>
        <v>575</v>
      </c>
      <c r="F434" s="1441">
        <f t="shared" si="154"/>
        <v>0</v>
      </c>
      <c r="G434" s="1441" t="str">
        <f t="shared" si="148"/>
        <v/>
      </c>
      <c r="H434" s="1440" t="str">
        <f t="shared" si="149"/>
        <v/>
      </c>
      <c r="I434" s="1439" t="str">
        <f>IF(AND(F434&lt;&gt;"",N26&gt;0,M434&gt;N26),"Mot &gt; limite","")</f>
        <v/>
      </c>
      <c r="M434" s="1408">
        <f>IF(OR(F434="",N26="",N26&lt;=0),"",IF(LEN(F434)&lt;=N26,LEN(F434),IFERROR(FIND("♦",SUBSTITUTE(LEFT(F434,N26)," ","♦",LEN(LEFT(F434,N26))-LEN(SUBSTITUTE(LEFT(F434,N26)," ","")))),FIND(" ",F434&amp;" ",N26+1)-1)))</f>
        <v>1</v>
      </c>
      <c r="N434" s="1437" t="str">
        <f t="shared" si="150"/>
        <v/>
      </c>
      <c r="O434" s="1438" t="str">
        <f t="shared" si="151"/>
        <v/>
      </c>
      <c r="P434" s="1437" t="str">
        <f t="shared" si="152"/>
        <v/>
      </c>
      <c r="Q434" s="1437" t="str">
        <f t="shared" si="153"/>
        <v/>
      </c>
      <c r="S434" s="1477"/>
      <c r="T434" s="1477"/>
      <c r="U434" s="1477"/>
      <c r="V434" s="1477"/>
      <c r="W434" s="1477"/>
      <c r="X434" s="1477"/>
      <c r="Y434" s="1477"/>
      <c r="Z434" s="1477"/>
      <c r="AA434" s="1477"/>
      <c r="AB434" s="1467"/>
      <c r="AC434" s="1467"/>
      <c r="AD434" s="1472" t="str">
        <f>IF(ISBLANK(AJ434),"",LARGE(AD432:AD433,1)+1)</f>
        <v/>
      </c>
      <c r="AE434" s="1476"/>
      <c r="AF434" s="1471"/>
      <c r="AG434" s="1471"/>
      <c r="AH434" s="1471"/>
      <c r="AI434" s="1471"/>
      <c r="AJ434" s="1471"/>
      <c r="AK434" s="1559"/>
      <c r="AL434" s="1443"/>
      <c r="AM434" s="1558"/>
      <c r="AN434" s="1557" t="s">
        <v>289</v>
      </c>
      <c r="AO434" s="1556">
        <v>120</v>
      </c>
      <c r="AP434" s="1555">
        <v>2.7</v>
      </c>
      <c r="AQ434" s="1554" t="str">
        <f>"&lt; ⑥ poids par "&amp; AM433</f>
        <v>&lt; ⑥ poids par Gastro 1/1</v>
      </c>
      <c r="AR434" s="1553"/>
      <c r="AS434" s="1463"/>
      <c r="EF434" s="1412"/>
      <c r="EG434" s="1411" t="s">
        <v>2898</v>
      </c>
      <c r="EH434" s="1411" t="s">
        <v>601</v>
      </c>
      <c r="EI434" s="1411" t="s">
        <v>2439</v>
      </c>
      <c r="EJ434" s="1411" t="s">
        <v>2899</v>
      </c>
      <c r="EK434" s="1411" t="s">
        <v>2899</v>
      </c>
      <c r="EL434" s="1411" t="s">
        <v>1908</v>
      </c>
      <c r="EM434" s="1411" t="s">
        <v>2881</v>
      </c>
      <c r="EN434" s="1411" t="s">
        <v>1910</v>
      </c>
      <c r="EO434" s="1414" t="s">
        <v>1911</v>
      </c>
    </row>
    <row r="435" spans="2:145" ht="21" customHeight="1">
      <c r="B435" s="1439"/>
      <c r="C435" s="1439"/>
      <c r="D435" s="1439"/>
      <c r="E435" s="1439">
        <f t="array" ref="E435">IF(H434&lt;&gt;"",E434,IF(E434="","",IFERROR(MATCH(TRUE(),INDEX(INDEX(K:K,E434+1):K219&lt;&gt;"",0),0)+E434,"")))</f>
        <v>576</v>
      </c>
      <c r="F435" s="1441">
        <f t="shared" si="154"/>
        <v>0</v>
      </c>
      <c r="G435" s="1441" t="str">
        <f t="shared" si="148"/>
        <v/>
      </c>
      <c r="H435" s="1440" t="str">
        <f t="shared" si="149"/>
        <v/>
      </c>
      <c r="I435" s="1439" t="str">
        <f>IF(AND(F435&lt;&gt;"",N26&gt;0,M435&gt;N26),"Mot &gt; limite","")</f>
        <v/>
      </c>
      <c r="M435" s="1408">
        <f>IF(OR(F435="",N26="",N26&lt;=0),"",IF(LEN(F435)&lt;=N26,LEN(F435),IFERROR(FIND("♦",SUBSTITUTE(LEFT(F435,N26)," ","♦",LEN(LEFT(F435,N26))-LEN(SUBSTITUTE(LEFT(F435,N26)," ","")))),FIND(" ",F435&amp;" ",N26+1)-1)))</f>
        <v>1</v>
      </c>
      <c r="N435" s="1437" t="str">
        <f t="shared" si="150"/>
        <v/>
      </c>
      <c r="O435" s="1438" t="str">
        <f t="shared" si="151"/>
        <v/>
      </c>
      <c r="P435" s="1437" t="str">
        <f t="shared" si="152"/>
        <v/>
      </c>
      <c r="Q435" s="1437" t="str">
        <f t="shared" si="153"/>
        <v/>
      </c>
      <c r="S435" s="1477"/>
      <c r="T435" s="1477"/>
      <c r="U435" s="1477"/>
      <c r="V435" s="1477"/>
      <c r="W435" s="1477"/>
      <c r="X435" s="1477"/>
      <c r="Y435" s="1477"/>
      <c r="Z435" s="1477"/>
      <c r="AA435" s="1477"/>
      <c r="AB435" s="1467"/>
      <c r="AC435" s="1467"/>
      <c r="AD435" s="1472" t="str">
        <f>IF(ISBLANK(AJ435),"",LARGE(AD432:AD434,1)+1)</f>
        <v/>
      </c>
      <c r="AE435" s="1476"/>
      <c r="AF435" s="1471"/>
      <c r="AG435" s="1471"/>
      <c r="AH435" s="1471"/>
      <c r="AI435" s="1471"/>
      <c r="AJ435" s="1471"/>
      <c r="AK435" s="1552"/>
      <c r="AL435" s="1551" t="s">
        <v>290</v>
      </c>
      <c r="AM435" s="1550" t="s">
        <v>291</v>
      </c>
      <c r="AN435" s="1549" t="s">
        <v>292</v>
      </c>
      <c r="AO435" s="1548" t="s">
        <v>293</v>
      </c>
      <c r="AP435" s="2356" t="s">
        <v>294</v>
      </c>
      <c r="AQ435" s="1547">
        <f>AL437*AL436</f>
        <v>225</v>
      </c>
      <c r="AR435" s="1546" t="str">
        <f>AL438</f>
        <v>escalopes</v>
      </c>
      <c r="AS435" s="1463"/>
      <c r="EF435" s="1412"/>
      <c r="EG435" s="1411" t="s">
        <v>2900</v>
      </c>
      <c r="EH435" s="1411" t="s">
        <v>601</v>
      </c>
      <c r="EI435" s="1411" t="s">
        <v>2439</v>
      </c>
      <c r="EJ435" s="1411" t="s">
        <v>2901</v>
      </c>
      <c r="EK435" s="1411" t="s">
        <v>2901</v>
      </c>
      <c r="EL435" s="1411" t="s">
        <v>1908</v>
      </c>
      <c r="EM435" s="1411" t="s">
        <v>2881</v>
      </c>
      <c r="EN435" s="1411" t="s">
        <v>1910</v>
      </c>
      <c r="EO435" s="1414" t="s">
        <v>1911</v>
      </c>
    </row>
    <row r="436" spans="2:145" ht="21" customHeight="1">
      <c r="B436" s="1439"/>
      <c r="C436" s="1439"/>
      <c r="D436" s="1439"/>
      <c r="E436" s="1439">
        <f t="array" ref="E436">IF(H435&lt;&gt;"",E435,IF(E435="","",IFERROR(MATCH(TRUE(),INDEX(INDEX(K:K,E435+1):K219&lt;&gt;"",0),0)+E435,"")))</f>
        <v>577</v>
      </c>
      <c r="F436" s="1441">
        <f t="shared" si="154"/>
        <v>0</v>
      </c>
      <c r="G436" s="1441" t="str">
        <f t="shared" si="148"/>
        <v/>
      </c>
      <c r="H436" s="1440" t="str">
        <f t="shared" si="149"/>
        <v/>
      </c>
      <c r="I436" s="1439" t="str">
        <f>IF(AND(F436&lt;&gt;"",N26&gt;0,M436&gt;N26),"Mot &gt; limite","")</f>
        <v/>
      </c>
      <c r="M436" s="1408">
        <f>IF(OR(F436="",N26="",N26&lt;=0),"",IF(LEN(F436)&lt;=N26,LEN(F436),IFERROR(FIND("♦",SUBSTITUTE(LEFT(F436,N26)," ","♦",LEN(LEFT(F436,N26))-LEN(SUBSTITUTE(LEFT(F436,N26)," ","")))),FIND(" ",F436&amp;" ",N26+1)-1)))</f>
        <v>1</v>
      </c>
      <c r="N436" s="1437" t="str">
        <f t="shared" si="150"/>
        <v/>
      </c>
      <c r="O436" s="1438" t="str">
        <f t="shared" si="151"/>
        <v/>
      </c>
      <c r="P436" s="1437" t="str">
        <f t="shared" si="152"/>
        <v/>
      </c>
      <c r="Q436" s="1437" t="str">
        <f t="shared" si="153"/>
        <v/>
      </c>
      <c r="S436" s="1477"/>
      <c r="T436" s="1477"/>
      <c r="U436" s="1477"/>
      <c r="V436" s="1477"/>
      <c r="W436" s="1477"/>
      <c r="X436" s="1477"/>
      <c r="Y436" s="1477"/>
      <c r="Z436" s="1477"/>
      <c r="AA436" s="1477"/>
      <c r="AB436" s="1467"/>
      <c r="AC436" s="1467"/>
      <c r="AD436" s="1472" t="str">
        <f>IF(ISBLANK(AJ436),"",LARGE(AD432:AD435,1)+1)</f>
        <v/>
      </c>
      <c r="AE436" s="1476"/>
      <c r="AF436" s="1471"/>
      <c r="AG436" s="1471"/>
      <c r="AH436" s="1471"/>
      <c r="AI436" s="1471"/>
      <c r="AJ436" s="1471"/>
      <c r="AK436" s="1545"/>
      <c r="AL436" s="1544">
        <v>450</v>
      </c>
      <c r="AM436" s="1543">
        <v>1230</v>
      </c>
      <c r="AN436" s="1543">
        <v>220</v>
      </c>
      <c r="AO436" s="1542">
        <v>95</v>
      </c>
      <c r="AP436" s="2357"/>
      <c r="AQ436" s="1541"/>
      <c r="AR436" s="1540">
        <f>AO443</f>
        <v>54</v>
      </c>
      <c r="AS436" s="1463"/>
      <c r="EF436" s="1412"/>
      <c r="EG436" s="1411" t="s">
        <v>2902</v>
      </c>
      <c r="EH436" s="1411" t="s">
        <v>601</v>
      </c>
      <c r="EI436" s="1411" t="s">
        <v>2439</v>
      </c>
      <c r="EJ436" s="1411" t="s">
        <v>2903</v>
      </c>
      <c r="EK436" s="1411" t="s">
        <v>2903</v>
      </c>
      <c r="EL436" s="1411" t="s">
        <v>1908</v>
      </c>
      <c r="EM436" s="1411" t="s">
        <v>2881</v>
      </c>
      <c r="EN436" s="1411" t="s">
        <v>1910</v>
      </c>
      <c r="EO436" s="1414" t="s">
        <v>1911</v>
      </c>
    </row>
    <row r="437" spans="2:145" ht="21" customHeight="1">
      <c r="B437" s="1439"/>
      <c r="C437" s="1439"/>
      <c r="D437" s="1439"/>
      <c r="E437" s="1439">
        <f t="array" ref="E437">IF(H436&lt;&gt;"",E436,IF(E436="","",IFERROR(MATCH(TRUE(),INDEX(INDEX(K:K,E436+1):K219&lt;&gt;"",0),0)+E436,"")))</f>
        <v>578</v>
      </c>
      <c r="F437" s="1441">
        <f t="shared" si="154"/>
        <v>0</v>
      </c>
      <c r="G437" s="1441" t="str">
        <f t="shared" si="148"/>
        <v/>
      </c>
      <c r="H437" s="1440" t="str">
        <f t="shared" si="149"/>
        <v/>
      </c>
      <c r="I437" s="1439" t="str">
        <f>IF(AND(F437&lt;&gt;"",N26&gt;0,M437&gt;N26),"Mot &gt; limite","")</f>
        <v/>
      </c>
      <c r="M437" s="1408">
        <f>IF(OR(F437="",N26="",N26&lt;=0),"",IF(LEN(F437)&lt;=N26,LEN(F437),IFERROR(FIND("♦",SUBSTITUTE(LEFT(F437,N26)," ","♦",LEN(LEFT(F437,N26))-LEN(SUBSTITUTE(LEFT(F437,N26)," ","")))),FIND(" ",F437&amp;" ",N26+1)-1)))</f>
        <v>1</v>
      </c>
      <c r="N437" s="1437" t="str">
        <f t="shared" si="150"/>
        <v/>
      </c>
      <c r="O437" s="1438" t="str">
        <f t="shared" si="151"/>
        <v/>
      </c>
      <c r="P437" s="1437" t="str">
        <f t="shared" si="152"/>
        <v/>
      </c>
      <c r="Q437" s="1437" t="str">
        <f t="shared" si="153"/>
        <v/>
      </c>
      <c r="S437" s="1477"/>
      <c r="T437" s="1477"/>
      <c r="U437" s="1477"/>
      <c r="V437" s="1477"/>
      <c r="W437" s="1477"/>
      <c r="X437" s="1477"/>
      <c r="Y437" s="1477"/>
      <c r="Z437" s="1477"/>
      <c r="AA437" s="1477"/>
      <c r="AB437" s="1467"/>
      <c r="AC437" s="1467"/>
      <c r="AD437" s="1472" t="str">
        <f>IF(ISBLANK(AJ437),"",LARGE(AD432:AD436,1)+1)</f>
        <v/>
      </c>
      <c r="AE437" s="1476"/>
      <c r="AF437" s="1471"/>
      <c r="AG437" s="1471"/>
      <c r="AH437" s="1471"/>
      <c r="AI437" s="1471"/>
      <c r="AJ437" s="1471"/>
      <c r="AK437" s="1539"/>
      <c r="AL437" s="1538">
        <v>0.5</v>
      </c>
      <c r="AM437" s="1537">
        <v>0.75</v>
      </c>
      <c r="AN437" s="1537">
        <v>1</v>
      </c>
      <c r="AO437" s="1537">
        <v>1</v>
      </c>
      <c r="AP437" s="2358" t="s">
        <v>295</v>
      </c>
      <c r="AQ437" s="1536">
        <f>AM437*AM436</f>
        <v>922.5</v>
      </c>
      <c r="AR437" s="1535" t="str">
        <f>AM438</f>
        <v>escalopes</v>
      </c>
      <c r="AS437" s="1463"/>
      <c r="EF437" s="1412"/>
      <c r="EG437" s="1411" t="s">
        <v>2904</v>
      </c>
      <c r="EH437" s="1411" t="s">
        <v>601</v>
      </c>
      <c r="EI437" s="1411" t="s">
        <v>2439</v>
      </c>
      <c r="EJ437" s="1411" t="s">
        <v>2905</v>
      </c>
      <c r="EK437" s="1411" t="s">
        <v>2906</v>
      </c>
      <c r="EL437" s="1411" t="s">
        <v>1908</v>
      </c>
      <c r="EM437" s="1411" t="s">
        <v>2881</v>
      </c>
      <c r="EN437" s="1411" t="s">
        <v>1910</v>
      </c>
      <c r="EO437" s="1414" t="s">
        <v>1911</v>
      </c>
    </row>
    <row r="438" spans="2:145" ht="21" customHeight="1">
      <c r="B438" s="1439"/>
      <c r="C438" s="1439"/>
      <c r="D438" s="1439"/>
      <c r="E438" s="1439">
        <f t="array" ref="E438">IF(H437&lt;&gt;"",E437,IF(E437="","",IFERROR(MATCH(TRUE(),INDEX(INDEX(K:K,E437+1):K219&lt;&gt;"",0),0)+E437,"")))</f>
        <v>579</v>
      </c>
      <c r="F438" s="1441">
        <f t="shared" si="154"/>
        <v>0</v>
      </c>
      <c r="G438" s="1441" t="str">
        <f t="shared" si="148"/>
        <v/>
      </c>
      <c r="H438" s="1440" t="str">
        <f t="shared" si="149"/>
        <v/>
      </c>
      <c r="I438" s="1439" t="str">
        <f>IF(AND(F438&lt;&gt;"",N26&gt;0,M438&gt;N26),"Mot &gt; limite","")</f>
        <v/>
      </c>
      <c r="M438" s="1408">
        <f>IF(OR(F438="",N26="",N26&lt;=0),"",IF(LEN(F438)&lt;=N26,LEN(F438),IFERROR(FIND("♦",SUBSTITUTE(LEFT(F438,N26)," ","♦",LEN(LEFT(F438,N26))-LEN(SUBSTITUTE(LEFT(F438,N26)," ","")))),FIND(" ",F438&amp;" ",N26+1)-1)))</f>
        <v>1</v>
      </c>
      <c r="N438" s="1437" t="str">
        <f t="shared" si="150"/>
        <v/>
      </c>
      <c r="O438" s="1438" t="str">
        <f t="shared" si="151"/>
        <v/>
      </c>
      <c r="P438" s="1437" t="str">
        <f t="shared" si="152"/>
        <v/>
      </c>
      <c r="Q438" s="1437" t="str">
        <f t="shared" si="153"/>
        <v/>
      </c>
      <c r="S438" s="1477"/>
      <c r="T438" s="1477"/>
      <c r="U438" s="1477"/>
      <c r="V438" s="1477"/>
      <c r="W438" s="1477"/>
      <c r="X438" s="1477"/>
      <c r="Y438" s="1477"/>
      <c r="Z438" s="1477"/>
      <c r="AA438" s="1477"/>
      <c r="AB438" s="1467"/>
      <c r="AC438" s="1467"/>
      <c r="AD438" s="1472" t="str">
        <f>IF(ISBLANK(AJ438),"",LARGE(AD432:AD437,1)+1)</f>
        <v/>
      </c>
      <c r="AE438" s="1476"/>
      <c r="AF438" s="1471"/>
      <c r="AG438" s="1471"/>
      <c r="AH438" s="1471"/>
      <c r="AI438" s="1471"/>
      <c r="AJ438" s="1471"/>
      <c r="AK438" s="1534"/>
      <c r="AL438" s="1533" t="str">
        <f>AP433</f>
        <v>escalopes</v>
      </c>
      <c r="AM438" s="1532" t="str">
        <f>AP433</f>
        <v>escalopes</v>
      </c>
      <c r="AN438" s="1532" t="str">
        <f>AP433</f>
        <v>escalopes</v>
      </c>
      <c r="AO438" s="1532" t="str">
        <f>AP433</f>
        <v>escalopes</v>
      </c>
      <c r="AP438" s="2359"/>
      <c r="AQ438" s="1531"/>
      <c r="AR438" s="1530">
        <f>AO444</f>
        <v>147.6</v>
      </c>
      <c r="AS438" s="1463"/>
      <c r="EF438" s="1412"/>
      <c r="EG438" s="1411" t="s">
        <v>2907</v>
      </c>
      <c r="EH438" s="1411" t="s">
        <v>601</v>
      </c>
      <c r="EI438" s="1411" t="s">
        <v>2439</v>
      </c>
      <c r="EJ438" s="1411" t="s">
        <v>2908</v>
      </c>
      <c r="EK438" s="1411" t="s">
        <v>2909</v>
      </c>
      <c r="EL438" s="1411" t="s">
        <v>1908</v>
      </c>
      <c r="EM438" s="1411" t="s">
        <v>2881</v>
      </c>
      <c r="EN438" s="1411" t="s">
        <v>1910</v>
      </c>
      <c r="EO438" s="1414" t="s">
        <v>1911</v>
      </c>
    </row>
    <row r="439" spans="2:145" ht="21" customHeight="1">
      <c r="B439" s="1439"/>
      <c r="C439" s="1439"/>
      <c r="D439" s="1439"/>
      <c r="E439" s="1439">
        <f t="array" ref="E439">IF(H438&lt;&gt;"",E438,IF(E438="","",IFERROR(MATCH(TRUE(),INDEX(INDEX(K:K,E438+1):K219&lt;&gt;"",0),0)+E438,"")))</f>
        <v>580</v>
      </c>
      <c r="F439" s="1441">
        <f t="shared" si="154"/>
        <v>0</v>
      </c>
      <c r="G439" s="1441" t="str">
        <f t="shared" si="148"/>
        <v/>
      </c>
      <c r="H439" s="1440" t="str">
        <f t="shared" si="149"/>
        <v/>
      </c>
      <c r="I439" s="1439" t="str">
        <f>IF(AND(F439&lt;&gt;"",N26&gt;0,M439&gt;N26),"Mot &gt; limite","")</f>
        <v/>
      </c>
      <c r="M439" s="1408">
        <f>IF(OR(F439="",N26="",N26&lt;=0),"",IF(LEN(F439)&lt;=N26,LEN(F439),IFERROR(FIND("♦",SUBSTITUTE(LEFT(F439,N26)," ","♦",LEN(LEFT(F439,N26))-LEN(SUBSTITUTE(LEFT(F439,N26)," ","")))),FIND(" ",F439&amp;" ",N26+1)-1)))</f>
        <v>1</v>
      </c>
      <c r="N439" s="1437" t="str">
        <f t="shared" si="150"/>
        <v/>
      </c>
      <c r="O439" s="1438" t="str">
        <f t="shared" si="151"/>
        <v/>
      </c>
      <c r="P439" s="1437" t="str">
        <f t="shared" si="152"/>
        <v/>
      </c>
      <c r="Q439" s="1437" t="str">
        <f t="shared" si="153"/>
        <v/>
      </c>
      <c r="S439" s="1477"/>
      <c r="T439" s="1477"/>
      <c r="U439" s="1477"/>
      <c r="V439" s="1477"/>
      <c r="W439" s="1477"/>
      <c r="X439" s="1477"/>
      <c r="Y439" s="1477"/>
      <c r="Z439" s="1477"/>
      <c r="AA439" s="1477"/>
      <c r="AB439" s="1467"/>
      <c r="AC439" s="1467"/>
      <c r="AD439" s="1472" t="str">
        <f>IF(ISBLANK(AJ439),"",LARGE(AD432:AD438,1)+1)</f>
        <v/>
      </c>
      <c r="AE439" s="1476"/>
      <c r="AF439" s="1471"/>
      <c r="AG439" s="1471"/>
      <c r="AH439" s="1471"/>
      <c r="AI439" s="1471"/>
      <c r="AJ439" s="1471"/>
      <c r="AK439" s="1529"/>
      <c r="AL439" s="1528">
        <f>AL437*AL436</f>
        <v>225</v>
      </c>
      <c r="AM439" s="1527">
        <f>AM437*AM436</f>
        <v>922.5</v>
      </c>
      <c r="AN439" s="1527">
        <f>AN437*AN436</f>
        <v>220</v>
      </c>
      <c r="AO439" s="1527">
        <f>AO437*AO436</f>
        <v>95</v>
      </c>
      <c r="AP439" s="2360" t="s">
        <v>296</v>
      </c>
      <c r="AQ439" s="1526">
        <f>AN437*AN436</f>
        <v>220</v>
      </c>
      <c r="AR439" s="1525" t="str">
        <f>AN438</f>
        <v>escalopes</v>
      </c>
      <c r="AS439" s="1463"/>
      <c r="EF439" s="1412"/>
      <c r="EG439" s="1411" t="s">
        <v>2910</v>
      </c>
      <c r="EH439" s="1411" t="s">
        <v>601</v>
      </c>
      <c r="EI439" s="1411" t="s">
        <v>2439</v>
      </c>
      <c r="EJ439" s="1411" t="s">
        <v>757</v>
      </c>
      <c r="EK439" s="1411" t="s">
        <v>757</v>
      </c>
      <c r="EL439" s="1411" t="s">
        <v>1908</v>
      </c>
      <c r="EM439" s="1411" t="s">
        <v>2881</v>
      </c>
      <c r="EN439" s="1411" t="s">
        <v>1910</v>
      </c>
      <c r="EO439" s="1414" t="s">
        <v>1911</v>
      </c>
    </row>
    <row r="440" spans="2:145" ht="21" customHeight="1">
      <c r="B440" s="1439"/>
      <c r="C440" s="1439"/>
      <c r="D440" s="1439"/>
      <c r="E440" s="1439">
        <f t="array" ref="E440">IF(H439&lt;&gt;"",E439,IF(E439="","",IFERROR(MATCH(TRUE(),INDEX(INDEX(K:K,E439+1):K219&lt;&gt;"",0),0)+E439,"")))</f>
        <v>581</v>
      </c>
      <c r="F440" s="1441">
        <f t="shared" si="154"/>
        <v>0</v>
      </c>
      <c r="G440" s="1441" t="str">
        <f t="shared" si="148"/>
        <v/>
      </c>
      <c r="H440" s="1440" t="str">
        <f t="shared" si="149"/>
        <v/>
      </c>
      <c r="I440" s="1439" t="str">
        <f>IF(AND(F440&lt;&gt;"",N26&gt;0,M440&gt;N26),"Mot &gt; limite","")</f>
        <v/>
      </c>
      <c r="M440" s="1408">
        <f>IF(OR(F440="",N26="",N26&lt;=0),"",IF(LEN(F440)&lt;=N26,LEN(F440),IFERROR(FIND("♦",SUBSTITUTE(LEFT(F440,N26)," ","♦",LEN(LEFT(F440,N26))-LEN(SUBSTITUTE(LEFT(F440,N26)," ","")))),FIND(" ",F440&amp;" ",N26+1)-1)))</f>
        <v>1</v>
      </c>
      <c r="N440" s="1437" t="str">
        <f t="shared" si="150"/>
        <v/>
      </c>
      <c r="O440" s="1438" t="str">
        <f t="shared" si="151"/>
        <v/>
      </c>
      <c r="P440" s="1437" t="str">
        <f t="shared" si="152"/>
        <v/>
      </c>
      <c r="Q440" s="1437" t="str">
        <f t="shared" si="153"/>
        <v/>
      </c>
      <c r="S440" s="1477"/>
      <c r="T440" s="1477"/>
      <c r="U440" s="1477"/>
      <c r="V440" s="1477"/>
      <c r="W440" s="1477"/>
      <c r="X440" s="1477"/>
      <c r="Y440" s="1477"/>
      <c r="Z440" s="1477"/>
      <c r="AA440" s="1477"/>
      <c r="AB440" s="1467"/>
      <c r="AC440" s="1467"/>
      <c r="AD440" s="1472" t="str">
        <f>IF(ISBLANK(AJ440),"",LARGE(AD432:AD439,1)+1)</f>
        <v/>
      </c>
      <c r="AE440" s="1476"/>
      <c r="AF440" s="1471"/>
      <c r="AG440" s="1471"/>
      <c r="AH440" s="1471"/>
      <c r="AI440" s="1471"/>
      <c r="AJ440" s="1471"/>
      <c r="AK440" s="1524"/>
      <c r="AL440" s="1523"/>
      <c r="AM440" s="1522">
        <f>IFERROR(SUM(AL436:AO436),0)</f>
        <v>1995</v>
      </c>
      <c r="AN440" s="1515" t="s">
        <v>297</v>
      </c>
      <c r="AO440" s="1521"/>
      <c r="AP440" s="2361"/>
      <c r="AQ440" s="1520"/>
      <c r="AR440" s="1519">
        <f>AO445</f>
        <v>26.4</v>
      </c>
      <c r="AS440" s="1463"/>
      <c r="EF440" s="1412"/>
      <c r="EG440" s="1411" t="s">
        <v>2911</v>
      </c>
      <c r="EH440" s="1411" t="s">
        <v>601</v>
      </c>
      <c r="EI440" s="1411" t="s">
        <v>2439</v>
      </c>
      <c r="EJ440" s="1411" t="s">
        <v>2912</v>
      </c>
      <c r="EK440" s="1411" t="s">
        <v>2913</v>
      </c>
      <c r="EL440" s="1411" t="s">
        <v>1908</v>
      </c>
      <c r="EM440" s="1411" t="s">
        <v>2881</v>
      </c>
      <c r="EN440" s="1411" t="s">
        <v>1910</v>
      </c>
      <c r="EO440" s="1414" t="s">
        <v>1911</v>
      </c>
    </row>
    <row r="441" spans="2:145" ht="21" customHeight="1">
      <c r="B441" s="1439"/>
      <c r="C441" s="1439"/>
      <c r="D441" s="1439"/>
      <c r="E441" s="1439">
        <f t="array" ref="E441">IF(H440&lt;&gt;"",E440,IF(E440="","",IFERROR(MATCH(TRUE(),INDEX(INDEX(K:K,E440+1):K219&lt;&gt;"",0),0)+E440,"")))</f>
        <v>582</v>
      </c>
      <c r="F441" s="1441">
        <f t="shared" si="154"/>
        <v>0</v>
      </c>
      <c r="G441" s="1441" t="str">
        <f t="shared" si="148"/>
        <v/>
      </c>
      <c r="H441" s="1440" t="str">
        <f t="shared" si="149"/>
        <v/>
      </c>
      <c r="I441" s="1439" t="str">
        <f>IF(AND(F441&lt;&gt;"",N26&gt;0,M441&gt;N26),"Mot &gt; limite","")</f>
        <v/>
      </c>
      <c r="M441" s="1408">
        <f>IF(OR(F441="",N26="",N26&lt;=0),"",IF(LEN(F441)&lt;=N26,LEN(F441),IFERROR(FIND("♦",SUBSTITUTE(LEFT(F441,N26)," ","♦",LEN(LEFT(F441,N26))-LEN(SUBSTITUTE(LEFT(F441,N26)," ","")))),FIND(" ",F441&amp;" ",N26+1)-1)))</f>
        <v>1</v>
      </c>
      <c r="N441" s="1437" t="str">
        <f t="shared" si="150"/>
        <v/>
      </c>
      <c r="O441" s="1438" t="str">
        <f t="shared" si="151"/>
        <v/>
      </c>
      <c r="P441" s="1437" t="str">
        <f t="shared" si="152"/>
        <v/>
      </c>
      <c r="Q441" s="1437" t="str">
        <f t="shared" si="153"/>
        <v/>
      </c>
      <c r="S441" s="1477"/>
      <c r="T441" s="1477"/>
      <c r="U441" s="1477"/>
      <c r="V441" s="1477"/>
      <c r="W441" s="1477"/>
      <c r="X441" s="1477"/>
      <c r="Y441" s="1477"/>
      <c r="Z441" s="1477"/>
      <c r="AA441" s="1477"/>
      <c r="AB441" s="1467"/>
      <c r="AC441" s="1467"/>
      <c r="AD441" s="1472" t="str">
        <f>IF(ISBLANK(AJ441),"",LARGE(AD432:AD440,1)+1)</f>
        <v/>
      </c>
      <c r="AE441" s="1476"/>
      <c r="AF441" s="1471"/>
      <c r="AG441" s="1471"/>
      <c r="AH441" s="1471"/>
      <c r="AI441" s="1471"/>
      <c r="AJ441" s="1471"/>
      <c r="AK441" s="1518"/>
      <c r="AL441" s="1517">
        <f>AO447</f>
        <v>239.4</v>
      </c>
      <c r="AM441" s="1516">
        <f>IFERROR(SUM(AQ435,AQ437,AQ439,AQ441),0)</f>
        <v>1462.5</v>
      </c>
      <c r="AN441" s="1515" t="str">
        <f>AP433</f>
        <v>escalopes</v>
      </c>
      <c r="AO441" s="1510"/>
      <c r="AP441" s="2362" t="s">
        <v>298</v>
      </c>
      <c r="AQ441" s="1514">
        <f>AO437*AO436</f>
        <v>95</v>
      </c>
      <c r="AR441" s="1513" t="str">
        <f>AO438</f>
        <v>escalopes</v>
      </c>
      <c r="AS441" s="1463"/>
      <c r="EF441" s="1412"/>
      <c r="EG441" s="1411" t="s">
        <v>2914</v>
      </c>
      <c r="EH441" s="1411" t="s">
        <v>601</v>
      </c>
      <c r="EI441" s="1411" t="s">
        <v>2439</v>
      </c>
      <c r="EJ441" s="1411" t="s">
        <v>2915</v>
      </c>
      <c r="EK441" s="1411" t="s">
        <v>2916</v>
      </c>
      <c r="EL441" s="1411" t="s">
        <v>1908</v>
      </c>
      <c r="EM441" s="1411" t="s">
        <v>2881</v>
      </c>
      <c r="EN441" s="1411" t="s">
        <v>1910</v>
      </c>
      <c r="EO441" s="1414" t="s">
        <v>1911</v>
      </c>
    </row>
    <row r="442" spans="2:145" ht="21" customHeight="1">
      <c r="B442" s="1439"/>
      <c r="C442" s="1439"/>
      <c r="D442" s="1439"/>
      <c r="E442" s="1439">
        <f t="array" ref="E442">IF(H441&lt;&gt;"",E441,IF(E441="","",IFERROR(MATCH(TRUE(),INDEX(INDEX(K:K,E441+1):K219&lt;&gt;"",0),0)+E441,"")))</f>
        <v>583</v>
      </c>
      <c r="F442" s="1441">
        <f t="shared" si="154"/>
        <v>0</v>
      </c>
      <c r="G442" s="1441" t="str">
        <f t="shared" si="148"/>
        <v/>
      </c>
      <c r="H442" s="1440" t="str">
        <f t="shared" si="149"/>
        <v/>
      </c>
      <c r="I442" s="1439" t="str">
        <f>IF(AND(F442&lt;&gt;"",N26&gt;0,M442&gt;N26),"Mot &gt; limite","")</f>
        <v/>
      </c>
      <c r="M442" s="1408">
        <f>IF(OR(F442="",N26="",N26&lt;=0),"",IF(LEN(F442)&lt;=N26,LEN(F442),IFERROR(FIND("♦",SUBSTITUTE(LEFT(F442,N26)," ","♦",LEN(LEFT(F442,N26))-LEN(SUBSTITUTE(LEFT(F442,N26)," ","")))),FIND(" ",F442&amp;" ",N26+1)-1)))</f>
        <v>1</v>
      </c>
      <c r="N442" s="1437" t="str">
        <f t="shared" si="150"/>
        <v/>
      </c>
      <c r="O442" s="1438" t="str">
        <f t="shared" si="151"/>
        <v/>
      </c>
      <c r="P442" s="1437" t="str">
        <f t="shared" si="152"/>
        <v/>
      </c>
      <c r="Q442" s="1437" t="str">
        <f t="shared" si="153"/>
        <v/>
      </c>
      <c r="S442" s="1477"/>
      <c r="T442" s="1477"/>
      <c r="U442" s="1477"/>
      <c r="V442" s="1477"/>
      <c r="W442" s="1477"/>
      <c r="X442" s="1477"/>
      <c r="Y442" s="1477"/>
      <c r="Z442" s="1477"/>
      <c r="AA442" s="1477"/>
      <c r="AB442" s="1467"/>
      <c r="AC442" s="1467"/>
      <c r="AD442" s="1472" t="str">
        <f>IF(ISBLANK(AJ442),"",LARGE(AD432:AD441,1)+1)</f>
        <v/>
      </c>
      <c r="AE442" s="1476"/>
      <c r="AF442" s="1471"/>
      <c r="AG442" s="1471"/>
      <c r="AH442" s="1471"/>
      <c r="AI442" s="1471"/>
      <c r="AJ442" s="1471"/>
      <c r="AK442" s="1512"/>
      <c r="AL442" s="1511" t="str">
        <f>"Saisissez ①②③④⑤⑥⑦ plus effectifs ligne "&amp;ROW(AL436)&amp;" et quantité ligne " &amp; ROW(AL437)</f>
        <v>Saisissez ①②③④⑤⑥⑦ plus effectifs ligne 436 et quantité ligne 437</v>
      </c>
      <c r="AM442" s="1510"/>
      <c r="AN442" s="1509"/>
      <c r="AO442" s="1508"/>
      <c r="AP442" s="2363"/>
      <c r="AQ442" s="1507"/>
      <c r="AR442" s="1506">
        <f>AO446</f>
        <v>11.4</v>
      </c>
      <c r="AS442" s="1463"/>
      <c r="EF442" s="1412"/>
      <c r="EG442" s="1411" t="s">
        <v>2917</v>
      </c>
      <c r="EH442" s="1411" t="s">
        <v>601</v>
      </c>
      <c r="EI442" s="1411" t="s">
        <v>2439</v>
      </c>
      <c r="EJ442" s="1411" t="s">
        <v>2918</v>
      </c>
      <c r="EK442" s="1411" t="s">
        <v>2918</v>
      </c>
      <c r="EL442" s="1411" t="s">
        <v>1908</v>
      </c>
      <c r="EM442" s="1411" t="s">
        <v>2881</v>
      </c>
      <c r="EN442" s="1411" t="s">
        <v>1910</v>
      </c>
      <c r="EO442" s="1414" t="s">
        <v>1911</v>
      </c>
    </row>
    <row r="443" spans="2:145" ht="21" customHeight="1">
      <c r="B443" s="1439"/>
      <c r="C443" s="1439"/>
      <c r="D443" s="1439"/>
      <c r="E443" s="1439">
        <f t="array" ref="E443">IF(H442&lt;&gt;"",E442,IF(E442="","",IFERROR(MATCH(TRUE(),INDEX(INDEX(K:K,E442+1):K219&lt;&gt;"",0),0)+E442,"")))</f>
        <v>584</v>
      </c>
      <c r="F443" s="1441">
        <f t="shared" si="154"/>
        <v>0</v>
      </c>
      <c r="G443" s="1441" t="str">
        <f t="shared" si="148"/>
        <v/>
      </c>
      <c r="H443" s="1440" t="str">
        <f t="shared" si="149"/>
        <v/>
      </c>
      <c r="I443" s="1439" t="str">
        <f>IF(AND(F443&lt;&gt;"",N26&gt;0,M443&gt;N26),"Mot &gt; limite","")</f>
        <v/>
      </c>
      <c r="M443" s="1408">
        <f>IF(OR(F443="",N26="",N26&lt;=0),"",IF(LEN(F443)&lt;=N26,LEN(F443),IFERROR(FIND("♦",SUBSTITUTE(LEFT(F443,N26)," ","♦",LEN(LEFT(F443,N26))-LEN(SUBSTITUTE(LEFT(F443,N26)," ","")))),FIND(" ",F443&amp;" ",N26+1)-1)))</f>
        <v>1</v>
      </c>
      <c r="N443" s="1437" t="str">
        <f t="shared" si="150"/>
        <v/>
      </c>
      <c r="O443" s="1438" t="str">
        <f t="shared" si="151"/>
        <v/>
      </c>
      <c r="P443" s="1437" t="str">
        <f t="shared" si="152"/>
        <v/>
      </c>
      <c r="Q443" s="1437" t="str">
        <f t="shared" si="153"/>
        <v/>
      </c>
      <c r="S443" s="1477"/>
      <c r="T443" s="1477"/>
      <c r="U443" s="1477"/>
      <c r="V443" s="1477"/>
      <c r="W443" s="1477"/>
      <c r="X443" s="1477"/>
      <c r="Y443" s="1477"/>
      <c r="Z443" s="1477"/>
      <c r="AA443" s="1477"/>
      <c r="AB443" s="1467"/>
      <c r="AC443" s="1467"/>
      <c r="AD443" s="1472" t="str">
        <f>IF(ISBLANK(AJ443),"",LARGE(AD432:AD442,1)+1)</f>
        <v/>
      </c>
      <c r="AE443" s="1476"/>
      <c r="AF443" s="1471"/>
      <c r="AG443" s="1471"/>
      <c r="AH443" s="1471"/>
      <c r="AI443" s="1471"/>
      <c r="AJ443" s="1471"/>
      <c r="AK443" s="1505" t="str">
        <f>IF(OR(AP432="",AL439=0),"",INT(AL439/AP432) &amp; " " &amp; AM433 &amp; " de " &amp; AP432 &amp; " " &amp; AP433 &amp; IF(MOD(AL439,AP432)&gt;0," + 1 " &amp; AM433 &amp; " de " &amp; TEXT(MOD(AL439,AP432),"0.00") &amp; " " &amp; AP433,""))</f>
        <v>9 Gastro 1/1 de 25 escalopes</v>
      </c>
      <c r="AL443" s="1504"/>
      <c r="AM443" s="1504"/>
      <c r="AN443" s="1503"/>
      <c r="AO443" s="1502">
        <f>(AO434*AL436)/1000</f>
        <v>54</v>
      </c>
      <c r="AP443" s="1501" t="str">
        <f>IF(OR(AO443&lt;=0,AP434&lt;=0),"",_xlfn.LET(_xlpm.n,ROUND(AO443/AP434,9),_xlpm.q,INT(_xlpm.n),_xlpm.r,ROUND(AO443-_xlpm.q*AP434,9),_xlpm.base,_xlpm.q&amp;" "&amp;AM433&amp;" de "&amp;TEXT(AP434,"0.000")&amp;" kg",IF(_xlpm.r&lt;=0.000000001,_xlpm.base,_xlpm.base&amp;" + 1 "&amp;AM433&amp;" de "&amp;TEXT(_xlpm.r,"0.000")&amp;" kg")))</f>
        <v>20 Gastro 1/1 de 2.700 kg</v>
      </c>
      <c r="AQ443" s="1500"/>
      <c r="AR443" s="1499"/>
      <c r="AS443" s="1463"/>
      <c r="EF443" s="1412"/>
      <c r="EG443" s="1411" t="s">
        <v>2919</v>
      </c>
      <c r="EH443" s="1411" t="s">
        <v>601</v>
      </c>
      <c r="EI443" s="1411" t="s">
        <v>2439</v>
      </c>
      <c r="EJ443" s="1411" t="s">
        <v>2462</v>
      </c>
      <c r="EK443" s="1411" t="s">
        <v>2462</v>
      </c>
      <c r="EL443" s="1411" t="s">
        <v>1908</v>
      </c>
      <c r="EM443" s="1411" t="s">
        <v>2881</v>
      </c>
      <c r="EN443" s="1411" t="s">
        <v>1910</v>
      </c>
      <c r="EO443" s="1414" t="s">
        <v>1911</v>
      </c>
    </row>
    <row r="444" spans="2:145" ht="21" customHeight="1">
      <c r="B444" s="1439"/>
      <c r="C444" s="1439"/>
      <c r="D444" s="1439"/>
      <c r="E444" s="1439">
        <f t="array" ref="E444">IF(H443&lt;&gt;"",E443,IF(E443="","",IFERROR(MATCH(TRUE(),INDEX(INDEX(K:K,E443+1):K219&lt;&gt;"",0),0)+E443,"")))</f>
        <v>585</v>
      </c>
      <c r="F444" s="1441">
        <f t="shared" si="154"/>
        <v>0</v>
      </c>
      <c r="G444" s="1441" t="str">
        <f t="shared" si="148"/>
        <v/>
      </c>
      <c r="H444" s="1440" t="str">
        <f t="shared" si="149"/>
        <v/>
      </c>
      <c r="I444" s="1439" t="str">
        <f>IF(AND(F444&lt;&gt;"",N26&gt;0,M444&gt;N26),"Mot &gt; limite","")</f>
        <v/>
      </c>
      <c r="M444" s="1408">
        <f>IF(OR(F444="",N26="",N26&lt;=0),"",IF(LEN(F444)&lt;=N26,LEN(F444),IFERROR(FIND("♦",SUBSTITUTE(LEFT(F444,N26)," ","♦",LEN(LEFT(F444,N26))-LEN(SUBSTITUTE(LEFT(F444,N26)," ","")))),FIND(" ",F444&amp;" ",N26+1)-1)))</f>
        <v>1</v>
      </c>
      <c r="N444" s="1437" t="str">
        <f t="shared" si="150"/>
        <v/>
      </c>
      <c r="O444" s="1438" t="str">
        <f t="shared" si="151"/>
        <v/>
      </c>
      <c r="P444" s="1437" t="str">
        <f t="shared" si="152"/>
        <v/>
      </c>
      <c r="Q444" s="1437" t="str">
        <f t="shared" si="153"/>
        <v/>
      </c>
      <c r="S444" s="1477"/>
      <c r="T444" s="1477"/>
      <c r="U444" s="1477"/>
      <c r="V444" s="1477"/>
      <c r="W444" s="1477"/>
      <c r="X444" s="1477"/>
      <c r="Y444" s="1477"/>
      <c r="Z444" s="1477"/>
      <c r="AA444" s="1477"/>
      <c r="AB444" s="1467"/>
      <c r="AC444" s="1467"/>
      <c r="AD444" s="1472" t="str">
        <f>IF(ISBLANK(AJ444),"",LARGE(AD432:AD443,1)+1)</f>
        <v/>
      </c>
      <c r="AE444" s="1476"/>
      <c r="AF444" s="1471"/>
      <c r="AG444" s="1471"/>
      <c r="AH444" s="1471"/>
      <c r="AI444" s="1471"/>
      <c r="AJ444" s="1471"/>
      <c r="AK444" s="1498" t="str">
        <f>IF(OR(AP432="",AM439=0),"",INT(AM439/AP432) &amp; " " &amp; AM433 &amp; " de " &amp; AP432 &amp; " " &amp; AP433 &amp; IF(MOD(AM439,AP432)&gt;0," + 1 " &amp; AM433 &amp; " de " &amp; TEXT(MOD(AM439,AP432),"0.00") &amp; " " &amp; AP433,""))</f>
        <v>36 Gastro 1/1 de 25 escalopes + 1 Gastro 1/1 de 22.50 escalopes</v>
      </c>
      <c r="AL444" s="1497"/>
      <c r="AM444" s="1497"/>
      <c r="AN444" s="1496"/>
      <c r="AO444" s="1495">
        <f>(AO434*AM436)/1000</f>
        <v>147.6</v>
      </c>
      <c r="AP444" s="1494" t="str">
        <f>IF(OR(AO444&lt;=0,AP434&lt;=0),"",_xlfn.LET(_xlpm.n,ROUND(AO444/AP434,9),_xlpm.q,INT(_xlpm.n),_xlpm.r,ROUND(AO444-_xlpm.q*AP434,9),_xlpm.base,_xlpm.q&amp;" "&amp;AM433&amp;" de "&amp;TEXT(AP434,"0.000")&amp;" kg",IF(_xlpm.r&lt;=0.000000001,_xlpm.base,_xlpm.base&amp;" + 1 "&amp;AM433&amp;" de "&amp;TEXT(_xlpm.r,"0.000")&amp;" kg")))</f>
        <v>54 Gastro 1/1 de 2.700 kg + 1 Gastro 1/1 de 1.800 kg</v>
      </c>
      <c r="AQ444" s="1493"/>
      <c r="AR444" s="1492"/>
      <c r="AS444" s="1463"/>
      <c r="EF444" s="1412"/>
      <c r="EG444" s="1411" t="s">
        <v>2920</v>
      </c>
      <c r="EH444" s="1411" t="s">
        <v>601</v>
      </c>
      <c r="EI444" s="1411" t="s">
        <v>2439</v>
      </c>
      <c r="EJ444" s="1411" t="s">
        <v>2921</v>
      </c>
      <c r="EK444" s="1411" t="s">
        <v>2921</v>
      </c>
      <c r="EL444" s="1411" t="s">
        <v>1908</v>
      </c>
      <c r="EM444" s="1411" t="s">
        <v>2881</v>
      </c>
      <c r="EN444" s="1411" t="s">
        <v>1910</v>
      </c>
      <c r="EO444" s="1414" t="s">
        <v>1911</v>
      </c>
    </row>
    <row r="445" spans="2:145" ht="21" customHeight="1">
      <c r="B445" s="1439"/>
      <c r="C445" s="1439"/>
      <c r="D445" s="1439"/>
      <c r="E445" s="1439">
        <f t="array" ref="E445">IF(H444&lt;&gt;"",E444,IF(E444="","",IFERROR(MATCH(TRUE(),INDEX(INDEX(K:K,E444+1):K219&lt;&gt;"",0),0)+E444,"")))</f>
        <v>586</v>
      </c>
      <c r="F445" s="1441">
        <f t="shared" si="154"/>
        <v>0</v>
      </c>
      <c r="G445" s="1441" t="str">
        <f t="shared" si="148"/>
        <v/>
      </c>
      <c r="H445" s="1440" t="str">
        <f t="shared" si="149"/>
        <v/>
      </c>
      <c r="I445" s="1439" t="str">
        <f>IF(AND(F445&lt;&gt;"",N26&gt;0,M445&gt;N26),"Mot &gt; limite","")</f>
        <v/>
      </c>
      <c r="M445" s="1408">
        <f>IF(OR(F445="",N26="",N26&lt;=0),"",IF(LEN(F445)&lt;=N26,LEN(F445),IFERROR(FIND("♦",SUBSTITUTE(LEFT(F445,N26)," ","♦",LEN(LEFT(F445,N26))-LEN(SUBSTITUTE(LEFT(F445,N26)," ","")))),FIND(" ",F445&amp;" ",N26+1)-1)))</f>
        <v>1</v>
      </c>
      <c r="N445" s="1437" t="str">
        <f t="shared" si="150"/>
        <v/>
      </c>
      <c r="O445" s="1438" t="str">
        <f t="shared" si="151"/>
        <v/>
      </c>
      <c r="P445" s="1437" t="str">
        <f t="shared" si="152"/>
        <v/>
      </c>
      <c r="Q445" s="1437" t="str">
        <f t="shared" si="153"/>
        <v/>
      </c>
      <c r="S445" s="1477"/>
      <c r="T445" s="1477"/>
      <c r="U445" s="1477"/>
      <c r="V445" s="1477"/>
      <c r="W445" s="1477"/>
      <c r="X445" s="1477"/>
      <c r="Y445" s="1477"/>
      <c r="Z445" s="1477"/>
      <c r="AA445" s="1477"/>
      <c r="AB445" s="1467"/>
      <c r="AC445" s="1467"/>
      <c r="AD445" s="1472" t="str">
        <f>IF(ISBLANK(AJ445),"",LARGE(AD432:AD444,1)+1)</f>
        <v/>
      </c>
      <c r="AE445" s="1476"/>
      <c r="AF445" s="1471"/>
      <c r="AG445" s="1471"/>
      <c r="AH445" s="1471"/>
      <c r="AI445" s="1471"/>
      <c r="AJ445" s="1471"/>
      <c r="AK445" s="1491" t="str">
        <f>IF(OR(AP432="",AN439=0),"",INT(AN439/AP432) &amp; " " &amp; AM433 &amp; " de " &amp; AP432 &amp; " " &amp; AP433 &amp; IF(MOD(AN439,AP432)&gt;0," + 1 " &amp; AM433 &amp; " de " &amp; TEXT(MOD(AN439,AP432),"0.00") &amp; " " &amp; AP433,""))</f>
        <v>8 Gastro 1/1 de 25 escalopes + 1 Gastro 1/1 de 20.00 escalopes</v>
      </c>
      <c r="AL445" s="1490"/>
      <c r="AM445" s="1490"/>
      <c r="AN445" s="1489"/>
      <c r="AO445" s="1488">
        <f>(AO434*AN436)/1000</f>
        <v>26.4</v>
      </c>
      <c r="AP445" s="1487" t="str">
        <f>IF(OR(AO445&lt;=0,AP434&lt;=0),"",_xlfn.LET(_xlpm.n,ROUND(AO445/AP434,9),_xlpm.q,INT(_xlpm.n),_xlpm.r,ROUND(AO445-_xlpm.q*AP434,9),_xlpm.base,_xlpm.q&amp;" "&amp;AM433&amp;" de "&amp;TEXT(AP434,"0.000")&amp;" kg",IF(_xlpm.r&lt;=0.000000001,_xlpm.base,_xlpm.base&amp;" + 1 "&amp;AM433&amp;" de "&amp;TEXT(_xlpm.r,"0.000")&amp;" kg")))</f>
        <v>9 Gastro 1/1 de 2.700 kg + 1 Gastro 1/1 de 2.100 kg</v>
      </c>
      <c r="AQ445" s="1486"/>
      <c r="AR445" s="1485"/>
      <c r="AS445" s="1463"/>
      <c r="EF445" s="1412"/>
      <c r="EG445" s="1411" t="s">
        <v>2922</v>
      </c>
      <c r="EH445" s="1411" t="s">
        <v>601</v>
      </c>
      <c r="EI445" s="1411" t="s">
        <v>2439</v>
      </c>
      <c r="EJ445" s="1411" t="s">
        <v>2464</v>
      </c>
      <c r="EK445" s="1411" t="s">
        <v>2465</v>
      </c>
      <c r="EL445" s="1411" t="s">
        <v>1980</v>
      </c>
      <c r="EM445" s="1411" t="s">
        <v>2446</v>
      </c>
      <c r="EN445" s="1411" t="s">
        <v>1910</v>
      </c>
      <c r="EO445" s="1414" t="s">
        <v>1982</v>
      </c>
    </row>
    <row r="446" spans="2:145" ht="21" customHeight="1">
      <c r="B446" s="1439"/>
      <c r="C446" s="1439"/>
      <c r="D446" s="1439"/>
      <c r="E446" s="1439">
        <f t="array" ref="E446">IF(H445&lt;&gt;"",E445,IF(E445="","",IFERROR(MATCH(TRUE(),INDEX(INDEX(K:K,E445+1):K219&lt;&gt;"",0),0)+E445,"")))</f>
        <v>587</v>
      </c>
      <c r="F446" s="1441">
        <f t="shared" si="154"/>
        <v>0</v>
      </c>
      <c r="G446" s="1441" t="str">
        <f t="shared" si="148"/>
        <v/>
      </c>
      <c r="H446" s="1440" t="str">
        <f t="shared" si="149"/>
        <v/>
      </c>
      <c r="I446" s="1439" t="str">
        <f>IF(AND(F446&lt;&gt;"",N26&gt;0,M446&gt;N26),"Mot &gt; limite","")</f>
        <v/>
      </c>
      <c r="M446" s="1408">
        <f>IF(OR(F446="",N26="",N26&lt;=0),"",IF(LEN(F446)&lt;=N26,LEN(F446),IFERROR(FIND("♦",SUBSTITUTE(LEFT(F446,N26)," ","♦",LEN(LEFT(F446,N26))-LEN(SUBSTITUTE(LEFT(F446,N26)," ","")))),FIND(" ",F446&amp;" ",N26+1)-1)))</f>
        <v>1</v>
      </c>
      <c r="N446" s="1437" t="str">
        <f t="shared" si="150"/>
        <v/>
      </c>
      <c r="O446" s="1438" t="str">
        <f t="shared" si="151"/>
        <v/>
      </c>
      <c r="P446" s="1437" t="str">
        <f t="shared" si="152"/>
        <v/>
      </c>
      <c r="Q446" s="1437" t="str">
        <f t="shared" si="153"/>
        <v/>
      </c>
      <c r="S446" s="1477"/>
      <c r="T446" s="1477"/>
      <c r="U446" s="1477"/>
      <c r="V446" s="1477"/>
      <c r="W446" s="1477"/>
      <c r="X446" s="1477"/>
      <c r="Y446" s="1477"/>
      <c r="Z446" s="1477"/>
      <c r="AA446" s="1477"/>
      <c r="AB446" s="1467"/>
      <c r="AC446" s="1467"/>
      <c r="AD446" s="1472" t="str">
        <f>IF(ISBLANK(AJ446),"",LARGE(AD432:AD445,1)+1)</f>
        <v/>
      </c>
      <c r="AE446" s="1476"/>
      <c r="AF446" s="1471"/>
      <c r="AG446" s="1471"/>
      <c r="AH446" s="1471"/>
      <c r="AI446" s="1471"/>
      <c r="AJ446" s="1471"/>
      <c r="AK446" s="1484" t="str">
        <f>IF(OR(AP432="",AO439=0),"",INT(AO439/AP432) &amp; " " &amp; AM433 &amp; " de " &amp; AP432 &amp; " " &amp; AP433 &amp; IF(MOD(AO439,AP432)&gt;0," + 1 " &amp; AM433 &amp; " de " &amp; TEXT(MOD(AO439,AP432),"0.00") &amp; " " &amp; AP433,""))</f>
        <v>3 Gastro 1/1 de 25 escalopes + 1 Gastro 1/1 de 20.00 escalopes</v>
      </c>
      <c r="AL446" s="1483"/>
      <c r="AM446" s="1483"/>
      <c r="AN446" s="1482"/>
      <c r="AO446" s="1481">
        <f>(AO434*AO436)/1000</f>
        <v>11.4</v>
      </c>
      <c r="AP446" s="1480" t="str">
        <f>IF(OR(AO446&lt;=0,AP434&lt;=0),"",_xlfn.LET(_xlpm.n,ROUND(AO446/AP434,9),_xlpm.q,INT(_xlpm.n),_xlpm.r,ROUND(AO446-_xlpm.q*AP434,9),_xlpm.base,_xlpm.q&amp;" "&amp;AM433&amp;" de "&amp;TEXT(AP434,"0.000")&amp;" kg",IF(_xlpm.r&lt;=0.000000001,_xlpm.base,_xlpm.base&amp;" + 1 "&amp;AM433&amp;" de "&amp;TEXT(_xlpm.r,"0.000")&amp;" kg")))</f>
        <v>4 Gastro 1/1 de 2.700 kg + 1 Gastro 1/1 de 0.600 kg</v>
      </c>
      <c r="AQ446" s="1479"/>
      <c r="AR446" s="1478"/>
      <c r="AS446" s="1463"/>
      <c r="EF446" s="1412"/>
      <c r="EG446" s="1411" t="s">
        <v>2923</v>
      </c>
      <c r="EH446" s="1411" t="s">
        <v>601</v>
      </c>
      <c r="EI446" s="1411" t="s">
        <v>2439</v>
      </c>
      <c r="EJ446" s="1411" t="s">
        <v>2924</v>
      </c>
      <c r="EK446" s="1411" t="s">
        <v>2924</v>
      </c>
      <c r="EL446" s="1411" t="s">
        <v>1908</v>
      </c>
      <c r="EM446" s="1411" t="s">
        <v>2881</v>
      </c>
      <c r="EN446" s="1411" t="s">
        <v>1910</v>
      </c>
      <c r="EO446" s="1414" t="s">
        <v>1911</v>
      </c>
    </row>
    <row r="447" spans="2:145" ht="21" customHeight="1">
      <c r="B447" s="1439"/>
      <c r="C447" s="1439"/>
      <c r="D447" s="1439"/>
      <c r="E447" s="1439">
        <f t="array" ref="E447">IF(H446&lt;&gt;"",E446,IF(E446="","",IFERROR(MATCH(TRUE(),INDEX(INDEX(K:K,E446+1):K219&lt;&gt;"",0),0)+E446,"")))</f>
        <v>588</v>
      </c>
      <c r="F447" s="1441">
        <f t="shared" si="154"/>
        <v>0</v>
      </c>
      <c r="G447" s="1441" t="str">
        <f t="shared" si="148"/>
        <v/>
      </c>
      <c r="H447" s="1440" t="str">
        <f t="shared" si="149"/>
        <v/>
      </c>
      <c r="I447" s="1439" t="str">
        <f>IF(AND(F447&lt;&gt;"",N26&gt;0,M447&gt;N26),"Mot &gt; limite","")</f>
        <v/>
      </c>
      <c r="M447" s="1408">
        <f>IF(OR(F447="",N26="",N26&lt;=0),"",IF(LEN(F447)&lt;=N26,LEN(F447),IFERROR(FIND("♦",SUBSTITUTE(LEFT(F447,N26)," ","♦",LEN(LEFT(F447,N26))-LEN(SUBSTITUTE(LEFT(F447,N26)," ","")))),FIND(" ",F447&amp;" ",N26+1)-1)))</f>
        <v>1</v>
      </c>
      <c r="N447" s="1437" t="str">
        <f t="shared" si="150"/>
        <v/>
      </c>
      <c r="O447" s="1438" t="str">
        <f t="shared" si="151"/>
        <v/>
      </c>
      <c r="P447" s="1437" t="str">
        <f t="shared" si="152"/>
        <v/>
      </c>
      <c r="Q447" s="1437" t="str">
        <f t="shared" si="153"/>
        <v/>
      </c>
      <c r="S447" s="1477"/>
      <c r="T447" s="1477"/>
      <c r="U447" s="1477"/>
      <c r="V447" s="1477"/>
      <c r="W447" s="1477"/>
      <c r="X447" s="1477"/>
      <c r="Y447" s="1477"/>
      <c r="Z447" s="1477"/>
      <c r="AA447" s="1477"/>
      <c r="AB447" s="1467"/>
      <c r="AC447" s="1467"/>
      <c r="AD447" s="1472" t="str">
        <f>IF(ISBLANK(AJ447),"",LARGE(AD432:AD446,1)+1)</f>
        <v/>
      </c>
      <c r="AE447" s="1476"/>
      <c r="AF447" s="1471"/>
      <c r="AG447" s="1471"/>
      <c r="AH447" s="1471"/>
      <c r="AI447" s="1471"/>
      <c r="AJ447" s="1471"/>
      <c r="AK447" s="2348"/>
      <c r="AL447" s="2349" t="str">
        <f>AM441&amp;" "&amp;AN441&amp;" "&amp;SUM(
   IFERROR(LEFT(AK443, FIND(" ", AK443) - 1), 0) + IFERROR(IF(FIND("+", AK443), MID(AK443, FIND("+", AK443) + 2, FIND(" ", AK443, FIND("+", AK443) + 2) - FIND("+", AK443) - 2), 0), 0),
   IFERROR(LEFT(AK444, FIND(" ", AK444) - 1), 0) + IFERROR(IF(FIND("+", AK444), MID(AK444, FIND("+", AK444) + 2, FIND(" ", AK444, FIND("+", AK444) + 2) - FIND("+", AK444) - 2), 0), 0),
   IFERROR(LEFT(AK445, FIND(" ", AK445) - 1), 0) + IFERROR(IF(FIND("+", AK445), MID(AK445, FIND("+", AK445) + 2, FIND(" ", AK445, FIND("+", AK445) + 2) - FIND("+", AK445) - 2), 0), 0),
   IFERROR(LEFT(AK446, FIND(" ", AK446) - 1), 0) + IFERROR(IF(FIND("+", AK446), MID(AK446, FIND("+", AK446) + 2, FIND(" ", AK446, FIND("+", AK446) + 2) - FIND("+", AK446) - 2), 0), 0))&amp;" "&amp;AM433</f>
        <v>1462.5 escalopes 59 Gastro 1/1</v>
      </c>
      <c r="AM447" s="2349"/>
      <c r="AN447" s="2350"/>
      <c r="AO447" s="2351">
        <f>SUM(AO443:AO446)</f>
        <v>239.4</v>
      </c>
      <c r="AP447" s="2349" t="str">
        <f>SUM(
   IFERROR(LEFT(AP443, FIND(" ", AP443) - 1), 0) + IFERROR(IF(FIND("+", AP443), MID(AP443, FIND("+", AP443) + 2, FIND(" ", AP443, FIND("+", AP443) + 2) - FIND("+", AP443) - 2), 0), 0),
   IFERROR(LEFT(AP444, FIND(" ", AP444) - 1), 0) + IFERROR(IF(FIND("+", AP444), MID(AP444, FIND("+", AP444) + 2, FIND(" ", AP444, FIND("+", AP444) + 2) - FIND("+", AP444) - 2), 0), 0),
   IFERROR(LEFT(AP445, FIND(" ", AP445) - 1), 0) + IFERROR(IF(FIND("+", AP445), MID(AP445, FIND("+", AP445) + 2, FIND(" ", AP445, FIND("+", AP445) + 2) - FIND("+", AP445) - 2), 0), 0),
   IFERROR(LEFT(AP446, FIND(" ", AP446) - 1), 0) + IFERROR(IF(FIND("+", AP446), MID(AP446, FIND("+", AP446) + 2, FIND(" ", AP446, FIND("+", AP446) + 2) - FIND("+", AP446) - 2), 0), 0))&amp;" "&amp;AM433</f>
        <v>90 Gastro 1/1</v>
      </c>
      <c r="AQ447" s="2349"/>
      <c r="AR447" s="2352"/>
      <c r="AS447" s="1463"/>
      <c r="EF447" s="1412"/>
      <c r="EG447" s="1411" t="s">
        <v>2925</v>
      </c>
      <c r="EH447" s="1411" t="s">
        <v>601</v>
      </c>
      <c r="EI447" s="1411" t="s">
        <v>2439</v>
      </c>
      <c r="EJ447" s="1411" t="s">
        <v>2330</v>
      </c>
      <c r="EK447" s="1411" t="s">
        <v>2330</v>
      </c>
      <c r="EL447" s="1411" t="s">
        <v>1908</v>
      </c>
      <c r="EM447" s="1411" t="s">
        <v>2881</v>
      </c>
      <c r="EN447" s="1411" t="s">
        <v>1910</v>
      </c>
      <c r="EO447" s="1414" t="s">
        <v>1911</v>
      </c>
    </row>
    <row r="448" spans="2:145" ht="21" customHeight="1">
      <c r="B448" s="1439"/>
      <c r="C448" s="1439"/>
      <c r="D448" s="1439"/>
      <c r="E448" s="1439">
        <f t="array" ref="E448">IF(H447&lt;&gt;"",E447,IF(E447="","",IFERROR(MATCH(TRUE(),INDEX(INDEX(K:K,E447+1):K219&lt;&gt;"",0),0)+E447,"")))</f>
        <v>589</v>
      </c>
      <c r="F448" s="1441">
        <f t="shared" si="154"/>
        <v>0</v>
      </c>
      <c r="G448" s="1441" t="str">
        <f t="shared" si="148"/>
        <v/>
      </c>
      <c r="H448" s="1440" t="str">
        <f t="shared" si="149"/>
        <v/>
      </c>
      <c r="I448" s="1439" t="str">
        <f>IF(AND(F448&lt;&gt;"",N26&gt;0,M448&gt;N26),"Mot &gt; limite","")</f>
        <v/>
      </c>
      <c r="M448" s="1408">
        <f>IF(OR(F448="",N26="",N26&lt;=0),"",IF(LEN(F448)&lt;=N26,LEN(F448),IFERROR(FIND("♦",SUBSTITUTE(LEFT(F448,N26)," ","♦",LEN(LEFT(F448,N26))-LEN(SUBSTITUTE(LEFT(F448,N26)," ","")))),FIND(" ",F448&amp;" ",N26+1)-1)))</f>
        <v>1</v>
      </c>
      <c r="N448" s="1437" t="str">
        <f t="shared" si="150"/>
        <v/>
      </c>
      <c r="O448" s="1438" t="str">
        <f t="shared" si="151"/>
        <v/>
      </c>
      <c r="P448" s="1437" t="str">
        <f t="shared" si="152"/>
        <v/>
      </c>
      <c r="Q448" s="1437" t="str">
        <f t="shared" si="153"/>
        <v/>
      </c>
      <c r="S448" s="1477"/>
      <c r="T448" s="1477"/>
      <c r="U448" s="1477"/>
      <c r="V448" s="1477"/>
      <c r="W448" s="1477"/>
      <c r="X448" s="1477"/>
      <c r="Y448" s="1477"/>
      <c r="Z448" s="1477"/>
      <c r="AA448" s="1477"/>
      <c r="AB448" s="1467"/>
      <c r="AC448" s="1467"/>
      <c r="AD448" s="1472" t="str">
        <f>IF(ISBLANK(AJ448),"",LARGE(AD432:AD447,1)+1)</f>
        <v/>
      </c>
      <c r="AE448" s="1476"/>
      <c r="AF448" s="1471"/>
      <c r="AG448" s="1471"/>
      <c r="AH448" s="1471"/>
      <c r="AI448" s="1471"/>
      <c r="AJ448" s="1471"/>
      <c r="AK448" s="2348"/>
      <c r="AL448" s="2349"/>
      <c r="AM448" s="2349"/>
      <c r="AN448" s="2350"/>
      <c r="AO448" s="2351"/>
      <c r="AP448" s="2349"/>
      <c r="AQ448" s="2349"/>
      <c r="AR448" s="2352"/>
      <c r="AS448" s="1463"/>
      <c r="EF448" s="1412"/>
      <c r="EG448" s="1411" t="s">
        <v>2926</v>
      </c>
      <c r="EH448" s="1411" t="s">
        <v>601</v>
      </c>
      <c r="EI448" s="1411" t="s">
        <v>2439</v>
      </c>
      <c r="EJ448" s="1411" t="s">
        <v>2927</v>
      </c>
      <c r="EK448" s="1411" t="s">
        <v>2927</v>
      </c>
      <c r="EL448" s="1411" t="s">
        <v>1908</v>
      </c>
      <c r="EM448" s="1411" t="s">
        <v>2881</v>
      </c>
      <c r="EN448" s="1411" t="s">
        <v>1910</v>
      </c>
      <c r="EO448" s="1414" t="s">
        <v>1911</v>
      </c>
    </row>
    <row r="449" spans="2:145" ht="21" customHeight="1">
      <c r="B449" s="1439"/>
      <c r="C449" s="1439"/>
      <c r="D449" s="1439"/>
      <c r="E449" s="1439">
        <f t="array" ref="E449">IF(H448&lt;&gt;"",E448,IF(E448="","",IFERROR(MATCH(TRUE(),INDEX(INDEX(K:K,E448+1):K219&lt;&gt;"",0),0)+E448,"")))</f>
        <v>590</v>
      </c>
      <c r="F449" s="1441">
        <f t="shared" si="154"/>
        <v>0</v>
      </c>
      <c r="G449" s="1441" t="str">
        <f t="shared" si="148"/>
        <v/>
      </c>
      <c r="H449" s="1440" t="str">
        <f t="shared" si="149"/>
        <v/>
      </c>
      <c r="I449" s="1439" t="str">
        <f>IF(AND(F449&lt;&gt;"",N26&gt;0,M449&gt;N26),"Mot &gt; limite","")</f>
        <v/>
      </c>
      <c r="M449" s="1408">
        <f>IF(OR(F449="",N26="",N26&lt;=0),"",IF(LEN(F449)&lt;=N26,LEN(F449),IFERROR(FIND("♦",SUBSTITUTE(LEFT(F449,N26)," ","♦",LEN(LEFT(F449,N26))-LEN(SUBSTITUTE(LEFT(F449,N26)," ","")))),FIND(" ",F449&amp;" ",N26+1)-1)))</f>
        <v>1</v>
      </c>
      <c r="N449" s="1437" t="str">
        <f t="shared" si="150"/>
        <v/>
      </c>
      <c r="O449" s="1438" t="str">
        <f t="shared" si="151"/>
        <v/>
      </c>
      <c r="P449" s="1437" t="str">
        <f t="shared" si="152"/>
        <v/>
      </c>
      <c r="Q449" s="1437" t="str">
        <f t="shared" si="153"/>
        <v/>
      </c>
      <c r="S449" s="1477"/>
      <c r="T449" s="1477"/>
      <c r="U449" s="1477"/>
      <c r="V449" s="1477"/>
      <c r="W449" s="1477"/>
      <c r="X449" s="1477"/>
      <c r="Y449" s="1477"/>
      <c r="Z449" s="1477"/>
      <c r="AA449" s="1477"/>
      <c r="AB449" s="1467"/>
      <c r="AC449" s="1467"/>
      <c r="AD449" s="1472"/>
      <c r="AE449" s="1476"/>
      <c r="AF449" s="1471"/>
      <c r="AG449" s="1471"/>
      <c r="AH449" s="1471"/>
      <c r="AI449" s="1471"/>
      <c r="AJ449" s="1471"/>
      <c r="AK449" s="1475"/>
      <c r="AL449" s="1474"/>
      <c r="AM449" s="1474"/>
      <c r="AN449" s="1474"/>
      <c r="AO449" s="1474"/>
      <c r="AP449" s="1474"/>
      <c r="AQ449" s="1474"/>
      <c r="AR449" s="1473"/>
      <c r="AS449" s="1463"/>
      <c r="EF449" s="1412"/>
      <c r="EG449" s="1411" t="s">
        <v>2928</v>
      </c>
      <c r="EH449" s="1411" t="s">
        <v>601</v>
      </c>
      <c r="EI449" s="1411" t="s">
        <v>2439</v>
      </c>
      <c r="EJ449" s="1411" t="s">
        <v>2342</v>
      </c>
      <c r="EK449" s="1411" t="s">
        <v>2342</v>
      </c>
      <c r="EL449" s="1411" t="s">
        <v>1908</v>
      </c>
      <c r="EM449" s="1411" t="s">
        <v>2881</v>
      </c>
      <c r="EN449" s="1411" t="s">
        <v>1910</v>
      </c>
      <c r="EO449" s="1414" t="s">
        <v>1911</v>
      </c>
    </row>
    <row r="450" spans="2:145" ht="21" customHeight="1">
      <c r="B450" s="1439"/>
      <c r="C450" s="1439"/>
      <c r="D450" s="1439"/>
      <c r="E450" s="1439">
        <f t="array" ref="E450">IF(H449&lt;&gt;"",E449,IF(E449="","",IFERROR(MATCH(TRUE(),INDEX(INDEX(K:K,E449+1):K219&lt;&gt;"",0),0)+E449,"")))</f>
        <v>591</v>
      </c>
      <c r="F450" s="1441">
        <f t="shared" si="154"/>
        <v>0</v>
      </c>
      <c r="G450" s="1441" t="str">
        <f t="shared" si="148"/>
        <v/>
      </c>
      <c r="H450" s="1440" t="str">
        <f t="shared" si="149"/>
        <v/>
      </c>
      <c r="I450" s="1439" t="str">
        <f>IF(AND(F450&lt;&gt;"",N26&gt;0,M450&gt;N26),"Mot &gt; limite","")</f>
        <v/>
      </c>
      <c r="M450" s="1408">
        <f>IF(OR(F450="",N26="",N26&lt;=0),"",IF(LEN(F450)&lt;=N26,LEN(F450),IFERROR(FIND("♦",SUBSTITUTE(LEFT(F450,N26)," ","♦",LEN(LEFT(F450,N26))-LEN(SUBSTITUTE(LEFT(F450,N26)," ","")))),FIND(" ",F450&amp;" ",N26+1)-1)))</f>
        <v>1</v>
      </c>
      <c r="N450" s="1437" t="str">
        <f t="shared" si="150"/>
        <v/>
      </c>
      <c r="O450" s="1438" t="str">
        <f t="shared" si="151"/>
        <v/>
      </c>
      <c r="P450" s="1437" t="str">
        <f t="shared" si="152"/>
        <v/>
      </c>
      <c r="Q450" s="1437" t="str">
        <f t="shared" si="153"/>
        <v/>
      </c>
      <c r="S450" s="1468"/>
      <c r="T450" s="1468"/>
      <c r="U450" s="1468"/>
      <c r="V450" s="1468"/>
      <c r="W450" s="1468"/>
      <c r="X450" s="1468"/>
      <c r="Y450" s="1468"/>
      <c r="Z450" s="1468"/>
      <c r="AA450" s="1468"/>
      <c r="AB450" s="1467"/>
      <c r="AC450" s="1467"/>
      <c r="AD450" s="1472"/>
      <c r="AE450" s="1471"/>
      <c r="AF450" s="1471"/>
      <c r="AG450" s="1471"/>
      <c r="AH450" s="1471"/>
      <c r="AI450" s="1471"/>
      <c r="AJ450" s="1471"/>
      <c r="AK450" s="1471"/>
      <c r="AL450" s="1471"/>
      <c r="AM450" s="1471"/>
      <c r="AN450" s="1471"/>
      <c r="AO450" s="1471"/>
      <c r="AP450" s="1470"/>
      <c r="AQ450" s="1470"/>
      <c r="AR450" s="1469"/>
      <c r="AS450" s="1463"/>
      <c r="EF450" s="1412"/>
      <c r="EG450" s="1411" t="s">
        <v>2929</v>
      </c>
      <c r="EH450" s="1411" t="s">
        <v>601</v>
      </c>
      <c r="EI450" s="1411" t="s">
        <v>2439</v>
      </c>
      <c r="EJ450" s="1411" t="s">
        <v>2930</v>
      </c>
      <c r="EK450" s="1411" t="s">
        <v>2930</v>
      </c>
      <c r="EL450" s="1411" t="s">
        <v>1908</v>
      </c>
      <c r="EM450" s="1411" t="s">
        <v>2881</v>
      </c>
      <c r="EN450" s="1411" t="s">
        <v>1910</v>
      </c>
      <c r="EO450" s="1414" t="s">
        <v>1911</v>
      </c>
    </row>
    <row r="451" spans="2:145" ht="21" customHeight="1">
      <c r="B451" s="1439"/>
      <c r="C451" s="1439"/>
      <c r="D451" s="1439"/>
      <c r="E451" s="1439">
        <f t="array" ref="E451">IF(H450&lt;&gt;"",E450,IF(E450="","",IFERROR(MATCH(TRUE(),INDEX(INDEX(K:K,E450+1):K219&lt;&gt;"",0),0)+E450,"")))</f>
        <v>592</v>
      </c>
      <c r="F451" s="1441">
        <f t="shared" si="154"/>
        <v>0</v>
      </c>
      <c r="G451" s="1441" t="str">
        <f t="shared" si="148"/>
        <v/>
      </c>
      <c r="H451" s="1440" t="str">
        <f t="shared" si="149"/>
        <v/>
      </c>
      <c r="I451" s="1439" t="str">
        <f>IF(AND(F451&lt;&gt;"",N26&gt;0,M451&gt;N26),"Mot &gt; limite","")</f>
        <v/>
      </c>
      <c r="M451" s="1408">
        <f>IF(OR(F451="",N26="",N26&lt;=0),"",IF(LEN(F451)&lt;=N26,LEN(F451),IFERROR(FIND("♦",SUBSTITUTE(LEFT(F451,N26)," ","♦",LEN(LEFT(F451,N26))-LEN(SUBSTITUTE(LEFT(F451,N26)," ","")))),FIND(" ",F451&amp;" ",N26+1)-1)))</f>
        <v>1</v>
      </c>
      <c r="N451" s="1437" t="str">
        <f t="shared" si="150"/>
        <v/>
      </c>
      <c r="O451" s="1438" t="str">
        <f t="shared" si="151"/>
        <v/>
      </c>
      <c r="P451" s="1437" t="str">
        <f t="shared" si="152"/>
        <v/>
      </c>
      <c r="Q451" s="1437" t="str">
        <f t="shared" si="153"/>
        <v/>
      </c>
      <c r="S451" s="1468"/>
      <c r="T451" s="1468"/>
      <c r="U451" s="1468"/>
      <c r="V451" s="1468"/>
      <c r="W451" s="1468"/>
      <c r="X451" s="1468"/>
      <c r="Y451" s="1468"/>
      <c r="Z451" s="1468"/>
      <c r="AA451" s="1468"/>
      <c r="AB451" s="1467"/>
      <c r="AC451" s="1467"/>
      <c r="AD451" s="1466" t="s">
        <v>118</v>
      </c>
      <c r="AE451" s="1465"/>
      <c r="AF451" s="1465"/>
      <c r="AG451" s="1465"/>
      <c r="AH451" s="1465"/>
      <c r="AI451" s="1465"/>
      <c r="AJ451" s="1465"/>
      <c r="AK451" s="1465"/>
      <c r="AL451" s="1465"/>
      <c r="AM451" s="1465"/>
      <c r="AN451" s="1465"/>
      <c r="AO451" s="1465"/>
      <c r="AP451" s="1465"/>
      <c r="AQ451" s="1465"/>
      <c r="AR451" s="1464" t="s">
        <v>118</v>
      </c>
      <c r="AS451" s="1463"/>
      <c r="EF451" s="1412"/>
      <c r="EG451" s="1411" t="s">
        <v>2931</v>
      </c>
      <c r="EH451" s="1411" t="s">
        <v>601</v>
      </c>
      <c r="EI451" s="1411" t="s">
        <v>2932</v>
      </c>
      <c r="EJ451" s="1411" t="s">
        <v>2933</v>
      </c>
      <c r="EK451" s="1411" t="s">
        <v>2933</v>
      </c>
      <c r="EL451" s="1411" t="s">
        <v>1980</v>
      </c>
      <c r="EM451" s="1411" t="s">
        <v>2934</v>
      </c>
      <c r="EN451" s="1411" t="s">
        <v>1910</v>
      </c>
      <c r="EO451" s="1414" t="s">
        <v>1982</v>
      </c>
    </row>
    <row r="452" spans="2:145" ht="21" customHeight="1">
      <c r="B452" s="1439"/>
      <c r="C452" s="1439"/>
      <c r="D452" s="1439"/>
      <c r="E452" s="1439">
        <f t="array" ref="E452">IF(H451&lt;&gt;"",E451,IF(E451="","",IFERROR(MATCH(TRUE(),INDEX(INDEX(K:K,E451+1):K219&lt;&gt;"",0),0)+E451,"")))</f>
        <v>593</v>
      </c>
      <c r="F452" s="1441">
        <f t="shared" si="154"/>
        <v>0</v>
      </c>
      <c r="G452" s="1441" t="str">
        <f t="shared" si="148"/>
        <v/>
      </c>
      <c r="H452" s="1440" t="str">
        <f t="shared" si="149"/>
        <v/>
      </c>
      <c r="I452" s="1439" t="str">
        <f>IF(AND(F452&lt;&gt;"",N26&gt;0,M452&gt;N26),"Mot &gt; limite","")</f>
        <v/>
      </c>
      <c r="M452" s="1408">
        <f>IF(OR(F452="",N26="",N26&lt;=0),"",IF(LEN(F452)&lt;=N26,LEN(F452),IFERROR(FIND("♦",SUBSTITUTE(LEFT(F452,N26)," ","♦",LEN(LEFT(F452,N26))-LEN(SUBSTITUTE(LEFT(F452,N26)," ","")))),FIND(" ",F452&amp;" ",N26+1)-1)))</f>
        <v>1</v>
      </c>
      <c r="N452" s="1437" t="str">
        <f t="shared" si="150"/>
        <v/>
      </c>
      <c r="O452" s="1438" t="str">
        <f t="shared" si="151"/>
        <v/>
      </c>
      <c r="P452" s="1437" t="str">
        <f t="shared" si="152"/>
        <v/>
      </c>
      <c r="Q452" s="1437" t="str">
        <f t="shared" si="153"/>
        <v/>
      </c>
      <c r="S452" s="1462"/>
      <c r="T452" s="1461"/>
      <c r="U452" s="1460"/>
      <c r="V452" s="1461"/>
      <c r="W452" s="1460"/>
      <c r="X452" s="1459"/>
      <c r="Y452" s="1457"/>
      <c r="Z452" s="1458"/>
      <c r="AA452" s="1457"/>
      <c r="AB452" s="1456"/>
      <c r="AC452" s="1455"/>
      <c r="AD452" s="1443"/>
      <c r="AE452" s="1454"/>
      <c r="AF452" s="1453"/>
      <c r="AG452" s="1452"/>
      <c r="AH452" s="1452"/>
      <c r="AI452" s="1451"/>
      <c r="AJ452" s="1449"/>
      <c r="AK452" s="1449"/>
      <c r="AL452" s="1450"/>
      <c r="AM452" s="1449"/>
      <c r="AN452" s="1448"/>
      <c r="AO452" s="1447"/>
      <c r="AP452" s="1446"/>
      <c r="AQ452" s="1445"/>
      <c r="AR452" s="1444"/>
      <c r="AS452" s="1463"/>
      <c r="EF452" s="1412"/>
      <c r="EG452" s="1411" t="s">
        <v>2935</v>
      </c>
      <c r="EH452" s="1411" t="s">
        <v>601</v>
      </c>
      <c r="EI452" s="1411" t="s">
        <v>2932</v>
      </c>
      <c r="EJ452" s="1411" t="s">
        <v>2936</v>
      </c>
      <c r="EK452" s="1411" t="s">
        <v>2937</v>
      </c>
      <c r="EL452" s="1411" t="s">
        <v>1980</v>
      </c>
      <c r="EM452" s="1411" t="s">
        <v>2934</v>
      </c>
      <c r="EN452" s="1411" t="s">
        <v>1910</v>
      </c>
      <c r="EO452" s="1414" t="s">
        <v>1982</v>
      </c>
    </row>
    <row r="453" spans="2:145" ht="21" customHeight="1">
      <c r="B453" s="1439"/>
      <c r="C453" s="1439"/>
      <c r="D453" s="1439"/>
      <c r="E453" s="1439">
        <f t="array" ref="E453">IF(H452&lt;&gt;"",E452,IF(E452="","",IFERROR(MATCH(TRUE(),INDEX(INDEX(K:K,E452+1):K219&lt;&gt;"",0),0)+E452,"")))</f>
        <v>594</v>
      </c>
      <c r="F453" s="1441">
        <f t="shared" si="154"/>
        <v>0</v>
      </c>
      <c r="G453" s="1441" t="str">
        <f t="shared" si="148"/>
        <v/>
      </c>
      <c r="H453" s="1440" t="str">
        <f t="shared" si="149"/>
        <v/>
      </c>
      <c r="I453" s="1439" t="str">
        <f>IF(AND(F453&lt;&gt;"",N26&gt;0,M453&gt;N26),"Mot &gt; limite","")</f>
        <v/>
      </c>
      <c r="M453" s="1408">
        <f>IF(OR(F453="",N26="",N26&lt;=0),"",IF(LEN(F453)&lt;=N26,LEN(F453),IFERROR(FIND("♦",SUBSTITUTE(LEFT(F453,N26)," ","♦",LEN(LEFT(F453,N26))-LEN(SUBSTITUTE(LEFT(F453,N26)," ","")))),FIND(" ",F453&amp;" ",N26+1)-1)))</f>
        <v>1</v>
      </c>
      <c r="N453" s="1437" t="str">
        <f t="shared" si="150"/>
        <v/>
      </c>
      <c r="O453" s="1438" t="str">
        <f t="shared" si="151"/>
        <v/>
      </c>
      <c r="P453" s="1437" t="str">
        <f t="shared" si="152"/>
        <v/>
      </c>
      <c r="Q453" s="1437" t="str">
        <f t="shared" si="153"/>
        <v/>
      </c>
      <c r="S453" s="1462"/>
      <c r="T453" s="1461"/>
      <c r="U453" s="1460"/>
      <c r="V453" s="1461"/>
      <c r="W453" s="1460"/>
      <c r="X453" s="1459"/>
      <c r="Y453" s="1457"/>
      <c r="Z453" s="1458"/>
      <c r="AA453" s="1457"/>
      <c r="AB453" s="1456"/>
      <c r="AC453" s="1455"/>
      <c r="AD453" s="1443"/>
      <c r="AE453" s="1454"/>
      <c r="AF453" s="1453"/>
      <c r="AG453" s="1452"/>
      <c r="AH453" s="1452"/>
      <c r="AI453" s="1451"/>
      <c r="AJ453" s="1449"/>
      <c r="AK453" s="1449"/>
      <c r="AL453" s="1450"/>
      <c r="AM453" s="1449"/>
      <c r="AN453" s="1448"/>
      <c r="AO453" s="1447"/>
      <c r="AP453" s="1446"/>
      <c r="AQ453" s="1445"/>
      <c r="AR453" s="1444"/>
      <c r="AS453" s="1463"/>
      <c r="EF453" s="1412"/>
      <c r="EG453" s="1411" t="s">
        <v>2938</v>
      </c>
      <c r="EH453" s="1411" t="s">
        <v>601</v>
      </c>
      <c r="EI453" s="1411" t="s">
        <v>2932</v>
      </c>
      <c r="EJ453" s="1411" t="s">
        <v>2939</v>
      </c>
      <c r="EK453" s="1411" t="s">
        <v>2940</v>
      </c>
      <c r="EL453" s="1411" t="s">
        <v>1980</v>
      </c>
      <c r="EM453" s="1411" t="s">
        <v>2934</v>
      </c>
      <c r="EN453" s="1411" t="s">
        <v>1910</v>
      </c>
      <c r="EO453" s="1414" t="s">
        <v>1982</v>
      </c>
    </row>
    <row r="454" spans="2:145" ht="21" customHeight="1">
      <c r="B454" s="1439"/>
      <c r="C454" s="1439"/>
      <c r="D454" s="1439"/>
      <c r="E454" s="1439">
        <f t="array" ref="E454">IF(H453&lt;&gt;"",E453,IF(E453="","",IFERROR(MATCH(TRUE(),INDEX(INDEX(K:K,E453+1):K219&lt;&gt;"",0),0)+E453,"")))</f>
        <v>595</v>
      </c>
      <c r="F454" s="1441">
        <f t="shared" si="154"/>
        <v>0</v>
      </c>
      <c r="G454" s="1441" t="str">
        <f t="shared" si="148"/>
        <v/>
      </c>
      <c r="H454" s="1440" t="str">
        <f t="shared" si="149"/>
        <v/>
      </c>
      <c r="I454" s="1439" t="str">
        <f>IF(AND(F454&lt;&gt;"",N26&gt;0,M454&gt;N26),"Mot &gt; limite","")</f>
        <v/>
      </c>
      <c r="M454" s="1408">
        <f>IF(OR(F454="",N26="",N26&lt;=0),"",IF(LEN(F454)&lt;=N26,LEN(F454),IFERROR(FIND("♦",SUBSTITUTE(LEFT(F454,N26)," ","♦",LEN(LEFT(F454,N26))-LEN(SUBSTITUTE(LEFT(F454,N26)," ","")))),FIND(" ",F454&amp;" ",N26+1)-1)))</f>
        <v>1</v>
      </c>
      <c r="N454" s="1437" t="str">
        <f t="shared" si="150"/>
        <v/>
      </c>
      <c r="O454" s="1438" t="str">
        <f t="shared" si="151"/>
        <v/>
      </c>
      <c r="P454" s="1437" t="str">
        <f t="shared" si="152"/>
        <v/>
      </c>
      <c r="Q454" s="1437" t="str">
        <f t="shared" si="153"/>
        <v/>
      </c>
      <c r="S454" s="1462"/>
      <c r="T454" s="1461"/>
      <c r="U454" s="1460"/>
      <c r="V454" s="1461"/>
      <c r="W454" s="1460"/>
      <c r="X454" s="1459"/>
      <c r="Y454" s="1457"/>
      <c r="Z454" s="1458"/>
      <c r="AA454" s="1457"/>
      <c r="AB454" s="1456"/>
      <c r="AC454" s="1455"/>
      <c r="AD454" s="1443"/>
      <c r="AE454" s="1454"/>
      <c r="AF454" s="1453"/>
      <c r="AG454" s="1452"/>
      <c r="AH454" s="1452"/>
      <c r="AI454" s="1451"/>
      <c r="AJ454" s="1449"/>
      <c r="AK454" s="1449"/>
      <c r="AL454" s="1450"/>
      <c r="AM454" s="1449"/>
      <c r="AN454" s="1448"/>
      <c r="AO454" s="1447"/>
      <c r="AP454" s="1446"/>
      <c r="AQ454" s="1445"/>
      <c r="AR454" s="1444"/>
      <c r="AS454" s="1463"/>
      <c r="EF454" s="1412"/>
      <c r="EG454" s="1411" t="s">
        <v>2941</v>
      </c>
      <c r="EH454" s="1411" t="s">
        <v>601</v>
      </c>
      <c r="EI454" s="1411" t="s">
        <v>2932</v>
      </c>
      <c r="EJ454" s="1411" t="s">
        <v>2942</v>
      </c>
      <c r="EK454" s="1411" t="s">
        <v>2943</v>
      </c>
      <c r="EL454" s="1411" t="s">
        <v>1980</v>
      </c>
      <c r="EM454" s="1411" t="s">
        <v>2934</v>
      </c>
      <c r="EN454" s="1411" t="s">
        <v>1910</v>
      </c>
      <c r="EO454" s="1414" t="s">
        <v>1982</v>
      </c>
    </row>
    <row r="455" spans="2:145" ht="21" customHeight="1">
      <c r="B455" s="1439"/>
      <c r="C455" s="1439"/>
      <c r="D455" s="1439"/>
      <c r="E455" s="1439">
        <f t="array" ref="E455">IF(H454&lt;&gt;"",E454,IF(E454="","",IFERROR(MATCH(TRUE(),INDEX(INDEX(K:K,E454+1):K219&lt;&gt;"",0),0)+E454,"")))</f>
        <v>596</v>
      </c>
      <c r="F455" s="1441">
        <f t="shared" si="154"/>
        <v>0</v>
      </c>
      <c r="G455" s="1441" t="str">
        <f t="shared" si="148"/>
        <v/>
      </c>
      <c r="H455" s="1440" t="str">
        <f t="shared" si="149"/>
        <v/>
      </c>
      <c r="I455" s="1439" t="str">
        <f>IF(AND(F455&lt;&gt;"",N26&gt;0,M455&gt;N26),"Mot &gt; limite","")</f>
        <v/>
      </c>
      <c r="M455" s="1408">
        <f>IF(OR(F455="",N26="",N26&lt;=0),"",IF(LEN(F455)&lt;=N26,LEN(F455),IFERROR(FIND("♦",SUBSTITUTE(LEFT(F455,N26)," ","♦",LEN(LEFT(F455,N26))-LEN(SUBSTITUTE(LEFT(F455,N26)," ","")))),FIND(" ",F455&amp;" ",N26+1)-1)))</f>
        <v>1</v>
      </c>
      <c r="N455" s="1437" t="str">
        <f t="shared" si="150"/>
        <v/>
      </c>
      <c r="O455" s="1438" t="str">
        <f t="shared" si="151"/>
        <v/>
      </c>
      <c r="P455" s="1437" t="str">
        <f t="shared" si="152"/>
        <v/>
      </c>
      <c r="Q455" s="1437" t="str">
        <f t="shared" si="153"/>
        <v/>
      </c>
      <c r="S455" s="1462"/>
      <c r="T455" s="1461"/>
      <c r="U455" s="1460"/>
      <c r="V455" s="1461"/>
      <c r="W455" s="1460"/>
      <c r="X455" s="1459"/>
      <c r="Y455" s="1457"/>
      <c r="Z455" s="1458"/>
      <c r="AA455" s="1457"/>
      <c r="AB455" s="1456"/>
      <c r="AC455" s="1455"/>
      <c r="AD455" s="1443"/>
      <c r="AE455" s="1454"/>
      <c r="AF455" s="1453"/>
      <c r="AG455" s="1452"/>
      <c r="AH455" s="1452"/>
      <c r="AI455" s="1451"/>
      <c r="AJ455" s="1449"/>
      <c r="AK455" s="1449"/>
      <c r="AL455" s="1450"/>
      <c r="AM455" s="1449"/>
      <c r="AN455" s="1448"/>
      <c r="AO455" s="1447"/>
      <c r="AP455" s="1446"/>
      <c r="AQ455" s="1445"/>
      <c r="AR455" s="1444"/>
      <c r="AS455" s="1463"/>
      <c r="EF455" s="1412"/>
      <c r="EG455" s="1411" t="s">
        <v>2944</v>
      </c>
      <c r="EH455" s="1411" t="s">
        <v>601</v>
      </c>
      <c r="EI455" s="1411" t="s">
        <v>2932</v>
      </c>
      <c r="EJ455" s="1411" t="s">
        <v>2399</v>
      </c>
      <c r="EK455" s="1411" t="s">
        <v>2400</v>
      </c>
      <c r="EL455" s="1411" t="s">
        <v>1980</v>
      </c>
      <c r="EM455" s="1411" t="s">
        <v>2934</v>
      </c>
      <c r="EN455" s="1411" t="s">
        <v>1910</v>
      </c>
      <c r="EO455" s="1414" t="s">
        <v>1982</v>
      </c>
    </row>
    <row r="456" spans="2:145" ht="21" customHeight="1">
      <c r="B456" s="1439"/>
      <c r="C456" s="1439"/>
      <c r="D456" s="1439"/>
      <c r="E456" s="1439">
        <f t="array" ref="E456">IF(H455&lt;&gt;"",E455,IF(E455="","",IFERROR(MATCH(TRUE(),INDEX(INDEX(K:K,E455+1):K219&lt;&gt;"",0),0)+E455,"")))</f>
        <v>597</v>
      </c>
      <c r="F456" s="1441">
        <f t="shared" si="154"/>
        <v>0</v>
      </c>
      <c r="G456" s="1441" t="str">
        <f t="shared" si="148"/>
        <v/>
      </c>
      <c r="H456" s="1440" t="str">
        <f t="shared" si="149"/>
        <v/>
      </c>
      <c r="I456" s="1439" t="str">
        <f>IF(AND(F456&lt;&gt;"",N26&gt;0,M456&gt;N26),"Mot &gt; limite","")</f>
        <v/>
      </c>
      <c r="M456" s="1408">
        <f>IF(OR(F456="",N26="",N26&lt;=0),"",IF(LEN(F456)&lt;=N26,LEN(F456),IFERROR(FIND("♦",SUBSTITUTE(LEFT(F456,N26)," ","♦",LEN(LEFT(F456,N26))-LEN(SUBSTITUTE(LEFT(F456,N26)," ","")))),FIND(" ",F456&amp;" ",N26+1)-1)))</f>
        <v>1</v>
      </c>
      <c r="N456" s="1437" t="str">
        <f t="shared" si="150"/>
        <v/>
      </c>
      <c r="O456" s="1438" t="str">
        <f t="shared" si="151"/>
        <v/>
      </c>
      <c r="P456" s="1437" t="str">
        <f t="shared" si="152"/>
        <v/>
      </c>
      <c r="Q456" s="1437" t="str">
        <f t="shared" si="153"/>
        <v/>
      </c>
      <c r="S456" s="1462"/>
      <c r="T456" s="1461"/>
      <c r="U456" s="1460"/>
      <c r="V456" s="1461"/>
      <c r="W456" s="1460"/>
      <c r="X456" s="1459"/>
      <c r="Y456" s="1457"/>
      <c r="Z456" s="1458"/>
      <c r="AA456" s="1457"/>
      <c r="AB456" s="1456"/>
      <c r="AC456" s="1455"/>
      <c r="AD456" s="1443"/>
      <c r="AE456" s="1454"/>
      <c r="AF456" s="1453"/>
      <c r="AG456" s="1452"/>
      <c r="AH456" s="1452"/>
      <c r="AI456" s="1451"/>
      <c r="AJ456" s="1449"/>
      <c r="AK456" s="1449"/>
      <c r="AL456" s="1450"/>
      <c r="AM456" s="1449"/>
      <c r="AN456" s="1448"/>
      <c r="AO456" s="1447"/>
      <c r="AP456" s="1446"/>
      <c r="AQ456" s="1445"/>
      <c r="AR456" s="1444"/>
      <c r="AS456" s="1463"/>
      <c r="EF456" s="1412"/>
      <c r="EG456" s="1411" t="s">
        <v>2945</v>
      </c>
      <c r="EH456" s="1411" t="s">
        <v>601</v>
      </c>
      <c r="EI456" s="1411" t="s">
        <v>2932</v>
      </c>
      <c r="EJ456" s="1411" t="s">
        <v>2402</v>
      </c>
      <c r="EK456" s="1411" t="s">
        <v>2403</v>
      </c>
      <c r="EL456" s="1411" t="s">
        <v>1980</v>
      </c>
      <c r="EM456" s="1411" t="s">
        <v>2934</v>
      </c>
      <c r="EN456" s="1411" t="s">
        <v>1910</v>
      </c>
      <c r="EO456" s="1414" t="s">
        <v>1982</v>
      </c>
    </row>
    <row r="457" spans="2:145" ht="21" customHeight="1">
      <c r="B457" s="1439"/>
      <c r="C457" s="1439"/>
      <c r="D457" s="1439"/>
      <c r="E457" s="1439">
        <f t="array" ref="E457">IF(H456&lt;&gt;"",E456,IF(E456="","",IFERROR(MATCH(TRUE(),INDEX(INDEX(K:K,E456+1):K219&lt;&gt;"",0),0)+E456,"")))</f>
        <v>598</v>
      </c>
      <c r="F457" s="1441">
        <f t="shared" si="154"/>
        <v>0</v>
      </c>
      <c r="G457" s="1441" t="str">
        <f t="shared" si="148"/>
        <v/>
      </c>
      <c r="H457" s="1440" t="str">
        <f t="shared" si="149"/>
        <v/>
      </c>
      <c r="I457" s="1439" t="str">
        <f>IF(AND(F457&lt;&gt;"",N26&gt;0,M457&gt;N26),"Mot &gt; limite","")</f>
        <v/>
      </c>
      <c r="M457" s="1408">
        <f>IF(OR(F457="",N26="",N26&lt;=0),"",IF(LEN(F457)&lt;=N26,LEN(F457),IFERROR(FIND("♦",SUBSTITUTE(LEFT(F457,N26)," ","♦",LEN(LEFT(F457,N26))-LEN(SUBSTITUTE(LEFT(F457,N26)," ","")))),FIND(" ",F457&amp;" ",N26+1)-1)))</f>
        <v>1</v>
      </c>
      <c r="N457" s="1437" t="str">
        <f t="shared" si="150"/>
        <v/>
      </c>
      <c r="O457" s="1438" t="str">
        <f t="shared" si="151"/>
        <v/>
      </c>
      <c r="P457" s="1437" t="str">
        <f t="shared" si="152"/>
        <v/>
      </c>
      <c r="Q457" s="1437" t="str">
        <f t="shared" si="153"/>
        <v/>
      </c>
      <c r="S457" s="1462"/>
      <c r="T457" s="1461"/>
      <c r="U457" s="1460"/>
      <c r="V457" s="1461"/>
      <c r="W457" s="1460"/>
      <c r="X457" s="1459"/>
      <c r="Y457" s="1457"/>
      <c r="Z457" s="1458"/>
      <c r="AA457" s="1457"/>
      <c r="AB457" s="1456"/>
      <c r="AC457" s="1455"/>
      <c r="AD457" s="1443"/>
      <c r="AE457" s="1454"/>
      <c r="AF457" s="1453"/>
      <c r="AG457" s="1452"/>
      <c r="AH457" s="1452"/>
      <c r="AI457" s="1451"/>
      <c r="AJ457" s="1449"/>
      <c r="AK457" s="1449"/>
      <c r="AL457" s="1450"/>
      <c r="AM457" s="1449"/>
      <c r="AN457" s="1448"/>
      <c r="AO457" s="1447"/>
      <c r="AP457" s="1446"/>
      <c r="AQ457" s="1445"/>
      <c r="AR457" s="1444"/>
      <c r="AS457" s="1463"/>
      <c r="EF457" s="1412"/>
      <c r="EG457" s="1411" t="s">
        <v>2946</v>
      </c>
      <c r="EH457" s="1411" t="s">
        <v>601</v>
      </c>
      <c r="EI457" s="1411" t="s">
        <v>2932</v>
      </c>
      <c r="EJ457" s="1411" t="s">
        <v>2411</v>
      </c>
      <c r="EK457" s="1411" t="s">
        <v>2412</v>
      </c>
      <c r="EL457" s="1411" t="s">
        <v>1980</v>
      </c>
      <c r="EM457" s="1411" t="s">
        <v>2934</v>
      </c>
      <c r="EN457" s="1411" t="s">
        <v>1910</v>
      </c>
      <c r="EO457" s="1414" t="s">
        <v>1982</v>
      </c>
    </row>
    <row r="458" spans="2:145" ht="21" customHeight="1">
      <c r="B458" s="1439"/>
      <c r="C458" s="1439"/>
      <c r="D458" s="1439"/>
      <c r="E458" s="1439">
        <f t="array" ref="E458">IF(H457&lt;&gt;"",E457,IF(E457="","",IFERROR(MATCH(TRUE(),INDEX(INDEX(K:K,E457+1):K219&lt;&gt;"",0),0)+E457,"")))</f>
        <v>599</v>
      </c>
      <c r="F458" s="1441">
        <f t="shared" si="154"/>
        <v>0</v>
      </c>
      <c r="G458" s="1441" t="str">
        <f t="shared" si="148"/>
        <v/>
      </c>
      <c r="H458" s="1440" t="str">
        <f t="shared" si="149"/>
        <v/>
      </c>
      <c r="I458" s="1439" t="str">
        <f>IF(AND(F458&lt;&gt;"",N26&gt;0,M458&gt;N26),"Mot &gt; limite","")</f>
        <v/>
      </c>
      <c r="M458" s="1408">
        <f>IF(OR(F458="",N26="",N26&lt;=0),"",IF(LEN(F458)&lt;=N26,LEN(F458),IFERROR(FIND("♦",SUBSTITUTE(LEFT(F458,N26)," ","♦",LEN(LEFT(F458,N26))-LEN(SUBSTITUTE(LEFT(F458,N26)," ","")))),FIND(" ",F458&amp;" ",N26+1)-1)))</f>
        <v>1</v>
      </c>
      <c r="N458" s="1437" t="str">
        <f t="shared" si="150"/>
        <v/>
      </c>
      <c r="O458" s="1438" t="str">
        <f t="shared" si="151"/>
        <v/>
      </c>
      <c r="P458" s="1437" t="str">
        <f t="shared" si="152"/>
        <v/>
      </c>
      <c r="Q458" s="1437" t="str">
        <f t="shared" si="153"/>
        <v/>
      </c>
      <c r="S458" s="1462"/>
      <c r="T458" s="1461"/>
      <c r="U458" s="1460"/>
      <c r="V458" s="1461"/>
      <c r="W458" s="1460"/>
      <c r="X458" s="1459"/>
      <c r="Y458" s="1457"/>
      <c r="Z458" s="1458"/>
      <c r="AA458" s="1457"/>
      <c r="AB458" s="1456"/>
      <c r="AC458" s="1455"/>
      <c r="AD458" s="1443"/>
      <c r="AE458" s="1454"/>
      <c r="AF458" s="1453"/>
      <c r="AG458" s="1452"/>
      <c r="AH458" s="1452"/>
      <c r="AI458" s="1451"/>
      <c r="AJ458" s="1449"/>
      <c r="AK458" s="1449"/>
      <c r="AL458" s="1450"/>
      <c r="AM458" s="1449"/>
      <c r="AN458" s="1448"/>
      <c r="AO458" s="1447"/>
      <c r="AP458" s="1446"/>
      <c r="AQ458" s="1445"/>
      <c r="AR458" s="1444"/>
      <c r="AS458" s="1463"/>
      <c r="EF458" s="1412"/>
      <c r="EG458" s="1411" t="s">
        <v>2947</v>
      </c>
      <c r="EH458" s="1411" t="s">
        <v>601</v>
      </c>
      <c r="EI458" s="1411" t="s">
        <v>2932</v>
      </c>
      <c r="EJ458" s="1411" t="s">
        <v>2948</v>
      </c>
      <c r="EK458" s="1411" t="s">
        <v>2948</v>
      </c>
      <c r="EL458" s="1411" t="s">
        <v>1980</v>
      </c>
      <c r="EM458" s="1411" t="s">
        <v>2934</v>
      </c>
      <c r="EN458" s="1411" t="s">
        <v>1910</v>
      </c>
      <c r="EO458" s="1414" t="s">
        <v>1982</v>
      </c>
    </row>
    <row r="459" spans="2:145" ht="21" customHeight="1">
      <c r="B459" s="1439"/>
      <c r="C459" s="1439"/>
      <c r="D459" s="1439"/>
      <c r="E459" s="1439">
        <f t="array" ref="E459">IF(H458&lt;&gt;"",E458,IF(E458="","",IFERROR(MATCH(TRUE(),INDEX(INDEX(K:K,E458+1):K219&lt;&gt;"",0),0)+E458,"")))</f>
        <v>600</v>
      </c>
      <c r="F459" s="1441">
        <f t="shared" si="154"/>
        <v>0</v>
      </c>
      <c r="G459" s="1441" t="str">
        <f t="shared" si="148"/>
        <v/>
      </c>
      <c r="H459" s="1440" t="str">
        <f t="shared" si="149"/>
        <v/>
      </c>
      <c r="I459" s="1439" t="str">
        <f>IF(AND(F459&lt;&gt;"",N26&gt;0,M459&gt;N26),"Mot &gt; limite","")</f>
        <v/>
      </c>
      <c r="M459" s="1408">
        <f>IF(OR(F459="",N26="",N26&lt;=0),"",IF(LEN(F459)&lt;=N26,LEN(F459),IFERROR(FIND("♦",SUBSTITUTE(LEFT(F459,N26)," ","♦",LEN(LEFT(F459,N26))-LEN(SUBSTITUTE(LEFT(F459,N26)," ","")))),FIND(" ",F459&amp;" ",N26+1)-1)))</f>
        <v>1</v>
      </c>
      <c r="N459" s="1437" t="str">
        <f t="shared" si="150"/>
        <v/>
      </c>
      <c r="O459" s="1438" t="str">
        <f t="shared" si="151"/>
        <v/>
      </c>
      <c r="P459" s="1437" t="str">
        <f t="shared" si="152"/>
        <v/>
      </c>
      <c r="Q459" s="1437" t="str">
        <f t="shared" si="153"/>
        <v/>
      </c>
      <c r="S459" s="1462"/>
      <c r="T459" s="1461"/>
      <c r="U459" s="1460"/>
      <c r="V459" s="1461"/>
      <c r="W459" s="1460"/>
      <c r="X459" s="1459"/>
      <c r="Y459" s="1457"/>
      <c r="Z459" s="1458"/>
      <c r="AA459" s="1457"/>
      <c r="AB459" s="1456"/>
      <c r="AC459" s="1455"/>
      <c r="AD459" s="1443"/>
      <c r="AE459" s="1454"/>
      <c r="AF459" s="1453"/>
      <c r="AG459" s="1452"/>
      <c r="AH459" s="1452"/>
      <c r="AI459" s="1451"/>
      <c r="AJ459" s="1449"/>
      <c r="AK459" s="1449"/>
      <c r="AL459" s="1450"/>
      <c r="AM459" s="1449"/>
      <c r="AN459" s="1448"/>
      <c r="AO459" s="1447"/>
      <c r="AP459" s="1446"/>
      <c r="AQ459" s="1445"/>
      <c r="AR459" s="1444"/>
      <c r="AS459" s="1463"/>
      <c r="EF459" s="1412"/>
      <c r="EG459" s="1411" t="s">
        <v>2949</v>
      </c>
      <c r="EH459" s="1411" t="s">
        <v>601</v>
      </c>
      <c r="EI459" s="1411" t="s">
        <v>2932</v>
      </c>
      <c r="EJ459" s="1411" t="s">
        <v>2950</v>
      </c>
      <c r="EK459" s="1411" t="s">
        <v>2950</v>
      </c>
      <c r="EL459" s="1411" t="s">
        <v>1980</v>
      </c>
      <c r="EM459" s="1411" t="s">
        <v>2934</v>
      </c>
      <c r="EN459" s="1411" t="s">
        <v>1910</v>
      </c>
      <c r="EO459" s="1414" t="s">
        <v>1982</v>
      </c>
    </row>
    <row r="460" spans="2:145" ht="21" customHeight="1">
      <c r="B460" s="1439"/>
      <c r="C460" s="1439"/>
      <c r="D460" s="1439"/>
      <c r="E460" s="1439">
        <f t="array" ref="E460">IF(H459&lt;&gt;"",E459,IF(E459="","",IFERROR(MATCH(TRUE(),INDEX(INDEX(K:K,E459+1):K219&lt;&gt;"",0),0)+E459,"")))</f>
        <v>601</v>
      </c>
      <c r="F460" s="1441">
        <f t="shared" si="154"/>
        <v>0</v>
      </c>
      <c r="G460" s="1441" t="str">
        <f t="shared" si="148"/>
        <v/>
      </c>
      <c r="H460" s="1440" t="str">
        <f t="shared" si="149"/>
        <v/>
      </c>
      <c r="I460" s="1439" t="str">
        <f>IF(AND(F460&lt;&gt;"",N26&gt;0,M460&gt;N26),"Mot &gt; limite","")</f>
        <v/>
      </c>
      <c r="M460" s="1408">
        <f>IF(OR(F460="",N26="",N26&lt;=0),"",IF(LEN(F460)&lt;=N26,LEN(F460),IFERROR(FIND("♦",SUBSTITUTE(LEFT(F460,N26)," ","♦",LEN(LEFT(F460,N26))-LEN(SUBSTITUTE(LEFT(F460,N26)," ","")))),FIND(" ",F460&amp;" ",N26+1)-1)))</f>
        <v>1</v>
      </c>
      <c r="N460" s="1437" t="str">
        <f t="shared" si="150"/>
        <v/>
      </c>
      <c r="O460" s="1438" t="str">
        <f t="shared" si="151"/>
        <v/>
      </c>
      <c r="P460" s="1437" t="str">
        <f t="shared" si="152"/>
        <v/>
      </c>
      <c r="Q460" s="1437" t="str">
        <f t="shared" si="153"/>
        <v/>
      </c>
      <c r="S460" s="1462"/>
      <c r="T460" s="1461"/>
      <c r="U460" s="1460"/>
      <c r="V460" s="1461"/>
      <c r="W460" s="1460"/>
      <c r="X460" s="1459"/>
      <c r="Y460" s="1457"/>
      <c r="Z460" s="1458"/>
      <c r="AA460" s="1457"/>
      <c r="AB460" s="1456"/>
      <c r="AC460" s="1455"/>
      <c r="AD460" s="1443"/>
      <c r="AE460" s="1454"/>
      <c r="AF460" s="1453"/>
      <c r="AG460" s="1452"/>
      <c r="AH460" s="1452"/>
      <c r="AI460" s="1451"/>
      <c r="AJ460" s="1449"/>
      <c r="AK460" s="1449"/>
      <c r="AL460" s="1450"/>
      <c r="AM460" s="1449"/>
      <c r="AN460" s="1448"/>
      <c r="AO460" s="1447"/>
      <c r="AP460" s="1446"/>
      <c r="AQ460" s="1445"/>
      <c r="AR460" s="1444"/>
      <c r="AS460" s="1463"/>
      <c r="EF460" s="1412"/>
      <c r="EG460" s="1411" t="s">
        <v>2951</v>
      </c>
      <c r="EH460" s="1411" t="s">
        <v>603</v>
      </c>
      <c r="EI460" s="1411" t="s">
        <v>1906</v>
      </c>
      <c r="EJ460" s="1411" t="s">
        <v>2952</v>
      </c>
      <c r="EK460" s="1411" t="s">
        <v>2952</v>
      </c>
      <c r="EL460" s="1411" t="s">
        <v>2485</v>
      </c>
      <c r="EM460" s="1411" t="s">
        <v>2486</v>
      </c>
      <c r="EN460" s="1411" t="s">
        <v>2953</v>
      </c>
      <c r="EO460" s="1414" t="s">
        <v>2954</v>
      </c>
    </row>
    <row r="461" spans="2:145" ht="21" customHeight="1">
      <c r="B461" s="1439"/>
      <c r="C461" s="1439"/>
      <c r="D461" s="1439"/>
      <c r="E461" s="1439">
        <f t="array" ref="E461">IF(H460&lt;&gt;"",E460,IF(E460="","",IFERROR(MATCH(TRUE(),INDEX(INDEX(K:K,E460+1):K219&lt;&gt;"",0),0)+E460,"")))</f>
        <v>602</v>
      </c>
      <c r="F461" s="1441">
        <f t="shared" si="154"/>
        <v>0</v>
      </c>
      <c r="G461" s="1441" t="str">
        <f t="shared" si="148"/>
        <v/>
      </c>
      <c r="H461" s="1440" t="str">
        <f t="shared" si="149"/>
        <v/>
      </c>
      <c r="I461" s="1439" t="str">
        <f>IF(AND(F461&lt;&gt;"",N26&gt;0,M461&gt;N26),"Mot &gt; limite","")</f>
        <v/>
      </c>
      <c r="M461" s="1408">
        <f>IF(OR(F461="",N26="",N26&lt;=0),"",IF(LEN(F461)&lt;=N26,LEN(F461),IFERROR(FIND("♦",SUBSTITUTE(LEFT(F461,N26)," ","♦",LEN(LEFT(F461,N26))-LEN(SUBSTITUTE(LEFT(F461,N26)," ","")))),FIND(" ",F461&amp;" ",N26+1)-1)))</f>
        <v>1</v>
      </c>
      <c r="N461" s="1437" t="str">
        <f t="shared" si="150"/>
        <v/>
      </c>
      <c r="O461" s="1438" t="str">
        <f t="shared" si="151"/>
        <v/>
      </c>
      <c r="P461" s="1437" t="str">
        <f t="shared" si="152"/>
        <v/>
      </c>
      <c r="Q461" s="1437" t="str">
        <f t="shared" si="153"/>
        <v/>
      </c>
      <c r="S461" s="1462"/>
      <c r="T461" s="1461"/>
      <c r="U461" s="1460"/>
      <c r="V461" s="1461"/>
      <c r="W461" s="1460"/>
      <c r="X461" s="1459"/>
      <c r="Y461" s="1457"/>
      <c r="Z461" s="1458"/>
      <c r="AA461" s="1457"/>
      <c r="AB461" s="1456"/>
      <c r="AC461" s="1455"/>
      <c r="AD461" s="1443"/>
      <c r="AE461" s="1454"/>
      <c r="AF461" s="1453"/>
      <c r="AG461" s="1452"/>
      <c r="AH461" s="1452"/>
      <c r="AI461" s="1451"/>
      <c r="AJ461" s="1449"/>
      <c r="AK461" s="1449"/>
      <c r="AL461" s="1450"/>
      <c r="AM461" s="1449"/>
      <c r="AN461" s="1448"/>
      <c r="AO461" s="1447"/>
      <c r="AP461" s="1446"/>
      <c r="AQ461" s="1445"/>
      <c r="AR461" s="1444"/>
      <c r="AS461" s="1463"/>
      <c r="EF461" s="1412"/>
      <c r="EG461" s="1411" t="s">
        <v>2955</v>
      </c>
      <c r="EH461" s="1411" t="s">
        <v>603</v>
      </c>
      <c r="EI461" s="1411" t="s">
        <v>1906</v>
      </c>
      <c r="EJ461" s="1411" t="s">
        <v>2956</v>
      </c>
      <c r="EK461" s="1411" t="s">
        <v>2956</v>
      </c>
      <c r="EL461" s="1411" t="s">
        <v>2485</v>
      </c>
      <c r="EM461" s="1411" t="s">
        <v>2486</v>
      </c>
      <c r="EN461" s="1411" t="s">
        <v>2953</v>
      </c>
      <c r="EO461" s="1414" t="s">
        <v>2954</v>
      </c>
    </row>
    <row r="462" spans="2:145" ht="21" customHeight="1">
      <c r="B462" s="1439"/>
      <c r="C462" s="1439"/>
      <c r="D462" s="1439"/>
      <c r="E462" s="1439">
        <f t="array" ref="E462">IF(H461&lt;&gt;"",E461,IF(E461="","",IFERROR(MATCH(TRUE(),INDEX(INDEX(K:K,E461+1):K219&lt;&gt;"",0),0)+E461,"")))</f>
        <v>603</v>
      </c>
      <c r="F462" s="1441">
        <f t="shared" si="154"/>
        <v>0</v>
      </c>
      <c r="G462" s="1441" t="str">
        <f t="shared" si="148"/>
        <v/>
      </c>
      <c r="H462" s="1440" t="str">
        <f t="shared" si="149"/>
        <v/>
      </c>
      <c r="I462" s="1439" t="str">
        <f>IF(AND(F462&lt;&gt;"",N26&gt;0,M462&gt;N26),"Mot &gt; limite","")</f>
        <v/>
      </c>
      <c r="M462" s="1408">
        <f>IF(OR(F462="",N26="",N26&lt;=0),"",IF(LEN(F462)&lt;=N26,LEN(F462),IFERROR(FIND("♦",SUBSTITUTE(LEFT(F462,N26)," ","♦",LEN(LEFT(F462,N26))-LEN(SUBSTITUTE(LEFT(F462,N26)," ","")))),FIND(" ",F462&amp;" ",N26+1)-1)))</f>
        <v>1</v>
      </c>
      <c r="N462" s="1437" t="str">
        <f t="shared" si="150"/>
        <v/>
      </c>
      <c r="O462" s="1438" t="str">
        <f t="shared" si="151"/>
        <v/>
      </c>
      <c r="P462" s="1437" t="str">
        <f t="shared" si="152"/>
        <v/>
      </c>
      <c r="Q462" s="1437" t="str">
        <f t="shared" si="153"/>
        <v/>
      </c>
      <c r="S462" s="1462"/>
      <c r="T462" s="1461"/>
      <c r="U462" s="1460"/>
      <c r="V462" s="1461"/>
      <c r="W462" s="1460"/>
      <c r="X462" s="1459"/>
      <c r="Y462" s="1457"/>
      <c r="Z462" s="1458"/>
      <c r="AA462" s="1457"/>
      <c r="AB462" s="1456"/>
      <c r="AC462" s="1455"/>
      <c r="AD462" s="1443"/>
      <c r="AE462" s="1454"/>
      <c r="AF462" s="1453"/>
      <c r="AG462" s="1452"/>
      <c r="AH462" s="1452"/>
      <c r="AI462" s="1451"/>
      <c r="AJ462" s="1449"/>
      <c r="AK462" s="1449"/>
      <c r="AL462" s="1450"/>
      <c r="AM462" s="1449"/>
      <c r="AN462" s="1448"/>
      <c r="AO462" s="1447"/>
      <c r="AP462" s="1446"/>
      <c r="AQ462" s="1445"/>
      <c r="AR462" s="1444"/>
      <c r="AS462" s="1463"/>
      <c r="EF462" s="1412"/>
      <c r="EG462" s="1411" t="s">
        <v>2957</v>
      </c>
      <c r="EH462" s="1411" t="s">
        <v>603</v>
      </c>
      <c r="EI462" s="1411" t="s">
        <v>1906</v>
      </c>
      <c r="EJ462" s="1411" t="s">
        <v>2958</v>
      </c>
      <c r="EK462" s="1411" t="s">
        <v>2958</v>
      </c>
      <c r="EL462" s="1411" t="s">
        <v>2485</v>
      </c>
      <c r="EM462" s="1411" t="s">
        <v>2486</v>
      </c>
      <c r="EN462" s="1411" t="s">
        <v>2953</v>
      </c>
      <c r="EO462" s="1414" t="s">
        <v>2954</v>
      </c>
    </row>
    <row r="463" spans="2:145" ht="21" customHeight="1">
      <c r="B463" s="1439"/>
      <c r="C463" s="1439"/>
      <c r="D463" s="1439"/>
      <c r="E463" s="1439">
        <f t="array" ref="E463">IF(H462&lt;&gt;"",E462,IF(E462="","",IFERROR(MATCH(TRUE(),INDEX(INDEX(K:K,E462+1):K219&lt;&gt;"",0),0)+E462,"")))</f>
        <v>604</v>
      </c>
      <c r="F463" s="1441">
        <f t="shared" si="154"/>
        <v>0</v>
      </c>
      <c r="G463" s="1441" t="str">
        <f t="shared" si="148"/>
        <v/>
      </c>
      <c r="H463" s="1440" t="str">
        <f t="shared" si="149"/>
        <v/>
      </c>
      <c r="I463" s="1439" t="str">
        <f>IF(AND(F463&lt;&gt;"",N26&gt;0,M463&gt;N26),"Mot &gt; limite","")</f>
        <v/>
      </c>
      <c r="M463" s="1408">
        <f>IF(OR(F463="",N26="",N26&lt;=0),"",IF(LEN(F463)&lt;=N26,LEN(F463),IFERROR(FIND("♦",SUBSTITUTE(LEFT(F463,N26)," ","♦",LEN(LEFT(F463,N26))-LEN(SUBSTITUTE(LEFT(F463,N26)," ","")))),FIND(" ",F463&amp;" ",N26+1)-1)))</f>
        <v>1</v>
      </c>
      <c r="N463" s="1437" t="str">
        <f t="shared" si="150"/>
        <v/>
      </c>
      <c r="O463" s="1438" t="str">
        <f t="shared" si="151"/>
        <v/>
      </c>
      <c r="P463" s="1437" t="str">
        <f t="shared" si="152"/>
        <v/>
      </c>
      <c r="Q463" s="1437" t="str">
        <f t="shared" si="153"/>
        <v/>
      </c>
      <c r="S463" s="1462"/>
      <c r="T463" s="1461"/>
      <c r="U463" s="1460"/>
      <c r="V463" s="1461"/>
      <c r="W463" s="1460"/>
      <c r="X463" s="1459"/>
      <c r="Y463" s="1457"/>
      <c r="Z463" s="1458"/>
      <c r="AA463" s="1457"/>
      <c r="AB463" s="1456"/>
      <c r="AC463" s="1455"/>
      <c r="AD463" s="1443"/>
      <c r="AE463" s="1454"/>
      <c r="AF463" s="1453"/>
      <c r="AG463" s="1452"/>
      <c r="AH463" s="1452"/>
      <c r="AI463" s="1451"/>
      <c r="AJ463" s="1449"/>
      <c r="AK463" s="1449"/>
      <c r="AL463" s="1450"/>
      <c r="AM463" s="1449"/>
      <c r="AN463" s="1448"/>
      <c r="AO463" s="1447"/>
      <c r="AP463" s="1446"/>
      <c r="AQ463" s="1445"/>
      <c r="AR463" s="1444"/>
      <c r="AS463" s="1463"/>
      <c r="EF463" s="1412"/>
      <c r="EG463" s="1411" t="s">
        <v>2959</v>
      </c>
      <c r="EH463" s="1411" t="s">
        <v>603</v>
      </c>
      <c r="EI463" s="1411" t="s">
        <v>1906</v>
      </c>
      <c r="EJ463" s="1411" t="s">
        <v>2960</v>
      </c>
      <c r="EK463" s="1411" t="s">
        <v>2960</v>
      </c>
      <c r="EL463" s="1411" t="s">
        <v>2485</v>
      </c>
      <c r="EM463" s="1411" t="s">
        <v>2486</v>
      </c>
      <c r="EN463" s="1411" t="s">
        <v>2953</v>
      </c>
      <c r="EO463" s="1414" t="s">
        <v>2954</v>
      </c>
    </row>
    <row r="464" spans="2:145" ht="21" customHeight="1">
      <c r="B464" s="1439"/>
      <c r="C464" s="1439"/>
      <c r="D464" s="1439"/>
      <c r="E464" s="1439">
        <f t="array" ref="E464">IF(H463&lt;&gt;"",E463,IF(E463="","",IFERROR(MATCH(TRUE(),INDEX(INDEX(K:K,E463+1):K219&lt;&gt;"",0),0)+E463,"")))</f>
        <v>605</v>
      </c>
      <c r="F464" s="1441">
        <f t="shared" si="154"/>
        <v>0</v>
      </c>
      <c r="G464" s="1441" t="str">
        <f t="shared" si="148"/>
        <v/>
      </c>
      <c r="H464" s="1440" t="str">
        <f t="shared" si="149"/>
        <v/>
      </c>
      <c r="I464" s="1439" t="str">
        <f>IF(AND(F464&lt;&gt;"",N26&gt;0,M464&gt;N26),"Mot &gt; limite","")</f>
        <v/>
      </c>
      <c r="M464" s="1408">
        <f>IF(OR(F464="",N26="",N26&lt;=0),"",IF(LEN(F464)&lt;=N26,LEN(F464),IFERROR(FIND("♦",SUBSTITUTE(LEFT(F464,N26)," ","♦",LEN(LEFT(F464,N26))-LEN(SUBSTITUTE(LEFT(F464,N26)," ","")))),FIND(" ",F464&amp;" ",N26+1)-1)))</f>
        <v>1</v>
      </c>
      <c r="N464" s="1437" t="str">
        <f t="shared" si="150"/>
        <v/>
      </c>
      <c r="O464" s="1438" t="str">
        <f t="shared" si="151"/>
        <v/>
      </c>
      <c r="P464" s="1437" t="str">
        <f t="shared" si="152"/>
        <v/>
      </c>
      <c r="Q464" s="1437" t="str">
        <f t="shared" si="153"/>
        <v/>
      </c>
      <c r="S464" s="1462"/>
      <c r="T464" s="1461"/>
      <c r="U464" s="1460"/>
      <c r="V464" s="1461"/>
      <c r="W464" s="1460"/>
      <c r="X464" s="1459"/>
      <c r="Y464" s="1457"/>
      <c r="Z464" s="1458"/>
      <c r="AA464" s="1457"/>
      <c r="AB464" s="1456"/>
      <c r="AC464" s="1455"/>
      <c r="AD464" s="1443"/>
      <c r="AE464" s="1454"/>
      <c r="AF464" s="1453"/>
      <c r="AG464" s="1452"/>
      <c r="AH464" s="1452"/>
      <c r="AI464" s="1451"/>
      <c r="AJ464" s="1449"/>
      <c r="AK464" s="1449"/>
      <c r="AL464" s="1450"/>
      <c r="AM464" s="1449"/>
      <c r="AN464" s="1448"/>
      <c r="AO464" s="1447"/>
      <c r="AP464" s="1446"/>
      <c r="AQ464" s="1445"/>
      <c r="AR464" s="1444"/>
      <c r="AS464" s="1463"/>
      <c r="EF464" s="1412"/>
      <c r="EG464" s="1411" t="s">
        <v>2961</v>
      </c>
      <c r="EH464" s="1411" t="s">
        <v>603</v>
      </c>
      <c r="EI464" s="1411" t="s">
        <v>1906</v>
      </c>
      <c r="EJ464" s="1411" t="s">
        <v>2962</v>
      </c>
      <c r="EK464" s="1411" t="s">
        <v>2962</v>
      </c>
      <c r="EL464" s="1411" t="s">
        <v>2485</v>
      </c>
      <c r="EM464" s="1411" t="s">
        <v>2486</v>
      </c>
      <c r="EN464" s="1411" t="s">
        <v>2953</v>
      </c>
      <c r="EO464" s="1414" t="s">
        <v>2954</v>
      </c>
    </row>
    <row r="465" spans="2:145" ht="21" customHeight="1">
      <c r="B465" s="1439"/>
      <c r="C465" s="1439"/>
      <c r="D465" s="1439"/>
      <c r="E465" s="1439">
        <f t="array" ref="E465">IF(H464&lt;&gt;"",E464,IF(E464="","",IFERROR(MATCH(TRUE(),INDEX(INDEX(K:K,E464+1):K219&lt;&gt;"",0),0)+E464,"")))</f>
        <v>606</v>
      </c>
      <c r="F465" s="1441">
        <f t="shared" si="154"/>
        <v>0</v>
      </c>
      <c r="G465" s="1441" t="str">
        <f t="shared" si="148"/>
        <v/>
      </c>
      <c r="H465" s="1440" t="str">
        <f t="shared" si="149"/>
        <v/>
      </c>
      <c r="I465" s="1439" t="str">
        <f>IF(AND(F465&lt;&gt;"",N26&gt;0,M465&gt;N26),"Mot &gt; limite","")</f>
        <v/>
      </c>
      <c r="M465" s="1408">
        <f>IF(OR(F465="",N26="",N26&lt;=0),"",IF(LEN(F465)&lt;=N26,LEN(F465),IFERROR(FIND("♦",SUBSTITUTE(LEFT(F465,N26)," ","♦",LEN(LEFT(F465,N26))-LEN(SUBSTITUTE(LEFT(F465,N26)," ","")))),FIND(" ",F465&amp;" ",N26+1)-1)))</f>
        <v>1</v>
      </c>
      <c r="N465" s="1437" t="str">
        <f t="shared" si="150"/>
        <v/>
      </c>
      <c r="O465" s="1438" t="str">
        <f t="shared" si="151"/>
        <v/>
      </c>
      <c r="P465" s="1437" t="str">
        <f t="shared" si="152"/>
        <v/>
      </c>
      <c r="Q465" s="1437" t="str">
        <f t="shared" si="153"/>
        <v/>
      </c>
      <c r="S465" s="1462"/>
      <c r="T465" s="1461"/>
      <c r="U465" s="1460"/>
      <c r="V465" s="1461"/>
      <c r="W465" s="1460"/>
      <c r="X465" s="1459"/>
      <c r="Y465" s="1457"/>
      <c r="Z465" s="1458"/>
      <c r="AA465" s="1457"/>
      <c r="AB465" s="1456"/>
      <c r="AC465" s="1455"/>
      <c r="AD465" s="1443"/>
      <c r="AE465" s="1454"/>
      <c r="AF465" s="1453"/>
      <c r="AG465" s="1452"/>
      <c r="AH465" s="1452"/>
      <c r="AI465" s="1451"/>
      <c r="AJ465" s="1449"/>
      <c r="AK465" s="1449"/>
      <c r="AL465" s="1450"/>
      <c r="AM465" s="1449"/>
      <c r="AN465" s="1448"/>
      <c r="AO465" s="1447"/>
      <c r="AP465" s="1446"/>
      <c r="AQ465" s="1445"/>
      <c r="AR465" s="1444"/>
      <c r="AS465" s="1463"/>
      <c r="EF465" s="1412"/>
      <c r="EG465" s="1411" t="s">
        <v>2963</v>
      </c>
      <c r="EH465" s="1411" t="s">
        <v>603</v>
      </c>
      <c r="EI465" s="1411" t="s">
        <v>1906</v>
      </c>
      <c r="EJ465" s="1411" t="s">
        <v>2964</v>
      </c>
      <c r="EK465" s="1411" t="s">
        <v>2964</v>
      </c>
      <c r="EL465" s="1411" t="s">
        <v>2485</v>
      </c>
      <c r="EM465" s="1411" t="s">
        <v>2486</v>
      </c>
      <c r="EN465" s="1411" t="s">
        <v>2953</v>
      </c>
      <c r="EO465" s="1414" t="s">
        <v>2954</v>
      </c>
    </row>
    <row r="466" spans="2:145" ht="21" customHeight="1">
      <c r="B466" s="1439"/>
      <c r="C466" s="1439"/>
      <c r="D466" s="1439"/>
      <c r="E466" s="1439">
        <f t="array" ref="E466">IF(H465&lt;&gt;"",E465,IF(E465="","",IFERROR(MATCH(TRUE(),INDEX(INDEX(K:K,E465+1):K219&lt;&gt;"",0),0)+E465,"")))</f>
        <v>607</v>
      </c>
      <c r="F466" s="1441">
        <f t="shared" si="154"/>
        <v>0</v>
      </c>
      <c r="G466" s="1441" t="str">
        <f t="shared" si="148"/>
        <v/>
      </c>
      <c r="H466" s="1440" t="str">
        <f t="shared" si="149"/>
        <v/>
      </c>
      <c r="I466" s="1439" t="str">
        <f>IF(AND(F466&lt;&gt;"",N26&gt;0,M466&gt;N26),"Mot &gt; limite","")</f>
        <v/>
      </c>
      <c r="M466" s="1408">
        <f>IF(OR(F466="",N26="",N26&lt;=0),"",IF(LEN(F466)&lt;=N26,LEN(F466),IFERROR(FIND("♦",SUBSTITUTE(LEFT(F466,N26)," ","♦",LEN(LEFT(F466,N26))-LEN(SUBSTITUTE(LEFT(F466,N26)," ","")))),FIND(" ",F466&amp;" ",N26+1)-1)))</f>
        <v>1</v>
      </c>
      <c r="N466" s="1437" t="str">
        <f t="shared" si="150"/>
        <v/>
      </c>
      <c r="O466" s="1438" t="str">
        <f t="shared" si="151"/>
        <v/>
      </c>
      <c r="P466" s="1437" t="str">
        <f t="shared" si="152"/>
        <v/>
      </c>
      <c r="Q466" s="1437" t="str">
        <f t="shared" si="153"/>
        <v/>
      </c>
      <c r="S466" s="1462"/>
      <c r="T466" s="1461"/>
      <c r="U466" s="1460"/>
      <c r="V466" s="1461"/>
      <c r="W466" s="1460"/>
      <c r="X466" s="1459"/>
      <c r="Y466" s="1457"/>
      <c r="Z466" s="1458"/>
      <c r="AA466" s="1457"/>
      <c r="AB466" s="1456"/>
      <c r="AC466" s="1455"/>
      <c r="AD466" s="1443"/>
      <c r="AE466" s="1454"/>
      <c r="AF466" s="1453"/>
      <c r="AG466" s="1452"/>
      <c r="AH466" s="1452"/>
      <c r="AI466" s="1451"/>
      <c r="AJ466" s="1449"/>
      <c r="AK466" s="1449"/>
      <c r="AL466" s="1450"/>
      <c r="AM466" s="1449"/>
      <c r="AN466" s="1448"/>
      <c r="AO466" s="1447"/>
      <c r="AP466" s="1446"/>
      <c r="AQ466" s="1445"/>
      <c r="AR466" s="1444"/>
      <c r="AS466" s="1463"/>
      <c r="EF466" s="1412"/>
      <c r="EG466" s="1411" t="s">
        <v>2965</v>
      </c>
      <c r="EH466" s="1411" t="s">
        <v>603</v>
      </c>
      <c r="EI466" s="1411" t="s">
        <v>1906</v>
      </c>
      <c r="EJ466" s="1411" t="s">
        <v>2966</v>
      </c>
      <c r="EK466" s="1411" t="s">
        <v>2966</v>
      </c>
      <c r="EL466" s="1411" t="s">
        <v>2485</v>
      </c>
      <c r="EM466" s="1411" t="s">
        <v>2486</v>
      </c>
      <c r="EN466" s="1411" t="s">
        <v>2953</v>
      </c>
      <c r="EO466" s="1414" t="s">
        <v>2954</v>
      </c>
    </row>
    <row r="467" spans="2:145" ht="21" customHeight="1">
      <c r="B467" s="1439"/>
      <c r="C467" s="1439"/>
      <c r="D467" s="1439"/>
      <c r="E467" s="1439">
        <f t="array" ref="E467">IF(H466&lt;&gt;"",E466,IF(E466="","",IFERROR(MATCH(TRUE(),INDEX(INDEX(K:K,E466+1):K219&lt;&gt;"",0),0)+E466,"")))</f>
        <v>608</v>
      </c>
      <c r="F467" s="1441">
        <f t="shared" si="154"/>
        <v>0</v>
      </c>
      <c r="G467" s="1441" t="str">
        <f t="shared" si="148"/>
        <v/>
      </c>
      <c r="H467" s="1440" t="str">
        <f t="shared" si="149"/>
        <v/>
      </c>
      <c r="I467" s="1439" t="str">
        <f>IF(AND(F467&lt;&gt;"",N26&gt;0,M467&gt;N26),"Mot &gt; limite","")</f>
        <v/>
      </c>
      <c r="M467" s="1408">
        <f>IF(OR(F467="",N26="",N26&lt;=0),"",IF(LEN(F467)&lt;=N26,LEN(F467),IFERROR(FIND("♦",SUBSTITUTE(LEFT(F467,N26)," ","♦",LEN(LEFT(F467,N26))-LEN(SUBSTITUTE(LEFT(F467,N26)," ","")))),FIND(" ",F467&amp;" ",N26+1)-1)))</f>
        <v>1</v>
      </c>
      <c r="N467" s="1437" t="str">
        <f t="shared" si="150"/>
        <v/>
      </c>
      <c r="O467" s="1438" t="str">
        <f t="shared" si="151"/>
        <v/>
      </c>
      <c r="P467" s="1437" t="str">
        <f t="shared" si="152"/>
        <v/>
      </c>
      <c r="Q467" s="1437" t="str">
        <f t="shared" si="153"/>
        <v/>
      </c>
      <c r="S467" s="1462"/>
      <c r="T467" s="1461"/>
      <c r="U467" s="1460"/>
      <c r="V467" s="1461"/>
      <c r="W467" s="1460"/>
      <c r="X467" s="1459"/>
      <c r="Y467" s="1457"/>
      <c r="Z467" s="1458"/>
      <c r="AA467" s="1457"/>
      <c r="AB467" s="1456"/>
      <c r="AC467" s="1455"/>
      <c r="AD467" s="1443"/>
      <c r="AE467" s="1454"/>
      <c r="AF467" s="1453"/>
      <c r="AG467" s="1452"/>
      <c r="AH467" s="1452"/>
      <c r="AI467" s="1451"/>
      <c r="AJ467" s="1449"/>
      <c r="AK467" s="1449"/>
      <c r="AL467" s="1450"/>
      <c r="AM467" s="1449"/>
      <c r="AN467" s="1448"/>
      <c r="AO467" s="1447"/>
      <c r="AP467" s="1446"/>
      <c r="AQ467" s="1445"/>
      <c r="AR467" s="1444"/>
      <c r="AS467" s="1463"/>
      <c r="EF467" s="1412"/>
      <c r="EG467" s="1411" t="s">
        <v>2967</v>
      </c>
      <c r="EH467" s="1411" t="s">
        <v>603</v>
      </c>
      <c r="EI467" s="1411" t="s">
        <v>1906</v>
      </c>
      <c r="EJ467" s="1411" t="s">
        <v>2968</v>
      </c>
      <c r="EK467" s="1411" t="s">
        <v>2968</v>
      </c>
      <c r="EL467" s="1411" t="s">
        <v>2485</v>
      </c>
      <c r="EM467" s="1411" t="s">
        <v>2486</v>
      </c>
      <c r="EN467" s="1411" t="s">
        <v>2953</v>
      </c>
      <c r="EO467" s="1414" t="s">
        <v>2954</v>
      </c>
    </row>
    <row r="468" spans="2:145" ht="21" customHeight="1">
      <c r="B468" s="1439"/>
      <c r="C468" s="1439"/>
      <c r="D468" s="1439"/>
      <c r="E468" s="1439">
        <f t="array" ref="E468">IF(H467&lt;&gt;"",E467,IF(E467="","",IFERROR(MATCH(TRUE(),INDEX(INDEX(K:K,E467+1):K219&lt;&gt;"",0),0)+E467,"")))</f>
        <v>609</v>
      </c>
      <c r="F468" s="1441">
        <f t="shared" si="154"/>
        <v>0</v>
      </c>
      <c r="G468" s="1441" t="str">
        <f t="shared" si="148"/>
        <v/>
      </c>
      <c r="H468" s="1440" t="str">
        <f t="shared" si="149"/>
        <v/>
      </c>
      <c r="I468" s="1439" t="str">
        <f>IF(AND(F468&lt;&gt;"",N26&gt;0,M468&gt;N26),"Mot &gt; limite","")</f>
        <v/>
      </c>
      <c r="M468" s="1408">
        <f>IF(OR(F468="",N26="",N26&lt;=0),"",IF(LEN(F468)&lt;=N26,LEN(F468),IFERROR(FIND("♦",SUBSTITUTE(LEFT(F468,N26)," ","♦",LEN(LEFT(F468,N26))-LEN(SUBSTITUTE(LEFT(F468,N26)," ","")))),FIND(" ",F468&amp;" ",N26+1)-1)))</f>
        <v>1</v>
      </c>
      <c r="N468" s="1437" t="str">
        <f t="shared" si="150"/>
        <v/>
      </c>
      <c r="O468" s="1438" t="str">
        <f t="shared" si="151"/>
        <v/>
      </c>
      <c r="P468" s="1437" t="str">
        <f t="shared" si="152"/>
        <v/>
      </c>
      <c r="Q468" s="1437" t="str">
        <f t="shared" si="153"/>
        <v/>
      </c>
      <c r="S468" s="1462"/>
      <c r="T468" s="1461"/>
      <c r="U468" s="1460"/>
      <c r="V468" s="1461"/>
      <c r="W468" s="1460"/>
      <c r="X468" s="1459"/>
      <c r="Y468" s="1457"/>
      <c r="Z468" s="1458"/>
      <c r="AA468" s="1457"/>
      <c r="AB468" s="1456"/>
      <c r="AC468" s="1455"/>
      <c r="AD468" s="1443"/>
      <c r="AE468" s="1454"/>
      <c r="AF468" s="1453"/>
      <c r="AG468" s="1452"/>
      <c r="AH468" s="1452"/>
      <c r="AI468" s="1451"/>
      <c r="AJ468" s="1449"/>
      <c r="AK468" s="1449"/>
      <c r="AL468" s="1450"/>
      <c r="AM468" s="1449"/>
      <c r="AN468" s="1448"/>
      <c r="AO468" s="1447"/>
      <c r="AP468" s="1446"/>
      <c r="AQ468" s="1445"/>
      <c r="AR468" s="1444"/>
      <c r="AS468" s="1463"/>
      <c r="EF468" s="1412"/>
      <c r="EG468" s="1411" t="s">
        <v>2969</v>
      </c>
      <c r="EH468" s="1411" t="s">
        <v>603</v>
      </c>
      <c r="EI468" s="1411" t="s">
        <v>1906</v>
      </c>
      <c r="EJ468" s="1411" t="s">
        <v>2970</v>
      </c>
      <c r="EK468" s="1411" t="s">
        <v>2970</v>
      </c>
      <c r="EL468" s="1411" t="s">
        <v>2485</v>
      </c>
      <c r="EM468" s="1411" t="s">
        <v>2486</v>
      </c>
      <c r="EN468" s="1411" t="s">
        <v>2953</v>
      </c>
      <c r="EO468" s="1414" t="s">
        <v>2954</v>
      </c>
    </row>
    <row r="469" spans="2:145" ht="21" customHeight="1">
      <c r="B469" s="1439"/>
      <c r="C469" s="1439"/>
      <c r="D469" s="1439"/>
      <c r="E469" s="1439">
        <f t="array" ref="E469">IF(H468&lt;&gt;"",E468,IF(E468="","",IFERROR(MATCH(TRUE(),INDEX(INDEX(K:K,E468+1):K219&lt;&gt;"",0),0)+E468,"")))</f>
        <v>610</v>
      </c>
      <c r="F469" s="1441">
        <f t="shared" si="154"/>
        <v>0</v>
      </c>
      <c r="G469" s="1441" t="str">
        <f t="shared" si="148"/>
        <v/>
      </c>
      <c r="H469" s="1440" t="str">
        <f t="shared" si="149"/>
        <v/>
      </c>
      <c r="I469" s="1439" t="str">
        <f>IF(AND(F469&lt;&gt;"",N26&gt;0,M469&gt;N26),"Mot &gt; limite","")</f>
        <v/>
      </c>
      <c r="M469" s="1408">
        <f>IF(OR(F469="",N26="",N26&lt;=0),"",IF(LEN(F469)&lt;=N26,LEN(F469),IFERROR(FIND("♦",SUBSTITUTE(LEFT(F469,N26)," ","♦",LEN(LEFT(F469,N26))-LEN(SUBSTITUTE(LEFT(F469,N26)," ","")))),FIND(" ",F469&amp;" ",N26+1)-1)))</f>
        <v>1</v>
      </c>
      <c r="N469" s="1437" t="str">
        <f t="shared" si="150"/>
        <v/>
      </c>
      <c r="O469" s="1438" t="str">
        <f t="shared" si="151"/>
        <v/>
      </c>
      <c r="P469" s="1437" t="str">
        <f t="shared" si="152"/>
        <v/>
      </c>
      <c r="Q469" s="1437" t="str">
        <f t="shared" si="153"/>
        <v/>
      </c>
      <c r="S469" s="1462"/>
      <c r="T469" s="1461"/>
      <c r="U469" s="1460"/>
      <c r="V469" s="1461"/>
      <c r="W469" s="1460"/>
      <c r="X469" s="1459"/>
      <c r="Y469" s="1457"/>
      <c r="Z469" s="1458"/>
      <c r="AA469" s="1457"/>
      <c r="AB469" s="1456"/>
      <c r="AC469" s="1455"/>
      <c r="AD469" s="1443"/>
      <c r="AE469" s="1454"/>
      <c r="AF469" s="1453"/>
      <c r="AG469" s="1452"/>
      <c r="AH469" s="1452"/>
      <c r="AI469" s="1451"/>
      <c r="AJ469" s="1449"/>
      <c r="AK469" s="1449"/>
      <c r="AL469" s="1450"/>
      <c r="AM469" s="1449"/>
      <c r="AN469" s="1448"/>
      <c r="AO469" s="1447"/>
      <c r="AP469" s="1446"/>
      <c r="AQ469" s="1445"/>
      <c r="AR469" s="1444"/>
      <c r="AS469" s="1463"/>
      <c r="EF469" s="1412"/>
      <c r="EG469" s="1411" t="s">
        <v>2971</v>
      </c>
      <c r="EH469" s="1411" t="s">
        <v>603</v>
      </c>
      <c r="EI469" s="1411" t="s">
        <v>1906</v>
      </c>
      <c r="EJ469" s="1411" t="s">
        <v>2972</v>
      </c>
      <c r="EK469" s="1411" t="s">
        <v>2972</v>
      </c>
      <c r="EL469" s="1411" t="s">
        <v>2485</v>
      </c>
      <c r="EM469" s="1411" t="s">
        <v>2486</v>
      </c>
      <c r="EN469" s="1411" t="s">
        <v>2953</v>
      </c>
      <c r="EO469" s="1414" t="s">
        <v>2954</v>
      </c>
    </row>
    <row r="470" spans="2:145" ht="21" customHeight="1">
      <c r="B470" s="1439"/>
      <c r="C470" s="1439"/>
      <c r="D470" s="1439"/>
      <c r="E470" s="1439">
        <f t="array" ref="E470">IF(H469&lt;&gt;"",E469,IF(E469="","",IFERROR(MATCH(TRUE(),INDEX(INDEX(K:K,E469+1):K219&lt;&gt;"",0),0)+E469,"")))</f>
        <v>611</v>
      </c>
      <c r="F470" s="1441">
        <f t="shared" si="154"/>
        <v>0</v>
      </c>
      <c r="G470" s="1441" t="str">
        <f t="shared" si="148"/>
        <v/>
      </c>
      <c r="H470" s="1440" t="str">
        <f t="shared" si="149"/>
        <v/>
      </c>
      <c r="I470" s="1439" t="str">
        <f>IF(AND(F470&lt;&gt;"",N26&gt;0,M470&gt;N26),"Mot &gt; limite","")</f>
        <v/>
      </c>
      <c r="M470" s="1408">
        <f>IF(OR(F470="",N26="",N26&lt;=0),"",IF(LEN(F470)&lt;=N26,LEN(F470),IFERROR(FIND("♦",SUBSTITUTE(LEFT(F470,N26)," ","♦",LEN(LEFT(F470,N26))-LEN(SUBSTITUTE(LEFT(F470,N26)," ","")))),FIND(" ",F470&amp;" ",N26+1)-1)))</f>
        <v>1</v>
      </c>
      <c r="N470" s="1437" t="str">
        <f t="shared" si="150"/>
        <v/>
      </c>
      <c r="O470" s="1438" t="str">
        <f t="shared" si="151"/>
        <v/>
      </c>
      <c r="P470" s="1437" t="str">
        <f t="shared" si="152"/>
        <v/>
      </c>
      <c r="Q470" s="1437" t="str">
        <f t="shared" si="153"/>
        <v/>
      </c>
      <c r="S470" s="1462"/>
      <c r="T470" s="1461"/>
      <c r="U470" s="1460"/>
      <c r="V470" s="1461"/>
      <c r="W470" s="1460"/>
      <c r="X470" s="1459"/>
      <c r="Y470" s="1457"/>
      <c r="Z470" s="1458"/>
      <c r="AA470" s="1457"/>
      <c r="AB470" s="1456"/>
      <c r="AC470" s="1455"/>
      <c r="AD470" s="1443"/>
      <c r="AE470" s="1454"/>
      <c r="AF470" s="1453"/>
      <c r="AG470" s="1452"/>
      <c r="AH470" s="1452"/>
      <c r="AI470" s="1451"/>
      <c r="AJ470" s="1449"/>
      <c r="AK470" s="1449"/>
      <c r="AL470" s="1450"/>
      <c r="AM470" s="1449"/>
      <c r="AN470" s="1448"/>
      <c r="AO470" s="1447"/>
      <c r="AP470" s="1446"/>
      <c r="AQ470" s="1445"/>
      <c r="AR470" s="1444"/>
      <c r="AS470" s="1463"/>
      <c r="EF470" s="1412"/>
      <c r="EG470" s="1411" t="s">
        <v>2973</v>
      </c>
      <c r="EH470" s="1411" t="s">
        <v>603</v>
      </c>
      <c r="EI470" s="1411" t="s">
        <v>1906</v>
      </c>
      <c r="EJ470" s="1411" t="s">
        <v>2974</v>
      </c>
      <c r="EK470" s="1411" t="s">
        <v>2974</v>
      </c>
      <c r="EL470" s="1411" t="s">
        <v>2485</v>
      </c>
      <c r="EM470" s="1411" t="s">
        <v>2486</v>
      </c>
      <c r="EN470" s="1411" t="s">
        <v>2953</v>
      </c>
      <c r="EO470" s="1414" t="s">
        <v>2954</v>
      </c>
    </row>
    <row r="471" spans="2:145" ht="21" customHeight="1">
      <c r="B471" s="1439"/>
      <c r="C471" s="1439"/>
      <c r="D471" s="1439"/>
      <c r="E471" s="1439">
        <f t="array" ref="E471">IF(H470&lt;&gt;"",E470,IF(E470="","",IFERROR(MATCH(TRUE(),INDEX(INDEX(K:K,E470+1):K219&lt;&gt;"",0),0)+E470,"")))</f>
        <v>612</v>
      </c>
      <c r="F471" s="1441">
        <f t="shared" si="154"/>
        <v>0</v>
      </c>
      <c r="G471" s="1441" t="str">
        <f t="shared" si="148"/>
        <v/>
      </c>
      <c r="H471" s="1440" t="str">
        <f t="shared" si="149"/>
        <v/>
      </c>
      <c r="I471" s="1439" t="str">
        <f>IF(AND(F471&lt;&gt;"",N26&gt;0,M471&gt;N26),"Mot &gt; limite","")</f>
        <v/>
      </c>
      <c r="M471" s="1408">
        <f>IF(OR(F471="",N26="",N26&lt;=0),"",IF(LEN(F471)&lt;=N26,LEN(F471),IFERROR(FIND("♦",SUBSTITUTE(LEFT(F471,N26)," ","♦",LEN(LEFT(F471,N26))-LEN(SUBSTITUTE(LEFT(F471,N26)," ","")))),FIND(" ",F471&amp;" ",N26+1)-1)))</f>
        <v>1</v>
      </c>
      <c r="N471" s="1437" t="str">
        <f t="shared" si="150"/>
        <v/>
      </c>
      <c r="O471" s="1438" t="str">
        <f t="shared" si="151"/>
        <v/>
      </c>
      <c r="P471" s="1437" t="str">
        <f t="shared" si="152"/>
        <v/>
      </c>
      <c r="Q471" s="1437" t="str">
        <f t="shared" si="153"/>
        <v/>
      </c>
      <c r="S471" s="1462"/>
      <c r="T471" s="1461"/>
      <c r="U471" s="1460"/>
      <c r="V471" s="1461"/>
      <c r="W471" s="1460"/>
      <c r="X471" s="1459"/>
      <c r="Y471" s="1457"/>
      <c r="Z471" s="1458"/>
      <c r="AA471" s="1457"/>
      <c r="AB471" s="1456"/>
      <c r="AC471" s="1455"/>
      <c r="AD471" s="1443"/>
      <c r="AE471" s="1454"/>
      <c r="AF471" s="1453"/>
      <c r="AG471" s="1452"/>
      <c r="AH471" s="1452"/>
      <c r="AI471" s="1451"/>
      <c r="AJ471" s="1449"/>
      <c r="AK471" s="1449"/>
      <c r="AL471" s="1450"/>
      <c r="AM471" s="1449"/>
      <c r="AN471" s="1448"/>
      <c r="AO471" s="1447"/>
      <c r="AP471" s="1446"/>
      <c r="AQ471" s="1445"/>
      <c r="AR471" s="1444"/>
      <c r="AS471" s="1463"/>
      <c r="EF471" s="1412"/>
      <c r="EG471" s="1411" t="s">
        <v>2975</v>
      </c>
      <c r="EH471" s="1411" t="s">
        <v>603</v>
      </c>
      <c r="EI471" s="1411" t="s">
        <v>1906</v>
      </c>
      <c r="EJ471" s="1411" t="s">
        <v>2976</v>
      </c>
      <c r="EK471" s="1411" t="s">
        <v>2976</v>
      </c>
      <c r="EL471" s="1411" t="s">
        <v>2485</v>
      </c>
      <c r="EM471" s="1411" t="s">
        <v>2486</v>
      </c>
      <c r="EN471" s="1411" t="s">
        <v>2953</v>
      </c>
      <c r="EO471" s="1414" t="s">
        <v>2954</v>
      </c>
    </row>
    <row r="472" spans="2:145" ht="21" customHeight="1">
      <c r="B472" s="1439"/>
      <c r="C472" s="1439"/>
      <c r="D472" s="1439"/>
      <c r="E472" s="1439">
        <f t="array" ref="E472">IF(H471&lt;&gt;"",E471,IF(E471="","",IFERROR(MATCH(TRUE(),INDEX(INDEX(K:K,E471+1):K219&lt;&gt;"",0),0)+E471,"")))</f>
        <v>613</v>
      </c>
      <c r="F472" s="1441">
        <f t="shared" si="154"/>
        <v>0</v>
      </c>
      <c r="G472" s="1441" t="str">
        <f t="shared" si="148"/>
        <v/>
      </c>
      <c r="H472" s="1440" t="str">
        <f t="shared" si="149"/>
        <v/>
      </c>
      <c r="I472" s="1439" t="str">
        <f>IF(AND(F472&lt;&gt;"",N26&gt;0,M472&gt;N26),"Mot &gt; limite","")</f>
        <v/>
      </c>
      <c r="M472" s="1408">
        <f>IF(OR(F472="",N26="",N26&lt;=0),"",IF(LEN(F472)&lt;=N26,LEN(F472),IFERROR(FIND("♦",SUBSTITUTE(LEFT(F472,N26)," ","♦",LEN(LEFT(F472,N26))-LEN(SUBSTITUTE(LEFT(F472,N26)," ","")))),FIND(" ",F472&amp;" ",N26+1)-1)))</f>
        <v>1</v>
      </c>
      <c r="N472" s="1437" t="str">
        <f t="shared" si="150"/>
        <v/>
      </c>
      <c r="O472" s="1438" t="str">
        <f t="shared" si="151"/>
        <v/>
      </c>
      <c r="P472" s="1437" t="str">
        <f t="shared" si="152"/>
        <v/>
      </c>
      <c r="Q472" s="1437" t="str">
        <f t="shared" si="153"/>
        <v/>
      </c>
      <c r="S472" s="1462"/>
      <c r="T472" s="1461"/>
      <c r="U472" s="1460"/>
      <c r="V472" s="1461"/>
      <c r="W472" s="1460"/>
      <c r="X472" s="1459"/>
      <c r="Y472" s="1457"/>
      <c r="Z472" s="1458"/>
      <c r="AA472" s="1457"/>
      <c r="AB472" s="1456"/>
      <c r="AC472" s="1455"/>
      <c r="AD472" s="1443"/>
      <c r="AE472" s="1454"/>
      <c r="AF472" s="1453"/>
      <c r="AG472" s="1452"/>
      <c r="AH472" s="1452"/>
      <c r="AI472" s="1451"/>
      <c r="AJ472" s="1449"/>
      <c r="AK472" s="1449"/>
      <c r="AL472" s="1450"/>
      <c r="AM472" s="1449"/>
      <c r="AN472" s="1448"/>
      <c r="AO472" s="1447"/>
      <c r="AP472" s="1446"/>
      <c r="AQ472" s="1445"/>
      <c r="AR472" s="1444"/>
      <c r="AS472" s="1463"/>
      <c r="EF472" s="1412"/>
      <c r="EG472" s="1411" t="s">
        <v>2977</v>
      </c>
      <c r="EH472" s="1411" t="s">
        <v>603</v>
      </c>
      <c r="EI472" s="1411" t="s">
        <v>1906</v>
      </c>
      <c r="EJ472" s="1411" t="s">
        <v>2978</v>
      </c>
      <c r="EK472" s="1411" t="s">
        <v>2978</v>
      </c>
      <c r="EL472" s="1411" t="s">
        <v>2485</v>
      </c>
      <c r="EM472" s="1411" t="s">
        <v>2486</v>
      </c>
      <c r="EN472" s="1411" t="s">
        <v>2953</v>
      </c>
      <c r="EO472" s="1414" t="s">
        <v>2954</v>
      </c>
    </row>
    <row r="473" spans="2:145" ht="21" customHeight="1">
      <c r="B473" s="1439"/>
      <c r="C473" s="1439"/>
      <c r="D473" s="1439"/>
      <c r="E473" s="1439">
        <f t="array" ref="E473">IF(H472&lt;&gt;"",E472,IF(E472="","",IFERROR(MATCH(TRUE(),INDEX(INDEX(K:K,E472+1):K219&lt;&gt;"",0),0)+E472,"")))</f>
        <v>614</v>
      </c>
      <c r="F473" s="1441">
        <f t="shared" si="154"/>
        <v>0</v>
      </c>
      <c r="G473" s="1441" t="str">
        <f t="shared" si="148"/>
        <v/>
      </c>
      <c r="H473" s="1440" t="str">
        <f t="shared" si="149"/>
        <v/>
      </c>
      <c r="I473" s="1439" t="str">
        <f>IF(AND(F473&lt;&gt;"",N26&gt;0,M473&gt;N26),"Mot &gt; limite","")</f>
        <v/>
      </c>
      <c r="M473" s="1408">
        <f>IF(OR(F473="",N26="",N26&lt;=0),"",IF(LEN(F473)&lt;=N26,LEN(F473),IFERROR(FIND("♦",SUBSTITUTE(LEFT(F473,N26)," ","♦",LEN(LEFT(F473,N26))-LEN(SUBSTITUTE(LEFT(F473,N26)," ","")))),FIND(" ",F473&amp;" ",N26+1)-1)))</f>
        <v>1</v>
      </c>
      <c r="N473" s="1437" t="str">
        <f t="shared" si="150"/>
        <v/>
      </c>
      <c r="O473" s="1438" t="str">
        <f t="shared" si="151"/>
        <v/>
      </c>
      <c r="P473" s="1437" t="str">
        <f t="shared" si="152"/>
        <v/>
      </c>
      <c r="Q473" s="1437" t="str">
        <f t="shared" si="153"/>
        <v/>
      </c>
      <c r="S473" s="1462"/>
      <c r="T473" s="1461"/>
      <c r="U473" s="1460"/>
      <c r="V473" s="1461"/>
      <c r="W473" s="1460"/>
      <c r="X473" s="1459"/>
      <c r="Y473" s="1457"/>
      <c r="Z473" s="1458"/>
      <c r="AA473" s="1457"/>
      <c r="AB473" s="1456"/>
      <c r="AC473" s="1455"/>
      <c r="AD473" s="1443"/>
      <c r="AE473" s="1454"/>
      <c r="AF473" s="1453"/>
      <c r="AG473" s="1452"/>
      <c r="AH473" s="1452"/>
      <c r="AI473" s="1451"/>
      <c r="AJ473" s="1449"/>
      <c r="AK473" s="1449"/>
      <c r="AL473" s="1450"/>
      <c r="AM473" s="1449"/>
      <c r="AN473" s="1448"/>
      <c r="AO473" s="1447"/>
      <c r="AP473" s="1446"/>
      <c r="AQ473" s="1445"/>
      <c r="AR473" s="1444"/>
      <c r="AS473" s="1463"/>
      <c r="EF473" s="1412"/>
      <c r="EG473" s="1411" t="s">
        <v>2979</v>
      </c>
      <c r="EH473" s="1411" t="s">
        <v>603</v>
      </c>
      <c r="EI473" s="1411" t="s">
        <v>1906</v>
      </c>
      <c r="EJ473" s="1411" t="s">
        <v>2980</v>
      </c>
      <c r="EK473" s="1411" t="s">
        <v>2980</v>
      </c>
      <c r="EL473" s="1411" t="s">
        <v>2485</v>
      </c>
      <c r="EM473" s="1411" t="s">
        <v>2486</v>
      </c>
      <c r="EN473" s="1411" t="s">
        <v>2953</v>
      </c>
      <c r="EO473" s="1414" t="s">
        <v>2954</v>
      </c>
    </row>
    <row r="474" spans="2:145" ht="21" customHeight="1">
      <c r="B474" s="1439"/>
      <c r="C474" s="1439"/>
      <c r="D474" s="1439"/>
      <c r="E474" s="1439">
        <f t="array" ref="E474">IF(H473&lt;&gt;"",E473,IF(E473="","",IFERROR(MATCH(TRUE(),INDEX(INDEX(K:K,E473+1):K219&lt;&gt;"",0),0)+E473,"")))</f>
        <v>615</v>
      </c>
      <c r="F474" s="1441">
        <f t="shared" si="154"/>
        <v>0</v>
      </c>
      <c r="G474" s="1441" t="str">
        <f t="shared" si="148"/>
        <v/>
      </c>
      <c r="H474" s="1440" t="str">
        <f t="shared" si="149"/>
        <v/>
      </c>
      <c r="I474" s="1439" t="str">
        <f>IF(AND(F474&lt;&gt;"",N26&gt;0,M474&gt;N26),"Mot &gt; limite","")</f>
        <v/>
      </c>
      <c r="M474" s="1408">
        <f>IF(OR(F474="",N26="",N26&lt;=0),"",IF(LEN(F474)&lt;=N26,LEN(F474),IFERROR(FIND("♦",SUBSTITUTE(LEFT(F474,N26)," ","♦",LEN(LEFT(F474,N26))-LEN(SUBSTITUTE(LEFT(F474,N26)," ","")))),FIND(" ",F474&amp;" ",N26+1)-1)))</f>
        <v>1</v>
      </c>
      <c r="N474" s="1437" t="str">
        <f t="shared" si="150"/>
        <v/>
      </c>
      <c r="O474" s="1438" t="str">
        <f t="shared" si="151"/>
        <v/>
      </c>
      <c r="P474" s="1437" t="str">
        <f t="shared" si="152"/>
        <v/>
      </c>
      <c r="Q474" s="1437" t="str">
        <f t="shared" si="153"/>
        <v/>
      </c>
      <c r="S474" s="1462"/>
      <c r="T474" s="1461"/>
      <c r="U474" s="1460"/>
      <c r="V474" s="1461"/>
      <c r="W474" s="1460"/>
      <c r="X474" s="1459"/>
      <c r="Y474" s="1457"/>
      <c r="Z474" s="1458"/>
      <c r="AA474" s="1457"/>
      <c r="AB474" s="1456"/>
      <c r="AC474" s="1455"/>
      <c r="AD474" s="1443"/>
      <c r="AE474" s="1454"/>
      <c r="AF474" s="1453"/>
      <c r="AG474" s="1452"/>
      <c r="AH474" s="1452"/>
      <c r="AI474" s="1451"/>
      <c r="AJ474" s="1449"/>
      <c r="AK474" s="1449"/>
      <c r="AL474" s="1450"/>
      <c r="AM474" s="1449"/>
      <c r="AN474" s="1448"/>
      <c r="AO474" s="1447"/>
      <c r="AP474" s="1446"/>
      <c r="AQ474" s="1445"/>
      <c r="AR474" s="1444"/>
      <c r="AS474" s="1463"/>
      <c r="EF474" s="1412"/>
      <c r="EG474" s="1411" t="s">
        <v>2981</v>
      </c>
      <c r="EH474" s="1411" t="s">
        <v>603</v>
      </c>
      <c r="EI474" s="1411" t="s">
        <v>1906</v>
      </c>
      <c r="EJ474" s="1411" t="s">
        <v>2982</v>
      </c>
      <c r="EK474" s="1411" t="s">
        <v>2982</v>
      </c>
      <c r="EL474" s="1411" t="s">
        <v>2485</v>
      </c>
      <c r="EM474" s="1411" t="s">
        <v>2486</v>
      </c>
      <c r="EN474" s="1411" t="s">
        <v>2953</v>
      </c>
      <c r="EO474" s="1414" t="s">
        <v>2954</v>
      </c>
    </row>
    <row r="475" spans="2:145" ht="21" customHeight="1">
      <c r="B475" s="1439"/>
      <c r="C475" s="1439"/>
      <c r="D475" s="1439"/>
      <c r="E475" s="1439">
        <f t="array" ref="E475">IF(H474&lt;&gt;"",E474,IF(E474="","",IFERROR(MATCH(TRUE(),INDEX(INDEX(K:K,E474+1):K219&lt;&gt;"",0),0)+E474,"")))</f>
        <v>616</v>
      </c>
      <c r="F475" s="1441">
        <f t="shared" si="154"/>
        <v>0</v>
      </c>
      <c r="G475" s="1441" t="str">
        <f t="shared" si="148"/>
        <v/>
      </c>
      <c r="H475" s="1440" t="str">
        <f t="shared" si="149"/>
        <v/>
      </c>
      <c r="I475" s="1439" t="str">
        <f>IF(AND(F475&lt;&gt;"",N26&gt;0,M475&gt;N26),"Mot &gt; limite","")</f>
        <v/>
      </c>
      <c r="M475" s="1408">
        <f>IF(OR(F475="",N26="",N26&lt;=0),"",IF(LEN(F475)&lt;=N26,LEN(F475),IFERROR(FIND("♦",SUBSTITUTE(LEFT(F475,N26)," ","♦",LEN(LEFT(F475,N26))-LEN(SUBSTITUTE(LEFT(F475,N26)," ","")))),FIND(" ",F475&amp;" ",N26+1)-1)))</f>
        <v>1</v>
      </c>
      <c r="N475" s="1437" t="str">
        <f t="shared" si="150"/>
        <v/>
      </c>
      <c r="O475" s="1438" t="str">
        <f t="shared" si="151"/>
        <v/>
      </c>
      <c r="P475" s="1437" t="str">
        <f t="shared" si="152"/>
        <v/>
      </c>
      <c r="Q475" s="1437" t="str">
        <f t="shared" si="153"/>
        <v/>
      </c>
      <c r="S475" s="1462"/>
      <c r="T475" s="1461"/>
      <c r="U475" s="1460"/>
      <c r="V475" s="1461"/>
      <c r="W475" s="1460"/>
      <c r="X475" s="1459"/>
      <c r="Y475" s="1457"/>
      <c r="Z475" s="1458"/>
      <c r="AA475" s="1457"/>
      <c r="AB475" s="1456"/>
      <c r="AC475" s="1455"/>
      <c r="AD475" s="1443"/>
      <c r="AE475" s="1454"/>
      <c r="AF475" s="1453"/>
      <c r="AG475" s="1452"/>
      <c r="AH475" s="1452"/>
      <c r="AI475" s="1451"/>
      <c r="AJ475" s="1449"/>
      <c r="AK475" s="1449"/>
      <c r="AL475" s="1450"/>
      <c r="AM475" s="1449"/>
      <c r="AN475" s="1448"/>
      <c r="AO475" s="1447"/>
      <c r="AP475" s="1446"/>
      <c r="AQ475" s="1445"/>
      <c r="AR475" s="1444"/>
      <c r="AS475" s="1463"/>
      <c r="EF475" s="1412"/>
      <c r="EG475" s="1411" t="s">
        <v>2983</v>
      </c>
      <c r="EH475" s="1411" t="s">
        <v>603</v>
      </c>
      <c r="EI475" s="1411" t="s">
        <v>1906</v>
      </c>
      <c r="EJ475" s="1411" t="s">
        <v>2984</v>
      </c>
      <c r="EK475" s="1411" t="s">
        <v>2984</v>
      </c>
      <c r="EL475" s="1411" t="s">
        <v>2485</v>
      </c>
      <c r="EM475" s="1411" t="s">
        <v>2486</v>
      </c>
      <c r="EN475" s="1411" t="s">
        <v>2953</v>
      </c>
      <c r="EO475" s="1414" t="s">
        <v>2954</v>
      </c>
    </row>
    <row r="476" spans="2:145" ht="21" customHeight="1">
      <c r="B476" s="1439"/>
      <c r="C476" s="1439"/>
      <c r="D476" s="1439"/>
      <c r="E476" s="1439">
        <f t="array" ref="E476">IF(H475&lt;&gt;"",E475,IF(E475="","",IFERROR(MATCH(TRUE(),INDEX(INDEX(K:K,E475+1):K219&lt;&gt;"",0),0)+E475,"")))</f>
        <v>617</v>
      </c>
      <c r="F476" s="1441">
        <f t="shared" si="154"/>
        <v>0</v>
      </c>
      <c r="G476" s="1441" t="str">
        <f t="shared" si="148"/>
        <v/>
      </c>
      <c r="H476" s="1440" t="str">
        <f t="shared" si="149"/>
        <v/>
      </c>
      <c r="I476" s="1439" t="str">
        <f>IF(AND(F476&lt;&gt;"",N26&gt;0,M476&gt;N26),"Mot &gt; limite","")</f>
        <v/>
      </c>
      <c r="M476" s="1408">
        <f>IF(OR(F476="",N26="",N26&lt;=0),"",IF(LEN(F476)&lt;=N26,LEN(F476),IFERROR(FIND("♦",SUBSTITUTE(LEFT(F476,N26)," ","♦",LEN(LEFT(F476,N26))-LEN(SUBSTITUTE(LEFT(F476,N26)," ","")))),FIND(" ",F476&amp;" ",N26+1)-1)))</f>
        <v>1</v>
      </c>
      <c r="N476" s="1437" t="str">
        <f t="shared" si="150"/>
        <v/>
      </c>
      <c r="O476" s="1438" t="str">
        <f t="shared" si="151"/>
        <v/>
      </c>
      <c r="P476" s="1437" t="str">
        <f t="shared" si="152"/>
        <v/>
      </c>
      <c r="Q476" s="1437" t="str">
        <f t="shared" si="153"/>
        <v/>
      </c>
      <c r="S476" s="1462"/>
      <c r="T476" s="1461"/>
      <c r="U476" s="1460"/>
      <c r="V476" s="1461"/>
      <c r="W476" s="1460"/>
      <c r="X476" s="1459"/>
      <c r="Y476" s="1457"/>
      <c r="Z476" s="1458"/>
      <c r="AA476" s="1457"/>
      <c r="AB476" s="1456"/>
      <c r="AC476" s="1455"/>
      <c r="AD476" s="1443"/>
      <c r="AE476" s="1454"/>
      <c r="AF476" s="1453"/>
      <c r="AG476" s="1452"/>
      <c r="AH476" s="1452"/>
      <c r="AI476" s="1451"/>
      <c r="AJ476" s="1449"/>
      <c r="AK476" s="1449"/>
      <c r="AL476" s="1450"/>
      <c r="AM476" s="1449"/>
      <c r="AN476" s="1448"/>
      <c r="AO476" s="1447"/>
      <c r="AP476" s="1446"/>
      <c r="AQ476" s="1445"/>
      <c r="AR476" s="1444"/>
      <c r="AS476" s="1463"/>
      <c r="EF476" s="1412"/>
      <c r="EG476" s="1411" t="s">
        <v>2985</v>
      </c>
      <c r="EH476" s="1411" t="s">
        <v>603</v>
      </c>
      <c r="EI476" s="1411" t="s">
        <v>1906</v>
      </c>
      <c r="EJ476" s="1411" t="s">
        <v>2986</v>
      </c>
      <c r="EK476" s="1411" t="s">
        <v>2986</v>
      </c>
      <c r="EL476" s="1411" t="s">
        <v>2485</v>
      </c>
      <c r="EM476" s="1411" t="s">
        <v>2486</v>
      </c>
      <c r="EN476" s="1411" t="s">
        <v>2953</v>
      </c>
      <c r="EO476" s="1414" t="s">
        <v>2954</v>
      </c>
    </row>
    <row r="477" spans="2:145" ht="21" customHeight="1">
      <c r="B477" s="1439"/>
      <c r="C477" s="1439"/>
      <c r="D477" s="1439"/>
      <c r="E477" s="1439">
        <f t="array" ref="E477">IF(H476&lt;&gt;"",E476,IF(E476="","",IFERROR(MATCH(TRUE(),INDEX(INDEX(K:K,E476+1):K219&lt;&gt;"",0),0)+E476,"")))</f>
        <v>618</v>
      </c>
      <c r="F477" s="1441">
        <f t="shared" si="154"/>
        <v>0</v>
      </c>
      <c r="G477" s="1441" t="str">
        <f t="shared" si="148"/>
        <v/>
      </c>
      <c r="H477" s="1440" t="str">
        <f t="shared" si="149"/>
        <v/>
      </c>
      <c r="I477" s="1439" t="str">
        <f>IF(AND(F477&lt;&gt;"",N26&gt;0,M477&gt;N26),"Mot &gt; limite","")</f>
        <v/>
      </c>
      <c r="M477" s="1408">
        <f>IF(OR(F477="",N26="",N26&lt;=0),"",IF(LEN(F477)&lt;=N26,LEN(F477),IFERROR(FIND("♦",SUBSTITUTE(LEFT(F477,N26)," ","♦",LEN(LEFT(F477,N26))-LEN(SUBSTITUTE(LEFT(F477,N26)," ","")))),FIND(" ",F477&amp;" ",N26+1)-1)))</f>
        <v>1</v>
      </c>
      <c r="N477" s="1437" t="str">
        <f t="shared" si="150"/>
        <v/>
      </c>
      <c r="O477" s="1438" t="str">
        <f t="shared" si="151"/>
        <v/>
      </c>
      <c r="P477" s="1437" t="str">
        <f t="shared" si="152"/>
        <v/>
      </c>
      <c r="Q477" s="1437" t="str">
        <f t="shared" si="153"/>
        <v/>
      </c>
      <c r="S477" s="1462"/>
      <c r="T477" s="1461"/>
      <c r="U477" s="1460"/>
      <c r="V477" s="1461"/>
      <c r="W477" s="1460"/>
      <c r="X477" s="1459"/>
      <c r="Y477" s="1457"/>
      <c r="Z477" s="1458"/>
      <c r="AA477" s="1457"/>
      <c r="AB477" s="1456"/>
      <c r="AC477" s="1455"/>
      <c r="AD477" s="1443"/>
      <c r="AE477" s="1454"/>
      <c r="AF477" s="1453"/>
      <c r="AG477" s="1452"/>
      <c r="AH477" s="1452"/>
      <c r="AI477" s="1451"/>
      <c r="AJ477" s="1449"/>
      <c r="AK477" s="1449"/>
      <c r="AL477" s="1450"/>
      <c r="AM477" s="1449"/>
      <c r="AN477" s="1448"/>
      <c r="AO477" s="1447"/>
      <c r="AP477" s="1446"/>
      <c r="AQ477" s="1445"/>
      <c r="AR477" s="1444"/>
      <c r="AS477" s="1463"/>
      <c r="EF477" s="1412"/>
      <c r="EG477" s="1411" t="s">
        <v>2987</v>
      </c>
      <c r="EH477" s="1411" t="s">
        <v>603</v>
      </c>
      <c r="EI477" s="1411" t="s">
        <v>1906</v>
      </c>
      <c r="EJ477" s="1411" t="s">
        <v>2988</v>
      </c>
      <c r="EK477" s="1411" t="s">
        <v>2988</v>
      </c>
      <c r="EL477" s="1411" t="s">
        <v>2485</v>
      </c>
      <c r="EM477" s="1411" t="s">
        <v>2486</v>
      </c>
      <c r="EN477" s="1411" t="s">
        <v>2953</v>
      </c>
      <c r="EO477" s="1414" t="s">
        <v>2954</v>
      </c>
    </row>
    <row r="478" spans="2:145" ht="21" customHeight="1">
      <c r="B478" s="1439"/>
      <c r="C478" s="1439"/>
      <c r="D478" s="1439"/>
      <c r="E478" s="1439">
        <f t="array" ref="E478">IF(H477&lt;&gt;"",E477,IF(E477="","",IFERROR(MATCH(TRUE(),INDEX(INDEX(K:K,E477+1):K219&lt;&gt;"",0),0)+E477,"")))</f>
        <v>619</v>
      </c>
      <c r="F478" s="1441">
        <f t="shared" si="154"/>
        <v>0</v>
      </c>
      <c r="G478" s="1441" t="str">
        <f t="shared" si="148"/>
        <v/>
      </c>
      <c r="H478" s="1440" t="str">
        <f t="shared" si="149"/>
        <v/>
      </c>
      <c r="I478" s="1439" t="str">
        <f>IF(AND(F478&lt;&gt;"",N26&gt;0,M478&gt;N26),"Mot &gt; limite","")</f>
        <v/>
      </c>
      <c r="M478" s="1408">
        <f>IF(OR(F478="",N26="",N26&lt;=0),"",IF(LEN(F478)&lt;=N26,LEN(F478),IFERROR(FIND("♦",SUBSTITUTE(LEFT(F478,N26)," ","♦",LEN(LEFT(F478,N26))-LEN(SUBSTITUTE(LEFT(F478,N26)," ","")))),FIND(" ",F478&amp;" ",N26+1)-1)))</f>
        <v>1</v>
      </c>
      <c r="N478" s="1437" t="str">
        <f t="shared" si="150"/>
        <v/>
      </c>
      <c r="O478" s="1438" t="str">
        <f t="shared" si="151"/>
        <v/>
      </c>
      <c r="P478" s="1437" t="str">
        <f t="shared" si="152"/>
        <v/>
      </c>
      <c r="Q478" s="1437" t="str">
        <f t="shared" si="153"/>
        <v/>
      </c>
      <c r="S478" s="1462"/>
      <c r="T478" s="1461"/>
      <c r="U478" s="1460"/>
      <c r="V478" s="1461"/>
      <c r="W478" s="1460"/>
      <c r="X478" s="1459"/>
      <c r="Y478" s="1457"/>
      <c r="Z478" s="1458"/>
      <c r="AA478" s="1457"/>
      <c r="AB478" s="1456"/>
      <c r="AC478" s="1455"/>
      <c r="AD478" s="1443"/>
      <c r="AE478" s="1454"/>
      <c r="AF478" s="1453"/>
      <c r="AG478" s="1452"/>
      <c r="AH478" s="1452"/>
      <c r="AI478" s="1451"/>
      <c r="AJ478" s="1449"/>
      <c r="AK478" s="1449"/>
      <c r="AL478" s="1450"/>
      <c r="AM478" s="1449"/>
      <c r="AN478" s="1448"/>
      <c r="AO478" s="1447"/>
      <c r="AP478" s="1446"/>
      <c r="AQ478" s="1445"/>
      <c r="AR478" s="1444"/>
      <c r="AS478" s="1463"/>
      <c r="EF478" s="1412"/>
      <c r="EG478" s="1411" t="s">
        <v>2989</v>
      </c>
      <c r="EH478" s="1411" t="s">
        <v>603</v>
      </c>
      <c r="EI478" s="1411" t="s">
        <v>1906</v>
      </c>
      <c r="EJ478" s="1411" t="s">
        <v>2990</v>
      </c>
      <c r="EK478" s="1411" t="s">
        <v>2990</v>
      </c>
      <c r="EL478" s="1411" t="s">
        <v>2485</v>
      </c>
      <c r="EM478" s="1411" t="s">
        <v>2486</v>
      </c>
      <c r="EN478" s="1411" t="s">
        <v>2953</v>
      </c>
      <c r="EO478" s="1414" t="s">
        <v>2954</v>
      </c>
    </row>
    <row r="479" spans="2:145" ht="21" customHeight="1">
      <c r="B479" s="1439"/>
      <c r="C479" s="1439"/>
      <c r="D479" s="1439"/>
      <c r="E479" s="1439">
        <f t="array" ref="E479">IF(H478&lt;&gt;"",E478,IF(E478="","",IFERROR(MATCH(TRUE(),INDEX(INDEX(K:K,E478+1):K219&lt;&gt;"",0),0)+E478,"")))</f>
        <v>620</v>
      </c>
      <c r="F479" s="1441">
        <f t="shared" si="154"/>
        <v>0</v>
      </c>
      <c r="G479" s="1441" t="str">
        <f t="shared" si="148"/>
        <v/>
      </c>
      <c r="H479" s="1440" t="str">
        <f t="shared" si="149"/>
        <v/>
      </c>
      <c r="I479" s="1439" t="str">
        <f>IF(AND(F479&lt;&gt;"",N26&gt;0,M479&gt;N26),"Mot &gt; limite","")</f>
        <v/>
      </c>
      <c r="M479" s="1408">
        <f>IF(OR(F479="",N26="",N26&lt;=0),"",IF(LEN(F479)&lt;=N26,LEN(F479),IFERROR(FIND("♦",SUBSTITUTE(LEFT(F479,N26)," ","♦",LEN(LEFT(F479,N26))-LEN(SUBSTITUTE(LEFT(F479,N26)," ","")))),FIND(" ",F479&amp;" ",N26+1)-1)))</f>
        <v>1</v>
      </c>
      <c r="N479" s="1437" t="str">
        <f t="shared" si="150"/>
        <v/>
      </c>
      <c r="O479" s="1438" t="str">
        <f t="shared" si="151"/>
        <v/>
      </c>
      <c r="P479" s="1437" t="str">
        <f t="shared" si="152"/>
        <v/>
      </c>
      <c r="Q479" s="1437" t="str">
        <f t="shared" si="153"/>
        <v/>
      </c>
      <c r="S479" s="1462"/>
      <c r="T479" s="1461"/>
      <c r="U479" s="1460"/>
      <c r="V479" s="1461"/>
      <c r="W479" s="1460"/>
      <c r="X479" s="1459"/>
      <c r="Y479" s="1457"/>
      <c r="Z479" s="1458"/>
      <c r="AA479" s="1457"/>
      <c r="AB479" s="1456"/>
      <c r="AC479" s="1455"/>
      <c r="AD479" s="1443"/>
      <c r="AE479" s="1454"/>
      <c r="AF479" s="1453"/>
      <c r="AG479" s="1452"/>
      <c r="AH479" s="1452"/>
      <c r="AI479" s="1451"/>
      <c r="AJ479" s="1449"/>
      <c r="AK479" s="1449"/>
      <c r="AL479" s="1450"/>
      <c r="AM479" s="1449"/>
      <c r="AN479" s="1448"/>
      <c r="AO479" s="1447"/>
      <c r="AP479" s="1446"/>
      <c r="AQ479" s="1445"/>
      <c r="AR479" s="1444"/>
      <c r="AS479" s="1463"/>
      <c r="EF479" s="1412"/>
      <c r="EG479" s="1411" t="s">
        <v>2991</v>
      </c>
      <c r="EH479" s="1411" t="s">
        <v>603</v>
      </c>
      <c r="EI479" s="1411" t="s">
        <v>1906</v>
      </c>
      <c r="EJ479" s="1411" t="s">
        <v>2992</v>
      </c>
      <c r="EK479" s="1411" t="s">
        <v>2992</v>
      </c>
      <c r="EL479" s="1411" t="s">
        <v>2485</v>
      </c>
      <c r="EM479" s="1411" t="s">
        <v>2486</v>
      </c>
      <c r="EN479" s="1411" t="s">
        <v>2953</v>
      </c>
      <c r="EO479" s="1414" t="s">
        <v>2954</v>
      </c>
    </row>
    <row r="480" spans="2:145" ht="21" customHeight="1">
      <c r="B480" s="1439"/>
      <c r="C480" s="1439"/>
      <c r="D480" s="1439"/>
      <c r="E480" s="1439">
        <f t="array" ref="E480">IF(H479&lt;&gt;"",E479,IF(E479="","",IFERROR(MATCH(TRUE(),INDEX(INDEX(K:K,E479+1):K219&lt;&gt;"",0),0)+E479,"")))</f>
        <v>621</v>
      </c>
      <c r="F480" s="1441">
        <f t="shared" si="154"/>
        <v>0</v>
      </c>
      <c r="G480" s="1441" t="str">
        <f t="shared" si="148"/>
        <v/>
      </c>
      <c r="H480" s="1440" t="str">
        <f t="shared" si="149"/>
        <v/>
      </c>
      <c r="I480" s="1439" t="str">
        <f>IF(AND(F480&lt;&gt;"",N26&gt;0,M480&gt;N26),"Mot &gt; limite","")</f>
        <v/>
      </c>
      <c r="M480" s="1408">
        <f>IF(OR(F480="",N26="",N26&lt;=0),"",IF(LEN(F480)&lt;=N26,LEN(F480),IFERROR(FIND("♦",SUBSTITUTE(LEFT(F480,N26)," ","♦",LEN(LEFT(F480,N26))-LEN(SUBSTITUTE(LEFT(F480,N26)," ","")))),FIND(" ",F480&amp;" ",N26+1)-1)))</f>
        <v>1</v>
      </c>
      <c r="N480" s="1437" t="str">
        <f t="shared" si="150"/>
        <v/>
      </c>
      <c r="O480" s="1438" t="str">
        <f t="shared" si="151"/>
        <v/>
      </c>
      <c r="P480" s="1437" t="str">
        <f t="shared" si="152"/>
        <v/>
      </c>
      <c r="Q480" s="1437" t="str">
        <f t="shared" si="153"/>
        <v/>
      </c>
      <c r="S480" s="1462"/>
      <c r="T480" s="1461"/>
      <c r="U480" s="1460"/>
      <c r="V480" s="1461"/>
      <c r="W480" s="1460"/>
      <c r="X480" s="1459"/>
      <c r="Y480" s="1457"/>
      <c r="Z480" s="1458"/>
      <c r="AA480" s="1457"/>
      <c r="AB480" s="1456"/>
      <c r="AC480" s="1455"/>
      <c r="AD480" s="1443"/>
      <c r="AE480" s="1454"/>
      <c r="AF480" s="1453"/>
      <c r="AG480" s="1452"/>
      <c r="AH480" s="1452"/>
      <c r="AI480" s="1451"/>
      <c r="AJ480" s="1449"/>
      <c r="AK480" s="1449"/>
      <c r="AL480" s="1450"/>
      <c r="AM480" s="1449"/>
      <c r="AN480" s="1448"/>
      <c r="AO480" s="1447"/>
      <c r="AP480" s="1446"/>
      <c r="AQ480" s="1445"/>
      <c r="AR480" s="1444"/>
      <c r="AS480" s="1463"/>
      <c r="EF480" s="1412"/>
      <c r="EG480" s="1411" t="s">
        <v>2993</v>
      </c>
      <c r="EH480" s="1411" t="s">
        <v>603</v>
      </c>
      <c r="EI480" s="1411" t="s">
        <v>1906</v>
      </c>
      <c r="EJ480" s="1411" t="s">
        <v>2994</v>
      </c>
      <c r="EK480" s="1411" t="s">
        <v>2994</v>
      </c>
      <c r="EL480" s="1411" t="s">
        <v>2485</v>
      </c>
      <c r="EM480" s="1411" t="s">
        <v>2486</v>
      </c>
      <c r="EN480" s="1411" t="s">
        <v>2953</v>
      </c>
      <c r="EO480" s="1414" t="s">
        <v>2954</v>
      </c>
    </row>
    <row r="481" spans="2:145" ht="21" customHeight="1">
      <c r="B481" s="1439"/>
      <c r="C481" s="1439"/>
      <c r="D481" s="1439"/>
      <c r="E481" s="1439">
        <f t="array" ref="E481">IF(H480&lt;&gt;"",E480,IF(E480="","",IFERROR(MATCH(TRUE(),INDEX(INDEX(K:K,E480+1):K219&lt;&gt;"",0),0)+E480,"")))</f>
        <v>622</v>
      </c>
      <c r="F481" s="1441">
        <f t="shared" si="154"/>
        <v>0</v>
      </c>
      <c r="G481" s="1441" t="str">
        <f t="shared" si="148"/>
        <v/>
      </c>
      <c r="H481" s="1440" t="str">
        <f t="shared" si="149"/>
        <v/>
      </c>
      <c r="I481" s="1439" t="str">
        <f>IF(AND(F481&lt;&gt;"",N26&gt;0,M481&gt;N26),"Mot &gt; limite","")</f>
        <v/>
      </c>
      <c r="M481" s="1408">
        <f>IF(OR(F481="",N26="",N26&lt;=0),"",IF(LEN(F481)&lt;=N26,LEN(F481),IFERROR(FIND("♦",SUBSTITUTE(LEFT(F481,N26)," ","♦",LEN(LEFT(F481,N26))-LEN(SUBSTITUTE(LEFT(F481,N26)," ","")))),FIND(" ",F481&amp;" ",N26+1)-1)))</f>
        <v>1</v>
      </c>
      <c r="N481" s="1437" t="str">
        <f t="shared" si="150"/>
        <v/>
      </c>
      <c r="O481" s="1438" t="str">
        <f t="shared" si="151"/>
        <v/>
      </c>
      <c r="P481" s="1437" t="str">
        <f t="shared" si="152"/>
        <v/>
      </c>
      <c r="Q481" s="1437" t="str">
        <f t="shared" si="153"/>
        <v/>
      </c>
      <c r="S481" s="1462"/>
      <c r="T481" s="1461"/>
      <c r="U481" s="1460"/>
      <c r="V481" s="1461"/>
      <c r="W481" s="1460"/>
      <c r="X481" s="1459"/>
      <c r="Y481" s="1457"/>
      <c r="Z481" s="1458"/>
      <c r="AA481" s="1457"/>
      <c r="AB481" s="1456"/>
      <c r="AC481" s="1455"/>
      <c r="AD481" s="1443"/>
      <c r="AE481" s="1454"/>
      <c r="AF481" s="1453"/>
      <c r="AG481" s="1452"/>
      <c r="AH481" s="1452"/>
      <c r="AI481" s="1451"/>
      <c r="AJ481" s="1449"/>
      <c r="AK481" s="1449"/>
      <c r="AL481" s="1450"/>
      <c r="AM481" s="1449"/>
      <c r="AN481" s="1448"/>
      <c r="AO481" s="1447"/>
      <c r="AP481" s="1446"/>
      <c r="AQ481" s="1445"/>
      <c r="AR481" s="1444"/>
      <c r="AS481" s="1463"/>
      <c r="EF481" s="1412"/>
      <c r="EG481" s="1411" t="s">
        <v>2995</v>
      </c>
      <c r="EH481" s="1411" t="s">
        <v>603</v>
      </c>
      <c r="EI481" s="1411" t="s">
        <v>1906</v>
      </c>
      <c r="EJ481" s="1411" t="s">
        <v>2996</v>
      </c>
      <c r="EK481" s="1411" t="s">
        <v>2996</v>
      </c>
      <c r="EL481" s="1411" t="s">
        <v>2485</v>
      </c>
      <c r="EM481" s="1411" t="s">
        <v>2486</v>
      </c>
      <c r="EN481" s="1411" t="s">
        <v>2953</v>
      </c>
      <c r="EO481" s="1414" t="s">
        <v>2954</v>
      </c>
    </row>
    <row r="482" spans="2:145" ht="21" customHeight="1">
      <c r="B482" s="1439"/>
      <c r="C482" s="1439"/>
      <c r="D482" s="1439"/>
      <c r="E482" s="1439">
        <f t="array" ref="E482">IF(H481&lt;&gt;"",E481,IF(E481="","",IFERROR(MATCH(TRUE(),INDEX(INDEX(K:K,E481+1):K219&lt;&gt;"",0),0)+E481,"")))</f>
        <v>623</v>
      </c>
      <c r="F482" s="1441">
        <f t="shared" si="154"/>
        <v>0</v>
      </c>
      <c r="G482" s="1441" t="str">
        <f t="shared" ref="G482:G545" si="155">IF(OR(F482="",M482="",M482&lt;=0,AND(ISNUMBER(F482),F482=0)),"",LEFT(F482,M482))</f>
        <v/>
      </c>
      <c r="H482" s="1440" t="str">
        <f t="shared" ref="H482:H545" si="156">IF(OR(F482="",M482=""),"",TRIM(MID(F482,M482+1,99999)))</f>
        <v/>
      </c>
      <c r="I482" s="1439" t="str">
        <f>IF(AND(F482&lt;&gt;"",N26&gt;0,M482&gt;N26),"Mot &gt; limite","")</f>
        <v/>
      </c>
      <c r="M482" s="1408">
        <f>IF(OR(F482="",N26="",N26&lt;=0),"",IF(LEN(F482)&lt;=N26,LEN(F482),IFERROR(FIND("♦",SUBSTITUTE(LEFT(F482,N26)," ","♦",LEN(LEFT(F482,N26))-LEN(SUBSTITUTE(LEFT(F482,N26)," ","")))),FIND(" ",F482&amp;" ",N26+1)-1)))</f>
        <v>1</v>
      </c>
      <c r="N482" s="1437" t="str">
        <f t="shared" ref="N482:N545" si="157">IF(O482="","",ROW()-33)</f>
        <v/>
      </c>
      <c r="O482" s="1438" t="str">
        <f t="shared" ref="O482:O545" si="158">G482</f>
        <v/>
      </c>
      <c r="P482" s="1437" t="str">
        <f t="shared" ref="P482:P545" si="159">IF(O482="","",LEN(TRIM(O482))-LEN(SUBSTITUTE(TRIM(O482)," ",""))+1)</f>
        <v/>
      </c>
      <c r="Q482" s="1437" t="str">
        <f t="shared" ref="Q482:Q545" si="160">IF(O482="","",LEN(O482))</f>
        <v/>
      </c>
      <c r="S482" s="1462"/>
      <c r="T482" s="1461"/>
      <c r="U482" s="1460"/>
      <c r="V482" s="1461"/>
      <c r="W482" s="1460"/>
      <c r="X482" s="1459"/>
      <c r="Y482" s="1457"/>
      <c r="Z482" s="1458"/>
      <c r="AA482" s="1457"/>
      <c r="AB482" s="1456"/>
      <c r="AC482" s="1455"/>
      <c r="AD482" s="1443"/>
      <c r="AE482" s="1454"/>
      <c r="AF482" s="1453"/>
      <c r="AG482" s="1452"/>
      <c r="AH482" s="1452"/>
      <c r="AI482" s="1451"/>
      <c r="AJ482" s="1449"/>
      <c r="AK482" s="1449"/>
      <c r="AL482" s="1450"/>
      <c r="AM482" s="1449"/>
      <c r="AN482" s="1448"/>
      <c r="AO482" s="1447"/>
      <c r="AP482" s="1446"/>
      <c r="AQ482" s="1445"/>
      <c r="AR482" s="1444"/>
      <c r="AS482" s="1463"/>
      <c r="EF482" s="1412"/>
      <c r="EG482" s="1411" t="s">
        <v>2997</v>
      </c>
      <c r="EH482" s="1411" t="s">
        <v>603</v>
      </c>
      <c r="EI482" s="1411" t="s">
        <v>1906</v>
      </c>
      <c r="EJ482" s="1411" t="s">
        <v>2998</v>
      </c>
      <c r="EK482" s="1411" t="s">
        <v>2998</v>
      </c>
      <c r="EL482" s="1411" t="s">
        <v>2485</v>
      </c>
      <c r="EM482" s="1411" t="s">
        <v>2486</v>
      </c>
      <c r="EN482" s="1411" t="s">
        <v>2953</v>
      </c>
      <c r="EO482" s="1414" t="s">
        <v>2954</v>
      </c>
    </row>
    <row r="483" spans="2:145" ht="21" customHeight="1">
      <c r="B483" s="1439"/>
      <c r="C483" s="1439"/>
      <c r="D483" s="1439"/>
      <c r="E483" s="1439">
        <f t="array" ref="E483">IF(H482&lt;&gt;"",E482,IF(E482="","",IFERROR(MATCH(TRUE(),INDEX(INDEX(K:K,E482+1):K219&lt;&gt;"",0),0)+E482,"")))</f>
        <v>624</v>
      </c>
      <c r="F483" s="1441">
        <f t="shared" ref="F483:F546" si="161">IF(E483="","",IF(H482&lt;&gt;"",H482,INDEX(D:D,E483)))</f>
        <v>0</v>
      </c>
      <c r="G483" s="1441" t="str">
        <f t="shared" si="155"/>
        <v/>
      </c>
      <c r="H483" s="1440" t="str">
        <f t="shared" si="156"/>
        <v/>
      </c>
      <c r="I483" s="1439" t="str">
        <f>IF(AND(F483&lt;&gt;"",N26&gt;0,M483&gt;N26),"Mot &gt; limite","")</f>
        <v/>
      </c>
      <c r="M483" s="1408">
        <f>IF(OR(F483="",N26="",N26&lt;=0),"",IF(LEN(F483)&lt;=N26,LEN(F483),IFERROR(FIND("♦",SUBSTITUTE(LEFT(F483,N26)," ","♦",LEN(LEFT(F483,N26))-LEN(SUBSTITUTE(LEFT(F483,N26)," ","")))),FIND(" ",F483&amp;" ",N26+1)-1)))</f>
        <v>1</v>
      </c>
      <c r="N483" s="1437" t="str">
        <f t="shared" si="157"/>
        <v/>
      </c>
      <c r="O483" s="1438" t="str">
        <f t="shared" si="158"/>
        <v/>
      </c>
      <c r="P483" s="1437" t="str">
        <f t="shared" si="159"/>
        <v/>
      </c>
      <c r="Q483" s="1437" t="str">
        <f t="shared" si="160"/>
        <v/>
      </c>
      <c r="S483" s="1462"/>
      <c r="T483" s="1461"/>
      <c r="U483" s="1460"/>
      <c r="V483" s="1461"/>
      <c r="W483" s="1460"/>
      <c r="X483" s="1459"/>
      <c r="Y483" s="1457"/>
      <c r="Z483" s="1458"/>
      <c r="AA483" s="1457"/>
      <c r="AB483" s="1456"/>
      <c r="AC483" s="1455"/>
      <c r="AD483" s="1443"/>
      <c r="AE483" s="1454"/>
      <c r="AF483" s="1453"/>
      <c r="AG483" s="1452"/>
      <c r="AH483" s="1452"/>
      <c r="AI483" s="1451"/>
      <c r="AJ483" s="1449"/>
      <c r="AK483" s="1449"/>
      <c r="AL483" s="1450"/>
      <c r="AM483" s="1449"/>
      <c r="AN483" s="1448"/>
      <c r="AO483" s="1447"/>
      <c r="AP483" s="1446"/>
      <c r="AQ483" s="1445"/>
      <c r="AR483" s="1444"/>
      <c r="AS483" s="1463"/>
      <c r="EF483" s="1412"/>
      <c r="EG483" s="1411" t="s">
        <v>2999</v>
      </c>
      <c r="EH483" s="1411" t="s">
        <v>603</v>
      </c>
      <c r="EI483" s="1411" t="s">
        <v>1906</v>
      </c>
      <c r="EJ483" s="1411" t="s">
        <v>3000</v>
      </c>
      <c r="EK483" s="1411" t="s">
        <v>3000</v>
      </c>
      <c r="EL483" s="1411" t="s">
        <v>2485</v>
      </c>
      <c r="EM483" s="1411" t="s">
        <v>2486</v>
      </c>
      <c r="EN483" s="1411" t="s">
        <v>2953</v>
      </c>
      <c r="EO483" s="1414" t="s">
        <v>2954</v>
      </c>
    </row>
    <row r="484" spans="2:145" ht="21" customHeight="1">
      <c r="B484" s="1439"/>
      <c r="C484" s="1439"/>
      <c r="D484" s="1439"/>
      <c r="E484" s="1439">
        <f t="array" ref="E484">IF(H483&lt;&gt;"",E483,IF(E483="","",IFERROR(MATCH(TRUE(),INDEX(INDEX(K:K,E483+1):K219&lt;&gt;"",0),0)+E483,"")))</f>
        <v>625</v>
      </c>
      <c r="F484" s="1441">
        <f t="shared" si="161"/>
        <v>0</v>
      </c>
      <c r="G484" s="1441" t="str">
        <f t="shared" si="155"/>
        <v/>
      </c>
      <c r="H484" s="1440" t="str">
        <f t="shared" si="156"/>
        <v/>
      </c>
      <c r="I484" s="1439" t="str">
        <f>IF(AND(F484&lt;&gt;"",N26&gt;0,M484&gt;N26),"Mot &gt; limite","")</f>
        <v/>
      </c>
      <c r="M484" s="1408">
        <f>IF(OR(F484="",N26="",N26&lt;=0),"",IF(LEN(F484)&lt;=N26,LEN(F484),IFERROR(FIND("♦",SUBSTITUTE(LEFT(F484,N26)," ","♦",LEN(LEFT(F484,N26))-LEN(SUBSTITUTE(LEFT(F484,N26)," ","")))),FIND(" ",F484&amp;" ",N26+1)-1)))</f>
        <v>1</v>
      </c>
      <c r="N484" s="1437" t="str">
        <f t="shared" si="157"/>
        <v/>
      </c>
      <c r="O484" s="1438" t="str">
        <f t="shared" si="158"/>
        <v/>
      </c>
      <c r="P484" s="1437" t="str">
        <f t="shared" si="159"/>
        <v/>
      </c>
      <c r="Q484" s="1437" t="str">
        <f t="shared" si="160"/>
        <v/>
      </c>
      <c r="S484" s="1462"/>
      <c r="T484" s="1461"/>
      <c r="U484" s="1460"/>
      <c r="V484" s="1461"/>
      <c r="W484" s="1460"/>
      <c r="X484" s="1459"/>
      <c r="Y484" s="1457"/>
      <c r="Z484" s="1458"/>
      <c r="AA484" s="1457"/>
      <c r="AB484" s="1456"/>
      <c r="AC484" s="1455"/>
      <c r="AD484" s="1443"/>
      <c r="AE484" s="1454"/>
      <c r="AF484" s="1453"/>
      <c r="AG484" s="1452"/>
      <c r="AH484" s="1452"/>
      <c r="AI484" s="1451"/>
      <c r="AJ484" s="1449"/>
      <c r="AK484" s="1449"/>
      <c r="AL484" s="1450"/>
      <c r="AM484" s="1449"/>
      <c r="AN484" s="1448"/>
      <c r="AO484" s="1447"/>
      <c r="AP484" s="1446"/>
      <c r="AQ484" s="1445"/>
      <c r="AR484" s="1444"/>
      <c r="AS484" s="1463"/>
      <c r="EF484" s="1412"/>
      <c r="EG484" s="1411" t="s">
        <v>3001</v>
      </c>
      <c r="EH484" s="1411" t="s">
        <v>603</v>
      </c>
      <c r="EI484" s="1411" t="s">
        <v>1906</v>
      </c>
      <c r="EJ484" s="1411" t="s">
        <v>3002</v>
      </c>
      <c r="EK484" s="1411" t="s">
        <v>3002</v>
      </c>
      <c r="EL484" s="1411" t="s">
        <v>2485</v>
      </c>
      <c r="EM484" s="1411" t="s">
        <v>2486</v>
      </c>
      <c r="EN484" s="1411" t="s">
        <v>2953</v>
      </c>
      <c r="EO484" s="1414" t="s">
        <v>2954</v>
      </c>
    </row>
    <row r="485" spans="2:145" ht="21" customHeight="1">
      <c r="B485" s="1439"/>
      <c r="C485" s="1439"/>
      <c r="D485" s="1439"/>
      <c r="E485" s="1439">
        <f t="array" ref="E485">IF(H484&lt;&gt;"",E484,IF(E484="","",IFERROR(MATCH(TRUE(),INDEX(INDEX(K:K,E484+1):K219&lt;&gt;"",0),0)+E484,"")))</f>
        <v>626</v>
      </c>
      <c r="F485" s="1441">
        <f t="shared" si="161"/>
        <v>0</v>
      </c>
      <c r="G485" s="1441" t="str">
        <f t="shared" si="155"/>
        <v/>
      </c>
      <c r="H485" s="1440" t="str">
        <f t="shared" si="156"/>
        <v/>
      </c>
      <c r="I485" s="1439" t="str">
        <f>IF(AND(F485&lt;&gt;"",N26&gt;0,M485&gt;N26),"Mot &gt; limite","")</f>
        <v/>
      </c>
      <c r="M485" s="1408">
        <f>IF(OR(F485="",N26="",N26&lt;=0),"",IF(LEN(F485)&lt;=N26,LEN(F485),IFERROR(FIND("♦",SUBSTITUTE(LEFT(F485,N26)," ","♦",LEN(LEFT(F485,N26))-LEN(SUBSTITUTE(LEFT(F485,N26)," ","")))),FIND(" ",F485&amp;" ",N26+1)-1)))</f>
        <v>1</v>
      </c>
      <c r="N485" s="1437" t="str">
        <f t="shared" si="157"/>
        <v/>
      </c>
      <c r="O485" s="1438" t="str">
        <f t="shared" si="158"/>
        <v/>
      </c>
      <c r="P485" s="1437" t="str">
        <f t="shared" si="159"/>
        <v/>
      </c>
      <c r="Q485" s="1437" t="str">
        <f t="shared" si="160"/>
        <v/>
      </c>
      <c r="S485" s="1462"/>
      <c r="T485" s="1461"/>
      <c r="U485" s="1460"/>
      <c r="V485" s="1461"/>
      <c r="W485" s="1460"/>
      <c r="X485" s="1459"/>
      <c r="Y485" s="1457"/>
      <c r="Z485" s="1458"/>
      <c r="AA485" s="1457"/>
      <c r="AB485" s="1456"/>
      <c r="AC485" s="1455"/>
      <c r="AD485" s="1443"/>
      <c r="AE485" s="1454"/>
      <c r="AF485" s="1453"/>
      <c r="AG485" s="1452"/>
      <c r="AH485" s="1452"/>
      <c r="AI485" s="1451"/>
      <c r="AJ485" s="1449"/>
      <c r="AK485" s="1449"/>
      <c r="AL485" s="1450"/>
      <c r="AM485" s="1449"/>
      <c r="AN485" s="1448"/>
      <c r="AO485" s="1447"/>
      <c r="AP485" s="1446"/>
      <c r="AQ485" s="1445"/>
      <c r="AR485" s="1444"/>
      <c r="AS485" s="1463"/>
      <c r="EF485" s="1412"/>
      <c r="EG485" s="1411" t="s">
        <v>3003</v>
      </c>
      <c r="EH485" s="1411" t="s">
        <v>603</v>
      </c>
      <c r="EI485" s="1411" t="s">
        <v>1906</v>
      </c>
      <c r="EJ485" s="1411" t="s">
        <v>3004</v>
      </c>
      <c r="EK485" s="1411" t="s">
        <v>3004</v>
      </c>
      <c r="EL485" s="1411" t="s">
        <v>2485</v>
      </c>
      <c r="EM485" s="1411" t="s">
        <v>2486</v>
      </c>
      <c r="EN485" s="1411" t="s">
        <v>2953</v>
      </c>
      <c r="EO485" s="1414" t="s">
        <v>2954</v>
      </c>
    </row>
    <row r="486" spans="2:145" ht="21" customHeight="1">
      <c r="B486" s="1439"/>
      <c r="C486" s="1439"/>
      <c r="D486" s="1439"/>
      <c r="E486" s="1439">
        <f t="array" ref="E486">IF(H485&lt;&gt;"",E485,IF(E485="","",IFERROR(MATCH(TRUE(),INDEX(INDEX(K:K,E485+1):K219&lt;&gt;"",0),0)+E485,"")))</f>
        <v>627</v>
      </c>
      <c r="F486" s="1441">
        <f t="shared" si="161"/>
        <v>0</v>
      </c>
      <c r="G486" s="1441" t="str">
        <f t="shared" si="155"/>
        <v/>
      </c>
      <c r="H486" s="1440" t="str">
        <f t="shared" si="156"/>
        <v/>
      </c>
      <c r="I486" s="1439" t="str">
        <f>IF(AND(F486&lt;&gt;"",N26&gt;0,M486&gt;N26),"Mot &gt; limite","")</f>
        <v/>
      </c>
      <c r="M486" s="1408">
        <f>IF(OR(F486="",N26="",N26&lt;=0),"",IF(LEN(F486)&lt;=N26,LEN(F486),IFERROR(FIND("♦",SUBSTITUTE(LEFT(F486,N26)," ","♦",LEN(LEFT(F486,N26))-LEN(SUBSTITUTE(LEFT(F486,N26)," ","")))),FIND(" ",F486&amp;" ",N26+1)-1)))</f>
        <v>1</v>
      </c>
      <c r="N486" s="1437" t="str">
        <f t="shared" si="157"/>
        <v/>
      </c>
      <c r="O486" s="1438" t="str">
        <f t="shared" si="158"/>
        <v/>
      </c>
      <c r="P486" s="1437" t="str">
        <f t="shared" si="159"/>
        <v/>
      </c>
      <c r="Q486" s="1437" t="str">
        <f t="shared" si="160"/>
        <v/>
      </c>
      <c r="S486" s="1462"/>
      <c r="T486" s="1461"/>
      <c r="U486" s="1460"/>
      <c r="V486" s="1461"/>
      <c r="W486" s="1460"/>
      <c r="X486" s="1459"/>
      <c r="Y486" s="1457"/>
      <c r="Z486" s="1458"/>
      <c r="AA486" s="1457"/>
      <c r="AB486" s="1456"/>
      <c r="AC486" s="1455"/>
      <c r="AD486" s="1443"/>
      <c r="AE486" s="1454"/>
      <c r="AF486" s="1453"/>
      <c r="AG486" s="1452"/>
      <c r="AH486" s="1452"/>
      <c r="AI486" s="1451"/>
      <c r="AJ486" s="1449"/>
      <c r="AK486" s="1449"/>
      <c r="AL486" s="1450"/>
      <c r="AM486" s="1449"/>
      <c r="AN486" s="1448"/>
      <c r="AO486" s="1447"/>
      <c r="AP486" s="1446"/>
      <c r="AQ486" s="1445"/>
      <c r="AR486" s="1444"/>
      <c r="AS486" s="1463"/>
      <c r="EF486" s="1412"/>
      <c r="EG486" s="1411" t="s">
        <v>3005</v>
      </c>
      <c r="EH486" s="1411" t="s">
        <v>603</v>
      </c>
      <c r="EI486" s="1411" t="s">
        <v>1906</v>
      </c>
      <c r="EJ486" s="1411" t="s">
        <v>3006</v>
      </c>
      <c r="EK486" s="1411" t="s">
        <v>3006</v>
      </c>
      <c r="EL486" s="1411" t="s">
        <v>2485</v>
      </c>
      <c r="EM486" s="1411" t="s">
        <v>2486</v>
      </c>
      <c r="EN486" s="1411" t="s">
        <v>2953</v>
      </c>
      <c r="EO486" s="1414" t="s">
        <v>2954</v>
      </c>
    </row>
    <row r="487" spans="2:145" ht="21" customHeight="1">
      <c r="B487" s="1439"/>
      <c r="C487" s="1439"/>
      <c r="D487" s="1439"/>
      <c r="E487" s="1439">
        <f t="array" ref="E487">IF(H486&lt;&gt;"",E486,IF(E486="","",IFERROR(MATCH(TRUE(),INDEX(INDEX(K:K,E486+1):K219&lt;&gt;"",0),0)+E486,"")))</f>
        <v>628</v>
      </c>
      <c r="F487" s="1441">
        <f t="shared" si="161"/>
        <v>0</v>
      </c>
      <c r="G487" s="1441" t="str">
        <f t="shared" si="155"/>
        <v/>
      </c>
      <c r="H487" s="1440" t="str">
        <f t="shared" si="156"/>
        <v/>
      </c>
      <c r="I487" s="1439" t="str">
        <f>IF(AND(F487&lt;&gt;"",N26&gt;0,M487&gt;N26),"Mot &gt; limite","")</f>
        <v/>
      </c>
      <c r="M487" s="1408">
        <f>IF(OR(F487="",N26="",N26&lt;=0),"",IF(LEN(F487)&lt;=N26,LEN(F487),IFERROR(FIND("♦",SUBSTITUTE(LEFT(F487,N26)," ","♦",LEN(LEFT(F487,N26))-LEN(SUBSTITUTE(LEFT(F487,N26)," ","")))),FIND(" ",F487&amp;" ",N26+1)-1)))</f>
        <v>1</v>
      </c>
      <c r="N487" s="1437" t="str">
        <f t="shared" si="157"/>
        <v/>
      </c>
      <c r="O487" s="1438" t="str">
        <f t="shared" si="158"/>
        <v/>
      </c>
      <c r="P487" s="1437" t="str">
        <f t="shared" si="159"/>
        <v/>
      </c>
      <c r="Q487" s="1437" t="str">
        <f t="shared" si="160"/>
        <v/>
      </c>
      <c r="S487" s="1462"/>
      <c r="T487" s="1461"/>
      <c r="U487" s="1460"/>
      <c r="V487" s="1461"/>
      <c r="W487" s="1460"/>
      <c r="X487" s="1459"/>
      <c r="Y487" s="1457"/>
      <c r="Z487" s="1458"/>
      <c r="AA487" s="1457"/>
      <c r="AB487" s="1456"/>
      <c r="AC487" s="1455"/>
      <c r="AD487" s="1443"/>
      <c r="AE487" s="1454"/>
      <c r="AF487" s="1453"/>
      <c r="AG487" s="1452"/>
      <c r="AH487" s="1452"/>
      <c r="AI487" s="1451"/>
      <c r="AJ487" s="1449"/>
      <c r="AK487" s="1449"/>
      <c r="AL487" s="1450"/>
      <c r="AM487" s="1449"/>
      <c r="AN487" s="1448"/>
      <c r="AO487" s="1447"/>
      <c r="AP487" s="1446"/>
      <c r="AQ487" s="1445"/>
      <c r="AR487" s="1444"/>
      <c r="AS487" s="1463"/>
      <c r="EF487" s="1412"/>
      <c r="EG487" s="1411" t="s">
        <v>3007</v>
      </c>
      <c r="EH487" s="1411" t="s">
        <v>603</v>
      </c>
      <c r="EI487" s="1411" t="s">
        <v>1906</v>
      </c>
      <c r="EJ487" s="1411" t="s">
        <v>3008</v>
      </c>
      <c r="EK487" s="1411" t="s">
        <v>3008</v>
      </c>
      <c r="EL487" s="1411" t="s">
        <v>2485</v>
      </c>
      <c r="EM487" s="1411" t="s">
        <v>2486</v>
      </c>
      <c r="EN487" s="1411" t="s">
        <v>2953</v>
      </c>
      <c r="EO487" s="1414" t="s">
        <v>2954</v>
      </c>
    </row>
    <row r="488" spans="2:145" ht="21" customHeight="1">
      <c r="B488" s="1439"/>
      <c r="C488" s="1439"/>
      <c r="D488" s="1439"/>
      <c r="E488" s="1439">
        <f t="array" ref="E488">IF(H487&lt;&gt;"",E487,IF(E487="","",IFERROR(MATCH(TRUE(),INDEX(INDEX(K:K,E487+1):K219&lt;&gt;"",0),0)+E487,"")))</f>
        <v>629</v>
      </c>
      <c r="F488" s="1441">
        <f t="shared" si="161"/>
        <v>0</v>
      </c>
      <c r="G488" s="1441" t="str">
        <f t="shared" si="155"/>
        <v/>
      </c>
      <c r="H488" s="1440" t="str">
        <f t="shared" si="156"/>
        <v/>
      </c>
      <c r="I488" s="1439" t="str">
        <f>IF(AND(F488&lt;&gt;"",N26&gt;0,M488&gt;N26),"Mot &gt; limite","")</f>
        <v/>
      </c>
      <c r="M488" s="1408">
        <f>IF(OR(F488="",N26="",N26&lt;=0),"",IF(LEN(F488)&lt;=N26,LEN(F488),IFERROR(FIND("♦",SUBSTITUTE(LEFT(F488,N26)," ","♦",LEN(LEFT(F488,N26))-LEN(SUBSTITUTE(LEFT(F488,N26)," ","")))),FIND(" ",F488&amp;" ",N26+1)-1)))</f>
        <v>1</v>
      </c>
      <c r="N488" s="1437" t="str">
        <f t="shared" si="157"/>
        <v/>
      </c>
      <c r="O488" s="1438" t="str">
        <f t="shared" si="158"/>
        <v/>
      </c>
      <c r="P488" s="1437" t="str">
        <f t="shared" si="159"/>
        <v/>
      </c>
      <c r="Q488" s="1437" t="str">
        <f t="shared" si="160"/>
        <v/>
      </c>
      <c r="S488" s="1462"/>
      <c r="T488" s="1461"/>
      <c r="U488" s="1460"/>
      <c r="V488" s="1461"/>
      <c r="W488" s="1460"/>
      <c r="X488" s="1459"/>
      <c r="Y488" s="1457"/>
      <c r="Z488" s="1458"/>
      <c r="AA488" s="1457"/>
      <c r="AB488" s="1456"/>
      <c r="AC488" s="1455"/>
      <c r="AD488" s="1443"/>
      <c r="AE488" s="1454"/>
      <c r="AF488" s="1453"/>
      <c r="AG488" s="1452"/>
      <c r="AH488" s="1452"/>
      <c r="AI488" s="1451"/>
      <c r="AJ488" s="1449"/>
      <c r="AK488" s="1449"/>
      <c r="AL488" s="1450"/>
      <c r="AM488" s="1449"/>
      <c r="AN488" s="1448"/>
      <c r="AO488" s="1447"/>
      <c r="AP488" s="1446"/>
      <c r="AQ488" s="1445"/>
      <c r="AR488" s="1444"/>
      <c r="AS488" s="1463"/>
      <c r="EF488" s="1412"/>
      <c r="EG488" s="1411" t="s">
        <v>3009</v>
      </c>
      <c r="EH488" s="1411" t="s">
        <v>603</v>
      </c>
      <c r="EI488" s="1411" t="s">
        <v>1906</v>
      </c>
      <c r="EJ488" s="1411" t="s">
        <v>3010</v>
      </c>
      <c r="EK488" s="1411" t="s">
        <v>3010</v>
      </c>
      <c r="EL488" s="1411" t="s">
        <v>2485</v>
      </c>
      <c r="EM488" s="1411" t="s">
        <v>2486</v>
      </c>
      <c r="EN488" s="1411" t="s">
        <v>2953</v>
      </c>
      <c r="EO488" s="1414" t="s">
        <v>2954</v>
      </c>
    </row>
    <row r="489" spans="2:145" ht="21" customHeight="1">
      <c r="B489" s="1439"/>
      <c r="C489" s="1439"/>
      <c r="D489" s="1439"/>
      <c r="E489" s="1439">
        <f t="array" ref="E489">IF(H488&lt;&gt;"",E488,IF(E488="","",IFERROR(MATCH(TRUE(),INDEX(INDEX(K:K,E488+1):K219&lt;&gt;"",0),0)+E488,"")))</f>
        <v>630</v>
      </c>
      <c r="F489" s="1441">
        <f t="shared" si="161"/>
        <v>0</v>
      </c>
      <c r="G489" s="1441" t="str">
        <f t="shared" si="155"/>
        <v/>
      </c>
      <c r="H489" s="1440" t="str">
        <f t="shared" si="156"/>
        <v/>
      </c>
      <c r="I489" s="1439" t="str">
        <f>IF(AND(F489&lt;&gt;"",N26&gt;0,M489&gt;N26),"Mot &gt; limite","")</f>
        <v/>
      </c>
      <c r="M489" s="1408">
        <f>IF(OR(F489="",N26="",N26&lt;=0),"",IF(LEN(F489)&lt;=N26,LEN(F489),IFERROR(FIND("♦",SUBSTITUTE(LEFT(F489,N26)," ","♦",LEN(LEFT(F489,N26))-LEN(SUBSTITUTE(LEFT(F489,N26)," ","")))),FIND(" ",F489&amp;" ",N26+1)-1)))</f>
        <v>1</v>
      </c>
      <c r="N489" s="1437" t="str">
        <f t="shared" si="157"/>
        <v/>
      </c>
      <c r="O489" s="1438" t="str">
        <f t="shared" si="158"/>
        <v/>
      </c>
      <c r="P489" s="1437" t="str">
        <f t="shared" si="159"/>
        <v/>
      </c>
      <c r="Q489" s="1437" t="str">
        <f t="shared" si="160"/>
        <v/>
      </c>
      <c r="S489" s="1462"/>
      <c r="T489" s="1461"/>
      <c r="U489" s="1460"/>
      <c r="V489" s="1461"/>
      <c r="W489" s="1460"/>
      <c r="X489" s="1459"/>
      <c r="Y489" s="1457"/>
      <c r="Z489" s="1458"/>
      <c r="AA489" s="1457"/>
      <c r="AB489" s="1456"/>
      <c r="AC489" s="1455"/>
      <c r="AD489" s="1443"/>
      <c r="AE489" s="1454"/>
      <c r="AF489" s="1453"/>
      <c r="AG489" s="1452"/>
      <c r="AH489" s="1452"/>
      <c r="AI489" s="1451"/>
      <c r="AJ489" s="1449"/>
      <c r="AK489" s="1449"/>
      <c r="AL489" s="1450"/>
      <c r="AM489" s="1449"/>
      <c r="AN489" s="1448"/>
      <c r="AO489" s="1447"/>
      <c r="AP489" s="1446"/>
      <c r="AQ489" s="1445"/>
      <c r="AR489" s="1444"/>
      <c r="AS489" s="1463"/>
      <c r="EF489" s="1412"/>
      <c r="EG489" s="1411" t="s">
        <v>3011</v>
      </c>
      <c r="EH489" s="1411" t="s">
        <v>603</v>
      </c>
      <c r="EI489" s="1411" t="s">
        <v>1906</v>
      </c>
      <c r="EJ489" s="1411" t="s">
        <v>3012</v>
      </c>
      <c r="EK489" s="1411" t="s">
        <v>3012</v>
      </c>
      <c r="EL489" s="1411" t="s">
        <v>2485</v>
      </c>
      <c r="EM489" s="1411" t="s">
        <v>2486</v>
      </c>
      <c r="EN489" s="1411" t="s">
        <v>2953</v>
      </c>
      <c r="EO489" s="1414" t="s">
        <v>2954</v>
      </c>
    </row>
    <row r="490" spans="2:145" ht="21" customHeight="1">
      <c r="B490" s="1439"/>
      <c r="C490" s="1439"/>
      <c r="D490" s="1439"/>
      <c r="E490" s="1439">
        <f t="array" ref="E490">IF(H489&lt;&gt;"",E489,IF(E489="","",IFERROR(MATCH(TRUE(),INDEX(INDEX(K:K,E489+1):K219&lt;&gt;"",0),0)+E489,"")))</f>
        <v>631</v>
      </c>
      <c r="F490" s="1441">
        <f t="shared" si="161"/>
        <v>0</v>
      </c>
      <c r="G490" s="1441" t="str">
        <f t="shared" si="155"/>
        <v/>
      </c>
      <c r="H490" s="1440" t="str">
        <f t="shared" si="156"/>
        <v/>
      </c>
      <c r="I490" s="1439" t="str">
        <f>IF(AND(F490&lt;&gt;"",N26&gt;0,M490&gt;N26),"Mot &gt; limite","")</f>
        <v/>
      </c>
      <c r="M490" s="1408">
        <f>IF(OR(F490="",N26="",N26&lt;=0),"",IF(LEN(F490)&lt;=N26,LEN(F490),IFERROR(FIND("♦",SUBSTITUTE(LEFT(F490,N26)," ","♦",LEN(LEFT(F490,N26))-LEN(SUBSTITUTE(LEFT(F490,N26)," ","")))),FIND(" ",F490&amp;" ",N26+1)-1)))</f>
        <v>1</v>
      </c>
      <c r="N490" s="1437" t="str">
        <f t="shared" si="157"/>
        <v/>
      </c>
      <c r="O490" s="1438" t="str">
        <f t="shared" si="158"/>
        <v/>
      </c>
      <c r="P490" s="1437" t="str">
        <f t="shared" si="159"/>
        <v/>
      </c>
      <c r="Q490" s="1437" t="str">
        <f t="shared" si="160"/>
        <v/>
      </c>
      <c r="S490" s="1462"/>
      <c r="T490" s="1461"/>
      <c r="U490" s="1460"/>
      <c r="V490" s="1461"/>
      <c r="W490" s="1460"/>
      <c r="X490" s="1459"/>
      <c r="Y490" s="1457"/>
      <c r="Z490" s="1458"/>
      <c r="AA490" s="1457"/>
      <c r="AB490" s="1456"/>
      <c r="AC490" s="1455"/>
      <c r="AD490" s="1443"/>
      <c r="AE490" s="1454"/>
      <c r="AF490" s="1453"/>
      <c r="AG490" s="1452"/>
      <c r="AH490" s="1452"/>
      <c r="AI490" s="1451"/>
      <c r="AJ490" s="1449"/>
      <c r="AK490" s="1449"/>
      <c r="AL490" s="1450"/>
      <c r="AM490" s="1449"/>
      <c r="AN490" s="1448"/>
      <c r="AO490" s="1447"/>
      <c r="AP490" s="1446"/>
      <c r="AQ490" s="1445"/>
      <c r="AR490" s="1444"/>
      <c r="AS490" s="1463"/>
      <c r="EF490" s="1412"/>
      <c r="EG490" s="1411" t="s">
        <v>3013</v>
      </c>
      <c r="EH490" s="1411" t="s">
        <v>603</v>
      </c>
      <c r="EI490" s="1411" t="s">
        <v>1906</v>
      </c>
      <c r="EJ490" s="1411" t="s">
        <v>3014</v>
      </c>
      <c r="EK490" s="1411" t="s">
        <v>3014</v>
      </c>
      <c r="EL490" s="1411" t="s">
        <v>2485</v>
      </c>
      <c r="EM490" s="1411" t="s">
        <v>2486</v>
      </c>
      <c r="EN490" s="1411" t="s">
        <v>2953</v>
      </c>
      <c r="EO490" s="1414" t="s">
        <v>2954</v>
      </c>
    </row>
    <row r="491" spans="2:145" ht="21" customHeight="1">
      <c r="B491" s="1439"/>
      <c r="C491" s="1439"/>
      <c r="D491" s="1439"/>
      <c r="E491" s="1439">
        <f t="array" ref="E491">IF(H490&lt;&gt;"",E490,IF(E490="","",IFERROR(MATCH(TRUE(),INDEX(INDEX(K:K,E490+1):K219&lt;&gt;"",0),0)+E490,"")))</f>
        <v>632</v>
      </c>
      <c r="F491" s="1441">
        <f t="shared" si="161"/>
        <v>0</v>
      </c>
      <c r="G491" s="1441" t="str">
        <f t="shared" si="155"/>
        <v/>
      </c>
      <c r="H491" s="1440" t="str">
        <f t="shared" si="156"/>
        <v/>
      </c>
      <c r="I491" s="1439" t="str">
        <f>IF(AND(F491&lt;&gt;"",N26&gt;0,M491&gt;N26),"Mot &gt; limite","")</f>
        <v/>
      </c>
      <c r="M491" s="1408">
        <f>IF(OR(F491="",N26="",N26&lt;=0),"",IF(LEN(F491)&lt;=N26,LEN(F491),IFERROR(FIND("♦",SUBSTITUTE(LEFT(F491,N26)," ","♦",LEN(LEFT(F491,N26))-LEN(SUBSTITUTE(LEFT(F491,N26)," ","")))),FIND(" ",F491&amp;" ",N26+1)-1)))</f>
        <v>1</v>
      </c>
      <c r="N491" s="1437" t="str">
        <f t="shared" si="157"/>
        <v/>
      </c>
      <c r="O491" s="1438" t="str">
        <f t="shared" si="158"/>
        <v/>
      </c>
      <c r="P491" s="1437" t="str">
        <f t="shared" si="159"/>
        <v/>
      </c>
      <c r="Q491" s="1437" t="str">
        <f t="shared" si="160"/>
        <v/>
      </c>
      <c r="S491" s="1462"/>
      <c r="T491" s="1461"/>
      <c r="U491" s="1460"/>
      <c r="V491" s="1461"/>
      <c r="W491" s="1460"/>
      <c r="X491" s="1459"/>
      <c r="Y491" s="1457"/>
      <c r="Z491" s="1458"/>
      <c r="AA491" s="1457"/>
      <c r="AB491" s="1456"/>
      <c r="AC491" s="1455"/>
      <c r="AD491" s="1443"/>
      <c r="AE491" s="1454"/>
      <c r="AF491" s="1453"/>
      <c r="AG491" s="1452"/>
      <c r="AH491" s="1452"/>
      <c r="AI491" s="1451"/>
      <c r="AJ491" s="1449"/>
      <c r="AK491" s="1449"/>
      <c r="AL491" s="1450"/>
      <c r="AM491" s="1449"/>
      <c r="AN491" s="1448"/>
      <c r="AO491" s="1447"/>
      <c r="AP491" s="1446"/>
      <c r="AQ491" s="1445"/>
      <c r="AR491" s="1444"/>
      <c r="AS491" s="1463"/>
      <c r="EF491" s="1412"/>
      <c r="EG491" s="1411" t="s">
        <v>3015</v>
      </c>
      <c r="EH491" s="1411" t="s">
        <v>603</v>
      </c>
      <c r="EI491" s="1411" t="s">
        <v>1906</v>
      </c>
      <c r="EJ491" s="1411" t="s">
        <v>3016</v>
      </c>
      <c r="EK491" s="1411" t="s">
        <v>3016</v>
      </c>
      <c r="EL491" s="1411" t="s">
        <v>2485</v>
      </c>
      <c r="EM491" s="1411" t="s">
        <v>2486</v>
      </c>
      <c r="EN491" s="1411" t="s">
        <v>2953</v>
      </c>
      <c r="EO491" s="1414" t="s">
        <v>2954</v>
      </c>
    </row>
    <row r="492" spans="2:145" ht="21" customHeight="1">
      <c r="B492" s="1439"/>
      <c r="C492" s="1439"/>
      <c r="D492" s="1439"/>
      <c r="E492" s="1439">
        <f t="array" ref="E492">IF(H491&lt;&gt;"",E491,IF(E491="","",IFERROR(MATCH(TRUE(),INDEX(INDEX(K:K,E491+1):K219&lt;&gt;"",0),0)+E491,"")))</f>
        <v>633</v>
      </c>
      <c r="F492" s="1441">
        <f t="shared" si="161"/>
        <v>0</v>
      </c>
      <c r="G492" s="1441" t="str">
        <f t="shared" si="155"/>
        <v/>
      </c>
      <c r="H492" s="1440" t="str">
        <f t="shared" si="156"/>
        <v/>
      </c>
      <c r="I492" s="1439" t="str">
        <f>IF(AND(F492&lt;&gt;"",N26&gt;0,M492&gt;N26),"Mot &gt; limite","")</f>
        <v/>
      </c>
      <c r="M492" s="1408">
        <f>IF(OR(F492="",N26="",N26&lt;=0),"",IF(LEN(F492)&lt;=N26,LEN(F492),IFERROR(FIND("♦",SUBSTITUTE(LEFT(F492,N26)," ","♦",LEN(LEFT(F492,N26))-LEN(SUBSTITUTE(LEFT(F492,N26)," ","")))),FIND(" ",F492&amp;" ",N26+1)-1)))</f>
        <v>1</v>
      </c>
      <c r="N492" s="1437" t="str">
        <f t="shared" si="157"/>
        <v/>
      </c>
      <c r="O492" s="1438" t="str">
        <f t="shared" si="158"/>
        <v/>
      </c>
      <c r="P492" s="1437" t="str">
        <f t="shared" si="159"/>
        <v/>
      </c>
      <c r="Q492" s="1437" t="str">
        <f t="shared" si="160"/>
        <v/>
      </c>
      <c r="S492" s="1462"/>
      <c r="T492" s="1461"/>
      <c r="U492" s="1460"/>
      <c r="V492" s="1461"/>
      <c r="W492" s="1460"/>
      <c r="X492" s="1459"/>
      <c r="Y492" s="1457"/>
      <c r="Z492" s="1458"/>
      <c r="AA492" s="1457"/>
      <c r="AB492" s="1456"/>
      <c r="AC492" s="1455"/>
      <c r="AD492" s="1443"/>
      <c r="AE492" s="1454"/>
      <c r="AF492" s="1453"/>
      <c r="AG492" s="1452"/>
      <c r="AH492" s="1452"/>
      <c r="AI492" s="1451"/>
      <c r="AJ492" s="1449"/>
      <c r="AK492" s="1449"/>
      <c r="AL492" s="1450"/>
      <c r="AM492" s="1449"/>
      <c r="AN492" s="1448"/>
      <c r="AO492" s="1447"/>
      <c r="AP492" s="1446"/>
      <c r="AQ492" s="1445"/>
      <c r="AR492" s="1444"/>
      <c r="EF492" s="1412"/>
      <c r="EG492" s="1411" t="s">
        <v>3017</v>
      </c>
      <c r="EH492" s="1411" t="s">
        <v>603</v>
      </c>
      <c r="EI492" s="1411" t="s">
        <v>1906</v>
      </c>
      <c r="EJ492" s="1411" t="s">
        <v>3018</v>
      </c>
      <c r="EK492" s="1411" t="s">
        <v>3018</v>
      </c>
      <c r="EL492" s="1411" t="s">
        <v>2485</v>
      </c>
      <c r="EM492" s="1411" t="s">
        <v>2486</v>
      </c>
      <c r="EN492" s="1411" t="s">
        <v>2953</v>
      </c>
      <c r="EO492" s="1414" t="s">
        <v>2954</v>
      </c>
    </row>
    <row r="493" spans="2:145" ht="21" customHeight="1">
      <c r="B493" s="1439"/>
      <c r="C493" s="1439"/>
      <c r="D493" s="1439"/>
      <c r="E493" s="1439">
        <f t="array" ref="E493">IF(H492&lt;&gt;"",E492,IF(E492="","",IFERROR(MATCH(TRUE(),INDEX(INDEX(K:K,E492+1):K219&lt;&gt;"",0),0)+E492,"")))</f>
        <v>634</v>
      </c>
      <c r="F493" s="1441">
        <f t="shared" si="161"/>
        <v>0</v>
      </c>
      <c r="G493" s="1441" t="str">
        <f t="shared" si="155"/>
        <v/>
      </c>
      <c r="H493" s="1440" t="str">
        <f t="shared" si="156"/>
        <v/>
      </c>
      <c r="I493" s="1439" t="str">
        <f>IF(AND(F493&lt;&gt;"",N26&gt;0,M493&gt;N26),"Mot &gt; limite","")</f>
        <v/>
      </c>
      <c r="M493" s="1408">
        <f>IF(OR(F493="",N26="",N26&lt;=0),"",IF(LEN(F493)&lt;=N26,LEN(F493),IFERROR(FIND("♦",SUBSTITUTE(LEFT(F493,N26)," ","♦",LEN(LEFT(F493,N26))-LEN(SUBSTITUTE(LEFT(F493,N26)," ","")))),FIND(" ",F493&amp;" ",N26+1)-1)))</f>
        <v>1</v>
      </c>
      <c r="N493" s="1437" t="str">
        <f t="shared" si="157"/>
        <v/>
      </c>
      <c r="O493" s="1438" t="str">
        <f t="shared" si="158"/>
        <v/>
      </c>
      <c r="P493" s="1437" t="str">
        <f t="shared" si="159"/>
        <v/>
      </c>
      <c r="Q493" s="1437" t="str">
        <f t="shared" si="160"/>
        <v/>
      </c>
      <c r="S493" s="1462"/>
      <c r="T493" s="1461"/>
      <c r="U493" s="1460"/>
      <c r="V493" s="1461"/>
      <c r="W493" s="1460"/>
      <c r="X493" s="1459"/>
      <c r="Y493" s="1457"/>
      <c r="Z493" s="1458"/>
      <c r="AA493" s="1457"/>
      <c r="AB493" s="1456"/>
      <c r="AC493" s="1455"/>
      <c r="AD493" s="1443"/>
      <c r="AE493" s="1454"/>
      <c r="AF493" s="1453"/>
      <c r="AG493" s="1452"/>
      <c r="AH493" s="1452"/>
      <c r="AI493" s="1451"/>
      <c r="AJ493" s="1449"/>
      <c r="AK493" s="1449"/>
      <c r="AL493" s="1450"/>
      <c r="AM493" s="1449"/>
      <c r="AN493" s="1448"/>
      <c r="AO493" s="1447"/>
      <c r="AP493" s="1446"/>
      <c r="AQ493" s="1445"/>
      <c r="AR493" s="1444"/>
      <c r="EF493" s="1412"/>
      <c r="EG493" s="1411" t="s">
        <v>3019</v>
      </c>
      <c r="EH493" s="1411" t="s">
        <v>603</v>
      </c>
      <c r="EI493" s="1411" t="s">
        <v>1906</v>
      </c>
      <c r="EJ493" s="1411" t="s">
        <v>3020</v>
      </c>
      <c r="EK493" s="1411" t="s">
        <v>3020</v>
      </c>
      <c r="EL493" s="1411" t="s">
        <v>2485</v>
      </c>
      <c r="EM493" s="1411" t="s">
        <v>2486</v>
      </c>
      <c r="EN493" s="1411" t="s">
        <v>2953</v>
      </c>
      <c r="EO493" s="1414" t="s">
        <v>2954</v>
      </c>
    </row>
    <row r="494" spans="2:145" ht="21" customHeight="1">
      <c r="B494" s="1439"/>
      <c r="C494" s="1439"/>
      <c r="D494" s="1439"/>
      <c r="E494" s="1439">
        <f t="array" ref="E494">IF(H493&lt;&gt;"",E493,IF(E493="","",IFERROR(MATCH(TRUE(),INDEX(INDEX(K:K,E493+1):K219&lt;&gt;"",0),0)+E493,"")))</f>
        <v>635</v>
      </c>
      <c r="F494" s="1441">
        <f t="shared" si="161"/>
        <v>0</v>
      </c>
      <c r="G494" s="1441" t="str">
        <f t="shared" si="155"/>
        <v/>
      </c>
      <c r="H494" s="1440" t="str">
        <f t="shared" si="156"/>
        <v/>
      </c>
      <c r="I494" s="1439" t="str">
        <f>IF(AND(F494&lt;&gt;"",N26&gt;0,M494&gt;N26),"Mot &gt; limite","")</f>
        <v/>
      </c>
      <c r="M494" s="1408">
        <f>IF(OR(F494="",N26="",N26&lt;=0),"",IF(LEN(F494)&lt;=N26,LEN(F494),IFERROR(FIND("♦",SUBSTITUTE(LEFT(F494,N26)," ","♦",LEN(LEFT(F494,N26))-LEN(SUBSTITUTE(LEFT(F494,N26)," ","")))),FIND(" ",F494&amp;" ",N26+1)-1)))</f>
        <v>1</v>
      </c>
      <c r="N494" s="1437" t="str">
        <f t="shared" si="157"/>
        <v/>
      </c>
      <c r="O494" s="1438" t="str">
        <f t="shared" si="158"/>
        <v/>
      </c>
      <c r="P494" s="1437" t="str">
        <f t="shared" si="159"/>
        <v/>
      </c>
      <c r="Q494" s="1437" t="str">
        <f t="shared" si="160"/>
        <v/>
      </c>
      <c r="S494" s="1462"/>
      <c r="T494" s="1461"/>
      <c r="U494" s="1460"/>
      <c r="V494" s="1461"/>
      <c r="W494" s="1460"/>
      <c r="X494" s="1459"/>
      <c r="Y494" s="1457"/>
      <c r="Z494" s="1458"/>
      <c r="AA494" s="1457"/>
      <c r="AB494" s="1456"/>
      <c r="AC494" s="1455"/>
      <c r="AD494" s="1443"/>
      <c r="AE494" s="1454"/>
      <c r="AF494" s="1453"/>
      <c r="AG494" s="1452"/>
      <c r="AH494" s="1452"/>
      <c r="AI494" s="1451"/>
      <c r="AJ494" s="1449"/>
      <c r="AK494" s="1449"/>
      <c r="AL494" s="1450"/>
      <c r="AM494" s="1449"/>
      <c r="AN494" s="1448"/>
      <c r="AO494" s="1447"/>
      <c r="AP494" s="1446"/>
      <c r="AQ494" s="1445"/>
      <c r="AR494" s="1444"/>
      <c r="EF494" s="1412"/>
      <c r="EG494" s="1411" t="s">
        <v>3021</v>
      </c>
      <c r="EH494" s="1411" t="s">
        <v>603</v>
      </c>
      <c r="EI494" s="1411" t="s">
        <v>1906</v>
      </c>
      <c r="EJ494" s="1411" t="s">
        <v>3022</v>
      </c>
      <c r="EK494" s="1411" t="s">
        <v>3022</v>
      </c>
      <c r="EL494" s="1411" t="s">
        <v>2485</v>
      </c>
      <c r="EM494" s="1411" t="s">
        <v>2486</v>
      </c>
      <c r="EN494" s="1411" t="s">
        <v>2953</v>
      </c>
      <c r="EO494" s="1414" t="s">
        <v>2954</v>
      </c>
    </row>
    <row r="495" spans="2:145" ht="21" customHeight="1">
      <c r="B495" s="1439"/>
      <c r="C495" s="1439"/>
      <c r="D495" s="1439"/>
      <c r="E495" s="1439">
        <f t="array" ref="E495">IF(H494&lt;&gt;"",E494,IF(E494="","",IFERROR(MATCH(TRUE(),INDEX(INDEX(K:K,E494+1):K219&lt;&gt;"",0),0)+E494,"")))</f>
        <v>636</v>
      </c>
      <c r="F495" s="1441">
        <f t="shared" si="161"/>
        <v>0</v>
      </c>
      <c r="G495" s="1441" t="str">
        <f t="shared" si="155"/>
        <v/>
      </c>
      <c r="H495" s="1440" t="str">
        <f t="shared" si="156"/>
        <v/>
      </c>
      <c r="I495" s="1439" t="str">
        <f>IF(AND(F495&lt;&gt;"",N26&gt;0,M495&gt;N26),"Mot &gt; limite","")</f>
        <v/>
      </c>
      <c r="M495" s="1408">
        <f>IF(OR(F495="",N26="",N26&lt;=0),"",IF(LEN(F495)&lt;=N26,LEN(F495),IFERROR(FIND("♦",SUBSTITUTE(LEFT(F495,N26)," ","♦",LEN(LEFT(F495,N26))-LEN(SUBSTITUTE(LEFT(F495,N26)," ","")))),FIND(" ",F495&amp;" ",N26+1)-1)))</f>
        <v>1</v>
      </c>
      <c r="N495" s="1437" t="str">
        <f t="shared" si="157"/>
        <v/>
      </c>
      <c r="O495" s="1438" t="str">
        <f t="shared" si="158"/>
        <v/>
      </c>
      <c r="P495" s="1437" t="str">
        <f t="shared" si="159"/>
        <v/>
      </c>
      <c r="Q495" s="1437" t="str">
        <f t="shared" si="160"/>
        <v/>
      </c>
      <c r="S495" s="1462"/>
      <c r="T495" s="1461"/>
      <c r="U495" s="1460"/>
      <c r="V495" s="1461"/>
      <c r="W495" s="1460"/>
      <c r="X495" s="1459"/>
      <c r="Y495" s="1457"/>
      <c r="Z495" s="1458"/>
      <c r="AA495" s="1457"/>
      <c r="AB495" s="1456"/>
      <c r="AC495" s="1455"/>
      <c r="AD495" s="1443"/>
      <c r="AE495" s="1454"/>
      <c r="AF495" s="1453"/>
      <c r="AG495" s="1452"/>
      <c r="AH495" s="1452"/>
      <c r="AI495" s="1451"/>
      <c r="AJ495" s="1449"/>
      <c r="AK495" s="1449"/>
      <c r="AL495" s="1450"/>
      <c r="AM495" s="1449"/>
      <c r="AN495" s="1448"/>
      <c r="AO495" s="1447"/>
      <c r="AP495" s="1446"/>
      <c r="AQ495" s="1445"/>
      <c r="AR495" s="1444"/>
      <c r="EF495" s="1412"/>
      <c r="EG495" s="1411" t="s">
        <v>3023</v>
      </c>
      <c r="EH495" s="1411" t="s">
        <v>603</v>
      </c>
      <c r="EI495" s="1411" t="s">
        <v>1906</v>
      </c>
      <c r="EJ495" s="1411" t="s">
        <v>3024</v>
      </c>
      <c r="EK495" s="1411" t="s">
        <v>3024</v>
      </c>
      <c r="EL495" s="1411" t="s">
        <v>2485</v>
      </c>
      <c r="EM495" s="1411" t="s">
        <v>2486</v>
      </c>
      <c r="EN495" s="1411" t="s">
        <v>2953</v>
      </c>
      <c r="EO495" s="1414" t="s">
        <v>2954</v>
      </c>
    </row>
    <row r="496" spans="2:145" ht="21" customHeight="1">
      <c r="B496" s="1439"/>
      <c r="C496" s="1439"/>
      <c r="D496" s="1439"/>
      <c r="E496" s="1439">
        <f t="array" ref="E496">IF(H495&lt;&gt;"",E495,IF(E495="","",IFERROR(MATCH(TRUE(),INDEX(INDEX(K:K,E495+1):K219&lt;&gt;"",0),0)+E495,"")))</f>
        <v>637</v>
      </c>
      <c r="F496" s="1441">
        <f t="shared" si="161"/>
        <v>0</v>
      </c>
      <c r="G496" s="1441" t="str">
        <f t="shared" si="155"/>
        <v/>
      </c>
      <c r="H496" s="1440" t="str">
        <f t="shared" si="156"/>
        <v/>
      </c>
      <c r="I496" s="1439" t="str">
        <f>IF(AND(F496&lt;&gt;"",N26&gt;0,M496&gt;N26),"Mot &gt; limite","")</f>
        <v/>
      </c>
      <c r="M496" s="1408">
        <f>IF(OR(F496="",N26="",N26&lt;=0),"",IF(LEN(F496)&lt;=N26,LEN(F496),IFERROR(FIND("♦",SUBSTITUTE(LEFT(F496,N26)," ","♦",LEN(LEFT(F496,N26))-LEN(SUBSTITUTE(LEFT(F496,N26)," ","")))),FIND(" ",F496&amp;" ",N26+1)-1)))</f>
        <v>1</v>
      </c>
      <c r="N496" s="1437" t="str">
        <f t="shared" si="157"/>
        <v/>
      </c>
      <c r="O496" s="1438" t="str">
        <f t="shared" si="158"/>
        <v/>
      </c>
      <c r="P496" s="1437" t="str">
        <f t="shared" si="159"/>
        <v/>
      </c>
      <c r="Q496" s="1437" t="str">
        <f t="shared" si="160"/>
        <v/>
      </c>
      <c r="S496" s="1462"/>
      <c r="T496" s="1461"/>
      <c r="U496" s="1460"/>
      <c r="V496" s="1461"/>
      <c r="W496" s="1460"/>
      <c r="X496" s="1459"/>
      <c r="Y496" s="1457"/>
      <c r="Z496" s="1458"/>
      <c r="AA496" s="1457"/>
      <c r="AB496" s="1456"/>
      <c r="AC496" s="1455"/>
      <c r="AD496" s="1443"/>
      <c r="AE496" s="1454"/>
      <c r="AF496" s="1453"/>
      <c r="AG496" s="1452"/>
      <c r="AH496" s="1452"/>
      <c r="AI496" s="1451"/>
      <c r="AJ496" s="1449"/>
      <c r="AK496" s="1449"/>
      <c r="AL496" s="1450"/>
      <c r="AM496" s="1449"/>
      <c r="AN496" s="1448"/>
      <c r="AO496" s="1447"/>
      <c r="AP496" s="1446"/>
      <c r="AQ496" s="1445"/>
      <c r="AR496" s="1444"/>
      <c r="EF496" s="1412"/>
      <c r="EG496" s="1411" t="s">
        <v>3025</v>
      </c>
      <c r="EH496" s="1411" t="s">
        <v>603</v>
      </c>
      <c r="EI496" s="1411" t="s">
        <v>1906</v>
      </c>
      <c r="EJ496" s="1411" t="s">
        <v>3026</v>
      </c>
      <c r="EK496" s="1411" t="s">
        <v>3026</v>
      </c>
      <c r="EL496" s="1411" t="s">
        <v>2485</v>
      </c>
      <c r="EM496" s="1411" t="s">
        <v>2486</v>
      </c>
      <c r="EN496" s="1411" t="s">
        <v>2953</v>
      </c>
      <c r="EO496" s="1414" t="s">
        <v>2954</v>
      </c>
    </row>
    <row r="497" spans="2:145" ht="21" customHeight="1">
      <c r="B497" s="1439"/>
      <c r="C497" s="1439"/>
      <c r="D497" s="1439"/>
      <c r="E497" s="1439">
        <f t="array" ref="E497">IF(H496&lt;&gt;"",E496,IF(E496="","",IFERROR(MATCH(TRUE(),INDEX(INDEX(K:K,E496+1):K219&lt;&gt;"",0),0)+E496,"")))</f>
        <v>638</v>
      </c>
      <c r="F497" s="1441">
        <f t="shared" si="161"/>
        <v>0</v>
      </c>
      <c r="G497" s="1441" t="str">
        <f t="shared" si="155"/>
        <v/>
      </c>
      <c r="H497" s="1440" t="str">
        <f t="shared" si="156"/>
        <v/>
      </c>
      <c r="I497" s="1439" t="str">
        <f>IF(AND(F497&lt;&gt;"",N26&gt;0,M497&gt;N26),"Mot &gt; limite","")</f>
        <v/>
      </c>
      <c r="M497" s="1408">
        <f>IF(OR(F497="",N26="",N26&lt;=0),"",IF(LEN(F497)&lt;=N26,LEN(F497),IFERROR(FIND("♦",SUBSTITUTE(LEFT(F497,N26)," ","♦",LEN(LEFT(F497,N26))-LEN(SUBSTITUTE(LEFT(F497,N26)," ","")))),FIND(" ",F497&amp;" ",N26+1)-1)))</f>
        <v>1</v>
      </c>
      <c r="N497" s="1437" t="str">
        <f t="shared" si="157"/>
        <v/>
      </c>
      <c r="O497" s="1438" t="str">
        <f t="shared" si="158"/>
        <v/>
      </c>
      <c r="P497" s="1437" t="str">
        <f t="shared" si="159"/>
        <v/>
      </c>
      <c r="Q497" s="1437" t="str">
        <f t="shared" si="160"/>
        <v/>
      </c>
      <c r="S497" s="1462"/>
      <c r="T497" s="1461"/>
      <c r="U497" s="1460"/>
      <c r="V497" s="1461"/>
      <c r="W497" s="1460"/>
      <c r="X497" s="1459"/>
      <c r="Y497" s="1457"/>
      <c r="Z497" s="1458"/>
      <c r="AA497" s="1457"/>
      <c r="AB497" s="1456"/>
      <c r="AC497" s="1455"/>
      <c r="AD497" s="1443"/>
      <c r="AE497" s="1454"/>
      <c r="AF497" s="1453"/>
      <c r="AG497" s="1452"/>
      <c r="AH497" s="1452"/>
      <c r="AI497" s="1451"/>
      <c r="AJ497" s="1449"/>
      <c r="AK497" s="1449"/>
      <c r="AL497" s="1450"/>
      <c r="AM497" s="1449"/>
      <c r="AN497" s="1448"/>
      <c r="AO497" s="1447"/>
      <c r="AP497" s="1446"/>
      <c r="AQ497" s="1445"/>
      <c r="AR497" s="1444"/>
      <c r="EF497" s="1412"/>
      <c r="EG497" s="1411" t="s">
        <v>3027</v>
      </c>
      <c r="EH497" s="1411" t="s">
        <v>603</v>
      </c>
      <c r="EI497" s="1411" t="s">
        <v>1906</v>
      </c>
      <c r="EJ497" s="1411" t="s">
        <v>3028</v>
      </c>
      <c r="EK497" s="1411" t="s">
        <v>3028</v>
      </c>
      <c r="EL497" s="1411" t="s">
        <v>2485</v>
      </c>
      <c r="EM497" s="1411" t="s">
        <v>2486</v>
      </c>
      <c r="EN497" s="1411" t="s">
        <v>2953</v>
      </c>
      <c r="EO497" s="1414" t="s">
        <v>2954</v>
      </c>
    </row>
    <row r="498" spans="2:145" ht="21" customHeight="1">
      <c r="B498" s="1439"/>
      <c r="C498" s="1439"/>
      <c r="D498" s="1439"/>
      <c r="E498" s="1439">
        <f t="array" ref="E498">IF(H497&lt;&gt;"",E497,IF(E497="","",IFERROR(MATCH(TRUE(),INDEX(INDEX(K:K,E497+1):K219&lt;&gt;"",0),0)+E497,"")))</f>
        <v>639</v>
      </c>
      <c r="F498" s="1441">
        <f t="shared" si="161"/>
        <v>0</v>
      </c>
      <c r="G498" s="1441" t="str">
        <f t="shared" si="155"/>
        <v/>
      </c>
      <c r="H498" s="1440" t="str">
        <f t="shared" si="156"/>
        <v/>
      </c>
      <c r="I498" s="1439" t="str">
        <f>IF(AND(F498&lt;&gt;"",N26&gt;0,M498&gt;N26),"Mot &gt; limite","")</f>
        <v/>
      </c>
      <c r="M498" s="1408">
        <f>IF(OR(F498="",N26="",N26&lt;=0),"",IF(LEN(F498)&lt;=N26,LEN(F498),IFERROR(FIND("♦",SUBSTITUTE(LEFT(F498,N26)," ","♦",LEN(LEFT(F498,N26))-LEN(SUBSTITUTE(LEFT(F498,N26)," ","")))),FIND(" ",F498&amp;" ",N26+1)-1)))</f>
        <v>1</v>
      </c>
      <c r="N498" s="1437" t="str">
        <f t="shared" si="157"/>
        <v/>
      </c>
      <c r="O498" s="1438" t="str">
        <f t="shared" si="158"/>
        <v/>
      </c>
      <c r="P498" s="1437" t="str">
        <f t="shared" si="159"/>
        <v/>
      </c>
      <c r="Q498" s="1437" t="str">
        <f t="shared" si="160"/>
        <v/>
      </c>
      <c r="S498" s="1462"/>
      <c r="T498" s="1461"/>
      <c r="U498" s="1460"/>
      <c r="V498" s="1461"/>
      <c r="W498" s="1460"/>
      <c r="X498" s="1459"/>
      <c r="Y498" s="1457"/>
      <c r="Z498" s="1458"/>
      <c r="AA498" s="1457"/>
      <c r="AB498" s="1456"/>
      <c r="AC498" s="1455"/>
      <c r="AD498" s="1443"/>
      <c r="AE498" s="1454"/>
      <c r="AF498" s="1453"/>
      <c r="AG498" s="1452"/>
      <c r="AH498" s="1452"/>
      <c r="AI498" s="1451"/>
      <c r="AJ498" s="1449"/>
      <c r="AK498" s="1449"/>
      <c r="AL498" s="1450"/>
      <c r="AM498" s="1449"/>
      <c r="AN498" s="1448"/>
      <c r="AO498" s="1447"/>
      <c r="AP498" s="1446"/>
      <c r="AQ498" s="1445"/>
      <c r="AR498" s="1444"/>
      <c r="EF498" s="1412"/>
      <c r="EG498" s="1411" t="s">
        <v>3029</v>
      </c>
      <c r="EH498" s="1411" t="s">
        <v>603</v>
      </c>
      <c r="EI498" s="1411" t="s">
        <v>1906</v>
      </c>
      <c r="EJ498" s="1411" t="s">
        <v>3030</v>
      </c>
      <c r="EK498" s="1411" t="s">
        <v>3030</v>
      </c>
      <c r="EL498" s="1411" t="s">
        <v>2485</v>
      </c>
      <c r="EM498" s="1411" t="s">
        <v>2486</v>
      </c>
      <c r="EN498" s="1411" t="s">
        <v>2953</v>
      </c>
      <c r="EO498" s="1414" t="s">
        <v>2954</v>
      </c>
    </row>
    <row r="499" spans="2:145" ht="21" customHeight="1">
      <c r="B499" s="1439"/>
      <c r="C499" s="1439"/>
      <c r="D499" s="1439"/>
      <c r="E499" s="1439">
        <f t="array" ref="E499">IF(H498&lt;&gt;"",E498,IF(E498="","",IFERROR(MATCH(TRUE(),INDEX(INDEX(K:K,E498+1):K219&lt;&gt;"",0),0)+E498,"")))</f>
        <v>640</v>
      </c>
      <c r="F499" s="1441">
        <f t="shared" si="161"/>
        <v>0</v>
      </c>
      <c r="G499" s="1441" t="str">
        <f t="shared" si="155"/>
        <v/>
      </c>
      <c r="H499" s="1440" t="str">
        <f t="shared" si="156"/>
        <v/>
      </c>
      <c r="I499" s="1439" t="str">
        <f>IF(AND(F499&lt;&gt;"",N26&gt;0,M499&gt;N26),"Mot &gt; limite","")</f>
        <v/>
      </c>
      <c r="M499" s="1408">
        <f>IF(OR(F499="",N26="",N26&lt;=0),"",IF(LEN(F499)&lt;=N26,LEN(F499),IFERROR(FIND("♦",SUBSTITUTE(LEFT(F499,N26)," ","♦",LEN(LEFT(F499,N26))-LEN(SUBSTITUTE(LEFT(F499,N26)," ","")))),FIND(" ",F499&amp;" ",N26+1)-1)))</f>
        <v>1</v>
      </c>
      <c r="N499" s="1437" t="str">
        <f t="shared" si="157"/>
        <v/>
      </c>
      <c r="O499" s="1438" t="str">
        <f t="shared" si="158"/>
        <v/>
      </c>
      <c r="P499" s="1437" t="str">
        <f t="shared" si="159"/>
        <v/>
      </c>
      <c r="Q499" s="1437" t="str">
        <f t="shared" si="160"/>
        <v/>
      </c>
      <c r="S499" s="1462"/>
      <c r="T499" s="1461"/>
      <c r="U499" s="1460"/>
      <c r="V499" s="1461"/>
      <c r="W499" s="1460"/>
      <c r="X499" s="1459"/>
      <c r="Y499" s="1457"/>
      <c r="Z499" s="1458"/>
      <c r="AA499" s="1457"/>
      <c r="AB499" s="1456"/>
      <c r="AC499" s="1455"/>
      <c r="AD499" s="1443"/>
      <c r="AE499" s="1454"/>
      <c r="AF499" s="1453"/>
      <c r="AG499" s="1452"/>
      <c r="AH499" s="1452"/>
      <c r="AI499" s="1451"/>
      <c r="AJ499" s="1449"/>
      <c r="AK499" s="1449"/>
      <c r="AL499" s="1450"/>
      <c r="AM499" s="1449"/>
      <c r="AN499" s="1448"/>
      <c r="AO499" s="1447"/>
      <c r="AP499" s="1446"/>
      <c r="AQ499" s="1445"/>
      <c r="AR499" s="1444"/>
      <c r="EF499" s="1412"/>
      <c r="EG499" s="1411" t="s">
        <v>3031</v>
      </c>
      <c r="EH499" s="1411" t="s">
        <v>603</v>
      </c>
      <c r="EI499" s="1411" t="s">
        <v>1906</v>
      </c>
      <c r="EJ499" s="1411" t="s">
        <v>3032</v>
      </c>
      <c r="EK499" s="1411" t="s">
        <v>3032</v>
      </c>
      <c r="EL499" s="1411" t="s">
        <v>2485</v>
      </c>
      <c r="EM499" s="1411" t="s">
        <v>2486</v>
      </c>
      <c r="EN499" s="1411" t="s">
        <v>2953</v>
      </c>
      <c r="EO499" s="1414" t="s">
        <v>2954</v>
      </c>
    </row>
    <row r="500" spans="2:145" ht="21" customHeight="1">
      <c r="B500" s="1439"/>
      <c r="C500" s="1439"/>
      <c r="D500" s="1439"/>
      <c r="E500" s="1439">
        <f t="array" ref="E500">IF(H499&lt;&gt;"",E499,IF(E499="","",IFERROR(MATCH(TRUE(),INDEX(INDEX(K:K,E499+1):K219&lt;&gt;"",0),0)+E499,"")))</f>
        <v>641</v>
      </c>
      <c r="F500" s="1441">
        <f t="shared" si="161"/>
        <v>0</v>
      </c>
      <c r="G500" s="1441" t="str">
        <f t="shared" si="155"/>
        <v/>
      </c>
      <c r="H500" s="1440" t="str">
        <f t="shared" si="156"/>
        <v/>
      </c>
      <c r="I500" s="1439" t="str">
        <f>IF(AND(F500&lt;&gt;"",N26&gt;0,M500&gt;N26),"Mot &gt; limite","")</f>
        <v/>
      </c>
      <c r="M500" s="1408">
        <f>IF(OR(F500="",N26="",N26&lt;=0),"",IF(LEN(F500)&lt;=N26,LEN(F500),IFERROR(FIND("♦",SUBSTITUTE(LEFT(F500,N26)," ","♦",LEN(LEFT(F500,N26))-LEN(SUBSTITUTE(LEFT(F500,N26)," ","")))),FIND(" ",F500&amp;" ",N26+1)-1)))</f>
        <v>1</v>
      </c>
      <c r="N500" s="1437" t="str">
        <f t="shared" si="157"/>
        <v/>
      </c>
      <c r="O500" s="1438" t="str">
        <f t="shared" si="158"/>
        <v/>
      </c>
      <c r="P500" s="1437" t="str">
        <f t="shared" si="159"/>
        <v/>
      </c>
      <c r="Q500" s="1437" t="str">
        <f t="shared" si="160"/>
        <v/>
      </c>
      <c r="S500" s="1462"/>
      <c r="T500" s="1461"/>
      <c r="U500" s="1460"/>
      <c r="V500" s="1461"/>
      <c r="W500" s="1460"/>
      <c r="X500" s="1459"/>
      <c r="Y500" s="1457"/>
      <c r="Z500" s="1458"/>
      <c r="AA500" s="1457"/>
      <c r="AB500" s="1456"/>
      <c r="AC500" s="1455"/>
      <c r="AD500" s="1443"/>
      <c r="AE500" s="1454"/>
      <c r="AF500" s="1453"/>
      <c r="AG500" s="1452"/>
      <c r="AH500" s="1452"/>
      <c r="AI500" s="1451"/>
      <c r="AJ500" s="1449"/>
      <c r="AK500" s="1449"/>
      <c r="AL500" s="1450"/>
      <c r="AM500" s="1449"/>
      <c r="AN500" s="1448"/>
      <c r="AO500" s="1447"/>
      <c r="AP500" s="1446"/>
      <c r="AQ500" s="1445"/>
      <c r="AR500" s="1444"/>
      <c r="EF500" s="1412"/>
      <c r="EG500" s="1411" t="s">
        <v>3033</v>
      </c>
      <c r="EH500" s="1411" t="s">
        <v>603</v>
      </c>
      <c r="EI500" s="1411" t="s">
        <v>1906</v>
      </c>
      <c r="EJ500" s="1411" t="s">
        <v>3034</v>
      </c>
      <c r="EK500" s="1411" t="s">
        <v>3035</v>
      </c>
      <c r="EL500" s="1411" t="s">
        <v>1908</v>
      </c>
      <c r="EM500" s="1411" t="s">
        <v>3036</v>
      </c>
      <c r="EN500" s="1411" t="s">
        <v>1910</v>
      </c>
      <c r="EO500" s="1414" t="s">
        <v>1911</v>
      </c>
    </row>
    <row r="501" spans="2:145" ht="21" customHeight="1">
      <c r="B501" s="1439"/>
      <c r="C501" s="1439"/>
      <c r="D501" s="1439"/>
      <c r="E501" s="1439">
        <f t="array" ref="E501">IF(H500&lt;&gt;"",E500,IF(E500="","",IFERROR(MATCH(TRUE(),INDEX(INDEX(K:K,E500+1):K219&lt;&gt;"",0),0)+E500,"")))</f>
        <v>642</v>
      </c>
      <c r="F501" s="1441">
        <f t="shared" si="161"/>
        <v>0</v>
      </c>
      <c r="G501" s="1441" t="str">
        <f t="shared" si="155"/>
        <v/>
      </c>
      <c r="H501" s="1440" t="str">
        <f t="shared" si="156"/>
        <v/>
      </c>
      <c r="I501" s="1439" t="str">
        <f>IF(AND(F501&lt;&gt;"",N26&gt;0,M501&gt;N26),"Mot &gt; limite","")</f>
        <v/>
      </c>
      <c r="M501" s="1408">
        <f>IF(OR(F501="",N26="",N26&lt;=0),"",IF(LEN(F501)&lt;=N26,LEN(F501),IFERROR(FIND("♦",SUBSTITUTE(LEFT(F501,N26)," ","♦",LEN(LEFT(F501,N26))-LEN(SUBSTITUTE(LEFT(F501,N26)," ","")))),FIND(" ",F501&amp;" ",N26+1)-1)))</f>
        <v>1</v>
      </c>
      <c r="N501" s="1437" t="str">
        <f t="shared" si="157"/>
        <v/>
      </c>
      <c r="O501" s="1438" t="str">
        <f t="shared" si="158"/>
        <v/>
      </c>
      <c r="P501" s="1437" t="str">
        <f t="shared" si="159"/>
        <v/>
      </c>
      <c r="Q501" s="1437" t="str">
        <f t="shared" si="160"/>
        <v/>
      </c>
      <c r="S501" s="1462"/>
      <c r="T501" s="1461"/>
      <c r="U501" s="1460"/>
      <c r="V501" s="1461"/>
      <c r="W501" s="1460"/>
      <c r="X501" s="1459"/>
      <c r="Y501" s="1457"/>
      <c r="Z501" s="1458"/>
      <c r="AA501" s="1457"/>
      <c r="AB501" s="1456"/>
      <c r="AC501" s="1455"/>
      <c r="AD501" s="1443"/>
      <c r="AE501" s="1454"/>
      <c r="AF501" s="1453"/>
      <c r="AG501" s="1452"/>
      <c r="AH501" s="1452"/>
      <c r="AI501" s="1451"/>
      <c r="AJ501" s="1449"/>
      <c r="AK501" s="1449"/>
      <c r="AL501" s="1450"/>
      <c r="AM501" s="1449"/>
      <c r="AN501" s="1448"/>
      <c r="AO501" s="1447"/>
      <c r="AP501" s="1446"/>
      <c r="AQ501" s="1445"/>
      <c r="AR501" s="1444"/>
      <c r="EF501" s="1412"/>
      <c r="EG501" s="1411" t="s">
        <v>3037</v>
      </c>
      <c r="EH501" s="1411" t="s">
        <v>603</v>
      </c>
      <c r="EI501" s="1411" t="s">
        <v>1906</v>
      </c>
      <c r="EJ501" s="1411" t="s">
        <v>831</v>
      </c>
      <c r="EK501" s="1411" t="s">
        <v>831</v>
      </c>
      <c r="EL501" s="1411" t="s">
        <v>2485</v>
      </c>
      <c r="EM501" s="1411" t="s">
        <v>2486</v>
      </c>
      <c r="EN501" s="1411" t="s">
        <v>2953</v>
      </c>
      <c r="EO501" s="1414" t="s">
        <v>2954</v>
      </c>
    </row>
    <row r="502" spans="2:145" ht="21" customHeight="1">
      <c r="B502" s="1439"/>
      <c r="C502" s="1439"/>
      <c r="D502" s="1439"/>
      <c r="E502" s="1439">
        <f t="array" ref="E502">IF(H501&lt;&gt;"",E501,IF(E501="","",IFERROR(MATCH(TRUE(),INDEX(INDEX(K:K,E501+1):K219&lt;&gt;"",0),0)+E501,"")))</f>
        <v>643</v>
      </c>
      <c r="F502" s="1441">
        <f t="shared" si="161"/>
        <v>0</v>
      </c>
      <c r="G502" s="1441" t="str">
        <f t="shared" si="155"/>
        <v/>
      </c>
      <c r="H502" s="1440" t="str">
        <f t="shared" si="156"/>
        <v/>
      </c>
      <c r="I502" s="1439" t="str">
        <f>IF(AND(F502&lt;&gt;"",N26&gt;0,M502&gt;N26),"Mot &gt; limite","")</f>
        <v/>
      </c>
      <c r="M502" s="1408">
        <f>IF(OR(F502="",N26="",N26&lt;=0),"",IF(LEN(F502)&lt;=N26,LEN(F502),IFERROR(FIND("♦",SUBSTITUTE(LEFT(F502,N26)," ","♦",LEN(LEFT(F502,N26))-LEN(SUBSTITUTE(LEFT(F502,N26)," ","")))),FIND(" ",F502&amp;" ",N26+1)-1)))</f>
        <v>1</v>
      </c>
      <c r="N502" s="1437" t="str">
        <f t="shared" si="157"/>
        <v/>
      </c>
      <c r="O502" s="1438" t="str">
        <f t="shared" si="158"/>
        <v/>
      </c>
      <c r="P502" s="1437" t="str">
        <f t="shared" si="159"/>
        <v/>
      </c>
      <c r="Q502" s="1437" t="str">
        <f t="shared" si="160"/>
        <v/>
      </c>
      <c r="S502" s="1462"/>
      <c r="T502" s="1461"/>
      <c r="U502" s="1460"/>
      <c r="V502" s="1461"/>
      <c r="W502" s="1460"/>
      <c r="X502" s="1459"/>
      <c r="Y502" s="1457"/>
      <c r="Z502" s="1458"/>
      <c r="AA502" s="1457"/>
      <c r="AB502" s="1456"/>
      <c r="AC502" s="1455"/>
      <c r="AD502" s="1443"/>
      <c r="AE502" s="1454"/>
      <c r="AF502" s="1453"/>
      <c r="AG502" s="1452"/>
      <c r="AH502" s="1452"/>
      <c r="AI502" s="1451"/>
      <c r="AJ502" s="1449"/>
      <c r="AK502" s="1449"/>
      <c r="AL502" s="1450"/>
      <c r="AM502" s="1449"/>
      <c r="AN502" s="1448"/>
      <c r="AO502" s="1447"/>
      <c r="AP502" s="1446"/>
      <c r="AQ502" s="1445"/>
      <c r="AR502" s="1444"/>
      <c r="EF502" s="1412"/>
      <c r="EG502" s="1411" t="s">
        <v>3038</v>
      </c>
      <c r="EH502" s="1411" t="s">
        <v>603</v>
      </c>
      <c r="EI502" s="1411" t="s">
        <v>1906</v>
      </c>
      <c r="EJ502" s="1411" t="s">
        <v>3039</v>
      </c>
      <c r="EK502" s="1411" t="s">
        <v>3039</v>
      </c>
      <c r="EL502" s="1411" t="s">
        <v>2485</v>
      </c>
      <c r="EM502" s="1411" t="s">
        <v>2486</v>
      </c>
      <c r="EN502" s="1411" t="s">
        <v>2953</v>
      </c>
      <c r="EO502" s="1414" t="s">
        <v>2954</v>
      </c>
    </row>
    <row r="503" spans="2:145" ht="21" customHeight="1">
      <c r="B503" s="1439"/>
      <c r="C503" s="1439"/>
      <c r="D503" s="1439"/>
      <c r="E503" s="1439">
        <f t="array" ref="E503">IF(H502&lt;&gt;"",E502,IF(E502="","",IFERROR(MATCH(TRUE(),INDEX(INDEX(K:K,E502+1):K219&lt;&gt;"",0),0)+E502,"")))</f>
        <v>644</v>
      </c>
      <c r="F503" s="1441">
        <f t="shared" si="161"/>
        <v>0</v>
      </c>
      <c r="G503" s="1441" t="str">
        <f t="shared" si="155"/>
        <v/>
      </c>
      <c r="H503" s="1440" t="str">
        <f t="shared" si="156"/>
        <v/>
      </c>
      <c r="I503" s="1439" t="str">
        <f>IF(AND(F503&lt;&gt;"",N26&gt;0,M503&gt;N26),"Mot &gt; limite","")</f>
        <v/>
      </c>
      <c r="M503" s="1408">
        <f>IF(OR(F503="",N26="",N26&lt;=0),"",IF(LEN(F503)&lt;=N26,LEN(F503),IFERROR(FIND("♦",SUBSTITUTE(LEFT(F503,N26)," ","♦",LEN(LEFT(F503,N26))-LEN(SUBSTITUTE(LEFT(F503,N26)," ","")))),FIND(" ",F503&amp;" ",N26+1)-1)))</f>
        <v>1</v>
      </c>
      <c r="N503" s="1437" t="str">
        <f t="shared" si="157"/>
        <v/>
      </c>
      <c r="O503" s="1438" t="str">
        <f t="shared" si="158"/>
        <v/>
      </c>
      <c r="P503" s="1437" t="str">
        <f t="shared" si="159"/>
        <v/>
      </c>
      <c r="Q503" s="1437" t="str">
        <f t="shared" si="160"/>
        <v/>
      </c>
      <c r="S503" s="1462"/>
      <c r="T503" s="1461"/>
      <c r="U503" s="1460"/>
      <c r="V503" s="1461"/>
      <c r="W503" s="1460"/>
      <c r="X503" s="1459"/>
      <c r="Y503" s="1457"/>
      <c r="Z503" s="1458"/>
      <c r="AA503" s="1457"/>
      <c r="AB503" s="1456"/>
      <c r="AC503" s="1455"/>
      <c r="AD503" s="1443"/>
      <c r="AE503" s="1454"/>
      <c r="AF503" s="1453"/>
      <c r="AG503" s="1452"/>
      <c r="AH503" s="1452"/>
      <c r="AI503" s="1451"/>
      <c r="AJ503" s="1449"/>
      <c r="AK503" s="1449"/>
      <c r="AL503" s="1450"/>
      <c r="AM503" s="1449"/>
      <c r="AN503" s="1448"/>
      <c r="AO503" s="1447"/>
      <c r="AP503" s="1446"/>
      <c r="AQ503" s="1445"/>
      <c r="AR503" s="1444"/>
      <c r="EF503" s="1412"/>
      <c r="EG503" s="1411" t="s">
        <v>3040</v>
      </c>
      <c r="EH503" s="1411" t="s">
        <v>603</v>
      </c>
      <c r="EI503" s="1411" t="s">
        <v>1906</v>
      </c>
      <c r="EJ503" s="1411" t="s">
        <v>3041</v>
      </c>
      <c r="EK503" s="1411" t="s">
        <v>3041</v>
      </c>
      <c r="EL503" s="1411" t="s">
        <v>2485</v>
      </c>
      <c r="EM503" s="1411" t="s">
        <v>2486</v>
      </c>
      <c r="EN503" s="1411" t="s">
        <v>2953</v>
      </c>
      <c r="EO503" s="1414" t="s">
        <v>2954</v>
      </c>
    </row>
    <row r="504" spans="2:145" ht="21" customHeight="1">
      <c r="B504" s="1439"/>
      <c r="C504" s="1439"/>
      <c r="D504" s="1439"/>
      <c r="E504" s="1439">
        <f t="array" ref="E504">IF(H503&lt;&gt;"",E503,IF(E503="","",IFERROR(MATCH(TRUE(),INDEX(INDEX(K:K,E503+1):K219&lt;&gt;"",0),0)+E503,"")))</f>
        <v>645</v>
      </c>
      <c r="F504" s="1441">
        <f t="shared" si="161"/>
        <v>0</v>
      </c>
      <c r="G504" s="1441" t="str">
        <f t="shared" si="155"/>
        <v/>
      </c>
      <c r="H504" s="1440" t="str">
        <f t="shared" si="156"/>
        <v/>
      </c>
      <c r="I504" s="1439" t="str">
        <f>IF(AND(F504&lt;&gt;"",N26&gt;0,M504&gt;N26),"Mot &gt; limite","")</f>
        <v/>
      </c>
      <c r="M504" s="1408">
        <f>IF(OR(F504="",N26="",N26&lt;=0),"",IF(LEN(F504)&lt;=N26,LEN(F504),IFERROR(FIND("♦",SUBSTITUTE(LEFT(F504,N26)," ","♦",LEN(LEFT(F504,N26))-LEN(SUBSTITUTE(LEFT(F504,N26)," ","")))),FIND(" ",F504&amp;" ",N26+1)-1)))</f>
        <v>1</v>
      </c>
      <c r="N504" s="1437" t="str">
        <f t="shared" si="157"/>
        <v/>
      </c>
      <c r="O504" s="1438" t="str">
        <f t="shared" si="158"/>
        <v/>
      </c>
      <c r="P504" s="1437" t="str">
        <f t="shared" si="159"/>
        <v/>
      </c>
      <c r="Q504" s="1437" t="str">
        <f t="shared" si="160"/>
        <v/>
      </c>
      <c r="S504" s="1462"/>
      <c r="T504" s="1461"/>
      <c r="U504" s="1460"/>
      <c r="V504" s="1461"/>
      <c r="W504" s="1460"/>
      <c r="X504" s="1459"/>
      <c r="Y504" s="1457"/>
      <c r="Z504" s="1458"/>
      <c r="AA504" s="1457"/>
      <c r="AB504" s="1456"/>
      <c r="AC504" s="1455"/>
      <c r="AD504" s="1443"/>
      <c r="AE504" s="1454"/>
      <c r="AF504" s="1453"/>
      <c r="AG504" s="1452"/>
      <c r="AH504" s="1452"/>
      <c r="AI504" s="1451"/>
      <c r="AJ504" s="1449"/>
      <c r="AK504" s="1449"/>
      <c r="AL504" s="1450"/>
      <c r="AM504" s="1449"/>
      <c r="AN504" s="1448"/>
      <c r="AO504" s="1447"/>
      <c r="AP504" s="1446"/>
      <c r="AQ504" s="1445"/>
      <c r="AR504" s="1444"/>
      <c r="EF504" s="1412"/>
      <c r="EG504" s="1411" t="s">
        <v>3042</v>
      </c>
      <c r="EH504" s="1411" t="s">
        <v>603</v>
      </c>
      <c r="EI504" s="1411" t="s">
        <v>1906</v>
      </c>
      <c r="EJ504" s="1411" t="s">
        <v>3043</v>
      </c>
      <c r="EK504" s="1411" t="s">
        <v>3043</v>
      </c>
      <c r="EL504" s="1411" t="s">
        <v>2485</v>
      </c>
      <c r="EM504" s="1411" t="s">
        <v>2486</v>
      </c>
      <c r="EN504" s="1411" t="s">
        <v>2953</v>
      </c>
      <c r="EO504" s="1414" t="s">
        <v>2954</v>
      </c>
    </row>
    <row r="505" spans="2:145" ht="21" customHeight="1">
      <c r="B505" s="1439"/>
      <c r="C505" s="1439"/>
      <c r="D505" s="1439"/>
      <c r="E505" s="1439">
        <f t="array" ref="E505">IF(H504&lt;&gt;"",E504,IF(E504="","",IFERROR(MATCH(TRUE(),INDEX(INDEX(K:K,E504+1):K219&lt;&gt;"",0),0)+E504,"")))</f>
        <v>646</v>
      </c>
      <c r="F505" s="1441">
        <f t="shared" si="161"/>
        <v>0</v>
      </c>
      <c r="G505" s="1441" t="str">
        <f t="shared" si="155"/>
        <v/>
      </c>
      <c r="H505" s="1440" t="str">
        <f t="shared" si="156"/>
        <v/>
      </c>
      <c r="I505" s="1439" t="str">
        <f>IF(AND(F505&lt;&gt;"",N26&gt;0,M505&gt;N26),"Mot &gt; limite","")</f>
        <v/>
      </c>
      <c r="M505" s="1408">
        <f>IF(OR(F505="",N26="",N26&lt;=0),"",IF(LEN(F505)&lt;=N26,LEN(F505),IFERROR(FIND("♦",SUBSTITUTE(LEFT(F505,N26)," ","♦",LEN(LEFT(F505,N26))-LEN(SUBSTITUTE(LEFT(F505,N26)," ","")))),FIND(" ",F505&amp;" ",N26+1)-1)))</f>
        <v>1</v>
      </c>
      <c r="N505" s="1437" t="str">
        <f t="shared" si="157"/>
        <v/>
      </c>
      <c r="O505" s="1438" t="str">
        <f t="shared" si="158"/>
        <v/>
      </c>
      <c r="P505" s="1437" t="str">
        <f t="shared" si="159"/>
        <v/>
      </c>
      <c r="Q505" s="1437" t="str">
        <f t="shared" si="160"/>
        <v/>
      </c>
      <c r="S505" s="1462"/>
      <c r="T505" s="1461"/>
      <c r="U505" s="1460"/>
      <c r="V505" s="1461"/>
      <c r="W505" s="1460"/>
      <c r="X505" s="1459"/>
      <c r="Y505" s="1457"/>
      <c r="Z505" s="1458"/>
      <c r="AA505" s="1457"/>
      <c r="AB505" s="1456"/>
      <c r="AC505" s="1455"/>
      <c r="AD505" s="1443"/>
      <c r="AE505" s="1454"/>
      <c r="AF505" s="1453"/>
      <c r="AG505" s="1452"/>
      <c r="AH505" s="1452"/>
      <c r="AI505" s="1451"/>
      <c r="AJ505" s="1449"/>
      <c r="AK505" s="1449"/>
      <c r="AL505" s="1450"/>
      <c r="AM505" s="1449"/>
      <c r="AN505" s="1448"/>
      <c r="AO505" s="1447"/>
      <c r="AP505" s="1446"/>
      <c r="AQ505" s="1445"/>
      <c r="AR505" s="1444"/>
      <c r="EF505" s="1412"/>
      <c r="EG505" s="1411" t="s">
        <v>3044</v>
      </c>
      <c r="EH505" s="1411" t="s">
        <v>603</v>
      </c>
      <c r="EI505" s="1411" t="s">
        <v>1906</v>
      </c>
      <c r="EJ505" s="1411" t="s">
        <v>3045</v>
      </c>
      <c r="EK505" s="1411" t="s">
        <v>3045</v>
      </c>
      <c r="EL505" s="1411" t="s">
        <v>2485</v>
      </c>
      <c r="EM505" s="1411" t="s">
        <v>2486</v>
      </c>
      <c r="EN505" s="1411" t="s">
        <v>2953</v>
      </c>
      <c r="EO505" s="1414" t="s">
        <v>2954</v>
      </c>
    </row>
    <row r="506" spans="2:145" ht="21" customHeight="1">
      <c r="B506" s="1439"/>
      <c r="C506" s="1439"/>
      <c r="D506" s="1439"/>
      <c r="E506" s="1439">
        <f t="array" ref="E506">IF(H505&lt;&gt;"",E505,IF(E505="","",IFERROR(MATCH(TRUE(),INDEX(INDEX(K:K,E505+1):K219&lt;&gt;"",0),0)+E505,"")))</f>
        <v>647</v>
      </c>
      <c r="F506" s="1441">
        <f t="shared" si="161"/>
        <v>0</v>
      </c>
      <c r="G506" s="1441" t="str">
        <f t="shared" si="155"/>
        <v/>
      </c>
      <c r="H506" s="1440" t="str">
        <f t="shared" si="156"/>
        <v/>
      </c>
      <c r="I506" s="1439" t="str">
        <f>IF(AND(F506&lt;&gt;"",N26&gt;0,M506&gt;N26),"Mot &gt; limite","")</f>
        <v/>
      </c>
      <c r="M506" s="1408">
        <f>IF(OR(F506="",N26="",N26&lt;=0),"",IF(LEN(F506)&lt;=N26,LEN(F506),IFERROR(FIND("♦",SUBSTITUTE(LEFT(F506,N26)," ","♦",LEN(LEFT(F506,N26))-LEN(SUBSTITUTE(LEFT(F506,N26)," ","")))),FIND(" ",F506&amp;" ",N26+1)-1)))</f>
        <v>1</v>
      </c>
      <c r="N506" s="1437" t="str">
        <f t="shared" si="157"/>
        <v/>
      </c>
      <c r="O506" s="1438" t="str">
        <f t="shared" si="158"/>
        <v/>
      </c>
      <c r="P506" s="1437" t="str">
        <f t="shared" si="159"/>
        <v/>
      </c>
      <c r="Q506" s="1437" t="str">
        <f t="shared" si="160"/>
        <v/>
      </c>
      <c r="S506" s="1462"/>
      <c r="T506" s="1461"/>
      <c r="U506" s="1460"/>
      <c r="V506" s="1461"/>
      <c r="W506" s="1460"/>
      <c r="X506" s="1459"/>
      <c r="Y506" s="1457"/>
      <c r="Z506" s="1458"/>
      <c r="AA506" s="1457"/>
      <c r="AB506" s="1456"/>
      <c r="AC506" s="1455"/>
      <c r="AD506" s="1443"/>
      <c r="AE506" s="1454"/>
      <c r="AF506" s="1453"/>
      <c r="AG506" s="1452"/>
      <c r="AH506" s="1452"/>
      <c r="AI506" s="1451"/>
      <c r="AJ506" s="1449"/>
      <c r="AK506" s="1449"/>
      <c r="AL506" s="1450"/>
      <c r="AM506" s="1449"/>
      <c r="AN506" s="1448"/>
      <c r="AO506" s="1447"/>
      <c r="AP506" s="1446"/>
      <c r="AQ506" s="1445"/>
      <c r="AR506" s="1444"/>
      <c r="EF506" s="1412"/>
      <c r="EG506" s="1411" t="s">
        <v>3046</v>
      </c>
      <c r="EH506" s="1411" t="s">
        <v>603</v>
      </c>
      <c r="EI506" s="1411" t="s">
        <v>1906</v>
      </c>
      <c r="EJ506" s="1411" t="s">
        <v>3047</v>
      </c>
      <c r="EK506" s="1411" t="s">
        <v>3047</v>
      </c>
      <c r="EL506" s="1411" t="s">
        <v>2485</v>
      </c>
      <c r="EM506" s="1411" t="s">
        <v>2486</v>
      </c>
      <c r="EN506" s="1411" t="s">
        <v>2953</v>
      </c>
      <c r="EO506" s="1414" t="s">
        <v>2954</v>
      </c>
    </row>
    <row r="507" spans="2:145" ht="21" customHeight="1">
      <c r="B507" s="1439"/>
      <c r="C507" s="1439"/>
      <c r="D507" s="1439"/>
      <c r="E507" s="1439">
        <f t="array" ref="E507">IF(H506&lt;&gt;"",E506,IF(E506="","",IFERROR(MATCH(TRUE(),INDEX(INDEX(K:K,E506+1):K219&lt;&gt;"",0),0)+E506,"")))</f>
        <v>648</v>
      </c>
      <c r="F507" s="1441">
        <f t="shared" si="161"/>
        <v>0</v>
      </c>
      <c r="G507" s="1441" t="str">
        <f t="shared" si="155"/>
        <v/>
      </c>
      <c r="H507" s="1440" t="str">
        <f t="shared" si="156"/>
        <v/>
      </c>
      <c r="I507" s="1439" t="str">
        <f>IF(AND(F507&lt;&gt;"",N26&gt;0,M507&gt;N26),"Mot &gt; limite","")</f>
        <v/>
      </c>
      <c r="M507" s="1408">
        <f>IF(OR(F507="",N26="",N26&lt;=0),"",IF(LEN(F507)&lt;=N26,LEN(F507),IFERROR(FIND("♦",SUBSTITUTE(LEFT(F507,N26)," ","♦",LEN(LEFT(F507,N26))-LEN(SUBSTITUTE(LEFT(F507,N26)," ","")))),FIND(" ",F507&amp;" ",N26+1)-1)))</f>
        <v>1</v>
      </c>
      <c r="N507" s="1437" t="str">
        <f t="shared" si="157"/>
        <v/>
      </c>
      <c r="O507" s="1438" t="str">
        <f t="shared" si="158"/>
        <v/>
      </c>
      <c r="P507" s="1437" t="str">
        <f t="shared" si="159"/>
        <v/>
      </c>
      <c r="Q507" s="1437" t="str">
        <f t="shared" si="160"/>
        <v/>
      </c>
      <c r="S507" s="1462"/>
      <c r="T507" s="1461"/>
      <c r="U507" s="1460"/>
      <c r="V507" s="1461"/>
      <c r="W507" s="1460"/>
      <c r="X507" s="1459"/>
      <c r="Y507" s="1457"/>
      <c r="Z507" s="1458"/>
      <c r="AA507" s="1457"/>
      <c r="AB507" s="1456"/>
      <c r="AC507" s="1455"/>
      <c r="AD507" s="1443"/>
      <c r="AE507" s="1454"/>
      <c r="AF507" s="1453"/>
      <c r="AG507" s="1452"/>
      <c r="AH507" s="1452"/>
      <c r="AI507" s="1451"/>
      <c r="AJ507" s="1449"/>
      <c r="AK507" s="1449"/>
      <c r="AL507" s="1450"/>
      <c r="AM507" s="1449"/>
      <c r="AN507" s="1448"/>
      <c r="AO507" s="1447"/>
      <c r="AP507" s="1446"/>
      <c r="AQ507" s="1445"/>
      <c r="AR507" s="1444"/>
      <c r="EF507" s="1412"/>
      <c r="EG507" s="1411" t="s">
        <v>3048</v>
      </c>
      <c r="EH507" s="1411" t="s">
        <v>603</v>
      </c>
      <c r="EI507" s="1411" t="s">
        <v>1906</v>
      </c>
      <c r="EJ507" s="1411" t="s">
        <v>3049</v>
      </c>
      <c r="EK507" s="1411" t="s">
        <v>3049</v>
      </c>
      <c r="EL507" s="1411" t="s">
        <v>2485</v>
      </c>
      <c r="EM507" s="1411" t="s">
        <v>2486</v>
      </c>
      <c r="EN507" s="1411" t="s">
        <v>2953</v>
      </c>
      <c r="EO507" s="1414" t="s">
        <v>2954</v>
      </c>
    </row>
    <row r="508" spans="2:145" ht="21" customHeight="1">
      <c r="B508" s="1439"/>
      <c r="C508" s="1439"/>
      <c r="D508" s="1439"/>
      <c r="E508" s="1439">
        <f t="array" ref="E508">IF(H507&lt;&gt;"",E507,IF(E507="","",IFERROR(MATCH(TRUE(),INDEX(INDEX(K:K,E507+1):K219&lt;&gt;"",0),0)+E507,"")))</f>
        <v>649</v>
      </c>
      <c r="F508" s="1441">
        <f t="shared" si="161"/>
        <v>0</v>
      </c>
      <c r="G508" s="1441" t="str">
        <f t="shared" si="155"/>
        <v/>
      </c>
      <c r="H508" s="1440" t="str">
        <f t="shared" si="156"/>
        <v/>
      </c>
      <c r="I508" s="1439" t="str">
        <f>IF(AND(F508&lt;&gt;"",N26&gt;0,M508&gt;N26),"Mot &gt; limite","")</f>
        <v/>
      </c>
      <c r="M508" s="1408">
        <f>IF(OR(F508="",N26="",N26&lt;=0),"",IF(LEN(F508)&lt;=N26,LEN(F508),IFERROR(FIND("♦",SUBSTITUTE(LEFT(F508,N26)," ","♦",LEN(LEFT(F508,N26))-LEN(SUBSTITUTE(LEFT(F508,N26)," ","")))),FIND(" ",F508&amp;" ",N26+1)-1)))</f>
        <v>1</v>
      </c>
      <c r="N508" s="1437" t="str">
        <f t="shared" si="157"/>
        <v/>
      </c>
      <c r="O508" s="1438" t="str">
        <f t="shared" si="158"/>
        <v/>
      </c>
      <c r="P508" s="1437" t="str">
        <f t="shared" si="159"/>
        <v/>
      </c>
      <c r="Q508" s="1437" t="str">
        <f t="shared" si="160"/>
        <v/>
      </c>
      <c r="S508" s="1462"/>
      <c r="T508" s="1461"/>
      <c r="U508" s="1460"/>
      <c r="V508" s="1461"/>
      <c r="W508" s="1460"/>
      <c r="X508" s="1459"/>
      <c r="Y508" s="1457"/>
      <c r="Z508" s="1458"/>
      <c r="AA508" s="1457"/>
      <c r="AB508" s="1456"/>
      <c r="AC508" s="1455"/>
      <c r="AD508" s="1443"/>
      <c r="AE508" s="1454"/>
      <c r="AF508" s="1453"/>
      <c r="AG508" s="1452"/>
      <c r="AH508" s="1452"/>
      <c r="AI508" s="1451"/>
      <c r="AJ508" s="1449"/>
      <c r="AK508" s="1449"/>
      <c r="AL508" s="1450"/>
      <c r="AM508" s="1449"/>
      <c r="AN508" s="1448"/>
      <c r="AO508" s="1447"/>
      <c r="AP508" s="1446"/>
      <c r="AQ508" s="1445"/>
      <c r="AR508" s="1444"/>
      <c r="EF508" s="1412"/>
      <c r="EG508" s="1411" t="s">
        <v>3050</v>
      </c>
      <c r="EH508" s="1411" t="s">
        <v>603</v>
      </c>
      <c r="EI508" s="1411" t="s">
        <v>1906</v>
      </c>
      <c r="EJ508" s="1411" t="s">
        <v>3051</v>
      </c>
      <c r="EK508" s="1411" t="s">
        <v>3051</v>
      </c>
      <c r="EL508" s="1411" t="s">
        <v>1980</v>
      </c>
      <c r="EM508" s="1411" t="s">
        <v>1981</v>
      </c>
      <c r="EN508" s="1411" t="s">
        <v>1910</v>
      </c>
      <c r="EO508" s="1414" t="s">
        <v>1982</v>
      </c>
    </row>
    <row r="509" spans="2:145" ht="21" customHeight="1">
      <c r="B509" s="1439"/>
      <c r="C509" s="1439"/>
      <c r="D509" s="1439"/>
      <c r="E509" s="1439">
        <f t="array" ref="E509">IF(H508&lt;&gt;"",E508,IF(E508="","",IFERROR(MATCH(TRUE(),INDEX(INDEX(K:K,E508+1):K219&lt;&gt;"",0),0)+E508,"")))</f>
        <v>650</v>
      </c>
      <c r="F509" s="1441">
        <f t="shared" si="161"/>
        <v>0</v>
      </c>
      <c r="G509" s="1441" t="str">
        <f t="shared" si="155"/>
        <v/>
      </c>
      <c r="H509" s="1440" t="str">
        <f t="shared" si="156"/>
        <v/>
      </c>
      <c r="I509" s="1439" t="str">
        <f>IF(AND(F509&lt;&gt;"",N26&gt;0,M509&gt;N26),"Mot &gt; limite","")</f>
        <v/>
      </c>
      <c r="M509" s="1408">
        <f>IF(OR(F509="",N26="",N26&lt;=0),"",IF(LEN(F509)&lt;=N26,LEN(F509),IFERROR(FIND("♦",SUBSTITUTE(LEFT(F509,N26)," ","♦",LEN(LEFT(F509,N26))-LEN(SUBSTITUTE(LEFT(F509,N26)," ","")))),FIND(" ",F509&amp;" ",N26+1)-1)))</f>
        <v>1</v>
      </c>
      <c r="N509" s="1437" t="str">
        <f t="shared" si="157"/>
        <v/>
      </c>
      <c r="O509" s="1438" t="str">
        <f t="shared" si="158"/>
        <v/>
      </c>
      <c r="P509" s="1437" t="str">
        <f t="shared" si="159"/>
        <v/>
      </c>
      <c r="Q509" s="1437" t="str">
        <f t="shared" si="160"/>
        <v/>
      </c>
      <c r="S509" s="1462"/>
      <c r="T509" s="1461"/>
      <c r="U509" s="1460"/>
      <c r="V509" s="1461"/>
      <c r="W509" s="1460"/>
      <c r="X509" s="1459"/>
      <c r="Y509" s="1457"/>
      <c r="Z509" s="1458"/>
      <c r="AA509" s="1457"/>
      <c r="AB509" s="1456"/>
      <c r="AC509" s="1455"/>
      <c r="AD509" s="1443"/>
      <c r="AE509" s="1454"/>
      <c r="AF509" s="1453"/>
      <c r="AG509" s="1452"/>
      <c r="AH509" s="1452"/>
      <c r="AI509" s="1451"/>
      <c r="AJ509" s="1449"/>
      <c r="AK509" s="1449"/>
      <c r="AL509" s="1450"/>
      <c r="AM509" s="1449"/>
      <c r="AN509" s="1448"/>
      <c r="AO509" s="1447"/>
      <c r="AP509" s="1446"/>
      <c r="AQ509" s="1445"/>
      <c r="AR509" s="1444"/>
      <c r="EF509" s="1412"/>
      <c r="EG509" s="1411" t="s">
        <v>3052</v>
      </c>
      <c r="EH509" s="1411" t="s">
        <v>603</v>
      </c>
      <c r="EI509" s="1411" t="s">
        <v>1906</v>
      </c>
      <c r="EJ509" s="1411" t="s">
        <v>832</v>
      </c>
      <c r="EK509" s="1411" t="s">
        <v>832</v>
      </c>
      <c r="EL509" s="1411" t="s">
        <v>1980</v>
      </c>
      <c r="EM509" s="1411" t="s">
        <v>1981</v>
      </c>
      <c r="EN509" s="1411" t="s">
        <v>1910</v>
      </c>
      <c r="EO509" s="1414" t="s">
        <v>1982</v>
      </c>
    </row>
    <row r="510" spans="2:145" ht="21" customHeight="1">
      <c r="B510" s="1439"/>
      <c r="C510" s="1439"/>
      <c r="D510" s="1439"/>
      <c r="E510" s="1439">
        <f t="array" ref="E510">IF(H509&lt;&gt;"",E509,IF(E509="","",IFERROR(MATCH(TRUE(),INDEX(INDEX(K:K,E509+1):K219&lt;&gt;"",0),0)+E509,"")))</f>
        <v>651</v>
      </c>
      <c r="F510" s="1441">
        <f t="shared" si="161"/>
        <v>0</v>
      </c>
      <c r="G510" s="1441" t="str">
        <f t="shared" si="155"/>
        <v/>
      </c>
      <c r="H510" s="1440" t="str">
        <f t="shared" si="156"/>
        <v/>
      </c>
      <c r="I510" s="1439" t="str">
        <f>IF(AND(F510&lt;&gt;"",N26&gt;0,M510&gt;N26),"Mot &gt; limite","")</f>
        <v/>
      </c>
      <c r="M510" s="1408">
        <f>IF(OR(F510="",N26="",N26&lt;=0),"",IF(LEN(F510)&lt;=N26,LEN(F510),IFERROR(FIND("♦",SUBSTITUTE(LEFT(F510,N26)," ","♦",LEN(LEFT(F510,N26))-LEN(SUBSTITUTE(LEFT(F510,N26)," ","")))),FIND(" ",F510&amp;" ",N26+1)-1)))</f>
        <v>1</v>
      </c>
      <c r="N510" s="1437" t="str">
        <f t="shared" si="157"/>
        <v/>
      </c>
      <c r="O510" s="1438" t="str">
        <f t="shared" si="158"/>
        <v/>
      </c>
      <c r="P510" s="1437" t="str">
        <f t="shared" si="159"/>
        <v/>
      </c>
      <c r="Q510" s="1437" t="str">
        <f t="shared" si="160"/>
        <v/>
      </c>
      <c r="S510" s="1462"/>
      <c r="T510" s="1461"/>
      <c r="U510" s="1460"/>
      <c r="V510" s="1461"/>
      <c r="W510" s="1460"/>
      <c r="X510" s="1459"/>
      <c r="Y510" s="1457"/>
      <c r="Z510" s="1458"/>
      <c r="AA510" s="1457"/>
      <c r="AB510" s="1456"/>
      <c r="AC510" s="1455"/>
      <c r="AD510" s="1443"/>
      <c r="AE510" s="1454"/>
      <c r="AF510" s="1453"/>
      <c r="AG510" s="1452"/>
      <c r="AH510" s="1452"/>
      <c r="AI510" s="1451"/>
      <c r="AJ510" s="1449"/>
      <c r="AK510" s="1449"/>
      <c r="AL510" s="1450"/>
      <c r="AM510" s="1449"/>
      <c r="AN510" s="1448"/>
      <c r="AO510" s="1447"/>
      <c r="AP510" s="1446"/>
      <c r="AQ510" s="1445"/>
      <c r="AR510" s="1444"/>
      <c r="EF510" s="1412"/>
      <c r="EG510" s="1411" t="s">
        <v>3053</v>
      </c>
      <c r="EH510" s="1411" t="s">
        <v>603</v>
      </c>
      <c r="EI510" s="1411" t="s">
        <v>1906</v>
      </c>
      <c r="EJ510" s="1411" t="s">
        <v>3054</v>
      </c>
      <c r="EK510" s="1411" t="s">
        <v>3054</v>
      </c>
      <c r="EL510" s="1411" t="s">
        <v>2485</v>
      </c>
      <c r="EM510" s="1411" t="s">
        <v>2486</v>
      </c>
      <c r="EN510" s="1411" t="s">
        <v>2953</v>
      </c>
      <c r="EO510" s="1414" t="s">
        <v>2954</v>
      </c>
    </row>
    <row r="511" spans="2:145" ht="21" customHeight="1">
      <c r="B511" s="1439"/>
      <c r="C511" s="1439"/>
      <c r="D511" s="1439"/>
      <c r="E511" s="1439">
        <f t="array" ref="E511">IF(H510&lt;&gt;"",E510,IF(E510="","",IFERROR(MATCH(TRUE(),INDEX(INDEX(K:K,E510+1):K219&lt;&gt;"",0),0)+E510,"")))</f>
        <v>652</v>
      </c>
      <c r="F511" s="1441">
        <f t="shared" si="161"/>
        <v>0</v>
      </c>
      <c r="G511" s="1441" t="str">
        <f t="shared" si="155"/>
        <v/>
      </c>
      <c r="H511" s="1440" t="str">
        <f t="shared" si="156"/>
        <v/>
      </c>
      <c r="I511" s="1439" t="str">
        <f>IF(AND(F511&lt;&gt;"",N26&gt;0,M511&gt;N26),"Mot &gt; limite","")</f>
        <v/>
      </c>
      <c r="M511" s="1408">
        <f>IF(OR(F511="",N26="",N26&lt;=0),"",IF(LEN(F511)&lt;=N26,LEN(F511),IFERROR(FIND("♦",SUBSTITUTE(LEFT(F511,N26)," ","♦",LEN(LEFT(F511,N26))-LEN(SUBSTITUTE(LEFT(F511,N26)," ","")))),FIND(" ",F511&amp;" ",N26+1)-1)))</f>
        <v>1</v>
      </c>
      <c r="N511" s="1437" t="str">
        <f t="shared" si="157"/>
        <v/>
      </c>
      <c r="O511" s="1438" t="str">
        <f t="shared" si="158"/>
        <v/>
      </c>
      <c r="P511" s="1437" t="str">
        <f t="shared" si="159"/>
        <v/>
      </c>
      <c r="Q511" s="1437" t="str">
        <f t="shared" si="160"/>
        <v/>
      </c>
      <c r="S511" s="1462"/>
      <c r="T511" s="1461"/>
      <c r="U511" s="1460"/>
      <c r="V511" s="1461"/>
      <c r="W511" s="1460"/>
      <c r="X511" s="1459"/>
      <c r="Y511" s="1457"/>
      <c r="Z511" s="1458"/>
      <c r="AA511" s="1457"/>
      <c r="AB511" s="1456"/>
      <c r="AC511" s="1455"/>
      <c r="AD511" s="1443"/>
      <c r="AE511" s="1454"/>
      <c r="AF511" s="1453"/>
      <c r="AG511" s="1452"/>
      <c r="AH511" s="1452"/>
      <c r="AI511" s="1451"/>
      <c r="AJ511" s="1449"/>
      <c r="AK511" s="1449"/>
      <c r="AL511" s="1450"/>
      <c r="AM511" s="1449"/>
      <c r="AN511" s="1448"/>
      <c r="AO511" s="1447"/>
      <c r="AP511" s="1446"/>
      <c r="AQ511" s="1445"/>
      <c r="AR511" s="1444"/>
      <c r="EF511" s="1412"/>
      <c r="EG511" s="1411" t="s">
        <v>3055</v>
      </c>
      <c r="EH511" s="1411" t="s">
        <v>603</v>
      </c>
      <c r="EI511" s="1411" t="s">
        <v>1906</v>
      </c>
      <c r="EJ511" s="1411" t="s">
        <v>3056</v>
      </c>
      <c r="EK511" s="1411" t="s">
        <v>3056</v>
      </c>
      <c r="EL511" s="1411" t="s">
        <v>2485</v>
      </c>
      <c r="EM511" s="1411" t="s">
        <v>2486</v>
      </c>
      <c r="EN511" s="1411" t="s">
        <v>2953</v>
      </c>
      <c r="EO511" s="1414" t="s">
        <v>2954</v>
      </c>
    </row>
    <row r="512" spans="2:145" ht="21" customHeight="1">
      <c r="B512" s="1439"/>
      <c r="C512" s="1439"/>
      <c r="D512" s="1439"/>
      <c r="E512" s="1439">
        <f t="array" ref="E512">IF(H511&lt;&gt;"",E511,IF(E511="","",IFERROR(MATCH(TRUE(),INDEX(INDEX(K:K,E511+1):K219&lt;&gt;"",0),0)+E511,"")))</f>
        <v>653</v>
      </c>
      <c r="F512" s="1441">
        <f t="shared" si="161"/>
        <v>0</v>
      </c>
      <c r="G512" s="1441" t="str">
        <f t="shared" si="155"/>
        <v/>
      </c>
      <c r="H512" s="1440" t="str">
        <f t="shared" si="156"/>
        <v/>
      </c>
      <c r="I512" s="1439" t="str">
        <f>IF(AND(F512&lt;&gt;"",N26&gt;0,M512&gt;N26),"Mot &gt; limite","")</f>
        <v/>
      </c>
      <c r="M512" s="1408">
        <f>IF(OR(F512="",N26="",N26&lt;=0),"",IF(LEN(F512)&lt;=N26,LEN(F512),IFERROR(FIND("♦",SUBSTITUTE(LEFT(F512,N26)," ","♦",LEN(LEFT(F512,N26))-LEN(SUBSTITUTE(LEFT(F512,N26)," ","")))),FIND(" ",F512&amp;" ",N26+1)-1)))</f>
        <v>1</v>
      </c>
      <c r="N512" s="1437" t="str">
        <f t="shared" si="157"/>
        <v/>
      </c>
      <c r="O512" s="1438" t="str">
        <f t="shared" si="158"/>
        <v/>
      </c>
      <c r="P512" s="1437" t="str">
        <f t="shared" si="159"/>
        <v/>
      </c>
      <c r="Q512" s="1437" t="str">
        <f t="shared" si="160"/>
        <v/>
      </c>
      <c r="S512" s="1462"/>
      <c r="T512" s="1461"/>
      <c r="U512" s="1460"/>
      <c r="V512" s="1461"/>
      <c r="W512" s="1460"/>
      <c r="X512" s="1459"/>
      <c r="Y512" s="1457"/>
      <c r="Z512" s="1458"/>
      <c r="AA512" s="1457"/>
      <c r="AB512" s="1456"/>
      <c r="AC512" s="1455"/>
      <c r="AD512" s="1443"/>
      <c r="AE512" s="1454"/>
      <c r="AF512" s="1453"/>
      <c r="AG512" s="1452"/>
      <c r="AH512" s="1452"/>
      <c r="AI512" s="1451"/>
      <c r="AJ512" s="1449"/>
      <c r="AK512" s="1449"/>
      <c r="AL512" s="1450"/>
      <c r="AM512" s="1449"/>
      <c r="AN512" s="1448"/>
      <c r="AO512" s="1447"/>
      <c r="AP512" s="1446"/>
      <c r="AQ512" s="1445"/>
      <c r="AR512" s="1444"/>
      <c r="EF512" s="1412"/>
      <c r="EG512" s="1411" t="s">
        <v>3057</v>
      </c>
      <c r="EH512" s="1411" t="s">
        <v>603</v>
      </c>
      <c r="EI512" s="1411" t="s">
        <v>1906</v>
      </c>
      <c r="EJ512" s="1411" t="s">
        <v>3058</v>
      </c>
      <c r="EK512" s="1411" t="s">
        <v>3058</v>
      </c>
      <c r="EL512" s="1411" t="s">
        <v>2485</v>
      </c>
      <c r="EM512" s="1411" t="s">
        <v>2486</v>
      </c>
      <c r="EN512" s="1411" t="s">
        <v>2953</v>
      </c>
      <c r="EO512" s="1414" t="s">
        <v>2954</v>
      </c>
    </row>
    <row r="513" spans="2:145" ht="21" customHeight="1">
      <c r="B513" s="1439"/>
      <c r="C513" s="1439"/>
      <c r="D513" s="1439"/>
      <c r="E513" s="1439">
        <f t="array" ref="E513">IF(H512&lt;&gt;"",E512,IF(E512="","",IFERROR(MATCH(TRUE(),INDEX(INDEX(K:K,E512+1):K219&lt;&gt;"",0),0)+E512,"")))</f>
        <v>654</v>
      </c>
      <c r="F513" s="1441">
        <f t="shared" si="161"/>
        <v>0</v>
      </c>
      <c r="G513" s="1441" t="str">
        <f t="shared" si="155"/>
        <v/>
      </c>
      <c r="H513" s="1440" t="str">
        <f t="shared" si="156"/>
        <v/>
      </c>
      <c r="I513" s="1439" t="str">
        <f>IF(AND(F513&lt;&gt;"",N26&gt;0,M513&gt;N26),"Mot &gt; limite","")</f>
        <v/>
      </c>
      <c r="M513" s="1408">
        <f>IF(OR(F513="",N26="",N26&lt;=0),"",IF(LEN(F513)&lt;=N26,LEN(F513),IFERROR(FIND("♦",SUBSTITUTE(LEFT(F513,N26)," ","♦",LEN(LEFT(F513,N26))-LEN(SUBSTITUTE(LEFT(F513,N26)," ","")))),FIND(" ",F513&amp;" ",N26+1)-1)))</f>
        <v>1</v>
      </c>
      <c r="N513" s="1437" t="str">
        <f t="shared" si="157"/>
        <v/>
      </c>
      <c r="O513" s="1438" t="str">
        <f t="shared" si="158"/>
        <v/>
      </c>
      <c r="P513" s="1437" t="str">
        <f t="shared" si="159"/>
        <v/>
      </c>
      <c r="Q513" s="1437" t="str">
        <f t="shared" si="160"/>
        <v/>
      </c>
      <c r="S513" s="1462"/>
      <c r="T513" s="1461"/>
      <c r="U513" s="1460"/>
      <c r="V513" s="1461"/>
      <c r="W513" s="1460"/>
      <c r="X513" s="1459"/>
      <c r="Y513" s="1457"/>
      <c r="Z513" s="1458"/>
      <c r="AA513" s="1457"/>
      <c r="AB513" s="1456"/>
      <c r="AC513" s="1455"/>
      <c r="AD513" s="1443"/>
      <c r="AE513" s="1454"/>
      <c r="AF513" s="1453"/>
      <c r="AG513" s="1452"/>
      <c r="AH513" s="1452"/>
      <c r="AI513" s="1451"/>
      <c r="AJ513" s="1449"/>
      <c r="AK513" s="1449"/>
      <c r="AL513" s="1450"/>
      <c r="AM513" s="1449"/>
      <c r="AN513" s="1448"/>
      <c r="AO513" s="1447"/>
      <c r="AP513" s="1446"/>
      <c r="AQ513" s="1445"/>
      <c r="AR513" s="1444"/>
      <c r="EF513" s="1412"/>
      <c r="EG513" s="1411" t="s">
        <v>3059</v>
      </c>
      <c r="EH513" s="1411" t="s">
        <v>603</v>
      </c>
      <c r="EI513" s="1411" t="s">
        <v>1906</v>
      </c>
      <c r="EJ513" s="1411" t="s">
        <v>3060</v>
      </c>
      <c r="EK513" s="1411" t="s">
        <v>3060</v>
      </c>
      <c r="EL513" s="1411" t="s">
        <v>2485</v>
      </c>
      <c r="EM513" s="1411" t="s">
        <v>2486</v>
      </c>
      <c r="EN513" s="1411" t="s">
        <v>2953</v>
      </c>
      <c r="EO513" s="1414" t="s">
        <v>2954</v>
      </c>
    </row>
    <row r="514" spans="2:145" ht="21" customHeight="1">
      <c r="B514" s="1439"/>
      <c r="C514" s="1439"/>
      <c r="D514" s="1439"/>
      <c r="E514" s="1439">
        <f t="array" ref="E514">IF(H513&lt;&gt;"",E513,IF(E513="","",IFERROR(MATCH(TRUE(),INDEX(INDEX(K:K,E513+1):K219&lt;&gt;"",0),0)+E513,"")))</f>
        <v>655</v>
      </c>
      <c r="F514" s="1441">
        <f t="shared" si="161"/>
        <v>0</v>
      </c>
      <c r="G514" s="1441" t="str">
        <f t="shared" si="155"/>
        <v/>
      </c>
      <c r="H514" s="1440" t="str">
        <f t="shared" si="156"/>
        <v/>
      </c>
      <c r="I514" s="1439" t="str">
        <f>IF(AND(F514&lt;&gt;"",N26&gt;0,M514&gt;N26),"Mot &gt; limite","")</f>
        <v/>
      </c>
      <c r="M514" s="1408">
        <f>IF(OR(F514="",N26="",N26&lt;=0),"",IF(LEN(F514)&lt;=N26,LEN(F514),IFERROR(FIND("♦",SUBSTITUTE(LEFT(F514,N26)," ","♦",LEN(LEFT(F514,N26))-LEN(SUBSTITUTE(LEFT(F514,N26)," ","")))),FIND(" ",F514&amp;" ",N26+1)-1)))</f>
        <v>1</v>
      </c>
      <c r="N514" s="1437" t="str">
        <f t="shared" si="157"/>
        <v/>
      </c>
      <c r="O514" s="1438" t="str">
        <f t="shared" si="158"/>
        <v/>
      </c>
      <c r="P514" s="1437" t="str">
        <f t="shared" si="159"/>
        <v/>
      </c>
      <c r="Q514" s="1437" t="str">
        <f t="shared" si="160"/>
        <v/>
      </c>
      <c r="S514" s="1462"/>
      <c r="T514" s="1461"/>
      <c r="U514" s="1460"/>
      <c r="V514" s="1461"/>
      <c r="W514" s="1460"/>
      <c r="X514" s="1459"/>
      <c r="Y514" s="1457"/>
      <c r="Z514" s="1458"/>
      <c r="AA514" s="1457"/>
      <c r="AB514" s="1456"/>
      <c r="AC514" s="1455"/>
      <c r="AD514" s="1443"/>
      <c r="AE514" s="1454"/>
      <c r="AF514" s="1453"/>
      <c r="AG514" s="1452"/>
      <c r="AH514" s="1452"/>
      <c r="AI514" s="1451"/>
      <c r="AJ514" s="1449"/>
      <c r="AK514" s="1449"/>
      <c r="AL514" s="1450"/>
      <c r="AM514" s="1449"/>
      <c r="AN514" s="1448"/>
      <c r="AO514" s="1447"/>
      <c r="AP514" s="1446"/>
      <c r="AQ514" s="1445"/>
      <c r="AR514" s="1444"/>
      <c r="EF514" s="1412"/>
      <c r="EG514" s="1411" t="s">
        <v>3061</v>
      </c>
      <c r="EH514" s="1411" t="s">
        <v>603</v>
      </c>
      <c r="EI514" s="1411" t="s">
        <v>1906</v>
      </c>
      <c r="EJ514" s="1411" t="s">
        <v>3062</v>
      </c>
      <c r="EK514" s="1411" t="s">
        <v>3062</v>
      </c>
      <c r="EL514" s="1411" t="s">
        <v>2485</v>
      </c>
      <c r="EM514" s="1411" t="s">
        <v>2486</v>
      </c>
      <c r="EN514" s="1411" t="s">
        <v>2953</v>
      </c>
      <c r="EO514" s="1414" t="s">
        <v>2954</v>
      </c>
    </row>
    <row r="515" spans="2:145" ht="21" customHeight="1">
      <c r="B515" s="1439"/>
      <c r="C515" s="1439"/>
      <c r="D515" s="1439"/>
      <c r="E515" s="1439">
        <f t="array" ref="E515">IF(H514&lt;&gt;"",E514,IF(E514="","",IFERROR(MATCH(TRUE(),INDEX(INDEX(K:K,E514+1):K219&lt;&gt;"",0),0)+E514,"")))</f>
        <v>656</v>
      </c>
      <c r="F515" s="1441">
        <f t="shared" si="161"/>
        <v>0</v>
      </c>
      <c r="G515" s="1441" t="str">
        <f t="shared" si="155"/>
        <v/>
      </c>
      <c r="H515" s="1440" t="str">
        <f t="shared" si="156"/>
        <v/>
      </c>
      <c r="I515" s="1439" t="str">
        <f>IF(AND(F515&lt;&gt;"",N26&gt;0,M515&gt;N26),"Mot &gt; limite","")</f>
        <v/>
      </c>
      <c r="M515" s="1408">
        <f>IF(OR(F515="",N26="",N26&lt;=0),"",IF(LEN(F515)&lt;=N26,LEN(F515),IFERROR(FIND("♦",SUBSTITUTE(LEFT(F515,N26)," ","♦",LEN(LEFT(F515,N26))-LEN(SUBSTITUTE(LEFT(F515,N26)," ","")))),FIND(" ",F515&amp;" ",N26+1)-1)))</f>
        <v>1</v>
      </c>
      <c r="N515" s="1437" t="str">
        <f t="shared" si="157"/>
        <v/>
      </c>
      <c r="O515" s="1438" t="str">
        <f t="shared" si="158"/>
        <v/>
      </c>
      <c r="P515" s="1437" t="str">
        <f t="shared" si="159"/>
        <v/>
      </c>
      <c r="Q515" s="1437" t="str">
        <f t="shared" si="160"/>
        <v/>
      </c>
      <c r="S515" s="1462"/>
      <c r="T515" s="1461"/>
      <c r="U515" s="1460"/>
      <c r="V515" s="1461"/>
      <c r="W515" s="1460"/>
      <c r="X515" s="1459"/>
      <c r="Y515" s="1457"/>
      <c r="Z515" s="1458"/>
      <c r="AA515" s="1457"/>
      <c r="AB515" s="1456"/>
      <c r="AC515" s="1455"/>
      <c r="AD515" s="1443"/>
      <c r="AE515" s="1454"/>
      <c r="AF515" s="1453"/>
      <c r="AG515" s="1452"/>
      <c r="AH515" s="1452"/>
      <c r="AI515" s="1451"/>
      <c r="AJ515" s="1449"/>
      <c r="AK515" s="1449"/>
      <c r="AL515" s="1450"/>
      <c r="AM515" s="1449"/>
      <c r="AN515" s="1448"/>
      <c r="AO515" s="1447"/>
      <c r="AP515" s="1446"/>
      <c r="AQ515" s="1445"/>
      <c r="AR515" s="1444"/>
      <c r="EF515" s="1412"/>
      <c r="EG515" s="1411" t="s">
        <v>3063</v>
      </c>
      <c r="EH515" s="1411" t="s">
        <v>603</v>
      </c>
      <c r="EI515" s="1411" t="s">
        <v>1906</v>
      </c>
      <c r="EJ515" s="1411" t="s">
        <v>3064</v>
      </c>
      <c r="EK515" s="1411" t="s">
        <v>3064</v>
      </c>
      <c r="EL515" s="1411" t="s">
        <v>2485</v>
      </c>
      <c r="EM515" s="1411" t="s">
        <v>2486</v>
      </c>
      <c r="EN515" s="1411" t="s">
        <v>2953</v>
      </c>
      <c r="EO515" s="1414" t="s">
        <v>2954</v>
      </c>
    </row>
    <row r="516" spans="2:145" ht="21" customHeight="1">
      <c r="B516" s="1439"/>
      <c r="C516" s="1439"/>
      <c r="D516" s="1439"/>
      <c r="E516" s="1439">
        <f t="array" ref="E516">IF(H515&lt;&gt;"",E515,IF(E515="","",IFERROR(MATCH(TRUE(),INDEX(INDEX(K:K,E515+1):K219&lt;&gt;"",0),0)+E515,"")))</f>
        <v>657</v>
      </c>
      <c r="F516" s="1441">
        <f t="shared" si="161"/>
        <v>0</v>
      </c>
      <c r="G516" s="1441" t="str">
        <f t="shared" si="155"/>
        <v/>
      </c>
      <c r="H516" s="1440" t="str">
        <f t="shared" si="156"/>
        <v/>
      </c>
      <c r="I516" s="1439" t="str">
        <f>IF(AND(F516&lt;&gt;"",N26&gt;0,M516&gt;N26),"Mot &gt; limite","")</f>
        <v/>
      </c>
      <c r="M516" s="1408">
        <f>IF(OR(F516="",N26="",N26&lt;=0),"",IF(LEN(F516)&lt;=N26,LEN(F516),IFERROR(FIND("♦",SUBSTITUTE(LEFT(F516,N26)," ","♦",LEN(LEFT(F516,N26))-LEN(SUBSTITUTE(LEFT(F516,N26)," ","")))),FIND(" ",F516&amp;" ",N26+1)-1)))</f>
        <v>1</v>
      </c>
      <c r="N516" s="1437" t="str">
        <f t="shared" si="157"/>
        <v/>
      </c>
      <c r="O516" s="1438" t="str">
        <f t="shared" si="158"/>
        <v/>
      </c>
      <c r="P516" s="1437" t="str">
        <f t="shared" si="159"/>
        <v/>
      </c>
      <c r="Q516" s="1437" t="str">
        <f t="shared" si="160"/>
        <v/>
      </c>
      <c r="S516" s="1462"/>
      <c r="T516" s="1461"/>
      <c r="U516" s="1460"/>
      <c r="V516" s="1461"/>
      <c r="W516" s="1460"/>
      <c r="X516" s="1459"/>
      <c r="Y516" s="1457"/>
      <c r="Z516" s="1458"/>
      <c r="AA516" s="1457"/>
      <c r="AB516" s="1456"/>
      <c r="AC516" s="1455"/>
      <c r="AD516" s="1443"/>
      <c r="AE516" s="1454"/>
      <c r="AF516" s="1453"/>
      <c r="AG516" s="1452"/>
      <c r="AH516" s="1452"/>
      <c r="AI516" s="1451"/>
      <c r="AJ516" s="1449"/>
      <c r="AK516" s="1449"/>
      <c r="AL516" s="1450"/>
      <c r="AM516" s="1449"/>
      <c r="AN516" s="1448"/>
      <c r="AO516" s="1447"/>
      <c r="AP516" s="1446"/>
      <c r="AQ516" s="1445"/>
      <c r="AR516" s="1444"/>
      <c r="EF516" s="1412"/>
      <c r="EG516" s="1411" t="s">
        <v>3065</v>
      </c>
      <c r="EH516" s="1411" t="s">
        <v>603</v>
      </c>
      <c r="EI516" s="1411" t="s">
        <v>1906</v>
      </c>
      <c r="EJ516" s="1411" t="s">
        <v>3066</v>
      </c>
      <c r="EK516" s="1411" t="s">
        <v>3066</v>
      </c>
      <c r="EL516" s="1411" t="s">
        <v>2485</v>
      </c>
      <c r="EM516" s="1411" t="s">
        <v>2486</v>
      </c>
      <c r="EN516" s="1411" t="s">
        <v>2953</v>
      </c>
      <c r="EO516" s="1414" t="s">
        <v>2954</v>
      </c>
    </row>
    <row r="517" spans="2:145" ht="21" customHeight="1">
      <c r="B517" s="1439"/>
      <c r="C517" s="1439"/>
      <c r="D517" s="1439"/>
      <c r="E517" s="1439">
        <f t="array" ref="E517">IF(H516&lt;&gt;"",E516,IF(E516="","",IFERROR(MATCH(TRUE(),INDEX(INDEX(K:K,E516+1):K219&lt;&gt;"",0),0)+E516,"")))</f>
        <v>658</v>
      </c>
      <c r="F517" s="1441">
        <f t="shared" si="161"/>
        <v>0</v>
      </c>
      <c r="G517" s="1441" t="str">
        <f t="shared" si="155"/>
        <v/>
      </c>
      <c r="H517" s="1440" t="str">
        <f t="shared" si="156"/>
        <v/>
      </c>
      <c r="I517" s="1439" t="str">
        <f>IF(AND(F517&lt;&gt;"",N26&gt;0,M517&gt;N26),"Mot &gt; limite","")</f>
        <v/>
      </c>
      <c r="M517" s="1408">
        <f>IF(OR(F517="",N26="",N26&lt;=0),"",IF(LEN(F517)&lt;=N26,LEN(F517),IFERROR(FIND("♦",SUBSTITUTE(LEFT(F517,N26)," ","♦",LEN(LEFT(F517,N26))-LEN(SUBSTITUTE(LEFT(F517,N26)," ","")))),FIND(" ",F517&amp;" ",N26+1)-1)))</f>
        <v>1</v>
      </c>
      <c r="N517" s="1437" t="str">
        <f t="shared" si="157"/>
        <v/>
      </c>
      <c r="O517" s="1438" t="str">
        <f t="shared" si="158"/>
        <v/>
      </c>
      <c r="P517" s="1437" t="str">
        <f t="shared" si="159"/>
        <v/>
      </c>
      <c r="Q517" s="1437" t="str">
        <f t="shared" si="160"/>
        <v/>
      </c>
      <c r="S517" s="1462"/>
      <c r="T517" s="1461"/>
      <c r="U517" s="1460"/>
      <c r="V517" s="1461"/>
      <c r="W517" s="1460"/>
      <c r="X517" s="1459"/>
      <c r="Y517" s="1457"/>
      <c r="Z517" s="1458"/>
      <c r="AA517" s="1457"/>
      <c r="AB517" s="1456"/>
      <c r="AC517" s="1455"/>
      <c r="AD517" s="1443"/>
      <c r="AE517" s="1454"/>
      <c r="AF517" s="1453"/>
      <c r="AG517" s="1452"/>
      <c r="AH517" s="1452"/>
      <c r="AI517" s="1451"/>
      <c r="AJ517" s="1449"/>
      <c r="AK517" s="1449"/>
      <c r="AL517" s="1450"/>
      <c r="AM517" s="1449"/>
      <c r="AN517" s="1448"/>
      <c r="AO517" s="1447"/>
      <c r="AP517" s="1446"/>
      <c r="AQ517" s="1445"/>
      <c r="AR517" s="1444"/>
      <c r="EF517" s="1412"/>
      <c r="EG517" s="1411" t="s">
        <v>3067</v>
      </c>
      <c r="EH517" s="1411" t="s">
        <v>603</v>
      </c>
      <c r="EI517" s="1411" t="s">
        <v>1906</v>
      </c>
      <c r="EJ517" s="1411" t="s">
        <v>3068</v>
      </c>
      <c r="EK517" s="1411" t="s">
        <v>3068</v>
      </c>
      <c r="EL517" s="1411" t="s">
        <v>2485</v>
      </c>
      <c r="EM517" s="1411" t="s">
        <v>2486</v>
      </c>
      <c r="EN517" s="1411" t="s">
        <v>2953</v>
      </c>
      <c r="EO517" s="1414" t="s">
        <v>2954</v>
      </c>
    </row>
    <row r="518" spans="2:145" ht="21" customHeight="1">
      <c r="B518" s="1439"/>
      <c r="C518" s="1439"/>
      <c r="D518" s="1439"/>
      <c r="E518" s="1439">
        <f t="array" ref="E518">IF(H517&lt;&gt;"",E517,IF(E517="","",IFERROR(MATCH(TRUE(),INDEX(INDEX(K:K,E517+1):K219&lt;&gt;"",0),0)+E517,"")))</f>
        <v>659</v>
      </c>
      <c r="F518" s="1441">
        <f t="shared" si="161"/>
        <v>0</v>
      </c>
      <c r="G518" s="1441" t="str">
        <f t="shared" si="155"/>
        <v/>
      </c>
      <c r="H518" s="1440" t="str">
        <f t="shared" si="156"/>
        <v/>
      </c>
      <c r="I518" s="1439" t="str">
        <f>IF(AND(F518&lt;&gt;"",N26&gt;0,M518&gt;N26),"Mot &gt; limite","")</f>
        <v/>
      </c>
      <c r="M518" s="1408">
        <f>IF(OR(F518="",N26="",N26&lt;=0),"",IF(LEN(F518)&lt;=N26,LEN(F518),IFERROR(FIND("♦",SUBSTITUTE(LEFT(F518,N26)," ","♦",LEN(LEFT(F518,N26))-LEN(SUBSTITUTE(LEFT(F518,N26)," ","")))),FIND(" ",F518&amp;" ",N26+1)-1)))</f>
        <v>1</v>
      </c>
      <c r="N518" s="1437" t="str">
        <f t="shared" si="157"/>
        <v/>
      </c>
      <c r="O518" s="1438" t="str">
        <f t="shared" si="158"/>
        <v/>
      </c>
      <c r="P518" s="1437" t="str">
        <f t="shared" si="159"/>
        <v/>
      </c>
      <c r="Q518" s="1437" t="str">
        <f t="shared" si="160"/>
        <v/>
      </c>
      <c r="S518" s="1462"/>
      <c r="T518" s="1461"/>
      <c r="U518" s="1460"/>
      <c r="V518" s="1461"/>
      <c r="W518" s="1460"/>
      <c r="X518" s="1459"/>
      <c r="Y518" s="1457"/>
      <c r="Z518" s="1458"/>
      <c r="AA518" s="1457"/>
      <c r="AB518" s="1456"/>
      <c r="AC518" s="1455"/>
      <c r="AD518" s="1443"/>
      <c r="AE518" s="1454"/>
      <c r="AF518" s="1453"/>
      <c r="AG518" s="1452"/>
      <c r="AH518" s="1452"/>
      <c r="AI518" s="1451"/>
      <c r="AJ518" s="1449"/>
      <c r="AK518" s="1449"/>
      <c r="AL518" s="1450"/>
      <c r="AM518" s="1449"/>
      <c r="AN518" s="1448"/>
      <c r="AO518" s="1447"/>
      <c r="AP518" s="1446"/>
      <c r="AQ518" s="1445"/>
      <c r="AR518" s="1444"/>
      <c r="EF518" s="1412"/>
      <c r="EG518" s="1411" t="s">
        <v>3069</v>
      </c>
      <c r="EH518" s="1411" t="s">
        <v>603</v>
      </c>
      <c r="EI518" s="1411" t="s">
        <v>1906</v>
      </c>
      <c r="EJ518" s="1411" t="s">
        <v>3070</v>
      </c>
      <c r="EK518" s="1411" t="s">
        <v>3070</v>
      </c>
      <c r="EL518" s="1411" t="s">
        <v>2485</v>
      </c>
      <c r="EM518" s="1411" t="s">
        <v>2486</v>
      </c>
      <c r="EN518" s="1411" t="s">
        <v>2953</v>
      </c>
      <c r="EO518" s="1414" t="s">
        <v>2954</v>
      </c>
    </row>
    <row r="519" spans="2:145" ht="21" customHeight="1">
      <c r="B519" s="1439"/>
      <c r="C519" s="1439"/>
      <c r="D519" s="1439"/>
      <c r="E519" s="1439">
        <f t="array" ref="E519">IF(H518&lt;&gt;"",E518,IF(E518="","",IFERROR(MATCH(TRUE(),INDEX(INDEX(K:K,E518+1):K219&lt;&gt;"",0),0)+E518,"")))</f>
        <v>660</v>
      </c>
      <c r="F519" s="1441">
        <f t="shared" si="161"/>
        <v>0</v>
      </c>
      <c r="G519" s="1441" t="str">
        <f t="shared" si="155"/>
        <v/>
      </c>
      <c r="H519" s="1440" t="str">
        <f t="shared" si="156"/>
        <v/>
      </c>
      <c r="I519" s="1439" t="str">
        <f>IF(AND(F519&lt;&gt;"",N26&gt;0,M519&gt;N26),"Mot &gt; limite","")</f>
        <v/>
      </c>
      <c r="M519" s="1408">
        <f>IF(OR(F519="",N26="",N26&lt;=0),"",IF(LEN(F519)&lt;=N26,LEN(F519),IFERROR(FIND("♦",SUBSTITUTE(LEFT(F519,N26)," ","♦",LEN(LEFT(F519,N26))-LEN(SUBSTITUTE(LEFT(F519,N26)," ","")))),FIND(" ",F519&amp;" ",N26+1)-1)))</f>
        <v>1</v>
      </c>
      <c r="N519" s="1437" t="str">
        <f t="shared" si="157"/>
        <v/>
      </c>
      <c r="O519" s="1438" t="str">
        <f t="shared" si="158"/>
        <v/>
      </c>
      <c r="P519" s="1437" t="str">
        <f t="shared" si="159"/>
        <v/>
      </c>
      <c r="Q519" s="1437" t="str">
        <f t="shared" si="160"/>
        <v/>
      </c>
      <c r="S519" s="1462"/>
      <c r="T519" s="1461"/>
      <c r="U519" s="1460"/>
      <c r="V519" s="1461"/>
      <c r="W519" s="1460"/>
      <c r="X519" s="1459"/>
      <c r="Y519" s="1457"/>
      <c r="Z519" s="1458"/>
      <c r="AA519" s="1457"/>
      <c r="AB519" s="1456"/>
      <c r="AC519" s="1455"/>
      <c r="AD519" s="1443"/>
      <c r="AE519" s="1454"/>
      <c r="AF519" s="1453"/>
      <c r="AG519" s="1452"/>
      <c r="AH519" s="1452"/>
      <c r="AI519" s="1451"/>
      <c r="AJ519" s="1449"/>
      <c r="AK519" s="1449"/>
      <c r="AL519" s="1450"/>
      <c r="AM519" s="1449"/>
      <c r="AN519" s="1448"/>
      <c r="AO519" s="1447"/>
      <c r="AP519" s="1446"/>
      <c r="AQ519" s="1445"/>
      <c r="AR519" s="1444"/>
      <c r="EF519" s="1412"/>
      <c r="EG519" s="1411" t="s">
        <v>3071</v>
      </c>
      <c r="EH519" s="1411" t="s">
        <v>603</v>
      </c>
      <c r="EI519" s="1411" t="s">
        <v>1906</v>
      </c>
      <c r="EJ519" s="1411" t="s">
        <v>3072</v>
      </c>
      <c r="EK519" s="1411" t="s">
        <v>3072</v>
      </c>
      <c r="EL519" s="1411" t="s">
        <v>2485</v>
      </c>
      <c r="EM519" s="1411" t="s">
        <v>2486</v>
      </c>
      <c r="EN519" s="1411" t="s">
        <v>2953</v>
      </c>
      <c r="EO519" s="1414" t="s">
        <v>2954</v>
      </c>
    </row>
    <row r="520" spans="2:145" ht="21" customHeight="1">
      <c r="B520" s="1439"/>
      <c r="C520" s="1439"/>
      <c r="D520" s="1439"/>
      <c r="E520" s="1439">
        <f t="array" ref="E520">IF(H519&lt;&gt;"",E519,IF(E519="","",IFERROR(MATCH(TRUE(),INDEX(INDEX(K:K,E519+1):K219&lt;&gt;"",0),0)+E519,"")))</f>
        <v>661</v>
      </c>
      <c r="F520" s="1441">
        <f t="shared" si="161"/>
        <v>0</v>
      </c>
      <c r="G520" s="1441" t="str">
        <f t="shared" si="155"/>
        <v/>
      </c>
      <c r="H520" s="1440" t="str">
        <f t="shared" si="156"/>
        <v/>
      </c>
      <c r="I520" s="1439" t="str">
        <f>IF(AND(F520&lt;&gt;"",N26&gt;0,M520&gt;N26),"Mot &gt; limite","")</f>
        <v/>
      </c>
      <c r="M520" s="1408">
        <f>IF(OR(F520="",N26="",N26&lt;=0),"",IF(LEN(F520)&lt;=N26,LEN(F520),IFERROR(FIND("♦",SUBSTITUTE(LEFT(F520,N26)," ","♦",LEN(LEFT(F520,N26))-LEN(SUBSTITUTE(LEFT(F520,N26)," ","")))),FIND(" ",F520&amp;" ",N26+1)-1)))</f>
        <v>1</v>
      </c>
      <c r="N520" s="1437" t="str">
        <f t="shared" si="157"/>
        <v/>
      </c>
      <c r="O520" s="1438" t="str">
        <f t="shared" si="158"/>
        <v/>
      </c>
      <c r="P520" s="1437" t="str">
        <f t="shared" si="159"/>
        <v/>
      </c>
      <c r="Q520" s="1437" t="str">
        <f t="shared" si="160"/>
        <v/>
      </c>
      <c r="S520" s="1462"/>
      <c r="T520" s="1461"/>
      <c r="U520" s="1460"/>
      <c r="V520" s="1461"/>
      <c r="W520" s="1460"/>
      <c r="X520" s="1459"/>
      <c r="Y520" s="1457"/>
      <c r="Z520" s="1458"/>
      <c r="AA520" s="1457"/>
      <c r="AB520" s="1456"/>
      <c r="AC520" s="1455"/>
      <c r="AD520" s="1443"/>
      <c r="AE520" s="1454"/>
      <c r="AF520" s="1453"/>
      <c r="AG520" s="1452"/>
      <c r="AH520" s="1452"/>
      <c r="AI520" s="1451"/>
      <c r="AJ520" s="1449"/>
      <c r="AK520" s="1449"/>
      <c r="AL520" s="1450"/>
      <c r="AM520" s="1449"/>
      <c r="AN520" s="1448"/>
      <c r="AO520" s="1447"/>
      <c r="AP520" s="1446"/>
      <c r="AQ520" s="1445"/>
      <c r="AR520" s="1444"/>
      <c r="EF520" s="1412"/>
      <c r="EG520" s="1411" t="s">
        <v>3073</v>
      </c>
      <c r="EH520" s="1411" t="s">
        <v>603</v>
      </c>
      <c r="EI520" s="1411" t="s">
        <v>1906</v>
      </c>
      <c r="EJ520" s="1411" t="s">
        <v>3074</v>
      </c>
      <c r="EK520" s="1411" t="s">
        <v>3074</v>
      </c>
      <c r="EL520" s="1411" t="s">
        <v>2485</v>
      </c>
      <c r="EM520" s="1411" t="s">
        <v>2486</v>
      </c>
      <c r="EN520" s="1411" t="s">
        <v>2953</v>
      </c>
      <c r="EO520" s="1414" t="s">
        <v>2954</v>
      </c>
    </row>
    <row r="521" spans="2:145" ht="21" customHeight="1">
      <c r="B521" s="1439"/>
      <c r="C521" s="1439"/>
      <c r="D521" s="1439"/>
      <c r="E521" s="1439">
        <f t="array" ref="E521">IF(H520&lt;&gt;"",E520,IF(E520="","",IFERROR(MATCH(TRUE(),INDEX(INDEX(K:K,E520+1):K219&lt;&gt;"",0),0)+E520,"")))</f>
        <v>662</v>
      </c>
      <c r="F521" s="1441">
        <f t="shared" si="161"/>
        <v>0</v>
      </c>
      <c r="G521" s="1441" t="str">
        <f t="shared" si="155"/>
        <v/>
      </c>
      <c r="H521" s="1440" t="str">
        <f t="shared" si="156"/>
        <v/>
      </c>
      <c r="I521" s="1439" t="str">
        <f>IF(AND(F521&lt;&gt;"",N26&gt;0,M521&gt;N26),"Mot &gt; limite","")</f>
        <v/>
      </c>
      <c r="M521" s="1408">
        <f>IF(OR(F521="",N26="",N26&lt;=0),"",IF(LEN(F521)&lt;=N26,LEN(F521),IFERROR(FIND("♦",SUBSTITUTE(LEFT(F521,N26)," ","♦",LEN(LEFT(F521,N26))-LEN(SUBSTITUTE(LEFT(F521,N26)," ","")))),FIND(" ",F521&amp;" ",N26+1)-1)))</f>
        <v>1</v>
      </c>
      <c r="N521" s="1437" t="str">
        <f t="shared" si="157"/>
        <v/>
      </c>
      <c r="O521" s="1438" t="str">
        <f t="shared" si="158"/>
        <v/>
      </c>
      <c r="P521" s="1437" t="str">
        <f t="shared" si="159"/>
        <v/>
      </c>
      <c r="Q521" s="1437" t="str">
        <f t="shared" si="160"/>
        <v/>
      </c>
      <c r="S521" s="1462"/>
      <c r="T521" s="1461"/>
      <c r="U521" s="1460"/>
      <c r="V521" s="1461"/>
      <c r="W521" s="1460"/>
      <c r="X521" s="1459"/>
      <c r="Y521" s="1457"/>
      <c r="Z521" s="1458"/>
      <c r="AA521" s="1457"/>
      <c r="AB521" s="1456"/>
      <c r="AC521" s="1455"/>
      <c r="AD521" s="1443"/>
      <c r="AE521" s="1454"/>
      <c r="AF521" s="1453"/>
      <c r="AG521" s="1452"/>
      <c r="AH521" s="1452"/>
      <c r="AI521" s="1451"/>
      <c r="AJ521" s="1449"/>
      <c r="AK521" s="1449"/>
      <c r="AL521" s="1450"/>
      <c r="AM521" s="1449"/>
      <c r="AN521" s="1448"/>
      <c r="AO521" s="1447"/>
      <c r="AP521" s="1446"/>
      <c r="AQ521" s="1445"/>
      <c r="AR521" s="1444"/>
      <c r="EF521" s="1412"/>
      <c r="EG521" s="1411" t="s">
        <v>3075</v>
      </c>
      <c r="EH521" s="1411" t="s">
        <v>603</v>
      </c>
      <c r="EI521" s="1411" t="s">
        <v>1906</v>
      </c>
      <c r="EJ521" s="1411" t="s">
        <v>3076</v>
      </c>
      <c r="EK521" s="1411" t="s">
        <v>3076</v>
      </c>
      <c r="EL521" s="1411" t="s">
        <v>2485</v>
      </c>
      <c r="EM521" s="1411" t="s">
        <v>2486</v>
      </c>
      <c r="EN521" s="1411" t="s">
        <v>2953</v>
      </c>
      <c r="EO521" s="1414" t="s">
        <v>2954</v>
      </c>
    </row>
    <row r="522" spans="2:145" ht="21" customHeight="1">
      <c r="B522" s="1439"/>
      <c r="C522" s="1439"/>
      <c r="D522" s="1439"/>
      <c r="E522" s="1439">
        <f t="array" ref="E522">IF(H521&lt;&gt;"",E521,IF(E521="","",IFERROR(MATCH(TRUE(),INDEX(INDEX(K:K,E521+1):K219&lt;&gt;"",0),0)+E521,"")))</f>
        <v>663</v>
      </c>
      <c r="F522" s="1441">
        <f t="shared" si="161"/>
        <v>0</v>
      </c>
      <c r="G522" s="1441" t="str">
        <f t="shared" si="155"/>
        <v/>
      </c>
      <c r="H522" s="1440" t="str">
        <f t="shared" si="156"/>
        <v/>
      </c>
      <c r="I522" s="1439" t="str">
        <f>IF(AND(F522&lt;&gt;"",N26&gt;0,M522&gt;N26),"Mot &gt; limite","")</f>
        <v/>
      </c>
      <c r="M522" s="1408">
        <f>IF(OR(F522="",N26="",N26&lt;=0),"",IF(LEN(F522)&lt;=N26,LEN(F522),IFERROR(FIND("♦",SUBSTITUTE(LEFT(F522,N26)," ","♦",LEN(LEFT(F522,N26))-LEN(SUBSTITUTE(LEFT(F522,N26)," ","")))),FIND(" ",F522&amp;" ",N26+1)-1)))</f>
        <v>1</v>
      </c>
      <c r="N522" s="1437" t="str">
        <f t="shared" si="157"/>
        <v/>
      </c>
      <c r="O522" s="1438" t="str">
        <f t="shared" si="158"/>
        <v/>
      </c>
      <c r="P522" s="1437" t="str">
        <f t="shared" si="159"/>
        <v/>
      </c>
      <c r="Q522" s="1437" t="str">
        <f t="shared" si="160"/>
        <v/>
      </c>
      <c r="S522" s="1462"/>
      <c r="T522" s="1461"/>
      <c r="U522" s="1460"/>
      <c r="V522" s="1461"/>
      <c r="W522" s="1460"/>
      <c r="X522" s="1459"/>
      <c r="Y522" s="1457"/>
      <c r="Z522" s="1458"/>
      <c r="AA522" s="1457"/>
      <c r="AB522" s="1456"/>
      <c r="AC522" s="1455"/>
      <c r="AD522" s="1443"/>
      <c r="AE522" s="1454"/>
      <c r="AF522" s="1453"/>
      <c r="AG522" s="1452"/>
      <c r="AH522" s="1452"/>
      <c r="AI522" s="1451"/>
      <c r="AJ522" s="1449"/>
      <c r="AK522" s="1449"/>
      <c r="AL522" s="1450"/>
      <c r="AM522" s="1449"/>
      <c r="AN522" s="1448"/>
      <c r="AO522" s="1447"/>
      <c r="AP522" s="1446"/>
      <c r="AQ522" s="1445"/>
      <c r="AR522" s="1444"/>
      <c r="EF522" s="1412"/>
      <c r="EG522" s="1411" t="s">
        <v>3077</v>
      </c>
      <c r="EH522" s="1411" t="s">
        <v>603</v>
      </c>
      <c r="EI522" s="1411" t="s">
        <v>1906</v>
      </c>
      <c r="EJ522" s="1411" t="s">
        <v>3078</v>
      </c>
      <c r="EK522" s="1411" t="s">
        <v>3078</v>
      </c>
      <c r="EL522" s="1411" t="s">
        <v>2485</v>
      </c>
      <c r="EM522" s="1411" t="s">
        <v>2486</v>
      </c>
      <c r="EN522" s="1411" t="s">
        <v>2953</v>
      </c>
      <c r="EO522" s="1414" t="s">
        <v>2954</v>
      </c>
    </row>
    <row r="523" spans="2:145" ht="21" customHeight="1">
      <c r="B523" s="1439"/>
      <c r="C523" s="1439"/>
      <c r="D523" s="1439"/>
      <c r="E523" s="1439">
        <f t="array" ref="E523">IF(H522&lt;&gt;"",E522,IF(E522="","",IFERROR(MATCH(TRUE(),INDEX(INDEX(K:K,E522+1):K219&lt;&gt;"",0),0)+E522,"")))</f>
        <v>664</v>
      </c>
      <c r="F523" s="1441">
        <f t="shared" si="161"/>
        <v>0</v>
      </c>
      <c r="G523" s="1441" t="str">
        <f t="shared" si="155"/>
        <v/>
      </c>
      <c r="H523" s="1440" t="str">
        <f t="shared" si="156"/>
        <v/>
      </c>
      <c r="I523" s="1439" t="str">
        <f>IF(AND(F523&lt;&gt;"",N26&gt;0,M523&gt;N26),"Mot &gt; limite","")</f>
        <v/>
      </c>
      <c r="M523" s="1408">
        <f>IF(OR(F523="",N26="",N26&lt;=0),"",IF(LEN(F523)&lt;=N26,LEN(F523),IFERROR(FIND("♦",SUBSTITUTE(LEFT(F523,N26)," ","♦",LEN(LEFT(F523,N26))-LEN(SUBSTITUTE(LEFT(F523,N26)," ","")))),FIND(" ",F523&amp;" ",N26+1)-1)))</f>
        <v>1</v>
      </c>
      <c r="N523" s="1437" t="str">
        <f t="shared" si="157"/>
        <v/>
      </c>
      <c r="O523" s="1438" t="str">
        <f t="shared" si="158"/>
        <v/>
      </c>
      <c r="P523" s="1437" t="str">
        <f t="shared" si="159"/>
        <v/>
      </c>
      <c r="Q523" s="1437" t="str">
        <f t="shared" si="160"/>
        <v/>
      </c>
      <c r="S523" s="1462"/>
      <c r="T523" s="1461"/>
      <c r="U523" s="1460"/>
      <c r="V523" s="1461"/>
      <c r="W523" s="1460"/>
      <c r="X523" s="1459"/>
      <c r="Y523" s="1457"/>
      <c r="Z523" s="1458"/>
      <c r="AA523" s="1457"/>
      <c r="AB523" s="1456"/>
      <c r="AC523" s="1455"/>
      <c r="AD523" s="1443"/>
      <c r="AE523" s="1454"/>
      <c r="AF523" s="1453"/>
      <c r="AG523" s="1452"/>
      <c r="AH523" s="1452"/>
      <c r="AI523" s="1451"/>
      <c r="AJ523" s="1449"/>
      <c r="AK523" s="1449"/>
      <c r="AL523" s="1450"/>
      <c r="AM523" s="1449"/>
      <c r="AN523" s="1448"/>
      <c r="AO523" s="1447"/>
      <c r="AP523" s="1446"/>
      <c r="AQ523" s="1445"/>
      <c r="AR523" s="1444"/>
      <c r="EF523" s="1412"/>
      <c r="EG523" s="1411" t="s">
        <v>3079</v>
      </c>
      <c r="EH523" s="1411" t="s">
        <v>603</v>
      </c>
      <c r="EI523" s="1411" t="s">
        <v>1906</v>
      </c>
      <c r="EJ523" s="1411" t="s">
        <v>3080</v>
      </c>
      <c r="EK523" s="1411" t="s">
        <v>3080</v>
      </c>
      <c r="EL523" s="1411" t="s">
        <v>2485</v>
      </c>
      <c r="EM523" s="1411" t="s">
        <v>2486</v>
      </c>
      <c r="EN523" s="1411" t="s">
        <v>2953</v>
      </c>
      <c r="EO523" s="1414" t="s">
        <v>2954</v>
      </c>
    </row>
    <row r="524" spans="2:145" ht="21" customHeight="1">
      <c r="B524" s="1439"/>
      <c r="C524" s="1439"/>
      <c r="D524" s="1439"/>
      <c r="E524" s="1439">
        <f t="array" ref="E524">IF(H523&lt;&gt;"",E523,IF(E523="","",IFERROR(MATCH(TRUE(),INDEX(INDEX(K:K,E523+1):K219&lt;&gt;"",0),0)+E523,"")))</f>
        <v>665</v>
      </c>
      <c r="F524" s="1441">
        <f t="shared" si="161"/>
        <v>0</v>
      </c>
      <c r="G524" s="1441" t="str">
        <f t="shared" si="155"/>
        <v/>
      </c>
      <c r="H524" s="1440" t="str">
        <f t="shared" si="156"/>
        <v/>
      </c>
      <c r="I524" s="1439" t="str">
        <f>IF(AND(F524&lt;&gt;"",N26&gt;0,M524&gt;N26),"Mot &gt; limite","")</f>
        <v/>
      </c>
      <c r="M524" s="1408">
        <f>IF(OR(F524="",N26="",N26&lt;=0),"",IF(LEN(F524)&lt;=N26,LEN(F524),IFERROR(FIND("♦",SUBSTITUTE(LEFT(F524,N26)," ","♦",LEN(LEFT(F524,N26))-LEN(SUBSTITUTE(LEFT(F524,N26)," ","")))),FIND(" ",F524&amp;" ",N26+1)-1)))</f>
        <v>1</v>
      </c>
      <c r="N524" s="1437" t="str">
        <f t="shared" si="157"/>
        <v/>
      </c>
      <c r="O524" s="1438" t="str">
        <f t="shared" si="158"/>
        <v/>
      </c>
      <c r="P524" s="1437" t="str">
        <f t="shared" si="159"/>
        <v/>
      </c>
      <c r="Q524" s="1437" t="str">
        <f t="shared" si="160"/>
        <v/>
      </c>
      <c r="S524" s="1462"/>
      <c r="T524" s="1461"/>
      <c r="U524" s="1460"/>
      <c r="V524" s="1461"/>
      <c r="W524" s="1460"/>
      <c r="X524" s="1459"/>
      <c r="Y524" s="1457"/>
      <c r="Z524" s="1458"/>
      <c r="AA524" s="1457"/>
      <c r="AB524" s="1456"/>
      <c r="AC524" s="1455"/>
      <c r="AD524" s="1443"/>
      <c r="AE524" s="1454"/>
      <c r="AF524" s="1453"/>
      <c r="AG524" s="1452"/>
      <c r="AH524" s="1452"/>
      <c r="AI524" s="1451"/>
      <c r="AJ524" s="1449"/>
      <c r="AK524" s="1449"/>
      <c r="AL524" s="1450"/>
      <c r="AM524" s="1449"/>
      <c r="AN524" s="1448"/>
      <c r="AO524" s="1447"/>
      <c r="AP524" s="1446"/>
      <c r="AQ524" s="1445"/>
      <c r="AR524" s="1444"/>
      <c r="EF524" s="1412"/>
      <c r="EG524" s="1411" t="s">
        <v>3081</v>
      </c>
      <c r="EH524" s="1411" t="s">
        <v>603</v>
      </c>
      <c r="EI524" s="1411" t="s">
        <v>1906</v>
      </c>
      <c r="EJ524" s="1411" t="s">
        <v>3082</v>
      </c>
      <c r="EK524" s="1411" t="s">
        <v>3082</v>
      </c>
      <c r="EL524" s="1411" t="s">
        <v>2485</v>
      </c>
      <c r="EM524" s="1411" t="s">
        <v>2486</v>
      </c>
      <c r="EN524" s="1411" t="s">
        <v>2953</v>
      </c>
      <c r="EO524" s="1414" t="s">
        <v>2954</v>
      </c>
    </row>
    <row r="525" spans="2:145" ht="21" customHeight="1">
      <c r="B525" s="1439"/>
      <c r="C525" s="1439"/>
      <c r="D525" s="1439"/>
      <c r="E525" s="1439">
        <f t="array" ref="E525">IF(H524&lt;&gt;"",E524,IF(E524="","",IFERROR(MATCH(TRUE(),INDEX(INDEX(K:K,E524+1):K219&lt;&gt;"",0),0)+E524,"")))</f>
        <v>666</v>
      </c>
      <c r="F525" s="1441">
        <f t="shared" si="161"/>
        <v>0</v>
      </c>
      <c r="G525" s="1441" t="str">
        <f t="shared" si="155"/>
        <v/>
      </c>
      <c r="H525" s="1440" t="str">
        <f t="shared" si="156"/>
        <v/>
      </c>
      <c r="I525" s="1439" t="str">
        <f>IF(AND(F525&lt;&gt;"",N26&gt;0,M525&gt;N26),"Mot &gt; limite","")</f>
        <v/>
      </c>
      <c r="M525" s="1408">
        <f>IF(OR(F525="",N26="",N26&lt;=0),"",IF(LEN(F525)&lt;=N26,LEN(F525),IFERROR(FIND("♦",SUBSTITUTE(LEFT(F525,N26)," ","♦",LEN(LEFT(F525,N26))-LEN(SUBSTITUTE(LEFT(F525,N26)," ","")))),FIND(" ",F525&amp;" ",N26+1)-1)))</f>
        <v>1</v>
      </c>
      <c r="N525" s="1437" t="str">
        <f t="shared" si="157"/>
        <v/>
      </c>
      <c r="O525" s="1438" t="str">
        <f t="shared" si="158"/>
        <v/>
      </c>
      <c r="P525" s="1437" t="str">
        <f t="shared" si="159"/>
        <v/>
      </c>
      <c r="Q525" s="1437" t="str">
        <f t="shared" si="160"/>
        <v/>
      </c>
      <c r="S525" s="1462"/>
      <c r="T525" s="1461"/>
      <c r="U525" s="1460"/>
      <c r="V525" s="1461"/>
      <c r="W525" s="1460"/>
      <c r="X525" s="1459"/>
      <c r="Y525" s="1457"/>
      <c r="Z525" s="1458"/>
      <c r="AA525" s="1457"/>
      <c r="AB525" s="1456"/>
      <c r="AC525" s="1455"/>
      <c r="AD525" s="1443"/>
      <c r="AE525" s="1454"/>
      <c r="AF525" s="1453"/>
      <c r="AG525" s="1452"/>
      <c r="AH525" s="1452"/>
      <c r="AI525" s="1451"/>
      <c r="AJ525" s="1449"/>
      <c r="AK525" s="1449"/>
      <c r="AL525" s="1450"/>
      <c r="AM525" s="1449"/>
      <c r="AN525" s="1448"/>
      <c r="AO525" s="1447"/>
      <c r="AP525" s="1446"/>
      <c r="AQ525" s="1445"/>
      <c r="AR525" s="1444"/>
      <c r="EF525" s="1412"/>
      <c r="EG525" s="1411" t="s">
        <v>3083</v>
      </c>
      <c r="EH525" s="1411" t="s">
        <v>603</v>
      </c>
      <c r="EI525" s="1411" t="s">
        <v>1906</v>
      </c>
      <c r="EJ525" s="1411" t="s">
        <v>3084</v>
      </c>
      <c r="EK525" s="1411" t="s">
        <v>3084</v>
      </c>
      <c r="EL525" s="1411" t="s">
        <v>2485</v>
      </c>
      <c r="EM525" s="1411" t="s">
        <v>2486</v>
      </c>
      <c r="EN525" s="1411" t="s">
        <v>2953</v>
      </c>
      <c r="EO525" s="1414" t="s">
        <v>2954</v>
      </c>
    </row>
    <row r="526" spans="2:145" ht="21" customHeight="1">
      <c r="B526" s="1439"/>
      <c r="C526" s="1439"/>
      <c r="D526" s="1439"/>
      <c r="E526" s="1439">
        <f t="array" ref="E526">IF(H525&lt;&gt;"",E525,IF(E525="","",IFERROR(MATCH(TRUE(),INDEX(INDEX(K:K,E525+1):K219&lt;&gt;"",0),0)+E525,"")))</f>
        <v>667</v>
      </c>
      <c r="F526" s="1441">
        <f t="shared" si="161"/>
        <v>0</v>
      </c>
      <c r="G526" s="1441" t="str">
        <f t="shared" si="155"/>
        <v/>
      </c>
      <c r="H526" s="1440" t="str">
        <f t="shared" si="156"/>
        <v/>
      </c>
      <c r="I526" s="1439" t="str">
        <f>IF(AND(F526&lt;&gt;"",N26&gt;0,M526&gt;N26),"Mot &gt; limite","")</f>
        <v/>
      </c>
      <c r="M526" s="1408">
        <f>IF(OR(F526="",N26="",N26&lt;=0),"",IF(LEN(F526)&lt;=N26,LEN(F526),IFERROR(FIND("♦",SUBSTITUTE(LEFT(F526,N26)," ","♦",LEN(LEFT(F526,N26))-LEN(SUBSTITUTE(LEFT(F526,N26)," ","")))),FIND(" ",F526&amp;" ",N26+1)-1)))</f>
        <v>1</v>
      </c>
      <c r="N526" s="1437" t="str">
        <f t="shared" si="157"/>
        <v/>
      </c>
      <c r="O526" s="1438" t="str">
        <f t="shared" si="158"/>
        <v/>
      </c>
      <c r="P526" s="1437" t="str">
        <f t="shared" si="159"/>
        <v/>
      </c>
      <c r="Q526" s="1437" t="str">
        <f t="shared" si="160"/>
        <v/>
      </c>
      <c r="S526" s="1462"/>
      <c r="T526" s="1461"/>
      <c r="U526" s="1460"/>
      <c r="V526" s="1461"/>
      <c r="W526" s="1460"/>
      <c r="X526" s="1459"/>
      <c r="Y526" s="1457"/>
      <c r="Z526" s="1458"/>
      <c r="AA526" s="1457"/>
      <c r="AB526" s="1456"/>
      <c r="AC526" s="1455"/>
      <c r="AD526" s="1443"/>
      <c r="AE526" s="1454"/>
      <c r="AF526" s="1453"/>
      <c r="AG526" s="1452"/>
      <c r="AH526" s="1452"/>
      <c r="AI526" s="1451"/>
      <c r="AJ526" s="1449"/>
      <c r="AK526" s="1449"/>
      <c r="AL526" s="1450"/>
      <c r="AM526" s="1449"/>
      <c r="AN526" s="1448"/>
      <c r="AO526" s="1447"/>
      <c r="AP526" s="1446"/>
      <c r="AQ526" s="1445"/>
      <c r="AR526" s="1444"/>
      <c r="EF526" s="1412"/>
      <c r="EG526" s="1411" t="s">
        <v>3085</v>
      </c>
      <c r="EH526" s="1411" t="s">
        <v>603</v>
      </c>
      <c r="EI526" s="1411" t="s">
        <v>1906</v>
      </c>
      <c r="EJ526" s="1411" t="s">
        <v>3086</v>
      </c>
      <c r="EK526" s="1411" t="s">
        <v>3086</v>
      </c>
      <c r="EL526" s="1411" t="s">
        <v>2485</v>
      </c>
      <c r="EM526" s="1411" t="s">
        <v>2486</v>
      </c>
      <c r="EN526" s="1411" t="s">
        <v>2953</v>
      </c>
      <c r="EO526" s="1414" t="s">
        <v>2954</v>
      </c>
    </row>
    <row r="527" spans="2:145" ht="21" customHeight="1">
      <c r="B527" s="1439"/>
      <c r="C527" s="1439"/>
      <c r="D527" s="1439"/>
      <c r="E527" s="1439">
        <f t="array" ref="E527">IF(H526&lt;&gt;"",E526,IF(E526="","",IFERROR(MATCH(TRUE(),INDEX(INDEX(K:K,E526+1):K219&lt;&gt;"",0),0)+E526,"")))</f>
        <v>668</v>
      </c>
      <c r="F527" s="1441">
        <f t="shared" si="161"/>
        <v>0</v>
      </c>
      <c r="G527" s="1441" t="str">
        <f t="shared" si="155"/>
        <v/>
      </c>
      <c r="H527" s="1440" t="str">
        <f t="shared" si="156"/>
        <v/>
      </c>
      <c r="I527" s="1439" t="str">
        <f>IF(AND(F527&lt;&gt;"",N26&gt;0,M527&gt;N26),"Mot &gt; limite","")</f>
        <v/>
      </c>
      <c r="M527" s="1408">
        <f>IF(OR(F527="",N26="",N26&lt;=0),"",IF(LEN(F527)&lt;=N26,LEN(F527),IFERROR(FIND("♦",SUBSTITUTE(LEFT(F527,N26)," ","♦",LEN(LEFT(F527,N26))-LEN(SUBSTITUTE(LEFT(F527,N26)," ","")))),FIND(" ",F527&amp;" ",N26+1)-1)))</f>
        <v>1</v>
      </c>
      <c r="N527" s="1437" t="str">
        <f t="shared" si="157"/>
        <v/>
      </c>
      <c r="O527" s="1438" t="str">
        <f t="shared" si="158"/>
        <v/>
      </c>
      <c r="P527" s="1437" t="str">
        <f t="shared" si="159"/>
        <v/>
      </c>
      <c r="Q527" s="1437" t="str">
        <f t="shared" si="160"/>
        <v/>
      </c>
      <c r="S527" s="1462"/>
      <c r="T527" s="1461"/>
      <c r="U527" s="1460"/>
      <c r="V527" s="1461"/>
      <c r="W527" s="1460"/>
      <c r="X527" s="1459"/>
      <c r="Y527" s="1457"/>
      <c r="Z527" s="1458"/>
      <c r="AA527" s="1457"/>
      <c r="AB527" s="1456"/>
      <c r="AC527" s="1455"/>
      <c r="AD527" s="1443"/>
      <c r="AE527" s="1454"/>
      <c r="AF527" s="1453"/>
      <c r="AG527" s="1452"/>
      <c r="AH527" s="1452"/>
      <c r="AI527" s="1451"/>
      <c r="AJ527" s="1449"/>
      <c r="AK527" s="1449"/>
      <c r="AL527" s="1450"/>
      <c r="AM527" s="1449"/>
      <c r="AN527" s="1448"/>
      <c r="AO527" s="1447"/>
      <c r="AP527" s="1446"/>
      <c r="AQ527" s="1445"/>
      <c r="AR527" s="1444"/>
      <c r="EF527" s="1412"/>
      <c r="EG527" s="1411" t="s">
        <v>3087</v>
      </c>
      <c r="EH527" s="1411" t="s">
        <v>603</v>
      </c>
      <c r="EI527" s="1411" t="s">
        <v>1906</v>
      </c>
      <c r="EJ527" s="1411" t="s">
        <v>3088</v>
      </c>
      <c r="EK527" s="1411" t="s">
        <v>3088</v>
      </c>
      <c r="EL527" s="1411" t="s">
        <v>2485</v>
      </c>
      <c r="EM527" s="1411" t="s">
        <v>2486</v>
      </c>
      <c r="EN527" s="1411" t="s">
        <v>2953</v>
      </c>
      <c r="EO527" s="1414" t="s">
        <v>2954</v>
      </c>
    </row>
    <row r="528" spans="2:145" ht="21" customHeight="1">
      <c r="B528" s="1439"/>
      <c r="C528" s="1439"/>
      <c r="D528" s="1439"/>
      <c r="E528" s="1439">
        <f t="array" ref="E528">IF(H527&lt;&gt;"",E527,IF(E527="","",IFERROR(MATCH(TRUE(),INDEX(INDEX(K:K,E527+1):K219&lt;&gt;"",0),0)+E527,"")))</f>
        <v>669</v>
      </c>
      <c r="F528" s="1441">
        <f t="shared" si="161"/>
        <v>0</v>
      </c>
      <c r="G528" s="1441" t="str">
        <f t="shared" si="155"/>
        <v/>
      </c>
      <c r="H528" s="1440" t="str">
        <f t="shared" si="156"/>
        <v/>
      </c>
      <c r="I528" s="1439" t="str">
        <f>IF(AND(F528&lt;&gt;"",N26&gt;0,M528&gt;N26),"Mot &gt; limite","")</f>
        <v/>
      </c>
      <c r="M528" s="1408">
        <f>IF(OR(F528="",N26="",N26&lt;=0),"",IF(LEN(F528)&lt;=N26,LEN(F528),IFERROR(FIND("♦",SUBSTITUTE(LEFT(F528,N26)," ","♦",LEN(LEFT(F528,N26))-LEN(SUBSTITUTE(LEFT(F528,N26)," ","")))),FIND(" ",F528&amp;" ",N26+1)-1)))</f>
        <v>1</v>
      </c>
      <c r="N528" s="1437" t="str">
        <f t="shared" si="157"/>
        <v/>
      </c>
      <c r="O528" s="1438" t="str">
        <f t="shared" si="158"/>
        <v/>
      </c>
      <c r="P528" s="1437" t="str">
        <f t="shared" si="159"/>
        <v/>
      </c>
      <c r="Q528" s="1437" t="str">
        <f t="shared" si="160"/>
        <v/>
      </c>
      <c r="S528" s="1462"/>
      <c r="T528" s="1461"/>
      <c r="U528" s="1460"/>
      <c r="V528" s="1461"/>
      <c r="W528" s="1460"/>
      <c r="X528" s="1459"/>
      <c r="Y528" s="1457"/>
      <c r="Z528" s="1458"/>
      <c r="AA528" s="1457"/>
      <c r="AB528" s="1456"/>
      <c r="AC528" s="1455"/>
      <c r="AD528" s="1443"/>
      <c r="AE528" s="1454"/>
      <c r="AF528" s="1453"/>
      <c r="AG528" s="1452"/>
      <c r="AH528" s="1452"/>
      <c r="AI528" s="1451"/>
      <c r="AJ528" s="1449"/>
      <c r="AK528" s="1449"/>
      <c r="AL528" s="1450"/>
      <c r="AM528" s="1449"/>
      <c r="AN528" s="1448"/>
      <c r="AO528" s="1447"/>
      <c r="AP528" s="1446"/>
      <c r="AQ528" s="1445"/>
      <c r="AR528" s="1444"/>
      <c r="EF528" s="1412"/>
      <c r="EG528" s="1411" t="s">
        <v>3089</v>
      </c>
      <c r="EH528" s="1411" t="s">
        <v>603</v>
      </c>
      <c r="EI528" s="1411" t="s">
        <v>1906</v>
      </c>
      <c r="EJ528" s="1411" t="s">
        <v>3090</v>
      </c>
      <c r="EK528" s="1411" t="s">
        <v>3090</v>
      </c>
      <c r="EL528" s="1411" t="s">
        <v>2485</v>
      </c>
      <c r="EM528" s="1411" t="s">
        <v>2486</v>
      </c>
      <c r="EN528" s="1411" t="s">
        <v>2953</v>
      </c>
      <c r="EO528" s="1414" t="s">
        <v>2954</v>
      </c>
    </row>
    <row r="529" spans="2:145" ht="21" customHeight="1">
      <c r="B529" s="1439"/>
      <c r="C529" s="1439"/>
      <c r="D529" s="1439"/>
      <c r="E529" s="1439">
        <f t="array" ref="E529">IF(H528&lt;&gt;"",E528,IF(E528="","",IFERROR(MATCH(TRUE(),INDEX(INDEX(K:K,E528+1):K219&lt;&gt;"",0),0)+E528,"")))</f>
        <v>670</v>
      </c>
      <c r="F529" s="1441">
        <f t="shared" si="161"/>
        <v>0</v>
      </c>
      <c r="G529" s="1441" t="str">
        <f t="shared" si="155"/>
        <v/>
      </c>
      <c r="H529" s="1440" t="str">
        <f t="shared" si="156"/>
        <v/>
      </c>
      <c r="I529" s="1439" t="str">
        <f>IF(AND(F529&lt;&gt;"",N26&gt;0,M529&gt;N26),"Mot &gt; limite","")</f>
        <v/>
      </c>
      <c r="M529" s="1408">
        <f>IF(OR(F529="",N26="",N26&lt;=0),"",IF(LEN(F529)&lt;=N26,LEN(F529),IFERROR(FIND("♦",SUBSTITUTE(LEFT(F529,N26)," ","♦",LEN(LEFT(F529,N26))-LEN(SUBSTITUTE(LEFT(F529,N26)," ","")))),FIND(" ",F529&amp;" ",N26+1)-1)))</f>
        <v>1</v>
      </c>
      <c r="N529" s="1437" t="str">
        <f t="shared" si="157"/>
        <v/>
      </c>
      <c r="O529" s="1438" t="str">
        <f t="shared" si="158"/>
        <v/>
      </c>
      <c r="P529" s="1437" t="str">
        <f t="shared" si="159"/>
        <v/>
      </c>
      <c r="Q529" s="1437" t="str">
        <f t="shared" si="160"/>
        <v/>
      </c>
      <c r="S529" s="1462"/>
      <c r="T529" s="1461"/>
      <c r="U529" s="1460"/>
      <c r="V529" s="1461"/>
      <c r="W529" s="1460"/>
      <c r="X529" s="1459"/>
      <c r="Y529" s="1457"/>
      <c r="Z529" s="1458"/>
      <c r="AA529" s="1457"/>
      <c r="AB529" s="1456"/>
      <c r="AC529" s="1455"/>
      <c r="AD529" s="1443"/>
      <c r="AE529" s="1454"/>
      <c r="AF529" s="1453"/>
      <c r="AG529" s="1452"/>
      <c r="AH529" s="1452"/>
      <c r="AI529" s="1451"/>
      <c r="AJ529" s="1449"/>
      <c r="AK529" s="1449"/>
      <c r="AL529" s="1450"/>
      <c r="AM529" s="1449"/>
      <c r="AN529" s="1448"/>
      <c r="AO529" s="1447"/>
      <c r="AP529" s="1446"/>
      <c r="AQ529" s="1445"/>
      <c r="AR529" s="1444"/>
      <c r="EF529" s="1412"/>
      <c r="EG529" s="1411" t="s">
        <v>3091</v>
      </c>
      <c r="EH529" s="1411" t="s">
        <v>603</v>
      </c>
      <c r="EI529" s="1411" t="s">
        <v>1906</v>
      </c>
      <c r="EJ529" s="1411" t="s">
        <v>3092</v>
      </c>
      <c r="EK529" s="1411" t="s">
        <v>3092</v>
      </c>
      <c r="EL529" s="1411" t="s">
        <v>2485</v>
      </c>
      <c r="EM529" s="1411" t="s">
        <v>2486</v>
      </c>
      <c r="EN529" s="1411" t="s">
        <v>2953</v>
      </c>
      <c r="EO529" s="1414" t="s">
        <v>2954</v>
      </c>
    </row>
    <row r="530" spans="2:145" ht="21" customHeight="1">
      <c r="B530" s="1439"/>
      <c r="C530" s="1439"/>
      <c r="D530" s="1439"/>
      <c r="E530" s="1439">
        <f t="array" ref="E530">IF(H529&lt;&gt;"",E529,IF(E529="","",IFERROR(MATCH(TRUE(),INDEX(INDEX(K:K,E529+1):K219&lt;&gt;"",0),0)+E529,"")))</f>
        <v>671</v>
      </c>
      <c r="F530" s="1441">
        <f t="shared" si="161"/>
        <v>0</v>
      </c>
      <c r="G530" s="1441" t="str">
        <f t="shared" si="155"/>
        <v/>
      </c>
      <c r="H530" s="1440" t="str">
        <f t="shared" si="156"/>
        <v/>
      </c>
      <c r="I530" s="1439" t="str">
        <f>IF(AND(F530&lt;&gt;"",N26&gt;0,M530&gt;N26),"Mot &gt; limite","")</f>
        <v/>
      </c>
      <c r="M530" s="1408">
        <f>IF(OR(F530="",N26="",N26&lt;=0),"",IF(LEN(F530)&lt;=N26,LEN(F530),IFERROR(FIND("♦",SUBSTITUTE(LEFT(F530,N26)," ","♦",LEN(LEFT(F530,N26))-LEN(SUBSTITUTE(LEFT(F530,N26)," ","")))),FIND(" ",F530&amp;" ",N26+1)-1)))</f>
        <v>1</v>
      </c>
      <c r="N530" s="1437" t="str">
        <f t="shared" si="157"/>
        <v/>
      </c>
      <c r="O530" s="1438" t="str">
        <f t="shared" si="158"/>
        <v/>
      </c>
      <c r="P530" s="1437" t="str">
        <f t="shared" si="159"/>
        <v/>
      </c>
      <c r="Q530" s="1437" t="str">
        <f t="shared" si="160"/>
        <v/>
      </c>
      <c r="S530" s="1462"/>
      <c r="T530" s="1461"/>
      <c r="U530" s="1460"/>
      <c r="V530" s="1461"/>
      <c r="W530" s="1460"/>
      <c r="X530" s="1459"/>
      <c r="Y530" s="1457"/>
      <c r="Z530" s="1458"/>
      <c r="AA530" s="1457"/>
      <c r="AB530" s="1456"/>
      <c r="AC530" s="1455"/>
      <c r="AD530" s="1443"/>
      <c r="AE530" s="1454"/>
      <c r="AF530" s="1453"/>
      <c r="AG530" s="1452"/>
      <c r="AH530" s="1452"/>
      <c r="AI530" s="1451"/>
      <c r="AJ530" s="1449"/>
      <c r="AK530" s="1449"/>
      <c r="AL530" s="1450"/>
      <c r="AM530" s="1449"/>
      <c r="AN530" s="1448"/>
      <c r="AO530" s="1447"/>
      <c r="AP530" s="1446"/>
      <c r="AQ530" s="1445"/>
      <c r="AR530" s="1444"/>
      <c r="EF530" s="1412"/>
      <c r="EG530" s="1411" t="s">
        <v>3093</v>
      </c>
      <c r="EH530" s="1411" t="s">
        <v>603</v>
      </c>
      <c r="EI530" s="1411" t="s">
        <v>1906</v>
      </c>
      <c r="EJ530" s="1411" t="s">
        <v>3094</v>
      </c>
      <c r="EK530" s="1411" t="s">
        <v>3094</v>
      </c>
      <c r="EL530" s="1411" t="s">
        <v>2485</v>
      </c>
      <c r="EM530" s="1411" t="s">
        <v>2486</v>
      </c>
      <c r="EN530" s="1411" t="s">
        <v>2953</v>
      </c>
      <c r="EO530" s="1414" t="s">
        <v>2954</v>
      </c>
    </row>
    <row r="531" spans="2:145" ht="21" customHeight="1">
      <c r="B531" s="1439"/>
      <c r="C531" s="1439"/>
      <c r="D531" s="1439"/>
      <c r="E531" s="1439">
        <f t="array" ref="E531">IF(H530&lt;&gt;"",E530,IF(E530="","",IFERROR(MATCH(TRUE(),INDEX(INDEX(K:K,E530+1):K219&lt;&gt;"",0),0)+E530,"")))</f>
        <v>672</v>
      </c>
      <c r="F531" s="1441">
        <f t="shared" si="161"/>
        <v>0</v>
      </c>
      <c r="G531" s="1441" t="str">
        <f t="shared" si="155"/>
        <v/>
      </c>
      <c r="H531" s="1440" t="str">
        <f t="shared" si="156"/>
        <v/>
      </c>
      <c r="I531" s="1439" t="str">
        <f>IF(AND(F531&lt;&gt;"",N26&gt;0,M531&gt;N26),"Mot &gt; limite","")</f>
        <v/>
      </c>
      <c r="M531" s="1408">
        <f>IF(OR(F531="",N26="",N26&lt;=0),"",IF(LEN(F531)&lt;=N26,LEN(F531),IFERROR(FIND("♦",SUBSTITUTE(LEFT(F531,N26)," ","♦",LEN(LEFT(F531,N26))-LEN(SUBSTITUTE(LEFT(F531,N26)," ","")))),FIND(" ",F531&amp;" ",N26+1)-1)))</f>
        <v>1</v>
      </c>
      <c r="N531" s="1437" t="str">
        <f t="shared" si="157"/>
        <v/>
      </c>
      <c r="O531" s="1438" t="str">
        <f t="shared" si="158"/>
        <v/>
      </c>
      <c r="P531" s="1437" t="str">
        <f t="shared" si="159"/>
        <v/>
      </c>
      <c r="Q531" s="1437" t="str">
        <f t="shared" si="160"/>
        <v/>
      </c>
      <c r="S531" s="1462"/>
      <c r="T531" s="1461"/>
      <c r="U531" s="1460"/>
      <c r="V531" s="1461"/>
      <c r="W531" s="1460"/>
      <c r="X531" s="1459"/>
      <c r="Y531" s="1457"/>
      <c r="Z531" s="1458"/>
      <c r="AA531" s="1457"/>
      <c r="AB531" s="1456"/>
      <c r="AC531" s="1455"/>
      <c r="AD531" s="1443"/>
      <c r="AE531" s="1454"/>
      <c r="AF531" s="1453"/>
      <c r="AG531" s="1452"/>
      <c r="AH531" s="1452"/>
      <c r="AI531" s="1451"/>
      <c r="AJ531" s="1449"/>
      <c r="AK531" s="1449"/>
      <c r="AL531" s="1450"/>
      <c r="AM531" s="1449"/>
      <c r="AN531" s="1448"/>
      <c r="AO531" s="1447"/>
      <c r="AP531" s="1446"/>
      <c r="AQ531" s="1445"/>
      <c r="AR531" s="1444"/>
      <c r="EF531" s="1412"/>
      <c r="EG531" s="1411" t="s">
        <v>3095</v>
      </c>
      <c r="EH531" s="1411" t="s">
        <v>603</v>
      </c>
      <c r="EI531" s="1411" t="s">
        <v>1906</v>
      </c>
      <c r="EJ531" s="1411" t="s">
        <v>3096</v>
      </c>
      <c r="EK531" s="1411" t="s">
        <v>3096</v>
      </c>
      <c r="EL531" s="1411" t="s">
        <v>2485</v>
      </c>
      <c r="EM531" s="1411" t="s">
        <v>2486</v>
      </c>
      <c r="EN531" s="1411" t="s">
        <v>2953</v>
      </c>
      <c r="EO531" s="1414" t="s">
        <v>2954</v>
      </c>
    </row>
    <row r="532" spans="2:145" ht="21" customHeight="1">
      <c r="B532" s="1439"/>
      <c r="C532" s="1439"/>
      <c r="D532" s="1439"/>
      <c r="E532" s="1439">
        <f t="array" ref="E532">IF(H531&lt;&gt;"",E531,IF(E531="","",IFERROR(MATCH(TRUE(),INDEX(INDEX(K:K,E531+1):K219&lt;&gt;"",0),0)+E531,"")))</f>
        <v>673</v>
      </c>
      <c r="F532" s="1441">
        <f t="shared" si="161"/>
        <v>0</v>
      </c>
      <c r="G532" s="1441" t="str">
        <f t="shared" si="155"/>
        <v/>
      </c>
      <c r="H532" s="1440" t="str">
        <f t="shared" si="156"/>
        <v/>
      </c>
      <c r="I532" s="1439" t="str">
        <f>IF(AND(F532&lt;&gt;"",N26&gt;0,M532&gt;N26),"Mot &gt; limite","")</f>
        <v/>
      </c>
      <c r="M532" s="1408">
        <f>IF(OR(F532="",N26="",N26&lt;=0),"",IF(LEN(F532)&lt;=N26,LEN(F532),IFERROR(FIND("♦",SUBSTITUTE(LEFT(F532,N26)," ","♦",LEN(LEFT(F532,N26))-LEN(SUBSTITUTE(LEFT(F532,N26)," ","")))),FIND(" ",F532&amp;" ",N26+1)-1)))</f>
        <v>1</v>
      </c>
      <c r="N532" s="1437" t="str">
        <f t="shared" si="157"/>
        <v/>
      </c>
      <c r="O532" s="1438" t="str">
        <f t="shared" si="158"/>
        <v/>
      </c>
      <c r="P532" s="1437" t="str">
        <f t="shared" si="159"/>
        <v/>
      </c>
      <c r="Q532" s="1437" t="str">
        <f t="shared" si="160"/>
        <v/>
      </c>
      <c r="S532" s="1462"/>
      <c r="T532" s="1461"/>
      <c r="U532" s="1460"/>
      <c r="V532" s="1461"/>
      <c r="W532" s="1460"/>
      <c r="X532" s="1459"/>
      <c r="Y532" s="1457"/>
      <c r="Z532" s="1458"/>
      <c r="AA532" s="1457"/>
      <c r="AB532" s="1456"/>
      <c r="AC532" s="1455"/>
      <c r="AD532" s="1443"/>
      <c r="AE532" s="1454"/>
      <c r="AF532" s="1453"/>
      <c r="AG532" s="1452"/>
      <c r="AH532" s="1452"/>
      <c r="AI532" s="1451"/>
      <c r="AJ532" s="1449"/>
      <c r="AK532" s="1449"/>
      <c r="AL532" s="1450"/>
      <c r="AM532" s="1449"/>
      <c r="AN532" s="1448"/>
      <c r="AO532" s="1447"/>
      <c r="AP532" s="1446"/>
      <c r="AQ532" s="1445"/>
      <c r="AR532" s="1444"/>
      <c r="EF532" s="1412"/>
      <c r="EG532" s="1411" t="s">
        <v>3097</v>
      </c>
      <c r="EH532" s="1411" t="s">
        <v>603</v>
      </c>
      <c r="EI532" s="1411" t="s">
        <v>1906</v>
      </c>
      <c r="EJ532" s="1411" t="s">
        <v>3098</v>
      </c>
      <c r="EK532" s="1411" t="s">
        <v>3098</v>
      </c>
      <c r="EL532" s="1411" t="s">
        <v>2485</v>
      </c>
      <c r="EM532" s="1411" t="s">
        <v>2486</v>
      </c>
      <c r="EN532" s="1411" t="s">
        <v>2953</v>
      </c>
      <c r="EO532" s="1414" t="s">
        <v>2954</v>
      </c>
    </row>
    <row r="533" spans="2:145" ht="21" customHeight="1">
      <c r="B533" s="1439"/>
      <c r="C533" s="1439"/>
      <c r="D533" s="1439"/>
      <c r="E533" s="1439">
        <f t="array" ref="E533">IF(H532&lt;&gt;"",E532,IF(E532="","",IFERROR(MATCH(TRUE(),INDEX(INDEX(K:K,E532+1):K219&lt;&gt;"",0),0)+E532,"")))</f>
        <v>674</v>
      </c>
      <c r="F533" s="1441">
        <f t="shared" si="161"/>
        <v>0</v>
      </c>
      <c r="G533" s="1441" t="str">
        <f t="shared" si="155"/>
        <v/>
      </c>
      <c r="H533" s="1440" t="str">
        <f t="shared" si="156"/>
        <v/>
      </c>
      <c r="I533" s="1439" t="str">
        <f>IF(AND(F533&lt;&gt;"",N26&gt;0,M533&gt;N26),"Mot &gt; limite","")</f>
        <v/>
      </c>
      <c r="M533" s="1408">
        <f>IF(OR(F533="",N26="",N26&lt;=0),"",IF(LEN(F533)&lt;=N26,LEN(F533),IFERROR(FIND("♦",SUBSTITUTE(LEFT(F533,N26)," ","♦",LEN(LEFT(F533,N26))-LEN(SUBSTITUTE(LEFT(F533,N26)," ","")))),FIND(" ",F533&amp;" ",N26+1)-1)))</f>
        <v>1</v>
      </c>
      <c r="N533" s="1437" t="str">
        <f t="shared" si="157"/>
        <v/>
      </c>
      <c r="O533" s="1438" t="str">
        <f t="shared" si="158"/>
        <v/>
      </c>
      <c r="P533" s="1437" t="str">
        <f t="shared" si="159"/>
        <v/>
      </c>
      <c r="Q533" s="1437" t="str">
        <f t="shared" si="160"/>
        <v/>
      </c>
      <c r="S533" s="1462"/>
      <c r="T533" s="1461"/>
      <c r="U533" s="1460"/>
      <c r="V533" s="1461"/>
      <c r="W533" s="1460"/>
      <c r="X533" s="1459"/>
      <c r="Y533" s="1457"/>
      <c r="Z533" s="1458"/>
      <c r="AA533" s="1457"/>
      <c r="AB533" s="1456"/>
      <c r="AC533" s="1455"/>
      <c r="AD533" s="1443"/>
      <c r="AE533" s="1454"/>
      <c r="AF533" s="1453"/>
      <c r="AG533" s="1452"/>
      <c r="AH533" s="1452"/>
      <c r="AI533" s="1451"/>
      <c r="AJ533" s="1449"/>
      <c r="AK533" s="1449"/>
      <c r="AL533" s="1450"/>
      <c r="AM533" s="1449"/>
      <c r="AN533" s="1448"/>
      <c r="AO533" s="1447"/>
      <c r="AP533" s="1446"/>
      <c r="AQ533" s="1445"/>
      <c r="AR533" s="1444"/>
      <c r="EF533" s="1412"/>
      <c r="EG533" s="1411" t="s">
        <v>3099</v>
      </c>
      <c r="EH533" s="1411" t="s">
        <v>603</v>
      </c>
      <c r="EI533" s="1411" t="s">
        <v>1906</v>
      </c>
      <c r="EJ533" s="1411" t="s">
        <v>3100</v>
      </c>
      <c r="EK533" s="1411" t="s">
        <v>3100</v>
      </c>
      <c r="EL533" s="1411" t="s">
        <v>2485</v>
      </c>
      <c r="EM533" s="1411" t="s">
        <v>2486</v>
      </c>
      <c r="EN533" s="1411" t="s">
        <v>2953</v>
      </c>
      <c r="EO533" s="1414" t="s">
        <v>2954</v>
      </c>
    </row>
    <row r="534" spans="2:145" ht="21" customHeight="1">
      <c r="B534" s="1439"/>
      <c r="C534" s="1439"/>
      <c r="D534" s="1439"/>
      <c r="E534" s="1439">
        <f t="array" ref="E534">IF(H533&lt;&gt;"",E533,IF(E533="","",IFERROR(MATCH(TRUE(),INDEX(INDEX(K:K,E533+1):K219&lt;&gt;"",0),0)+E533,"")))</f>
        <v>675</v>
      </c>
      <c r="F534" s="1441">
        <f t="shared" si="161"/>
        <v>0</v>
      </c>
      <c r="G534" s="1441" t="str">
        <f t="shared" si="155"/>
        <v/>
      </c>
      <c r="H534" s="1440" t="str">
        <f t="shared" si="156"/>
        <v/>
      </c>
      <c r="I534" s="1439" t="str">
        <f>IF(AND(F534&lt;&gt;"",N26&gt;0,M534&gt;N26),"Mot &gt; limite","")</f>
        <v/>
      </c>
      <c r="M534" s="1408">
        <f>IF(OR(F534="",N26="",N26&lt;=0),"",IF(LEN(F534)&lt;=N26,LEN(F534),IFERROR(FIND("♦",SUBSTITUTE(LEFT(F534,N26)," ","♦",LEN(LEFT(F534,N26))-LEN(SUBSTITUTE(LEFT(F534,N26)," ","")))),FIND(" ",F534&amp;" ",N26+1)-1)))</f>
        <v>1</v>
      </c>
      <c r="N534" s="1437" t="str">
        <f t="shared" si="157"/>
        <v/>
      </c>
      <c r="O534" s="1438" t="str">
        <f t="shared" si="158"/>
        <v/>
      </c>
      <c r="P534" s="1437" t="str">
        <f t="shared" si="159"/>
        <v/>
      </c>
      <c r="Q534" s="1437" t="str">
        <f t="shared" si="160"/>
        <v/>
      </c>
      <c r="S534" s="1462"/>
      <c r="T534" s="1461"/>
      <c r="U534" s="1460"/>
      <c r="V534" s="1461"/>
      <c r="W534" s="1460"/>
      <c r="X534" s="1459"/>
      <c r="Y534" s="1457"/>
      <c r="Z534" s="1458"/>
      <c r="AA534" s="1457"/>
      <c r="AB534" s="1456"/>
      <c r="AC534" s="1455"/>
      <c r="AD534" s="1443"/>
      <c r="AE534" s="1454"/>
      <c r="AF534" s="1453"/>
      <c r="AG534" s="1452"/>
      <c r="AH534" s="1452"/>
      <c r="AI534" s="1451"/>
      <c r="AJ534" s="1449"/>
      <c r="AK534" s="1449"/>
      <c r="AL534" s="1450"/>
      <c r="AM534" s="1449"/>
      <c r="AN534" s="1448"/>
      <c r="AO534" s="1447"/>
      <c r="AP534" s="1446"/>
      <c r="AQ534" s="1445"/>
      <c r="AR534" s="1444"/>
      <c r="EF534" s="1412"/>
      <c r="EG534" s="1411" t="s">
        <v>3101</v>
      </c>
      <c r="EH534" s="1411" t="s">
        <v>603</v>
      </c>
      <c r="EI534" s="1411" t="s">
        <v>1906</v>
      </c>
      <c r="EJ534" s="1411" t="s">
        <v>3102</v>
      </c>
      <c r="EK534" s="1411" t="s">
        <v>3102</v>
      </c>
      <c r="EL534" s="1411" t="s">
        <v>2485</v>
      </c>
      <c r="EM534" s="1411" t="s">
        <v>2486</v>
      </c>
      <c r="EN534" s="1411" t="s">
        <v>2953</v>
      </c>
      <c r="EO534" s="1414" t="s">
        <v>2954</v>
      </c>
    </row>
    <row r="535" spans="2:145" ht="21" customHeight="1">
      <c r="B535" s="1439"/>
      <c r="C535" s="1439"/>
      <c r="D535" s="1439"/>
      <c r="E535" s="1439">
        <f t="array" ref="E535">IF(H534&lt;&gt;"",E534,IF(E534="","",IFERROR(MATCH(TRUE(),INDEX(INDEX(K:K,E534+1):K219&lt;&gt;"",0),0)+E534,"")))</f>
        <v>676</v>
      </c>
      <c r="F535" s="1441">
        <f t="shared" si="161"/>
        <v>0</v>
      </c>
      <c r="G535" s="1441" t="str">
        <f t="shared" si="155"/>
        <v/>
      </c>
      <c r="H535" s="1440" t="str">
        <f t="shared" si="156"/>
        <v/>
      </c>
      <c r="I535" s="1439" t="str">
        <f>IF(AND(F535&lt;&gt;"",N26&gt;0,M535&gt;N26),"Mot &gt; limite","")</f>
        <v/>
      </c>
      <c r="M535" s="1408">
        <f>IF(OR(F535="",N26="",N26&lt;=0),"",IF(LEN(F535)&lt;=N26,LEN(F535),IFERROR(FIND("♦",SUBSTITUTE(LEFT(F535,N26)," ","♦",LEN(LEFT(F535,N26))-LEN(SUBSTITUTE(LEFT(F535,N26)," ","")))),FIND(" ",F535&amp;" ",N26+1)-1)))</f>
        <v>1</v>
      </c>
      <c r="N535" s="1437" t="str">
        <f t="shared" si="157"/>
        <v/>
      </c>
      <c r="O535" s="1438" t="str">
        <f t="shared" si="158"/>
        <v/>
      </c>
      <c r="P535" s="1437" t="str">
        <f t="shared" si="159"/>
        <v/>
      </c>
      <c r="Q535" s="1437" t="str">
        <f t="shared" si="160"/>
        <v/>
      </c>
      <c r="S535" s="1462"/>
      <c r="T535" s="1461"/>
      <c r="U535" s="1460"/>
      <c r="V535" s="1461"/>
      <c r="W535" s="1460"/>
      <c r="X535" s="1459"/>
      <c r="Y535" s="1457"/>
      <c r="Z535" s="1458"/>
      <c r="AA535" s="1457"/>
      <c r="AB535" s="1456"/>
      <c r="AC535" s="1455"/>
      <c r="AD535" s="1443"/>
      <c r="AE535" s="1454"/>
      <c r="AF535" s="1453"/>
      <c r="AG535" s="1452"/>
      <c r="AH535" s="1452"/>
      <c r="AI535" s="1451"/>
      <c r="AJ535" s="1449"/>
      <c r="AK535" s="1449"/>
      <c r="AL535" s="1450"/>
      <c r="AM535" s="1449"/>
      <c r="AN535" s="1448"/>
      <c r="AO535" s="1447"/>
      <c r="AP535" s="1446"/>
      <c r="AQ535" s="1445"/>
      <c r="AR535" s="1444"/>
      <c r="EF535" s="1412"/>
      <c r="EG535" s="1411" t="s">
        <v>3103</v>
      </c>
      <c r="EH535" s="1411" t="s">
        <v>603</v>
      </c>
      <c r="EI535" s="1411" t="s">
        <v>1906</v>
      </c>
      <c r="EJ535" s="1411" t="s">
        <v>3104</v>
      </c>
      <c r="EK535" s="1411" t="s">
        <v>3104</v>
      </c>
      <c r="EL535" s="1411" t="s">
        <v>2485</v>
      </c>
      <c r="EM535" s="1411" t="s">
        <v>2486</v>
      </c>
      <c r="EN535" s="1411" t="s">
        <v>2953</v>
      </c>
      <c r="EO535" s="1414" t="s">
        <v>2954</v>
      </c>
    </row>
    <row r="536" spans="2:145" ht="21" customHeight="1">
      <c r="B536" s="1439"/>
      <c r="C536" s="1439"/>
      <c r="D536" s="1439"/>
      <c r="E536" s="1439">
        <f t="array" ref="E536">IF(H535&lt;&gt;"",E535,IF(E535="","",IFERROR(MATCH(TRUE(),INDEX(INDEX(K:K,E535+1):K219&lt;&gt;"",0),0)+E535,"")))</f>
        <v>677</v>
      </c>
      <c r="F536" s="1441">
        <f t="shared" si="161"/>
        <v>0</v>
      </c>
      <c r="G536" s="1441" t="str">
        <f t="shared" si="155"/>
        <v/>
      </c>
      <c r="H536" s="1440" t="str">
        <f t="shared" si="156"/>
        <v/>
      </c>
      <c r="I536" s="1439" t="str">
        <f>IF(AND(F536&lt;&gt;"",N26&gt;0,M536&gt;N26),"Mot &gt; limite","")</f>
        <v/>
      </c>
      <c r="M536" s="1408">
        <f>IF(OR(F536="",N26="",N26&lt;=0),"",IF(LEN(F536)&lt;=N26,LEN(F536),IFERROR(FIND("♦",SUBSTITUTE(LEFT(F536,N26)," ","♦",LEN(LEFT(F536,N26))-LEN(SUBSTITUTE(LEFT(F536,N26)," ","")))),FIND(" ",F536&amp;" ",N26+1)-1)))</f>
        <v>1</v>
      </c>
      <c r="N536" s="1437" t="str">
        <f t="shared" si="157"/>
        <v/>
      </c>
      <c r="O536" s="1438" t="str">
        <f t="shared" si="158"/>
        <v/>
      </c>
      <c r="P536" s="1437" t="str">
        <f t="shared" si="159"/>
        <v/>
      </c>
      <c r="Q536" s="1437" t="str">
        <f t="shared" si="160"/>
        <v/>
      </c>
      <c r="S536" s="1462"/>
      <c r="T536" s="1461"/>
      <c r="U536" s="1460"/>
      <c r="V536" s="1461"/>
      <c r="W536" s="1460"/>
      <c r="X536" s="1459"/>
      <c r="Y536" s="1457"/>
      <c r="Z536" s="1458"/>
      <c r="AA536" s="1457"/>
      <c r="AB536" s="1456"/>
      <c r="AC536" s="1455"/>
      <c r="AD536" s="1443"/>
      <c r="AE536" s="1454"/>
      <c r="AF536" s="1453"/>
      <c r="AG536" s="1452"/>
      <c r="AH536" s="1452"/>
      <c r="AI536" s="1451"/>
      <c r="AJ536" s="1449"/>
      <c r="AK536" s="1449"/>
      <c r="AL536" s="1450"/>
      <c r="AM536" s="1449"/>
      <c r="AN536" s="1448"/>
      <c r="AO536" s="1447"/>
      <c r="AP536" s="1446"/>
      <c r="AQ536" s="1445"/>
      <c r="AR536" s="1444"/>
      <c r="EF536" s="1412"/>
      <c r="EG536" s="1411" t="s">
        <v>3105</v>
      </c>
      <c r="EH536" s="1411" t="s">
        <v>603</v>
      </c>
      <c r="EI536" s="1411" t="s">
        <v>1906</v>
      </c>
      <c r="EJ536" s="1411" t="s">
        <v>3106</v>
      </c>
      <c r="EK536" s="1411" t="s">
        <v>3106</v>
      </c>
      <c r="EL536" s="1411" t="s">
        <v>2485</v>
      </c>
      <c r="EM536" s="1411" t="s">
        <v>2486</v>
      </c>
      <c r="EN536" s="1411" t="s">
        <v>2953</v>
      </c>
      <c r="EO536" s="1414" t="s">
        <v>2954</v>
      </c>
    </row>
    <row r="537" spans="2:145" ht="21" customHeight="1">
      <c r="B537" s="1439"/>
      <c r="C537" s="1439"/>
      <c r="D537" s="1439"/>
      <c r="E537" s="1439">
        <f t="array" ref="E537">IF(H536&lt;&gt;"",E536,IF(E536="","",IFERROR(MATCH(TRUE(),INDEX(INDEX(K:K,E536+1):K219&lt;&gt;"",0),0)+E536,"")))</f>
        <v>678</v>
      </c>
      <c r="F537" s="1441">
        <f t="shared" si="161"/>
        <v>0</v>
      </c>
      <c r="G537" s="1441" t="str">
        <f t="shared" si="155"/>
        <v/>
      </c>
      <c r="H537" s="1440" t="str">
        <f t="shared" si="156"/>
        <v/>
      </c>
      <c r="I537" s="1439" t="str">
        <f>IF(AND(F537&lt;&gt;"",N26&gt;0,M537&gt;N26),"Mot &gt; limite","")</f>
        <v/>
      </c>
      <c r="M537" s="1408">
        <f>IF(OR(F537="",N26="",N26&lt;=0),"",IF(LEN(F537)&lt;=N26,LEN(F537),IFERROR(FIND("♦",SUBSTITUTE(LEFT(F537,N26)," ","♦",LEN(LEFT(F537,N26))-LEN(SUBSTITUTE(LEFT(F537,N26)," ","")))),FIND(" ",F537&amp;" ",N26+1)-1)))</f>
        <v>1</v>
      </c>
      <c r="N537" s="1437" t="str">
        <f t="shared" si="157"/>
        <v/>
      </c>
      <c r="O537" s="1438" t="str">
        <f t="shared" si="158"/>
        <v/>
      </c>
      <c r="P537" s="1437" t="str">
        <f t="shared" si="159"/>
        <v/>
      </c>
      <c r="Q537" s="1437" t="str">
        <f t="shared" si="160"/>
        <v/>
      </c>
      <c r="S537" s="1462"/>
      <c r="T537" s="1461"/>
      <c r="U537" s="1460"/>
      <c r="V537" s="1461"/>
      <c r="W537" s="1460"/>
      <c r="X537" s="1459"/>
      <c r="Y537" s="1457"/>
      <c r="Z537" s="1458"/>
      <c r="AA537" s="1457"/>
      <c r="AB537" s="1456"/>
      <c r="AC537" s="1455"/>
      <c r="AD537" s="1443"/>
      <c r="AE537" s="1454"/>
      <c r="AF537" s="1453"/>
      <c r="AG537" s="1452"/>
      <c r="AH537" s="1452"/>
      <c r="AI537" s="1451"/>
      <c r="AJ537" s="1449"/>
      <c r="AK537" s="1449"/>
      <c r="AL537" s="1450"/>
      <c r="AM537" s="1449"/>
      <c r="AN537" s="1448"/>
      <c r="AO537" s="1447"/>
      <c r="AP537" s="1446"/>
      <c r="AQ537" s="1445"/>
      <c r="AR537" s="1444"/>
      <c r="EF537" s="1412"/>
      <c r="EG537" s="1411" t="s">
        <v>3107</v>
      </c>
      <c r="EH537" s="1411" t="s">
        <v>603</v>
      </c>
      <c r="EI537" s="1411" t="s">
        <v>1906</v>
      </c>
      <c r="EJ537" s="1411" t="s">
        <v>3108</v>
      </c>
      <c r="EK537" s="1411" t="s">
        <v>3108</v>
      </c>
      <c r="EL537" s="1411" t="s">
        <v>2485</v>
      </c>
      <c r="EM537" s="1411" t="s">
        <v>2486</v>
      </c>
      <c r="EN537" s="1411" t="s">
        <v>2953</v>
      </c>
      <c r="EO537" s="1414" t="s">
        <v>2954</v>
      </c>
    </row>
    <row r="538" spans="2:145" ht="21" customHeight="1">
      <c r="B538" s="1439"/>
      <c r="C538" s="1439"/>
      <c r="D538" s="1439"/>
      <c r="E538" s="1439">
        <f t="array" ref="E538">IF(H537&lt;&gt;"",E537,IF(E537="","",IFERROR(MATCH(TRUE(),INDEX(INDEX(K:K,E537+1):K219&lt;&gt;"",0),0)+E537,"")))</f>
        <v>679</v>
      </c>
      <c r="F538" s="1441">
        <f t="shared" si="161"/>
        <v>0</v>
      </c>
      <c r="G538" s="1441" t="str">
        <f t="shared" si="155"/>
        <v/>
      </c>
      <c r="H538" s="1440" t="str">
        <f t="shared" si="156"/>
        <v/>
      </c>
      <c r="I538" s="1439" t="str">
        <f>IF(AND(F538&lt;&gt;"",N26&gt;0,M538&gt;N26),"Mot &gt; limite","")</f>
        <v/>
      </c>
      <c r="M538" s="1408">
        <f>IF(OR(F538="",N26="",N26&lt;=0),"",IF(LEN(F538)&lt;=N26,LEN(F538),IFERROR(FIND("♦",SUBSTITUTE(LEFT(F538,N26)," ","♦",LEN(LEFT(F538,N26))-LEN(SUBSTITUTE(LEFT(F538,N26)," ","")))),FIND(" ",F538&amp;" ",N26+1)-1)))</f>
        <v>1</v>
      </c>
      <c r="N538" s="1437" t="str">
        <f t="shared" si="157"/>
        <v/>
      </c>
      <c r="O538" s="1438" t="str">
        <f t="shared" si="158"/>
        <v/>
      </c>
      <c r="P538" s="1437" t="str">
        <f t="shared" si="159"/>
        <v/>
      </c>
      <c r="Q538" s="1437" t="str">
        <f t="shared" si="160"/>
        <v/>
      </c>
      <c r="S538" s="1462"/>
      <c r="T538" s="1461"/>
      <c r="U538" s="1460"/>
      <c r="V538" s="1461"/>
      <c r="W538" s="1460"/>
      <c r="X538" s="1459"/>
      <c r="Y538" s="1457"/>
      <c r="Z538" s="1458"/>
      <c r="AA538" s="1457"/>
      <c r="AB538" s="1456"/>
      <c r="AC538" s="1455"/>
      <c r="AD538" s="1443"/>
      <c r="AE538" s="1454"/>
      <c r="AF538" s="1453"/>
      <c r="AG538" s="1452"/>
      <c r="AH538" s="1452"/>
      <c r="AI538" s="1451"/>
      <c r="AJ538" s="1449"/>
      <c r="AK538" s="1449"/>
      <c r="AL538" s="1450"/>
      <c r="AM538" s="1449"/>
      <c r="AN538" s="1448"/>
      <c r="AO538" s="1447"/>
      <c r="AP538" s="1446"/>
      <c r="AQ538" s="1445"/>
      <c r="AR538" s="1444"/>
      <c r="EF538" s="1412"/>
      <c r="EG538" s="1411" t="s">
        <v>3109</v>
      </c>
      <c r="EH538" s="1411" t="s">
        <v>603</v>
      </c>
      <c r="EI538" s="1411" t="s">
        <v>1906</v>
      </c>
      <c r="EJ538" s="1411" t="s">
        <v>3110</v>
      </c>
      <c r="EK538" s="1411" t="s">
        <v>3110</v>
      </c>
      <c r="EL538" s="1411" t="s">
        <v>2485</v>
      </c>
      <c r="EM538" s="1411" t="s">
        <v>2486</v>
      </c>
      <c r="EN538" s="1411" t="s">
        <v>2953</v>
      </c>
      <c r="EO538" s="1414" t="s">
        <v>2954</v>
      </c>
    </row>
    <row r="539" spans="2:145" ht="21" customHeight="1">
      <c r="B539" s="1439"/>
      <c r="C539" s="1439"/>
      <c r="D539" s="1439"/>
      <c r="E539" s="1439">
        <f t="array" ref="E539">IF(H538&lt;&gt;"",E538,IF(E538="","",IFERROR(MATCH(TRUE(),INDEX(INDEX(K:K,E538+1):K219&lt;&gt;"",0),0)+E538,"")))</f>
        <v>680</v>
      </c>
      <c r="F539" s="1441">
        <f t="shared" si="161"/>
        <v>0</v>
      </c>
      <c r="G539" s="1441" t="str">
        <f t="shared" si="155"/>
        <v/>
      </c>
      <c r="H539" s="1440" t="str">
        <f t="shared" si="156"/>
        <v/>
      </c>
      <c r="I539" s="1439" t="str">
        <f>IF(AND(F539&lt;&gt;"",N26&gt;0,M539&gt;N26),"Mot &gt; limite","")</f>
        <v/>
      </c>
      <c r="M539" s="1408">
        <f>IF(OR(F539="",N26="",N26&lt;=0),"",IF(LEN(F539)&lt;=N26,LEN(F539),IFERROR(FIND("♦",SUBSTITUTE(LEFT(F539,N26)," ","♦",LEN(LEFT(F539,N26))-LEN(SUBSTITUTE(LEFT(F539,N26)," ","")))),FIND(" ",F539&amp;" ",N26+1)-1)))</f>
        <v>1</v>
      </c>
      <c r="N539" s="1437" t="str">
        <f t="shared" si="157"/>
        <v/>
      </c>
      <c r="O539" s="1438" t="str">
        <f t="shared" si="158"/>
        <v/>
      </c>
      <c r="P539" s="1437" t="str">
        <f t="shared" si="159"/>
        <v/>
      </c>
      <c r="Q539" s="1437" t="str">
        <f t="shared" si="160"/>
        <v/>
      </c>
      <c r="S539" s="1462"/>
      <c r="T539" s="1461"/>
      <c r="U539" s="1460"/>
      <c r="V539" s="1461"/>
      <c r="W539" s="1460"/>
      <c r="X539" s="1459"/>
      <c r="Y539" s="1457"/>
      <c r="Z539" s="1458"/>
      <c r="AA539" s="1457"/>
      <c r="AB539" s="1456"/>
      <c r="AC539" s="1455"/>
      <c r="AD539" s="1443"/>
      <c r="AE539" s="1454"/>
      <c r="AF539" s="1453"/>
      <c r="AG539" s="1452"/>
      <c r="AH539" s="1452"/>
      <c r="AI539" s="1451"/>
      <c r="AJ539" s="1449"/>
      <c r="AK539" s="1449"/>
      <c r="AL539" s="1450"/>
      <c r="AM539" s="1449"/>
      <c r="AN539" s="1448"/>
      <c r="AO539" s="1447"/>
      <c r="AP539" s="1446"/>
      <c r="AQ539" s="1445"/>
      <c r="AR539" s="1444"/>
      <c r="EF539" s="1412"/>
      <c r="EG539" s="1411" t="s">
        <v>3111</v>
      </c>
      <c r="EH539" s="1411" t="s">
        <v>603</v>
      </c>
      <c r="EI539" s="1411" t="s">
        <v>1906</v>
      </c>
      <c r="EJ539" s="1411" t="s">
        <v>3112</v>
      </c>
      <c r="EK539" s="1411" t="s">
        <v>3112</v>
      </c>
      <c r="EL539" s="1411" t="s">
        <v>2485</v>
      </c>
      <c r="EM539" s="1411" t="s">
        <v>2486</v>
      </c>
      <c r="EN539" s="1411" t="s">
        <v>2953</v>
      </c>
      <c r="EO539" s="1414" t="s">
        <v>2954</v>
      </c>
    </row>
    <row r="540" spans="2:145" ht="21" customHeight="1">
      <c r="B540" s="1439"/>
      <c r="C540" s="1439"/>
      <c r="D540" s="1439"/>
      <c r="E540" s="1439">
        <f t="array" ref="E540">IF(H539&lt;&gt;"",E539,IF(E539="","",IFERROR(MATCH(TRUE(),INDEX(INDEX(K:K,E539+1):K219&lt;&gt;"",0),0)+E539,"")))</f>
        <v>681</v>
      </c>
      <c r="F540" s="1441">
        <f t="shared" si="161"/>
        <v>0</v>
      </c>
      <c r="G540" s="1441" t="str">
        <f t="shared" si="155"/>
        <v/>
      </c>
      <c r="H540" s="1440" t="str">
        <f t="shared" si="156"/>
        <v/>
      </c>
      <c r="I540" s="1439" t="str">
        <f>IF(AND(F540&lt;&gt;"",N26&gt;0,M540&gt;N26),"Mot &gt; limite","")</f>
        <v/>
      </c>
      <c r="M540" s="1408">
        <f>IF(OR(F540="",N26="",N26&lt;=0),"",IF(LEN(F540)&lt;=N26,LEN(F540),IFERROR(FIND("♦",SUBSTITUTE(LEFT(F540,N26)," ","♦",LEN(LEFT(F540,N26))-LEN(SUBSTITUTE(LEFT(F540,N26)," ","")))),FIND(" ",F540&amp;" ",N26+1)-1)))</f>
        <v>1</v>
      </c>
      <c r="N540" s="1437" t="str">
        <f t="shared" si="157"/>
        <v/>
      </c>
      <c r="O540" s="1438" t="str">
        <f t="shared" si="158"/>
        <v/>
      </c>
      <c r="P540" s="1437" t="str">
        <f t="shared" si="159"/>
        <v/>
      </c>
      <c r="Q540" s="1437" t="str">
        <f t="shared" si="160"/>
        <v/>
      </c>
      <c r="S540" s="1462"/>
      <c r="T540" s="1461"/>
      <c r="U540" s="1460"/>
      <c r="V540" s="1461"/>
      <c r="W540" s="1460"/>
      <c r="X540" s="1459"/>
      <c r="Y540" s="1457"/>
      <c r="Z540" s="1458"/>
      <c r="AA540" s="1457"/>
      <c r="AB540" s="1456"/>
      <c r="AC540" s="1455"/>
      <c r="AD540" s="1443"/>
      <c r="AE540" s="1454"/>
      <c r="AF540" s="1453"/>
      <c r="AG540" s="1452"/>
      <c r="AH540" s="1452"/>
      <c r="AI540" s="1451"/>
      <c r="AJ540" s="1449"/>
      <c r="AK540" s="1449"/>
      <c r="AL540" s="1450"/>
      <c r="AM540" s="1449"/>
      <c r="AN540" s="1448"/>
      <c r="AO540" s="1447"/>
      <c r="AP540" s="1446"/>
      <c r="AQ540" s="1445"/>
      <c r="AR540" s="1444"/>
      <c r="EF540" s="1412"/>
      <c r="EG540" s="1411" t="s">
        <v>3113</v>
      </c>
      <c r="EH540" s="1411" t="s">
        <v>603</v>
      </c>
      <c r="EI540" s="1411" t="s">
        <v>1906</v>
      </c>
      <c r="EJ540" s="1411" t="s">
        <v>3114</v>
      </c>
      <c r="EK540" s="1411" t="s">
        <v>3114</v>
      </c>
      <c r="EL540" s="1411" t="s">
        <v>2485</v>
      </c>
      <c r="EM540" s="1411" t="s">
        <v>2486</v>
      </c>
      <c r="EN540" s="1411" t="s">
        <v>2953</v>
      </c>
      <c r="EO540" s="1414" t="s">
        <v>2954</v>
      </c>
    </row>
    <row r="541" spans="2:145" ht="21" customHeight="1">
      <c r="B541" s="1439"/>
      <c r="C541" s="1439"/>
      <c r="D541" s="1439"/>
      <c r="E541" s="1439">
        <f t="array" ref="E541">IF(H540&lt;&gt;"",E540,IF(E540="","",IFERROR(MATCH(TRUE(),INDEX(INDEX(K:K,E540+1):K219&lt;&gt;"",0),0)+E540,"")))</f>
        <v>682</v>
      </c>
      <c r="F541" s="1441">
        <f t="shared" si="161"/>
        <v>0</v>
      </c>
      <c r="G541" s="1441" t="str">
        <f t="shared" si="155"/>
        <v/>
      </c>
      <c r="H541" s="1440" t="str">
        <f t="shared" si="156"/>
        <v/>
      </c>
      <c r="I541" s="1439" t="str">
        <f>IF(AND(F541&lt;&gt;"",N26&gt;0,M541&gt;N26),"Mot &gt; limite","")</f>
        <v/>
      </c>
      <c r="M541" s="1408">
        <f>IF(OR(F541="",N26="",N26&lt;=0),"",IF(LEN(F541)&lt;=N26,LEN(F541),IFERROR(FIND("♦",SUBSTITUTE(LEFT(F541,N26)," ","♦",LEN(LEFT(F541,N26))-LEN(SUBSTITUTE(LEFT(F541,N26)," ","")))),FIND(" ",F541&amp;" ",N26+1)-1)))</f>
        <v>1</v>
      </c>
      <c r="N541" s="1437" t="str">
        <f t="shared" si="157"/>
        <v/>
      </c>
      <c r="O541" s="1438" t="str">
        <f t="shared" si="158"/>
        <v/>
      </c>
      <c r="P541" s="1437" t="str">
        <f t="shared" si="159"/>
        <v/>
      </c>
      <c r="Q541" s="1437" t="str">
        <f t="shared" si="160"/>
        <v/>
      </c>
      <c r="S541" s="1462"/>
      <c r="T541" s="1461"/>
      <c r="U541" s="1460"/>
      <c r="V541" s="1461"/>
      <c r="W541" s="1460"/>
      <c r="X541" s="1459"/>
      <c r="Y541" s="1457"/>
      <c r="Z541" s="1458"/>
      <c r="AA541" s="1457"/>
      <c r="AB541" s="1456"/>
      <c r="AC541" s="1455"/>
      <c r="AD541" s="1443"/>
      <c r="AE541" s="1454"/>
      <c r="AF541" s="1453"/>
      <c r="AG541" s="1452"/>
      <c r="AH541" s="1452"/>
      <c r="AI541" s="1451"/>
      <c r="AJ541" s="1449"/>
      <c r="AK541" s="1449"/>
      <c r="AL541" s="1450"/>
      <c r="AM541" s="1449"/>
      <c r="AN541" s="1448"/>
      <c r="AO541" s="1447"/>
      <c r="AP541" s="1446"/>
      <c r="AQ541" s="1445"/>
      <c r="AR541" s="1444"/>
      <c r="EF541" s="1412"/>
      <c r="EG541" s="1411" t="s">
        <v>3115</v>
      </c>
      <c r="EH541" s="1411" t="s">
        <v>603</v>
      </c>
      <c r="EI541" s="1411" t="s">
        <v>1906</v>
      </c>
      <c r="EJ541" s="1411" t="s">
        <v>3116</v>
      </c>
      <c r="EK541" s="1411" t="s">
        <v>3116</v>
      </c>
      <c r="EL541" s="1411" t="s">
        <v>2485</v>
      </c>
      <c r="EM541" s="1411" t="s">
        <v>2486</v>
      </c>
      <c r="EN541" s="1411" t="s">
        <v>2953</v>
      </c>
      <c r="EO541" s="1414" t="s">
        <v>2954</v>
      </c>
    </row>
    <row r="542" spans="2:145" ht="21" customHeight="1">
      <c r="B542" s="1439"/>
      <c r="C542" s="1439"/>
      <c r="D542" s="1439"/>
      <c r="E542" s="1439">
        <f t="array" ref="E542">IF(H541&lt;&gt;"",E541,IF(E541="","",IFERROR(MATCH(TRUE(),INDEX(INDEX(K:K,E541+1):K219&lt;&gt;"",0),0)+E541,"")))</f>
        <v>683</v>
      </c>
      <c r="F542" s="1441">
        <f t="shared" si="161"/>
        <v>0</v>
      </c>
      <c r="G542" s="1441" t="str">
        <f t="shared" si="155"/>
        <v/>
      </c>
      <c r="H542" s="1440" t="str">
        <f t="shared" si="156"/>
        <v/>
      </c>
      <c r="I542" s="1439" t="str">
        <f>IF(AND(F542&lt;&gt;"",N26&gt;0,M542&gt;N26),"Mot &gt; limite","")</f>
        <v/>
      </c>
      <c r="M542" s="1408">
        <f>IF(OR(F542="",N26="",N26&lt;=0),"",IF(LEN(F542)&lt;=N26,LEN(F542),IFERROR(FIND("♦",SUBSTITUTE(LEFT(F542,N26)," ","♦",LEN(LEFT(F542,N26))-LEN(SUBSTITUTE(LEFT(F542,N26)," ","")))),FIND(" ",F542&amp;" ",N26+1)-1)))</f>
        <v>1</v>
      </c>
      <c r="N542" s="1437" t="str">
        <f t="shared" si="157"/>
        <v/>
      </c>
      <c r="O542" s="1438" t="str">
        <f t="shared" si="158"/>
        <v/>
      </c>
      <c r="P542" s="1437" t="str">
        <f t="shared" si="159"/>
        <v/>
      </c>
      <c r="Q542" s="1437" t="str">
        <f t="shared" si="160"/>
        <v/>
      </c>
      <c r="S542" s="1462"/>
      <c r="T542" s="1461"/>
      <c r="U542" s="1460"/>
      <c r="V542" s="1461"/>
      <c r="W542" s="1460"/>
      <c r="X542" s="1459"/>
      <c r="Y542" s="1457"/>
      <c r="Z542" s="1458"/>
      <c r="AA542" s="1457"/>
      <c r="AB542" s="1456"/>
      <c r="AC542" s="1455"/>
      <c r="AD542" s="1443"/>
      <c r="AE542" s="1454"/>
      <c r="AF542" s="1453"/>
      <c r="AG542" s="1452"/>
      <c r="AH542" s="1452"/>
      <c r="AI542" s="1451"/>
      <c r="AJ542" s="1449"/>
      <c r="AK542" s="1449"/>
      <c r="AL542" s="1450"/>
      <c r="AM542" s="1449"/>
      <c r="AN542" s="1448"/>
      <c r="AO542" s="1447"/>
      <c r="AP542" s="1446"/>
      <c r="AQ542" s="1445"/>
      <c r="AR542" s="1444"/>
      <c r="EF542" s="1412"/>
      <c r="EG542" s="1411" t="s">
        <v>3117</v>
      </c>
      <c r="EH542" s="1411" t="s">
        <v>603</v>
      </c>
      <c r="EI542" s="1411" t="s">
        <v>1906</v>
      </c>
      <c r="EJ542" s="1411" t="s">
        <v>3118</v>
      </c>
      <c r="EK542" s="1411" t="s">
        <v>3118</v>
      </c>
      <c r="EL542" s="1411" t="s">
        <v>2485</v>
      </c>
      <c r="EM542" s="1411" t="s">
        <v>2486</v>
      </c>
      <c r="EN542" s="1411" t="s">
        <v>2953</v>
      </c>
      <c r="EO542" s="1414" t="s">
        <v>2954</v>
      </c>
    </row>
    <row r="543" spans="2:145" ht="21" customHeight="1">
      <c r="B543" s="1439"/>
      <c r="C543" s="1439"/>
      <c r="D543" s="1439"/>
      <c r="E543" s="1439">
        <f t="array" ref="E543">IF(H542&lt;&gt;"",E542,IF(E542="","",IFERROR(MATCH(TRUE(),INDEX(INDEX(K:K,E542+1):K219&lt;&gt;"",0),0)+E542,"")))</f>
        <v>684</v>
      </c>
      <c r="F543" s="1441">
        <f t="shared" si="161"/>
        <v>0</v>
      </c>
      <c r="G543" s="1441" t="str">
        <f t="shared" si="155"/>
        <v/>
      </c>
      <c r="H543" s="1440" t="str">
        <f t="shared" si="156"/>
        <v/>
      </c>
      <c r="I543" s="1439" t="str">
        <f>IF(AND(F543&lt;&gt;"",N26&gt;0,M543&gt;N26),"Mot &gt; limite","")</f>
        <v/>
      </c>
      <c r="M543" s="1408">
        <f>IF(OR(F543="",N26="",N26&lt;=0),"",IF(LEN(F543)&lt;=N26,LEN(F543),IFERROR(FIND("♦",SUBSTITUTE(LEFT(F543,N26)," ","♦",LEN(LEFT(F543,N26))-LEN(SUBSTITUTE(LEFT(F543,N26)," ","")))),FIND(" ",F543&amp;" ",N26+1)-1)))</f>
        <v>1</v>
      </c>
      <c r="N543" s="1437" t="str">
        <f t="shared" si="157"/>
        <v/>
      </c>
      <c r="O543" s="1438" t="str">
        <f t="shared" si="158"/>
        <v/>
      </c>
      <c r="P543" s="1437" t="str">
        <f t="shared" si="159"/>
        <v/>
      </c>
      <c r="Q543" s="1437" t="str">
        <f t="shared" si="160"/>
        <v/>
      </c>
      <c r="S543" s="1462"/>
      <c r="T543" s="1461"/>
      <c r="U543" s="1460"/>
      <c r="V543" s="1461"/>
      <c r="W543" s="1460"/>
      <c r="X543" s="1459"/>
      <c r="Y543" s="1457"/>
      <c r="Z543" s="1458"/>
      <c r="AA543" s="1457"/>
      <c r="AB543" s="1456"/>
      <c r="AC543" s="1455"/>
      <c r="AD543" s="1443"/>
      <c r="AE543" s="1454"/>
      <c r="AF543" s="1453"/>
      <c r="AG543" s="1452"/>
      <c r="AH543" s="1452"/>
      <c r="AI543" s="1451"/>
      <c r="AJ543" s="1449"/>
      <c r="AK543" s="1449"/>
      <c r="AL543" s="1450"/>
      <c r="AM543" s="1449"/>
      <c r="AN543" s="1448"/>
      <c r="AO543" s="1447"/>
      <c r="AP543" s="1446"/>
      <c r="AQ543" s="1445"/>
      <c r="AR543" s="1444"/>
      <c r="EF543" s="1412"/>
      <c r="EG543" s="1411" t="s">
        <v>3119</v>
      </c>
      <c r="EH543" s="1411" t="s">
        <v>603</v>
      </c>
      <c r="EI543" s="1411" t="s">
        <v>1906</v>
      </c>
      <c r="EJ543" s="1411" t="s">
        <v>3120</v>
      </c>
      <c r="EK543" s="1411" t="s">
        <v>3120</v>
      </c>
      <c r="EL543" s="1411" t="s">
        <v>2485</v>
      </c>
      <c r="EM543" s="1411" t="s">
        <v>2486</v>
      </c>
      <c r="EN543" s="1411" t="s">
        <v>2953</v>
      </c>
      <c r="EO543" s="1414" t="s">
        <v>2954</v>
      </c>
    </row>
    <row r="544" spans="2:145" ht="21" customHeight="1">
      <c r="B544" s="1439"/>
      <c r="C544" s="1439"/>
      <c r="D544" s="1439"/>
      <c r="E544" s="1439">
        <f t="array" ref="E544">IF(H543&lt;&gt;"",E543,IF(E543="","",IFERROR(MATCH(TRUE(),INDEX(INDEX(K:K,E543+1):K219&lt;&gt;"",0),0)+E543,"")))</f>
        <v>685</v>
      </c>
      <c r="F544" s="1441">
        <f t="shared" si="161"/>
        <v>0</v>
      </c>
      <c r="G544" s="1441" t="str">
        <f t="shared" si="155"/>
        <v/>
      </c>
      <c r="H544" s="1440" t="str">
        <f t="shared" si="156"/>
        <v/>
      </c>
      <c r="I544" s="1439" t="str">
        <f>IF(AND(F544&lt;&gt;"",N26&gt;0,M544&gt;N26),"Mot &gt; limite","")</f>
        <v/>
      </c>
      <c r="M544" s="1408">
        <f>IF(OR(F544="",N26="",N26&lt;=0),"",IF(LEN(F544)&lt;=N26,LEN(F544),IFERROR(FIND("♦",SUBSTITUTE(LEFT(F544,N26)," ","♦",LEN(LEFT(F544,N26))-LEN(SUBSTITUTE(LEFT(F544,N26)," ","")))),FIND(" ",F544&amp;" ",N26+1)-1)))</f>
        <v>1</v>
      </c>
      <c r="N544" s="1437" t="str">
        <f t="shared" si="157"/>
        <v/>
      </c>
      <c r="O544" s="1438" t="str">
        <f t="shared" si="158"/>
        <v/>
      </c>
      <c r="P544" s="1437" t="str">
        <f t="shared" si="159"/>
        <v/>
      </c>
      <c r="Q544" s="1437" t="str">
        <f t="shared" si="160"/>
        <v/>
      </c>
      <c r="S544" s="1462"/>
      <c r="T544" s="1461"/>
      <c r="U544" s="1460"/>
      <c r="V544" s="1461"/>
      <c r="W544" s="1460"/>
      <c r="X544" s="1459"/>
      <c r="Y544" s="1457"/>
      <c r="Z544" s="1458"/>
      <c r="AA544" s="1457"/>
      <c r="AB544" s="1456"/>
      <c r="AC544" s="1455"/>
      <c r="AD544" s="1443"/>
      <c r="AE544" s="1454"/>
      <c r="AF544" s="1453"/>
      <c r="AG544" s="1452"/>
      <c r="AH544" s="1452"/>
      <c r="AI544" s="1451"/>
      <c r="AJ544" s="1449"/>
      <c r="AK544" s="1449"/>
      <c r="AL544" s="1450"/>
      <c r="AM544" s="1449"/>
      <c r="AN544" s="1448"/>
      <c r="AO544" s="1447"/>
      <c r="AP544" s="1446"/>
      <c r="AQ544" s="1445"/>
      <c r="AR544" s="1444"/>
      <c r="EF544" s="1412"/>
      <c r="EG544" s="1411" t="s">
        <v>3121</v>
      </c>
      <c r="EH544" s="1411" t="s">
        <v>603</v>
      </c>
      <c r="EI544" s="1411" t="s">
        <v>1906</v>
      </c>
      <c r="EJ544" s="1411" t="s">
        <v>3122</v>
      </c>
      <c r="EK544" s="1411" t="s">
        <v>3122</v>
      </c>
      <c r="EL544" s="1411" t="s">
        <v>2485</v>
      </c>
      <c r="EM544" s="1411" t="s">
        <v>2486</v>
      </c>
      <c r="EN544" s="1411" t="s">
        <v>2953</v>
      </c>
      <c r="EO544" s="1414" t="s">
        <v>2954</v>
      </c>
    </row>
    <row r="545" spans="2:145" ht="21" customHeight="1">
      <c r="B545" s="1439"/>
      <c r="C545" s="1439"/>
      <c r="D545" s="1439"/>
      <c r="E545" s="1439">
        <f t="array" ref="E545">IF(H544&lt;&gt;"",E544,IF(E544="","",IFERROR(MATCH(TRUE(),INDEX(INDEX(K:K,E544+1):K219&lt;&gt;"",0),0)+E544,"")))</f>
        <v>686</v>
      </c>
      <c r="F545" s="1441">
        <f t="shared" si="161"/>
        <v>0</v>
      </c>
      <c r="G545" s="1441" t="str">
        <f t="shared" si="155"/>
        <v/>
      </c>
      <c r="H545" s="1440" t="str">
        <f t="shared" si="156"/>
        <v/>
      </c>
      <c r="I545" s="1439" t="str">
        <f>IF(AND(F545&lt;&gt;"",N26&gt;0,M545&gt;N26),"Mot &gt; limite","")</f>
        <v/>
      </c>
      <c r="M545" s="1408">
        <f>IF(OR(F545="",N26="",N26&lt;=0),"",IF(LEN(F545)&lt;=N26,LEN(F545),IFERROR(FIND("♦",SUBSTITUTE(LEFT(F545,N26)," ","♦",LEN(LEFT(F545,N26))-LEN(SUBSTITUTE(LEFT(F545,N26)," ","")))),FIND(" ",F545&amp;" ",N26+1)-1)))</f>
        <v>1</v>
      </c>
      <c r="N545" s="1437" t="str">
        <f t="shared" si="157"/>
        <v/>
      </c>
      <c r="O545" s="1438" t="str">
        <f t="shared" si="158"/>
        <v/>
      </c>
      <c r="P545" s="1437" t="str">
        <f t="shared" si="159"/>
        <v/>
      </c>
      <c r="Q545" s="1437" t="str">
        <f t="shared" si="160"/>
        <v/>
      </c>
      <c r="S545" s="1462"/>
      <c r="T545" s="1461"/>
      <c r="U545" s="1460"/>
      <c r="V545" s="1461"/>
      <c r="W545" s="1460"/>
      <c r="X545" s="1459"/>
      <c r="Y545" s="1457"/>
      <c r="Z545" s="1458"/>
      <c r="AA545" s="1457"/>
      <c r="AB545" s="1456"/>
      <c r="AC545" s="1455"/>
      <c r="AD545" s="1443"/>
      <c r="AE545" s="1454"/>
      <c r="AF545" s="1453"/>
      <c r="AG545" s="1452"/>
      <c r="AH545" s="1452"/>
      <c r="AI545" s="1451"/>
      <c r="AJ545" s="1449"/>
      <c r="AK545" s="1449"/>
      <c r="AL545" s="1450"/>
      <c r="AM545" s="1449"/>
      <c r="AN545" s="1448"/>
      <c r="AO545" s="1447"/>
      <c r="AP545" s="1446"/>
      <c r="AQ545" s="1445"/>
      <c r="AR545" s="1444"/>
      <c r="EF545" s="1412"/>
      <c r="EG545" s="1411" t="s">
        <v>3123</v>
      </c>
      <c r="EH545" s="1411" t="s">
        <v>603</v>
      </c>
      <c r="EI545" s="1411" t="s">
        <v>1906</v>
      </c>
      <c r="EJ545" s="1411" t="s">
        <v>3124</v>
      </c>
      <c r="EK545" s="1411" t="s">
        <v>3124</v>
      </c>
      <c r="EL545" s="1411" t="s">
        <v>2485</v>
      </c>
      <c r="EM545" s="1411" t="s">
        <v>2486</v>
      </c>
      <c r="EN545" s="1411" t="s">
        <v>2953</v>
      </c>
      <c r="EO545" s="1414" t="s">
        <v>2954</v>
      </c>
    </row>
    <row r="546" spans="2:145" ht="21" customHeight="1">
      <c r="B546" s="1439"/>
      <c r="C546" s="1439"/>
      <c r="D546" s="1439"/>
      <c r="E546" s="1439">
        <f t="array" ref="E546">IF(H545&lt;&gt;"",E545,IF(E545="","",IFERROR(MATCH(TRUE(),INDEX(INDEX(K:K,E545+1):K219&lt;&gt;"",0),0)+E545,"")))</f>
        <v>687</v>
      </c>
      <c r="F546" s="1441">
        <f t="shared" si="161"/>
        <v>0</v>
      </c>
      <c r="G546" s="1441" t="str">
        <f t="shared" ref="G546:G609" si="162">IF(OR(F546="",M546="",M546&lt;=0,AND(ISNUMBER(F546),F546=0)),"",LEFT(F546,M546))</f>
        <v/>
      </c>
      <c r="H546" s="1440" t="str">
        <f t="shared" ref="H546:H609" si="163">IF(OR(F546="",M546=""),"",TRIM(MID(F546,M546+1,99999)))</f>
        <v/>
      </c>
      <c r="I546" s="1439" t="str">
        <f>IF(AND(F546&lt;&gt;"",N26&gt;0,M546&gt;N26),"Mot &gt; limite","")</f>
        <v/>
      </c>
      <c r="M546" s="1408">
        <f>IF(OR(F546="",N26="",N26&lt;=0),"",IF(LEN(F546)&lt;=N26,LEN(F546),IFERROR(FIND("♦",SUBSTITUTE(LEFT(F546,N26)," ","♦",LEN(LEFT(F546,N26))-LEN(SUBSTITUTE(LEFT(F546,N26)," ","")))),FIND(" ",F546&amp;" ",N26+1)-1)))</f>
        <v>1</v>
      </c>
      <c r="N546" s="1437" t="str">
        <f t="shared" ref="N546:N609" si="164">IF(O546="","",ROW()-33)</f>
        <v/>
      </c>
      <c r="O546" s="1438" t="str">
        <f t="shared" ref="O546:O609" si="165">G546</f>
        <v/>
      </c>
      <c r="P546" s="1437" t="str">
        <f t="shared" ref="P546:P609" si="166">IF(O546="","",LEN(TRIM(O546))-LEN(SUBSTITUTE(TRIM(O546)," ",""))+1)</f>
        <v/>
      </c>
      <c r="Q546" s="1437" t="str">
        <f t="shared" ref="Q546:Q609" si="167">IF(O546="","",LEN(O546))</f>
        <v/>
      </c>
      <c r="S546" s="1462"/>
      <c r="T546" s="1461"/>
      <c r="U546" s="1460"/>
      <c r="V546" s="1461"/>
      <c r="W546" s="1460"/>
      <c r="X546" s="1459"/>
      <c r="Y546" s="1457"/>
      <c r="Z546" s="1458"/>
      <c r="AA546" s="1457"/>
      <c r="AB546" s="1456"/>
      <c r="AC546" s="1455"/>
      <c r="AD546" s="1443"/>
      <c r="AE546" s="1454"/>
      <c r="AF546" s="1453"/>
      <c r="AG546" s="1452"/>
      <c r="AH546" s="1452"/>
      <c r="AI546" s="1451"/>
      <c r="AJ546" s="1449"/>
      <c r="AK546" s="1449"/>
      <c r="AL546" s="1450"/>
      <c r="AM546" s="1449"/>
      <c r="AN546" s="1448"/>
      <c r="AO546" s="1447"/>
      <c r="AP546" s="1446"/>
      <c r="AQ546" s="1445"/>
      <c r="AR546" s="1444"/>
      <c r="EF546" s="1412"/>
      <c r="EG546" s="1411" t="s">
        <v>3125</v>
      </c>
      <c r="EH546" s="1411" t="s">
        <v>603</v>
      </c>
      <c r="EI546" s="1411" t="s">
        <v>1906</v>
      </c>
      <c r="EJ546" s="1411" t="s">
        <v>3126</v>
      </c>
      <c r="EK546" s="1411" t="s">
        <v>3126</v>
      </c>
      <c r="EL546" s="1411" t="s">
        <v>2485</v>
      </c>
      <c r="EM546" s="1411" t="s">
        <v>2486</v>
      </c>
      <c r="EN546" s="1411" t="s">
        <v>2953</v>
      </c>
      <c r="EO546" s="1414" t="s">
        <v>2954</v>
      </c>
    </row>
    <row r="547" spans="2:145" ht="21" customHeight="1">
      <c r="B547" s="1439"/>
      <c r="C547" s="1439"/>
      <c r="D547" s="1439"/>
      <c r="E547" s="1439">
        <f t="array" ref="E547">IF(H546&lt;&gt;"",E546,IF(E546="","",IFERROR(MATCH(TRUE(),INDEX(INDEX(K:K,E546+1):K219&lt;&gt;"",0),0)+E546,"")))</f>
        <v>688</v>
      </c>
      <c r="F547" s="1441">
        <f t="shared" ref="F547:F610" si="168">IF(E547="","",IF(H546&lt;&gt;"",H546,INDEX(D:D,E547)))</f>
        <v>0</v>
      </c>
      <c r="G547" s="1441" t="str">
        <f t="shared" si="162"/>
        <v/>
      </c>
      <c r="H547" s="1440" t="str">
        <f t="shared" si="163"/>
        <v/>
      </c>
      <c r="I547" s="1439" t="str">
        <f>IF(AND(F547&lt;&gt;"",N26&gt;0,M547&gt;N26),"Mot &gt; limite","")</f>
        <v/>
      </c>
      <c r="M547" s="1408">
        <f>IF(OR(F547="",N26="",N26&lt;=0),"",IF(LEN(F547)&lt;=N26,LEN(F547),IFERROR(FIND("♦",SUBSTITUTE(LEFT(F547,N26)," ","♦",LEN(LEFT(F547,N26))-LEN(SUBSTITUTE(LEFT(F547,N26)," ","")))),FIND(" ",F547&amp;" ",N26+1)-1)))</f>
        <v>1</v>
      </c>
      <c r="N547" s="1437" t="str">
        <f t="shared" si="164"/>
        <v/>
      </c>
      <c r="O547" s="1438" t="str">
        <f t="shared" si="165"/>
        <v/>
      </c>
      <c r="P547" s="1437" t="str">
        <f t="shared" si="166"/>
        <v/>
      </c>
      <c r="Q547" s="1437" t="str">
        <f t="shared" si="167"/>
        <v/>
      </c>
      <c r="S547" s="1462"/>
      <c r="T547" s="1461"/>
      <c r="U547" s="1460"/>
      <c r="V547" s="1461"/>
      <c r="W547" s="1460"/>
      <c r="X547" s="1459"/>
      <c r="Y547" s="1457"/>
      <c r="Z547" s="1458"/>
      <c r="AA547" s="1457"/>
      <c r="AB547" s="1456"/>
      <c r="AC547" s="1455"/>
      <c r="AD547" s="1443"/>
      <c r="AE547" s="1454"/>
      <c r="AF547" s="1453"/>
      <c r="AG547" s="1452"/>
      <c r="AH547" s="1452"/>
      <c r="AI547" s="1451"/>
      <c r="AJ547" s="1449"/>
      <c r="AK547" s="1449"/>
      <c r="AL547" s="1450"/>
      <c r="AM547" s="1449"/>
      <c r="AN547" s="1448"/>
      <c r="AO547" s="1447"/>
      <c r="AP547" s="1446"/>
      <c r="AQ547" s="1445"/>
      <c r="AR547" s="1444"/>
      <c r="EF547" s="1412"/>
      <c r="EG547" s="1411" t="s">
        <v>3127</v>
      </c>
      <c r="EH547" s="1411" t="s">
        <v>603</v>
      </c>
      <c r="EI547" s="1411" t="s">
        <v>1906</v>
      </c>
      <c r="EJ547" s="1411" t="s">
        <v>3128</v>
      </c>
      <c r="EK547" s="1411" t="s">
        <v>3128</v>
      </c>
      <c r="EL547" s="1411" t="s">
        <v>2485</v>
      </c>
      <c r="EM547" s="1411" t="s">
        <v>2486</v>
      </c>
      <c r="EN547" s="1411" t="s">
        <v>2953</v>
      </c>
      <c r="EO547" s="1414" t="s">
        <v>2954</v>
      </c>
    </row>
    <row r="548" spans="2:145" ht="21" customHeight="1">
      <c r="B548" s="1439"/>
      <c r="C548" s="1439"/>
      <c r="D548" s="1439"/>
      <c r="E548" s="1439">
        <f t="array" ref="E548">IF(H547&lt;&gt;"",E547,IF(E547="","",IFERROR(MATCH(TRUE(),INDEX(INDEX(K:K,E547+1):K219&lt;&gt;"",0),0)+E547,"")))</f>
        <v>689</v>
      </c>
      <c r="F548" s="1441">
        <f t="shared" si="168"/>
        <v>0</v>
      </c>
      <c r="G548" s="1441" t="str">
        <f t="shared" si="162"/>
        <v/>
      </c>
      <c r="H548" s="1440" t="str">
        <f t="shared" si="163"/>
        <v/>
      </c>
      <c r="I548" s="1439" t="str">
        <f>IF(AND(F548&lt;&gt;"",N26&gt;0,M548&gt;N26),"Mot &gt; limite","")</f>
        <v/>
      </c>
      <c r="M548" s="1408">
        <f>IF(OR(F548="",N26="",N26&lt;=0),"",IF(LEN(F548)&lt;=N26,LEN(F548),IFERROR(FIND("♦",SUBSTITUTE(LEFT(F548,N26)," ","♦",LEN(LEFT(F548,N26))-LEN(SUBSTITUTE(LEFT(F548,N26)," ","")))),FIND(" ",F548&amp;" ",N26+1)-1)))</f>
        <v>1</v>
      </c>
      <c r="N548" s="1437" t="str">
        <f t="shared" si="164"/>
        <v/>
      </c>
      <c r="O548" s="1438" t="str">
        <f t="shared" si="165"/>
        <v/>
      </c>
      <c r="P548" s="1437" t="str">
        <f t="shared" si="166"/>
        <v/>
      </c>
      <c r="Q548" s="1437" t="str">
        <f t="shared" si="167"/>
        <v/>
      </c>
      <c r="S548" s="1462"/>
      <c r="T548" s="1461"/>
      <c r="U548" s="1460"/>
      <c r="V548" s="1461"/>
      <c r="W548" s="1460"/>
      <c r="X548" s="1459"/>
      <c r="Y548" s="1457"/>
      <c r="Z548" s="1458"/>
      <c r="AA548" s="1457"/>
      <c r="AB548" s="1456"/>
      <c r="AC548" s="1455"/>
      <c r="AD548" s="1443"/>
      <c r="AE548" s="1454"/>
      <c r="AF548" s="1453"/>
      <c r="AG548" s="1452"/>
      <c r="AH548" s="1452"/>
      <c r="AI548" s="1451"/>
      <c r="AJ548" s="1449"/>
      <c r="AK548" s="1449"/>
      <c r="AL548" s="1450"/>
      <c r="AM548" s="1449"/>
      <c r="AN548" s="1448"/>
      <c r="AO548" s="1447"/>
      <c r="AP548" s="1446"/>
      <c r="AQ548" s="1445"/>
      <c r="AR548" s="1444"/>
      <c r="EF548" s="1412"/>
      <c r="EG548" s="1411" t="s">
        <v>3129</v>
      </c>
      <c r="EH548" s="1411" t="s">
        <v>603</v>
      </c>
      <c r="EI548" s="1411" t="s">
        <v>1906</v>
      </c>
      <c r="EJ548" s="1411" t="s">
        <v>3130</v>
      </c>
      <c r="EK548" s="1411" t="s">
        <v>3130</v>
      </c>
      <c r="EL548" s="1411" t="s">
        <v>2485</v>
      </c>
      <c r="EM548" s="1411" t="s">
        <v>2486</v>
      </c>
      <c r="EN548" s="1411" t="s">
        <v>2953</v>
      </c>
      <c r="EO548" s="1414" t="s">
        <v>2954</v>
      </c>
    </row>
    <row r="549" spans="2:145" ht="21" customHeight="1">
      <c r="B549" s="1439"/>
      <c r="C549" s="1439"/>
      <c r="D549" s="1439"/>
      <c r="E549" s="1439">
        <f t="array" ref="E549">IF(H548&lt;&gt;"",E548,IF(E548="","",IFERROR(MATCH(TRUE(),INDEX(INDEX(K:K,E548+1):K219&lt;&gt;"",0),0)+E548,"")))</f>
        <v>690</v>
      </c>
      <c r="F549" s="1441">
        <f t="shared" si="168"/>
        <v>0</v>
      </c>
      <c r="G549" s="1441" t="str">
        <f t="shared" si="162"/>
        <v/>
      </c>
      <c r="H549" s="1440" t="str">
        <f t="shared" si="163"/>
        <v/>
      </c>
      <c r="I549" s="1439" t="str">
        <f>IF(AND(F549&lt;&gt;"",N26&gt;0,M549&gt;N26),"Mot &gt; limite","")</f>
        <v/>
      </c>
      <c r="M549" s="1408">
        <f>IF(OR(F549="",N26="",N26&lt;=0),"",IF(LEN(F549)&lt;=N26,LEN(F549),IFERROR(FIND("♦",SUBSTITUTE(LEFT(F549,N26)," ","♦",LEN(LEFT(F549,N26))-LEN(SUBSTITUTE(LEFT(F549,N26)," ","")))),FIND(" ",F549&amp;" ",N26+1)-1)))</f>
        <v>1</v>
      </c>
      <c r="N549" s="1437" t="str">
        <f t="shared" si="164"/>
        <v/>
      </c>
      <c r="O549" s="1438" t="str">
        <f t="shared" si="165"/>
        <v/>
      </c>
      <c r="P549" s="1437" t="str">
        <f t="shared" si="166"/>
        <v/>
      </c>
      <c r="Q549" s="1437" t="str">
        <f t="shared" si="167"/>
        <v/>
      </c>
      <c r="S549" s="1462"/>
      <c r="T549" s="1461"/>
      <c r="U549" s="1460"/>
      <c r="V549" s="1461"/>
      <c r="W549" s="1460"/>
      <c r="X549" s="1459"/>
      <c r="Y549" s="1457"/>
      <c r="Z549" s="1458"/>
      <c r="AA549" s="1457"/>
      <c r="AB549" s="1456"/>
      <c r="AC549" s="1455"/>
      <c r="AD549" s="1443"/>
      <c r="AE549" s="1454"/>
      <c r="AF549" s="1453"/>
      <c r="AG549" s="1452"/>
      <c r="AH549" s="1452"/>
      <c r="AI549" s="1451"/>
      <c r="AJ549" s="1449"/>
      <c r="AK549" s="1449"/>
      <c r="AL549" s="1450"/>
      <c r="AM549" s="1449"/>
      <c r="AN549" s="1448"/>
      <c r="AO549" s="1447"/>
      <c r="AP549" s="1446"/>
      <c r="AQ549" s="1445"/>
      <c r="AR549" s="1444"/>
      <c r="EF549" s="1412"/>
      <c r="EG549" s="1411" t="s">
        <v>3131</v>
      </c>
      <c r="EH549" s="1411" t="s">
        <v>603</v>
      </c>
      <c r="EI549" s="1411" t="s">
        <v>1906</v>
      </c>
      <c r="EJ549" s="1411" t="s">
        <v>3132</v>
      </c>
      <c r="EK549" s="1411" t="s">
        <v>3132</v>
      </c>
      <c r="EL549" s="1411" t="s">
        <v>2485</v>
      </c>
      <c r="EM549" s="1411" t="s">
        <v>2486</v>
      </c>
      <c r="EN549" s="1411" t="s">
        <v>2953</v>
      </c>
      <c r="EO549" s="1414" t="s">
        <v>2954</v>
      </c>
    </row>
    <row r="550" spans="2:145" ht="21" customHeight="1">
      <c r="B550" s="1439"/>
      <c r="C550" s="1439"/>
      <c r="D550" s="1439"/>
      <c r="E550" s="1439">
        <f t="array" ref="E550">IF(H549&lt;&gt;"",E549,IF(E549="","",IFERROR(MATCH(TRUE(),INDEX(INDEX(K:K,E549+1):K219&lt;&gt;"",0),0)+E549,"")))</f>
        <v>691</v>
      </c>
      <c r="F550" s="1441">
        <f t="shared" si="168"/>
        <v>0</v>
      </c>
      <c r="G550" s="1441" t="str">
        <f t="shared" si="162"/>
        <v/>
      </c>
      <c r="H550" s="1440" t="str">
        <f t="shared" si="163"/>
        <v/>
      </c>
      <c r="I550" s="1439" t="str">
        <f>IF(AND(F550&lt;&gt;"",N26&gt;0,M550&gt;N26),"Mot &gt; limite","")</f>
        <v/>
      </c>
      <c r="M550" s="1408">
        <f>IF(OR(F550="",N26="",N26&lt;=0),"",IF(LEN(F550)&lt;=N26,LEN(F550),IFERROR(FIND("♦",SUBSTITUTE(LEFT(F550,N26)," ","♦",LEN(LEFT(F550,N26))-LEN(SUBSTITUTE(LEFT(F550,N26)," ","")))),FIND(" ",F550&amp;" ",N26+1)-1)))</f>
        <v>1</v>
      </c>
      <c r="N550" s="1437" t="str">
        <f t="shared" si="164"/>
        <v/>
      </c>
      <c r="O550" s="1438" t="str">
        <f t="shared" si="165"/>
        <v/>
      </c>
      <c r="P550" s="1437" t="str">
        <f t="shared" si="166"/>
        <v/>
      </c>
      <c r="Q550" s="1437" t="str">
        <f t="shared" si="167"/>
        <v/>
      </c>
      <c r="S550" s="1462"/>
      <c r="T550" s="1461"/>
      <c r="U550" s="1460"/>
      <c r="V550" s="1461"/>
      <c r="W550" s="1460"/>
      <c r="X550" s="1459"/>
      <c r="Y550" s="1457"/>
      <c r="Z550" s="1458"/>
      <c r="AA550" s="1457"/>
      <c r="AB550" s="1456"/>
      <c r="AC550" s="1455"/>
      <c r="AD550" s="1443"/>
      <c r="AE550" s="1454"/>
      <c r="AF550" s="1453"/>
      <c r="AG550" s="1452"/>
      <c r="AH550" s="1452"/>
      <c r="AI550" s="1451"/>
      <c r="AJ550" s="1449"/>
      <c r="AK550" s="1449"/>
      <c r="AL550" s="1450"/>
      <c r="AM550" s="1449"/>
      <c r="AN550" s="1448"/>
      <c r="AO550" s="1447"/>
      <c r="AP550" s="1446"/>
      <c r="AQ550" s="1445"/>
      <c r="AR550" s="1444"/>
      <c r="EF550" s="1412"/>
      <c r="EG550" s="1411" t="s">
        <v>3133</v>
      </c>
      <c r="EH550" s="1411" t="s">
        <v>603</v>
      </c>
      <c r="EI550" s="1411" t="s">
        <v>1906</v>
      </c>
      <c r="EJ550" s="1411" t="s">
        <v>3134</v>
      </c>
      <c r="EK550" s="1411" t="s">
        <v>3134</v>
      </c>
      <c r="EL550" s="1411" t="s">
        <v>2485</v>
      </c>
      <c r="EM550" s="1411" t="s">
        <v>2486</v>
      </c>
      <c r="EN550" s="1411" t="s">
        <v>2953</v>
      </c>
      <c r="EO550" s="1414" t="s">
        <v>2954</v>
      </c>
    </row>
    <row r="551" spans="2:145" ht="21" customHeight="1">
      <c r="B551" s="1439"/>
      <c r="C551" s="1439"/>
      <c r="D551" s="1439"/>
      <c r="E551" s="1439">
        <f t="array" ref="E551">IF(H550&lt;&gt;"",E550,IF(E550="","",IFERROR(MATCH(TRUE(),INDEX(INDEX(K:K,E550+1):K219&lt;&gt;"",0),0)+E550,"")))</f>
        <v>692</v>
      </c>
      <c r="F551" s="1441">
        <f t="shared" si="168"/>
        <v>0</v>
      </c>
      <c r="G551" s="1441" t="str">
        <f t="shared" si="162"/>
        <v/>
      </c>
      <c r="H551" s="1440" t="str">
        <f t="shared" si="163"/>
        <v/>
      </c>
      <c r="I551" s="1439" t="str">
        <f>IF(AND(F551&lt;&gt;"",N26&gt;0,M551&gt;N26),"Mot &gt; limite","")</f>
        <v/>
      </c>
      <c r="M551" s="1408">
        <f>IF(OR(F551="",N26="",N26&lt;=0),"",IF(LEN(F551)&lt;=N26,LEN(F551),IFERROR(FIND("♦",SUBSTITUTE(LEFT(F551,N26)," ","♦",LEN(LEFT(F551,N26))-LEN(SUBSTITUTE(LEFT(F551,N26)," ","")))),FIND(" ",F551&amp;" ",N26+1)-1)))</f>
        <v>1</v>
      </c>
      <c r="N551" s="1437" t="str">
        <f t="shared" si="164"/>
        <v/>
      </c>
      <c r="O551" s="1438" t="str">
        <f t="shared" si="165"/>
        <v/>
      </c>
      <c r="P551" s="1437" t="str">
        <f t="shared" si="166"/>
        <v/>
      </c>
      <c r="Q551" s="1437" t="str">
        <f t="shared" si="167"/>
        <v/>
      </c>
      <c r="S551" s="1462"/>
      <c r="T551" s="1461"/>
      <c r="U551" s="1460"/>
      <c r="V551" s="1461"/>
      <c r="W551" s="1460"/>
      <c r="X551" s="1459"/>
      <c r="Y551" s="1457"/>
      <c r="Z551" s="1458"/>
      <c r="AA551" s="1457"/>
      <c r="AB551" s="1456"/>
      <c r="AC551" s="1455"/>
      <c r="AD551" s="1443"/>
      <c r="AE551" s="1454"/>
      <c r="AF551" s="1453"/>
      <c r="AG551" s="1452"/>
      <c r="AH551" s="1452"/>
      <c r="AI551" s="1451"/>
      <c r="AJ551" s="1449"/>
      <c r="AK551" s="1449"/>
      <c r="AL551" s="1450"/>
      <c r="AM551" s="1449"/>
      <c r="AN551" s="1448"/>
      <c r="AO551" s="1447"/>
      <c r="AP551" s="1446"/>
      <c r="AQ551" s="1445"/>
      <c r="AR551" s="1444"/>
      <c r="EF551" s="1412"/>
      <c r="EG551" s="1411" t="s">
        <v>3135</v>
      </c>
      <c r="EH551" s="1411" t="s">
        <v>603</v>
      </c>
      <c r="EI551" s="1411" t="s">
        <v>1906</v>
      </c>
      <c r="EJ551" s="1411" t="s">
        <v>3136</v>
      </c>
      <c r="EK551" s="1411" t="s">
        <v>3136</v>
      </c>
      <c r="EL551" s="1411" t="s">
        <v>2485</v>
      </c>
      <c r="EM551" s="1411" t="s">
        <v>2486</v>
      </c>
      <c r="EN551" s="1411" t="s">
        <v>2953</v>
      </c>
      <c r="EO551" s="1414" t="s">
        <v>2954</v>
      </c>
    </row>
    <row r="552" spans="2:145" ht="21" customHeight="1">
      <c r="B552" s="1439"/>
      <c r="C552" s="1439"/>
      <c r="D552" s="1439"/>
      <c r="E552" s="1439">
        <f t="array" ref="E552">IF(H551&lt;&gt;"",E551,IF(E551="","",IFERROR(MATCH(TRUE(),INDEX(INDEX(K:K,E551+1):K219&lt;&gt;"",0),0)+E551,"")))</f>
        <v>693</v>
      </c>
      <c r="F552" s="1441">
        <f t="shared" si="168"/>
        <v>0</v>
      </c>
      <c r="G552" s="1441" t="str">
        <f t="shared" si="162"/>
        <v/>
      </c>
      <c r="H552" s="1440" t="str">
        <f t="shared" si="163"/>
        <v/>
      </c>
      <c r="I552" s="1439" t="str">
        <f>IF(AND(F552&lt;&gt;"",N26&gt;0,M552&gt;N26),"Mot &gt; limite","")</f>
        <v/>
      </c>
      <c r="M552" s="1408">
        <f>IF(OR(F552="",N26="",N26&lt;=0),"",IF(LEN(F552)&lt;=N26,LEN(F552),IFERROR(FIND("♦",SUBSTITUTE(LEFT(F552,N26)," ","♦",LEN(LEFT(F552,N26))-LEN(SUBSTITUTE(LEFT(F552,N26)," ","")))),FIND(" ",F552&amp;" ",N26+1)-1)))</f>
        <v>1</v>
      </c>
      <c r="N552" s="1437" t="str">
        <f t="shared" si="164"/>
        <v/>
      </c>
      <c r="O552" s="1438" t="str">
        <f t="shared" si="165"/>
        <v/>
      </c>
      <c r="P552" s="1437" t="str">
        <f t="shared" si="166"/>
        <v/>
      </c>
      <c r="Q552" s="1437" t="str">
        <f t="shared" si="167"/>
        <v/>
      </c>
      <c r="S552" s="1462"/>
      <c r="T552" s="1461"/>
      <c r="U552" s="1460"/>
      <c r="V552" s="1461"/>
      <c r="W552" s="1460"/>
      <c r="X552" s="1459"/>
      <c r="Y552" s="1457"/>
      <c r="Z552" s="1458"/>
      <c r="AA552" s="1457"/>
      <c r="AB552" s="1456"/>
      <c r="AC552" s="1455"/>
      <c r="AD552" s="1443"/>
      <c r="AE552" s="1454"/>
      <c r="AF552" s="1453"/>
      <c r="AG552" s="1452"/>
      <c r="AH552" s="1452"/>
      <c r="AI552" s="1451"/>
      <c r="AJ552" s="1449"/>
      <c r="AK552" s="1449"/>
      <c r="AL552" s="1450"/>
      <c r="AM552" s="1449"/>
      <c r="AN552" s="1448"/>
      <c r="AO552" s="1447"/>
      <c r="AP552" s="1446"/>
      <c r="AQ552" s="1445"/>
      <c r="AR552" s="1444"/>
      <c r="EF552" s="1412"/>
      <c r="EG552" s="1411" t="s">
        <v>3137</v>
      </c>
      <c r="EH552" s="1411" t="s">
        <v>603</v>
      </c>
      <c r="EI552" s="1411" t="s">
        <v>1906</v>
      </c>
      <c r="EJ552" s="1411" t="s">
        <v>3138</v>
      </c>
      <c r="EK552" s="1411" t="s">
        <v>3138</v>
      </c>
      <c r="EL552" s="1411" t="s">
        <v>2485</v>
      </c>
      <c r="EM552" s="1411" t="s">
        <v>2486</v>
      </c>
      <c r="EN552" s="1411" t="s">
        <v>2953</v>
      </c>
      <c r="EO552" s="1414" t="s">
        <v>2954</v>
      </c>
    </row>
    <row r="553" spans="2:145" ht="21" customHeight="1">
      <c r="B553" s="1439"/>
      <c r="C553" s="1439"/>
      <c r="D553" s="1439"/>
      <c r="E553" s="1439">
        <f t="array" ref="E553">IF(H552&lt;&gt;"",E552,IF(E552="","",IFERROR(MATCH(TRUE(),INDEX(INDEX(K:K,E552+1):K219&lt;&gt;"",0),0)+E552,"")))</f>
        <v>694</v>
      </c>
      <c r="F553" s="1441">
        <f t="shared" si="168"/>
        <v>0</v>
      </c>
      <c r="G553" s="1441" t="str">
        <f t="shared" si="162"/>
        <v/>
      </c>
      <c r="H553" s="1440" t="str">
        <f t="shared" si="163"/>
        <v/>
      </c>
      <c r="I553" s="1439" t="str">
        <f>IF(AND(F553&lt;&gt;"",N26&gt;0,M553&gt;N26),"Mot &gt; limite","")</f>
        <v/>
      </c>
      <c r="M553" s="1408">
        <f>IF(OR(F553="",N26="",N26&lt;=0),"",IF(LEN(F553)&lt;=N26,LEN(F553),IFERROR(FIND("♦",SUBSTITUTE(LEFT(F553,N26)," ","♦",LEN(LEFT(F553,N26))-LEN(SUBSTITUTE(LEFT(F553,N26)," ","")))),FIND(" ",F553&amp;" ",N26+1)-1)))</f>
        <v>1</v>
      </c>
      <c r="N553" s="1437" t="str">
        <f t="shared" si="164"/>
        <v/>
      </c>
      <c r="O553" s="1438" t="str">
        <f t="shared" si="165"/>
        <v/>
      </c>
      <c r="P553" s="1437" t="str">
        <f t="shared" si="166"/>
        <v/>
      </c>
      <c r="Q553" s="1437" t="str">
        <f t="shared" si="167"/>
        <v/>
      </c>
      <c r="S553" s="1462"/>
      <c r="T553" s="1461"/>
      <c r="U553" s="1460"/>
      <c r="V553" s="1461"/>
      <c r="W553" s="1460"/>
      <c r="X553" s="1459"/>
      <c r="Y553" s="1457"/>
      <c r="Z553" s="1458"/>
      <c r="AA553" s="1457"/>
      <c r="AB553" s="1456"/>
      <c r="AC553" s="1455"/>
      <c r="AD553" s="1443"/>
      <c r="AE553" s="1454"/>
      <c r="AF553" s="1453"/>
      <c r="AG553" s="1452"/>
      <c r="AH553" s="1452"/>
      <c r="AI553" s="1451"/>
      <c r="AJ553" s="1449"/>
      <c r="AK553" s="1449"/>
      <c r="AL553" s="1450"/>
      <c r="AM553" s="1449"/>
      <c r="AN553" s="1448"/>
      <c r="AO553" s="1447"/>
      <c r="AP553" s="1446"/>
      <c r="AQ553" s="1445"/>
      <c r="AR553" s="1444"/>
      <c r="EF553" s="1412"/>
      <c r="EG553" s="1411" t="s">
        <v>3139</v>
      </c>
      <c r="EH553" s="1411" t="s">
        <v>603</v>
      </c>
      <c r="EI553" s="1411" t="s">
        <v>1906</v>
      </c>
      <c r="EJ553" s="1411" t="s">
        <v>3140</v>
      </c>
      <c r="EK553" s="1411" t="s">
        <v>3140</v>
      </c>
      <c r="EL553" s="1411" t="s">
        <v>2485</v>
      </c>
      <c r="EM553" s="1411" t="s">
        <v>2486</v>
      </c>
      <c r="EN553" s="1411" t="s">
        <v>2953</v>
      </c>
      <c r="EO553" s="1414" t="s">
        <v>2954</v>
      </c>
    </row>
    <row r="554" spans="2:145" ht="21" customHeight="1">
      <c r="B554" s="1439"/>
      <c r="C554" s="1439"/>
      <c r="D554" s="1439"/>
      <c r="E554" s="1439">
        <f t="array" ref="E554">IF(H553&lt;&gt;"",E553,IF(E553="","",IFERROR(MATCH(TRUE(),INDEX(INDEX(K:K,E553+1):K219&lt;&gt;"",0),0)+E553,"")))</f>
        <v>695</v>
      </c>
      <c r="F554" s="1441">
        <f t="shared" si="168"/>
        <v>0</v>
      </c>
      <c r="G554" s="1441" t="str">
        <f t="shared" si="162"/>
        <v/>
      </c>
      <c r="H554" s="1440" t="str">
        <f t="shared" si="163"/>
        <v/>
      </c>
      <c r="I554" s="1439" t="str">
        <f>IF(AND(F554&lt;&gt;"",N26&gt;0,M554&gt;N26),"Mot &gt; limite","")</f>
        <v/>
      </c>
      <c r="M554" s="1408">
        <f>IF(OR(F554="",N26="",N26&lt;=0),"",IF(LEN(F554)&lt;=N26,LEN(F554),IFERROR(FIND("♦",SUBSTITUTE(LEFT(F554,N26)," ","♦",LEN(LEFT(F554,N26))-LEN(SUBSTITUTE(LEFT(F554,N26)," ","")))),FIND(" ",F554&amp;" ",N26+1)-1)))</f>
        <v>1</v>
      </c>
      <c r="N554" s="1437" t="str">
        <f t="shared" si="164"/>
        <v/>
      </c>
      <c r="O554" s="1438" t="str">
        <f t="shared" si="165"/>
        <v/>
      </c>
      <c r="P554" s="1437" t="str">
        <f t="shared" si="166"/>
        <v/>
      </c>
      <c r="Q554" s="1437" t="str">
        <f t="shared" si="167"/>
        <v/>
      </c>
      <c r="S554" s="1462"/>
      <c r="T554" s="1461"/>
      <c r="U554" s="1460"/>
      <c r="V554" s="1461"/>
      <c r="W554" s="1460"/>
      <c r="X554" s="1459"/>
      <c r="Y554" s="1457"/>
      <c r="Z554" s="1458"/>
      <c r="AA554" s="1457"/>
      <c r="AB554" s="1456"/>
      <c r="AC554" s="1455"/>
      <c r="AD554" s="1443"/>
      <c r="AE554" s="1454"/>
      <c r="AF554" s="1453"/>
      <c r="AG554" s="1452"/>
      <c r="AH554" s="1452"/>
      <c r="AI554" s="1451"/>
      <c r="AJ554" s="1449"/>
      <c r="AK554" s="1449"/>
      <c r="AL554" s="1450"/>
      <c r="AM554" s="1449"/>
      <c r="AN554" s="1448"/>
      <c r="AO554" s="1447"/>
      <c r="AP554" s="1446"/>
      <c r="AQ554" s="1445"/>
      <c r="AR554" s="1444"/>
      <c r="EF554" s="1412"/>
      <c r="EG554" s="1411" t="s">
        <v>3141</v>
      </c>
      <c r="EH554" s="1411" t="s">
        <v>603</v>
      </c>
      <c r="EI554" s="1411" t="s">
        <v>1906</v>
      </c>
      <c r="EJ554" s="1411" t="s">
        <v>3142</v>
      </c>
      <c r="EK554" s="1411" t="s">
        <v>3142</v>
      </c>
      <c r="EL554" s="1411" t="s">
        <v>2485</v>
      </c>
      <c r="EM554" s="1411" t="s">
        <v>2486</v>
      </c>
      <c r="EN554" s="1411" t="s">
        <v>2953</v>
      </c>
      <c r="EO554" s="1414" t="s">
        <v>2954</v>
      </c>
    </row>
    <row r="555" spans="2:145" ht="21" customHeight="1">
      <c r="B555" s="1439"/>
      <c r="C555" s="1439"/>
      <c r="D555" s="1439"/>
      <c r="E555" s="1439">
        <f t="array" ref="E555">IF(H554&lt;&gt;"",E554,IF(E554="","",IFERROR(MATCH(TRUE(),INDEX(INDEX(K:K,E554+1):K219&lt;&gt;"",0),0)+E554,"")))</f>
        <v>696</v>
      </c>
      <c r="F555" s="1441">
        <f t="shared" si="168"/>
        <v>0</v>
      </c>
      <c r="G555" s="1441" t="str">
        <f t="shared" si="162"/>
        <v/>
      </c>
      <c r="H555" s="1440" t="str">
        <f t="shared" si="163"/>
        <v/>
      </c>
      <c r="I555" s="1439" t="str">
        <f>IF(AND(F555&lt;&gt;"",N26&gt;0,M555&gt;N26),"Mot &gt; limite","")</f>
        <v/>
      </c>
      <c r="M555" s="1408">
        <f>IF(OR(F555="",N26="",N26&lt;=0),"",IF(LEN(F555)&lt;=N26,LEN(F555),IFERROR(FIND("♦",SUBSTITUTE(LEFT(F555,N26)," ","♦",LEN(LEFT(F555,N26))-LEN(SUBSTITUTE(LEFT(F555,N26)," ","")))),FIND(" ",F555&amp;" ",N26+1)-1)))</f>
        <v>1</v>
      </c>
      <c r="N555" s="1437" t="str">
        <f t="shared" si="164"/>
        <v/>
      </c>
      <c r="O555" s="1438" t="str">
        <f t="shared" si="165"/>
        <v/>
      </c>
      <c r="P555" s="1437" t="str">
        <f t="shared" si="166"/>
        <v/>
      </c>
      <c r="Q555" s="1437" t="str">
        <f t="shared" si="167"/>
        <v/>
      </c>
      <c r="S555" s="1462"/>
      <c r="T555" s="1461"/>
      <c r="U555" s="1460"/>
      <c r="V555" s="1461"/>
      <c r="W555" s="1460"/>
      <c r="X555" s="1459"/>
      <c r="Y555" s="1457"/>
      <c r="Z555" s="1458"/>
      <c r="AA555" s="1457"/>
      <c r="AB555" s="1456"/>
      <c r="AC555" s="1455"/>
      <c r="AD555" s="1443"/>
      <c r="AE555" s="1454"/>
      <c r="AF555" s="1453"/>
      <c r="AG555" s="1452"/>
      <c r="AH555" s="1452"/>
      <c r="AI555" s="1451"/>
      <c r="AJ555" s="1449"/>
      <c r="AK555" s="1449"/>
      <c r="AL555" s="1450"/>
      <c r="AM555" s="1449"/>
      <c r="AN555" s="1448"/>
      <c r="AO555" s="1447"/>
      <c r="AP555" s="1446"/>
      <c r="AQ555" s="1445"/>
      <c r="AR555" s="1444"/>
      <c r="EF555" s="1412"/>
      <c r="EG555" s="1411" t="s">
        <v>3143</v>
      </c>
      <c r="EH555" s="1411" t="s">
        <v>603</v>
      </c>
      <c r="EI555" s="1411" t="s">
        <v>1906</v>
      </c>
      <c r="EJ555" s="1411" t="s">
        <v>3144</v>
      </c>
      <c r="EK555" s="1411" t="s">
        <v>3144</v>
      </c>
      <c r="EL555" s="1411" t="s">
        <v>2485</v>
      </c>
      <c r="EM555" s="1411" t="s">
        <v>2486</v>
      </c>
      <c r="EN555" s="1411" t="s">
        <v>2953</v>
      </c>
      <c r="EO555" s="1414" t="s">
        <v>2954</v>
      </c>
    </row>
    <row r="556" spans="2:145" ht="21" customHeight="1">
      <c r="B556" s="1439"/>
      <c r="C556" s="1439"/>
      <c r="D556" s="1439"/>
      <c r="E556" s="1439">
        <f t="array" ref="E556">IF(H555&lt;&gt;"",E555,IF(E555="","",IFERROR(MATCH(TRUE(),INDEX(INDEX(K:K,E555+1):K219&lt;&gt;"",0),0)+E555,"")))</f>
        <v>697</v>
      </c>
      <c r="F556" s="1441">
        <f t="shared" si="168"/>
        <v>0</v>
      </c>
      <c r="G556" s="1441" t="str">
        <f t="shared" si="162"/>
        <v/>
      </c>
      <c r="H556" s="1440" t="str">
        <f t="shared" si="163"/>
        <v/>
      </c>
      <c r="I556" s="1439" t="str">
        <f>IF(AND(F556&lt;&gt;"",N26&gt;0,M556&gt;N26),"Mot &gt; limite","")</f>
        <v/>
      </c>
      <c r="M556" s="1408">
        <f>IF(OR(F556="",N26="",N26&lt;=0),"",IF(LEN(F556)&lt;=N26,LEN(F556),IFERROR(FIND("♦",SUBSTITUTE(LEFT(F556,N26)," ","♦",LEN(LEFT(F556,N26))-LEN(SUBSTITUTE(LEFT(F556,N26)," ","")))),FIND(" ",F556&amp;" ",N26+1)-1)))</f>
        <v>1</v>
      </c>
      <c r="N556" s="1437" t="str">
        <f t="shared" si="164"/>
        <v/>
      </c>
      <c r="O556" s="1438" t="str">
        <f t="shared" si="165"/>
        <v/>
      </c>
      <c r="P556" s="1437" t="str">
        <f t="shared" si="166"/>
        <v/>
      </c>
      <c r="Q556" s="1437" t="str">
        <f t="shared" si="167"/>
        <v/>
      </c>
      <c r="S556" s="1462"/>
      <c r="T556" s="1461"/>
      <c r="U556" s="1460"/>
      <c r="V556" s="1461"/>
      <c r="W556" s="1460"/>
      <c r="X556" s="1459"/>
      <c r="Y556" s="1457"/>
      <c r="Z556" s="1458"/>
      <c r="AA556" s="1457"/>
      <c r="AB556" s="1456"/>
      <c r="AC556" s="1455"/>
      <c r="AD556" s="1443"/>
      <c r="AE556" s="1454"/>
      <c r="AF556" s="1453"/>
      <c r="AG556" s="1452"/>
      <c r="AH556" s="1452"/>
      <c r="AI556" s="1451"/>
      <c r="AJ556" s="1449"/>
      <c r="AK556" s="1449"/>
      <c r="AL556" s="1450"/>
      <c r="AM556" s="1449"/>
      <c r="AN556" s="1448"/>
      <c r="AO556" s="1447"/>
      <c r="AP556" s="1446"/>
      <c r="AQ556" s="1445"/>
      <c r="AR556" s="1444"/>
      <c r="EF556" s="1412"/>
      <c r="EG556" s="1411" t="s">
        <v>3145</v>
      </c>
      <c r="EH556" s="1411" t="s">
        <v>603</v>
      </c>
      <c r="EI556" s="1411" t="s">
        <v>1906</v>
      </c>
      <c r="EJ556" s="1411" t="s">
        <v>3146</v>
      </c>
      <c r="EK556" s="1411" t="s">
        <v>3146</v>
      </c>
      <c r="EL556" s="1411" t="s">
        <v>2485</v>
      </c>
      <c r="EM556" s="1411" t="s">
        <v>2486</v>
      </c>
      <c r="EN556" s="1411" t="s">
        <v>2953</v>
      </c>
      <c r="EO556" s="1414" t="s">
        <v>2954</v>
      </c>
    </row>
    <row r="557" spans="2:145" ht="21" customHeight="1">
      <c r="B557" s="1439"/>
      <c r="C557" s="1439"/>
      <c r="D557" s="1439"/>
      <c r="E557" s="1439">
        <f t="array" ref="E557">IF(H556&lt;&gt;"",E556,IF(E556="","",IFERROR(MATCH(TRUE(),INDEX(INDEX(K:K,E556+1):K219&lt;&gt;"",0),0)+E556,"")))</f>
        <v>698</v>
      </c>
      <c r="F557" s="1441">
        <f t="shared" si="168"/>
        <v>0</v>
      </c>
      <c r="G557" s="1441" t="str">
        <f t="shared" si="162"/>
        <v/>
      </c>
      <c r="H557" s="1440" t="str">
        <f t="shared" si="163"/>
        <v/>
      </c>
      <c r="I557" s="1439" t="str">
        <f>IF(AND(F557&lt;&gt;"",N26&gt;0,M557&gt;N26),"Mot &gt; limite","")</f>
        <v/>
      </c>
      <c r="M557" s="1408">
        <f>IF(OR(F557="",N26="",N26&lt;=0),"",IF(LEN(F557)&lt;=N26,LEN(F557),IFERROR(FIND("♦",SUBSTITUTE(LEFT(F557,N26)," ","♦",LEN(LEFT(F557,N26))-LEN(SUBSTITUTE(LEFT(F557,N26)," ","")))),FIND(" ",F557&amp;" ",N26+1)-1)))</f>
        <v>1</v>
      </c>
      <c r="N557" s="1437" t="str">
        <f t="shared" si="164"/>
        <v/>
      </c>
      <c r="O557" s="1438" t="str">
        <f t="shared" si="165"/>
        <v/>
      </c>
      <c r="P557" s="1437" t="str">
        <f t="shared" si="166"/>
        <v/>
      </c>
      <c r="Q557" s="1437" t="str">
        <f t="shared" si="167"/>
        <v/>
      </c>
      <c r="S557" s="1462"/>
      <c r="T557" s="1461"/>
      <c r="U557" s="1460"/>
      <c r="V557" s="1461"/>
      <c r="W557" s="1460"/>
      <c r="X557" s="1459"/>
      <c r="Y557" s="1457"/>
      <c r="Z557" s="1458"/>
      <c r="AA557" s="1457"/>
      <c r="AB557" s="1456"/>
      <c r="AC557" s="1455"/>
      <c r="AD557" s="1443"/>
      <c r="AE557" s="1454"/>
      <c r="AF557" s="1453"/>
      <c r="AG557" s="1452"/>
      <c r="AH557" s="1452"/>
      <c r="AI557" s="1451"/>
      <c r="AJ557" s="1449"/>
      <c r="AK557" s="1449"/>
      <c r="AL557" s="1450"/>
      <c r="AM557" s="1449"/>
      <c r="AN557" s="1448"/>
      <c r="AO557" s="1447"/>
      <c r="AP557" s="1446"/>
      <c r="AQ557" s="1445"/>
      <c r="AR557" s="1444"/>
      <c r="EF557" s="1412"/>
      <c r="EG557" s="1411" t="s">
        <v>3147</v>
      </c>
      <c r="EH557" s="1411" t="s">
        <v>603</v>
      </c>
      <c r="EI557" s="1411" t="s">
        <v>1906</v>
      </c>
      <c r="EJ557" s="1411" t="s">
        <v>3148</v>
      </c>
      <c r="EK557" s="1411" t="s">
        <v>3148</v>
      </c>
      <c r="EL557" s="1411" t="s">
        <v>2485</v>
      </c>
      <c r="EM557" s="1411" t="s">
        <v>2486</v>
      </c>
      <c r="EN557" s="1411" t="s">
        <v>2953</v>
      </c>
      <c r="EO557" s="1414" t="s">
        <v>2954</v>
      </c>
    </row>
    <row r="558" spans="2:145" ht="21" customHeight="1">
      <c r="B558" s="1439"/>
      <c r="C558" s="1439"/>
      <c r="D558" s="1439"/>
      <c r="E558" s="1439">
        <f t="array" ref="E558">IF(H557&lt;&gt;"",E557,IF(E557="","",IFERROR(MATCH(TRUE(),INDEX(INDEX(K:K,E557+1):K219&lt;&gt;"",0),0)+E557,"")))</f>
        <v>699</v>
      </c>
      <c r="F558" s="1441">
        <f t="shared" si="168"/>
        <v>0</v>
      </c>
      <c r="G558" s="1441" t="str">
        <f t="shared" si="162"/>
        <v/>
      </c>
      <c r="H558" s="1440" t="str">
        <f t="shared" si="163"/>
        <v/>
      </c>
      <c r="I558" s="1439" t="str">
        <f>IF(AND(F558&lt;&gt;"",N26&gt;0,M558&gt;N26),"Mot &gt; limite","")</f>
        <v/>
      </c>
      <c r="M558" s="1408">
        <f>IF(OR(F558="",N26="",N26&lt;=0),"",IF(LEN(F558)&lt;=N26,LEN(F558),IFERROR(FIND("♦",SUBSTITUTE(LEFT(F558,N26)," ","♦",LEN(LEFT(F558,N26))-LEN(SUBSTITUTE(LEFT(F558,N26)," ","")))),FIND(" ",F558&amp;" ",N26+1)-1)))</f>
        <v>1</v>
      </c>
      <c r="N558" s="1437" t="str">
        <f t="shared" si="164"/>
        <v/>
      </c>
      <c r="O558" s="1438" t="str">
        <f t="shared" si="165"/>
        <v/>
      </c>
      <c r="P558" s="1437" t="str">
        <f t="shared" si="166"/>
        <v/>
      </c>
      <c r="Q558" s="1437" t="str">
        <f t="shared" si="167"/>
        <v/>
      </c>
      <c r="S558" s="1462"/>
      <c r="T558" s="1461"/>
      <c r="U558" s="1460"/>
      <c r="V558" s="1461"/>
      <c r="W558" s="1460"/>
      <c r="X558" s="1459"/>
      <c r="Y558" s="1457"/>
      <c r="Z558" s="1458"/>
      <c r="AA558" s="1457"/>
      <c r="AB558" s="1456"/>
      <c r="AC558" s="1455"/>
      <c r="AD558" s="1443"/>
      <c r="AE558" s="1454"/>
      <c r="AF558" s="1453"/>
      <c r="AG558" s="1452"/>
      <c r="AH558" s="1452"/>
      <c r="AI558" s="1451"/>
      <c r="AJ558" s="1449"/>
      <c r="AK558" s="1449"/>
      <c r="AL558" s="1450"/>
      <c r="AM558" s="1449"/>
      <c r="AN558" s="1448"/>
      <c r="AO558" s="1447"/>
      <c r="AP558" s="1446"/>
      <c r="AQ558" s="1445"/>
      <c r="AR558" s="1444"/>
      <c r="EF558" s="1412"/>
      <c r="EG558" s="1411" t="s">
        <v>3149</v>
      </c>
      <c r="EH558" s="1411" t="s">
        <v>603</v>
      </c>
      <c r="EI558" s="1411" t="s">
        <v>1906</v>
      </c>
      <c r="EJ558" s="1411" t="s">
        <v>3150</v>
      </c>
      <c r="EK558" s="1411" t="s">
        <v>3150</v>
      </c>
      <c r="EL558" s="1411" t="s">
        <v>2485</v>
      </c>
      <c r="EM558" s="1411" t="s">
        <v>2486</v>
      </c>
      <c r="EN558" s="1411" t="s">
        <v>2953</v>
      </c>
      <c r="EO558" s="1414" t="s">
        <v>2954</v>
      </c>
    </row>
    <row r="559" spans="2:145" ht="21" customHeight="1">
      <c r="B559" s="1439"/>
      <c r="C559" s="1439"/>
      <c r="D559" s="1439"/>
      <c r="E559" s="1439">
        <f t="array" ref="E559">IF(H558&lt;&gt;"",E558,IF(E558="","",IFERROR(MATCH(TRUE(),INDEX(INDEX(K:K,E558+1):K219&lt;&gt;"",0),0)+E558,"")))</f>
        <v>700</v>
      </c>
      <c r="F559" s="1441">
        <f t="shared" si="168"/>
        <v>0</v>
      </c>
      <c r="G559" s="1441" t="str">
        <f t="shared" si="162"/>
        <v/>
      </c>
      <c r="H559" s="1440" t="str">
        <f t="shared" si="163"/>
        <v/>
      </c>
      <c r="I559" s="1439" t="str">
        <f>IF(AND(F559&lt;&gt;"",N26&gt;0,M559&gt;N26),"Mot &gt; limite","")</f>
        <v/>
      </c>
      <c r="M559" s="1408">
        <f>IF(OR(F559="",N26="",N26&lt;=0),"",IF(LEN(F559)&lt;=N26,LEN(F559),IFERROR(FIND("♦",SUBSTITUTE(LEFT(F559,N26)," ","♦",LEN(LEFT(F559,N26))-LEN(SUBSTITUTE(LEFT(F559,N26)," ","")))),FIND(" ",F559&amp;" ",N26+1)-1)))</f>
        <v>1</v>
      </c>
      <c r="N559" s="1437" t="str">
        <f t="shared" si="164"/>
        <v/>
      </c>
      <c r="O559" s="1438" t="str">
        <f t="shared" si="165"/>
        <v/>
      </c>
      <c r="P559" s="1437" t="str">
        <f t="shared" si="166"/>
        <v/>
      </c>
      <c r="Q559" s="1437" t="str">
        <f t="shared" si="167"/>
        <v/>
      </c>
      <c r="S559" s="1462"/>
      <c r="T559" s="1461"/>
      <c r="U559" s="1460"/>
      <c r="V559" s="1461"/>
      <c r="W559" s="1460"/>
      <c r="X559" s="1459"/>
      <c r="Y559" s="1457"/>
      <c r="Z559" s="1458"/>
      <c r="AA559" s="1457"/>
      <c r="AB559" s="1456"/>
      <c r="AC559" s="1455"/>
      <c r="AD559" s="1443"/>
      <c r="AE559" s="1454"/>
      <c r="AF559" s="1453"/>
      <c r="AG559" s="1452"/>
      <c r="AH559" s="1452"/>
      <c r="AI559" s="1451"/>
      <c r="AJ559" s="1449"/>
      <c r="AK559" s="1449"/>
      <c r="AL559" s="1450"/>
      <c r="AM559" s="1449"/>
      <c r="AN559" s="1448"/>
      <c r="AO559" s="1447"/>
      <c r="AP559" s="1446"/>
      <c r="AQ559" s="1445"/>
      <c r="AR559" s="1444"/>
      <c r="EF559" s="1412"/>
      <c r="EG559" s="1411" t="s">
        <v>3151</v>
      </c>
      <c r="EH559" s="1411" t="s">
        <v>603</v>
      </c>
      <c r="EI559" s="1411" t="s">
        <v>1906</v>
      </c>
      <c r="EJ559" s="1411" t="s">
        <v>3152</v>
      </c>
      <c r="EK559" s="1411" t="s">
        <v>3152</v>
      </c>
      <c r="EL559" s="1411" t="s">
        <v>2485</v>
      </c>
      <c r="EM559" s="1411" t="s">
        <v>2486</v>
      </c>
      <c r="EN559" s="1411" t="s">
        <v>2953</v>
      </c>
      <c r="EO559" s="1414" t="s">
        <v>2954</v>
      </c>
    </row>
    <row r="560" spans="2:145" ht="21" customHeight="1">
      <c r="B560" s="1439"/>
      <c r="C560" s="1439"/>
      <c r="D560" s="1439"/>
      <c r="E560" s="1439">
        <f t="array" ref="E560">IF(H559&lt;&gt;"",E559,IF(E559="","",IFERROR(MATCH(TRUE(),INDEX(INDEX(K:K,E559+1):K219&lt;&gt;"",0),0)+E559,"")))</f>
        <v>701</v>
      </c>
      <c r="F560" s="1441">
        <f t="shared" si="168"/>
        <v>0</v>
      </c>
      <c r="G560" s="1441" t="str">
        <f t="shared" si="162"/>
        <v/>
      </c>
      <c r="H560" s="1440" t="str">
        <f t="shared" si="163"/>
        <v/>
      </c>
      <c r="I560" s="1439" t="str">
        <f>IF(AND(F560&lt;&gt;"",N26&gt;0,M560&gt;N26),"Mot &gt; limite","")</f>
        <v/>
      </c>
      <c r="M560" s="1408">
        <f>IF(OR(F560="",N26="",N26&lt;=0),"",IF(LEN(F560)&lt;=N26,LEN(F560),IFERROR(FIND("♦",SUBSTITUTE(LEFT(F560,N26)," ","♦",LEN(LEFT(F560,N26))-LEN(SUBSTITUTE(LEFT(F560,N26)," ","")))),FIND(" ",F560&amp;" ",N26+1)-1)))</f>
        <v>1</v>
      </c>
      <c r="N560" s="1437" t="str">
        <f t="shared" si="164"/>
        <v/>
      </c>
      <c r="O560" s="1438" t="str">
        <f t="shared" si="165"/>
        <v/>
      </c>
      <c r="P560" s="1437" t="str">
        <f t="shared" si="166"/>
        <v/>
      </c>
      <c r="Q560" s="1437" t="str">
        <f t="shared" si="167"/>
        <v/>
      </c>
      <c r="S560" s="1462"/>
      <c r="T560" s="1461"/>
      <c r="U560" s="1460"/>
      <c r="V560" s="1461"/>
      <c r="W560" s="1460"/>
      <c r="X560" s="1459"/>
      <c r="Y560" s="1457"/>
      <c r="Z560" s="1458"/>
      <c r="AA560" s="1457"/>
      <c r="AB560" s="1456"/>
      <c r="AC560" s="1455"/>
      <c r="AD560" s="1443"/>
      <c r="AE560" s="1454"/>
      <c r="AF560" s="1453"/>
      <c r="AG560" s="1452"/>
      <c r="AH560" s="1452"/>
      <c r="AI560" s="1451"/>
      <c r="AJ560" s="1449"/>
      <c r="AK560" s="1449"/>
      <c r="AL560" s="1450"/>
      <c r="AM560" s="1449"/>
      <c r="AN560" s="1448"/>
      <c r="AO560" s="1447"/>
      <c r="AP560" s="1446"/>
      <c r="AQ560" s="1445"/>
      <c r="AR560" s="1444"/>
      <c r="EF560" s="1412"/>
      <c r="EG560" s="1411" t="s">
        <v>3153</v>
      </c>
      <c r="EH560" s="1411" t="s">
        <v>603</v>
      </c>
      <c r="EI560" s="1411" t="s">
        <v>1906</v>
      </c>
      <c r="EJ560" s="1411" t="s">
        <v>3154</v>
      </c>
      <c r="EK560" s="1411" t="s">
        <v>3154</v>
      </c>
      <c r="EL560" s="1411" t="s">
        <v>2485</v>
      </c>
      <c r="EM560" s="1411" t="s">
        <v>2486</v>
      </c>
      <c r="EN560" s="1411" t="s">
        <v>2953</v>
      </c>
      <c r="EO560" s="1414" t="s">
        <v>2954</v>
      </c>
    </row>
    <row r="561" spans="2:145" ht="21" customHeight="1">
      <c r="B561" s="1439"/>
      <c r="C561" s="1439"/>
      <c r="D561" s="1439"/>
      <c r="E561" s="1439">
        <f t="array" ref="E561">IF(H560&lt;&gt;"",E560,IF(E560="","",IFERROR(MATCH(TRUE(),INDEX(INDEX(K:K,E560+1):K219&lt;&gt;"",0),0)+E560,"")))</f>
        <v>702</v>
      </c>
      <c r="F561" s="1441">
        <f t="shared" si="168"/>
        <v>0</v>
      </c>
      <c r="G561" s="1441" t="str">
        <f t="shared" si="162"/>
        <v/>
      </c>
      <c r="H561" s="1440" t="str">
        <f t="shared" si="163"/>
        <v/>
      </c>
      <c r="I561" s="1439" t="str">
        <f>IF(AND(F561&lt;&gt;"",N26&gt;0,M561&gt;N26),"Mot &gt; limite","")</f>
        <v/>
      </c>
      <c r="M561" s="1408">
        <f>IF(OR(F561="",N26="",N26&lt;=0),"",IF(LEN(F561)&lt;=N26,LEN(F561),IFERROR(FIND("♦",SUBSTITUTE(LEFT(F561,N26)," ","♦",LEN(LEFT(F561,N26))-LEN(SUBSTITUTE(LEFT(F561,N26)," ","")))),FIND(" ",F561&amp;" ",N26+1)-1)))</f>
        <v>1</v>
      </c>
      <c r="N561" s="1437" t="str">
        <f t="shared" si="164"/>
        <v/>
      </c>
      <c r="O561" s="1438" t="str">
        <f t="shared" si="165"/>
        <v/>
      </c>
      <c r="P561" s="1437" t="str">
        <f t="shared" si="166"/>
        <v/>
      </c>
      <c r="Q561" s="1437" t="str">
        <f t="shared" si="167"/>
        <v/>
      </c>
      <c r="S561" s="1462"/>
      <c r="T561" s="1461"/>
      <c r="U561" s="1460"/>
      <c r="V561" s="1461"/>
      <c r="W561" s="1460"/>
      <c r="X561" s="1459"/>
      <c r="Y561" s="1457"/>
      <c r="Z561" s="1458"/>
      <c r="AA561" s="1457"/>
      <c r="AB561" s="1456"/>
      <c r="AC561" s="1455"/>
      <c r="AD561" s="1443"/>
      <c r="AE561" s="1454"/>
      <c r="AF561" s="1453"/>
      <c r="AG561" s="1452"/>
      <c r="AH561" s="1452"/>
      <c r="AI561" s="1451"/>
      <c r="AJ561" s="1449"/>
      <c r="AK561" s="1449"/>
      <c r="AL561" s="1450"/>
      <c r="AM561" s="1449"/>
      <c r="AN561" s="1448"/>
      <c r="AO561" s="1447"/>
      <c r="AP561" s="1446"/>
      <c r="AQ561" s="1445"/>
      <c r="AR561" s="1444"/>
      <c r="EF561" s="1412"/>
      <c r="EG561" s="1411" t="s">
        <v>3155</v>
      </c>
      <c r="EH561" s="1411" t="s">
        <v>603</v>
      </c>
      <c r="EI561" s="1411" t="s">
        <v>1906</v>
      </c>
      <c r="EJ561" s="1411" t="s">
        <v>3156</v>
      </c>
      <c r="EK561" s="1411" t="s">
        <v>3156</v>
      </c>
      <c r="EL561" s="1411" t="s">
        <v>2485</v>
      </c>
      <c r="EM561" s="1411" t="s">
        <v>2486</v>
      </c>
      <c r="EN561" s="1411" t="s">
        <v>2953</v>
      </c>
      <c r="EO561" s="1414" t="s">
        <v>2954</v>
      </c>
    </row>
    <row r="562" spans="2:145" ht="21" customHeight="1">
      <c r="B562" s="1439"/>
      <c r="C562" s="1439"/>
      <c r="D562" s="1439"/>
      <c r="E562" s="1439">
        <f t="array" ref="E562">IF(H561&lt;&gt;"",E561,IF(E561="","",IFERROR(MATCH(TRUE(),INDEX(INDEX(K:K,E561+1):K219&lt;&gt;"",0),0)+E561,"")))</f>
        <v>703</v>
      </c>
      <c r="F562" s="1441">
        <f t="shared" si="168"/>
        <v>0</v>
      </c>
      <c r="G562" s="1441" t="str">
        <f t="shared" si="162"/>
        <v/>
      </c>
      <c r="H562" s="1440" t="str">
        <f t="shared" si="163"/>
        <v/>
      </c>
      <c r="I562" s="1439" t="str">
        <f>IF(AND(F562&lt;&gt;"",N26&gt;0,M562&gt;N26),"Mot &gt; limite","")</f>
        <v/>
      </c>
      <c r="M562" s="1408">
        <f>IF(OR(F562="",N26="",N26&lt;=0),"",IF(LEN(F562)&lt;=N26,LEN(F562),IFERROR(FIND("♦",SUBSTITUTE(LEFT(F562,N26)," ","♦",LEN(LEFT(F562,N26))-LEN(SUBSTITUTE(LEFT(F562,N26)," ","")))),FIND(" ",F562&amp;" ",N26+1)-1)))</f>
        <v>1</v>
      </c>
      <c r="N562" s="1437" t="str">
        <f t="shared" si="164"/>
        <v/>
      </c>
      <c r="O562" s="1438" t="str">
        <f t="shared" si="165"/>
        <v/>
      </c>
      <c r="P562" s="1437" t="str">
        <f t="shared" si="166"/>
        <v/>
      </c>
      <c r="Q562" s="1437" t="str">
        <f t="shared" si="167"/>
        <v/>
      </c>
      <c r="S562" s="1462"/>
      <c r="T562" s="1461"/>
      <c r="U562" s="1460"/>
      <c r="V562" s="1461"/>
      <c r="W562" s="1460"/>
      <c r="X562" s="1459"/>
      <c r="Y562" s="1457"/>
      <c r="Z562" s="1458"/>
      <c r="AA562" s="1457"/>
      <c r="AB562" s="1456"/>
      <c r="AC562" s="1455"/>
      <c r="AD562" s="1443"/>
      <c r="AE562" s="1454"/>
      <c r="AF562" s="1453"/>
      <c r="AG562" s="1452"/>
      <c r="AH562" s="1452"/>
      <c r="AI562" s="1451"/>
      <c r="AJ562" s="1449"/>
      <c r="AK562" s="1449"/>
      <c r="AL562" s="1450"/>
      <c r="AM562" s="1449"/>
      <c r="AN562" s="1448"/>
      <c r="AO562" s="1447"/>
      <c r="AP562" s="1446"/>
      <c r="AQ562" s="1445"/>
      <c r="AR562" s="1444"/>
      <c r="EF562" s="1412"/>
      <c r="EG562" s="1411" t="s">
        <v>3157</v>
      </c>
      <c r="EH562" s="1411" t="s">
        <v>603</v>
      </c>
      <c r="EI562" s="1411" t="s">
        <v>1906</v>
      </c>
      <c r="EJ562" s="1411" t="s">
        <v>3158</v>
      </c>
      <c r="EK562" s="1411" t="s">
        <v>3158</v>
      </c>
      <c r="EL562" s="1411" t="s">
        <v>2485</v>
      </c>
      <c r="EM562" s="1411" t="s">
        <v>2486</v>
      </c>
      <c r="EN562" s="1411" t="s">
        <v>2953</v>
      </c>
      <c r="EO562" s="1414" t="s">
        <v>2954</v>
      </c>
    </row>
    <row r="563" spans="2:145" ht="21" customHeight="1">
      <c r="B563" s="1439"/>
      <c r="C563" s="1439"/>
      <c r="D563" s="1439"/>
      <c r="E563" s="1439">
        <f t="array" ref="E563">IF(H562&lt;&gt;"",E562,IF(E562="","",IFERROR(MATCH(TRUE(),INDEX(INDEX(K:K,E562+1):K219&lt;&gt;"",0),0)+E562,"")))</f>
        <v>704</v>
      </c>
      <c r="F563" s="1441">
        <f t="shared" si="168"/>
        <v>0</v>
      </c>
      <c r="G563" s="1441" t="str">
        <f t="shared" si="162"/>
        <v/>
      </c>
      <c r="H563" s="1440" t="str">
        <f t="shared" si="163"/>
        <v/>
      </c>
      <c r="I563" s="1439" t="str">
        <f>IF(AND(F563&lt;&gt;"",N26&gt;0,M563&gt;N26),"Mot &gt; limite","")</f>
        <v/>
      </c>
      <c r="M563" s="1408">
        <f>IF(OR(F563="",N26="",N26&lt;=0),"",IF(LEN(F563)&lt;=N26,LEN(F563),IFERROR(FIND("♦",SUBSTITUTE(LEFT(F563,N26)," ","♦",LEN(LEFT(F563,N26))-LEN(SUBSTITUTE(LEFT(F563,N26)," ","")))),FIND(" ",F563&amp;" ",N26+1)-1)))</f>
        <v>1</v>
      </c>
      <c r="N563" s="1437" t="str">
        <f t="shared" si="164"/>
        <v/>
      </c>
      <c r="O563" s="1438" t="str">
        <f t="shared" si="165"/>
        <v/>
      </c>
      <c r="P563" s="1437" t="str">
        <f t="shared" si="166"/>
        <v/>
      </c>
      <c r="Q563" s="1437" t="str">
        <f t="shared" si="167"/>
        <v/>
      </c>
      <c r="S563" s="1462"/>
      <c r="T563" s="1461"/>
      <c r="U563" s="1460"/>
      <c r="V563" s="1461"/>
      <c r="W563" s="1460"/>
      <c r="X563" s="1459"/>
      <c r="Y563" s="1457"/>
      <c r="Z563" s="1458"/>
      <c r="AA563" s="1457"/>
      <c r="AB563" s="1456"/>
      <c r="AC563" s="1455"/>
      <c r="AD563" s="1443"/>
      <c r="AE563" s="1454"/>
      <c r="AF563" s="1453"/>
      <c r="AG563" s="1452"/>
      <c r="AH563" s="1452"/>
      <c r="AI563" s="1451"/>
      <c r="AJ563" s="1449"/>
      <c r="AK563" s="1449"/>
      <c r="AL563" s="1450"/>
      <c r="AM563" s="1449"/>
      <c r="AN563" s="1448"/>
      <c r="AO563" s="1447"/>
      <c r="AP563" s="1446"/>
      <c r="AQ563" s="1445"/>
      <c r="AR563" s="1444"/>
      <c r="EF563" s="1412"/>
      <c r="EG563" s="1411" t="s">
        <v>3159</v>
      </c>
      <c r="EH563" s="1411" t="s">
        <v>603</v>
      </c>
      <c r="EI563" s="1411" t="s">
        <v>1906</v>
      </c>
      <c r="EJ563" s="1411" t="s">
        <v>3160</v>
      </c>
      <c r="EK563" s="1411" t="s">
        <v>3160</v>
      </c>
      <c r="EL563" s="1411" t="s">
        <v>2485</v>
      </c>
      <c r="EM563" s="1411" t="s">
        <v>2486</v>
      </c>
      <c r="EN563" s="1411" t="s">
        <v>2953</v>
      </c>
      <c r="EO563" s="1414" t="s">
        <v>2954</v>
      </c>
    </row>
    <row r="564" spans="2:145" ht="21" customHeight="1">
      <c r="B564" s="1439"/>
      <c r="C564" s="1439"/>
      <c r="D564" s="1439"/>
      <c r="E564" s="1439">
        <f t="array" ref="E564">IF(H563&lt;&gt;"",E563,IF(E563="","",IFERROR(MATCH(TRUE(),INDEX(INDEX(K:K,E563+1):K219&lt;&gt;"",0),0)+E563,"")))</f>
        <v>705</v>
      </c>
      <c r="F564" s="1441">
        <f t="shared" si="168"/>
        <v>0</v>
      </c>
      <c r="G564" s="1441" t="str">
        <f t="shared" si="162"/>
        <v/>
      </c>
      <c r="H564" s="1440" t="str">
        <f t="shared" si="163"/>
        <v/>
      </c>
      <c r="I564" s="1439" t="str">
        <f>IF(AND(F564&lt;&gt;"",N26&gt;0,M564&gt;N26),"Mot &gt; limite","")</f>
        <v/>
      </c>
      <c r="M564" s="1408">
        <f>IF(OR(F564="",N26="",N26&lt;=0),"",IF(LEN(F564)&lt;=N26,LEN(F564),IFERROR(FIND("♦",SUBSTITUTE(LEFT(F564,N26)," ","♦",LEN(LEFT(F564,N26))-LEN(SUBSTITUTE(LEFT(F564,N26)," ","")))),FIND(" ",F564&amp;" ",N26+1)-1)))</f>
        <v>1</v>
      </c>
      <c r="N564" s="1437" t="str">
        <f t="shared" si="164"/>
        <v/>
      </c>
      <c r="O564" s="1438" t="str">
        <f t="shared" si="165"/>
        <v/>
      </c>
      <c r="P564" s="1437" t="str">
        <f t="shared" si="166"/>
        <v/>
      </c>
      <c r="Q564" s="1437" t="str">
        <f t="shared" si="167"/>
        <v/>
      </c>
      <c r="S564" s="1462"/>
      <c r="T564" s="1461"/>
      <c r="U564" s="1460"/>
      <c r="V564" s="1461"/>
      <c r="W564" s="1460"/>
      <c r="X564" s="1459"/>
      <c r="Y564" s="1457"/>
      <c r="Z564" s="1458"/>
      <c r="AA564" s="1457"/>
      <c r="AB564" s="1456"/>
      <c r="AC564" s="1455"/>
      <c r="AD564" s="1443"/>
      <c r="AE564" s="1454"/>
      <c r="AF564" s="1453"/>
      <c r="AG564" s="1452"/>
      <c r="AH564" s="1452"/>
      <c r="AI564" s="1451"/>
      <c r="AJ564" s="1449"/>
      <c r="AK564" s="1449"/>
      <c r="AL564" s="1450"/>
      <c r="AM564" s="1449"/>
      <c r="AN564" s="1448"/>
      <c r="AO564" s="1447"/>
      <c r="AP564" s="1446"/>
      <c r="AQ564" s="1445"/>
      <c r="AR564" s="1444"/>
      <c r="EF564" s="1412"/>
      <c r="EG564" s="1411" t="s">
        <v>3161</v>
      </c>
      <c r="EH564" s="1411" t="s">
        <v>603</v>
      </c>
      <c r="EI564" s="1411" t="s">
        <v>1906</v>
      </c>
      <c r="EJ564" s="1411" t="s">
        <v>3162</v>
      </c>
      <c r="EK564" s="1411" t="s">
        <v>3162</v>
      </c>
      <c r="EL564" s="1411" t="s">
        <v>2485</v>
      </c>
      <c r="EM564" s="1411" t="s">
        <v>2486</v>
      </c>
      <c r="EN564" s="1411" t="s">
        <v>2953</v>
      </c>
      <c r="EO564" s="1414" t="s">
        <v>2954</v>
      </c>
    </row>
    <row r="565" spans="2:145" ht="21" customHeight="1">
      <c r="B565" s="1439"/>
      <c r="C565" s="1439"/>
      <c r="D565" s="1439"/>
      <c r="E565" s="1439">
        <f t="array" ref="E565">IF(H564&lt;&gt;"",E564,IF(E564="","",IFERROR(MATCH(TRUE(),INDEX(INDEX(K:K,E564+1):K219&lt;&gt;"",0),0)+E564,"")))</f>
        <v>706</v>
      </c>
      <c r="F565" s="1441">
        <f t="shared" si="168"/>
        <v>0</v>
      </c>
      <c r="G565" s="1441" t="str">
        <f t="shared" si="162"/>
        <v/>
      </c>
      <c r="H565" s="1440" t="str">
        <f t="shared" si="163"/>
        <v/>
      </c>
      <c r="I565" s="1439" t="str">
        <f>IF(AND(F565&lt;&gt;"",N26&gt;0,M565&gt;N26),"Mot &gt; limite","")</f>
        <v/>
      </c>
      <c r="M565" s="1408">
        <f>IF(OR(F565="",N26="",N26&lt;=0),"",IF(LEN(F565)&lt;=N26,LEN(F565),IFERROR(FIND("♦",SUBSTITUTE(LEFT(F565,N26)," ","♦",LEN(LEFT(F565,N26))-LEN(SUBSTITUTE(LEFT(F565,N26)," ","")))),FIND(" ",F565&amp;" ",N26+1)-1)))</f>
        <v>1</v>
      </c>
      <c r="N565" s="1437" t="str">
        <f t="shared" si="164"/>
        <v/>
      </c>
      <c r="O565" s="1438" t="str">
        <f t="shared" si="165"/>
        <v/>
      </c>
      <c r="P565" s="1437" t="str">
        <f t="shared" si="166"/>
        <v/>
      </c>
      <c r="Q565" s="1437" t="str">
        <f t="shared" si="167"/>
        <v/>
      </c>
      <c r="S565" s="1462"/>
      <c r="T565" s="1461"/>
      <c r="U565" s="1460"/>
      <c r="V565" s="1461"/>
      <c r="W565" s="1460"/>
      <c r="X565" s="1459"/>
      <c r="Y565" s="1457"/>
      <c r="Z565" s="1458"/>
      <c r="AA565" s="1457"/>
      <c r="AB565" s="1456"/>
      <c r="AC565" s="1455"/>
      <c r="AD565" s="1443"/>
      <c r="AE565" s="1454"/>
      <c r="AF565" s="1453"/>
      <c r="AG565" s="1452"/>
      <c r="AH565" s="1452"/>
      <c r="AI565" s="1451"/>
      <c r="AJ565" s="1449"/>
      <c r="AK565" s="1449"/>
      <c r="AL565" s="1450"/>
      <c r="AM565" s="1449"/>
      <c r="AN565" s="1448"/>
      <c r="AO565" s="1447"/>
      <c r="AP565" s="1446"/>
      <c r="AQ565" s="1445"/>
      <c r="AR565" s="1444"/>
      <c r="EF565" s="1412"/>
      <c r="EG565" s="1411" t="s">
        <v>3163</v>
      </c>
      <c r="EH565" s="1411" t="s">
        <v>603</v>
      </c>
      <c r="EI565" s="1411" t="s">
        <v>1906</v>
      </c>
      <c r="EJ565" s="1411" t="s">
        <v>3164</v>
      </c>
      <c r="EK565" s="1411" t="s">
        <v>3164</v>
      </c>
      <c r="EL565" s="1411" t="s">
        <v>2485</v>
      </c>
      <c r="EM565" s="1411" t="s">
        <v>2486</v>
      </c>
      <c r="EN565" s="1411" t="s">
        <v>2953</v>
      </c>
      <c r="EO565" s="1414" t="s">
        <v>2954</v>
      </c>
    </row>
    <row r="566" spans="2:145" ht="21" customHeight="1">
      <c r="B566" s="1439"/>
      <c r="C566" s="1439"/>
      <c r="D566" s="1439"/>
      <c r="E566" s="1439">
        <f t="array" ref="E566">IF(H565&lt;&gt;"",E565,IF(E565="","",IFERROR(MATCH(TRUE(),INDEX(INDEX(K:K,E565+1):K219&lt;&gt;"",0),0)+E565,"")))</f>
        <v>707</v>
      </c>
      <c r="F566" s="1441">
        <f t="shared" si="168"/>
        <v>0</v>
      </c>
      <c r="G566" s="1441" t="str">
        <f t="shared" si="162"/>
        <v/>
      </c>
      <c r="H566" s="1440" t="str">
        <f t="shared" si="163"/>
        <v/>
      </c>
      <c r="I566" s="1439" t="str">
        <f>IF(AND(F566&lt;&gt;"",N26&gt;0,M566&gt;N26),"Mot &gt; limite","")</f>
        <v/>
      </c>
      <c r="M566" s="1408">
        <f>IF(OR(F566="",N26="",N26&lt;=0),"",IF(LEN(F566)&lt;=N26,LEN(F566),IFERROR(FIND("♦",SUBSTITUTE(LEFT(F566,N26)," ","♦",LEN(LEFT(F566,N26))-LEN(SUBSTITUTE(LEFT(F566,N26)," ","")))),FIND(" ",F566&amp;" ",N26+1)-1)))</f>
        <v>1</v>
      </c>
      <c r="N566" s="1437" t="str">
        <f t="shared" si="164"/>
        <v/>
      </c>
      <c r="O566" s="1438" t="str">
        <f t="shared" si="165"/>
        <v/>
      </c>
      <c r="P566" s="1437" t="str">
        <f t="shared" si="166"/>
        <v/>
      </c>
      <c r="Q566" s="1437" t="str">
        <f t="shared" si="167"/>
        <v/>
      </c>
      <c r="S566" s="1462"/>
      <c r="T566" s="1461"/>
      <c r="U566" s="1460"/>
      <c r="V566" s="1461"/>
      <c r="W566" s="1460"/>
      <c r="X566" s="1459"/>
      <c r="Y566" s="1457"/>
      <c r="Z566" s="1458"/>
      <c r="AA566" s="1457"/>
      <c r="AB566" s="1456"/>
      <c r="AC566" s="1455"/>
      <c r="AD566" s="1443"/>
      <c r="AE566" s="1454"/>
      <c r="AF566" s="1453"/>
      <c r="AG566" s="1452"/>
      <c r="AH566" s="1452"/>
      <c r="AI566" s="1451"/>
      <c r="AJ566" s="1449"/>
      <c r="AK566" s="1449"/>
      <c r="AL566" s="1450"/>
      <c r="AM566" s="1449"/>
      <c r="AN566" s="1448"/>
      <c r="AO566" s="1447"/>
      <c r="AP566" s="1446"/>
      <c r="AQ566" s="1445"/>
      <c r="AR566" s="1444"/>
      <c r="EF566" s="1412"/>
      <c r="EG566" s="1411" t="s">
        <v>3165</v>
      </c>
      <c r="EH566" s="1411" t="s">
        <v>603</v>
      </c>
      <c r="EI566" s="1411" t="s">
        <v>1906</v>
      </c>
      <c r="EJ566" s="1411" t="s">
        <v>3166</v>
      </c>
      <c r="EK566" s="1411" t="s">
        <v>3166</v>
      </c>
      <c r="EL566" s="1411" t="s">
        <v>2485</v>
      </c>
      <c r="EM566" s="1411" t="s">
        <v>2486</v>
      </c>
      <c r="EN566" s="1411" t="s">
        <v>2953</v>
      </c>
      <c r="EO566" s="1414" t="s">
        <v>2954</v>
      </c>
    </row>
    <row r="567" spans="2:145" ht="21" customHeight="1">
      <c r="B567" s="1439"/>
      <c r="C567" s="1439"/>
      <c r="D567" s="1439"/>
      <c r="E567" s="1439">
        <f t="array" ref="E567">IF(H566&lt;&gt;"",E566,IF(E566="","",IFERROR(MATCH(TRUE(),INDEX(INDEX(K:K,E566+1):K219&lt;&gt;"",0),0)+E566,"")))</f>
        <v>708</v>
      </c>
      <c r="F567" s="1441">
        <f t="shared" si="168"/>
        <v>0</v>
      </c>
      <c r="G567" s="1441" t="str">
        <f t="shared" si="162"/>
        <v/>
      </c>
      <c r="H567" s="1440" t="str">
        <f t="shared" si="163"/>
        <v/>
      </c>
      <c r="I567" s="1439" t="str">
        <f>IF(AND(F567&lt;&gt;"",N26&gt;0,M567&gt;N26),"Mot &gt; limite","")</f>
        <v/>
      </c>
      <c r="M567" s="1408">
        <f>IF(OR(F567="",N26="",N26&lt;=0),"",IF(LEN(F567)&lt;=N26,LEN(F567),IFERROR(FIND("♦",SUBSTITUTE(LEFT(F567,N26)," ","♦",LEN(LEFT(F567,N26))-LEN(SUBSTITUTE(LEFT(F567,N26)," ","")))),FIND(" ",F567&amp;" ",N26+1)-1)))</f>
        <v>1</v>
      </c>
      <c r="N567" s="1437" t="str">
        <f t="shared" si="164"/>
        <v/>
      </c>
      <c r="O567" s="1438" t="str">
        <f t="shared" si="165"/>
        <v/>
      </c>
      <c r="P567" s="1437" t="str">
        <f t="shared" si="166"/>
        <v/>
      </c>
      <c r="Q567" s="1437" t="str">
        <f t="shared" si="167"/>
        <v/>
      </c>
      <c r="S567" s="1462"/>
      <c r="T567" s="1461"/>
      <c r="U567" s="1460"/>
      <c r="V567" s="1461"/>
      <c r="W567" s="1460"/>
      <c r="X567" s="1459"/>
      <c r="Y567" s="1457"/>
      <c r="Z567" s="1458"/>
      <c r="AA567" s="1457"/>
      <c r="AB567" s="1456"/>
      <c r="AC567" s="1455"/>
      <c r="AD567" s="1443"/>
      <c r="AE567" s="1454"/>
      <c r="AF567" s="1453"/>
      <c r="AG567" s="1452"/>
      <c r="AH567" s="1452"/>
      <c r="AI567" s="1451"/>
      <c r="AJ567" s="1449"/>
      <c r="AK567" s="1449"/>
      <c r="AL567" s="1450"/>
      <c r="AM567" s="1449"/>
      <c r="AN567" s="1448"/>
      <c r="AO567" s="1447"/>
      <c r="AP567" s="1446"/>
      <c r="AQ567" s="1445"/>
      <c r="AR567" s="1444"/>
      <c r="EF567" s="1412"/>
      <c r="EG567" s="1411" t="s">
        <v>3167</v>
      </c>
      <c r="EH567" s="1411" t="s">
        <v>603</v>
      </c>
      <c r="EI567" s="1411" t="s">
        <v>1906</v>
      </c>
      <c r="EJ567" s="1411" t="s">
        <v>3168</v>
      </c>
      <c r="EK567" s="1411" t="s">
        <v>3168</v>
      </c>
      <c r="EL567" s="1411" t="s">
        <v>1908</v>
      </c>
      <c r="EM567" s="1411" t="s">
        <v>3036</v>
      </c>
      <c r="EN567" s="1411" t="s">
        <v>1910</v>
      </c>
      <c r="EO567" s="1414" t="s">
        <v>1911</v>
      </c>
    </row>
    <row r="568" spans="2:145" ht="21" customHeight="1">
      <c r="B568" s="1439"/>
      <c r="C568" s="1439"/>
      <c r="D568" s="1439"/>
      <c r="E568" s="1439">
        <f t="array" ref="E568">IF(H567&lt;&gt;"",E567,IF(E567="","",IFERROR(MATCH(TRUE(),INDEX(INDEX(K:K,E567+1):K219&lt;&gt;"",0),0)+E567,"")))</f>
        <v>709</v>
      </c>
      <c r="F568" s="1441">
        <f t="shared" si="168"/>
        <v>0</v>
      </c>
      <c r="G568" s="1441" t="str">
        <f t="shared" si="162"/>
        <v/>
      </c>
      <c r="H568" s="1440" t="str">
        <f t="shared" si="163"/>
        <v/>
      </c>
      <c r="I568" s="1439" t="str">
        <f>IF(AND(F568&lt;&gt;"",N26&gt;0,M568&gt;N26),"Mot &gt; limite","")</f>
        <v/>
      </c>
      <c r="M568" s="1408">
        <f>IF(OR(F568="",N26="",N26&lt;=0),"",IF(LEN(F568)&lt;=N26,LEN(F568),IFERROR(FIND("♦",SUBSTITUTE(LEFT(F568,N26)," ","♦",LEN(LEFT(F568,N26))-LEN(SUBSTITUTE(LEFT(F568,N26)," ","")))),FIND(" ",F568&amp;" ",N26+1)-1)))</f>
        <v>1</v>
      </c>
      <c r="N568" s="1437" t="str">
        <f t="shared" si="164"/>
        <v/>
      </c>
      <c r="O568" s="1438" t="str">
        <f t="shared" si="165"/>
        <v/>
      </c>
      <c r="P568" s="1437" t="str">
        <f t="shared" si="166"/>
        <v/>
      </c>
      <c r="Q568" s="1437" t="str">
        <f t="shared" si="167"/>
        <v/>
      </c>
      <c r="S568" s="1462"/>
      <c r="T568" s="1461"/>
      <c r="U568" s="1460"/>
      <c r="V568" s="1461"/>
      <c r="W568" s="1460"/>
      <c r="X568" s="1459"/>
      <c r="Y568" s="1457"/>
      <c r="Z568" s="1458"/>
      <c r="AA568" s="1457"/>
      <c r="AB568" s="1456"/>
      <c r="AC568" s="1455"/>
      <c r="AD568" s="1443"/>
      <c r="AE568" s="1454"/>
      <c r="AF568" s="1453"/>
      <c r="AG568" s="1452"/>
      <c r="AH568" s="1452"/>
      <c r="AI568" s="1451"/>
      <c r="AJ568" s="1449"/>
      <c r="AK568" s="1449"/>
      <c r="AL568" s="1450"/>
      <c r="AM568" s="1449"/>
      <c r="AN568" s="1448"/>
      <c r="AO568" s="1447"/>
      <c r="AP568" s="1446"/>
      <c r="AQ568" s="1445"/>
      <c r="AR568" s="1444"/>
      <c r="EF568" s="1412"/>
      <c r="EG568" s="1411" t="s">
        <v>3169</v>
      </c>
      <c r="EH568" s="1411" t="s">
        <v>603</v>
      </c>
      <c r="EI568" s="1411" t="s">
        <v>1906</v>
      </c>
      <c r="EJ568" s="1411" t="s">
        <v>3170</v>
      </c>
      <c r="EK568" s="1411" t="s">
        <v>3170</v>
      </c>
      <c r="EL568" s="1411" t="s">
        <v>1908</v>
      </c>
      <c r="EM568" s="1411" t="s">
        <v>3036</v>
      </c>
      <c r="EN568" s="1411" t="s">
        <v>1910</v>
      </c>
      <c r="EO568" s="1414" t="s">
        <v>1911</v>
      </c>
    </row>
    <row r="569" spans="2:145" ht="21" customHeight="1">
      <c r="B569" s="1439"/>
      <c r="C569" s="1439"/>
      <c r="D569" s="1439"/>
      <c r="E569" s="1439">
        <f t="array" ref="E569">IF(H568&lt;&gt;"",E568,IF(E568="","",IFERROR(MATCH(TRUE(),INDEX(INDEX(K:K,E568+1):K219&lt;&gt;"",0),0)+E568,"")))</f>
        <v>710</v>
      </c>
      <c r="F569" s="1441">
        <f t="shared" si="168"/>
        <v>0</v>
      </c>
      <c r="G569" s="1441" t="str">
        <f t="shared" si="162"/>
        <v/>
      </c>
      <c r="H569" s="1440" t="str">
        <f t="shared" si="163"/>
        <v/>
      </c>
      <c r="I569" s="1439" t="str">
        <f>IF(AND(F569&lt;&gt;"",N26&gt;0,M569&gt;N26),"Mot &gt; limite","")</f>
        <v/>
      </c>
      <c r="M569" s="1408">
        <f>IF(OR(F569="",N26="",N26&lt;=0),"",IF(LEN(F569)&lt;=N26,LEN(F569),IFERROR(FIND("♦",SUBSTITUTE(LEFT(F569,N26)," ","♦",LEN(LEFT(F569,N26))-LEN(SUBSTITUTE(LEFT(F569,N26)," ","")))),FIND(" ",F569&amp;" ",N26+1)-1)))</f>
        <v>1</v>
      </c>
      <c r="N569" s="1437" t="str">
        <f t="shared" si="164"/>
        <v/>
      </c>
      <c r="O569" s="1438" t="str">
        <f t="shared" si="165"/>
        <v/>
      </c>
      <c r="P569" s="1437" t="str">
        <f t="shared" si="166"/>
        <v/>
      </c>
      <c r="Q569" s="1437" t="str">
        <f t="shared" si="167"/>
        <v/>
      </c>
      <c r="S569" s="1462"/>
      <c r="T569" s="1461"/>
      <c r="U569" s="1460"/>
      <c r="V569" s="1461"/>
      <c r="W569" s="1460"/>
      <c r="X569" s="1459"/>
      <c r="Y569" s="1457"/>
      <c r="Z569" s="1458"/>
      <c r="AA569" s="1457"/>
      <c r="AB569" s="1456"/>
      <c r="AC569" s="1455"/>
      <c r="AD569" s="1443"/>
      <c r="AE569" s="1454"/>
      <c r="AF569" s="1453"/>
      <c r="AG569" s="1452"/>
      <c r="AH569" s="1452"/>
      <c r="AI569" s="1451"/>
      <c r="AJ569" s="1449"/>
      <c r="AK569" s="1449"/>
      <c r="AL569" s="1450"/>
      <c r="AM569" s="1449"/>
      <c r="AN569" s="1448"/>
      <c r="AO569" s="1447"/>
      <c r="AP569" s="1446"/>
      <c r="AQ569" s="1445"/>
      <c r="AR569" s="1444"/>
      <c r="EF569" s="1412"/>
      <c r="EG569" s="1411" t="s">
        <v>3171</v>
      </c>
      <c r="EH569" s="1411" t="s">
        <v>603</v>
      </c>
      <c r="EI569" s="1411" t="s">
        <v>1906</v>
      </c>
      <c r="EJ569" s="1411" t="s">
        <v>3172</v>
      </c>
      <c r="EK569" s="1411" t="s">
        <v>3172</v>
      </c>
      <c r="EL569" s="1411" t="s">
        <v>1908</v>
      </c>
      <c r="EM569" s="1411" t="s">
        <v>3036</v>
      </c>
      <c r="EN569" s="1411" t="s">
        <v>1910</v>
      </c>
      <c r="EO569" s="1414" t="s">
        <v>1911</v>
      </c>
    </row>
    <row r="570" spans="2:145" ht="21" customHeight="1">
      <c r="B570" s="1439"/>
      <c r="C570" s="1439"/>
      <c r="D570" s="1439"/>
      <c r="E570" s="1439">
        <f t="array" ref="E570">IF(H569&lt;&gt;"",E569,IF(E569="","",IFERROR(MATCH(TRUE(),INDEX(INDEX(K:K,E569+1):K219&lt;&gt;"",0),0)+E569,"")))</f>
        <v>711</v>
      </c>
      <c r="F570" s="1441">
        <f t="shared" si="168"/>
        <v>0</v>
      </c>
      <c r="G570" s="1441" t="str">
        <f t="shared" si="162"/>
        <v/>
      </c>
      <c r="H570" s="1440" t="str">
        <f t="shared" si="163"/>
        <v/>
      </c>
      <c r="I570" s="1439" t="str">
        <f>IF(AND(F570&lt;&gt;"",N26&gt;0,M570&gt;N26),"Mot &gt; limite","")</f>
        <v/>
      </c>
      <c r="M570" s="1408">
        <f>IF(OR(F570="",N26="",N26&lt;=0),"",IF(LEN(F570)&lt;=N26,LEN(F570),IFERROR(FIND("♦",SUBSTITUTE(LEFT(F570,N26)," ","♦",LEN(LEFT(F570,N26))-LEN(SUBSTITUTE(LEFT(F570,N26)," ","")))),FIND(" ",F570&amp;" ",N26+1)-1)))</f>
        <v>1</v>
      </c>
      <c r="N570" s="1437" t="str">
        <f t="shared" si="164"/>
        <v/>
      </c>
      <c r="O570" s="1438" t="str">
        <f t="shared" si="165"/>
        <v/>
      </c>
      <c r="P570" s="1437" t="str">
        <f t="shared" si="166"/>
        <v/>
      </c>
      <c r="Q570" s="1437" t="str">
        <f t="shared" si="167"/>
        <v/>
      </c>
      <c r="S570" s="1462"/>
      <c r="T570" s="1461"/>
      <c r="U570" s="1460"/>
      <c r="V570" s="1461"/>
      <c r="W570" s="1460"/>
      <c r="X570" s="1459"/>
      <c r="Y570" s="1457"/>
      <c r="Z570" s="1458"/>
      <c r="AA570" s="1457"/>
      <c r="AB570" s="1456"/>
      <c r="AC570" s="1455"/>
      <c r="AD570" s="1443"/>
      <c r="AE570" s="1454"/>
      <c r="AF570" s="1453"/>
      <c r="AG570" s="1452"/>
      <c r="AH570" s="1452"/>
      <c r="AI570" s="1451"/>
      <c r="AJ570" s="1449"/>
      <c r="AK570" s="1449"/>
      <c r="AL570" s="1450"/>
      <c r="AM570" s="1449"/>
      <c r="AN570" s="1448"/>
      <c r="AO570" s="1447"/>
      <c r="AP570" s="1446"/>
      <c r="AQ570" s="1445"/>
      <c r="AR570" s="1444"/>
      <c r="EF570" s="1412"/>
      <c r="EG570" s="1411" t="s">
        <v>3173</v>
      </c>
      <c r="EH570" s="1411" t="s">
        <v>603</v>
      </c>
      <c r="EI570" s="1411" t="s">
        <v>1906</v>
      </c>
      <c r="EJ570" s="1411" t="s">
        <v>3174</v>
      </c>
      <c r="EK570" s="1411" t="s">
        <v>3174</v>
      </c>
      <c r="EL570" s="1411" t="s">
        <v>2485</v>
      </c>
      <c r="EM570" s="1411" t="s">
        <v>2486</v>
      </c>
      <c r="EN570" s="1411" t="s">
        <v>2953</v>
      </c>
      <c r="EO570" s="1414" t="s">
        <v>2954</v>
      </c>
    </row>
    <row r="571" spans="2:145" ht="21" customHeight="1">
      <c r="B571" s="1439"/>
      <c r="C571" s="1439"/>
      <c r="D571" s="1439"/>
      <c r="E571" s="1439">
        <f t="array" ref="E571">IF(H570&lt;&gt;"",E570,IF(E570="","",IFERROR(MATCH(TRUE(),INDEX(INDEX(K:K,E570+1):K219&lt;&gt;"",0),0)+E570,"")))</f>
        <v>712</v>
      </c>
      <c r="F571" s="1441">
        <f t="shared" si="168"/>
        <v>0</v>
      </c>
      <c r="G571" s="1441" t="str">
        <f t="shared" si="162"/>
        <v/>
      </c>
      <c r="H571" s="1440" t="str">
        <f t="shared" si="163"/>
        <v/>
      </c>
      <c r="I571" s="1439" t="str">
        <f>IF(AND(F571&lt;&gt;"",N26&gt;0,M571&gt;N26),"Mot &gt; limite","")</f>
        <v/>
      </c>
      <c r="M571" s="1408">
        <f>IF(OR(F571="",N26="",N26&lt;=0),"",IF(LEN(F571)&lt;=N26,LEN(F571),IFERROR(FIND("♦",SUBSTITUTE(LEFT(F571,N26)," ","♦",LEN(LEFT(F571,N26))-LEN(SUBSTITUTE(LEFT(F571,N26)," ","")))),FIND(" ",F571&amp;" ",N26+1)-1)))</f>
        <v>1</v>
      </c>
      <c r="N571" s="1437" t="str">
        <f t="shared" si="164"/>
        <v/>
      </c>
      <c r="O571" s="1438" t="str">
        <f t="shared" si="165"/>
        <v/>
      </c>
      <c r="P571" s="1437" t="str">
        <f t="shared" si="166"/>
        <v/>
      </c>
      <c r="Q571" s="1437" t="str">
        <f t="shared" si="167"/>
        <v/>
      </c>
      <c r="S571" s="1462"/>
      <c r="T571" s="1461"/>
      <c r="U571" s="1460"/>
      <c r="V571" s="1461"/>
      <c r="W571" s="1460"/>
      <c r="X571" s="1459"/>
      <c r="Y571" s="1457"/>
      <c r="Z571" s="1458"/>
      <c r="AA571" s="1457"/>
      <c r="AB571" s="1456"/>
      <c r="AC571" s="1455"/>
      <c r="AD571" s="1443"/>
      <c r="AE571" s="1454"/>
      <c r="AF571" s="1453"/>
      <c r="AG571" s="1452"/>
      <c r="AH571" s="1452"/>
      <c r="AI571" s="1451"/>
      <c r="AJ571" s="1449"/>
      <c r="AK571" s="1449"/>
      <c r="AL571" s="1450"/>
      <c r="AM571" s="1449"/>
      <c r="AN571" s="1448"/>
      <c r="AO571" s="1447"/>
      <c r="AP571" s="1446"/>
      <c r="AQ571" s="1445"/>
      <c r="AR571" s="1444"/>
      <c r="EF571" s="1412"/>
      <c r="EG571" s="1411" t="s">
        <v>3175</v>
      </c>
      <c r="EH571" s="1411" t="s">
        <v>603</v>
      </c>
      <c r="EI571" s="1411" t="s">
        <v>1906</v>
      </c>
      <c r="EJ571" s="1411" t="s">
        <v>3176</v>
      </c>
      <c r="EK571" s="1411" t="s">
        <v>3176</v>
      </c>
      <c r="EL571" s="1411" t="s">
        <v>2485</v>
      </c>
      <c r="EM571" s="1411" t="s">
        <v>2486</v>
      </c>
      <c r="EN571" s="1411" t="s">
        <v>2953</v>
      </c>
      <c r="EO571" s="1414" t="s">
        <v>2954</v>
      </c>
    </row>
    <row r="572" spans="2:145" ht="21" customHeight="1">
      <c r="B572" s="1439"/>
      <c r="C572" s="1439"/>
      <c r="D572" s="1439"/>
      <c r="E572" s="1439">
        <f t="array" ref="E572">IF(H571&lt;&gt;"",E571,IF(E571="","",IFERROR(MATCH(TRUE(),INDEX(INDEX(K:K,E571+1):K219&lt;&gt;"",0),0)+E571,"")))</f>
        <v>713</v>
      </c>
      <c r="F572" s="1441">
        <f t="shared" si="168"/>
        <v>0</v>
      </c>
      <c r="G572" s="1441" t="str">
        <f t="shared" si="162"/>
        <v/>
      </c>
      <c r="H572" s="1440" t="str">
        <f t="shared" si="163"/>
        <v/>
      </c>
      <c r="I572" s="1439" t="str">
        <f>IF(AND(F572&lt;&gt;"",N26&gt;0,M572&gt;N26),"Mot &gt; limite","")</f>
        <v/>
      </c>
      <c r="M572" s="1408">
        <f>IF(OR(F572="",N26="",N26&lt;=0),"",IF(LEN(F572)&lt;=N26,LEN(F572),IFERROR(FIND("♦",SUBSTITUTE(LEFT(F572,N26)," ","♦",LEN(LEFT(F572,N26))-LEN(SUBSTITUTE(LEFT(F572,N26)," ","")))),FIND(" ",F572&amp;" ",N26+1)-1)))</f>
        <v>1</v>
      </c>
      <c r="N572" s="1437" t="str">
        <f t="shared" si="164"/>
        <v/>
      </c>
      <c r="O572" s="1438" t="str">
        <f t="shared" si="165"/>
        <v/>
      </c>
      <c r="P572" s="1437" t="str">
        <f t="shared" si="166"/>
        <v/>
      </c>
      <c r="Q572" s="1437" t="str">
        <f t="shared" si="167"/>
        <v/>
      </c>
      <c r="S572" s="1462"/>
      <c r="T572" s="1461"/>
      <c r="U572" s="1460"/>
      <c r="V572" s="1461"/>
      <c r="W572" s="1460"/>
      <c r="X572" s="1459"/>
      <c r="Y572" s="1457"/>
      <c r="Z572" s="1458"/>
      <c r="AA572" s="1457"/>
      <c r="AB572" s="1456"/>
      <c r="AC572" s="1455"/>
      <c r="AD572" s="1443"/>
      <c r="AE572" s="1454"/>
      <c r="AF572" s="1453"/>
      <c r="AG572" s="1452"/>
      <c r="AH572" s="1452"/>
      <c r="AI572" s="1451"/>
      <c r="AJ572" s="1449"/>
      <c r="AK572" s="1449"/>
      <c r="AL572" s="1450"/>
      <c r="AM572" s="1449"/>
      <c r="AN572" s="1448"/>
      <c r="AO572" s="1447"/>
      <c r="AP572" s="1446"/>
      <c r="AQ572" s="1445"/>
      <c r="AR572" s="1444"/>
      <c r="EF572" s="1412"/>
      <c r="EG572" s="1411" t="s">
        <v>3177</v>
      </c>
      <c r="EH572" s="1411" t="s">
        <v>603</v>
      </c>
      <c r="EI572" s="1411" t="s">
        <v>1906</v>
      </c>
      <c r="EJ572" s="1411" t="s">
        <v>3178</v>
      </c>
      <c r="EK572" s="1411" t="s">
        <v>3178</v>
      </c>
      <c r="EL572" s="1411" t="s">
        <v>2485</v>
      </c>
      <c r="EM572" s="1411" t="s">
        <v>2486</v>
      </c>
      <c r="EN572" s="1411" t="s">
        <v>2953</v>
      </c>
      <c r="EO572" s="1414" t="s">
        <v>2954</v>
      </c>
    </row>
    <row r="573" spans="2:145" ht="21" customHeight="1">
      <c r="B573" s="1439"/>
      <c r="C573" s="1439"/>
      <c r="D573" s="1439"/>
      <c r="E573" s="1439">
        <f t="array" ref="E573">IF(H572&lt;&gt;"",E572,IF(E572="","",IFERROR(MATCH(TRUE(),INDEX(INDEX(K:K,E572+1):K219&lt;&gt;"",0),0)+E572,"")))</f>
        <v>714</v>
      </c>
      <c r="F573" s="1441">
        <f t="shared" si="168"/>
        <v>0</v>
      </c>
      <c r="G573" s="1441" t="str">
        <f t="shared" si="162"/>
        <v/>
      </c>
      <c r="H573" s="1440" t="str">
        <f t="shared" si="163"/>
        <v/>
      </c>
      <c r="I573" s="1439" t="str">
        <f>IF(AND(F573&lt;&gt;"",N26&gt;0,M573&gt;N26),"Mot &gt; limite","")</f>
        <v/>
      </c>
      <c r="M573" s="1408">
        <f>IF(OR(F573="",N26="",N26&lt;=0),"",IF(LEN(F573)&lt;=N26,LEN(F573),IFERROR(FIND("♦",SUBSTITUTE(LEFT(F573,N26)," ","♦",LEN(LEFT(F573,N26))-LEN(SUBSTITUTE(LEFT(F573,N26)," ","")))),FIND(" ",F573&amp;" ",N26+1)-1)))</f>
        <v>1</v>
      </c>
      <c r="N573" s="1437" t="str">
        <f t="shared" si="164"/>
        <v/>
      </c>
      <c r="O573" s="1438" t="str">
        <f t="shared" si="165"/>
        <v/>
      </c>
      <c r="P573" s="1437" t="str">
        <f t="shared" si="166"/>
        <v/>
      </c>
      <c r="Q573" s="1437" t="str">
        <f t="shared" si="167"/>
        <v/>
      </c>
      <c r="S573" s="1462"/>
      <c r="T573" s="1461"/>
      <c r="U573" s="1460"/>
      <c r="V573" s="1461"/>
      <c r="W573" s="1460"/>
      <c r="X573" s="1459"/>
      <c r="Y573" s="1457"/>
      <c r="Z573" s="1458"/>
      <c r="AA573" s="1457"/>
      <c r="AB573" s="1456"/>
      <c r="AC573" s="1455"/>
      <c r="AD573" s="1443"/>
      <c r="AE573" s="1454"/>
      <c r="AF573" s="1453"/>
      <c r="AG573" s="1452"/>
      <c r="AH573" s="1452"/>
      <c r="AI573" s="1451"/>
      <c r="AJ573" s="1449"/>
      <c r="AK573" s="1449"/>
      <c r="AL573" s="1450"/>
      <c r="AM573" s="1449"/>
      <c r="AN573" s="1448"/>
      <c r="AO573" s="1447"/>
      <c r="AP573" s="1446"/>
      <c r="AQ573" s="1445"/>
      <c r="AR573" s="1444"/>
      <c r="EF573" s="1412"/>
      <c r="EG573" s="1411" t="s">
        <v>3179</v>
      </c>
      <c r="EH573" s="1411" t="s">
        <v>603</v>
      </c>
      <c r="EI573" s="1411" t="s">
        <v>1906</v>
      </c>
      <c r="EJ573" s="1411" t="s">
        <v>3180</v>
      </c>
      <c r="EK573" s="1411" t="s">
        <v>3180</v>
      </c>
      <c r="EL573" s="1411" t="s">
        <v>2485</v>
      </c>
      <c r="EM573" s="1411" t="s">
        <v>2486</v>
      </c>
      <c r="EN573" s="1411" t="s">
        <v>2953</v>
      </c>
      <c r="EO573" s="1414" t="s">
        <v>2954</v>
      </c>
    </row>
    <row r="574" spans="2:145" ht="21" customHeight="1">
      <c r="B574" s="1439"/>
      <c r="C574" s="1439"/>
      <c r="D574" s="1439"/>
      <c r="E574" s="1439">
        <f t="array" ref="E574">IF(H573&lt;&gt;"",E573,IF(E573="","",IFERROR(MATCH(TRUE(),INDEX(INDEX(K:K,E573+1):K219&lt;&gt;"",0),0)+E573,"")))</f>
        <v>715</v>
      </c>
      <c r="F574" s="1441">
        <f t="shared" si="168"/>
        <v>0</v>
      </c>
      <c r="G574" s="1441" t="str">
        <f t="shared" si="162"/>
        <v/>
      </c>
      <c r="H574" s="1440" t="str">
        <f t="shared" si="163"/>
        <v/>
      </c>
      <c r="I574" s="1439" t="str">
        <f>IF(AND(F574&lt;&gt;"",N26&gt;0,M574&gt;N26),"Mot &gt; limite","")</f>
        <v/>
      </c>
      <c r="M574" s="1408">
        <f>IF(OR(F574="",N26="",N26&lt;=0),"",IF(LEN(F574)&lt;=N26,LEN(F574),IFERROR(FIND("♦",SUBSTITUTE(LEFT(F574,N26)," ","♦",LEN(LEFT(F574,N26))-LEN(SUBSTITUTE(LEFT(F574,N26)," ","")))),FIND(" ",F574&amp;" ",N26+1)-1)))</f>
        <v>1</v>
      </c>
      <c r="N574" s="1437" t="str">
        <f t="shared" si="164"/>
        <v/>
      </c>
      <c r="O574" s="1438" t="str">
        <f t="shared" si="165"/>
        <v/>
      </c>
      <c r="P574" s="1437" t="str">
        <f t="shared" si="166"/>
        <v/>
      </c>
      <c r="Q574" s="1437" t="str">
        <f t="shared" si="167"/>
        <v/>
      </c>
      <c r="S574" s="1462"/>
      <c r="T574" s="1461"/>
      <c r="U574" s="1460"/>
      <c r="V574" s="1461"/>
      <c r="W574" s="1460"/>
      <c r="X574" s="1459"/>
      <c r="Y574" s="1457"/>
      <c r="Z574" s="1458"/>
      <c r="AA574" s="1457"/>
      <c r="AB574" s="1456"/>
      <c r="AC574" s="1455"/>
      <c r="AD574" s="1443"/>
      <c r="AE574" s="1454"/>
      <c r="AF574" s="1453"/>
      <c r="AG574" s="1452"/>
      <c r="AH574" s="1452"/>
      <c r="AI574" s="1451"/>
      <c r="AJ574" s="1449"/>
      <c r="AK574" s="1449"/>
      <c r="AL574" s="1450"/>
      <c r="AM574" s="1449"/>
      <c r="AN574" s="1448"/>
      <c r="AO574" s="1447"/>
      <c r="AP574" s="1446"/>
      <c r="AQ574" s="1445"/>
      <c r="AR574" s="1444"/>
      <c r="EF574" s="1412"/>
      <c r="EG574" s="1411" t="s">
        <v>3181</v>
      </c>
      <c r="EH574" s="1411" t="s">
        <v>603</v>
      </c>
      <c r="EI574" s="1411" t="s">
        <v>1906</v>
      </c>
      <c r="EJ574" s="1411" t="s">
        <v>3182</v>
      </c>
      <c r="EK574" s="1411" t="s">
        <v>3182</v>
      </c>
      <c r="EL574" s="1411" t="s">
        <v>2485</v>
      </c>
      <c r="EM574" s="1411" t="s">
        <v>2486</v>
      </c>
      <c r="EN574" s="1411" t="s">
        <v>2953</v>
      </c>
      <c r="EO574" s="1414" t="s">
        <v>2954</v>
      </c>
    </row>
    <row r="575" spans="2:145" ht="21" customHeight="1">
      <c r="B575" s="1439"/>
      <c r="C575" s="1439"/>
      <c r="D575" s="1439"/>
      <c r="E575" s="1439">
        <f t="array" ref="E575">IF(H574&lt;&gt;"",E574,IF(E574="","",IFERROR(MATCH(TRUE(),INDEX(INDEX(K:K,E574+1):K219&lt;&gt;"",0),0)+E574,"")))</f>
        <v>716</v>
      </c>
      <c r="F575" s="1441">
        <f t="shared" si="168"/>
        <v>0</v>
      </c>
      <c r="G575" s="1441" t="str">
        <f t="shared" si="162"/>
        <v/>
      </c>
      <c r="H575" s="1440" t="str">
        <f t="shared" si="163"/>
        <v/>
      </c>
      <c r="I575" s="1439" t="str">
        <f>IF(AND(F575&lt;&gt;"",N26&gt;0,M575&gt;N26),"Mot &gt; limite","")</f>
        <v/>
      </c>
      <c r="M575" s="1408">
        <f>IF(OR(F575="",N26="",N26&lt;=0),"",IF(LEN(F575)&lt;=N26,LEN(F575),IFERROR(FIND("♦",SUBSTITUTE(LEFT(F575,N26)," ","♦",LEN(LEFT(F575,N26))-LEN(SUBSTITUTE(LEFT(F575,N26)," ","")))),FIND(" ",F575&amp;" ",N26+1)-1)))</f>
        <v>1</v>
      </c>
      <c r="N575" s="1437" t="str">
        <f t="shared" si="164"/>
        <v/>
      </c>
      <c r="O575" s="1438" t="str">
        <f t="shared" si="165"/>
        <v/>
      </c>
      <c r="P575" s="1437" t="str">
        <f t="shared" si="166"/>
        <v/>
      </c>
      <c r="Q575" s="1437" t="str">
        <f t="shared" si="167"/>
        <v/>
      </c>
      <c r="S575" s="1462"/>
      <c r="T575" s="1461"/>
      <c r="U575" s="1460"/>
      <c r="V575" s="1461"/>
      <c r="W575" s="1460"/>
      <c r="X575" s="1459"/>
      <c r="Y575" s="1457"/>
      <c r="Z575" s="1458"/>
      <c r="AA575" s="1457"/>
      <c r="AB575" s="1456"/>
      <c r="AC575" s="1455"/>
      <c r="AD575" s="1443"/>
      <c r="AE575" s="1454"/>
      <c r="AF575" s="1453"/>
      <c r="AG575" s="1452"/>
      <c r="AH575" s="1452"/>
      <c r="AI575" s="1451"/>
      <c r="AJ575" s="1449"/>
      <c r="AK575" s="1449"/>
      <c r="AL575" s="1450"/>
      <c r="AM575" s="1449"/>
      <c r="AN575" s="1448"/>
      <c r="AO575" s="1447"/>
      <c r="AP575" s="1446"/>
      <c r="AQ575" s="1445"/>
      <c r="AR575" s="1444"/>
      <c r="EF575" s="1412"/>
      <c r="EG575" s="1411" t="s">
        <v>3183</v>
      </c>
      <c r="EH575" s="1411" t="s">
        <v>603</v>
      </c>
      <c r="EI575" s="1411" t="s">
        <v>1906</v>
      </c>
      <c r="EJ575" s="1411" t="s">
        <v>3184</v>
      </c>
      <c r="EK575" s="1411" t="s">
        <v>3184</v>
      </c>
      <c r="EL575" s="1411" t="s">
        <v>1908</v>
      </c>
      <c r="EM575" s="1411" t="s">
        <v>3036</v>
      </c>
      <c r="EN575" s="1411" t="s">
        <v>1910</v>
      </c>
      <c r="EO575" s="1414" t="s">
        <v>1911</v>
      </c>
    </row>
    <row r="576" spans="2:145" ht="21" customHeight="1">
      <c r="B576" s="1439"/>
      <c r="C576" s="1439"/>
      <c r="D576" s="1439"/>
      <c r="E576" s="1439">
        <f t="array" ref="E576">IF(H575&lt;&gt;"",E575,IF(E575="","",IFERROR(MATCH(TRUE(),INDEX(INDEX(K:K,E575+1):K219&lt;&gt;"",0),0)+E575,"")))</f>
        <v>717</v>
      </c>
      <c r="F576" s="1441">
        <f t="shared" si="168"/>
        <v>0</v>
      </c>
      <c r="G576" s="1441" t="str">
        <f t="shared" si="162"/>
        <v/>
      </c>
      <c r="H576" s="1440" t="str">
        <f t="shared" si="163"/>
        <v/>
      </c>
      <c r="I576" s="1439" t="str">
        <f>IF(AND(F576&lt;&gt;"",N26&gt;0,M576&gt;N26),"Mot &gt; limite","")</f>
        <v/>
      </c>
      <c r="M576" s="1408">
        <f>IF(OR(F576="",N26="",N26&lt;=0),"",IF(LEN(F576)&lt;=N26,LEN(F576),IFERROR(FIND("♦",SUBSTITUTE(LEFT(F576,N26)," ","♦",LEN(LEFT(F576,N26))-LEN(SUBSTITUTE(LEFT(F576,N26)," ","")))),FIND(" ",F576&amp;" ",N26+1)-1)))</f>
        <v>1</v>
      </c>
      <c r="N576" s="1437" t="str">
        <f t="shared" si="164"/>
        <v/>
      </c>
      <c r="O576" s="1438" t="str">
        <f t="shared" si="165"/>
        <v/>
      </c>
      <c r="P576" s="1437" t="str">
        <f t="shared" si="166"/>
        <v/>
      </c>
      <c r="Q576" s="1437" t="str">
        <f t="shared" si="167"/>
        <v/>
      </c>
      <c r="S576" s="1462"/>
      <c r="T576" s="1461"/>
      <c r="U576" s="1460"/>
      <c r="V576" s="1461"/>
      <c r="W576" s="1460"/>
      <c r="X576" s="1459"/>
      <c r="Y576" s="1457"/>
      <c r="Z576" s="1458"/>
      <c r="AA576" s="1457"/>
      <c r="AB576" s="1456"/>
      <c r="AC576" s="1455"/>
      <c r="AD576" s="1443"/>
      <c r="AE576" s="1454"/>
      <c r="AF576" s="1453"/>
      <c r="AG576" s="1452"/>
      <c r="AH576" s="1452"/>
      <c r="AI576" s="1451"/>
      <c r="AJ576" s="1449"/>
      <c r="AK576" s="1449"/>
      <c r="AL576" s="1450"/>
      <c r="AM576" s="1449"/>
      <c r="AN576" s="1448"/>
      <c r="AO576" s="1447"/>
      <c r="AP576" s="1446"/>
      <c r="AQ576" s="1445"/>
      <c r="AR576" s="1444"/>
      <c r="EF576" s="1412"/>
      <c r="EG576" s="1411" t="s">
        <v>3185</v>
      </c>
      <c r="EH576" s="1411" t="s">
        <v>603</v>
      </c>
      <c r="EI576" s="1411" t="s">
        <v>1906</v>
      </c>
      <c r="EJ576" s="1411" t="s">
        <v>3186</v>
      </c>
      <c r="EK576" s="1411" t="s">
        <v>3186</v>
      </c>
      <c r="EL576" s="1411" t="s">
        <v>1908</v>
      </c>
      <c r="EM576" s="1411" t="s">
        <v>3036</v>
      </c>
      <c r="EN576" s="1411" t="s">
        <v>1910</v>
      </c>
      <c r="EO576" s="1414" t="s">
        <v>1911</v>
      </c>
    </row>
    <row r="577" spans="2:145" ht="21" customHeight="1">
      <c r="B577" s="1439"/>
      <c r="C577" s="1439"/>
      <c r="D577" s="1439"/>
      <c r="E577" s="1439">
        <f t="array" ref="E577">IF(H576&lt;&gt;"",E576,IF(E576="","",IFERROR(MATCH(TRUE(),INDEX(INDEX(K:K,E576+1):K219&lt;&gt;"",0),0)+E576,"")))</f>
        <v>718</v>
      </c>
      <c r="F577" s="1441">
        <f t="shared" si="168"/>
        <v>0</v>
      </c>
      <c r="G577" s="1441" t="str">
        <f t="shared" si="162"/>
        <v/>
      </c>
      <c r="H577" s="1440" t="str">
        <f t="shared" si="163"/>
        <v/>
      </c>
      <c r="I577" s="1439" t="str">
        <f>IF(AND(F577&lt;&gt;"",N26&gt;0,M577&gt;N26),"Mot &gt; limite","")</f>
        <v/>
      </c>
      <c r="M577" s="1408">
        <f>IF(OR(F577="",N26="",N26&lt;=0),"",IF(LEN(F577)&lt;=N26,LEN(F577),IFERROR(FIND("♦",SUBSTITUTE(LEFT(F577,N26)," ","♦",LEN(LEFT(F577,N26))-LEN(SUBSTITUTE(LEFT(F577,N26)," ","")))),FIND(" ",F577&amp;" ",N26+1)-1)))</f>
        <v>1</v>
      </c>
      <c r="N577" s="1437" t="str">
        <f t="shared" si="164"/>
        <v/>
      </c>
      <c r="O577" s="1438" t="str">
        <f t="shared" si="165"/>
        <v/>
      </c>
      <c r="P577" s="1437" t="str">
        <f t="shared" si="166"/>
        <v/>
      </c>
      <c r="Q577" s="1437" t="str">
        <f t="shared" si="167"/>
        <v/>
      </c>
      <c r="S577" s="1462"/>
      <c r="T577" s="1461"/>
      <c r="U577" s="1460"/>
      <c r="V577" s="1461"/>
      <c r="W577" s="1460"/>
      <c r="X577" s="1459"/>
      <c r="Y577" s="1457"/>
      <c r="Z577" s="1458"/>
      <c r="AA577" s="1457"/>
      <c r="AB577" s="1456"/>
      <c r="AC577" s="1455"/>
      <c r="AD577" s="1443"/>
      <c r="AE577" s="1454"/>
      <c r="AF577" s="1453"/>
      <c r="AG577" s="1452"/>
      <c r="AH577" s="1452"/>
      <c r="AI577" s="1451"/>
      <c r="AJ577" s="1449"/>
      <c r="AK577" s="1449"/>
      <c r="AL577" s="1450"/>
      <c r="AM577" s="1449"/>
      <c r="AN577" s="1448"/>
      <c r="AO577" s="1447"/>
      <c r="AP577" s="1446"/>
      <c r="AQ577" s="1445"/>
      <c r="AR577" s="1444"/>
      <c r="EF577" s="1412"/>
      <c r="EG577" s="1411" t="s">
        <v>3187</v>
      </c>
      <c r="EH577" s="1411" t="s">
        <v>603</v>
      </c>
      <c r="EI577" s="1411" t="s">
        <v>1906</v>
      </c>
      <c r="EJ577" s="1411" t="s">
        <v>3188</v>
      </c>
      <c r="EK577" s="1411" t="s">
        <v>3188</v>
      </c>
      <c r="EL577" s="1411" t="s">
        <v>2485</v>
      </c>
      <c r="EM577" s="1411" t="s">
        <v>2486</v>
      </c>
      <c r="EN577" s="1411" t="s">
        <v>2953</v>
      </c>
      <c r="EO577" s="1414" t="s">
        <v>2954</v>
      </c>
    </row>
    <row r="578" spans="2:145" ht="21" customHeight="1">
      <c r="B578" s="1439"/>
      <c r="C578" s="1439"/>
      <c r="D578" s="1439"/>
      <c r="E578" s="1439">
        <f t="array" ref="E578">IF(H577&lt;&gt;"",E577,IF(E577="","",IFERROR(MATCH(TRUE(),INDEX(INDEX(K:K,E577+1):K219&lt;&gt;"",0),0)+E577,"")))</f>
        <v>719</v>
      </c>
      <c r="F578" s="1441">
        <f t="shared" si="168"/>
        <v>0</v>
      </c>
      <c r="G578" s="1441" t="str">
        <f t="shared" si="162"/>
        <v/>
      </c>
      <c r="H578" s="1440" t="str">
        <f t="shared" si="163"/>
        <v/>
      </c>
      <c r="I578" s="1439" t="str">
        <f>IF(AND(F578&lt;&gt;"",N26&gt;0,M578&gt;N26),"Mot &gt; limite","")</f>
        <v/>
      </c>
      <c r="M578" s="1408">
        <f>IF(OR(F578="",N26="",N26&lt;=0),"",IF(LEN(F578)&lt;=N26,LEN(F578),IFERROR(FIND("♦",SUBSTITUTE(LEFT(F578,N26)," ","♦",LEN(LEFT(F578,N26))-LEN(SUBSTITUTE(LEFT(F578,N26)," ","")))),FIND(" ",F578&amp;" ",N26+1)-1)))</f>
        <v>1</v>
      </c>
      <c r="N578" s="1437" t="str">
        <f t="shared" si="164"/>
        <v/>
      </c>
      <c r="O578" s="1438" t="str">
        <f t="shared" si="165"/>
        <v/>
      </c>
      <c r="P578" s="1437" t="str">
        <f t="shared" si="166"/>
        <v/>
      </c>
      <c r="Q578" s="1437" t="str">
        <f t="shared" si="167"/>
        <v/>
      </c>
      <c r="S578" s="1462"/>
      <c r="T578" s="1461"/>
      <c r="U578" s="1460"/>
      <c r="V578" s="1461"/>
      <c r="W578" s="1460"/>
      <c r="X578" s="1459"/>
      <c r="Y578" s="1457"/>
      <c r="Z578" s="1458"/>
      <c r="AA578" s="1457"/>
      <c r="AB578" s="1456"/>
      <c r="AC578" s="1455"/>
      <c r="AD578" s="1443"/>
      <c r="AE578" s="1454"/>
      <c r="AF578" s="1453"/>
      <c r="AG578" s="1452"/>
      <c r="AH578" s="1452"/>
      <c r="AI578" s="1451"/>
      <c r="AJ578" s="1449"/>
      <c r="AK578" s="1449"/>
      <c r="AL578" s="1450"/>
      <c r="AM578" s="1449"/>
      <c r="AN578" s="1448"/>
      <c r="AO578" s="1447"/>
      <c r="AP578" s="1446"/>
      <c r="AQ578" s="1445"/>
      <c r="AR578" s="1444"/>
      <c r="EF578" s="1412"/>
      <c r="EG578" s="1411" t="s">
        <v>3189</v>
      </c>
      <c r="EH578" s="1411" t="s">
        <v>603</v>
      </c>
      <c r="EI578" s="1411" t="s">
        <v>1906</v>
      </c>
      <c r="EJ578" s="1411" t="s">
        <v>3190</v>
      </c>
      <c r="EK578" s="1411" t="s">
        <v>3190</v>
      </c>
      <c r="EL578" s="1411" t="s">
        <v>2485</v>
      </c>
      <c r="EM578" s="1411" t="s">
        <v>2486</v>
      </c>
      <c r="EN578" s="1411" t="s">
        <v>2953</v>
      </c>
      <c r="EO578" s="1414" t="s">
        <v>2954</v>
      </c>
    </row>
    <row r="579" spans="2:145" ht="21" customHeight="1">
      <c r="B579" s="1439"/>
      <c r="C579" s="1439"/>
      <c r="D579" s="1439"/>
      <c r="E579" s="1439">
        <f t="array" ref="E579">IF(H578&lt;&gt;"",E578,IF(E578="","",IFERROR(MATCH(TRUE(),INDEX(INDEX(K:K,E578+1):K219&lt;&gt;"",0),0)+E578,"")))</f>
        <v>720</v>
      </c>
      <c r="F579" s="1441">
        <f t="shared" si="168"/>
        <v>0</v>
      </c>
      <c r="G579" s="1441" t="str">
        <f t="shared" si="162"/>
        <v/>
      </c>
      <c r="H579" s="1440" t="str">
        <f t="shared" si="163"/>
        <v/>
      </c>
      <c r="I579" s="1439" t="str">
        <f>IF(AND(F579&lt;&gt;"",N26&gt;0,M579&gt;N26),"Mot &gt; limite","")</f>
        <v/>
      </c>
      <c r="M579" s="1408">
        <f>IF(OR(F579="",N26="",N26&lt;=0),"",IF(LEN(F579)&lt;=N26,LEN(F579),IFERROR(FIND("♦",SUBSTITUTE(LEFT(F579,N26)," ","♦",LEN(LEFT(F579,N26))-LEN(SUBSTITUTE(LEFT(F579,N26)," ","")))),FIND(" ",F579&amp;" ",N26+1)-1)))</f>
        <v>1</v>
      </c>
      <c r="N579" s="1437" t="str">
        <f t="shared" si="164"/>
        <v/>
      </c>
      <c r="O579" s="1438" t="str">
        <f t="shared" si="165"/>
        <v/>
      </c>
      <c r="P579" s="1437" t="str">
        <f t="shared" si="166"/>
        <v/>
      </c>
      <c r="Q579" s="1437" t="str">
        <f t="shared" si="167"/>
        <v/>
      </c>
      <c r="S579" s="1462"/>
      <c r="T579" s="1461"/>
      <c r="U579" s="1460"/>
      <c r="V579" s="1461"/>
      <c r="W579" s="1460"/>
      <c r="X579" s="1459"/>
      <c r="Y579" s="1457"/>
      <c r="Z579" s="1458"/>
      <c r="AA579" s="1457"/>
      <c r="AB579" s="1456"/>
      <c r="AC579" s="1455"/>
      <c r="AD579" s="1443"/>
      <c r="AE579" s="1454"/>
      <c r="AF579" s="1453"/>
      <c r="AG579" s="1452"/>
      <c r="AH579" s="1452"/>
      <c r="AI579" s="1451"/>
      <c r="AJ579" s="1449"/>
      <c r="AK579" s="1449"/>
      <c r="AL579" s="1450"/>
      <c r="AM579" s="1449"/>
      <c r="AN579" s="1448"/>
      <c r="AO579" s="1447"/>
      <c r="AP579" s="1446"/>
      <c r="AQ579" s="1445"/>
      <c r="AR579" s="1444"/>
      <c r="EF579" s="1412"/>
      <c r="EG579" s="1411" t="s">
        <v>3191</v>
      </c>
      <c r="EH579" s="1411" t="s">
        <v>603</v>
      </c>
      <c r="EI579" s="1411" t="s">
        <v>1906</v>
      </c>
      <c r="EJ579" s="1411" t="s">
        <v>3192</v>
      </c>
      <c r="EK579" s="1411" t="s">
        <v>3192</v>
      </c>
      <c r="EL579" s="1411" t="s">
        <v>2485</v>
      </c>
      <c r="EM579" s="1411" t="s">
        <v>2486</v>
      </c>
      <c r="EN579" s="1411" t="s">
        <v>2953</v>
      </c>
      <c r="EO579" s="1414" t="s">
        <v>2954</v>
      </c>
    </row>
    <row r="580" spans="2:145" ht="21" customHeight="1">
      <c r="B580" s="1439"/>
      <c r="C580" s="1439"/>
      <c r="D580" s="1439"/>
      <c r="E580" s="1439">
        <f t="array" ref="E580">IF(H579&lt;&gt;"",E579,IF(E579="","",IFERROR(MATCH(TRUE(),INDEX(INDEX(K:K,E579+1):K219&lt;&gt;"",0),0)+E579,"")))</f>
        <v>721</v>
      </c>
      <c r="F580" s="1441">
        <f t="shared" si="168"/>
        <v>0</v>
      </c>
      <c r="G580" s="1441" t="str">
        <f t="shared" si="162"/>
        <v/>
      </c>
      <c r="H580" s="1440" t="str">
        <f t="shared" si="163"/>
        <v/>
      </c>
      <c r="I580" s="1439" t="str">
        <f>IF(AND(F580&lt;&gt;"",N26&gt;0,M580&gt;N26),"Mot &gt; limite","")</f>
        <v/>
      </c>
      <c r="M580" s="1408">
        <f>IF(OR(F580="",N26="",N26&lt;=0),"",IF(LEN(F580)&lt;=N26,LEN(F580),IFERROR(FIND("♦",SUBSTITUTE(LEFT(F580,N26)," ","♦",LEN(LEFT(F580,N26))-LEN(SUBSTITUTE(LEFT(F580,N26)," ","")))),FIND(" ",F580&amp;" ",N26+1)-1)))</f>
        <v>1</v>
      </c>
      <c r="N580" s="1437" t="str">
        <f t="shared" si="164"/>
        <v/>
      </c>
      <c r="O580" s="1438" t="str">
        <f t="shared" si="165"/>
        <v/>
      </c>
      <c r="P580" s="1437" t="str">
        <f t="shared" si="166"/>
        <v/>
      </c>
      <c r="Q580" s="1437" t="str">
        <f t="shared" si="167"/>
        <v/>
      </c>
      <c r="S580" s="1462"/>
      <c r="T580" s="1461"/>
      <c r="U580" s="1460"/>
      <c r="V580" s="1461"/>
      <c r="W580" s="1460"/>
      <c r="X580" s="1459"/>
      <c r="Y580" s="1457"/>
      <c r="Z580" s="1458"/>
      <c r="AA580" s="1457"/>
      <c r="AB580" s="1456"/>
      <c r="AC580" s="1455"/>
      <c r="AD580" s="1443"/>
      <c r="AE580" s="1454"/>
      <c r="AF580" s="1453"/>
      <c r="AG580" s="1452"/>
      <c r="AH580" s="1452"/>
      <c r="AI580" s="1451"/>
      <c r="AJ580" s="1449"/>
      <c r="AK580" s="1449"/>
      <c r="AL580" s="1450"/>
      <c r="AM580" s="1449"/>
      <c r="AN580" s="1448"/>
      <c r="AO580" s="1447"/>
      <c r="AP580" s="1446"/>
      <c r="AQ580" s="1445"/>
      <c r="AR580" s="1444"/>
      <c r="EF580" s="1412"/>
      <c r="EG580" s="1411" t="s">
        <v>3193</v>
      </c>
      <c r="EH580" s="1411" t="s">
        <v>603</v>
      </c>
      <c r="EI580" s="1411" t="s">
        <v>1906</v>
      </c>
      <c r="EJ580" s="1411" t="s">
        <v>3194</v>
      </c>
      <c r="EK580" s="1411" t="s">
        <v>3194</v>
      </c>
      <c r="EL580" s="1411" t="s">
        <v>2485</v>
      </c>
      <c r="EM580" s="1411" t="s">
        <v>2486</v>
      </c>
      <c r="EN580" s="1411" t="s">
        <v>2953</v>
      </c>
      <c r="EO580" s="1414" t="s">
        <v>2954</v>
      </c>
    </row>
    <row r="581" spans="2:145" ht="21" customHeight="1">
      <c r="B581" s="1439"/>
      <c r="C581" s="1439"/>
      <c r="D581" s="1439"/>
      <c r="E581" s="1439">
        <f t="array" ref="E581">IF(H580&lt;&gt;"",E580,IF(E580="","",IFERROR(MATCH(TRUE(),INDEX(INDEX(K:K,E580+1):K219&lt;&gt;"",0),0)+E580,"")))</f>
        <v>722</v>
      </c>
      <c r="F581" s="1441">
        <f t="shared" si="168"/>
        <v>0</v>
      </c>
      <c r="G581" s="1441" t="str">
        <f t="shared" si="162"/>
        <v/>
      </c>
      <c r="H581" s="1440" t="str">
        <f t="shared" si="163"/>
        <v/>
      </c>
      <c r="I581" s="1439" t="str">
        <f>IF(AND(F581&lt;&gt;"",N26&gt;0,M581&gt;N26),"Mot &gt; limite","")</f>
        <v/>
      </c>
      <c r="M581" s="1408">
        <f>IF(OR(F581="",N26="",N26&lt;=0),"",IF(LEN(F581)&lt;=N26,LEN(F581),IFERROR(FIND("♦",SUBSTITUTE(LEFT(F581,N26)," ","♦",LEN(LEFT(F581,N26))-LEN(SUBSTITUTE(LEFT(F581,N26)," ","")))),FIND(" ",F581&amp;" ",N26+1)-1)))</f>
        <v>1</v>
      </c>
      <c r="N581" s="1437" t="str">
        <f t="shared" si="164"/>
        <v/>
      </c>
      <c r="O581" s="1438" t="str">
        <f t="shared" si="165"/>
        <v/>
      </c>
      <c r="P581" s="1437" t="str">
        <f t="shared" si="166"/>
        <v/>
      </c>
      <c r="Q581" s="1437" t="str">
        <f t="shared" si="167"/>
        <v/>
      </c>
      <c r="S581" s="1462"/>
      <c r="T581" s="1461"/>
      <c r="U581" s="1460"/>
      <c r="V581" s="1461"/>
      <c r="W581" s="1460"/>
      <c r="X581" s="1459"/>
      <c r="Y581" s="1457"/>
      <c r="Z581" s="1458"/>
      <c r="AA581" s="1457"/>
      <c r="AB581" s="1456"/>
      <c r="AC581" s="1455"/>
      <c r="AD581" s="1443"/>
      <c r="AE581" s="1454"/>
      <c r="AF581" s="1453"/>
      <c r="AG581" s="1452"/>
      <c r="AH581" s="1452"/>
      <c r="AI581" s="1451"/>
      <c r="AJ581" s="1449"/>
      <c r="AK581" s="1449"/>
      <c r="AL581" s="1450"/>
      <c r="AM581" s="1449"/>
      <c r="AN581" s="1448"/>
      <c r="AO581" s="1447"/>
      <c r="AP581" s="1446"/>
      <c r="AQ581" s="1445"/>
      <c r="AR581" s="1444"/>
      <c r="EF581" s="1412"/>
      <c r="EG581" s="1411" t="s">
        <v>3195</v>
      </c>
      <c r="EH581" s="1411" t="s">
        <v>603</v>
      </c>
      <c r="EI581" s="1411" t="s">
        <v>1906</v>
      </c>
      <c r="EJ581" s="1411" t="s">
        <v>3196</v>
      </c>
      <c r="EK581" s="1411" t="s">
        <v>3196</v>
      </c>
      <c r="EL581" s="1411" t="s">
        <v>2485</v>
      </c>
      <c r="EM581" s="1411" t="s">
        <v>2486</v>
      </c>
      <c r="EN581" s="1411" t="s">
        <v>2953</v>
      </c>
      <c r="EO581" s="1414" t="s">
        <v>2954</v>
      </c>
    </row>
    <row r="582" spans="2:145" ht="21" customHeight="1">
      <c r="B582" s="1439"/>
      <c r="C582" s="1439"/>
      <c r="D582" s="1439"/>
      <c r="E582" s="1439">
        <f t="array" ref="E582">IF(H581&lt;&gt;"",E581,IF(E581="","",IFERROR(MATCH(TRUE(),INDEX(INDEX(K:K,E581+1):K219&lt;&gt;"",0),0)+E581,"")))</f>
        <v>723</v>
      </c>
      <c r="F582" s="1441">
        <f t="shared" si="168"/>
        <v>0</v>
      </c>
      <c r="G582" s="1441" t="str">
        <f t="shared" si="162"/>
        <v/>
      </c>
      <c r="H582" s="1440" t="str">
        <f t="shared" si="163"/>
        <v/>
      </c>
      <c r="I582" s="1439" t="str">
        <f>IF(AND(F582&lt;&gt;"",N26&gt;0,M582&gt;N26),"Mot &gt; limite","")</f>
        <v/>
      </c>
      <c r="M582" s="1408">
        <f>IF(OR(F582="",N26="",N26&lt;=0),"",IF(LEN(F582)&lt;=N26,LEN(F582),IFERROR(FIND("♦",SUBSTITUTE(LEFT(F582,N26)," ","♦",LEN(LEFT(F582,N26))-LEN(SUBSTITUTE(LEFT(F582,N26)," ","")))),FIND(" ",F582&amp;" ",N26+1)-1)))</f>
        <v>1</v>
      </c>
      <c r="N582" s="1437" t="str">
        <f t="shared" si="164"/>
        <v/>
      </c>
      <c r="O582" s="1438" t="str">
        <f t="shared" si="165"/>
        <v/>
      </c>
      <c r="P582" s="1437" t="str">
        <f t="shared" si="166"/>
        <v/>
      </c>
      <c r="Q582" s="1437" t="str">
        <f t="shared" si="167"/>
        <v/>
      </c>
      <c r="S582" s="1462"/>
      <c r="T582" s="1461"/>
      <c r="U582" s="1460"/>
      <c r="V582" s="1461"/>
      <c r="W582" s="1460"/>
      <c r="X582" s="1459"/>
      <c r="Y582" s="1457"/>
      <c r="Z582" s="1458"/>
      <c r="AA582" s="1457"/>
      <c r="AB582" s="1456"/>
      <c r="AC582" s="1455"/>
      <c r="AD582" s="1443"/>
      <c r="AE582" s="1454"/>
      <c r="AF582" s="1453"/>
      <c r="AG582" s="1452"/>
      <c r="AH582" s="1452"/>
      <c r="AI582" s="1451"/>
      <c r="AJ582" s="1449"/>
      <c r="AK582" s="1449"/>
      <c r="AL582" s="1450"/>
      <c r="AM582" s="1449"/>
      <c r="AN582" s="1448"/>
      <c r="AO582" s="1447"/>
      <c r="AP582" s="1446"/>
      <c r="AQ582" s="1445"/>
      <c r="AR582" s="1444"/>
      <c r="EF582" s="1412"/>
      <c r="EG582" s="1411" t="s">
        <v>3197</v>
      </c>
      <c r="EH582" s="1411" t="s">
        <v>603</v>
      </c>
      <c r="EI582" s="1411" t="s">
        <v>1906</v>
      </c>
      <c r="EJ582" s="1411" t="s">
        <v>833</v>
      </c>
      <c r="EK582" s="1411" t="s">
        <v>833</v>
      </c>
      <c r="EL582" s="1411" t="s">
        <v>2485</v>
      </c>
      <c r="EM582" s="1411" t="s">
        <v>2486</v>
      </c>
      <c r="EN582" s="1411" t="s">
        <v>2953</v>
      </c>
      <c r="EO582" s="1414" t="s">
        <v>2954</v>
      </c>
    </row>
    <row r="583" spans="2:145" ht="21" customHeight="1">
      <c r="B583" s="1439"/>
      <c r="C583" s="1439"/>
      <c r="D583" s="1439"/>
      <c r="E583" s="1439">
        <f t="array" ref="E583">IF(H582&lt;&gt;"",E582,IF(E582="","",IFERROR(MATCH(TRUE(),INDEX(INDEX(K:K,E582+1):K219&lt;&gt;"",0),0)+E582,"")))</f>
        <v>724</v>
      </c>
      <c r="F583" s="1441">
        <f t="shared" si="168"/>
        <v>0</v>
      </c>
      <c r="G583" s="1441" t="str">
        <f t="shared" si="162"/>
        <v/>
      </c>
      <c r="H583" s="1440" t="str">
        <f t="shared" si="163"/>
        <v/>
      </c>
      <c r="I583" s="1439" t="str">
        <f>IF(AND(F583&lt;&gt;"",N26&gt;0,M583&gt;N26),"Mot &gt; limite","")</f>
        <v/>
      </c>
      <c r="M583" s="1408">
        <f>IF(OR(F583="",N26="",N26&lt;=0),"",IF(LEN(F583)&lt;=N26,LEN(F583),IFERROR(FIND("♦",SUBSTITUTE(LEFT(F583,N26)," ","♦",LEN(LEFT(F583,N26))-LEN(SUBSTITUTE(LEFT(F583,N26)," ","")))),FIND(" ",F583&amp;" ",N26+1)-1)))</f>
        <v>1</v>
      </c>
      <c r="N583" s="1437" t="str">
        <f t="shared" si="164"/>
        <v/>
      </c>
      <c r="O583" s="1438" t="str">
        <f t="shared" si="165"/>
        <v/>
      </c>
      <c r="P583" s="1437" t="str">
        <f t="shared" si="166"/>
        <v/>
      </c>
      <c r="Q583" s="1437" t="str">
        <f t="shared" si="167"/>
        <v/>
      </c>
      <c r="S583" s="1462"/>
      <c r="T583" s="1461"/>
      <c r="U583" s="1460"/>
      <c r="V583" s="1461"/>
      <c r="W583" s="1460"/>
      <c r="X583" s="1459"/>
      <c r="Y583" s="1457"/>
      <c r="Z583" s="1458"/>
      <c r="AA583" s="1457"/>
      <c r="AB583" s="1456"/>
      <c r="AC583" s="1455"/>
      <c r="AD583" s="1443"/>
      <c r="AE583" s="1454"/>
      <c r="AF583" s="1453"/>
      <c r="AG583" s="1452"/>
      <c r="AH583" s="1452"/>
      <c r="AI583" s="1451"/>
      <c r="AJ583" s="1449"/>
      <c r="AK583" s="1449"/>
      <c r="AL583" s="1450"/>
      <c r="AM583" s="1449"/>
      <c r="AN583" s="1448"/>
      <c r="AO583" s="1447"/>
      <c r="AP583" s="1446"/>
      <c r="AQ583" s="1445"/>
      <c r="AR583" s="1444"/>
      <c r="EF583" s="1412"/>
      <c r="EG583" s="1411" t="s">
        <v>3198</v>
      </c>
      <c r="EH583" s="1411" t="s">
        <v>603</v>
      </c>
      <c r="EI583" s="1411" t="s">
        <v>1906</v>
      </c>
      <c r="EJ583" s="1411" t="s">
        <v>3199</v>
      </c>
      <c r="EK583" s="1411" t="s">
        <v>3199</v>
      </c>
      <c r="EL583" s="1411" t="s">
        <v>2485</v>
      </c>
      <c r="EM583" s="1411" t="s">
        <v>2486</v>
      </c>
      <c r="EN583" s="1411" t="s">
        <v>2953</v>
      </c>
      <c r="EO583" s="1414" t="s">
        <v>2954</v>
      </c>
    </row>
    <row r="584" spans="2:145" ht="21" customHeight="1">
      <c r="B584" s="1439"/>
      <c r="C584" s="1439"/>
      <c r="D584" s="1439"/>
      <c r="E584" s="1439">
        <f t="array" ref="E584">IF(H583&lt;&gt;"",E583,IF(E583="","",IFERROR(MATCH(TRUE(),INDEX(INDEX(K:K,E583+1):K219&lt;&gt;"",0),0)+E583,"")))</f>
        <v>725</v>
      </c>
      <c r="F584" s="1441">
        <f t="shared" si="168"/>
        <v>0</v>
      </c>
      <c r="G584" s="1441" t="str">
        <f t="shared" si="162"/>
        <v/>
      </c>
      <c r="H584" s="1440" t="str">
        <f t="shared" si="163"/>
        <v/>
      </c>
      <c r="I584" s="1439" t="str">
        <f>IF(AND(F584&lt;&gt;"",N26&gt;0,M584&gt;N26),"Mot &gt; limite","")</f>
        <v/>
      </c>
      <c r="M584" s="1408">
        <f>IF(OR(F584="",N26="",N26&lt;=0),"",IF(LEN(F584)&lt;=N26,LEN(F584),IFERROR(FIND("♦",SUBSTITUTE(LEFT(F584,N26)," ","♦",LEN(LEFT(F584,N26))-LEN(SUBSTITUTE(LEFT(F584,N26)," ","")))),FIND(" ",F584&amp;" ",N26+1)-1)))</f>
        <v>1</v>
      </c>
      <c r="N584" s="1437" t="str">
        <f t="shared" si="164"/>
        <v/>
      </c>
      <c r="O584" s="1438" t="str">
        <f t="shared" si="165"/>
        <v/>
      </c>
      <c r="P584" s="1437" t="str">
        <f t="shared" si="166"/>
        <v/>
      </c>
      <c r="Q584" s="1437" t="str">
        <f t="shared" si="167"/>
        <v/>
      </c>
      <c r="S584" s="1462"/>
      <c r="T584" s="1461"/>
      <c r="U584" s="1460"/>
      <c r="V584" s="1461"/>
      <c r="W584" s="1460"/>
      <c r="X584" s="1459"/>
      <c r="Y584" s="1457"/>
      <c r="Z584" s="1458"/>
      <c r="AA584" s="1457"/>
      <c r="AB584" s="1456"/>
      <c r="AC584" s="1455"/>
      <c r="AD584" s="1443"/>
      <c r="AE584" s="1454"/>
      <c r="AF584" s="1453"/>
      <c r="AG584" s="1452"/>
      <c r="AH584" s="1452"/>
      <c r="AI584" s="1451"/>
      <c r="AJ584" s="1449"/>
      <c r="AK584" s="1449"/>
      <c r="AL584" s="1450"/>
      <c r="AM584" s="1449"/>
      <c r="AN584" s="1448"/>
      <c r="AO584" s="1447"/>
      <c r="AP584" s="1446"/>
      <c r="AQ584" s="1445"/>
      <c r="AR584" s="1444"/>
      <c r="EF584" s="1412"/>
      <c r="EG584" s="1411" t="s">
        <v>3200</v>
      </c>
      <c r="EH584" s="1411" t="s">
        <v>603</v>
      </c>
      <c r="EI584" s="1411" t="s">
        <v>1906</v>
      </c>
      <c r="EJ584" s="1411" t="s">
        <v>3201</v>
      </c>
      <c r="EK584" s="1411" t="s">
        <v>3201</v>
      </c>
      <c r="EL584" s="1411" t="s">
        <v>2485</v>
      </c>
      <c r="EM584" s="1411" t="s">
        <v>2486</v>
      </c>
      <c r="EN584" s="1411" t="s">
        <v>2953</v>
      </c>
      <c r="EO584" s="1414" t="s">
        <v>2954</v>
      </c>
    </row>
    <row r="585" spans="2:145" ht="21" customHeight="1">
      <c r="B585" s="1439"/>
      <c r="C585" s="1439"/>
      <c r="D585" s="1439"/>
      <c r="E585" s="1439">
        <f t="array" ref="E585">IF(H584&lt;&gt;"",E584,IF(E584="","",IFERROR(MATCH(TRUE(),INDEX(INDEX(K:K,E584+1):K219&lt;&gt;"",0),0)+E584,"")))</f>
        <v>726</v>
      </c>
      <c r="F585" s="1441">
        <f t="shared" si="168"/>
        <v>0</v>
      </c>
      <c r="G585" s="1441" t="str">
        <f t="shared" si="162"/>
        <v/>
      </c>
      <c r="H585" s="1440" t="str">
        <f t="shared" si="163"/>
        <v/>
      </c>
      <c r="I585" s="1439" t="str">
        <f>IF(AND(F585&lt;&gt;"",N26&gt;0,M585&gt;N26),"Mot &gt; limite","")</f>
        <v/>
      </c>
      <c r="M585" s="1408">
        <f>IF(OR(F585="",N26="",N26&lt;=0),"",IF(LEN(F585)&lt;=N26,LEN(F585),IFERROR(FIND("♦",SUBSTITUTE(LEFT(F585,N26)," ","♦",LEN(LEFT(F585,N26))-LEN(SUBSTITUTE(LEFT(F585,N26)," ","")))),FIND(" ",F585&amp;" ",N26+1)-1)))</f>
        <v>1</v>
      </c>
      <c r="N585" s="1437" t="str">
        <f t="shared" si="164"/>
        <v/>
      </c>
      <c r="O585" s="1438" t="str">
        <f t="shared" si="165"/>
        <v/>
      </c>
      <c r="P585" s="1437" t="str">
        <f t="shared" si="166"/>
        <v/>
      </c>
      <c r="Q585" s="1437" t="str">
        <f t="shared" si="167"/>
        <v/>
      </c>
      <c r="S585" s="1462"/>
      <c r="T585" s="1461"/>
      <c r="U585" s="1460"/>
      <c r="V585" s="1461"/>
      <c r="W585" s="1460"/>
      <c r="X585" s="1459"/>
      <c r="Y585" s="1457"/>
      <c r="Z585" s="1458"/>
      <c r="AA585" s="1457"/>
      <c r="AB585" s="1456"/>
      <c r="AC585" s="1455"/>
      <c r="AD585" s="1443"/>
      <c r="AE585" s="1454"/>
      <c r="AF585" s="1453"/>
      <c r="AG585" s="1452"/>
      <c r="AH585" s="1452"/>
      <c r="AI585" s="1451"/>
      <c r="AJ585" s="1449"/>
      <c r="AK585" s="1449"/>
      <c r="AL585" s="1450"/>
      <c r="AM585" s="1449"/>
      <c r="AN585" s="1448"/>
      <c r="AO585" s="1447"/>
      <c r="AP585" s="1446"/>
      <c r="AQ585" s="1445"/>
      <c r="AR585" s="1444"/>
      <c r="EF585" s="1412"/>
      <c r="EG585" s="1411" t="s">
        <v>3202</v>
      </c>
      <c r="EH585" s="1411" t="s">
        <v>603</v>
      </c>
      <c r="EI585" s="1411" t="s">
        <v>1906</v>
      </c>
      <c r="EJ585" s="1411" t="s">
        <v>3203</v>
      </c>
      <c r="EK585" s="1411" t="s">
        <v>3203</v>
      </c>
      <c r="EL585" s="1411" t="s">
        <v>2485</v>
      </c>
      <c r="EM585" s="1411" t="s">
        <v>2486</v>
      </c>
      <c r="EN585" s="1411" t="s">
        <v>2953</v>
      </c>
      <c r="EO585" s="1414" t="s">
        <v>2954</v>
      </c>
    </row>
    <row r="586" spans="2:145" ht="21" customHeight="1">
      <c r="B586" s="1439"/>
      <c r="C586" s="1439"/>
      <c r="D586" s="1439"/>
      <c r="E586" s="1439">
        <f t="array" ref="E586">IF(H585&lt;&gt;"",E585,IF(E585="","",IFERROR(MATCH(TRUE(),INDEX(INDEX(K:K,E585+1):K219&lt;&gt;"",0),0)+E585,"")))</f>
        <v>727</v>
      </c>
      <c r="F586" s="1441">
        <f t="shared" si="168"/>
        <v>0</v>
      </c>
      <c r="G586" s="1441" t="str">
        <f t="shared" si="162"/>
        <v/>
      </c>
      <c r="H586" s="1440" t="str">
        <f t="shared" si="163"/>
        <v/>
      </c>
      <c r="I586" s="1439" t="str">
        <f>IF(AND(F586&lt;&gt;"",N26&gt;0,M586&gt;N26),"Mot &gt; limite","")</f>
        <v/>
      </c>
      <c r="M586" s="1408">
        <f>IF(OR(F586="",N26="",N26&lt;=0),"",IF(LEN(F586)&lt;=N26,LEN(F586),IFERROR(FIND("♦",SUBSTITUTE(LEFT(F586,N26)," ","♦",LEN(LEFT(F586,N26))-LEN(SUBSTITUTE(LEFT(F586,N26)," ","")))),FIND(" ",F586&amp;" ",N26+1)-1)))</f>
        <v>1</v>
      </c>
      <c r="N586" s="1437" t="str">
        <f t="shared" si="164"/>
        <v/>
      </c>
      <c r="O586" s="1438" t="str">
        <f t="shared" si="165"/>
        <v/>
      </c>
      <c r="P586" s="1437" t="str">
        <f t="shared" si="166"/>
        <v/>
      </c>
      <c r="Q586" s="1437" t="str">
        <f t="shared" si="167"/>
        <v/>
      </c>
      <c r="S586" s="1462"/>
      <c r="T586" s="1461"/>
      <c r="U586" s="1460"/>
      <c r="V586" s="1461"/>
      <c r="W586" s="1460"/>
      <c r="X586" s="1459"/>
      <c r="Y586" s="1457"/>
      <c r="Z586" s="1458"/>
      <c r="AA586" s="1457"/>
      <c r="AB586" s="1456"/>
      <c r="AC586" s="1455"/>
      <c r="AD586" s="1443"/>
      <c r="AE586" s="1454"/>
      <c r="AF586" s="1453"/>
      <c r="AG586" s="1452"/>
      <c r="AH586" s="1452"/>
      <c r="AI586" s="1451"/>
      <c r="AJ586" s="1449"/>
      <c r="AK586" s="1449"/>
      <c r="AL586" s="1450"/>
      <c r="AM586" s="1449"/>
      <c r="AN586" s="1448"/>
      <c r="AO586" s="1447"/>
      <c r="AP586" s="1446"/>
      <c r="AQ586" s="1445"/>
      <c r="AR586" s="1444"/>
      <c r="EF586" s="1412"/>
      <c r="EG586" s="1411" t="s">
        <v>3204</v>
      </c>
      <c r="EH586" s="1411" t="s">
        <v>603</v>
      </c>
      <c r="EI586" s="1411" t="s">
        <v>1906</v>
      </c>
      <c r="EJ586" s="1411" t="s">
        <v>3205</v>
      </c>
      <c r="EK586" s="1411" t="s">
        <v>3205</v>
      </c>
      <c r="EL586" s="1411" t="s">
        <v>2485</v>
      </c>
      <c r="EM586" s="1411" t="s">
        <v>2486</v>
      </c>
      <c r="EN586" s="1411" t="s">
        <v>2953</v>
      </c>
      <c r="EO586" s="1414" t="s">
        <v>2954</v>
      </c>
    </row>
    <row r="587" spans="2:145" ht="21" customHeight="1">
      <c r="B587" s="1439"/>
      <c r="C587" s="1439"/>
      <c r="D587" s="1439"/>
      <c r="E587" s="1439">
        <f t="array" ref="E587">IF(H586&lt;&gt;"",E586,IF(E586="","",IFERROR(MATCH(TRUE(),INDEX(INDEX(K:K,E586+1):K219&lt;&gt;"",0),0)+E586,"")))</f>
        <v>728</v>
      </c>
      <c r="F587" s="1441">
        <f t="shared" si="168"/>
        <v>0</v>
      </c>
      <c r="G587" s="1441" t="str">
        <f t="shared" si="162"/>
        <v/>
      </c>
      <c r="H587" s="1440" t="str">
        <f t="shared" si="163"/>
        <v/>
      </c>
      <c r="I587" s="1439" t="str">
        <f>IF(AND(F587&lt;&gt;"",N26&gt;0,M587&gt;N26),"Mot &gt; limite","")</f>
        <v/>
      </c>
      <c r="M587" s="1408">
        <f>IF(OR(F587="",N26="",N26&lt;=0),"",IF(LEN(F587)&lt;=N26,LEN(F587),IFERROR(FIND("♦",SUBSTITUTE(LEFT(F587,N26)," ","♦",LEN(LEFT(F587,N26))-LEN(SUBSTITUTE(LEFT(F587,N26)," ","")))),FIND(" ",F587&amp;" ",N26+1)-1)))</f>
        <v>1</v>
      </c>
      <c r="N587" s="1437" t="str">
        <f t="shared" si="164"/>
        <v/>
      </c>
      <c r="O587" s="1438" t="str">
        <f t="shared" si="165"/>
        <v/>
      </c>
      <c r="P587" s="1437" t="str">
        <f t="shared" si="166"/>
        <v/>
      </c>
      <c r="Q587" s="1437" t="str">
        <f t="shared" si="167"/>
        <v/>
      </c>
      <c r="S587" s="1462"/>
      <c r="T587" s="1461"/>
      <c r="U587" s="1460"/>
      <c r="V587" s="1461"/>
      <c r="W587" s="1460"/>
      <c r="X587" s="1459"/>
      <c r="Y587" s="1457"/>
      <c r="Z587" s="1458"/>
      <c r="AA587" s="1457"/>
      <c r="AB587" s="1456"/>
      <c r="AC587" s="1455"/>
      <c r="AD587" s="1443"/>
      <c r="AE587" s="1454"/>
      <c r="AF587" s="1453"/>
      <c r="AG587" s="1452"/>
      <c r="AH587" s="1452"/>
      <c r="AI587" s="1451"/>
      <c r="AJ587" s="1449"/>
      <c r="AK587" s="1449"/>
      <c r="AL587" s="1450"/>
      <c r="AM587" s="1449"/>
      <c r="AN587" s="1448"/>
      <c r="AO587" s="1447"/>
      <c r="AP587" s="1446"/>
      <c r="AQ587" s="1445"/>
      <c r="AR587" s="1444"/>
      <c r="EF587" s="1412"/>
      <c r="EG587" s="1411" t="s">
        <v>3206</v>
      </c>
      <c r="EH587" s="1411" t="s">
        <v>603</v>
      </c>
      <c r="EI587" s="1411" t="s">
        <v>1906</v>
      </c>
      <c r="EJ587" s="1411" t="s">
        <v>3207</v>
      </c>
      <c r="EK587" s="1411" t="s">
        <v>3207</v>
      </c>
      <c r="EL587" s="1411" t="s">
        <v>2485</v>
      </c>
      <c r="EM587" s="1411" t="s">
        <v>2486</v>
      </c>
      <c r="EN587" s="1411" t="s">
        <v>2953</v>
      </c>
      <c r="EO587" s="1414" t="s">
        <v>2954</v>
      </c>
    </row>
    <row r="588" spans="2:145" ht="21" customHeight="1">
      <c r="B588" s="1439"/>
      <c r="C588" s="1439"/>
      <c r="D588" s="1439"/>
      <c r="E588" s="1439">
        <f t="array" ref="E588">IF(H587&lt;&gt;"",E587,IF(E587="","",IFERROR(MATCH(TRUE(),INDEX(INDEX(K:K,E587+1):K219&lt;&gt;"",0),0)+E587,"")))</f>
        <v>729</v>
      </c>
      <c r="F588" s="1441">
        <f t="shared" si="168"/>
        <v>0</v>
      </c>
      <c r="G588" s="1441" t="str">
        <f t="shared" si="162"/>
        <v/>
      </c>
      <c r="H588" s="1440" t="str">
        <f t="shared" si="163"/>
        <v/>
      </c>
      <c r="I588" s="1439" t="str">
        <f>IF(AND(F588&lt;&gt;"",N26&gt;0,M588&gt;N26),"Mot &gt; limite","")</f>
        <v/>
      </c>
      <c r="M588" s="1408">
        <f>IF(OR(F588="",N26="",N26&lt;=0),"",IF(LEN(F588)&lt;=N26,LEN(F588),IFERROR(FIND("♦",SUBSTITUTE(LEFT(F588,N26)," ","♦",LEN(LEFT(F588,N26))-LEN(SUBSTITUTE(LEFT(F588,N26)," ","")))),FIND(" ",F588&amp;" ",N26+1)-1)))</f>
        <v>1</v>
      </c>
      <c r="N588" s="1437" t="str">
        <f t="shared" si="164"/>
        <v/>
      </c>
      <c r="O588" s="1438" t="str">
        <f t="shared" si="165"/>
        <v/>
      </c>
      <c r="P588" s="1437" t="str">
        <f t="shared" si="166"/>
        <v/>
      </c>
      <c r="Q588" s="1437" t="str">
        <f t="shared" si="167"/>
        <v/>
      </c>
      <c r="S588" s="1462"/>
      <c r="T588" s="1461"/>
      <c r="U588" s="1460"/>
      <c r="V588" s="1461"/>
      <c r="W588" s="1460"/>
      <c r="X588" s="1459"/>
      <c r="Y588" s="1457"/>
      <c r="Z588" s="1458"/>
      <c r="AA588" s="1457"/>
      <c r="AB588" s="1456"/>
      <c r="AC588" s="1455"/>
      <c r="AD588" s="1443"/>
      <c r="AE588" s="1454"/>
      <c r="AF588" s="1453"/>
      <c r="AG588" s="1452"/>
      <c r="AH588" s="1452"/>
      <c r="AI588" s="1451"/>
      <c r="AJ588" s="1449"/>
      <c r="AK588" s="1449"/>
      <c r="AL588" s="1450"/>
      <c r="AM588" s="1449"/>
      <c r="AN588" s="1448"/>
      <c r="AO588" s="1447"/>
      <c r="AP588" s="1446"/>
      <c r="AQ588" s="1445"/>
      <c r="AR588" s="1444"/>
      <c r="EF588" s="1412"/>
      <c r="EG588" s="1411" t="s">
        <v>3208</v>
      </c>
      <c r="EH588" s="1411" t="s">
        <v>603</v>
      </c>
      <c r="EI588" s="1411" t="s">
        <v>1906</v>
      </c>
      <c r="EJ588" s="1411" t="s">
        <v>3209</v>
      </c>
      <c r="EK588" s="1411" t="s">
        <v>3209</v>
      </c>
      <c r="EL588" s="1411" t="s">
        <v>2485</v>
      </c>
      <c r="EM588" s="1411" t="s">
        <v>2486</v>
      </c>
      <c r="EN588" s="1411" t="s">
        <v>2953</v>
      </c>
      <c r="EO588" s="1414" t="s">
        <v>2954</v>
      </c>
    </row>
    <row r="589" spans="2:145" ht="21" customHeight="1">
      <c r="B589" s="1439"/>
      <c r="C589" s="1439"/>
      <c r="D589" s="1439"/>
      <c r="E589" s="1439">
        <f t="array" ref="E589">IF(H588&lt;&gt;"",E588,IF(E588="","",IFERROR(MATCH(TRUE(),INDEX(INDEX(K:K,E588+1):K219&lt;&gt;"",0),0)+E588,"")))</f>
        <v>730</v>
      </c>
      <c r="F589" s="1441">
        <f t="shared" si="168"/>
        <v>0</v>
      </c>
      <c r="G589" s="1441" t="str">
        <f t="shared" si="162"/>
        <v/>
      </c>
      <c r="H589" s="1440" t="str">
        <f t="shared" si="163"/>
        <v/>
      </c>
      <c r="I589" s="1439" t="str">
        <f>IF(AND(F589&lt;&gt;"",N26&gt;0,M589&gt;N26),"Mot &gt; limite","")</f>
        <v/>
      </c>
      <c r="M589" s="1408">
        <f>IF(OR(F589="",N26="",N26&lt;=0),"",IF(LEN(F589)&lt;=N26,LEN(F589),IFERROR(FIND("♦",SUBSTITUTE(LEFT(F589,N26)," ","♦",LEN(LEFT(F589,N26))-LEN(SUBSTITUTE(LEFT(F589,N26)," ","")))),FIND(" ",F589&amp;" ",N26+1)-1)))</f>
        <v>1</v>
      </c>
      <c r="N589" s="1437" t="str">
        <f t="shared" si="164"/>
        <v/>
      </c>
      <c r="O589" s="1438" t="str">
        <f t="shared" si="165"/>
        <v/>
      </c>
      <c r="P589" s="1437" t="str">
        <f t="shared" si="166"/>
        <v/>
      </c>
      <c r="Q589" s="1437" t="str">
        <f t="shared" si="167"/>
        <v/>
      </c>
      <c r="S589" s="1462"/>
      <c r="T589" s="1461"/>
      <c r="U589" s="1460"/>
      <c r="V589" s="1461"/>
      <c r="W589" s="1460"/>
      <c r="X589" s="1459"/>
      <c r="Y589" s="1457"/>
      <c r="Z589" s="1458"/>
      <c r="AA589" s="1457"/>
      <c r="AB589" s="1456"/>
      <c r="AC589" s="1455"/>
      <c r="AD589" s="1443"/>
      <c r="AE589" s="1454"/>
      <c r="AF589" s="1453"/>
      <c r="AG589" s="1452"/>
      <c r="AH589" s="1452"/>
      <c r="AI589" s="1451"/>
      <c r="AJ589" s="1449"/>
      <c r="AK589" s="1449"/>
      <c r="AL589" s="1450"/>
      <c r="AM589" s="1449"/>
      <c r="AN589" s="1448"/>
      <c r="AO589" s="1447"/>
      <c r="AP589" s="1446"/>
      <c r="AQ589" s="1445"/>
      <c r="AR589" s="1444"/>
      <c r="EF589" s="1412"/>
      <c r="EG589" s="1411" t="s">
        <v>3210</v>
      </c>
      <c r="EH589" s="1411" t="s">
        <v>603</v>
      </c>
      <c r="EI589" s="1411" t="s">
        <v>1906</v>
      </c>
      <c r="EJ589" s="1411" t="s">
        <v>3211</v>
      </c>
      <c r="EK589" s="1411" t="s">
        <v>3211</v>
      </c>
      <c r="EL589" s="1411" t="s">
        <v>2485</v>
      </c>
      <c r="EM589" s="1411" t="s">
        <v>2486</v>
      </c>
      <c r="EN589" s="1411" t="s">
        <v>2953</v>
      </c>
      <c r="EO589" s="1414" t="s">
        <v>2954</v>
      </c>
    </row>
    <row r="590" spans="2:145" ht="21" customHeight="1">
      <c r="B590" s="1439"/>
      <c r="C590" s="1439"/>
      <c r="D590" s="1439"/>
      <c r="E590" s="1439">
        <f t="array" ref="E590">IF(H589&lt;&gt;"",E589,IF(E589="","",IFERROR(MATCH(TRUE(),INDEX(INDEX(K:K,E589+1):K219&lt;&gt;"",0),0)+E589,"")))</f>
        <v>731</v>
      </c>
      <c r="F590" s="1441">
        <f t="shared" si="168"/>
        <v>0</v>
      </c>
      <c r="G590" s="1441" t="str">
        <f t="shared" si="162"/>
        <v/>
      </c>
      <c r="H590" s="1440" t="str">
        <f t="shared" si="163"/>
        <v/>
      </c>
      <c r="I590" s="1439" t="str">
        <f>IF(AND(F590&lt;&gt;"",N26&gt;0,M590&gt;N26),"Mot &gt; limite","")</f>
        <v/>
      </c>
      <c r="M590" s="1408">
        <f>IF(OR(F590="",N26="",N26&lt;=0),"",IF(LEN(F590)&lt;=N26,LEN(F590),IFERROR(FIND("♦",SUBSTITUTE(LEFT(F590,N26)," ","♦",LEN(LEFT(F590,N26))-LEN(SUBSTITUTE(LEFT(F590,N26)," ","")))),FIND(" ",F590&amp;" ",N26+1)-1)))</f>
        <v>1</v>
      </c>
      <c r="N590" s="1437" t="str">
        <f t="shared" si="164"/>
        <v/>
      </c>
      <c r="O590" s="1438" t="str">
        <f t="shared" si="165"/>
        <v/>
      </c>
      <c r="P590" s="1437" t="str">
        <f t="shared" si="166"/>
        <v/>
      </c>
      <c r="Q590" s="1437" t="str">
        <f t="shared" si="167"/>
        <v/>
      </c>
      <c r="S590" s="1462"/>
      <c r="T590" s="1461"/>
      <c r="U590" s="1460"/>
      <c r="V590" s="1461"/>
      <c r="W590" s="1460"/>
      <c r="X590" s="1459"/>
      <c r="Y590" s="1457"/>
      <c r="Z590" s="1458"/>
      <c r="AA590" s="1457"/>
      <c r="AB590" s="1456"/>
      <c r="AC590" s="1455"/>
      <c r="AD590" s="1443"/>
      <c r="AE590" s="1454"/>
      <c r="AF590" s="1453"/>
      <c r="AG590" s="1452"/>
      <c r="AH590" s="1452"/>
      <c r="AI590" s="1451"/>
      <c r="AJ590" s="1449"/>
      <c r="AK590" s="1449"/>
      <c r="AL590" s="1450"/>
      <c r="AM590" s="1449"/>
      <c r="AN590" s="1448"/>
      <c r="AO590" s="1447"/>
      <c r="AP590" s="1446"/>
      <c r="AQ590" s="1445"/>
      <c r="AR590" s="1444"/>
      <c r="EF590" s="1412"/>
      <c r="EG590" s="1411" t="s">
        <v>3212</v>
      </c>
      <c r="EH590" s="1411" t="s">
        <v>603</v>
      </c>
      <c r="EI590" s="1411" t="s">
        <v>1906</v>
      </c>
      <c r="EJ590" s="1411" t="s">
        <v>3213</v>
      </c>
      <c r="EK590" s="1411" t="s">
        <v>3213</v>
      </c>
      <c r="EL590" s="1411" t="s">
        <v>2485</v>
      </c>
      <c r="EM590" s="1411" t="s">
        <v>2486</v>
      </c>
      <c r="EN590" s="1411" t="s">
        <v>2953</v>
      </c>
      <c r="EO590" s="1414" t="s">
        <v>2954</v>
      </c>
    </row>
    <row r="591" spans="2:145" ht="21" customHeight="1">
      <c r="B591" s="1439"/>
      <c r="C591" s="1439"/>
      <c r="D591" s="1439"/>
      <c r="E591" s="1439">
        <f t="array" ref="E591">IF(H590&lt;&gt;"",E590,IF(E590="","",IFERROR(MATCH(TRUE(),INDEX(INDEX(K:K,E590+1):K219&lt;&gt;"",0),0)+E590,"")))</f>
        <v>732</v>
      </c>
      <c r="F591" s="1441">
        <f t="shared" si="168"/>
        <v>0</v>
      </c>
      <c r="G591" s="1441" t="str">
        <f t="shared" si="162"/>
        <v/>
      </c>
      <c r="H591" s="1440" t="str">
        <f t="shared" si="163"/>
        <v/>
      </c>
      <c r="I591" s="1439" t="str">
        <f>IF(AND(F591&lt;&gt;"",N26&gt;0,M591&gt;N26),"Mot &gt; limite","")</f>
        <v/>
      </c>
      <c r="M591" s="1408">
        <f>IF(OR(F591="",N26="",N26&lt;=0),"",IF(LEN(F591)&lt;=N26,LEN(F591),IFERROR(FIND("♦",SUBSTITUTE(LEFT(F591,N26)," ","♦",LEN(LEFT(F591,N26))-LEN(SUBSTITUTE(LEFT(F591,N26)," ","")))),FIND(" ",F591&amp;" ",N26+1)-1)))</f>
        <v>1</v>
      </c>
      <c r="N591" s="1437" t="str">
        <f t="shared" si="164"/>
        <v/>
      </c>
      <c r="O591" s="1438" t="str">
        <f t="shared" si="165"/>
        <v/>
      </c>
      <c r="P591" s="1437" t="str">
        <f t="shared" si="166"/>
        <v/>
      </c>
      <c r="Q591" s="1437" t="str">
        <f t="shared" si="167"/>
        <v/>
      </c>
      <c r="S591" s="1462"/>
      <c r="T591" s="1461"/>
      <c r="U591" s="1460"/>
      <c r="V591" s="1461"/>
      <c r="W591" s="1460"/>
      <c r="X591" s="1459"/>
      <c r="Y591" s="1457"/>
      <c r="Z591" s="1458"/>
      <c r="AA591" s="1457"/>
      <c r="AB591" s="1456"/>
      <c r="AC591" s="1455"/>
      <c r="AD591" s="1443"/>
      <c r="AE591" s="1454"/>
      <c r="AF591" s="1453"/>
      <c r="AG591" s="1452"/>
      <c r="AH591" s="1452"/>
      <c r="AI591" s="1451"/>
      <c r="AJ591" s="1449"/>
      <c r="AK591" s="1449"/>
      <c r="AL591" s="1450"/>
      <c r="AM591" s="1449"/>
      <c r="AN591" s="1448"/>
      <c r="AO591" s="1447"/>
      <c r="AP591" s="1446"/>
      <c r="AQ591" s="1445"/>
      <c r="AR591" s="1444"/>
      <c r="EF591" s="1412"/>
      <c r="EG591" s="1411" t="s">
        <v>3214</v>
      </c>
      <c r="EH591" s="1411" t="s">
        <v>603</v>
      </c>
      <c r="EI591" s="1411" t="s">
        <v>1906</v>
      </c>
      <c r="EJ591" s="1411" t="s">
        <v>3215</v>
      </c>
      <c r="EK591" s="1411" t="s">
        <v>3215</v>
      </c>
      <c r="EL591" s="1411" t="s">
        <v>2485</v>
      </c>
      <c r="EM591" s="1411" t="s">
        <v>2486</v>
      </c>
      <c r="EN591" s="1411" t="s">
        <v>2953</v>
      </c>
      <c r="EO591" s="1414" t="s">
        <v>2954</v>
      </c>
    </row>
    <row r="592" spans="2:145" ht="21" customHeight="1">
      <c r="B592" s="1439"/>
      <c r="C592" s="1439"/>
      <c r="D592" s="1439"/>
      <c r="E592" s="1439">
        <f t="array" ref="E592">IF(H591&lt;&gt;"",E591,IF(E591="","",IFERROR(MATCH(TRUE(),INDEX(INDEX(K:K,E591+1):K219&lt;&gt;"",0),0)+E591,"")))</f>
        <v>733</v>
      </c>
      <c r="F592" s="1441">
        <f t="shared" si="168"/>
        <v>0</v>
      </c>
      <c r="G592" s="1441" t="str">
        <f t="shared" si="162"/>
        <v/>
      </c>
      <c r="H592" s="1440" t="str">
        <f t="shared" si="163"/>
        <v/>
      </c>
      <c r="I592" s="1439" t="str">
        <f>IF(AND(F592&lt;&gt;"",N26&gt;0,M592&gt;N26),"Mot &gt; limite","")</f>
        <v/>
      </c>
      <c r="M592" s="1408">
        <f>IF(OR(F592="",N26="",N26&lt;=0),"",IF(LEN(F592)&lt;=N26,LEN(F592),IFERROR(FIND("♦",SUBSTITUTE(LEFT(F592,N26)," ","♦",LEN(LEFT(F592,N26))-LEN(SUBSTITUTE(LEFT(F592,N26)," ","")))),FIND(" ",F592&amp;" ",N26+1)-1)))</f>
        <v>1</v>
      </c>
      <c r="N592" s="1437" t="str">
        <f t="shared" si="164"/>
        <v/>
      </c>
      <c r="O592" s="1438" t="str">
        <f t="shared" si="165"/>
        <v/>
      </c>
      <c r="P592" s="1437" t="str">
        <f t="shared" si="166"/>
        <v/>
      </c>
      <c r="Q592" s="1437" t="str">
        <f t="shared" si="167"/>
        <v/>
      </c>
      <c r="S592" s="1462"/>
      <c r="T592" s="1461"/>
      <c r="U592" s="1460"/>
      <c r="V592" s="1461"/>
      <c r="W592" s="1460"/>
      <c r="X592" s="1459"/>
      <c r="Y592" s="1457"/>
      <c r="Z592" s="1458"/>
      <c r="AA592" s="1457"/>
      <c r="AB592" s="1456"/>
      <c r="AC592" s="1455"/>
      <c r="AD592" s="1443"/>
      <c r="AE592" s="1454"/>
      <c r="AF592" s="1453"/>
      <c r="AG592" s="1452"/>
      <c r="AH592" s="1452"/>
      <c r="AI592" s="1451"/>
      <c r="AJ592" s="1449"/>
      <c r="AK592" s="1449"/>
      <c r="AL592" s="1450"/>
      <c r="AM592" s="1449"/>
      <c r="AN592" s="1448"/>
      <c r="AO592" s="1447"/>
      <c r="AP592" s="1446"/>
      <c r="AQ592" s="1445"/>
      <c r="AR592" s="1444"/>
      <c r="EF592" s="1412"/>
      <c r="EG592" s="1411" t="s">
        <v>3216</v>
      </c>
      <c r="EH592" s="1411" t="s">
        <v>603</v>
      </c>
      <c r="EI592" s="1411" t="s">
        <v>1906</v>
      </c>
      <c r="EJ592" s="1411" t="s">
        <v>3217</v>
      </c>
      <c r="EK592" s="1411" t="s">
        <v>3217</v>
      </c>
      <c r="EL592" s="1411" t="s">
        <v>2485</v>
      </c>
      <c r="EM592" s="1411" t="s">
        <v>2486</v>
      </c>
      <c r="EN592" s="1411" t="s">
        <v>2953</v>
      </c>
      <c r="EO592" s="1414" t="s">
        <v>2954</v>
      </c>
    </row>
    <row r="593" spans="2:145" ht="21" customHeight="1">
      <c r="B593" s="1439"/>
      <c r="C593" s="1439"/>
      <c r="D593" s="1439"/>
      <c r="E593" s="1439">
        <f t="array" ref="E593">IF(H592&lt;&gt;"",E592,IF(E592="","",IFERROR(MATCH(TRUE(),INDEX(INDEX(K:K,E592+1):K219&lt;&gt;"",0),0)+E592,"")))</f>
        <v>734</v>
      </c>
      <c r="F593" s="1441">
        <f t="shared" si="168"/>
        <v>0</v>
      </c>
      <c r="G593" s="1441" t="str">
        <f t="shared" si="162"/>
        <v/>
      </c>
      <c r="H593" s="1440" t="str">
        <f t="shared" si="163"/>
        <v/>
      </c>
      <c r="I593" s="1439" t="str">
        <f>IF(AND(F593&lt;&gt;"",N26&gt;0,M593&gt;N26),"Mot &gt; limite","")</f>
        <v/>
      </c>
      <c r="M593" s="1408">
        <f>IF(OR(F593="",N26="",N26&lt;=0),"",IF(LEN(F593)&lt;=N26,LEN(F593),IFERROR(FIND("♦",SUBSTITUTE(LEFT(F593,N26)," ","♦",LEN(LEFT(F593,N26))-LEN(SUBSTITUTE(LEFT(F593,N26)," ","")))),FIND(" ",F593&amp;" ",N26+1)-1)))</f>
        <v>1</v>
      </c>
      <c r="N593" s="1437" t="str">
        <f t="shared" si="164"/>
        <v/>
      </c>
      <c r="O593" s="1438" t="str">
        <f t="shared" si="165"/>
        <v/>
      </c>
      <c r="P593" s="1437" t="str">
        <f t="shared" si="166"/>
        <v/>
      </c>
      <c r="Q593" s="1437" t="str">
        <f t="shared" si="167"/>
        <v/>
      </c>
      <c r="S593" s="1462"/>
      <c r="T593" s="1461"/>
      <c r="U593" s="1460"/>
      <c r="V593" s="1461"/>
      <c r="W593" s="1460"/>
      <c r="X593" s="1459"/>
      <c r="Y593" s="1457"/>
      <c r="Z593" s="1458"/>
      <c r="AA593" s="1457"/>
      <c r="AB593" s="1456"/>
      <c r="AC593" s="1455"/>
      <c r="AD593" s="1443"/>
      <c r="AE593" s="1454"/>
      <c r="AF593" s="1453"/>
      <c r="AG593" s="1452"/>
      <c r="AH593" s="1452"/>
      <c r="AI593" s="1451"/>
      <c r="AJ593" s="1449"/>
      <c r="AK593" s="1449"/>
      <c r="AL593" s="1450"/>
      <c r="AM593" s="1449"/>
      <c r="AN593" s="1448"/>
      <c r="AO593" s="1447"/>
      <c r="AP593" s="1446"/>
      <c r="AQ593" s="1445"/>
      <c r="AR593" s="1444"/>
      <c r="EF593" s="1412"/>
      <c r="EG593" s="1411" t="s">
        <v>3218</v>
      </c>
      <c r="EH593" s="1411" t="s">
        <v>603</v>
      </c>
      <c r="EI593" s="1411" t="s">
        <v>1906</v>
      </c>
      <c r="EJ593" s="1411" t="s">
        <v>3219</v>
      </c>
      <c r="EK593" s="1411" t="s">
        <v>3219</v>
      </c>
      <c r="EL593" s="1411" t="s">
        <v>2485</v>
      </c>
      <c r="EM593" s="1411" t="s">
        <v>2486</v>
      </c>
      <c r="EN593" s="1411" t="s">
        <v>2953</v>
      </c>
      <c r="EO593" s="1414" t="s">
        <v>2954</v>
      </c>
    </row>
    <row r="594" spans="2:145" ht="21" customHeight="1">
      <c r="B594" s="1439"/>
      <c r="C594" s="1439"/>
      <c r="D594" s="1439"/>
      <c r="E594" s="1439">
        <f t="array" ref="E594">IF(H593&lt;&gt;"",E593,IF(E593="","",IFERROR(MATCH(TRUE(),INDEX(INDEX(K:K,E593+1):K219&lt;&gt;"",0),0)+E593,"")))</f>
        <v>735</v>
      </c>
      <c r="F594" s="1441">
        <f t="shared" si="168"/>
        <v>0</v>
      </c>
      <c r="G594" s="1441" t="str">
        <f t="shared" si="162"/>
        <v/>
      </c>
      <c r="H594" s="1440" t="str">
        <f t="shared" si="163"/>
        <v/>
      </c>
      <c r="I594" s="1439" t="str">
        <f>IF(AND(F594&lt;&gt;"",N26&gt;0,M594&gt;N26),"Mot &gt; limite","")</f>
        <v/>
      </c>
      <c r="M594" s="1408">
        <f>IF(OR(F594="",N26="",N26&lt;=0),"",IF(LEN(F594)&lt;=N26,LEN(F594),IFERROR(FIND("♦",SUBSTITUTE(LEFT(F594,N26)," ","♦",LEN(LEFT(F594,N26))-LEN(SUBSTITUTE(LEFT(F594,N26)," ","")))),FIND(" ",F594&amp;" ",N26+1)-1)))</f>
        <v>1</v>
      </c>
      <c r="N594" s="1437" t="str">
        <f t="shared" si="164"/>
        <v/>
      </c>
      <c r="O594" s="1438" t="str">
        <f t="shared" si="165"/>
        <v/>
      </c>
      <c r="P594" s="1437" t="str">
        <f t="shared" si="166"/>
        <v/>
      </c>
      <c r="Q594" s="1437" t="str">
        <f t="shared" si="167"/>
        <v/>
      </c>
      <c r="S594" s="1462"/>
      <c r="T594" s="1461"/>
      <c r="U594" s="1460"/>
      <c r="V594" s="1461"/>
      <c r="W594" s="1460"/>
      <c r="X594" s="1459"/>
      <c r="Y594" s="1457"/>
      <c r="Z594" s="1458"/>
      <c r="AA594" s="1457"/>
      <c r="AB594" s="1456"/>
      <c r="AC594" s="1455"/>
      <c r="AD594" s="1443"/>
      <c r="AE594" s="1454"/>
      <c r="AF594" s="1453"/>
      <c r="AG594" s="1452"/>
      <c r="AH594" s="1452"/>
      <c r="AI594" s="1451"/>
      <c r="AJ594" s="1449"/>
      <c r="AK594" s="1449"/>
      <c r="AL594" s="1450"/>
      <c r="AM594" s="1449"/>
      <c r="AN594" s="1448"/>
      <c r="AO594" s="1447"/>
      <c r="AP594" s="1446"/>
      <c r="AQ594" s="1445"/>
      <c r="AR594" s="1444"/>
      <c r="EF594" s="1412"/>
      <c r="EG594" s="1411" t="s">
        <v>3220</v>
      </c>
      <c r="EH594" s="1411" t="s">
        <v>603</v>
      </c>
      <c r="EI594" s="1411" t="s">
        <v>1906</v>
      </c>
      <c r="EJ594" s="1411" t="s">
        <v>3221</v>
      </c>
      <c r="EK594" s="1411" t="s">
        <v>3221</v>
      </c>
      <c r="EL594" s="1411" t="s">
        <v>2485</v>
      </c>
      <c r="EM594" s="1411" t="s">
        <v>2486</v>
      </c>
      <c r="EN594" s="1411" t="s">
        <v>2953</v>
      </c>
      <c r="EO594" s="1414" t="s">
        <v>2954</v>
      </c>
    </row>
    <row r="595" spans="2:145" ht="21" customHeight="1">
      <c r="B595" s="1439"/>
      <c r="C595" s="1439"/>
      <c r="D595" s="1439"/>
      <c r="E595" s="1439">
        <f t="array" ref="E595">IF(H594&lt;&gt;"",E594,IF(E594="","",IFERROR(MATCH(TRUE(),INDEX(INDEX(K:K,E594+1):K219&lt;&gt;"",0),0)+E594,"")))</f>
        <v>736</v>
      </c>
      <c r="F595" s="1441">
        <f t="shared" si="168"/>
        <v>0</v>
      </c>
      <c r="G595" s="1441" t="str">
        <f t="shared" si="162"/>
        <v/>
      </c>
      <c r="H595" s="1440" t="str">
        <f t="shared" si="163"/>
        <v/>
      </c>
      <c r="I595" s="1439" t="str">
        <f>IF(AND(F595&lt;&gt;"",N26&gt;0,M595&gt;N26),"Mot &gt; limite","")</f>
        <v/>
      </c>
      <c r="M595" s="1408">
        <f>IF(OR(F595="",N26="",N26&lt;=0),"",IF(LEN(F595)&lt;=N26,LEN(F595),IFERROR(FIND("♦",SUBSTITUTE(LEFT(F595,N26)," ","♦",LEN(LEFT(F595,N26))-LEN(SUBSTITUTE(LEFT(F595,N26)," ","")))),FIND(" ",F595&amp;" ",N26+1)-1)))</f>
        <v>1</v>
      </c>
      <c r="N595" s="1437" t="str">
        <f t="shared" si="164"/>
        <v/>
      </c>
      <c r="O595" s="1438" t="str">
        <f t="shared" si="165"/>
        <v/>
      </c>
      <c r="P595" s="1437" t="str">
        <f t="shared" si="166"/>
        <v/>
      </c>
      <c r="Q595" s="1437" t="str">
        <f t="shared" si="167"/>
        <v/>
      </c>
      <c r="S595" s="1462"/>
      <c r="T595" s="1461"/>
      <c r="U595" s="1460"/>
      <c r="V595" s="1461"/>
      <c r="W595" s="1460"/>
      <c r="X595" s="1459"/>
      <c r="Y595" s="1457"/>
      <c r="Z595" s="1458"/>
      <c r="AA595" s="1457"/>
      <c r="AB595" s="1456"/>
      <c r="AC595" s="1455"/>
      <c r="AD595" s="1443"/>
      <c r="AE595" s="1454"/>
      <c r="AF595" s="1453"/>
      <c r="AG595" s="1452"/>
      <c r="AH595" s="1452"/>
      <c r="AI595" s="1451"/>
      <c r="AJ595" s="1449"/>
      <c r="AK595" s="1449"/>
      <c r="AL595" s="1450"/>
      <c r="AM595" s="1449"/>
      <c r="AN595" s="1448"/>
      <c r="AO595" s="1447"/>
      <c r="AP595" s="1446"/>
      <c r="AQ595" s="1445"/>
      <c r="AR595" s="1444"/>
      <c r="EF595" s="1412"/>
      <c r="EG595" s="1411" t="s">
        <v>3222</v>
      </c>
      <c r="EH595" s="1411" t="s">
        <v>603</v>
      </c>
      <c r="EI595" s="1411" t="s">
        <v>1906</v>
      </c>
      <c r="EJ595" s="1411" t="s">
        <v>3223</v>
      </c>
      <c r="EK595" s="1411" t="s">
        <v>3223</v>
      </c>
      <c r="EL595" s="1411" t="s">
        <v>2485</v>
      </c>
      <c r="EM595" s="1411" t="s">
        <v>2486</v>
      </c>
      <c r="EN595" s="1411" t="s">
        <v>2953</v>
      </c>
      <c r="EO595" s="1414" t="s">
        <v>2954</v>
      </c>
    </row>
    <row r="596" spans="2:145" ht="21" customHeight="1">
      <c r="B596" s="1439"/>
      <c r="C596" s="1439"/>
      <c r="D596" s="1439"/>
      <c r="E596" s="1439">
        <f t="array" ref="E596">IF(H595&lt;&gt;"",E595,IF(E595="","",IFERROR(MATCH(TRUE(),INDEX(INDEX(K:K,E595+1):K219&lt;&gt;"",0),0)+E595,"")))</f>
        <v>737</v>
      </c>
      <c r="F596" s="1441">
        <f t="shared" si="168"/>
        <v>0</v>
      </c>
      <c r="G596" s="1441" t="str">
        <f t="shared" si="162"/>
        <v/>
      </c>
      <c r="H596" s="1440" t="str">
        <f t="shared" si="163"/>
        <v/>
      </c>
      <c r="I596" s="1439" t="str">
        <f>IF(AND(F596&lt;&gt;"",N26&gt;0,M596&gt;N26),"Mot &gt; limite","")</f>
        <v/>
      </c>
      <c r="M596" s="1408">
        <f>IF(OR(F596="",N26="",N26&lt;=0),"",IF(LEN(F596)&lt;=N26,LEN(F596),IFERROR(FIND("♦",SUBSTITUTE(LEFT(F596,N26)," ","♦",LEN(LEFT(F596,N26))-LEN(SUBSTITUTE(LEFT(F596,N26)," ","")))),FIND(" ",F596&amp;" ",N26+1)-1)))</f>
        <v>1</v>
      </c>
      <c r="N596" s="1437" t="str">
        <f t="shared" si="164"/>
        <v/>
      </c>
      <c r="O596" s="1438" t="str">
        <f t="shared" si="165"/>
        <v/>
      </c>
      <c r="P596" s="1437" t="str">
        <f t="shared" si="166"/>
        <v/>
      </c>
      <c r="Q596" s="1437" t="str">
        <f t="shared" si="167"/>
        <v/>
      </c>
      <c r="S596" s="1462"/>
      <c r="T596" s="1461"/>
      <c r="U596" s="1460"/>
      <c r="V596" s="1461"/>
      <c r="W596" s="1460"/>
      <c r="X596" s="1459"/>
      <c r="Y596" s="1457"/>
      <c r="Z596" s="1458"/>
      <c r="AA596" s="1457"/>
      <c r="AB596" s="1456"/>
      <c r="AC596" s="1455"/>
      <c r="AD596" s="1443"/>
      <c r="AE596" s="1454"/>
      <c r="AF596" s="1453"/>
      <c r="AG596" s="1452"/>
      <c r="AH596" s="1452"/>
      <c r="AI596" s="1451"/>
      <c r="AJ596" s="1449"/>
      <c r="AK596" s="1449"/>
      <c r="AL596" s="1450"/>
      <c r="AM596" s="1449"/>
      <c r="AN596" s="1448"/>
      <c r="AO596" s="1447"/>
      <c r="AP596" s="1446"/>
      <c r="AQ596" s="1445"/>
      <c r="AR596" s="1444"/>
      <c r="EF596" s="1412"/>
      <c r="EG596" s="1411" t="s">
        <v>3224</v>
      </c>
      <c r="EH596" s="1411" t="s">
        <v>603</v>
      </c>
      <c r="EI596" s="1411" t="s">
        <v>1906</v>
      </c>
      <c r="EJ596" s="1411" t="s">
        <v>3225</v>
      </c>
      <c r="EK596" s="1411" t="s">
        <v>3225</v>
      </c>
      <c r="EL596" s="1411" t="s">
        <v>2485</v>
      </c>
      <c r="EM596" s="1411" t="s">
        <v>2486</v>
      </c>
      <c r="EN596" s="1411" t="s">
        <v>2953</v>
      </c>
      <c r="EO596" s="1414" t="s">
        <v>2954</v>
      </c>
    </row>
    <row r="597" spans="2:145" ht="21" customHeight="1">
      <c r="B597" s="1439"/>
      <c r="C597" s="1439"/>
      <c r="D597" s="1439"/>
      <c r="E597" s="1439">
        <f t="array" ref="E597">IF(H596&lt;&gt;"",E596,IF(E596="","",IFERROR(MATCH(TRUE(),INDEX(INDEX(K:K,E596+1):K219&lt;&gt;"",0),0)+E596,"")))</f>
        <v>738</v>
      </c>
      <c r="F597" s="1441">
        <f t="shared" si="168"/>
        <v>0</v>
      </c>
      <c r="G597" s="1441" t="str">
        <f t="shared" si="162"/>
        <v/>
      </c>
      <c r="H597" s="1440" t="str">
        <f t="shared" si="163"/>
        <v/>
      </c>
      <c r="I597" s="1439" t="str">
        <f>IF(AND(F597&lt;&gt;"",N26&gt;0,M597&gt;N26),"Mot &gt; limite","")</f>
        <v/>
      </c>
      <c r="M597" s="1408">
        <f>IF(OR(F597="",N26="",N26&lt;=0),"",IF(LEN(F597)&lt;=N26,LEN(F597),IFERROR(FIND("♦",SUBSTITUTE(LEFT(F597,N26)," ","♦",LEN(LEFT(F597,N26))-LEN(SUBSTITUTE(LEFT(F597,N26)," ","")))),FIND(" ",F597&amp;" ",N26+1)-1)))</f>
        <v>1</v>
      </c>
      <c r="N597" s="1437" t="str">
        <f t="shared" si="164"/>
        <v/>
      </c>
      <c r="O597" s="1438" t="str">
        <f t="shared" si="165"/>
        <v/>
      </c>
      <c r="P597" s="1437" t="str">
        <f t="shared" si="166"/>
        <v/>
      </c>
      <c r="Q597" s="1437" t="str">
        <f t="shared" si="167"/>
        <v/>
      </c>
      <c r="S597" s="1462"/>
      <c r="T597" s="1461"/>
      <c r="U597" s="1460"/>
      <c r="V597" s="1461"/>
      <c r="W597" s="1460"/>
      <c r="X597" s="1459"/>
      <c r="Y597" s="1457"/>
      <c r="Z597" s="1458"/>
      <c r="AA597" s="1457"/>
      <c r="AB597" s="1456"/>
      <c r="AC597" s="1455"/>
      <c r="AD597" s="1443"/>
      <c r="AE597" s="1454"/>
      <c r="AF597" s="1453"/>
      <c r="AG597" s="1452"/>
      <c r="AH597" s="1452"/>
      <c r="AI597" s="1451"/>
      <c r="AJ597" s="1449"/>
      <c r="AK597" s="1449"/>
      <c r="AL597" s="1450"/>
      <c r="AM597" s="1449"/>
      <c r="AN597" s="1448"/>
      <c r="AO597" s="1447"/>
      <c r="AP597" s="1446"/>
      <c r="AQ597" s="1445"/>
      <c r="AR597" s="1444"/>
      <c r="EF597" s="1412"/>
      <c r="EG597" s="1411" t="s">
        <v>3226</v>
      </c>
      <c r="EH597" s="1411" t="s">
        <v>603</v>
      </c>
      <c r="EI597" s="1411" t="s">
        <v>1906</v>
      </c>
      <c r="EJ597" s="1411" t="s">
        <v>3227</v>
      </c>
      <c r="EK597" s="1411" t="s">
        <v>3227</v>
      </c>
      <c r="EL597" s="1411" t="s">
        <v>2485</v>
      </c>
      <c r="EM597" s="1411" t="s">
        <v>2486</v>
      </c>
      <c r="EN597" s="1411" t="s">
        <v>2953</v>
      </c>
      <c r="EO597" s="1414" t="s">
        <v>2954</v>
      </c>
    </row>
    <row r="598" spans="2:145" ht="21" customHeight="1">
      <c r="B598" s="1439"/>
      <c r="C598" s="1439"/>
      <c r="D598" s="1439"/>
      <c r="E598" s="1439">
        <f t="array" ref="E598">IF(H597&lt;&gt;"",E597,IF(E597="","",IFERROR(MATCH(TRUE(),INDEX(INDEX(K:K,E597+1):K219&lt;&gt;"",0),0)+E597,"")))</f>
        <v>739</v>
      </c>
      <c r="F598" s="1441">
        <f t="shared" si="168"/>
        <v>0</v>
      </c>
      <c r="G598" s="1441" t="str">
        <f t="shared" si="162"/>
        <v/>
      </c>
      <c r="H598" s="1440" t="str">
        <f t="shared" si="163"/>
        <v/>
      </c>
      <c r="I598" s="1439" t="str">
        <f>IF(AND(F598&lt;&gt;"",N26&gt;0,M598&gt;N26),"Mot &gt; limite","")</f>
        <v/>
      </c>
      <c r="M598" s="1408">
        <f>IF(OR(F598="",N26="",N26&lt;=0),"",IF(LEN(F598)&lt;=N26,LEN(F598),IFERROR(FIND("♦",SUBSTITUTE(LEFT(F598,N26)," ","♦",LEN(LEFT(F598,N26))-LEN(SUBSTITUTE(LEFT(F598,N26)," ","")))),FIND(" ",F598&amp;" ",N26+1)-1)))</f>
        <v>1</v>
      </c>
      <c r="N598" s="1437" t="str">
        <f t="shared" si="164"/>
        <v/>
      </c>
      <c r="O598" s="1438" t="str">
        <f t="shared" si="165"/>
        <v/>
      </c>
      <c r="P598" s="1437" t="str">
        <f t="shared" si="166"/>
        <v/>
      </c>
      <c r="Q598" s="1437" t="str">
        <f t="shared" si="167"/>
        <v/>
      </c>
      <c r="S598" s="1462"/>
      <c r="T598" s="1461"/>
      <c r="U598" s="1460"/>
      <c r="V598" s="1461"/>
      <c r="W598" s="1460"/>
      <c r="X598" s="1459"/>
      <c r="Y598" s="1457"/>
      <c r="Z598" s="1458"/>
      <c r="AA598" s="1457"/>
      <c r="AB598" s="1456"/>
      <c r="AC598" s="1455"/>
      <c r="AD598" s="1443"/>
      <c r="AE598" s="1454"/>
      <c r="AF598" s="1453"/>
      <c r="AG598" s="1452"/>
      <c r="AH598" s="1452"/>
      <c r="AI598" s="1451"/>
      <c r="AJ598" s="1449"/>
      <c r="AK598" s="1449"/>
      <c r="AL598" s="1450"/>
      <c r="AM598" s="1449"/>
      <c r="AN598" s="1448"/>
      <c r="AO598" s="1447"/>
      <c r="AP598" s="1446"/>
      <c r="AQ598" s="1445"/>
      <c r="AR598" s="1444"/>
      <c r="EF598" s="1412"/>
      <c r="EG598" s="1411" t="s">
        <v>3228</v>
      </c>
      <c r="EH598" s="1411" t="s">
        <v>603</v>
      </c>
      <c r="EI598" s="1411" t="s">
        <v>1906</v>
      </c>
      <c r="EJ598" s="1411" t="s">
        <v>3229</v>
      </c>
      <c r="EK598" s="1411" t="s">
        <v>3229</v>
      </c>
      <c r="EL598" s="1411" t="s">
        <v>2485</v>
      </c>
      <c r="EM598" s="1411" t="s">
        <v>2486</v>
      </c>
      <c r="EN598" s="1411" t="s">
        <v>2953</v>
      </c>
      <c r="EO598" s="1414" t="s">
        <v>2954</v>
      </c>
    </row>
    <row r="599" spans="2:145" ht="21" customHeight="1">
      <c r="B599" s="1439"/>
      <c r="C599" s="1439"/>
      <c r="D599" s="1439"/>
      <c r="E599" s="1439">
        <f t="array" ref="E599">IF(H598&lt;&gt;"",E598,IF(E598="","",IFERROR(MATCH(TRUE(),INDEX(INDEX(K:K,E598+1):K219&lt;&gt;"",0),0)+E598,"")))</f>
        <v>740</v>
      </c>
      <c r="F599" s="1441">
        <f t="shared" si="168"/>
        <v>0</v>
      </c>
      <c r="G599" s="1441" t="str">
        <f t="shared" si="162"/>
        <v/>
      </c>
      <c r="H599" s="1440" t="str">
        <f t="shared" si="163"/>
        <v/>
      </c>
      <c r="I599" s="1439" t="str">
        <f>IF(AND(F599&lt;&gt;"",N26&gt;0,M599&gt;N26),"Mot &gt; limite","")</f>
        <v/>
      </c>
      <c r="M599" s="1408">
        <f>IF(OR(F599="",N26="",N26&lt;=0),"",IF(LEN(F599)&lt;=N26,LEN(F599),IFERROR(FIND("♦",SUBSTITUTE(LEFT(F599,N26)," ","♦",LEN(LEFT(F599,N26))-LEN(SUBSTITUTE(LEFT(F599,N26)," ","")))),FIND(" ",F599&amp;" ",N26+1)-1)))</f>
        <v>1</v>
      </c>
      <c r="N599" s="1437" t="str">
        <f t="shared" si="164"/>
        <v/>
      </c>
      <c r="O599" s="1438" t="str">
        <f t="shared" si="165"/>
        <v/>
      </c>
      <c r="P599" s="1437" t="str">
        <f t="shared" si="166"/>
        <v/>
      </c>
      <c r="Q599" s="1437" t="str">
        <f t="shared" si="167"/>
        <v/>
      </c>
      <c r="S599" s="1462"/>
      <c r="T599" s="1461"/>
      <c r="U599" s="1460"/>
      <c r="V599" s="1461"/>
      <c r="W599" s="1460"/>
      <c r="X599" s="1459"/>
      <c r="Y599" s="1457"/>
      <c r="Z599" s="1458"/>
      <c r="AA599" s="1457"/>
      <c r="AB599" s="1456"/>
      <c r="AC599" s="1455"/>
      <c r="AD599" s="1443"/>
      <c r="AE599" s="1454"/>
      <c r="AF599" s="1453"/>
      <c r="AG599" s="1452"/>
      <c r="AH599" s="1452"/>
      <c r="AI599" s="1451"/>
      <c r="AJ599" s="1449"/>
      <c r="AK599" s="1449"/>
      <c r="AL599" s="1450"/>
      <c r="AM599" s="1449"/>
      <c r="AN599" s="1448"/>
      <c r="AO599" s="1447"/>
      <c r="AP599" s="1446"/>
      <c r="AQ599" s="1445"/>
      <c r="AR599" s="1444"/>
      <c r="EF599" s="1412"/>
      <c r="EG599" s="1411" t="s">
        <v>3230</v>
      </c>
      <c r="EH599" s="1411" t="s">
        <v>603</v>
      </c>
      <c r="EI599" s="1411" t="s">
        <v>1906</v>
      </c>
      <c r="EJ599" s="1411" t="s">
        <v>3231</v>
      </c>
      <c r="EK599" s="1411" t="s">
        <v>3231</v>
      </c>
      <c r="EL599" s="1411" t="s">
        <v>2485</v>
      </c>
      <c r="EM599" s="1411" t="s">
        <v>2486</v>
      </c>
      <c r="EN599" s="1411" t="s">
        <v>2953</v>
      </c>
      <c r="EO599" s="1414" t="s">
        <v>2954</v>
      </c>
    </row>
    <row r="600" spans="2:145" ht="21" customHeight="1">
      <c r="B600" s="1439"/>
      <c r="C600" s="1439"/>
      <c r="D600" s="1439"/>
      <c r="E600" s="1439">
        <f t="array" ref="E600">IF(H599&lt;&gt;"",E599,IF(E599="","",IFERROR(MATCH(TRUE(),INDEX(INDEX(K:K,E599+1):K219&lt;&gt;"",0),0)+E599,"")))</f>
        <v>741</v>
      </c>
      <c r="F600" s="1441">
        <f t="shared" si="168"/>
        <v>0</v>
      </c>
      <c r="G600" s="1441" t="str">
        <f t="shared" si="162"/>
        <v/>
      </c>
      <c r="H600" s="1440" t="str">
        <f t="shared" si="163"/>
        <v/>
      </c>
      <c r="I600" s="1439" t="str">
        <f>IF(AND(F600&lt;&gt;"",N26&gt;0,M600&gt;N26),"Mot &gt; limite","")</f>
        <v/>
      </c>
      <c r="M600" s="1408">
        <f>IF(OR(F600="",N26="",N26&lt;=0),"",IF(LEN(F600)&lt;=N26,LEN(F600),IFERROR(FIND("♦",SUBSTITUTE(LEFT(F600,N26)," ","♦",LEN(LEFT(F600,N26))-LEN(SUBSTITUTE(LEFT(F600,N26)," ","")))),FIND(" ",F600&amp;" ",N26+1)-1)))</f>
        <v>1</v>
      </c>
      <c r="N600" s="1437" t="str">
        <f t="shared" si="164"/>
        <v/>
      </c>
      <c r="O600" s="1438" t="str">
        <f t="shared" si="165"/>
        <v/>
      </c>
      <c r="P600" s="1437" t="str">
        <f t="shared" si="166"/>
        <v/>
      </c>
      <c r="Q600" s="1437" t="str">
        <f t="shared" si="167"/>
        <v/>
      </c>
      <c r="S600" s="1462"/>
      <c r="T600" s="1461"/>
      <c r="U600" s="1460"/>
      <c r="V600" s="1461"/>
      <c r="W600" s="1460"/>
      <c r="X600" s="1459"/>
      <c r="Y600" s="1457"/>
      <c r="Z600" s="1458"/>
      <c r="AA600" s="1457"/>
      <c r="AB600" s="1456"/>
      <c r="AC600" s="1455"/>
      <c r="AD600" s="1443"/>
      <c r="AE600" s="1454"/>
      <c r="AF600" s="1453"/>
      <c r="AG600" s="1452"/>
      <c r="AH600" s="1452"/>
      <c r="AI600" s="1451"/>
      <c r="AJ600" s="1449"/>
      <c r="AK600" s="1449"/>
      <c r="AL600" s="1450"/>
      <c r="AM600" s="1449"/>
      <c r="AN600" s="1448"/>
      <c r="AO600" s="1447"/>
      <c r="AP600" s="1446"/>
      <c r="AQ600" s="1445"/>
      <c r="AR600" s="1444"/>
      <c r="EF600" s="1412"/>
      <c r="EG600" s="1411" t="s">
        <v>3232</v>
      </c>
      <c r="EH600" s="1411" t="s">
        <v>603</v>
      </c>
      <c r="EI600" s="1411" t="s">
        <v>1906</v>
      </c>
      <c r="EJ600" s="1411" t="s">
        <v>3233</v>
      </c>
      <c r="EK600" s="1411" t="s">
        <v>3233</v>
      </c>
      <c r="EL600" s="1411" t="s">
        <v>2485</v>
      </c>
      <c r="EM600" s="1411" t="s">
        <v>2486</v>
      </c>
      <c r="EN600" s="1411" t="s">
        <v>2953</v>
      </c>
      <c r="EO600" s="1414" t="s">
        <v>2954</v>
      </c>
    </row>
    <row r="601" spans="2:145" ht="21" customHeight="1">
      <c r="B601" s="1439"/>
      <c r="C601" s="1439"/>
      <c r="D601" s="1439"/>
      <c r="E601" s="1439">
        <f t="array" ref="E601">IF(H600&lt;&gt;"",E600,IF(E600="","",IFERROR(MATCH(TRUE(),INDEX(INDEX(K:K,E600+1):K219&lt;&gt;"",0),0)+E600,"")))</f>
        <v>742</v>
      </c>
      <c r="F601" s="1441">
        <f t="shared" si="168"/>
        <v>0</v>
      </c>
      <c r="G601" s="1441" t="str">
        <f t="shared" si="162"/>
        <v/>
      </c>
      <c r="H601" s="1440" t="str">
        <f t="shared" si="163"/>
        <v/>
      </c>
      <c r="I601" s="1439" t="str">
        <f>IF(AND(F601&lt;&gt;"",N26&gt;0,M601&gt;N26),"Mot &gt; limite","")</f>
        <v/>
      </c>
      <c r="M601" s="1408">
        <f>IF(OR(F601="",N26="",N26&lt;=0),"",IF(LEN(F601)&lt;=N26,LEN(F601),IFERROR(FIND("♦",SUBSTITUTE(LEFT(F601,N26)," ","♦",LEN(LEFT(F601,N26))-LEN(SUBSTITUTE(LEFT(F601,N26)," ","")))),FIND(" ",F601&amp;" ",N26+1)-1)))</f>
        <v>1</v>
      </c>
      <c r="N601" s="1437" t="str">
        <f t="shared" si="164"/>
        <v/>
      </c>
      <c r="O601" s="1438" t="str">
        <f t="shared" si="165"/>
        <v/>
      </c>
      <c r="P601" s="1437" t="str">
        <f t="shared" si="166"/>
        <v/>
      </c>
      <c r="Q601" s="1437" t="str">
        <f t="shared" si="167"/>
        <v/>
      </c>
      <c r="S601" s="1462"/>
      <c r="T601" s="1461"/>
      <c r="U601" s="1460"/>
      <c r="V601" s="1461"/>
      <c r="W601" s="1460"/>
      <c r="X601" s="1459"/>
      <c r="Y601" s="1457"/>
      <c r="Z601" s="1458"/>
      <c r="AA601" s="1457"/>
      <c r="AB601" s="1456"/>
      <c r="AC601" s="1455"/>
      <c r="AD601" s="1443"/>
      <c r="AE601" s="1454"/>
      <c r="AF601" s="1453"/>
      <c r="AG601" s="1452"/>
      <c r="AH601" s="1452"/>
      <c r="AI601" s="1451"/>
      <c r="AJ601" s="1449"/>
      <c r="AK601" s="1449"/>
      <c r="AL601" s="1450"/>
      <c r="AM601" s="1449"/>
      <c r="AN601" s="1448"/>
      <c r="AO601" s="1447"/>
      <c r="AP601" s="1446"/>
      <c r="AQ601" s="1445"/>
      <c r="AR601" s="1444"/>
      <c r="EF601" s="1412"/>
      <c r="EG601" s="1411" t="s">
        <v>3234</v>
      </c>
      <c r="EH601" s="1411" t="s">
        <v>603</v>
      </c>
      <c r="EI601" s="1411" t="s">
        <v>1906</v>
      </c>
      <c r="EJ601" s="1411" t="s">
        <v>3235</v>
      </c>
      <c r="EK601" s="1411" t="s">
        <v>3235</v>
      </c>
      <c r="EL601" s="1411" t="s">
        <v>2485</v>
      </c>
      <c r="EM601" s="1411" t="s">
        <v>2486</v>
      </c>
      <c r="EN601" s="1411" t="s">
        <v>2953</v>
      </c>
      <c r="EO601" s="1414" t="s">
        <v>2954</v>
      </c>
    </row>
    <row r="602" spans="2:145" ht="21" customHeight="1">
      <c r="B602" s="1439"/>
      <c r="C602" s="1439"/>
      <c r="D602" s="1439"/>
      <c r="E602" s="1439">
        <f t="array" ref="E602">IF(H601&lt;&gt;"",E601,IF(E601="","",IFERROR(MATCH(TRUE(),INDEX(INDEX(K:K,E601+1):K219&lt;&gt;"",0),0)+E601,"")))</f>
        <v>743</v>
      </c>
      <c r="F602" s="1441">
        <f t="shared" si="168"/>
        <v>0</v>
      </c>
      <c r="G602" s="1441" t="str">
        <f t="shared" si="162"/>
        <v/>
      </c>
      <c r="H602" s="1440" t="str">
        <f t="shared" si="163"/>
        <v/>
      </c>
      <c r="I602" s="1439" t="str">
        <f>IF(AND(F602&lt;&gt;"",N26&gt;0,M602&gt;N26),"Mot &gt; limite","")</f>
        <v/>
      </c>
      <c r="M602" s="1408">
        <f>IF(OR(F602="",N26="",N26&lt;=0),"",IF(LEN(F602)&lt;=N26,LEN(F602),IFERROR(FIND("♦",SUBSTITUTE(LEFT(F602,N26)," ","♦",LEN(LEFT(F602,N26))-LEN(SUBSTITUTE(LEFT(F602,N26)," ","")))),FIND(" ",F602&amp;" ",N26+1)-1)))</f>
        <v>1</v>
      </c>
      <c r="N602" s="1437" t="str">
        <f t="shared" si="164"/>
        <v/>
      </c>
      <c r="O602" s="1438" t="str">
        <f t="shared" si="165"/>
        <v/>
      </c>
      <c r="P602" s="1437" t="str">
        <f t="shared" si="166"/>
        <v/>
      </c>
      <c r="Q602" s="1437" t="str">
        <f t="shared" si="167"/>
        <v/>
      </c>
      <c r="S602" s="1462"/>
      <c r="T602" s="1461"/>
      <c r="U602" s="1460"/>
      <c r="V602" s="1461"/>
      <c r="W602" s="1460"/>
      <c r="X602" s="1459"/>
      <c r="Y602" s="1457"/>
      <c r="Z602" s="1458"/>
      <c r="AA602" s="1457"/>
      <c r="AB602" s="1456"/>
      <c r="AC602" s="1455"/>
      <c r="AD602" s="1443"/>
      <c r="AE602" s="1454"/>
      <c r="AF602" s="1453"/>
      <c r="AG602" s="1452"/>
      <c r="AH602" s="1452"/>
      <c r="AI602" s="1451"/>
      <c r="AJ602" s="1449"/>
      <c r="AK602" s="1449"/>
      <c r="AL602" s="1450"/>
      <c r="AM602" s="1449"/>
      <c r="AN602" s="1448"/>
      <c r="AO602" s="1447"/>
      <c r="AP602" s="1446"/>
      <c r="AQ602" s="1445"/>
      <c r="AR602" s="1444"/>
      <c r="EF602" s="1412"/>
      <c r="EG602" s="1411" t="s">
        <v>3236</v>
      </c>
      <c r="EH602" s="1411" t="s">
        <v>603</v>
      </c>
      <c r="EI602" s="1411" t="s">
        <v>1906</v>
      </c>
      <c r="EJ602" s="1411" t="s">
        <v>3237</v>
      </c>
      <c r="EK602" s="1411" t="s">
        <v>3237</v>
      </c>
      <c r="EL602" s="1411" t="s">
        <v>2485</v>
      </c>
      <c r="EM602" s="1411" t="s">
        <v>2486</v>
      </c>
      <c r="EN602" s="1411" t="s">
        <v>2953</v>
      </c>
      <c r="EO602" s="1414" t="s">
        <v>2954</v>
      </c>
    </row>
    <row r="603" spans="2:145" ht="21" customHeight="1">
      <c r="B603" s="1439"/>
      <c r="C603" s="1439"/>
      <c r="D603" s="1439"/>
      <c r="E603" s="1439">
        <f t="array" ref="E603">IF(H602&lt;&gt;"",E602,IF(E602="","",IFERROR(MATCH(TRUE(),INDEX(INDEX(K:K,E602+1):K219&lt;&gt;"",0),0)+E602,"")))</f>
        <v>744</v>
      </c>
      <c r="F603" s="1441">
        <f t="shared" si="168"/>
        <v>0</v>
      </c>
      <c r="G603" s="1441" t="str">
        <f t="shared" si="162"/>
        <v/>
      </c>
      <c r="H603" s="1440" t="str">
        <f t="shared" si="163"/>
        <v/>
      </c>
      <c r="I603" s="1439" t="str">
        <f>IF(AND(F603&lt;&gt;"",N26&gt;0,M603&gt;N26),"Mot &gt; limite","")</f>
        <v/>
      </c>
      <c r="M603" s="1408">
        <f>IF(OR(F603="",N26="",N26&lt;=0),"",IF(LEN(F603)&lt;=N26,LEN(F603),IFERROR(FIND("♦",SUBSTITUTE(LEFT(F603,N26)," ","♦",LEN(LEFT(F603,N26))-LEN(SUBSTITUTE(LEFT(F603,N26)," ","")))),FIND(" ",F603&amp;" ",N26+1)-1)))</f>
        <v>1</v>
      </c>
      <c r="N603" s="1437" t="str">
        <f t="shared" si="164"/>
        <v/>
      </c>
      <c r="O603" s="1438" t="str">
        <f t="shared" si="165"/>
        <v/>
      </c>
      <c r="P603" s="1437" t="str">
        <f t="shared" si="166"/>
        <v/>
      </c>
      <c r="Q603" s="1437" t="str">
        <f t="shared" si="167"/>
        <v/>
      </c>
      <c r="S603" s="1462"/>
      <c r="T603" s="1461"/>
      <c r="U603" s="1460"/>
      <c r="V603" s="1461"/>
      <c r="W603" s="1460"/>
      <c r="X603" s="1459"/>
      <c r="Y603" s="1457"/>
      <c r="Z603" s="1458"/>
      <c r="AA603" s="1457"/>
      <c r="AB603" s="1456"/>
      <c r="AC603" s="1455"/>
      <c r="AD603" s="1443"/>
      <c r="AE603" s="1454"/>
      <c r="AF603" s="1453"/>
      <c r="AG603" s="1452"/>
      <c r="AH603" s="1452"/>
      <c r="AI603" s="1451"/>
      <c r="AJ603" s="1449"/>
      <c r="AK603" s="1449"/>
      <c r="AL603" s="1450"/>
      <c r="AM603" s="1449"/>
      <c r="AN603" s="1448"/>
      <c r="AO603" s="1447"/>
      <c r="AP603" s="1446"/>
      <c r="AQ603" s="1445"/>
      <c r="AR603" s="1444"/>
      <c r="EF603" s="1412"/>
      <c r="EG603" s="1411" t="s">
        <v>3238</v>
      </c>
      <c r="EH603" s="1411" t="s">
        <v>603</v>
      </c>
      <c r="EI603" s="1411" t="s">
        <v>1906</v>
      </c>
      <c r="EJ603" s="1411" t="s">
        <v>3239</v>
      </c>
      <c r="EK603" s="1411" t="s">
        <v>3239</v>
      </c>
      <c r="EL603" s="1411" t="s">
        <v>2485</v>
      </c>
      <c r="EM603" s="1411" t="s">
        <v>2486</v>
      </c>
      <c r="EN603" s="1411" t="s">
        <v>2953</v>
      </c>
      <c r="EO603" s="1414" t="s">
        <v>2954</v>
      </c>
    </row>
    <row r="604" spans="2:145" ht="21" customHeight="1">
      <c r="B604" s="1439"/>
      <c r="C604" s="1439"/>
      <c r="D604" s="1439"/>
      <c r="E604" s="1439">
        <f t="array" ref="E604">IF(H603&lt;&gt;"",E603,IF(E603="","",IFERROR(MATCH(TRUE(),INDEX(INDEX(K:K,E603+1):K219&lt;&gt;"",0),0)+E603,"")))</f>
        <v>745</v>
      </c>
      <c r="F604" s="1441">
        <f t="shared" si="168"/>
        <v>0</v>
      </c>
      <c r="G604" s="1441" t="str">
        <f t="shared" si="162"/>
        <v/>
      </c>
      <c r="H604" s="1440" t="str">
        <f t="shared" si="163"/>
        <v/>
      </c>
      <c r="I604" s="1439" t="str">
        <f>IF(AND(F604&lt;&gt;"",N26&gt;0,M604&gt;N26),"Mot &gt; limite","")</f>
        <v/>
      </c>
      <c r="M604" s="1408">
        <f>IF(OR(F604="",N26="",N26&lt;=0),"",IF(LEN(F604)&lt;=N26,LEN(F604),IFERROR(FIND("♦",SUBSTITUTE(LEFT(F604,N26)," ","♦",LEN(LEFT(F604,N26))-LEN(SUBSTITUTE(LEFT(F604,N26)," ","")))),FIND(" ",F604&amp;" ",N26+1)-1)))</f>
        <v>1</v>
      </c>
      <c r="N604" s="1437" t="str">
        <f t="shared" si="164"/>
        <v/>
      </c>
      <c r="O604" s="1438" t="str">
        <f t="shared" si="165"/>
        <v/>
      </c>
      <c r="P604" s="1437" t="str">
        <f t="shared" si="166"/>
        <v/>
      </c>
      <c r="Q604" s="1437" t="str">
        <f t="shared" si="167"/>
        <v/>
      </c>
      <c r="S604" s="1462"/>
      <c r="T604" s="1461"/>
      <c r="U604" s="1460"/>
      <c r="V604" s="1461"/>
      <c r="W604" s="1460"/>
      <c r="X604" s="1459"/>
      <c r="Y604" s="1457"/>
      <c r="Z604" s="1458"/>
      <c r="AA604" s="1457"/>
      <c r="AB604" s="1456"/>
      <c r="AC604" s="1455"/>
      <c r="AD604" s="1443"/>
      <c r="AE604" s="1454"/>
      <c r="AF604" s="1453"/>
      <c r="AG604" s="1452"/>
      <c r="AH604" s="1452"/>
      <c r="AI604" s="1451"/>
      <c r="AJ604" s="1449"/>
      <c r="AK604" s="1449"/>
      <c r="AL604" s="1450"/>
      <c r="AM604" s="1449"/>
      <c r="AN604" s="1448"/>
      <c r="AO604" s="1447"/>
      <c r="AP604" s="1446"/>
      <c r="AQ604" s="1445"/>
      <c r="AR604" s="1444"/>
      <c r="EF604" s="1412"/>
      <c r="EG604" s="1411" t="s">
        <v>3240</v>
      </c>
      <c r="EH604" s="1411" t="s">
        <v>603</v>
      </c>
      <c r="EI604" s="1411" t="s">
        <v>1906</v>
      </c>
      <c r="EJ604" s="1411" t="s">
        <v>3241</v>
      </c>
      <c r="EK604" s="1411" t="s">
        <v>3241</v>
      </c>
      <c r="EL604" s="1411" t="s">
        <v>2485</v>
      </c>
      <c r="EM604" s="1411" t="s">
        <v>2486</v>
      </c>
      <c r="EN604" s="1411" t="s">
        <v>2953</v>
      </c>
      <c r="EO604" s="1414" t="s">
        <v>2954</v>
      </c>
    </row>
    <row r="605" spans="2:145" ht="21" customHeight="1">
      <c r="B605" s="1439"/>
      <c r="C605" s="1439"/>
      <c r="D605" s="1439"/>
      <c r="E605" s="1439">
        <f t="array" ref="E605">IF(H604&lt;&gt;"",E604,IF(E604="","",IFERROR(MATCH(TRUE(),INDEX(INDEX(K:K,E604+1):K219&lt;&gt;"",0),0)+E604,"")))</f>
        <v>746</v>
      </c>
      <c r="F605" s="1441">
        <f t="shared" si="168"/>
        <v>0</v>
      </c>
      <c r="G605" s="1441" t="str">
        <f t="shared" si="162"/>
        <v/>
      </c>
      <c r="H605" s="1440" t="str">
        <f t="shared" si="163"/>
        <v/>
      </c>
      <c r="I605" s="1439" t="str">
        <f>IF(AND(F605&lt;&gt;"",N26&gt;0,M605&gt;N26),"Mot &gt; limite","")</f>
        <v/>
      </c>
      <c r="M605" s="1408">
        <f>IF(OR(F605="",N26="",N26&lt;=0),"",IF(LEN(F605)&lt;=N26,LEN(F605),IFERROR(FIND("♦",SUBSTITUTE(LEFT(F605,N26)," ","♦",LEN(LEFT(F605,N26))-LEN(SUBSTITUTE(LEFT(F605,N26)," ","")))),FIND(" ",F605&amp;" ",N26+1)-1)))</f>
        <v>1</v>
      </c>
      <c r="N605" s="1437" t="str">
        <f t="shared" si="164"/>
        <v/>
      </c>
      <c r="O605" s="1438" t="str">
        <f t="shared" si="165"/>
        <v/>
      </c>
      <c r="P605" s="1437" t="str">
        <f t="shared" si="166"/>
        <v/>
      </c>
      <c r="Q605" s="1437" t="str">
        <f t="shared" si="167"/>
        <v/>
      </c>
      <c r="S605" s="1462"/>
      <c r="T605" s="1461"/>
      <c r="U605" s="1460"/>
      <c r="V605" s="1461"/>
      <c r="W605" s="1460"/>
      <c r="X605" s="1459"/>
      <c r="Y605" s="1457"/>
      <c r="Z605" s="1458"/>
      <c r="AA605" s="1457"/>
      <c r="AB605" s="1456"/>
      <c r="AC605" s="1455"/>
      <c r="AD605" s="1443"/>
      <c r="AE605" s="1454"/>
      <c r="AF605" s="1453"/>
      <c r="AG605" s="1452"/>
      <c r="AH605" s="1452"/>
      <c r="AI605" s="1451"/>
      <c r="AJ605" s="1449"/>
      <c r="AK605" s="1449"/>
      <c r="AL605" s="1450"/>
      <c r="AM605" s="1449"/>
      <c r="AN605" s="1448"/>
      <c r="AO605" s="1447"/>
      <c r="AP605" s="1446"/>
      <c r="AQ605" s="1445"/>
      <c r="AR605" s="1444"/>
      <c r="EF605" s="1412"/>
      <c r="EG605" s="1411" t="s">
        <v>3242</v>
      </c>
      <c r="EH605" s="1411" t="s">
        <v>603</v>
      </c>
      <c r="EI605" s="1411" t="s">
        <v>1906</v>
      </c>
      <c r="EJ605" s="1411" t="s">
        <v>3243</v>
      </c>
      <c r="EK605" s="1411" t="s">
        <v>3243</v>
      </c>
      <c r="EL605" s="1411" t="s">
        <v>2485</v>
      </c>
      <c r="EM605" s="1411" t="s">
        <v>2486</v>
      </c>
      <c r="EN605" s="1411" t="s">
        <v>2953</v>
      </c>
      <c r="EO605" s="1414" t="s">
        <v>2954</v>
      </c>
    </row>
    <row r="606" spans="2:145" ht="21" customHeight="1">
      <c r="B606" s="1439"/>
      <c r="C606" s="1439"/>
      <c r="D606" s="1439"/>
      <c r="E606" s="1439">
        <f t="array" ref="E606">IF(H605&lt;&gt;"",E605,IF(E605="","",IFERROR(MATCH(TRUE(),INDEX(INDEX(K:K,E605+1):K219&lt;&gt;"",0),0)+E605,"")))</f>
        <v>747</v>
      </c>
      <c r="F606" s="1441">
        <f t="shared" si="168"/>
        <v>0</v>
      </c>
      <c r="G606" s="1441" t="str">
        <f t="shared" si="162"/>
        <v/>
      </c>
      <c r="H606" s="1440" t="str">
        <f t="shared" si="163"/>
        <v/>
      </c>
      <c r="I606" s="1439" t="str">
        <f>IF(AND(F606&lt;&gt;"",N26&gt;0,M606&gt;N26),"Mot &gt; limite","")</f>
        <v/>
      </c>
      <c r="M606" s="1408">
        <f>IF(OR(F606="",N26="",N26&lt;=0),"",IF(LEN(F606)&lt;=N26,LEN(F606),IFERROR(FIND("♦",SUBSTITUTE(LEFT(F606,N26)," ","♦",LEN(LEFT(F606,N26))-LEN(SUBSTITUTE(LEFT(F606,N26)," ","")))),FIND(" ",F606&amp;" ",N26+1)-1)))</f>
        <v>1</v>
      </c>
      <c r="N606" s="1437" t="str">
        <f t="shared" si="164"/>
        <v/>
      </c>
      <c r="O606" s="1438" t="str">
        <f t="shared" si="165"/>
        <v/>
      </c>
      <c r="P606" s="1437" t="str">
        <f t="shared" si="166"/>
        <v/>
      </c>
      <c r="Q606" s="1437" t="str">
        <f t="shared" si="167"/>
        <v/>
      </c>
      <c r="S606" s="1462"/>
      <c r="T606" s="1461"/>
      <c r="U606" s="1460"/>
      <c r="V606" s="1461"/>
      <c r="W606" s="1460"/>
      <c r="X606" s="1459"/>
      <c r="Y606" s="1457"/>
      <c r="Z606" s="1458"/>
      <c r="AA606" s="1457"/>
      <c r="AB606" s="1456"/>
      <c r="AC606" s="1455"/>
      <c r="AD606" s="1443"/>
      <c r="AE606" s="1454"/>
      <c r="AF606" s="1453"/>
      <c r="AG606" s="1452"/>
      <c r="AH606" s="1452"/>
      <c r="AI606" s="1451"/>
      <c r="AJ606" s="1449"/>
      <c r="AK606" s="1449"/>
      <c r="AL606" s="1450"/>
      <c r="AM606" s="1449"/>
      <c r="AN606" s="1448"/>
      <c r="AO606" s="1447"/>
      <c r="AP606" s="1446"/>
      <c r="AQ606" s="1445"/>
      <c r="AR606" s="1444"/>
      <c r="EF606" s="1412"/>
      <c r="EG606" s="1411" t="s">
        <v>3244</v>
      </c>
      <c r="EH606" s="1411" t="s">
        <v>603</v>
      </c>
      <c r="EI606" s="1411" t="s">
        <v>1906</v>
      </c>
      <c r="EJ606" s="1411" t="s">
        <v>3245</v>
      </c>
      <c r="EK606" s="1411" t="s">
        <v>3245</v>
      </c>
      <c r="EL606" s="1411" t="s">
        <v>2485</v>
      </c>
      <c r="EM606" s="1411" t="s">
        <v>2486</v>
      </c>
      <c r="EN606" s="1411" t="s">
        <v>2953</v>
      </c>
      <c r="EO606" s="1414" t="s">
        <v>2954</v>
      </c>
    </row>
    <row r="607" spans="2:145" ht="21" customHeight="1">
      <c r="B607" s="1439"/>
      <c r="C607" s="1439"/>
      <c r="D607" s="1439"/>
      <c r="E607" s="1439">
        <f t="array" ref="E607">IF(H606&lt;&gt;"",E606,IF(E606="","",IFERROR(MATCH(TRUE(),INDEX(INDEX(K:K,E606+1):K219&lt;&gt;"",0),0)+E606,"")))</f>
        <v>748</v>
      </c>
      <c r="F607" s="1441">
        <f t="shared" si="168"/>
        <v>0</v>
      </c>
      <c r="G607" s="1441" t="str">
        <f t="shared" si="162"/>
        <v/>
      </c>
      <c r="H607" s="1440" t="str">
        <f t="shared" si="163"/>
        <v/>
      </c>
      <c r="I607" s="1439" t="str">
        <f>IF(AND(F607&lt;&gt;"",N26&gt;0,M607&gt;N26),"Mot &gt; limite","")</f>
        <v/>
      </c>
      <c r="M607" s="1408">
        <f>IF(OR(F607="",N26="",N26&lt;=0),"",IF(LEN(F607)&lt;=N26,LEN(F607),IFERROR(FIND("♦",SUBSTITUTE(LEFT(F607,N26)," ","♦",LEN(LEFT(F607,N26))-LEN(SUBSTITUTE(LEFT(F607,N26)," ","")))),FIND(" ",F607&amp;" ",N26+1)-1)))</f>
        <v>1</v>
      </c>
      <c r="N607" s="1437" t="str">
        <f t="shared" si="164"/>
        <v/>
      </c>
      <c r="O607" s="1438" t="str">
        <f t="shared" si="165"/>
        <v/>
      </c>
      <c r="P607" s="1437" t="str">
        <f t="shared" si="166"/>
        <v/>
      </c>
      <c r="Q607" s="1437" t="str">
        <f t="shared" si="167"/>
        <v/>
      </c>
      <c r="S607" s="1462"/>
      <c r="T607" s="1461"/>
      <c r="U607" s="1460"/>
      <c r="V607" s="1461"/>
      <c r="W607" s="1460"/>
      <c r="X607" s="1459"/>
      <c r="Y607" s="1457"/>
      <c r="Z607" s="1458"/>
      <c r="AA607" s="1457"/>
      <c r="AB607" s="1456"/>
      <c r="AC607" s="1455"/>
      <c r="AD607" s="1443"/>
      <c r="AE607" s="1454"/>
      <c r="AF607" s="1453"/>
      <c r="AG607" s="1452"/>
      <c r="AH607" s="1452"/>
      <c r="AI607" s="1451"/>
      <c r="AJ607" s="1449"/>
      <c r="AK607" s="1449"/>
      <c r="AL607" s="1450"/>
      <c r="AM607" s="1449"/>
      <c r="AN607" s="1448"/>
      <c r="AO607" s="1447"/>
      <c r="AP607" s="1446"/>
      <c r="AQ607" s="1445"/>
      <c r="AR607" s="1444"/>
      <c r="EF607" s="1412"/>
      <c r="EG607" s="1411" t="s">
        <v>3246</v>
      </c>
      <c r="EH607" s="1411" t="s">
        <v>603</v>
      </c>
      <c r="EI607" s="1411" t="s">
        <v>1906</v>
      </c>
      <c r="EJ607" s="1411" t="s">
        <v>3247</v>
      </c>
      <c r="EK607" s="1411" t="s">
        <v>3247</v>
      </c>
      <c r="EL607" s="1411" t="s">
        <v>2485</v>
      </c>
      <c r="EM607" s="1411" t="s">
        <v>2486</v>
      </c>
      <c r="EN607" s="1411" t="s">
        <v>2953</v>
      </c>
      <c r="EO607" s="1414" t="s">
        <v>2954</v>
      </c>
    </row>
    <row r="608" spans="2:145" ht="21" customHeight="1">
      <c r="B608" s="1439"/>
      <c r="C608" s="1439"/>
      <c r="D608" s="1439"/>
      <c r="E608" s="1439">
        <f t="array" ref="E608">IF(H607&lt;&gt;"",E607,IF(E607="","",IFERROR(MATCH(TRUE(),INDEX(INDEX(K:K,E607+1):K219&lt;&gt;"",0),0)+E607,"")))</f>
        <v>749</v>
      </c>
      <c r="F608" s="1441">
        <f t="shared" si="168"/>
        <v>0</v>
      </c>
      <c r="G608" s="1441" t="str">
        <f t="shared" si="162"/>
        <v/>
      </c>
      <c r="H608" s="1440" t="str">
        <f t="shared" si="163"/>
        <v/>
      </c>
      <c r="I608" s="1439" t="str">
        <f>IF(AND(F608&lt;&gt;"",N26&gt;0,M608&gt;N26),"Mot &gt; limite","")</f>
        <v/>
      </c>
      <c r="M608" s="1408">
        <f>IF(OR(F608="",N26="",N26&lt;=0),"",IF(LEN(F608)&lt;=N26,LEN(F608),IFERROR(FIND("♦",SUBSTITUTE(LEFT(F608,N26)," ","♦",LEN(LEFT(F608,N26))-LEN(SUBSTITUTE(LEFT(F608,N26)," ","")))),FIND(" ",F608&amp;" ",N26+1)-1)))</f>
        <v>1</v>
      </c>
      <c r="N608" s="1437" t="str">
        <f t="shared" si="164"/>
        <v/>
      </c>
      <c r="O608" s="1438" t="str">
        <f t="shared" si="165"/>
        <v/>
      </c>
      <c r="P608" s="1437" t="str">
        <f t="shared" si="166"/>
        <v/>
      </c>
      <c r="Q608" s="1437" t="str">
        <f t="shared" si="167"/>
        <v/>
      </c>
      <c r="S608" s="1462"/>
      <c r="T608" s="1461"/>
      <c r="U608" s="1460"/>
      <c r="V608" s="1461"/>
      <c r="W608" s="1460"/>
      <c r="X608" s="1459"/>
      <c r="Y608" s="1457"/>
      <c r="Z608" s="1458"/>
      <c r="AA608" s="1457"/>
      <c r="AB608" s="1456"/>
      <c r="AC608" s="1455"/>
      <c r="AD608" s="1443"/>
      <c r="AE608" s="1454"/>
      <c r="AF608" s="1453"/>
      <c r="AG608" s="1452"/>
      <c r="AH608" s="1452"/>
      <c r="AI608" s="1451"/>
      <c r="AJ608" s="1449"/>
      <c r="AK608" s="1449"/>
      <c r="AL608" s="1450"/>
      <c r="AM608" s="1449"/>
      <c r="AN608" s="1448"/>
      <c r="AO608" s="1447"/>
      <c r="AP608" s="1446"/>
      <c r="AQ608" s="1445"/>
      <c r="AR608" s="1444"/>
      <c r="EF608" s="1412"/>
      <c r="EG608" s="1411" t="s">
        <v>3248</v>
      </c>
      <c r="EH608" s="1411" t="s">
        <v>603</v>
      </c>
      <c r="EI608" s="1411" t="s">
        <v>1906</v>
      </c>
      <c r="EJ608" s="1411" t="s">
        <v>3249</v>
      </c>
      <c r="EK608" s="1411" t="s">
        <v>3249</v>
      </c>
      <c r="EL608" s="1411" t="s">
        <v>2485</v>
      </c>
      <c r="EM608" s="1411" t="s">
        <v>2486</v>
      </c>
      <c r="EN608" s="1411" t="s">
        <v>2953</v>
      </c>
      <c r="EO608" s="1414" t="s">
        <v>2954</v>
      </c>
    </row>
    <row r="609" spans="2:145" ht="21" customHeight="1">
      <c r="B609" s="1439"/>
      <c r="C609" s="1439"/>
      <c r="D609" s="1439"/>
      <c r="E609" s="1439">
        <f t="array" ref="E609">IF(H608&lt;&gt;"",E608,IF(E608="","",IFERROR(MATCH(TRUE(),INDEX(INDEX(K:K,E608+1):K219&lt;&gt;"",0),0)+E608,"")))</f>
        <v>750</v>
      </c>
      <c r="F609" s="1441">
        <f t="shared" si="168"/>
        <v>0</v>
      </c>
      <c r="G609" s="1441" t="str">
        <f t="shared" si="162"/>
        <v/>
      </c>
      <c r="H609" s="1440" t="str">
        <f t="shared" si="163"/>
        <v/>
      </c>
      <c r="I609" s="1439" t="str">
        <f>IF(AND(F609&lt;&gt;"",N26&gt;0,M609&gt;N26),"Mot &gt; limite","")</f>
        <v/>
      </c>
      <c r="M609" s="1408">
        <f>IF(OR(F609="",N26="",N26&lt;=0),"",IF(LEN(F609)&lt;=N26,LEN(F609),IFERROR(FIND("♦",SUBSTITUTE(LEFT(F609,N26)," ","♦",LEN(LEFT(F609,N26))-LEN(SUBSTITUTE(LEFT(F609,N26)," ","")))),FIND(" ",F609&amp;" ",N26+1)-1)))</f>
        <v>1</v>
      </c>
      <c r="N609" s="1437" t="str">
        <f t="shared" si="164"/>
        <v/>
      </c>
      <c r="O609" s="1438" t="str">
        <f t="shared" si="165"/>
        <v/>
      </c>
      <c r="P609" s="1437" t="str">
        <f t="shared" si="166"/>
        <v/>
      </c>
      <c r="Q609" s="1437" t="str">
        <f t="shared" si="167"/>
        <v/>
      </c>
      <c r="S609" s="1462"/>
      <c r="T609" s="1461"/>
      <c r="U609" s="1460"/>
      <c r="V609" s="1461"/>
      <c r="W609" s="1460"/>
      <c r="X609" s="1459"/>
      <c r="Y609" s="1457"/>
      <c r="Z609" s="1458"/>
      <c r="AA609" s="1457"/>
      <c r="AB609" s="1456"/>
      <c r="AC609" s="1455"/>
      <c r="AD609" s="1443"/>
      <c r="AE609" s="1454"/>
      <c r="AF609" s="1453"/>
      <c r="AG609" s="1452"/>
      <c r="AH609" s="1452"/>
      <c r="AI609" s="1451"/>
      <c r="AJ609" s="1449"/>
      <c r="AK609" s="1449"/>
      <c r="AL609" s="1450"/>
      <c r="AM609" s="1449"/>
      <c r="AN609" s="1448"/>
      <c r="AO609" s="1447"/>
      <c r="AP609" s="1446"/>
      <c r="AQ609" s="1445"/>
      <c r="AR609" s="1444"/>
      <c r="EF609" s="1412"/>
      <c r="EG609" s="1411" t="s">
        <v>3250</v>
      </c>
      <c r="EH609" s="1411" t="s">
        <v>603</v>
      </c>
      <c r="EI609" s="1411" t="s">
        <v>1906</v>
      </c>
      <c r="EJ609" s="1411" t="s">
        <v>3251</v>
      </c>
      <c r="EK609" s="1411" t="s">
        <v>3251</v>
      </c>
      <c r="EL609" s="1411" t="s">
        <v>2485</v>
      </c>
      <c r="EM609" s="1411" t="s">
        <v>2486</v>
      </c>
      <c r="EN609" s="1411" t="s">
        <v>2953</v>
      </c>
      <c r="EO609" s="1414" t="s">
        <v>2954</v>
      </c>
    </row>
    <row r="610" spans="2:145" ht="21" customHeight="1">
      <c r="B610" s="1439"/>
      <c r="C610" s="1439"/>
      <c r="D610" s="1439"/>
      <c r="E610" s="1439">
        <f t="array" ref="E610">IF(H609&lt;&gt;"",E609,IF(E609="","",IFERROR(MATCH(TRUE(),INDEX(INDEX(K:K,E609+1):K219&lt;&gt;"",0),0)+E609,"")))</f>
        <v>751</v>
      </c>
      <c r="F610" s="1441">
        <f t="shared" si="168"/>
        <v>0</v>
      </c>
      <c r="G610" s="1441" t="str">
        <f t="shared" ref="G610:G673" si="169">IF(OR(F610="",M610="",M610&lt;=0,AND(ISNUMBER(F610),F610=0)),"",LEFT(F610,M610))</f>
        <v/>
      </c>
      <c r="H610" s="1440" t="str">
        <f t="shared" ref="H610:H673" si="170">IF(OR(F610="",M610=""),"",TRIM(MID(F610,M610+1,99999)))</f>
        <v/>
      </c>
      <c r="I610" s="1439" t="str">
        <f>IF(AND(F610&lt;&gt;"",N26&gt;0,M610&gt;N26),"Mot &gt; limite","")</f>
        <v/>
      </c>
      <c r="M610" s="1408">
        <f>IF(OR(F610="",N26="",N26&lt;=0),"",IF(LEN(F610)&lt;=N26,LEN(F610),IFERROR(FIND("♦",SUBSTITUTE(LEFT(F610,N26)," ","♦",LEN(LEFT(F610,N26))-LEN(SUBSTITUTE(LEFT(F610,N26)," ","")))),FIND(" ",F610&amp;" ",N26+1)-1)))</f>
        <v>1</v>
      </c>
      <c r="N610" s="1437" t="str">
        <f t="shared" ref="N610:N673" si="171">IF(O610="","",ROW()-33)</f>
        <v/>
      </c>
      <c r="O610" s="1438" t="str">
        <f t="shared" ref="O610:O673" si="172">G610</f>
        <v/>
      </c>
      <c r="P610" s="1437" t="str">
        <f t="shared" ref="P610:P673" si="173">IF(O610="","",LEN(TRIM(O610))-LEN(SUBSTITUTE(TRIM(O610)," ",""))+1)</f>
        <v/>
      </c>
      <c r="Q610" s="1437" t="str">
        <f t="shared" ref="Q610:Q673" si="174">IF(O610="","",LEN(O610))</f>
        <v/>
      </c>
      <c r="S610" s="1462"/>
      <c r="T610" s="1461"/>
      <c r="U610" s="1460"/>
      <c r="V610" s="1461"/>
      <c r="W610" s="1460"/>
      <c r="X610" s="1459"/>
      <c r="Y610" s="1457"/>
      <c r="Z610" s="1458"/>
      <c r="AA610" s="1457"/>
      <c r="AB610" s="1456"/>
      <c r="AC610" s="1455"/>
      <c r="AD610" s="1443"/>
      <c r="AE610" s="1454"/>
      <c r="AF610" s="1453"/>
      <c r="AG610" s="1452"/>
      <c r="AH610" s="1452"/>
      <c r="AI610" s="1451"/>
      <c r="AJ610" s="1449"/>
      <c r="AK610" s="1449"/>
      <c r="AL610" s="1450"/>
      <c r="AM610" s="1449"/>
      <c r="AN610" s="1448"/>
      <c r="AO610" s="1447"/>
      <c r="AP610" s="1446"/>
      <c r="AQ610" s="1445"/>
      <c r="AR610" s="1444"/>
      <c r="EF610" s="1412"/>
      <c r="EG610" s="1411" t="s">
        <v>3252</v>
      </c>
      <c r="EH610" s="1411" t="s">
        <v>603</v>
      </c>
      <c r="EI610" s="1411" t="s">
        <v>1906</v>
      </c>
      <c r="EJ610" s="1411" t="s">
        <v>3253</v>
      </c>
      <c r="EK610" s="1411" t="s">
        <v>3253</v>
      </c>
      <c r="EL610" s="1411" t="s">
        <v>2485</v>
      </c>
      <c r="EM610" s="1411" t="s">
        <v>2486</v>
      </c>
      <c r="EN610" s="1411" t="s">
        <v>2953</v>
      </c>
      <c r="EO610" s="1414" t="s">
        <v>2954</v>
      </c>
    </row>
    <row r="611" spans="2:145" ht="21" customHeight="1">
      <c r="B611" s="1439"/>
      <c r="C611" s="1439"/>
      <c r="D611" s="1439"/>
      <c r="E611" s="1439">
        <f t="array" ref="E611">IF(H610&lt;&gt;"",E610,IF(E610="","",IFERROR(MATCH(TRUE(),INDEX(INDEX(K:K,E610+1):K219&lt;&gt;"",0),0)+E610,"")))</f>
        <v>752</v>
      </c>
      <c r="F611" s="1441">
        <f t="shared" ref="F611:F674" si="175">IF(E611="","",IF(H610&lt;&gt;"",H610,INDEX(D:D,E611)))</f>
        <v>0</v>
      </c>
      <c r="G611" s="1441" t="str">
        <f t="shared" si="169"/>
        <v/>
      </c>
      <c r="H611" s="1440" t="str">
        <f t="shared" si="170"/>
        <v/>
      </c>
      <c r="I611" s="1439" t="str">
        <f>IF(AND(F611&lt;&gt;"",N26&gt;0,M611&gt;N26),"Mot &gt; limite","")</f>
        <v/>
      </c>
      <c r="M611" s="1408">
        <f>IF(OR(F611="",N26="",N26&lt;=0),"",IF(LEN(F611)&lt;=N26,LEN(F611),IFERROR(FIND("♦",SUBSTITUTE(LEFT(F611,N26)," ","♦",LEN(LEFT(F611,N26))-LEN(SUBSTITUTE(LEFT(F611,N26)," ","")))),FIND(" ",F611&amp;" ",N26+1)-1)))</f>
        <v>1</v>
      </c>
      <c r="N611" s="1437" t="str">
        <f t="shared" si="171"/>
        <v/>
      </c>
      <c r="O611" s="1438" t="str">
        <f t="shared" si="172"/>
        <v/>
      </c>
      <c r="P611" s="1437" t="str">
        <f t="shared" si="173"/>
        <v/>
      </c>
      <c r="Q611" s="1437" t="str">
        <f t="shared" si="174"/>
        <v/>
      </c>
      <c r="S611" s="1462"/>
      <c r="T611" s="1461"/>
      <c r="U611" s="1460"/>
      <c r="V611" s="1461"/>
      <c r="W611" s="1460"/>
      <c r="X611" s="1459"/>
      <c r="Y611" s="1457"/>
      <c r="Z611" s="1458"/>
      <c r="AA611" s="1457"/>
      <c r="AB611" s="1456"/>
      <c r="AC611" s="1455"/>
      <c r="AD611" s="1443"/>
      <c r="AE611" s="1454"/>
      <c r="AF611" s="1453"/>
      <c r="AG611" s="1452"/>
      <c r="AH611" s="1452"/>
      <c r="AI611" s="1451"/>
      <c r="AJ611" s="1449"/>
      <c r="AK611" s="1449"/>
      <c r="AL611" s="1450"/>
      <c r="AM611" s="1449"/>
      <c r="AN611" s="1448"/>
      <c r="AO611" s="1447"/>
      <c r="AP611" s="1446"/>
      <c r="AQ611" s="1445"/>
      <c r="AR611" s="1444"/>
      <c r="EF611" s="1412"/>
      <c r="EG611" s="1411" t="s">
        <v>3254</v>
      </c>
      <c r="EH611" s="1411" t="s">
        <v>603</v>
      </c>
      <c r="EI611" s="1411" t="s">
        <v>1906</v>
      </c>
      <c r="EJ611" s="1411" t="s">
        <v>3255</v>
      </c>
      <c r="EK611" s="1411" t="s">
        <v>3255</v>
      </c>
      <c r="EL611" s="1411" t="s">
        <v>2485</v>
      </c>
      <c r="EM611" s="1411" t="s">
        <v>2486</v>
      </c>
      <c r="EN611" s="1411" t="s">
        <v>2953</v>
      </c>
      <c r="EO611" s="1414" t="s">
        <v>2954</v>
      </c>
    </row>
    <row r="612" spans="2:145" ht="21" customHeight="1">
      <c r="B612" s="1439"/>
      <c r="C612" s="1439"/>
      <c r="D612" s="1439"/>
      <c r="E612" s="1439">
        <f t="array" ref="E612">IF(H611&lt;&gt;"",E611,IF(E611="","",IFERROR(MATCH(TRUE(),INDEX(INDEX(K:K,E611+1):K219&lt;&gt;"",0),0)+E611,"")))</f>
        <v>753</v>
      </c>
      <c r="F612" s="1441">
        <f t="shared" si="175"/>
        <v>0</v>
      </c>
      <c r="G612" s="1441" t="str">
        <f t="shared" si="169"/>
        <v/>
      </c>
      <c r="H612" s="1440" t="str">
        <f t="shared" si="170"/>
        <v/>
      </c>
      <c r="I612" s="1439" t="str">
        <f>IF(AND(F612&lt;&gt;"",N26&gt;0,M612&gt;N26),"Mot &gt; limite","")</f>
        <v/>
      </c>
      <c r="M612" s="1408">
        <f>IF(OR(F612="",N26="",N26&lt;=0),"",IF(LEN(F612)&lt;=N26,LEN(F612),IFERROR(FIND("♦",SUBSTITUTE(LEFT(F612,N26)," ","♦",LEN(LEFT(F612,N26))-LEN(SUBSTITUTE(LEFT(F612,N26)," ","")))),FIND(" ",F612&amp;" ",N26+1)-1)))</f>
        <v>1</v>
      </c>
      <c r="N612" s="1437" t="str">
        <f t="shared" si="171"/>
        <v/>
      </c>
      <c r="O612" s="1438" t="str">
        <f t="shared" si="172"/>
        <v/>
      </c>
      <c r="P612" s="1437" t="str">
        <f t="shared" si="173"/>
        <v/>
      </c>
      <c r="Q612" s="1437" t="str">
        <f t="shared" si="174"/>
        <v/>
      </c>
      <c r="S612" s="1462"/>
      <c r="T612" s="1461"/>
      <c r="U612" s="1460"/>
      <c r="V612" s="1461"/>
      <c r="W612" s="1460"/>
      <c r="X612" s="1459"/>
      <c r="Y612" s="1457"/>
      <c r="Z612" s="1458"/>
      <c r="AA612" s="1457"/>
      <c r="AB612" s="1456"/>
      <c r="AC612" s="1455"/>
      <c r="AD612" s="1443"/>
      <c r="AE612" s="1454"/>
      <c r="AF612" s="1453"/>
      <c r="AG612" s="1452"/>
      <c r="AH612" s="1452"/>
      <c r="AI612" s="1451"/>
      <c r="AJ612" s="1449"/>
      <c r="AK612" s="1449"/>
      <c r="AL612" s="1450"/>
      <c r="AM612" s="1449"/>
      <c r="AN612" s="1448"/>
      <c r="AO612" s="1447"/>
      <c r="AP612" s="1446"/>
      <c r="AQ612" s="1445"/>
      <c r="AR612" s="1444"/>
      <c r="EF612" s="1412"/>
      <c r="EG612" s="1411" t="s">
        <v>3256</v>
      </c>
      <c r="EH612" s="1411" t="s">
        <v>603</v>
      </c>
      <c r="EI612" s="1411" t="s">
        <v>1906</v>
      </c>
      <c r="EJ612" s="1411" t="s">
        <v>3257</v>
      </c>
      <c r="EK612" s="1411" t="s">
        <v>3257</v>
      </c>
      <c r="EL612" s="1411" t="s">
        <v>2485</v>
      </c>
      <c r="EM612" s="1411" t="s">
        <v>2486</v>
      </c>
      <c r="EN612" s="1411" t="s">
        <v>2953</v>
      </c>
      <c r="EO612" s="1414" t="s">
        <v>2954</v>
      </c>
    </row>
    <row r="613" spans="2:145" ht="21" customHeight="1">
      <c r="B613" s="1439"/>
      <c r="C613" s="1439"/>
      <c r="D613" s="1439"/>
      <c r="E613" s="1439">
        <f t="array" ref="E613">IF(H612&lt;&gt;"",E612,IF(E612="","",IFERROR(MATCH(TRUE(),INDEX(INDEX(K:K,E612+1):K219&lt;&gt;"",0),0)+E612,"")))</f>
        <v>754</v>
      </c>
      <c r="F613" s="1441">
        <f t="shared" si="175"/>
        <v>0</v>
      </c>
      <c r="G613" s="1441" t="str">
        <f t="shared" si="169"/>
        <v/>
      </c>
      <c r="H613" s="1440" t="str">
        <f t="shared" si="170"/>
        <v/>
      </c>
      <c r="I613" s="1439" t="str">
        <f>IF(AND(F613&lt;&gt;"",N26&gt;0,M613&gt;N26),"Mot &gt; limite","")</f>
        <v/>
      </c>
      <c r="M613" s="1408">
        <f>IF(OR(F613="",N26="",N26&lt;=0),"",IF(LEN(F613)&lt;=N26,LEN(F613),IFERROR(FIND("♦",SUBSTITUTE(LEFT(F613,N26)," ","♦",LEN(LEFT(F613,N26))-LEN(SUBSTITUTE(LEFT(F613,N26)," ","")))),FIND(" ",F613&amp;" ",N26+1)-1)))</f>
        <v>1</v>
      </c>
      <c r="N613" s="1437" t="str">
        <f t="shared" si="171"/>
        <v/>
      </c>
      <c r="O613" s="1438" t="str">
        <f t="shared" si="172"/>
        <v/>
      </c>
      <c r="P613" s="1437" t="str">
        <f t="shared" si="173"/>
        <v/>
      </c>
      <c r="Q613" s="1437" t="str">
        <f t="shared" si="174"/>
        <v/>
      </c>
      <c r="S613" s="1462"/>
      <c r="T613" s="1461"/>
      <c r="U613" s="1460"/>
      <c r="V613" s="1461"/>
      <c r="W613" s="1460"/>
      <c r="X613" s="1459"/>
      <c r="Y613" s="1457"/>
      <c r="Z613" s="1458"/>
      <c r="AA613" s="1457"/>
      <c r="AB613" s="1456"/>
      <c r="AC613" s="1455"/>
      <c r="AD613" s="1443"/>
      <c r="AE613" s="1454"/>
      <c r="AF613" s="1453"/>
      <c r="AG613" s="1452"/>
      <c r="AH613" s="1452"/>
      <c r="AI613" s="1451"/>
      <c r="AJ613" s="1449"/>
      <c r="AK613" s="1449"/>
      <c r="AL613" s="1450"/>
      <c r="AM613" s="1449"/>
      <c r="AN613" s="1448"/>
      <c r="AO613" s="1447"/>
      <c r="AP613" s="1446"/>
      <c r="AQ613" s="1445"/>
      <c r="AR613" s="1444"/>
      <c r="EF613" s="1412"/>
      <c r="EG613" s="1411" t="s">
        <v>3258</v>
      </c>
      <c r="EH613" s="1411" t="s">
        <v>603</v>
      </c>
      <c r="EI613" s="1411" t="s">
        <v>1906</v>
      </c>
      <c r="EJ613" s="1411" t="s">
        <v>3259</v>
      </c>
      <c r="EK613" s="1411" t="s">
        <v>3259</v>
      </c>
      <c r="EL613" s="1411" t="s">
        <v>2485</v>
      </c>
      <c r="EM613" s="1411" t="s">
        <v>2486</v>
      </c>
      <c r="EN613" s="1411" t="s">
        <v>2953</v>
      </c>
      <c r="EO613" s="1414" t="s">
        <v>2954</v>
      </c>
    </row>
    <row r="614" spans="2:145" ht="21" customHeight="1">
      <c r="B614" s="1439"/>
      <c r="C614" s="1439"/>
      <c r="D614" s="1439"/>
      <c r="E614" s="1439">
        <f t="array" ref="E614">IF(H613&lt;&gt;"",E613,IF(E613="","",IFERROR(MATCH(TRUE(),INDEX(INDEX(K:K,E613+1):K219&lt;&gt;"",0),0)+E613,"")))</f>
        <v>755</v>
      </c>
      <c r="F614" s="1441">
        <f t="shared" si="175"/>
        <v>0</v>
      </c>
      <c r="G614" s="1441" t="str">
        <f t="shared" si="169"/>
        <v/>
      </c>
      <c r="H614" s="1440" t="str">
        <f t="shared" si="170"/>
        <v/>
      </c>
      <c r="I614" s="1439" t="str">
        <f>IF(AND(F614&lt;&gt;"",N26&gt;0,M614&gt;N26),"Mot &gt; limite","")</f>
        <v/>
      </c>
      <c r="M614" s="1408">
        <f>IF(OR(F614="",N26="",N26&lt;=0),"",IF(LEN(F614)&lt;=N26,LEN(F614),IFERROR(FIND("♦",SUBSTITUTE(LEFT(F614,N26)," ","♦",LEN(LEFT(F614,N26))-LEN(SUBSTITUTE(LEFT(F614,N26)," ","")))),FIND(" ",F614&amp;" ",N26+1)-1)))</f>
        <v>1</v>
      </c>
      <c r="N614" s="1437" t="str">
        <f t="shared" si="171"/>
        <v/>
      </c>
      <c r="O614" s="1438" t="str">
        <f t="shared" si="172"/>
        <v/>
      </c>
      <c r="P614" s="1437" t="str">
        <f t="shared" si="173"/>
        <v/>
      </c>
      <c r="Q614" s="1437" t="str">
        <f t="shared" si="174"/>
        <v/>
      </c>
      <c r="S614" s="1462"/>
      <c r="T614" s="1461"/>
      <c r="U614" s="1460"/>
      <c r="V614" s="1461"/>
      <c r="W614" s="1460"/>
      <c r="X614" s="1459"/>
      <c r="Y614" s="1457"/>
      <c r="Z614" s="1458"/>
      <c r="AA614" s="1457"/>
      <c r="AB614" s="1456"/>
      <c r="AC614" s="1455"/>
      <c r="AD614" s="1443"/>
      <c r="AE614" s="1454"/>
      <c r="AF614" s="1453"/>
      <c r="AG614" s="1452"/>
      <c r="AH614" s="1452"/>
      <c r="AI614" s="1451"/>
      <c r="AJ614" s="1449"/>
      <c r="AK614" s="1449"/>
      <c r="AL614" s="1450"/>
      <c r="AM614" s="1449"/>
      <c r="AN614" s="1448"/>
      <c r="AO614" s="1447"/>
      <c r="AP614" s="1446"/>
      <c r="AQ614" s="1445"/>
      <c r="AR614" s="1444"/>
      <c r="EF614" s="1412"/>
      <c r="EG614" s="1411" t="s">
        <v>3260</v>
      </c>
      <c r="EH614" s="1411" t="s">
        <v>603</v>
      </c>
      <c r="EI614" s="1411" t="s">
        <v>1906</v>
      </c>
      <c r="EJ614" s="1411" t="s">
        <v>3261</v>
      </c>
      <c r="EK614" s="1411" t="s">
        <v>3261</v>
      </c>
      <c r="EL614" s="1411" t="s">
        <v>2485</v>
      </c>
      <c r="EM614" s="1411" t="s">
        <v>2486</v>
      </c>
      <c r="EN614" s="1411" t="s">
        <v>2953</v>
      </c>
      <c r="EO614" s="1414" t="s">
        <v>2954</v>
      </c>
    </row>
    <row r="615" spans="2:145" ht="21" customHeight="1">
      <c r="B615" s="1439"/>
      <c r="C615" s="1439"/>
      <c r="D615" s="1439"/>
      <c r="E615" s="1439">
        <f t="array" ref="E615">IF(H614&lt;&gt;"",E614,IF(E614="","",IFERROR(MATCH(TRUE(),INDEX(INDEX(K:K,E614+1):K219&lt;&gt;"",0),0)+E614,"")))</f>
        <v>756</v>
      </c>
      <c r="F615" s="1441">
        <f t="shared" si="175"/>
        <v>0</v>
      </c>
      <c r="G615" s="1441" t="str">
        <f t="shared" si="169"/>
        <v/>
      </c>
      <c r="H615" s="1440" t="str">
        <f t="shared" si="170"/>
        <v/>
      </c>
      <c r="I615" s="1439" t="str">
        <f>IF(AND(F615&lt;&gt;"",N26&gt;0,M615&gt;N26),"Mot &gt; limite","")</f>
        <v/>
      </c>
      <c r="M615" s="1408">
        <f>IF(OR(F615="",N26="",N26&lt;=0),"",IF(LEN(F615)&lt;=N26,LEN(F615),IFERROR(FIND("♦",SUBSTITUTE(LEFT(F615,N26)," ","♦",LEN(LEFT(F615,N26))-LEN(SUBSTITUTE(LEFT(F615,N26)," ","")))),FIND(" ",F615&amp;" ",N26+1)-1)))</f>
        <v>1</v>
      </c>
      <c r="N615" s="1437" t="str">
        <f t="shared" si="171"/>
        <v/>
      </c>
      <c r="O615" s="1438" t="str">
        <f t="shared" si="172"/>
        <v/>
      </c>
      <c r="P615" s="1437" t="str">
        <f t="shared" si="173"/>
        <v/>
      </c>
      <c r="Q615" s="1437" t="str">
        <f t="shared" si="174"/>
        <v/>
      </c>
      <c r="S615" s="1462"/>
      <c r="T615" s="1461"/>
      <c r="U615" s="1460"/>
      <c r="V615" s="1461"/>
      <c r="W615" s="1460"/>
      <c r="X615" s="1459"/>
      <c r="Y615" s="1457"/>
      <c r="Z615" s="1458"/>
      <c r="AA615" s="1457"/>
      <c r="AB615" s="1456"/>
      <c r="AC615" s="1455"/>
      <c r="AD615" s="1443"/>
      <c r="AE615" s="1454"/>
      <c r="AF615" s="1453"/>
      <c r="AG615" s="1452"/>
      <c r="AH615" s="1452"/>
      <c r="AI615" s="1451"/>
      <c r="AJ615" s="1449"/>
      <c r="AK615" s="1449"/>
      <c r="AL615" s="1450"/>
      <c r="AM615" s="1449"/>
      <c r="AN615" s="1448"/>
      <c r="AO615" s="1447"/>
      <c r="AP615" s="1446"/>
      <c r="AQ615" s="1445"/>
      <c r="AR615" s="1444"/>
      <c r="EF615" s="1412"/>
      <c r="EG615" s="1411" t="s">
        <v>3262</v>
      </c>
      <c r="EH615" s="1411" t="s">
        <v>603</v>
      </c>
      <c r="EI615" s="1411" t="s">
        <v>1906</v>
      </c>
      <c r="EJ615" s="1411" t="s">
        <v>3263</v>
      </c>
      <c r="EK615" s="1411" t="s">
        <v>3263</v>
      </c>
      <c r="EL615" s="1411" t="s">
        <v>2485</v>
      </c>
      <c r="EM615" s="1411" t="s">
        <v>2486</v>
      </c>
      <c r="EN615" s="1411" t="s">
        <v>2953</v>
      </c>
      <c r="EO615" s="1414" t="s">
        <v>2954</v>
      </c>
    </row>
    <row r="616" spans="2:145" ht="21" customHeight="1">
      <c r="B616" s="1439"/>
      <c r="C616" s="1439"/>
      <c r="D616" s="1439"/>
      <c r="E616" s="1439">
        <f t="array" ref="E616">IF(H615&lt;&gt;"",E615,IF(E615="","",IFERROR(MATCH(TRUE(),INDEX(INDEX(K:K,E615+1):K219&lt;&gt;"",0),0)+E615,"")))</f>
        <v>757</v>
      </c>
      <c r="F616" s="1441">
        <f t="shared" si="175"/>
        <v>0</v>
      </c>
      <c r="G616" s="1441" t="str">
        <f t="shared" si="169"/>
        <v/>
      </c>
      <c r="H616" s="1440" t="str">
        <f t="shared" si="170"/>
        <v/>
      </c>
      <c r="I616" s="1439" t="str">
        <f>IF(AND(F616&lt;&gt;"",N26&gt;0,M616&gt;N26),"Mot &gt; limite","")</f>
        <v/>
      </c>
      <c r="M616" s="1408">
        <f>IF(OR(F616="",N26="",N26&lt;=0),"",IF(LEN(F616)&lt;=N26,LEN(F616),IFERROR(FIND("♦",SUBSTITUTE(LEFT(F616,N26)," ","♦",LEN(LEFT(F616,N26))-LEN(SUBSTITUTE(LEFT(F616,N26)," ","")))),FIND(" ",F616&amp;" ",N26+1)-1)))</f>
        <v>1</v>
      </c>
      <c r="N616" s="1437" t="str">
        <f t="shared" si="171"/>
        <v/>
      </c>
      <c r="O616" s="1438" t="str">
        <f t="shared" si="172"/>
        <v/>
      </c>
      <c r="P616" s="1437" t="str">
        <f t="shared" si="173"/>
        <v/>
      </c>
      <c r="Q616" s="1437" t="str">
        <f t="shared" si="174"/>
        <v/>
      </c>
      <c r="S616" s="1462"/>
      <c r="T616" s="1461"/>
      <c r="U616" s="1460"/>
      <c r="V616" s="1461"/>
      <c r="W616" s="1460"/>
      <c r="X616" s="1459"/>
      <c r="Y616" s="1457"/>
      <c r="Z616" s="1458"/>
      <c r="AA616" s="1457"/>
      <c r="AB616" s="1456"/>
      <c r="AC616" s="1455"/>
      <c r="AD616" s="1443"/>
      <c r="AE616" s="1454"/>
      <c r="AF616" s="1453"/>
      <c r="AG616" s="1452"/>
      <c r="AH616" s="1452"/>
      <c r="AI616" s="1451"/>
      <c r="AJ616" s="1449"/>
      <c r="AK616" s="1449"/>
      <c r="AL616" s="1450"/>
      <c r="AM616" s="1449"/>
      <c r="AN616" s="1448"/>
      <c r="AO616" s="1447"/>
      <c r="AP616" s="1446"/>
      <c r="AQ616" s="1445"/>
      <c r="AR616" s="1444"/>
      <c r="EF616" s="1412"/>
      <c r="EG616" s="1411" t="s">
        <v>3264</v>
      </c>
      <c r="EH616" s="1411" t="s">
        <v>603</v>
      </c>
      <c r="EI616" s="1411" t="s">
        <v>1906</v>
      </c>
      <c r="EJ616" s="1411" t="s">
        <v>3265</v>
      </c>
      <c r="EK616" s="1411" t="s">
        <v>3265</v>
      </c>
      <c r="EL616" s="1411" t="s">
        <v>2485</v>
      </c>
      <c r="EM616" s="1411" t="s">
        <v>2486</v>
      </c>
      <c r="EN616" s="1411" t="s">
        <v>2953</v>
      </c>
      <c r="EO616" s="1414" t="s">
        <v>2954</v>
      </c>
    </row>
    <row r="617" spans="2:145" ht="21" customHeight="1">
      <c r="B617" s="1439"/>
      <c r="C617" s="1439"/>
      <c r="D617" s="1439"/>
      <c r="E617" s="1439">
        <f t="array" ref="E617">IF(H616&lt;&gt;"",E616,IF(E616="","",IFERROR(MATCH(TRUE(),INDEX(INDEX(K:K,E616+1):K219&lt;&gt;"",0),0)+E616,"")))</f>
        <v>758</v>
      </c>
      <c r="F617" s="1441">
        <f t="shared" si="175"/>
        <v>0</v>
      </c>
      <c r="G617" s="1441" t="str">
        <f t="shared" si="169"/>
        <v/>
      </c>
      <c r="H617" s="1440" t="str">
        <f t="shared" si="170"/>
        <v/>
      </c>
      <c r="I617" s="1439" t="str">
        <f>IF(AND(F617&lt;&gt;"",N26&gt;0,M617&gt;N26),"Mot &gt; limite","")</f>
        <v/>
      </c>
      <c r="M617" s="1408">
        <f>IF(OR(F617="",N26="",N26&lt;=0),"",IF(LEN(F617)&lt;=N26,LEN(F617),IFERROR(FIND("♦",SUBSTITUTE(LEFT(F617,N26)," ","♦",LEN(LEFT(F617,N26))-LEN(SUBSTITUTE(LEFT(F617,N26)," ","")))),FIND(" ",F617&amp;" ",N26+1)-1)))</f>
        <v>1</v>
      </c>
      <c r="N617" s="1437" t="str">
        <f t="shared" si="171"/>
        <v/>
      </c>
      <c r="O617" s="1438" t="str">
        <f t="shared" si="172"/>
        <v/>
      </c>
      <c r="P617" s="1437" t="str">
        <f t="shared" si="173"/>
        <v/>
      </c>
      <c r="Q617" s="1437" t="str">
        <f t="shared" si="174"/>
        <v/>
      </c>
      <c r="S617" s="1462"/>
      <c r="T617" s="1461"/>
      <c r="U617" s="1460"/>
      <c r="V617" s="1461"/>
      <c r="W617" s="1460"/>
      <c r="X617" s="1459"/>
      <c r="Y617" s="1457"/>
      <c r="Z617" s="1458"/>
      <c r="AA617" s="1457"/>
      <c r="AB617" s="1456"/>
      <c r="AC617" s="1455"/>
      <c r="AD617" s="1443"/>
      <c r="AE617" s="1454"/>
      <c r="AF617" s="1453"/>
      <c r="AG617" s="1452"/>
      <c r="AH617" s="1452"/>
      <c r="AI617" s="1451"/>
      <c r="AJ617" s="1449"/>
      <c r="AK617" s="1449"/>
      <c r="AL617" s="1450"/>
      <c r="AM617" s="1449"/>
      <c r="AN617" s="1448"/>
      <c r="AO617" s="1447"/>
      <c r="AP617" s="1446"/>
      <c r="AQ617" s="1445"/>
      <c r="AR617" s="1444"/>
      <c r="EF617" s="1412"/>
      <c r="EG617" s="1411" t="s">
        <v>3266</v>
      </c>
      <c r="EH617" s="1411" t="s">
        <v>603</v>
      </c>
      <c r="EI617" s="1411" t="s">
        <v>1906</v>
      </c>
      <c r="EJ617" s="1411" t="s">
        <v>3267</v>
      </c>
      <c r="EK617" s="1411" t="s">
        <v>3267</v>
      </c>
      <c r="EL617" s="1411" t="s">
        <v>1908</v>
      </c>
      <c r="EM617" s="1411" t="s">
        <v>3036</v>
      </c>
      <c r="EN617" s="1411" t="s">
        <v>1910</v>
      </c>
      <c r="EO617" s="1414" t="s">
        <v>1911</v>
      </c>
    </row>
    <row r="618" spans="2:145" ht="21" customHeight="1">
      <c r="B618" s="1439"/>
      <c r="C618" s="1439"/>
      <c r="D618" s="1439"/>
      <c r="E618" s="1439">
        <f t="array" ref="E618">IF(H617&lt;&gt;"",E617,IF(E617="","",IFERROR(MATCH(TRUE(),INDEX(INDEX(K:K,E617+1):K219&lt;&gt;"",0),0)+E617,"")))</f>
        <v>759</v>
      </c>
      <c r="F618" s="1441">
        <f t="shared" si="175"/>
        <v>0</v>
      </c>
      <c r="G618" s="1441" t="str">
        <f t="shared" si="169"/>
        <v/>
      </c>
      <c r="H618" s="1440" t="str">
        <f t="shared" si="170"/>
        <v/>
      </c>
      <c r="I618" s="1439" t="str">
        <f>IF(AND(F618&lt;&gt;"",N26&gt;0,M618&gt;N26),"Mot &gt; limite","")</f>
        <v/>
      </c>
      <c r="M618" s="1408">
        <f>IF(OR(F618="",N26="",N26&lt;=0),"",IF(LEN(F618)&lt;=N26,LEN(F618),IFERROR(FIND("♦",SUBSTITUTE(LEFT(F618,N26)," ","♦",LEN(LEFT(F618,N26))-LEN(SUBSTITUTE(LEFT(F618,N26)," ","")))),FIND(" ",F618&amp;" ",N26+1)-1)))</f>
        <v>1</v>
      </c>
      <c r="N618" s="1437" t="str">
        <f t="shared" si="171"/>
        <v/>
      </c>
      <c r="O618" s="1438" t="str">
        <f t="shared" si="172"/>
        <v/>
      </c>
      <c r="P618" s="1437" t="str">
        <f t="shared" si="173"/>
        <v/>
      </c>
      <c r="Q618" s="1437" t="str">
        <f t="shared" si="174"/>
        <v/>
      </c>
      <c r="S618" s="1462"/>
      <c r="T618" s="1461"/>
      <c r="U618" s="1460"/>
      <c r="V618" s="1461"/>
      <c r="W618" s="1460"/>
      <c r="X618" s="1459"/>
      <c r="Y618" s="1457"/>
      <c r="Z618" s="1458"/>
      <c r="AA618" s="1457"/>
      <c r="AB618" s="1456"/>
      <c r="AC618" s="1455"/>
      <c r="AD618" s="1443"/>
      <c r="AE618" s="1454"/>
      <c r="AF618" s="1453"/>
      <c r="AG618" s="1452"/>
      <c r="AH618" s="1452"/>
      <c r="AI618" s="1451"/>
      <c r="AJ618" s="1449"/>
      <c r="AK618" s="1449"/>
      <c r="AL618" s="1450"/>
      <c r="AM618" s="1449"/>
      <c r="AN618" s="1448"/>
      <c r="AO618" s="1447"/>
      <c r="AP618" s="1446"/>
      <c r="AQ618" s="1445"/>
      <c r="AR618" s="1444"/>
      <c r="EF618" s="1412"/>
      <c r="EG618" s="1411" t="s">
        <v>3268</v>
      </c>
      <c r="EH618" s="1411" t="s">
        <v>603</v>
      </c>
      <c r="EI618" s="1411" t="s">
        <v>1906</v>
      </c>
      <c r="EJ618" s="1411" t="s">
        <v>3269</v>
      </c>
      <c r="EK618" s="1411" t="s">
        <v>3269</v>
      </c>
      <c r="EL618" s="1411" t="s">
        <v>2485</v>
      </c>
      <c r="EM618" s="1411" t="s">
        <v>2486</v>
      </c>
      <c r="EN618" s="1411" t="s">
        <v>2953</v>
      </c>
      <c r="EO618" s="1414" t="s">
        <v>2954</v>
      </c>
    </row>
    <row r="619" spans="2:145" ht="21" customHeight="1">
      <c r="B619" s="1439"/>
      <c r="C619" s="1439"/>
      <c r="D619" s="1439"/>
      <c r="E619" s="1439">
        <f t="array" ref="E619">IF(H618&lt;&gt;"",E618,IF(E618="","",IFERROR(MATCH(TRUE(),INDEX(INDEX(K:K,E618+1):K219&lt;&gt;"",0),0)+E618,"")))</f>
        <v>760</v>
      </c>
      <c r="F619" s="1441">
        <f t="shared" si="175"/>
        <v>0</v>
      </c>
      <c r="G619" s="1441" t="str">
        <f t="shared" si="169"/>
        <v/>
      </c>
      <c r="H619" s="1440" t="str">
        <f t="shared" si="170"/>
        <v/>
      </c>
      <c r="I619" s="1439" t="str">
        <f>IF(AND(F619&lt;&gt;"",N26&gt;0,M619&gt;N26),"Mot &gt; limite","")</f>
        <v/>
      </c>
      <c r="M619" s="1408">
        <f>IF(OR(F619="",N26="",N26&lt;=0),"",IF(LEN(F619)&lt;=N26,LEN(F619),IFERROR(FIND("♦",SUBSTITUTE(LEFT(F619,N26)," ","♦",LEN(LEFT(F619,N26))-LEN(SUBSTITUTE(LEFT(F619,N26)," ","")))),FIND(" ",F619&amp;" ",N26+1)-1)))</f>
        <v>1</v>
      </c>
      <c r="N619" s="1437" t="str">
        <f t="shared" si="171"/>
        <v/>
      </c>
      <c r="O619" s="1438" t="str">
        <f t="shared" si="172"/>
        <v/>
      </c>
      <c r="P619" s="1437" t="str">
        <f t="shared" si="173"/>
        <v/>
      </c>
      <c r="Q619" s="1437" t="str">
        <f t="shared" si="174"/>
        <v/>
      </c>
      <c r="S619" s="1462"/>
      <c r="T619" s="1461"/>
      <c r="U619" s="1460"/>
      <c r="V619" s="1461"/>
      <c r="W619" s="1460"/>
      <c r="X619" s="1459"/>
      <c r="Y619" s="1457"/>
      <c r="Z619" s="1458"/>
      <c r="AA619" s="1457"/>
      <c r="AB619" s="1456"/>
      <c r="AC619" s="1455"/>
      <c r="AD619" s="1443"/>
      <c r="AE619" s="1454"/>
      <c r="AF619" s="1453"/>
      <c r="AG619" s="1452"/>
      <c r="AH619" s="1452"/>
      <c r="AI619" s="1451"/>
      <c r="AJ619" s="1449"/>
      <c r="AK619" s="1449"/>
      <c r="AL619" s="1450"/>
      <c r="AM619" s="1449"/>
      <c r="AN619" s="1448"/>
      <c r="AO619" s="1447"/>
      <c r="AP619" s="1446"/>
      <c r="AQ619" s="1445"/>
      <c r="AR619" s="1444"/>
      <c r="EF619" s="1412"/>
      <c r="EG619" s="1411" t="s">
        <v>3270</v>
      </c>
      <c r="EH619" s="1411" t="s">
        <v>603</v>
      </c>
      <c r="EI619" s="1411" t="s">
        <v>1906</v>
      </c>
      <c r="EJ619" s="1411" t="s">
        <v>3271</v>
      </c>
      <c r="EK619" s="1411" t="s">
        <v>3271</v>
      </c>
      <c r="EL619" s="1411" t="s">
        <v>2485</v>
      </c>
      <c r="EM619" s="1411" t="s">
        <v>2486</v>
      </c>
      <c r="EN619" s="1411" t="s">
        <v>2953</v>
      </c>
      <c r="EO619" s="1414" t="s">
        <v>2954</v>
      </c>
    </row>
    <row r="620" spans="2:145" ht="21" customHeight="1">
      <c r="B620" s="1439"/>
      <c r="C620" s="1439"/>
      <c r="D620" s="1439"/>
      <c r="E620" s="1439">
        <f t="array" ref="E620">IF(H619&lt;&gt;"",E619,IF(E619="","",IFERROR(MATCH(TRUE(),INDEX(INDEX(K:K,E619+1):K219&lt;&gt;"",0),0)+E619,"")))</f>
        <v>761</v>
      </c>
      <c r="F620" s="1441">
        <f t="shared" si="175"/>
        <v>0</v>
      </c>
      <c r="G620" s="1441" t="str">
        <f t="shared" si="169"/>
        <v/>
      </c>
      <c r="H620" s="1440" t="str">
        <f t="shared" si="170"/>
        <v/>
      </c>
      <c r="I620" s="1439" t="str">
        <f>IF(AND(F620&lt;&gt;"",N26&gt;0,M620&gt;N26),"Mot &gt; limite","")</f>
        <v/>
      </c>
      <c r="M620" s="1408">
        <f>IF(OR(F620="",N26="",N26&lt;=0),"",IF(LEN(F620)&lt;=N26,LEN(F620),IFERROR(FIND("♦",SUBSTITUTE(LEFT(F620,N26)," ","♦",LEN(LEFT(F620,N26))-LEN(SUBSTITUTE(LEFT(F620,N26)," ","")))),FIND(" ",F620&amp;" ",N26+1)-1)))</f>
        <v>1</v>
      </c>
      <c r="N620" s="1437" t="str">
        <f t="shared" si="171"/>
        <v/>
      </c>
      <c r="O620" s="1438" t="str">
        <f t="shared" si="172"/>
        <v/>
      </c>
      <c r="P620" s="1437" t="str">
        <f t="shared" si="173"/>
        <v/>
      </c>
      <c r="Q620" s="1437" t="str">
        <f t="shared" si="174"/>
        <v/>
      </c>
      <c r="S620" s="1462"/>
      <c r="T620" s="1461"/>
      <c r="U620" s="1460"/>
      <c r="V620" s="1461"/>
      <c r="W620" s="1460"/>
      <c r="X620" s="1459"/>
      <c r="Y620" s="1457"/>
      <c r="Z620" s="1458"/>
      <c r="AA620" s="1457"/>
      <c r="AB620" s="1456"/>
      <c r="AC620" s="1455"/>
      <c r="AD620" s="1443"/>
      <c r="AE620" s="1454"/>
      <c r="AF620" s="1453"/>
      <c r="AG620" s="1452"/>
      <c r="AH620" s="1452"/>
      <c r="AI620" s="1451"/>
      <c r="AJ620" s="1449"/>
      <c r="AK620" s="1449"/>
      <c r="AL620" s="1450"/>
      <c r="AM620" s="1449"/>
      <c r="AN620" s="1448"/>
      <c r="AO620" s="1447"/>
      <c r="AP620" s="1446"/>
      <c r="AQ620" s="1445"/>
      <c r="AR620" s="1444"/>
      <c r="EF620" s="1412"/>
      <c r="EG620" s="1411" t="s">
        <v>3272</v>
      </c>
      <c r="EH620" s="1411" t="s">
        <v>603</v>
      </c>
      <c r="EI620" s="1411" t="s">
        <v>1906</v>
      </c>
      <c r="EJ620" s="1411" t="s">
        <v>3273</v>
      </c>
      <c r="EK620" s="1411" t="s">
        <v>3273</v>
      </c>
      <c r="EL620" s="1411" t="s">
        <v>2485</v>
      </c>
      <c r="EM620" s="1411" t="s">
        <v>2486</v>
      </c>
      <c r="EN620" s="1411" t="s">
        <v>2953</v>
      </c>
      <c r="EO620" s="1414" t="s">
        <v>2954</v>
      </c>
    </row>
    <row r="621" spans="2:145" ht="21" customHeight="1">
      <c r="B621" s="1439"/>
      <c r="C621" s="1439"/>
      <c r="D621" s="1439"/>
      <c r="E621" s="1439">
        <f t="array" ref="E621">IF(H620&lt;&gt;"",E620,IF(E620="","",IFERROR(MATCH(TRUE(),INDEX(INDEX(K:K,E620+1):K219&lt;&gt;"",0),0)+E620,"")))</f>
        <v>762</v>
      </c>
      <c r="F621" s="1441">
        <f t="shared" si="175"/>
        <v>0</v>
      </c>
      <c r="G621" s="1441" t="str">
        <f t="shared" si="169"/>
        <v/>
      </c>
      <c r="H621" s="1440" t="str">
        <f t="shared" si="170"/>
        <v/>
      </c>
      <c r="I621" s="1439" t="str">
        <f>IF(AND(F621&lt;&gt;"",N26&gt;0,M621&gt;N26),"Mot &gt; limite","")</f>
        <v/>
      </c>
      <c r="M621" s="1408">
        <f>IF(OR(F621="",N26="",N26&lt;=0),"",IF(LEN(F621)&lt;=N26,LEN(F621),IFERROR(FIND("♦",SUBSTITUTE(LEFT(F621,N26)," ","♦",LEN(LEFT(F621,N26))-LEN(SUBSTITUTE(LEFT(F621,N26)," ","")))),FIND(" ",F621&amp;" ",N26+1)-1)))</f>
        <v>1</v>
      </c>
      <c r="N621" s="1437" t="str">
        <f t="shared" si="171"/>
        <v/>
      </c>
      <c r="O621" s="1438" t="str">
        <f t="shared" si="172"/>
        <v/>
      </c>
      <c r="P621" s="1437" t="str">
        <f t="shared" si="173"/>
        <v/>
      </c>
      <c r="Q621" s="1437" t="str">
        <f t="shared" si="174"/>
        <v/>
      </c>
      <c r="S621" s="1462"/>
      <c r="T621" s="1461"/>
      <c r="U621" s="1460"/>
      <c r="V621" s="1461"/>
      <c r="W621" s="1460"/>
      <c r="X621" s="1459"/>
      <c r="Y621" s="1457"/>
      <c r="Z621" s="1458"/>
      <c r="AA621" s="1457"/>
      <c r="AB621" s="1456"/>
      <c r="AC621" s="1455"/>
      <c r="AD621" s="1443"/>
      <c r="AE621" s="1454"/>
      <c r="AF621" s="1453"/>
      <c r="AG621" s="1452"/>
      <c r="AH621" s="1452"/>
      <c r="AI621" s="1451"/>
      <c r="AJ621" s="1449"/>
      <c r="AK621" s="1449"/>
      <c r="AL621" s="1450"/>
      <c r="AM621" s="1449"/>
      <c r="AN621" s="1448"/>
      <c r="AO621" s="1447"/>
      <c r="AP621" s="1446"/>
      <c r="AQ621" s="1445"/>
      <c r="AR621" s="1444"/>
      <c r="EF621" s="1412"/>
      <c r="EG621" s="1411" t="s">
        <v>3274</v>
      </c>
      <c r="EH621" s="1411" t="s">
        <v>603</v>
      </c>
      <c r="EI621" s="1411" t="s">
        <v>1906</v>
      </c>
      <c r="EJ621" s="1411" t="s">
        <v>3275</v>
      </c>
      <c r="EK621" s="1411" t="s">
        <v>3275</v>
      </c>
      <c r="EL621" s="1411" t="s">
        <v>2485</v>
      </c>
      <c r="EM621" s="1411" t="s">
        <v>2486</v>
      </c>
      <c r="EN621" s="1411" t="s">
        <v>2953</v>
      </c>
      <c r="EO621" s="1414" t="s">
        <v>2954</v>
      </c>
    </row>
    <row r="622" spans="2:145" ht="21" customHeight="1">
      <c r="B622" s="1439"/>
      <c r="C622" s="1439"/>
      <c r="D622" s="1439"/>
      <c r="E622" s="1439">
        <f t="array" ref="E622">IF(H621&lt;&gt;"",E621,IF(E621="","",IFERROR(MATCH(TRUE(),INDEX(INDEX(K:K,E621+1):K219&lt;&gt;"",0),0)+E621,"")))</f>
        <v>763</v>
      </c>
      <c r="F622" s="1441">
        <f t="shared" si="175"/>
        <v>0</v>
      </c>
      <c r="G622" s="1441" t="str">
        <f t="shared" si="169"/>
        <v/>
      </c>
      <c r="H622" s="1440" t="str">
        <f t="shared" si="170"/>
        <v/>
      </c>
      <c r="I622" s="1439" t="str">
        <f>IF(AND(F622&lt;&gt;"",N26&gt;0,M622&gt;N26),"Mot &gt; limite","")</f>
        <v/>
      </c>
      <c r="M622" s="1408">
        <f>IF(OR(F622="",N26="",N26&lt;=0),"",IF(LEN(F622)&lt;=N26,LEN(F622),IFERROR(FIND("♦",SUBSTITUTE(LEFT(F622,N26)," ","♦",LEN(LEFT(F622,N26))-LEN(SUBSTITUTE(LEFT(F622,N26)," ","")))),FIND(" ",F622&amp;" ",N26+1)-1)))</f>
        <v>1</v>
      </c>
      <c r="N622" s="1437" t="str">
        <f t="shared" si="171"/>
        <v/>
      </c>
      <c r="O622" s="1438" t="str">
        <f t="shared" si="172"/>
        <v/>
      </c>
      <c r="P622" s="1437" t="str">
        <f t="shared" si="173"/>
        <v/>
      </c>
      <c r="Q622" s="1437" t="str">
        <f t="shared" si="174"/>
        <v/>
      </c>
      <c r="S622" s="1462"/>
      <c r="T622" s="1461"/>
      <c r="U622" s="1460"/>
      <c r="V622" s="1461"/>
      <c r="W622" s="1460"/>
      <c r="X622" s="1459"/>
      <c r="Y622" s="1457"/>
      <c r="Z622" s="1458"/>
      <c r="AA622" s="1457"/>
      <c r="AB622" s="1456"/>
      <c r="AC622" s="1455"/>
      <c r="AD622" s="1443"/>
      <c r="AE622" s="1454"/>
      <c r="AF622" s="1453"/>
      <c r="AG622" s="1452"/>
      <c r="AH622" s="1452"/>
      <c r="AI622" s="1451"/>
      <c r="AJ622" s="1449"/>
      <c r="AK622" s="1449"/>
      <c r="AL622" s="1450"/>
      <c r="AM622" s="1449"/>
      <c r="AN622" s="1448"/>
      <c r="AO622" s="1447"/>
      <c r="AP622" s="1446"/>
      <c r="AQ622" s="1445"/>
      <c r="AR622" s="1444"/>
      <c r="EF622" s="1412"/>
      <c r="EG622" s="1411" t="s">
        <v>3276</v>
      </c>
      <c r="EH622" s="1411" t="s">
        <v>603</v>
      </c>
      <c r="EI622" s="1411" t="s">
        <v>1906</v>
      </c>
      <c r="EJ622" s="1411" t="s">
        <v>3277</v>
      </c>
      <c r="EK622" s="1411" t="s">
        <v>3277</v>
      </c>
      <c r="EL622" s="1411" t="s">
        <v>2485</v>
      </c>
      <c r="EM622" s="1411" t="s">
        <v>2486</v>
      </c>
      <c r="EN622" s="1411" t="s">
        <v>2953</v>
      </c>
      <c r="EO622" s="1414" t="s">
        <v>2954</v>
      </c>
    </row>
    <row r="623" spans="2:145" ht="21" customHeight="1">
      <c r="B623" s="1439"/>
      <c r="C623" s="1439"/>
      <c r="D623" s="1439"/>
      <c r="E623" s="1439">
        <f t="array" ref="E623">IF(H622&lt;&gt;"",E622,IF(E622="","",IFERROR(MATCH(TRUE(),INDEX(INDEX(K:K,E622+1):K219&lt;&gt;"",0),0)+E622,"")))</f>
        <v>764</v>
      </c>
      <c r="F623" s="1441">
        <f t="shared" si="175"/>
        <v>0</v>
      </c>
      <c r="G623" s="1441" t="str">
        <f t="shared" si="169"/>
        <v/>
      </c>
      <c r="H623" s="1440" t="str">
        <f t="shared" si="170"/>
        <v/>
      </c>
      <c r="I623" s="1439" t="str">
        <f>IF(AND(F623&lt;&gt;"",N26&gt;0,M623&gt;N26),"Mot &gt; limite","")</f>
        <v/>
      </c>
      <c r="M623" s="1408">
        <f>IF(OR(F623="",N26="",N26&lt;=0),"",IF(LEN(F623)&lt;=N26,LEN(F623),IFERROR(FIND("♦",SUBSTITUTE(LEFT(F623,N26)," ","♦",LEN(LEFT(F623,N26))-LEN(SUBSTITUTE(LEFT(F623,N26)," ","")))),FIND(" ",F623&amp;" ",N26+1)-1)))</f>
        <v>1</v>
      </c>
      <c r="N623" s="1437" t="str">
        <f t="shared" si="171"/>
        <v/>
      </c>
      <c r="O623" s="1438" t="str">
        <f t="shared" si="172"/>
        <v/>
      </c>
      <c r="P623" s="1437" t="str">
        <f t="shared" si="173"/>
        <v/>
      </c>
      <c r="Q623" s="1437" t="str">
        <f t="shared" si="174"/>
        <v/>
      </c>
      <c r="S623" s="1462"/>
      <c r="T623" s="1461"/>
      <c r="U623" s="1460"/>
      <c r="V623" s="1461"/>
      <c r="W623" s="1460"/>
      <c r="X623" s="1459"/>
      <c r="Y623" s="1457"/>
      <c r="Z623" s="1458"/>
      <c r="AA623" s="1457"/>
      <c r="AB623" s="1456"/>
      <c r="AC623" s="1455"/>
      <c r="AD623" s="1443"/>
      <c r="AE623" s="1454"/>
      <c r="AF623" s="1453"/>
      <c r="AG623" s="1452"/>
      <c r="AH623" s="1452"/>
      <c r="AI623" s="1451"/>
      <c r="AJ623" s="1449"/>
      <c r="AK623" s="1449"/>
      <c r="AL623" s="1450"/>
      <c r="AM623" s="1449"/>
      <c r="AN623" s="1448"/>
      <c r="AO623" s="1447"/>
      <c r="AP623" s="1446"/>
      <c r="AQ623" s="1445"/>
      <c r="AR623" s="1444"/>
      <c r="EF623" s="1412"/>
      <c r="EG623" s="1411" t="s">
        <v>3278</v>
      </c>
      <c r="EH623" s="1411" t="s">
        <v>603</v>
      </c>
      <c r="EI623" s="1411" t="s">
        <v>1906</v>
      </c>
      <c r="EJ623" s="1411" t="s">
        <v>3279</v>
      </c>
      <c r="EK623" s="1411" t="s">
        <v>3279</v>
      </c>
      <c r="EL623" s="1411" t="s">
        <v>2485</v>
      </c>
      <c r="EM623" s="1411" t="s">
        <v>2486</v>
      </c>
      <c r="EN623" s="1411" t="s">
        <v>2953</v>
      </c>
      <c r="EO623" s="1414" t="s">
        <v>2954</v>
      </c>
    </row>
    <row r="624" spans="2:145" ht="21" customHeight="1">
      <c r="B624" s="1439"/>
      <c r="C624" s="1439"/>
      <c r="D624" s="1439"/>
      <c r="E624" s="1439">
        <f t="array" ref="E624">IF(H623&lt;&gt;"",E623,IF(E623="","",IFERROR(MATCH(TRUE(),INDEX(INDEX(K:K,E623+1):K219&lt;&gt;"",0),0)+E623,"")))</f>
        <v>765</v>
      </c>
      <c r="F624" s="1441">
        <f t="shared" si="175"/>
        <v>0</v>
      </c>
      <c r="G624" s="1441" t="str">
        <f t="shared" si="169"/>
        <v/>
      </c>
      <c r="H624" s="1440" t="str">
        <f t="shared" si="170"/>
        <v/>
      </c>
      <c r="I624" s="1439" t="str">
        <f>IF(AND(F624&lt;&gt;"",N26&gt;0,M624&gt;N26),"Mot &gt; limite","")</f>
        <v/>
      </c>
      <c r="M624" s="1408">
        <f>IF(OR(F624="",N26="",N26&lt;=0),"",IF(LEN(F624)&lt;=N26,LEN(F624),IFERROR(FIND("♦",SUBSTITUTE(LEFT(F624,N26)," ","♦",LEN(LEFT(F624,N26))-LEN(SUBSTITUTE(LEFT(F624,N26)," ","")))),FIND(" ",F624&amp;" ",N26+1)-1)))</f>
        <v>1</v>
      </c>
      <c r="N624" s="1437" t="str">
        <f t="shared" si="171"/>
        <v/>
      </c>
      <c r="O624" s="1438" t="str">
        <f t="shared" si="172"/>
        <v/>
      </c>
      <c r="P624" s="1437" t="str">
        <f t="shared" si="173"/>
        <v/>
      </c>
      <c r="Q624" s="1437" t="str">
        <f t="shared" si="174"/>
        <v/>
      </c>
      <c r="S624" s="1462"/>
      <c r="T624" s="1461"/>
      <c r="U624" s="1460"/>
      <c r="V624" s="1461"/>
      <c r="W624" s="1460"/>
      <c r="X624" s="1459"/>
      <c r="Y624" s="1457"/>
      <c r="Z624" s="1458"/>
      <c r="AA624" s="1457"/>
      <c r="AB624" s="1456"/>
      <c r="AC624" s="1455"/>
      <c r="AD624" s="1443"/>
      <c r="AE624" s="1454"/>
      <c r="AF624" s="1453"/>
      <c r="AG624" s="1452"/>
      <c r="AH624" s="1452"/>
      <c r="AI624" s="1451"/>
      <c r="AJ624" s="1449"/>
      <c r="AK624" s="1449"/>
      <c r="AL624" s="1450"/>
      <c r="AM624" s="1449"/>
      <c r="AN624" s="1448"/>
      <c r="AO624" s="1447"/>
      <c r="AP624" s="1446"/>
      <c r="AQ624" s="1445"/>
      <c r="AR624" s="1444"/>
      <c r="EF624" s="1412"/>
      <c r="EG624" s="1411" t="s">
        <v>3280</v>
      </c>
      <c r="EH624" s="1411" t="s">
        <v>603</v>
      </c>
      <c r="EI624" s="1411" t="s">
        <v>1906</v>
      </c>
      <c r="EJ624" s="1411" t="s">
        <v>3281</v>
      </c>
      <c r="EK624" s="1411" t="s">
        <v>3281</v>
      </c>
      <c r="EL624" s="1411" t="s">
        <v>2485</v>
      </c>
      <c r="EM624" s="1411" t="s">
        <v>2486</v>
      </c>
      <c r="EN624" s="1411" t="s">
        <v>2953</v>
      </c>
      <c r="EO624" s="1414" t="s">
        <v>2954</v>
      </c>
    </row>
    <row r="625" spans="2:145" ht="21" customHeight="1">
      <c r="B625" s="1439"/>
      <c r="C625" s="1439"/>
      <c r="D625" s="1439"/>
      <c r="E625" s="1439">
        <f t="array" ref="E625">IF(H624&lt;&gt;"",E624,IF(E624="","",IFERROR(MATCH(TRUE(),INDEX(INDEX(K:K,E624+1):K219&lt;&gt;"",0),0)+E624,"")))</f>
        <v>766</v>
      </c>
      <c r="F625" s="1441">
        <f t="shared" si="175"/>
        <v>0</v>
      </c>
      <c r="G625" s="1441" t="str">
        <f t="shared" si="169"/>
        <v/>
      </c>
      <c r="H625" s="1440" t="str">
        <f t="shared" si="170"/>
        <v/>
      </c>
      <c r="I625" s="1439" t="str">
        <f>IF(AND(F625&lt;&gt;"",N26&gt;0,M625&gt;N26),"Mot &gt; limite","")</f>
        <v/>
      </c>
      <c r="M625" s="1408">
        <f>IF(OR(F625="",N26="",N26&lt;=0),"",IF(LEN(F625)&lt;=N26,LEN(F625),IFERROR(FIND("♦",SUBSTITUTE(LEFT(F625,N26)," ","♦",LEN(LEFT(F625,N26))-LEN(SUBSTITUTE(LEFT(F625,N26)," ","")))),FIND(" ",F625&amp;" ",N26+1)-1)))</f>
        <v>1</v>
      </c>
      <c r="N625" s="1437" t="str">
        <f t="shared" si="171"/>
        <v/>
      </c>
      <c r="O625" s="1438" t="str">
        <f t="shared" si="172"/>
        <v/>
      </c>
      <c r="P625" s="1437" t="str">
        <f t="shared" si="173"/>
        <v/>
      </c>
      <c r="Q625" s="1437" t="str">
        <f t="shared" si="174"/>
        <v/>
      </c>
      <c r="S625" s="1462"/>
      <c r="T625" s="1461"/>
      <c r="U625" s="1460"/>
      <c r="V625" s="1461"/>
      <c r="W625" s="1460"/>
      <c r="X625" s="1459"/>
      <c r="Y625" s="1457"/>
      <c r="Z625" s="1458"/>
      <c r="AA625" s="1457"/>
      <c r="AB625" s="1456"/>
      <c r="AC625" s="1455"/>
      <c r="AD625" s="1443"/>
      <c r="AE625" s="1454"/>
      <c r="AF625" s="1453"/>
      <c r="AG625" s="1452"/>
      <c r="AH625" s="1452"/>
      <c r="AI625" s="1451"/>
      <c r="AJ625" s="1449"/>
      <c r="AK625" s="1449"/>
      <c r="AL625" s="1450"/>
      <c r="AM625" s="1449"/>
      <c r="AN625" s="1448"/>
      <c r="AO625" s="1447"/>
      <c r="AP625" s="1446"/>
      <c r="AQ625" s="1445"/>
      <c r="AR625" s="1444"/>
      <c r="EF625" s="1412"/>
      <c r="EG625" s="1411" t="s">
        <v>3282</v>
      </c>
      <c r="EH625" s="1411" t="s">
        <v>603</v>
      </c>
      <c r="EI625" s="1411" t="s">
        <v>1906</v>
      </c>
      <c r="EJ625" s="1411" t="s">
        <v>3283</v>
      </c>
      <c r="EK625" s="1411" t="s">
        <v>3283</v>
      </c>
      <c r="EL625" s="1411" t="s">
        <v>2485</v>
      </c>
      <c r="EM625" s="1411" t="s">
        <v>2486</v>
      </c>
      <c r="EN625" s="1411" t="s">
        <v>2953</v>
      </c>
      <c r="EO625" s="1414" t="s">
        <v>2954</v>
      </c>
    </row>
    <row r="626" spans="2:145" ht="21" customHeight="1">
      <c r="B626" s="1439"/>
      <c r="C626" s="1439"/>
      <c r="D626" s="1439"/>
      <c r="E626" s="1439">
        <f t="array" ref="E626">IF(H625&lt;&gt;"",E625,IF(E625="","",IFERROR(MATCH(TRUE(),INDEX(INDEX(K:K,E625+1):K219&lt;&gt;"",0),0)+E625,"")))</f>
        <v>767</v>
      </c>
      <c r="F626" s="1441">
        <f t="shared" si="175"/>
        <v>0</v>
      </c>
      <c r="G626" s="1441" t="str">
        <f t="shared" si="169"/>
        <v/>
      </c>
      <c r="H626" s="1440" t="str">
        <f t="shared" si="170"/>
        <v/>
      </c>
      <c r="I626" s="1439" t="str">
        <f>IF(AND(F626&lt;&gt;"",N26&gt;0,M626&gt;N26),"Mot &gt; limite","")</f>
        <v/>
      </c>
      <c r="M626" s="1408">
        <f>IF(OR(F626="",N26="",N26&lt;=0),"",IF(LEN(F626)&lt;=N26,LEN(F626),IFERROR(FIND("♦",SUBSTITUTE(LEFT(F626,N26)," ","♦",LEN(LEFT(F626,N26))-LEN(SUBSTITUTE(LEFT(F626,N26)," ","")))),FIND(" ",F626&amp;" ",N26+1)-1)))</f>
        <v>1</v>
      </c>
      <c r="N626" s="1437" t="str">
        <f t="shared" si="171"/>
        <v/>
      </c>
      <c r="O626" s="1438" t="str">
        <f t="shared" si="172"/>
        <v/>
      </c>
      <c r="P626" s="1437" t="str">
        <f t="shared" si="173"/>
        <v/>
      </c>
      <c r="Q626" s="1437" t="str">
        <f t="shared" si="174"/>
        <v/>
      </c>
      <c r="S626" s="1462"/>
      <c r="T626" s="1461"/>
      <c r="U626" s="1460"/>
      <c r="V626" s="1461"/>
      <c r="W626" s="1460"/>
      <c r="X626" s="1459"/>
      <c r="Y626" s="1457"/>
      <c r="Z626" s="1458"/>
      <c r="AA626" s="1457"/>
      <c r="AB626" s="1456"/>
      <c r="AC626" s="1455"/>
      <c r="AD626" s="1443"/>
      <c r="AE626" s="1454"/>
      <c r="AF626" s="1453"/>
      <c r="AG626" s="1452"/>
      <c r="AH626" s="1452"/>
      <c r="AI626" s="1451"/>
      <c r="AJ626" s="1449"/>
      <c r="AK626" s="1449"/>
      <c r="AL626" s="1450"/>
      <c r="AM626" s="1449"/>
      <c r="AN626" s="1448"/>
      <c r="AO626" s="1447"/>
      <c r="AP626" s="1446"/>
      <c r="AQ626" s="1445"/>
      <c r="AR626" s="1444"/>
      <c r="EF626" s="1412"/>
      <c r="EG626" s="1411" t="s">
        <v>3284</v>
      </c>
      <c r="EH626" s="1411" t="s">
        <v>603</v>
      </c>
      <c r="EI626" s="1411" t="s">
        <v>1906</v>
      </c>
      <c r="EJ626" s="1411" t="s">
        <v>3285</v>
      </c>
      <c r="EK626" s="1411" t="s">
        <v>3285</v>
      </c>
      <c r="EL626" s="1411" t="s">
        <v>2485</v>
      </c>
      <c r="EM626" s="1411" t="s">
        <v>2486</v>
      </c>
      <c r="EN626" s="1411" t="s">
        <v>2953</v>
      </c>
      <c r="EO626" s="1414" t="s">
        <v>2954</v>
      </c>
    </row>
    <row r="627" spans="2:145" ht="21" customHeight="1">
      <c r="B627" s="1439"/>
      <c r="C627" s="1439"/>
      <c r="D627" s="1439"/>
      <c r="E627" s="1439">
        <f t="array" ref="E627">IF(H626&lt;&gt;"",E626,IF(E626="","",IFERROR(MATCH(TRUE(),INDEX(INDEX(K:K,E626+1):K219&lt;&gt;"",0),0)+E626,"")))</f>
        <v>768</v>
      </c>
      <c r="F627" s="1441">
        <f t="shared" si="175"/>
        <v>0</v>
      </c>
      <c r="G627" s="1441" t="str">
        <f t="shared" si="169"/>
        <v/>
      </c>
      <c r="H627" s="1440" t="str">
        <f t="shared" si="170"/>
        <v/>
      </c>
      <c r="I627" s="1439" t="str">
        <f>IF(AND(F627&lt;&gt;"",N26&gt;0,M627&gt;N26),"Mot &gt; limite","")</f>
        <v/>
      </c>
      <c r="M627" s="1408">
        <f>IF(OR(F627="",N26="",N26&lt;=0),"",IF(LEN(F627)&lt;=N26,LEN(F627),IFERROR(FIND("♦",SUBSTITUTE(LEFT(F627,N26)," ","♦",LEN(LEFT(F627,N26))-LEN(SUBSTITUTE(LEFT(F627,N26)," ","")))),FIND(" ",F627&amp;" ",N26+1)-1)))</f>
        <v>1</v>
      </c>
      <c r="N627" s="1437" t="str">
        <f t="shared" si="171"/>
        <v/>
      </c>
      <c r="O627" s="1438" t="str">
        <f t="shared" si="172"/>
        <v/>
      </c>
      <c r="P627" s="1437" t="str">
        <f t="shared" si="173"/>
        <v/>
      </c>
      <c r="Q627" s="1437" t="str">
        <f t="shared" si="174"/>
        <v/>
      </c>
      <c r="S627" s="1462"/>
      <c r="T627" s="1461"/>
      <c r="U627" s="1460"/>
      <c r="V627" s="1461"/>
      <c r="W627" s="1460"/>
      <c r="X627" s="1459"/>
      <c r="Y627" s="1457"/>
      <c r="Z627" s="1458"/>
      <c r="AA627" s="1457"/>
      <c r="AB627" s="1456"/>
      <c r="AC627" s="1455"/>
      <c r="AD627" s="1443"/>
      <c r="AE627" s="1454"/>
      <c r="AF627" s="1453"/>
      <c r="AG627" s="1452"/>
      <c r="AH627" s="1452"/>
      <c r="AI627" s="1451"/>
      <c r="AJ627" s="1449"/>
      <c r="AK627" s="1449"/>
      <c r="AL627" s="1450"/>
      <c r="AM627" s="1449"/>
      <c r="AN627" s="1448"/>
      <c r="AO627" s="1447"/>
      <c r="AP627" s="1446"/>
      <c r="AQ627" s="1445"/>
      <c r="AR627" s="1444"/>
      <c r="EF627" s="1412"/>
      <c r="EG627" s="1411" t="s">
        <v>3286</v>
      </c>
      <c r="EH627" s="1411" t="s">
        <v>603</v>
      </c>
      <c r="EI627" s="1411" t="s">
        <v>1906</v>
      </c>
      <c r="EJ627" s="1411" t="s">
        <v>3287</v>
      </c>
      <c r="EK627" s="1411" t="s">
        <v>3287</v>
      </c>
      <c r="EL627" s="1411" t="s">
        <v>2485</v>
      </c>
      <c r="EM627" s="1411" t="s">
        <v>2486</v>
      </c>
      <c r="EN627" s="1411" t="s">
        <v>2953</v>
      </c>
      <c r="EO627" s="1414" t="s">
        <v>2954</v>
      </c>
    </row>
    <row r="628" spans="2:145" ht="21" customHeight="1">
      <c r="B628" s="1439"/>
      <c r="C628" s="1439"/>
      <c r="D628" s="1439"/>
      <c r="E628" s="1439">
        <f t="array" ref="E628">IF(H627&lt;&gt;"",E627,IF(E627="","",IFERROR(MATCH(TRUE(),INDEX(INDEX(K:K,E627+1):K219&lt;&gt;"",0),0)+E627,"")))</f>
        <v>769</v>
      </c>
      <c r="F628" s="1441">
        <f t="shared" si="175"/>
        <v>0</v>
      </c>
      <c r="G628" s="1441" t="str">
        <f t="shared" si="169"/>
        <v/>
      </c>
      <c r="H628" s="1440" t="str">
        <f t="shared" si="170"/>
        <v/>
      </c>
      <c r="I628" s="1439" t="str">
        <f>IF(AND(F628&lt;&gt;"",N26&gt;0,M628&gt;N26),"Mot &gt; limite","")</f>
        <v/>
      </c>
      <c r="M628" s="1408">
        <f>IF(OR(F628="",N26="",N26&lt;=0),"",IF(LEN(F628)&lt;=N26,LEN(F628),IFERROR(FIND("♦",SUBSTITUTE(LEFT(F628,N26)," ","♦",LEN(LEFT(F628,N26))-LEN(SUBSTITUTE(LEFT(F628,N26)," ","")))),FIND(" ",F628&amp;" ",N26+1)-1)))</f>
        <v>1</v>
      </c>
      <c r="N628" s="1437" t="str">
        <f t="shared" si="171"/>
        <v/>
      </c>
      <c r="O628" s="1438" t="str">
        <f t="shared" si="172"/>
        <v/>
      </c>
      <c r="P628" s="1437" t="str">
        <f t="shared" si="173"/>
        <v/>
      </c>
      <c r="Q628" s="1437" t="str">
        <f t="shared" si="174"/>
        <v/>
      </c>
      <c r="S628" s="1462"/>
      <c r="T628" s="1461"/>
      <c r="U628" s="1460"/>
      <c r="V628" s="1461"/>
      <c r="W628" s="1460"/>
      <c r="X628" s="1459"/>
      <c r="Y628" s="1457"/>
      <c r="Z628" s="1458"/>
      <c r="AA628" s="1457"/>
      <c r="AB628" s="1456"/>
      <c r="AC628" s="1455"/>
      <c r="AD628" s="1443"/>
      <c r="AE628" s="1454"/>
      <c r="AF628" s="1453"/>
      <c r="AG628" s="1452"/>
      <c r="AH628" s="1452"/>
      <c r="AI628" s="1451"/>
      <c r="AJ628" s="1449"/>
      <c r="AK628" s="1449"/>
      <c r="AL628" s="1450"/>
      <c r="AM628" s="1449"/>
      <c r="AN628" s="1448"/>
      <c r="AO628" s="1447"/>
      <c r="AP628" s="1446"/>
      <c r="AQ628" s="1445"/>
      <c r="AR628" s="1444"/>
      <c r="EF628" s="1412"/>
      <c r="EG628" s="1411" t="s">
        <v>3288</v>
      </c>
      <c r="EH628" s="1411" t="s">
        <v>603</v>
      </c>
      <c r="EI628" s="1411" t="s">
        <v>1906</v>
      </c>
      <c r="EJ628" s="1411" t="s">
        <v>3289</v>
      </c>
      <c r="EK628" s="1411" t="s">
        <v>3289</v>
      </c>
      <c r="EL628" s="1411" t="s">
        <v>2485</v>
      </c>
      <c r="EM628" s="1411" t="s">
        <v>2486</v>
      </c>
      <c r="EN628" s="1411" t="s">
        <v>2953</v>
      </c>
      <c r="EO628" s="1414" t="s">
        <v>2954</v>
      </c>
    </row>
    <row r="629" spans="2:145" ht="21" customHeight="1">
      <c r="B629" s="1439"/>
      <c r="C629" s="1439"/>
      <c r="D629" s="1439"/>
      <c r="E629" s="1439">
        <f t="array" ref="E629">IF(H628&lt;&gt;"",E628,IF(E628="","",IFERROR(MATCH(TRUE(),INDEX(INDEX(K:K,E628+1):K219&lt;&gt;"",0),0)+E628,"")))</f>
        <v>770</v>
      </c>
      <c r="F629" s="1441">
        <f t="shared" si="175"/>
        <v>0</v>
      </c>
      <c r="G629" s="1441" t="str">
        <f t="shared" si="169"/>
        <v/>
      </c>
      <c r="H629" s="1440" t="str">
        <f t="shared" si="170"/>
        <v/>
      </c>
      <c r="I629" s="1439" t="str">
        <f>IF(AND(F629&lt;&gt;"",N26&gt;0,M629&gt;N26),"Mot &gt; limite","")</f>
        <v/>
      </c>
      <c r="M629" s="1408">
        <f>IF(OR(F629="",N26="",N26&lt;=0),"",IF(LEN(F629)&lt;=N26,LEN(F629),IFERROR(FIND("♦",SUBSTITUTE(LEFT(F629,N26)," ","♦",LEN(LEFT(F629,N26))-LEN(SUBSTITUTE(LEFT(F629,N26)," ","")))),FIND(" ",F629&amp;" ",N26+1)-1)))</f>
        <v>1</v>
      </c>
      <c r="N629" s="1437" t="str">
        <f t="shared" si="171"/>
        <v/>
      </c>
      <c r="O629" s="1438" t="str">
        <f t="shared" si="172"/>
        <v/>
      </c>
      <c r="P629" s="1437" t="str">
        <f t="shared" si="173"/>
        <v/>
      </c>
      <c r="Q629" s="1437" t="str">
        <f t="shared" si="174"/>
        <v/>
      </c>
      <c r="S629" s="1462"/>
      <c r="T629" s="1461"/>
      <c r="U629" s="1460"/>
      <c r="V629" s="1461"/>
      <c r="W629" s="1460"/>
      <c r="X629" s="1459"/>
      <c r="Y629" s="1457"/>
      <c r="Z629" s="1458"/>
      <c r="AA629" s="1457"/>
      <c r="AB629" s="1456"/>
      <c r="AC629" s="1455"/>
      <c r="AD629" s="1443"/>
      <c r="AE629" s="1454"/>
      <c r="AF629" s="1453"/>
      <c r="AG629" s="1452"/>
      <c r="AH629" s="1452"/>
      <c r="AI629" s="1451"/>
      <c r="AJ629" s="1449"/>
      <c r="AK629" s="1449"/>
      <c r="AL629" s="1450"/>
      <c r="AM629" s="1449"/>
      <c r="AN629" s="1448"/>
      <c r="AO629" s="1447"/>
      <c r="AP629" s="1446"/>
      <c r="AQ629" s="1445"/>
      <c r="AR629" s="1444"/>
      <c r="EF629" s="1412"/>
      <c r="EG629" s="1411" t="s">
        <v>3290</v>
      </c>
      <c r="EH629" s="1411" t="s">
        <v>603</v>
      </c>
      <c r="EI629" s="1411" t="s">
        <v>1906</v>
      </c>
      <c r="EJ629" s="1411" t="s">
        <v>3291</v>
      </c>
      <c r="EK629" s="1411" t="s">
        <v>3291</v>
      </c>
      <c r="EL629" s="1411" t="s">
        <v>2485</v>
      </c>
      <c r="EM629" s="1411" t="s">
        <v>2486</v>
      </c>
      <c r="EN629" s="1411" t="s">
        <v>2953</v>
      </c>
      <c r="EO629" s="1414" t="s">
        <v>2954</v>
      </c>
    </row>
    <row r="630" spans="2:145" ht="21" customHeight="1">
      <c r="B630" s="1439"/>
      <c r="C630" s="1439"/>
      <c r="D630" s="1439"/>
      <c r="E630" s="1439">
        <f t="array" ref="E630">IF(H629&lt;&gt;"",E629,IF(E629="","",IFERROR(MATCH(TRUE(),INDEX(INDEX(K:K,E629+1):K219&lt;&gt;"",0),0)+E629,"")))</f>
        <v>771</v>
      </c>
      <c r="F630" s="1441">
        <f t="shared" si="175"/>
        <v>0</v>
      </c>
      <c r="G630" s="1441" t="str">
        <f t="shared" si="169"/>
        <v/>
      </c>
      <c r="H630" s="1440" t="str">
        <f t="shared" si="170"/>
        <v/>
      </c>
      <c r="I630" s="1439" t="str">
        <f>IF(AND(F630&lt;&gt;"",N26&gt;0,M630&gt;N26),"Mot &gt; limite","")</f>
        <v/>
      </c>
      <c r="M630" s="1408">
        <f>IF(OR(F630="",N26="",N26&lt;=0),"",IF(LEN(F630)&lt;=N26,LEN(F630),IFERROR(FIND("♦",SUBSTITUTE(LEFT(F630,N26)," ","♦",LEN(LEFT(F630,N26))-LEN(SUBSTITUTE(LEFT(F630,N26)," ","")))),FIND(" ",F630&amp;" ",N26+1)-1)))</f>
        <v>1</v>
      </c>
      <c r="N630" s="1437" t="str">
        <f t="shared" si="171"/>
        <v/>
      </c>
      <c r="O630" s="1438" t="str">
        <f t="shared" si="172"/>
        <v/>
      </c>
      <c r="P630" s="1437" t="str">
        <f t="shared" si="173"/>
        <v/>
      </c>
      <c r="Q630" s="1437" t="str">
        <f t="shared" si="174"/>
        <v/>
      </c>
      <c r="S630" s="1462"/>
      <c r="T630" s="1461"/>
      <c r="U630" s="1460"/>
      <c r="V630" s="1461"/>
      <c r="W630" s="1460"/>
      <c r="X630" s="1459"/>
      <c r="Y630" s="1457"/>
      <c r="Z630" s="1458"/>
      <c r="AA630" s="1457"/>
      <c r="AB630" s="1456"/>
      <c r="AC630" s="1455"/>
      <c r="AD630" s="1443"/>
      <c r="AE630" s="1454"/>
      <c r="AF630" s="1453"/>
      <c r="AG630" s="1452"/>
      <c r="AH630" s="1452"/>
      <c r="AI630" s="1451"/>
      <c r="AJ630" s="1449"/>
      <c r="AK630" s="1449"/>
      <c r="AL630" s="1450"/>
      <c r="AM630" s="1449"/>
      <c r="AN630" s="1448"/>
      <c r="AO630" s="1447"/>
      <c r="AP630" s="1446"/>
      <c r="AQ630" s="1445"/>
      <c r="AR630" s="1444"/>
      <c r="EF630" s="1412"/>
      <c r="EG630" s="1411" t="s">
        <v>3292</v>
      </c>
      <c r="EH630" s="1411" t="s">
        <v>603</v>
      </c>
      <c r="EI630" s="1411" t="s">
        <v>1906</v>
      </c>
      <c r="EJ630" s="1411" t="s">
        <v>3293</v>
      </c>
      <c r="EK630" s="1411" t="s">
        <v>3293</v>
      </c>
      <c r="EL630" s="1411" t="s">
        <v>2485</v>
      </c>
      <c r="EM630" s="1411" t="s">
        <v>2486</v>
      </c>
      <c r="EN630" s="1411" t="s">
        <v>2953</v>
      </c>
      <c r="EO630" s="1414" t="s">
        <v>2954</v>
      </c>
    </row>
    <row r="631" spans="2:145" ht="21" customHeight="1">
      <c r="B631" s="1439"/>
      <c r="C631" s="1439"/>
      <c r="D631" s="1439"/>
      <c r="E631" s="1439">
        <f t="array" ref="E631">IF(H630&lt;&gt;"",E630,IF(E630="","",IFERROR(MATCH(TRUE(),INDEX(INDEX(K:K,E630+1):K219&lt;&gt;"",0),0)+E630,"")))</f>
        <v>772</v>
      </c>
      <c r="F631" s="1441">
        <f t="shared" si="175"/>
        <v>0</v>
      </c>
      <c r="G631" s="1441" t="str">
        <f t="shared" si="169"/>
        <v/>
      </c>
      <c r="H631" s="1440" t="str">
        <f t="shared" si="170"/>
        <v/>
      </c>
      <c r="I631" s="1439" t="str">
        <f>IF(AND(F631&lt;&gt;"",N26&gt;0,M631&gt;N26),"Mot &gt; limite","")</f>
        <v/>
      </c>
      <c r="M631" s="1408">
        <f>IF(OR(F631="",N26="",N26&lt;=0),"",IF(LEN(F631)&lt;=N26,LEN(F631),IFERROR(FIND("♦",SUBSTITUTE(LEFT(F631,N26)," ","♦",LEN(LEFT(F631,N26))-LEN(SUBSTITUTE(LEFT(F631,N26)," ","")))),FIND(" ",F631&amp;" ",N26+1)-1)))</f>
        <v>1</v>
      </c>
      <c r="N631" s="1437" t="str">
        <f t="shared" si="171"/>
        <v/>
      </c>
      <c r="O631" s="1438" t="str">
        <f t="shared" si="172"/>
        <v/>
      </c>
      <c r="P631" s="1437" t="str">
        <f t="shared" si="173"/>
        <v/>
      </c>
      <c r="Q631" s="1437" t="str">
        <f t="shared" si="174"/>
        <v/>
      </c>
      <c r="S631" s="1462"/>
      <c r="T631" s="1461"/>
      <c r="U631" s="1460"/>
      <c r="V631" s="1461"/>
      <c r="W631" s="1460"/>
      <c r="X631" s="1459"/>
      <c r="Y631" s="1457"/>
      <c r="Z631" s="1458"/>
      <c r="AA631" s="1457"/>
      <c r="AB631" s="1456"/>
      <c r="AC631" s="1455"/>
      <c r="AD631" s="1443"/>
      <c r="AE631" s="1454"/>
      <c r="AF631" s="1453"/>
      <c r="AG631" s="1452"/>
      <c r="AH631" s="1452"/>
      <c r="AI631" s="1451"/>
      <c r="AJ631" s="1449"/>
      <c r="AK631" s="1449"/>
      <c r="AL631" s="1450"/>
      <c r="AM631" s="1449"/>
      <c r="AN631" s="1448"/>
      <c r="AO631" s="1447"/>
      <c r="AP631" s="1446"/>
      <c r="AQ631" s="1445"/>
      <c r="AR631" s="1444"/>
      <c r="EF631" s="1412"/>
      <c r="EG631" s="1411" t="s">
        <v>3294</v>
      </c>
      <c r="EH631" s="1411" t="s">
        <v>603</v>
      </c>
      <c r="EI631" s="1411" t="s">
        <v>1906</v>
      </c>
      <c r="EJ631" s="1411" t="s">
        <v>3295</v>
      </c>
      <c r="EK631" s="1411" t="s">
        <v>3295</v>
      </c>
      <c r="EL631" s="1411" t="s">
        <v>2485</v>
      </c>
      <c r="EM631" s="1411" t="s">
        <v>2486</v>
      </c>
      <c r="EN631" s="1411" t="s">
        <v>2953</v>
      </c>
      <c r="EO631" s="1414" t="s">
        <v>2954</v>
      </c>
    </row>
    <row r="632" spans="2:145" ht="21" customHeight="1">
      <c r="B632" s="1439"/>
      <c r="C632" s="1439"/>
      <c r="D632" s="1439"/>
      <c r="E632" s="1439">
        <f t="array" ref="E632">IF(H631&lt;&gt;"",E631,IF(E631="","",IFERROR(MATCH(TRUE(),INDEX(INDEX(K:K,E631+1):K219&lt;&gt;"",0),0)+E631,"")))</f>
        <v>773</v>
      </c>
      <c r="F632" s="1441">
        <f t="shared" si="175"/>
        <v>0</v>
      </c>
      <c r="G632" s="1441" t="str">
        <f t="shared" si="169"/>
        <v/>
      </c>
      <c r="H632" s="1440" t="str">
        <f t="shared" si="170"/>
        <v/>
      </c>
      <c r="I632" s="1439" t="str">
        <f>IF(AND(F632&lt;&gt;"",N26&gt;0,M632&gt;N26),"Mot &gt; limite","")</f>
        <v/>
      </c>
      <c r="M632" s="1408">
        <f>IF(OR(F632="",N26="",N26&lt;=0),"",IF(LEN(F632)&lt;=N26,LEN(F632),IFERROR(FIND("♦",SUBSTITUTE(LEFT(F632,N26)," ","♦",LEN(LEFT(F632,N26))-LEN(SUBSTITUTE(LEFT(F632,N26)," ","")))),FIND(" ",F632&amp;" ",N26+1)-1)))</f>
        <v>1</v>
      </c>
      <c r="N632" s="1437" t="str">
        <f t="shared" si="171"/>
        <v/>
      </c>
      <c r="O632" s="1438" t="str">
        <f t="shared" si="172"/>
        <v/>
      </c>
      <c r="P632" s="1437" t="str">
        <f t="shared" si="173"/>
        <v/>
      </c>
      <c r="Q632" s="1437" t="str">
        <f t="shared" si="174"/>
        <v/>
      </c>
      <c r="S632" s="1462"/>
      <c r="T632" s="1461"/>
      <c r="U632" s="1460"/>
      <c r="V632" s="1461"/>
      <c r="W632" s="1460"/>
      <c r="X632" s="1459"/>
      <c r="Y632" s="1457"/>
      <c r="Z632" s="1458"/>
      <c r="AA632" s="1457"/>
      <c r="AB632" s="1456"/>
      <c r="AC632" s="1455"/>
      <c r="AD632" s="1443"/>
      <c r="AE632" s="1454"/>
      <c r="AF632" s="1453"/>
      <c r="AG632" s="1452"/>
      <c r="AH632" s="1452"/>
      <c r="AI632" s="1451"/>
      <c r="AJ632" s="1449"/>
      <c r="AK632" s="1449"/>
      <c r="AL632" s="1450"/>
      <c r="AM632" s="1449"/>
      <c r="AN632" s="1448"/>
      <c r="AO632" s="1447"/>
      <c r="AP632" s="1446"/>
      <c r="AQ632" s="1445"/>
      <c r="AR632" s="1444"/>
      <c r="EF632" s="1412"/>
      <c r="EG632" s="1411" t="s">
        <v>3296</v>
      </c>
      <c r="EH632" s="1411" t="s">
        <v>603</v>
      </c>
      <c r="EI632" s="1411" t="s">
        <v>1906</v>
      </c>
      <c r="EJ632" s="1411" t="s">
        <v>3297</v>
      </c>
      <c r="EK632" s="1411" t="s">
        <v>3297</v>
      </c>
      <c r="EL632" s="1411" t="s">
        <v>2485</v>
      </c>
      <c r="EM632" s="1411" t="s">
        <v>2486</v>
      </c>
      <c r="EN632" s="1411" t="s">
        <v>2953</v>
      </c>
      <c r="EO632" s="1414" t="s">
        <v>2954</v>
      </c>
    </row>
    <row r="633" spans="2:145" ht="21" customHeight="1">
      <c r="B633" s="1439"/>
      <c r="C633" s="1439"/>
      <c r="D633" s="1439"/>
      <c r="E633" s="1439">
        <f t="array" ref="E633">IF(H632&lt;&gt;"",E632,IF(E632="","",IFERROR(MATCH(TRUE(),INDEX(INDEX(K:K,E632+1):K219&lt;&gt;"",0),0)+E632,"")))</f>
        <v>774</v>
      </c>
      <c r="F633" s="1441">
        <f t="shared" si="175"/>
        <v>0</v>
      </c>
      <c r="G633" s="1441" t="str">
        <f t="shared" si="169"/>
        <v/>
      </c>
      <c r="H633" s="1440" t="str">
        <f t="shared" si="170"/>
        <v/>
      </c>
      <c r="I633" s="1439" t="str">
        <f>IF(AND(F633&lt;&gt;"",N26&gt;0,M633&gt;N26),"Mot &gt; limite","")</f>
        <v/>
      </c>
      <c r="M633" s="1408">
        <f>IF(OR(F633="",N26="",N26&lt;=0),"",IF(LEN(F633)&lt;=N26,LEN(F633),IFERROR(FIND("♦",SUBSTITUTE(LEFT(F633,N26)," ","♦",LEN(LEFT(F633,N26))-LEN(SUBSTITUTE(LEFT(F633,N26)," ","")))),FIND(" ",F633&amp;" ",N26+1)-1)))</f>
        <v>1</v>
      </c>
      <c r="N633" s="1437" t="str">
        <f t="shared" si="171"/>
        <v/>
      </c>
      <c r="O633" s="1438" t="str">
        <f t="shared" si="172"/>
        <v/>
      </c>
      <c r="P633" s="1437" t="str">
        <f t="shared" si="173"/>
        <v/>
      </c>
      <c r="Q633" s="1437" t="str">
        <f t="shared" si="174"/>
        <v/>
      </c>
      <c r="S633" s="1462"/>
      <c r="T633" s="1461"/>
      <c r="U633" s="1460"/>
      <c r="V633" s="1461"/>
      <c r="W633" s="1460"/>
      <c r="X633" s="1459"/>
      <c r="Y633" s="1457"/>
      <c r="Z633" s="1458"/>
      <c r="AA633" s="1457"/>
      <c r="AB633" s="1456"/>
      <c r="AC633" s="1455"/>
      <c r="AD633" s="1443"/>
      <c r="AE633" s="1454"/>
      <c r="AF633" s="1453"/>
      <c r="AG633" s="1452"/>
      <c r="AH633" s="1452"/>
      <c r="AI633" s="1451"/>
      <c r="AJ633" s="1449"/>
      <c r="AK633" s="1449"/>
      <c r="AL633" s="1450"/>
      <c r="AM633" s="1449"/>
      <c r="AN633" s="1448"/>
      <c r="AO633" s="1447"/>
      <c r="AP633" s="1446"/>
      <c r="AQ633" s="1445"/>
      <c r="AR633" s="1444"/>
      <c r="EF633" s="1412"/>
      <c r="EG633" s="1411" t="s">
        <v>3298</v>
      </c>
      <c r="EH633" s="1411" t="s">
        <v>603</v>
      </c>
      <c r="EI633" s="1411" t="s">
        <v>1906</v>
      </c>
      <c r="EJ633" s="1411" t="s">
        <v>3299</v>
      </c>
      <c r="EK633" s="1411" t="s">
        <v>3299</v>
      </c>
      <c r="EL633" s="1411" t="s">
        <v>2485</v>
      </c>
      <c r="EM633" s="1411" t="s">
        <v>2486</v>
      </c>
      <c r="EN633" s="1411" t="s">
        <v>2953</v>
      </c>
      <c r="EO633" s="1414" t="s">
        <v>2954</v>
      </c>
    </row>
    <row r="634" spans="2:145" ht="21" customHeight="1">
      <c r="B634" s="1439"/>
      <c r="C634" s="1439"/>
      <c r="D634" s="1439"/>
      <c r="E634" s="1439">
        <f t="array" ref="E634">IF(H633&lt;&gt;"",E633,IF(E633="","",IFERROR(MATCH(TRUE(),INDEX(INDEX(K:K,E633+1):K219&lt;&gt;"",0),0)+E633,"")))</f>
        <v>775</v>
      </c>
      <c r="F634" s="1441">
        <f t="shared" si="175"/>
        <v>0</v>
      </c>
      <c r="G634" s="1441" t="str">
        <f t="shared" si="169"/>
        <v/>
      </c>
      <c r="H634" s="1440" t="str">
        <f t="shared" si="170"/>
        <v/>
      </c>
      <c r="I634" s="1439" t="str">
        <f>IF(AND(F634&lt;&gt;"",N26&gt;0,M634&gt;N26),"Mot &gt; limite","")</f>
        <v/>
      </c>
      <c r="M634" s="1408">
        <f>IF(OR(F634="",N26="",N26&lt;=0),"",IF(LEN(F634)&lt;=N26,LEN(F634),IFERROR(FIND("♦",SUBSTITUTE(LEFT(F634,N26)," ","♦",LEN(LEFT(F634,N26))-LEN(SUBSTITUTE(LEFT(F634,N26)," ","")))),FIND(" ",F634&amp;" ",N26+1)-1)))</f>
        <v>1</v>
      </c>
      <c r="N634" s="1437" t="str">
        <f t="shared" si="171"/>
        <v/>
      </c>
      <c r="O634" s="1438" t="str">
        <f t="shared" si="172"/>
        <v/>
      </c>
      <c r="P634" s="1437" t="str">
        <f t="shared" si="173"/>
        <v/>
      </c>
      <c r="Q634" s="1437" t="str">
        <f t="shared" si="174"/>
        <v/>
      </c>
      <c r="S634" s="1462"/>
      <c r="T634" s="1461"/>
      <c r="U634" s="1460"/>
      <c r="V634" s="1461"/>
      <c r="W634" s="1460"/>
      <c r="X634" s="1459"/>
      <c r="Y634" s="1457"/>
      <c r="Z634" s="1458"/>
      <c r="AA634" s="1457"/>
      <c r="AB634" s="1456"/>
      <c r="AC634" s="1455"/>
      <c r="AD634" s="1443"/>
      <c r="AE634" s="1454"/>
      <c r="AF634" s="1453"/>
      <c r="AG634" s="1452"/>
      <c r="AH634" s="1452"/>
      <c r="AI634" s="1451"/>
      <c r="AJ634" s="1449"/>
      <c r="AK634" s="1449"/>
      <c r="AL634" s="1450"/>
      <c r="AM634" s="1449"/>
      <c r="AN634" s="1448"/>
      <c r="AO634" s="1447"/>
      <c r="AP634" s="1446"/>
      <c r="AQ634" s="1445"/>
      <c r="AR634" s="1444"/>
      <c r="EF634" s="1412"/>
      <c r="EG634" s="1411" t="s">
        <v>3300</v>
      </c>
      <c r="EH634" s="1411" t="s">
        <v>603</v>
      </c>
      <c r="EI634" s="1411" t="s">
        <v>1906</v>
      </c>
      <c r="EJ634" s="1411" t="s">
        <v>834</v>
      </c>
      <c r="EK634" s="1411" t="s">
        <v>834</v>
      </c>
      <c r="EL634" s="1411" t="s">
        <v>1980</v>
      </c>
      <c r="EM634" s="1411" t="s">
        <v>1981</v>
      </c>
      <c r="EN634" s="1411" t="s">
        <v>1910</v>
      </c>
      <c r="EO634" s="1414" t="s">
        <v>1982</v>
      </c>
    </row>
    <row r="635" spans="2:145" ht="21" customHeight="1">
      <c r="B635" s="1439"/>
      <c r="C635" s="1439"/>
      <c r="D635" s="1439"/>
      <c r="E635" s="1439">
        <f t="array" ref="E635">IF(H634&lt;&gt;"",E634,IF(E634="","",IFERROR(MATCH(TRUE(),INDEX(INDEX(K:K,E634+1):K219&lt;&gt;"",0),0)+E634,"")))</f>
        <v>776</v>
      </c>
      <c r="F635" s="1441">
        <f t="shared" si="175"/>
        <v>0</v>
      </c>
      <c r="G635" s="1441" t="str">
        <f t="shared" si="169"/>
        <v/>
      </c>
      <c r="H635" s="1440" t="str">
        <f t="shared" si="170"/>
        <v/>
      </c>
      <c r="I635" s="1439" t="str">
        <f>IF(AND(F635&lt;&gt;"",N26&gt;0,M635&gt;N26),"Mot &gt; limite","")</f>
        <v/>
      </c>
      <c r="M635" s="1408">
        <f>IF(OR(F635="",N26="",N26&lt;=0),"",IF(LEN(F635)&lt;=N26,LEN(F635),IFERROR(FIND("♦",SUBSTITUTE(LEFT(F635,N26)," ","♦",LEN(LEFT(F635,N26))-LEN(SUBSTITUTE(LEFT(F635,N26)," ","")))),FIND(" ",F635&amp;" ",N26+1)-1)))</f>
        <v>1</v>
      </c>
      <c r="N635" s="1437" t="str">
        <f t="shared" si="171"/>
        <v/>
      </c>
      <c r="O635" s="1438" t="str">
        <f t="shared" si="172"/>
        <v/>
      </c>
      <c r="P635" s="1437" t="str">
        <f t="shared" si="173"/>
        <v/>
      </c>
      <c r="Q635" s="1437" t="str">
        <f t="shared" si="174"/>
        <v/>
      </c>
      <c r="S635" s="1462"/>
      <c r="T635" s="1461"/>
      <c r="U635" s="1460"/>
      <c r="V635" s="1461"/>
      <c r="W635" s="1460"/>
      <c r="X635" s="1459"/>
      <c r="Y635" s="1457"/>
      <c r="Z635" s="1458"/>
      <c r="AA635" s="1457"/>
      <c r="AB635" s="1456"/>
      <c r="AC635" s="1455"/>
      <c r="AD635" s="1443"/>
      <c r="AE635" s="1454"/>
      <c r="AF635" s="1453"/>
      <c r="AG635" s="1452"/>
      <c r="AH635" s="1452"/>
      <c r="AI635" s="1451"/>
      <c r="AJ635" s="1449"/>
      <c r="AK635" s="1449"/>
      <c r="AL635" s="1450"/>
      <c r="AM635" s="1449"/>
      <c r="AN635" s="1448"/>
      <c r="AO635" s="1447"/>
      <c r="AP635" s="1446"/>
      <c r="AQ635" s="1445"/>
      <c r="AR635" s="1444"/>
      <c r="EF635" s="1412"/>
      <c r="EG635" s="1411" t="s">
        <v>3301</v>
      </c>
      <c r="EH635" s="1411" t="s">
        <v>603</v>
      </c>
      <c r="EI635" s="1411" t="s">
        <v>1906</v>
      </c>
      <c r="EJ635" s="1411" t="s">
        <v>3302</v>
      </c>
      <c r="EK635" s="1411" t="s">
        <v>3302</v>
      </c>
      <c r="EL635" s="1411" t="s">
        <v>2485</v>
      </c>
      <c r="EM635" s="1411" t="s">
        <v>2486</v>
      </c>
      <c r="EN635" s="1411" t="s">
        <v>2953</v>
      </c>
      <c r="EO635" s="1414" t="s">
        <v>2954</v>
      </c>
    </row>
    <row r="636" spans="2:145" ht="21" customHeight="1">
      <c r="B636" s="1439"/>
      <c r="C636" s="1439"/>
      <c r="D636" s="1439"/>
      <c r="E636" s="1439">
        <f t="array" ref="E636">IF(H635&lt;&gt;"",E635,IF(E635="","",IFERROR(MATCH(TRUE(),INDEX(INDEX(K:K,E635+1):K219&lt;&gt;"",0),0)+E635,"")))</f>
        <v>777</v>
      </c>
      <c r="F636" s="1441">
        <f t="shared" si="175"/>
        <v>0</v>
      </c>
      <c r="G636" s="1441" t="str">
        <f t="shared" si="169"/>
        <v/>
      </c>
      <c r="H636" s="1440" t="str">
        <f t="shared" si="170"/>
        <v/>
      </c>
      <c r="I636" s="1439" t="str">
        <f>IF(AND(F636&lt;&gt;"",N26&gt;0,M636&gt;N26),"Mot &gt; limite","")</f>
        <v/>
      </c>
      <c r="M636" s="1408">
        <f>IF(OR(F636="",N26="",N26&lt;=0),"",IF(LEN(F636)&lt;=N26,LEN(F636),IFERROR(FIND("♦",SUBSTITUTE(LEFT(F636,N26)," ","♦",LEN(LEFT(F636,N26))-LEN(SUBSTITUTE(LEFT(F636,N26)," ","")))),FIND(" ",F636&amp;" ",N26+1)-1)))</f>
        <v>1</v>
      </c>
      <c r="N636" s="1437" t="str">
        <f t="shared" si="171"/>
        <v/>
      </c>
      <c r="O636" s="1438" t="str">
        <f t="shared" si="172"/>
        <v/>
      </c>
      <c r="P636" s="1437" t="str">
        <f t="shared" si="173"/>
        <v/>
      </c>
      <c r="Q636" s="1437" t="str">
        <f t="shared" si="174"/>
        <v/>
      </c>
      <c r="S636" s="1462"/>
      <c r="T636" s="1461"/>
      <c r="U636" s="1460"/>
      <c r="V636" s="1461"/>
      <c r="W636" s="1460"/>
      <c r="X636" s="1459"/>
      <c r="Y636" s="1457"/>
      <c r="Z636" s="1458"/>
      <c r="AA636" s="1457"/>
      <c r="AB636" s="1456"/>
      <c r="AC636" s="1455"/>
      <c r="AD636" s="1443"/>
      <c r="AE636" s="1454"/>
      <c r="AF636" s="1453"/>
      <c r="AG636" s="1452"/>
      <c r="AH636" s="1452"/>
      <c r="AI636" s="1451"/>
      <c r="AJ636" s="1449"/>
      <c r="AK636" s="1449"/>
      <c r="AL636" s="1450"/>
      <c r="AM636" s="1449"/>
      <c r="AN636" s="1448"/>
      <c r="AO636" s="1447"/>
      <c r="AP636" s="1446"/>
      <c r="AQ636" s="1445"/>
      <c r="AR636" s="1444"/>
      <c r="EF636" s="1412"/>
      <c r="EG636" s="1411" t="s">
        <v>3303</v>
      </c>
      <c r="EH636" s="1411" t="s">
        <v>603</v>
      </c>
      <c r="EI636" s="1411" t="s">
        <v>1906</v>
      </c>
      <c r="EJ636" s="1411" t="s">
        <v>3304</v>
      </c>
      <c r="EK636" s="1411" t="s">
        <v>3304</v>
      </c>
      <c r="EL636" s="1411" t="s">
        <v>2485</v>
      </c>
      <c r="EM636" s="1411" t="s">
        <v>2486</v>
      </c>
      <c r="EN636" s="1411" t="s">
        <v>2953</v>
      </c>
      <c r="EO636" s="1414" t="s">
        <v>2954</v>
      </c>
    </row>
    <row r="637" spans="2:145" ht="21" customHeight="1">
      <c r="B637" s="1439"/>
      <c r="C637" s="1439"/>
      <c r="D637" s="1439"/>
      <c r="E637" s="1439">
        <f t="array" ref="E637">IF(H636&lt;&gt;"",E636,IF(E636="","",IFERROR(MATCH(TRUE(),INDEX(INDEX(K:K,E636+1):K219&lt;&gt;"",0),0)+E636,"")))</f>
        <v>778</v>
      </c>
      <c r="F637" s="1441">
        <f t="shared" si="175"/>
        <v>0</v>
      </c>
      <c r="G637" s="1441" t="str">
        <f t="shared" si="169"/>
        <v/>
      </c>
      <c r="H637" s="1440" t="str">
        <f t="shared" si="170"/>
        <v/>
      </c>
      <c r="I637" s="1439" t="str">
        <f>IF(AND(F637&lt;&gt;"",N26&gt;0,M637&gt;N26),"Mot &gt; limite","")</f>
        <v/>
      </c>
      <c r="M637" s="1408">
        <f>IF(OR(F637="",N26="",N26&lt;=0),"",IF(LEN(F637)&lt;=N26,LEN(F637),IFERROR(FIND("♦",SUBSTITUTE(LEFT(F637,N26)," ","♦",LEN(LEFT(F637,N26))-LEN(SUBSTITUTE(LEFT(F637,N26)," ","")))),FIND(" ",F637&amp;" ",N26+1)-1)))</f>
        <v>1</v>
      </c>
      <c r="N637" s="1437" t="str">
        <f t="shared" si="171"/>
        <v/>
      </c>
      <c r="O637" s="1438" t="str">
        <f t="shared" si="172"/>
        <v/>
      </c>
      <c r="P637" s="1437" t="str">
        <f t="shared" si="173"/>
        <v/>
      </c>
      <c r="Q637" s="1437" t="str">
        <f t="shared" si="174"/>
        <v/>
      </c>
      <c r="S637" s="1462"/>
      <c r="T637" s="1461"/>
      <c r="U637" s="1460"/>
      <c r="V637" s="1461"/>
      <c r="W637" s="1460"/>
      <c r="X637" s="1459"/>
      <c r="Y637" s="1457"/>
      <c r="Z637" s="1458"/>
      <c r="AA637" s="1457"/>
      <c r="AB637" s="1456"/>
      <c r="AC637" s="1455"/>
      <c r="AD637" s="1443"/>
      <c r="AE637" s="1454"/>
      <c r="AF637" s="1453"/>
      <c r="AG637" s="1452"/>
      <c r="AH637" s="1452"/>
      <c r="AI637" s="1451"/>
      <c r="AJ637" s="1449"/>
      <c r="AK637" s="1449"/>
      <c r="AL637" s="1450"/>
      <c r="AM637" s="1449"/>
      <c r="AN637" s="1448"/>
      <c r="AO637" s="1447"/>
      <c r="AP637" s="1446"/>
      <c r="AQ637" s="1445"/>
      <c r="AR637" s="1444"/>
      <c r="EF637" s="1412"/>
      <c r="EG637" s="1411" t="s">
        <v>3305</v>
      </c>
      <c r="EH637" s="1411" t="s">
        <v>603</v>
      </c>
      <c r="EI637" s="1411" t="s">
        <v>1906</v>
      </c>
      <c r="EJ637" s="1411" t="s">
        <v>3306</v>
      </c>
      <c r="EK637" s="1411" t="s">
        <v>3306</v>
      </c>
      <c r="EL637" s="1411" t="s">
        <v>2485</v>
      </c>
      <c r="EM637" s="1411" t="s">
        <v>2486</v>
      </c>
      <c r="EN637" s="1411" t="s">
        <v>2953</v>
      </c>
      <c r="EO637" s="1414" t="s">
        <v>2954</v>
      </c>
    </row>
    <row r="638" spans="2:145" ht="21" customHeight="1">
      <c r="B638" s="1439"/>
      <c r="C638" s="1439"/>
      <c r="D638" s="1439"/>
      <c r="E638" s="1439">
        <f t="array" ref="E638">IF(H637&lt;&gt;"",E637,IF(E637="","",IFERROR(MATCH(TRUE(),INDEX(INDEX(K:K,E637+1):K219&lt;&gt;"",0),0)+E637,"")))</f>
        <v>779</v>
      </c>
      <c r="F638" s="1441">
        <f t="shared" si="175"/>
        <v>0</v>
      </c>
      <c r="G638" s="1441" t="str">
        <f t="shared" si="169"/>
        <v/>
      </c>
      <c r="H638" s="1440" t="str">
        <f t="shared" si="170"/>
        <v/>
      </c>
      <c r="I638" s="1439" t="str">
        <f>IF(AND(F638&lt;&gt;"",N26&gt;0,M638&gt;N26),"Mot &gt; limite","")</f>
        <v/>
      </c>
      <c r="M638" s="1408">
        <f>IF(OR(F638="",N26="",N26&lt;=0),"",IF(LEN(F638)&lt;=N26,LEN(F638),IFERROR(FIND("♦",SUBSTITUTE(LEFT(F638,N26)," ","♦",LEN(LEFT(F638,N26))-LEN(SUBSTITUTE(LEFT(F638,N26)," ","")))),FIND(" ",F638&amp;" ",N26+1)-1)))</f>
        <v>1</v>
      </c>
      <c r="N638" s="1437" t="str">
        <f t="shared" si="171"/>
        <v/>
      </c>
      <c r="O638" s="1438" t="str">
        <f t="shared" si="172"/>
        <v/>
      </c>
      <c r="P638" s="1437" t="str">
        <f t="shared" si="173"/>
        <v/>
      </c>
      <c r="Q638" s="1437" t="str">
        <f t="shared" si="174"/>
        <v/>
      </c>
      <c r="S638" s="1462"/>
      <c r="T638" s="1461"/>
      <c r="U638" s="1460"/>
      <c r="V638" s="1461"/>
      <c r="W638" s="1460"/>
      <c r="X638" s="1459"/>
      <c r="Y638" s="1457"/>
      <c r="Z638" s="1458"/>
      <c r="AA638" s="1457"/>
      <c r="AB638" s="1456"/>
      <c r="AC638" s="1455"/>
      <c r="AD638" s="1443"/>
      <c r="AE638" s="1454"/>
      <c r="AF638" s="1453"/>
      <c r="AG638" s="1452"/>
      <c r="AH638" s="1452"/>
      <c r="AI638" s="1451"/>
      <c r="AJ638" s="1449"/>
      <c r="AK638" s="1449"/>
      <c r="AL638" s="1450"/>
      <c r="AM638" s="1449"/>
      <c r="AN638" s="1448"/>
      <c r="AO638" s="1447"/>
      <c r="AP638" s="1446"/>
      <c r="AQ638" s="1445"/>
      <c r="AR638" s="1444"/>
      <c r="EF638" s="1412"/>
      <c r="EG638" s="1411" t="s">
        <v>3307</v>
      </c>
      <c r="EH638" s="1411" t="s">
        <v>603</v>
      </c>
      <c r="EI638" s="1411" t="s">
        <v>1906</v>
      </c>
      <c r="EJ638" s="1411" t="s">
        <v>3308</v>
      </c>
      <c r="EK638" s="1411" t="s">
        <v>3308</v>
      </c>
      <c r="EL638" s="1411" t="s">
        <v>2485</v>
      </c>
      <c r="EM638" s="1411" t="s">
        <v>2486</v>
      </c>
      <c r="EN638" s="1411" t="s">
        <v>2953</v>
      </c>
      <c r="EO638" s="1414" t="s">
        <v>2954</v>
      </c>
    </row>
    <row r="639" spans="2:145" ht="21" customHeight="1">
      <c r="B639" s="1439"/>
      <c r="C639" s="1439"/>
      <c r="D639" s="1439"/>
      <c r="E639" s="1439">
        <f t="array" ref="E639">IF(H638&lt;&gt;"",E638,IF(E638="","",IFERROR(MATCH(TRUE(),INDEX(INDEX(K:K,E638+1):K219&lt;&gt;"",0),0)+E638,"")))</f>
        <v>780</v>
      </c>
      <c r="F639" s="1441">
        <f t="shared" si="175"/>
        <v>0</v>
      </c>
      <c r="G639" s="1441" t="str">
        <f t="shared" si="169"/>
        <v/>
      </c>
      <c r="H639" s="1440" t="str">
        <f t="shared" si="170"/>
        <v/>
      </c>
      <c r="I639" s="1439" t="str">
        <f>IF(AND(F639&lt;&gt;"",N26&gt;0,M639&gt;N26),"Mot &gt; limite","")</f>
        <v/>
      </c>
      <c r="M639" s="1408">
        <f>IF(OR(F639="",N26="",N26&lt;=0),"",IF(LEN(F639)&lt;=N26,LEN(F639),IFERROR(FIND("♦",SUBSTITUTE(LEFT(F639,N26)," ","♦",LEN(LEFT(F639,N26))-LEN(SUBSTITUTE(LEFT(F639,N26)," ","")))),FIND(" ",F639&amp;" ",N26+1)-1)))</f>
        <v>1</v>
      </c>
      <c r="N639" s="1437" t="str">
        <f t="shared" si="171"/>
        <v/>
      </c>
      <c r="O639" s="1438" t="str">
        <f t="shared" si="172"/>
        <v/>
      </c>
      <c r="P639" s="1437" t="str">
        <f t="shared" si="173"/>
        <v/>
      </c>
      <c r="Q639" s="1437" t="str">
        <f t="shared" si="174"/>
        <v/>
      </c>
      <c r="S639" s="1462"/>
      <c r="T639" s="1461"/>
      <c r="U639" s="1460"/>
      <c r="V639" s="1461"/>
      <c r="W639" s="1460"/>
      <c r="X639" s="1459"/>
      <c r="Y639" s="1457"/>
      <c r="Z639" s="1458"/>
      <c r="AA639" s="1457"/>
      <c r="AB639" s="1456"/>
      <c r="AC639" s="1455"/>
      <c r="AD639" s="1443"/>
      <c r="AE639" s="1454"/>
      <c r="AF639" s="1453"/>
      <c r="AG639" s="1452"/>
      <c r="AH639" s="1452"/>
      <c r="AI639" s="1451"/>
      <c r="AJ639" s="1449"/>
      <c r="AK639" s="1449"/>
      <c r="AL639" s="1450"/>
      <c r="AM639" s="1449"/>
      <c r="AN639" s="1448"/>
      <c r="AO639" s="1447"/>
      <c r="AP639" s="1446"/>
      <c r="AQ639" s="1445"/>
      <c r="AR639" s="1444"/>
      <c r="EF639" s="1412"/>
      <c r="EG639" s="1411" t="s">
        <v>3309</v>
      </c>
      <c r="EH639" s="1411" t="s">
        <v>603</v>
      </c>
      <c r="EI639" s="1411" t="s">
        <v>1906</v>
      </c>
      <c r="EJ639" s="1411" t="s">
        <v>3310</v>
      </c>
      <c r="EK639" s="1411" t="s">
        <v>3310</v>
      </c>
      <c r="EL639" s="1411" t="s">
        <v>2485</v>
      </c>
      <c r="EM639" s="1411" t="s">
        <v>2486</v>
      </c>
      <c r="EN639" s="1411" t="s">
        <v>2953</v>
      </c>
      <c r="EO639" s="1414" t="s">
        <v>2954</v>
      </c>
    </row>
    <row r="640" spans="2:145" ht="21" customHeight="1">
      <c r="B640" s="1439"/>
      <c r="C640" s="1439"/>
      <c r="D640" s="1439"/>
      <c r="E640" s="1439">
        <f t="array" ref="E640">IF(H639&lt;&gt;"",E639,IF(E639="","",IFERROR(MATCH(TRUE(),INDEX(INDEX(K:K,E639+1):K219&lt;&gt;"",0),0)+E639,"")))</f>
        <v>781</v>
      </c>
      <c r="F640" s="1441">
        <f t="shared" si="175"/>
        <v>0</v>
      </c>
      <c r="G640" s="1441" t="str">
        <f t="shared" si="169"/>
        <v/>
      </c>
      <c r="H640" s="1440" t="str">
        <f t="shared" si="170"/>
        <v/>
      </c>
      <c r="I640" s="1439" t="str">
        <f>IF(AND(F640&lt;&gt;"",N26&gt;0,M640&gt;N26),"Mot &gt; limite","")</f>
        <v/>
      </c>
      <c r="M640" s="1408">
        <f>IF(OR(F640="",N26="",N26&lt;=0),"",IF(LEN(F640)&lt;=N26,LEN(F640),IFERROR(FIND("♦",SUBSTITUTE(LEFT(F640,N26)," ","♦",LEN(LEFT(F640,N26))-LEN(SUBSTITUTE(LEFT(F640,N26)," ","")))),FIND(" ",F640&amp;" ",N26+1)-1)))</f>
        <v>1</v>
      </c>
      <c r="N640" s="1437" t="str">
        <f t="shared" si="171"/>
        <v/>
      </c>
      <c r="O640" s="1438" t="str">
        <f t="shared" si="172"/>
        <v/>
      </c>
      <c r="P640" s="1437" t="str">
        <f t="shared" si="173"/>
        <v/>
      </c>
      <c r="Q640" s="1437" t="str">
        <f t="shared" si="174"/>
        <v/>
      </c>
      <c r="S640" s="1462"/>
      <c r="T640" s="1461"/>
      <c r="U640" s="1460"/>
      <c r="V640" s="1461"/>
      <c r="W640" s="1460"/>
      <c r="X640" s="1459"/>
      <c r="Y640" s="1457"/>
      <c r="Z640" s="1458"/>
      <c r="AA640" s="1457"/>
      <c r="AB640" s="1456"/>
      <c r="AC640" s="1455"/>
      <c r="AD640" s="1443"/>
      <c r="AE640" s="1454"/>
      <c r="AF640" s="1453"/>
      <c r="AG640" s="1452"/>
      <c r="AH640" s="1452"/>
      <c r="AI640" s="1451"/>
      <c r="AJ640" s="1449"/>
      <c r="AK640" s="1449"/>
      <c r="AL640" s="1450"/>
      <c r="AM640" s="1449"/>
      <c r="AN640" s="1448"/>
      <c r="AO640" s="1447"/>
      <c r="AP640" s="1446"/>
      <c r="AQ640" s="1445"/>
      <c r="AR640" s="1444"/>
      <c r="EF640" s="1412"/>
      <c r="EG640" s="1411" t="s">
        <v>3311</v>
      </c>
      <c r="EH640" s="1411" t="s">
        <v>603</v>
      </c>
      <c r="EI640" s="1411" t="s">
        <v>1906</v>
      </c>
      <c r="EJ640" s="1411" t="s">
        <v>3312</v>
      </c>
      <c r="EK640" s="1411" t="s">
        <v>3312</v>
      </c>
      <c r="EL640" s="1411" t="s">
        <v>2485</v>
      </c>
      <c r="EM640" s="1411" t="s">
        <v>2486</v>
      </c>
      <c r="EN640" s="1411" t="s">
        <v>2953</v>
      </c>
      <c r="EO640" s="1414" t="s">
        <v>2954</v>
      </c>
    </row>
    <row r="641" spans="2:145" ht="21" customHeight="1">
      <c r="B641" s="1439"/>
      <c r="C641" s="1439"/>
      <c r="D641" s="1439"/>
      <c r="E641" s="1439">
        <f t="array" ref="E641">IF(H640&lt;&gt;"",E640,IF(E640="","",IFERROR(MATCH(TRUE(),INDEX(INDEX(K:K,E640+1):K219&lt;&gt;"",0),0)+E640,"")))</f>
        <v>782</v>
      </c>
      <c r="F641" s="1441">
        <f t="shared" si="175"/>
        <v>0</v>
      </c>
      <c r="G641" s="1441" t="str">
        <f t="shared" si="169"/>
        <v/>
      </c>
      <c r="H641" s="1440" t="str">
        <f t="shared" si="170"/>
        <v/>
      </c>
      <c r="I641" s="1439" t="str">
        <f>IF(AND(F641&lt;&gt;"",N26&gt;0,M641&gt;N26),"Mot &gt; limite","")</f>
        <v/>
      </c>
      <c r="M641" s="1408">
        <f>IF(OR(F641="",N26="",N26&lt;=0),"",IF(LEN(F641)&lt;=N26,LEN(F641),IFERROR(FIND("♦",SUBSTITUTE(LEFT(F641,N26)," ","♦",LEN(LEFT(F641,N26))-LEN(SUBSTITUTE(LEFT(F641,N26)," ","")))),FIND(" ",F641&amp;" ",N26+1)-1)))</f>
        <v>1</v>
      </c>
      <c r="N641" s="1437" t="str">
        <f t="shared" si="171"/>
        <v/>
      </c>
      <c r="O641" s="1438" t="str">
        <f t="shared" si="172"/>
        <v/>
      </c>
      <c r="P641" s="1437" t="str">
        <f t="shared" si="173"/>
        <v/>
      </c>
      <c r="Q641" s="1437" t="str">
        <f t="shared" si="174"/>
        <v/>
      </c>
      <c r="S641" s="1462"/>
      <c r="T641" s="1461"/>
      <c r="U641" s="1460"/>
      <c r="V641" s="1461"/>
      <c r="W641" s="1460"/>
      <c r="X641" s="1459"/>
      <c r="Y641" s="1457"/>
      <c r="Z641" s="1458"/>
      <c r="AA641" s="1457"/>
      <c r="AB641" s="1456"/>
      <c r="AC641" s="1455"/>
      <c r="AD641" s="1443"/>
      <c r="AE641" s="1454"/>
      <c r="AF641" s="1453"/>
      <c r="AG641" s="1452"/>
      <c r="AH641" s="1452"/>
      <c r="AI641" s="1451"/>
      <c r="AJ641" s="1449"/>
      <c r="AK641" s="1449"/>
      <c r="AL641" s="1450"/>
      <c r="AM641" s="1449"/>
      <c r="AN641" s="1448"/>
      <c r="AO641" s="1447"/>
      <c r="AP641" s="1446"/>
      <c r="AQ641" s="1445"/>
      <c r="AR641" s="1444"/>
      <c r="EF641" s="1412"/>
      <c r="EG641" s="1411" t="s">
        <v>3313</v>
      </c>
      <c r="EH641" s="1411" t="s">
        <v>603</v>
      </c>
      <c r="EI641" s="1411" t="s">
        <v>1906</v>
      </c>
      <c r="EJ641" s="1411" t="s">
        <v>3314</v>
      </c>
      <c r="EK641" s="1411" t="s">
        <v>3314</v>
      </c>
      <c r="EL641" s="1411" t="s">
        <v>2485</v>
      </c>
      <c r="EM641" s="1411" t="s">
        <v>2486</v>
      </c>
      <c r="EN641" s="1411" t="s">
        <v>2953</v>
      </c>
      <c r="EO641" s="1414" t="s">
        <v>2954</v>
      </c>
    </row>
    <row r="642" spans="2:145" ht="21" customHeight="1">
      <c r="B642" s="1439"/>
      <c r="C642" s="1439"/>
      <c r="D642" s="1439"/>
      <c r="E642" s="1439">
        <f t="array" ref="E642">IF(H641&lt;&gt;"",E641,IF(E641="","",IFERROR(MATCH(TRUE(),INDEX(INDEX(K:K,E641+1):K219&lt;&gt;"",0),0)+E641,"")))</f>
        <v>783</v>
      </c>
      <c r="F642" s="1441">
        <f t="shared" si="175"/>
        <v>0</v>
      </c>
      <c r="G642" s="1441" t="str">
        <f t="shared" si="169"/>
        <v/>
      </c>
      <c r="H642" s="1440" t="str">
        <f t="shared" si="170"/>
        <v/>
      </c>
      <c r="I642" s="1439" t="str">
        <f>IF(AND(F642&lt;&gt;"",N26&gt;0,M642&gt;N26),"Mot &gt; limite","")</f>
        <v/>
      </c>
      <c r="M642" s="1408">
        <f>IF(OR(F642="",N26="",N26&lt;=0),"",IF(LEN(F642)&lt;=N26,LEN(F642),IFERROR(FIND("♦",SUBSTITUTE(LEFT(F642,N26)," ","♦",LEN(LEFT(F642,N26))-LEN(SUBSTITUTE(LEFT(F642,N26)," ","")))),FIND(" ",F642&amp;" ",N26+1)-1)))</f>
        <v>1</v>
      </c>
      <c r="N642" s="1437" t="str">
        <f t="shared" si="171"/>
        <v/>
      </c>
      <c r="O642" s="1438" t="str">
        <f t="shared" si="172"/>
        <v/>
      </c>
      <c r="P642" s="1437" t="str">
        <f t="shared" si="173"/>
        <v/>
      </c>
      <c r="Q642" s="1437" t="str">
        <f t="shared" si="174"/>
        <v/>
      </c>
      <c r="S642" s="1462"/>
      <c r="T642" s="1461"/>
      <c r="U642" s="1460"/>
      <c r="V642" s="1461"/>
      <c r="W642" s="1460"/>
      <c r="X642" s="1459"/>
      <c r="Y642" s="1457"/>
      <c r="Z642" s="1458"/>
      <c r="AA642" s="1457"/>
      <c r="AB642" s="1456"/>
      <c r="AC642" s="1455"/>
      <c r="AD642" s="1443"/>
      <c r="AE642" s="1454"/>
      <c r="AF642" s="1453"/>
      <c r="AG642" s="1452"/>
      <c r="AH642" s="1452"/>
      <c r="AI642" s="1451"/>
      <c r="AJ642" s="1449"/>
      <c r="AK642" s="1449"/>
      <c r="AL642" s="1450"/>
      <c r="AM642" s="1449"/>
      <c r="AN642" s="1448"/>
      <c r="AO642" s="1447"/>
      <c r="AP642" s="1446"/>
      <c r="AQ642" s="1445"/>
      <c r="AR642" s="1444"/>
      <c r="EF642" s="1412"/>
      <c r="EG642" s="1411" t="s">
        <v>3315</v>
      </c>
      <c r="EH642" s="1411" t="s">
        <v>603</v>
      </c>
      <c r="EI642" s="1411" t="s">
        <v>1906</v>
      </c>
      <c r="EJ642" s="1411" t="s">
        <v>3316</v>
      </c>
      <c r="EK642" s="1411" t="s">
        <v>3316</v>
      </c>
      <c r="EL642" s="1411" t="s">
        <v>2485</v>
      </c>
      <c r="EM642" s="1411" t="s">
        <v>2486</v>
      </c>
      <c r="EN642" s="1411" t="s">
        <v>2953</v>
      </c>
      <c r="EO642" s="1414" t="s">
        <v>2954</v>
      </c>
    </row>
    <row r="643" spans="2:145" ht="21" customHeight="1">
      <c r="B643" s="1439"/>
      <c r="C643" s="1439"/>
      <c r="D643" s="1439"/>
      <c r="E643" s="1439">
        <f t="array" ref="E643">IF(H642&lt;&gt;"",E642,IF(E642="","",IFERROR(MATCH(TRUE(),INDEX(INDEX(K:K,E642+1):K219&lt;&gt;"",0),0)+E642,"")))</f>
        <v>784</v>
      </c>
      <c r="F643" s="1441">
        <f t="shared" si="175"/>
        <v>0</v>
      </c>
      <c r="G643" s="1441" t="str">
        <f t="shared" si="169"/>
        <v/>
      </c>
      <c r="H643" s="1440" t="str">
        <f t="shared" si="170"/>
        <v/>
      </c>
      <c r="I643" s="1439" t="str">
        <f>IF(AND(F643&lt;&gt;"",N26&gt;0,M643&gt;N26),"Mot &gt; limite","")</f>
        <v/>
      </c>
      <c r="M643" s="1408">
        <f>IF(OR(F643="",N26="",N26&lt;=0),"",IF(LEN(F643)&lt;=N26,LEN(F643),IFERROR(FIND("♦",SUBSTITUTE(LEFT(F643,N26)," ","♦",LEN(LEFT(F643,N26))-LEN(SUBSTITUTE(LEFT(F643,N26)," ","")))),FIND(" ",F643&amp;" ",N26+1)-1)))</f>
        <v>1</v>
      </c>
      <c r="N643" s="1437" t="str">
        <f t="shared" si="171"/>
        <v/>
      </c>
      <c r="O643" s="1438" t="str">
        <f t="shared" si="172"/>
        <v/>
      </c>
      <c r="P643" s="1437" t="str">
        <f t="shared" si="173"/>
        <v/>
      </c>
      <c r="Q643" s="1437" t="str">
        <f t="shared" si="174"/>
        <v/>
      </c>
      <c r="S643" s="1462"/>
      <c r="T643" s="1461"/>
      <c r="U643" s="1460"/>
      <c r="V643" s="1461"/>
      <c r="W643" s="1460"/>
      <c r="X643" s="1459"/>
      <c r="Y643" s="1457"/>
      <c r="Z643" s="1458"/>
      <c r="AA643" s="1457"/>
      <c r="AB643" s="1456"/>
      <c r="AC643" s="1455"/>
      <c r="AD643" s="1443"/>
      <c r="AE643" s="1454"/>
      <c r="AF643" s="1453"/>
      <c r="AG643" s="1452"/>
      <c r="AH643" s="1452"/>
      <c r="AI643" s="1451"/>
      <c r="AJ643" s="1449"/>
      <c r="AK643" s="1449"/>
      <c r="AL643" s="1450"/>
      <c r="AM643" s="1449"/>
      <c r="AN643" s="1448"/>
      <c r="AO643" s="1447"/>
      <c r="AP643" s="1446"/>
      <c r="AQ643" s="1445"/>
      <c r="AR643" s="1444"/>
      <c r="EF643" s="1412"/>
      <c r="EG643" s="1411" t="s">
        <v>3317</v>
      </c>
      <c r="EH643" s="1411" t="s">
        <v>603</v>
      </c>
      <c r="EI643" s="1411" t="s">
        <v>1906</v>
      </c>
      <c r="EJ643" s="1411" t="s">
        <v>3318</v>
      </c>
      <c r="EK643" s="1411" t="s">
        <v>3318</v>
      </c>
      <c r="EL643" s="1411" t="s">
        <v>2485</v>
      </c>
      <c r="EM643" s="1411" t="s">
        <v>2486</v>
      </c>
      <c r="EN643" s="1411" t="s">
        <v>2953</v>
      </c>
      <c r="EO643" s="1414" t="s">
        <v>2954</v>
      </c>
    </row>
    <row r="644" spans="2:145" ht="21" customHeight="1">
      <c r="B644" s="1439"/>
      <c r="C644" s="1439"/>
      <c r="D644" s="1439"/>
      <c r="E644" s="1439">
        <f t="array" ref="E644">IF(H643&lt;&gt;"",E643,IF(E643="","",IFERROR(MATCH(TRUE(),INDEX(INDEX(K:K,E643+1):K219&lt;&gt;"",0),0)+E643,"")))</f>
        <v>785</v>
      </c>
      <c r="F644" s="1441">
        <f t="shared" si="175"/>
        <v>0</v>
      </c>
      <c r="G644" s="1441" t="str">
        <f t="shared" si="169"/>
        <v/>
      </c>
      <c r="H644" s="1440" t="str">
        <f t="shared" si="170"/>
        <v/>
      </c>
      <c r="I644" s="1439" t="str">
        <f>IF(AND(F644&lt;&gt;"",N26&gt;0,M644&gt;N26),"Mot &gt; limite","")</f>
        <v/>
      </c>
      <c r="M644" s="1408">
        <f>IF(OR(F644="",N26="",N26&lt;=0),"",IF(LEN(F644)&lt;=N26,LEN(F644),IFERROR(FIND("♦",SUBSTITUTE(LEFT(F644,N26)," ","♦",LEN(LEFT(F644,N26))-LEN(SUBSTITUTE(LEFT(F644,N26)," ","")))),FIND(" ",F644&amp;" ",N26+1)-1)))</f>
        <v>1</v>
      </c>
      <c r="N644" s="1437" t="str">
        <f t="shared" si="171"/>
        <v/>
      </c>
      <c r="O644" s="1438" t="str">
        <f t="shared" si="172"/>
        <v/>
      </c>
      <c r="P644" s="1437" t="str">
        <f t="shared" si="173"/>
        <v/>
      </c>
      <c r="Q644" s="1437" t="str">
        <f t="shared" si="174"/>
        <v/>
      </c>
      <c r="S644" s="1462"/>
      <c r="T644" s="1461"/>
      <c r="U644" s="1460"/>
      <c r="V644" s="1461"/>
      <c r="W644" s="1460"/>
      <c r="X644" s="1459"/>
      <c r="Y644" s="1457"/>
      <c r="Z644" s="1458"/>
      <c r="AA644" s="1457"/>
      <c r="AB644" s="1456"/>
      <c r="AC644" s="1455"/>
      <c r="AD644" s="1443"/>
      <c r="AE644" s="1454"/>
      <c r="AF644" s="1453"/>
      <c r="AG644" s="1452"/>
      <c r="AH644" s="1452"/>
      <c r="AI644" s="1451"/>
      <c r="AJ644" s="1449"/>
      <c r="AK644" s="1449"/>
      <c r="AL644" s="1450"/>
      <c r="AM644" s="1449"/>
      <c r="AN644" s="1448"/>
      <c r="AO644" s="1447"/>
      <c r="AP644" s="1446"/>
      <c r="AQ644" s="1445"/>
      <c r="AR644" s="1444"/>
      <c r="EF644" s="1412"/>
      <c r="EG644" s="1411" t="s">
        <v>3319</v>
      </c>
      <c r="EH644" s="1411" t="s">
        <v>603</v>
      </c>
      <c r="EI644" s="1411" t="s">
        <v>1906</v>
      </c>
      <c r="EJ644" s="1411" t="s">
        <v>3320</v>
      </c>
      <c r="EK644" s="1411" t="s">
        <v>3320</v>
      </c>
      <c r="EL644" s="1411" t="s">
        <v>2485</v>
      </c>
      <c r="EM644" s="1411" t="s">
        <v>2486</v>
      </c>
      <c r="EN644" s="1411" t="s">
        <v>2953</v>
      </c>
      <c r="EO644" s="1414" t="s">
        <v>2954</v>
      </c>
    </row>
    <row r="645" spans="2:145" ht="21" customHeight="1">
      <c r="B645" s="1439"/>
      <c r="C645" s="1439"/>
      <c r="D645" s="1439"/>
      <c r="E645" s="1439">
        <f t="array" ref="E645">IF(H644&lt;&gt;"",E644,IF(E644="","",IFERROR(MATCH(TRUE(),INDEX(INDEX(K:K,E644+1):K219&lt;&gt;"",0),0)+E644,"")))</f>
        <v>786</v>
      </c>
      <c r="F645" s="1441">
        <f t="shared" si="175"/>
        <v>0</v>
      </c>
      <c r="G645" s="1441" t="str">
        <f t="shared" si="169"/>
        <v/>
      </c>
      <c r="H645" s="1440" t="str">
        <f t="shared" si="170"/>
        <v/>
      </c>
      <c r="I645" s="1439" t="str">
        <f>IF(AND(F645&lt;&gt;"",N26&gt;0,M645&gt;N26),"Mot &gt; limite","")</f>
        <v/>
      </c>
      <c r="M645" s="1408">
        <f>IF(OR(F645="",N26="",N26&lt;=0),"",IF(LEN(F645)&lt;=N26,LEN(F645),IFERROR(FIND("♦",SUBSTITUTE(LEFT(F645,N26)," ","♦",LEN(LEFT(F645,N26))-LEN(SUBSTITUTE(LEFT(F645,N26)," ","")))),FIND(" ",F645&amp;" ",N26+1)-1)))</f>
        <v>1</v>
      </c>
      <c r="N645" s="1437" t="str">
        <f t="shared" si="171"/>
        <v/>
      </c>
      <c r="O645" s="1438" t="str">
        <f t="shared" si="172"/>
        <v/>
      </c>
      <c r="P645" s="1437" t="str">
        <f t="shared" si="173"/>
        <v/>
      </c>
      <c r="Q645" s="1437" t="str">
        <f t="shared" si="174"/>
        <v/>
      </c>
      <c r="S645" s="1462"/>
      <c r="T645" s="1461"/>
      <c r="U645" s="1460"/>
      <c r="V645" s="1461"/>
      <c r="W645" s="1460"/>
      <c r="X645" s="1459"/>
      <c r="Y645" s="1457"/>
      <c r="Z645" s="1458"/>
      <c r="AA645" s="1457"/>
      <c r="AB645" s="1456"/>
      <c r="AC645" s="1455"/>
      <c r="AD645" s="1443"/>
      <c r="AE645" s="1454"/>
      <c r="AF645" s="1453"/>
      <c r="AG645" s="1452"/>
      <c r="AH645" s="1452"/>
      <c r="AI645" s="1451"/>
      <c r="AJ645" s="1449"/>
      <c r="AK645" s="1449"/>
      <c r="AL645" s="1450"/>
      <c r="AM645" s="1449"/>
      <c r="AN645" s="1448"/>
      <c r="AO645" s="1447"/>
      <c r="AP645" s="1446"/>
      <c r="AQ645" s="1445"/>
      <c r="AR645" s="1444"/>
      <c r="EF645" s="1412"/>
      <c r="EG645" s="1411" t="s">
        <v>3321</v>
      </c>
      <c r="EH645" s="1411" t="s">
        <v>603</v>
      </c>
      <c r="EI645" s="1411" t="s">
        <v>1906</v>
      </c>
      <c r="EJ645" s="1411" t="s">
        <v>3322</v>
      </c>
      <c r="EK645" s="1411" t="s">
        <v>3322</v>
      </c>
      <c r="EL645" s="1411" t="s">
        <v>2485</v>
      </c>
      <c r="EM645" s="1411" t="s">
        <v>2486</v>
      </c>
      <c r="EN645" s="1411" t="s">
        <v>2953</v>
      </c>
      <c r="EO645" s="1414" t="s">
        <v>2954</v>
      </c>
    </row>
    <row r="646" spans="2:145" ht="21" customHeight="1">
      <c r="B646" s="1439"/>
      <c r="C646" s="1439"/>
      <c r="D646" s="1439"/>
      <c r="E646" s="1439">
        <f t="array" ref="E646">IF(H645&lt;&gt;"",E645,IF(E645="","",IFERROR(MATCH(TRUE(),INDEX(INDEX(K:K,E645+1):K219&lt;&gt;"",0),0)+E645,"")))</f>
        <v>787</v>
      </c>
      <c r="F646" s="1441">
        <f t="shared" si="175"/>
        <v>0</v>
      </c>
      <c r="G646" s="1441" t="str">
        <f t="shared" si="169"/>
        <v/>
      </c>
      <c r="H646" s="1440" t="str">
        <f t="shared" si="170"/>
        <v/>
      </c>
      <c r="I646" s="1439" t="str">
        <f>IF(AND(F646&lt;&gt;"",N26&gt;0,M646&gt;N26),"Mot &gt; limite","")</f>
        <v/>
      </c>
      <c r="M646" s="1408">
        <f>IF(OR(F646="",N26="",N26&lt;=0),"",IF(LEN(F646)&lt;=N26,LEN(F646),IFERROR(FIND("♦",SUBSTITUTE(LEFT(F646,N26)," ","♦",LEN(LEFT(F646,N26))-LEN(SUBSTITUTE(LEFT(F646,N26)," ","")))),FIND(" ",F646&amp;" ",N26+1)-1)))</f>
        <v>1</v>
      </c>
      <c r="N646" s="1437" t="str">
        <f t="shared" si="171"/>
        <v/>
      </c>
      <c r="O646" s="1438" t="str">
        <f t="shared" si="172"/>
        <v/>
      </c>
      <c r="P646" s="1437" t="str">
        <f t="shared" si="173"/>
        <v/>
      </c>
      <c r="Q646" s="1437" t="str">
        <f t="shared" si="174"/>
        <v/>
      </c>
      <c r="S646" s="1462"/>
      <c r="T646" s="1461"/>
      <c r="U646" s="1460"/>
      <c r="V646" s="1461"/>
      <c r="W646" s="1460"/>
      <c r="X646" s="1459"/>
      <c r="Y646" s="1457"/>
      <c r="Z646" s="1458"/>
      <c r="AA646" s="1457"/>
      <c r="AB646" s="1456"/>
      <c r="AC646" s="1455"/>
      <c r="AD646" s="1443"/>
      <c r="AE646" s="1454"/>
      <c r="AF646" s="1453"/>
      <c r="AG646" s="1452"/>
      <c r="AH646" s="1452"/>
      <c r="AI646" s="1451"/>
      <c r="AJ646" s="1449"/>
      <c r="AK646" s="1449"/>
      <c r="AL646" s="1450"/>
      <c r="AM646" s="1449"/>
      <c r="AN646" s="1448"/>
      <c r="AO646" s="1447"/>
      <c r="AP646" s="1446"/>
      <c r="AQ646" s="1445"/>
      <c r="AR646" s="1444"/>
      <c r="EF646" s="1412"/>
      <c r="EG646" s="1411" t="s">
        <v>3323</v>
      </c>
      <c r="EH646" s="1411" t="s">
        <v>603</v>
      </c>
      <c r="EI646" s="1411" t="s">
        <v>1906</v>
      </c>
      <c r="EJ646" s="1411" t="s">
        <v>3324</v>
      </c>
      <c r="EK646" s="1411" t="s">
        <v>3324</v>
      </c>
      <c r="EL646" s="1411" t="s">
        <v>2485</v>
      </c>
      <c r="EM646" s="1411" t="s">
        <v>2486</v>
      </c>
      <c r="EN646" s="1411" t="s">
        <v>2953</v>
      </c>
      <c r="EO646" s="1414" t="s">
        <v>2954</v>
      </c>
    </row>
    <row r="647" spans="2:145" ht="21" customHeight="1">
      <c r="B647" s="1439"/>
      <c r="C647" s="1439"/>
      <c r="D647" s="1439"/>
      <c r="E647" s="1439">
        <f t="array" ref="E647">IF(H646&lt;&gt;"",E646,IF(E646="","",IFERROR(MATCH(TRUE(),INDEX(INDEX(K:K,E646+1):K219&lt;&gt;"",0),0)+E646,"")))</f>
        <v>788</v>
      </c>
      <c r="F647" s="1441">
        <f t="shared" si="175"/>
        <v>0</v>
      </c>
      <c r="G647" s="1441" t="str">
        <f t="shared" si="169"/>
        <v/>
      </c>
      <c r="H647" s="1440" t="str">
        <f t="shared" si="170"/>
        <v/>
      </c>
      <c r="I647" s="1439" t="str">
        <f>IF(AND(F647&lt;&gt;"",N26&gt;0,M647&gt;N26),"Mot &gt; limite","")</f>
        <v/>
      </c>
      <c r="M647" s="1408">
        <f>IF(OR(F647="",N26="",N26&lt;=0),"",IF(LEN(F647)&lt;=N26,LEN(F647),IFERROR(FIND("♦",SUBSTITUTE(LEFT(F647,N26)," ","♦",LEN(LEFT(F647,N26))-LEN(SUBSTITUTE(LEFT(F647,N26)," ","")))),FIND(" ",F647&amp;" ",N26+1)-1)))</f>
        <v>1</v>
      </c>
      <c r="N647" s="1437" t="str">
        <f t="shared" si="171"/>
        <v/>
      </c>
      <c r="O647" s="1438" t="str">
        <f t="shared" si="172"/>
        <v/>
      </c>
      <c r="P647" s="1437" t="str">
        <f t="shared" si="173"/>
        <v/>
      </c>
      <c r="Q647" s="1437" t="str">
        <f t="shared" si="174"/>
        <v/>
      </c>
      <c r="S647" s="1462"/>
      <c r="T647" s="1461"/>
      <c r="U647" s="1460"/>
      <c r="V647" s="1461"/>
      <c r="W647" s="1460"/>
      <c r="X647" s="1459"/>
      <c r="Y647" s="1457"/>
      <c r="Z647" s="1458"/>
      <c r="AA647" s="1457"/>
      <c r="AB647" s="1456"/>
      <c r="AC647" s="1455"/>
      <c r="AD647" s="1443"/>
      <c r="AE647" s="1454"/>
      <c r="AF647" s="1453"/>
      <c r="AG647" s="1452"/>
      <c r="AH647" s="1452"/>
      <c r="AI647" s="1451"/>
      <c r="AJ647" s="1449"/>
      <c r="AK647" s="1449"/>
      <c r="AL647" s="1450"/>
      <c r="AM647" s="1449"/>
      <c r="AN647" s="1448"/>
      <c r="AO647" s="1447"/>
      <c r="AP647" s="1446"/>
      <c r="AQ647" s="1445"/>
      <c r="AR647" s="1444"/>
      <c r="EF647" s="1412"/>
      <c r="EG647" s="1411" t="s">
        <v>3325</v>
      </c>
      <c r="EH647" s="1411" t="s">
        <v>603</v>
      </c>
      <c r="EI647" s="1411" t="s">
        <v>1906</v>
      </c>
      <c r="EJ647" s="1411" t="s">
        <v>3326</v>
      </c>
      <c r="EK647" s="1411" t="s">
        <v>3326</v>
      </c>
      <c r="EL647" s="1411" t="s">
        <v>2485</v>
      </c>
      <c r="EM647" s="1411" t="s">
        <v>2486</v>
      </c>
      <c r="EN647" s="1411" t="s">
        <v>2953</v>
      </c>
      <c r="EO647" s="1414" t="s">
        <v>2954</v>
      </c>
    </row>
    <row r="648" spans="2:145" ht="21" customHeight="1">
      <c r="B648" s="1439"/>
      <c r="C648" s="1439"/>
      <c r="D648" s="1439"/>
      <c r="E648" s="1439">
        <f t="array" ref="E648">IF(H647&lt;&gt;"",E647,IF(E647="","",IFERROR(MATCH(TRUE(),INDEX(INDEX(K:K,E647+1):K219&lt;&gt;"",0),0)+E647,"")))</f>
        <v>789</v>
      </c>
      <c r="F648" s="1441">
        <f t="shared" si="175"/>
        <v>0</v>
      </c>
      <c r="G648" s="1441" t="str">
        <f t="shared" si="169"/>
        <v/>
      </c>
      <c r="H648" s="1440" t="str">
        <f t="shared" si="170"/>
        <v/>
      </c>
      <c r="I648" s="1439" t="str">
        <f>IF(AND(F648&lt;&gt;"",N26&gt;0,M648&gt;N26),"Mot &gt; limite","")</f>
        <v/>
      </c>
      <c r="M648" s="1408">
        <f>IF(OR(F648="",N26="",N26&lt;=0),"",IF(LEN(F648)&lt;=N26,LEN(F648),IFERROR(FIND("♦",SUBSTITUTE(LEFT(F648,N26)," ","♦",LEN(LEFT(F648,N26))-LEN(SUBSTITUTE(LEFT(F648,N26)," ","")))),FIND(" ",F648&amp;" ",N26+1)-1)))</f>
        <v>1</v>
      </c>
      <c r="N648" s="1437" t="str">
        <f t="shared" si="171"/>
        <v/>
      </c>
      <c r="O648" s="1438" t="str">
        <f t="shared" si="172"/>
        <v/>
      </c>
      <c r="P648" s="1437" t="str">
        <f t="shared" si="173"/>
        <v/>
      </c>
      <c r="Q648" s="1437" t="str">
        <f t="shared" si="174"/>
        <v/>
      </c>
      <c r="S648" s="1462"/>
      <c r="T648" s="1461"/>
      <c r="U648" s="1460"/>
      <c r="V648" s="1461"/>
      <c r="W648" s="1460"/>
      <c r="X648" s="1459"/>
      <c r="Y648" s="1457"/>
      <c r="Z648" s="1458"/>
      <c r="AA648" s="1457"/>
      <c r="AB648" s="1456"/>
      <c r="AC648" s="1455"/>
      <c r="AD648" s="1443"/>
      <c r="AE648" s="1454"/>
      <c r="AF648" s="1453"/>
      <c r="AG648" s="1452"/>
      <c r="AH648" s="1452"/>
      <c r="AI648" s="1451"/>
      <c r="AJ648" s="1449"/>
      <c r="AK648" s="1449"/>
      <c r="AL648" s="1450"/>
      <c r="AM648" s="1449"/>
      <c r="AN648" s="1448"/>
      <c r="AO648" s="1447"/>
      <c r="AP648" s="1446"/>
      <c r="AQ648" s="1445"/>
      <c r="AR648" s="1444"/>
      <c r="EF648" s="1412"/>
      <c r="EG648" s="1411" t="s">
        <v>3327</v>
      </c>
      <c r="EH648" s="1411" t="s">
        <v>603</v>
      </c>
      <c r="EI648" s="1411" t="s">
        <v>1906</v>
      </c>
      <c r="EJ648" s="1411" t="s">
        <v>3328</v>
      </c>
      <c r="EK648" s="1411" t="s">
        <v>3328</v>
      </c>
      <c r="EL648" s="1411" t="s">
        <v>2485</v>
      </c>
      <c r="EM648" s="1411" t="s">
        <v>2486</v>
      </c>
      <c r="EN648" s="1411" t="s">
        <v>2953</v>
      </c>
      <c r="EO648" s="1414" t="s">
        <v>2954</v>
      </c>
    </row>
    <row r="649" spans="2:145" ht="21" customHeight="1">
      <c r="B649" s="1439"/>
      <c r="C649" s="1439"/>
      <c r="D649" s="1439"/>
      <c r="E649" s="1439">
        <f t="array" ref="E649">IF(H648&lt;&gt;"",E648,IF(E648="","",IFERROR(MATCH(TRUE(),INDEX(INDEX(K:K,E648+1):K219&lt;&gt;"",0),0)+E648,"")))</f>
        <v>790</v>
      </c>
      <c r="F649" s="1441">
        <f t="shared" si="175"/>
        <v>0</v>
      </c>
      <c r="G649" s="1441" t="str">
        <f t="shared" si="169"/>
        <v/>
      </c>
      <c r="H649" s="1440" t="str">
        <f t="shared" si="170"/>
        <v/>
      </c>
      <c r="I649" s="1439" t="str">
        <f>IF(AND(F649&lt;&gt;"",N26&gt;0,M649&gt;N26),"Mot &gt; limite","")</f>
        <v/>
      </c>
      <c r="M649" s="1408">
        <f>IF(OR(F649="",N26="",N26&lt;=0),"",IF(LEN(F649)&lt;=N26,LEN(F649),IFERROR(FIND("♦",SUBSTITUTE(LEFT(F649,N26)," ","♦",LEN(LEFT(F649,N26))-LEN(SUBSTITUTE(LEFT(F649,N26)," ","")))),FIND(" ",F649&amp;" ",N26+1)-1)))</f>
        <v>1</v>
      </c>
      <c r="N649" s="1437" t="str">
        <f t="shared" si="171"/>
        <v/>
      </c>
      <c r="O649" s="1438" t="str">
        <f t="shared" si="172"/>
        <v/>
      </c>
      <c r="P649" s="1437" t="str">
        <f t="shared" si="173"/>
        <v/>
      </c>
      <c r="Q649" s="1437" t="str">
        <f t="shared" si="174"/>
        <v/>
      </c>
      <c r="S649" s="1462"/>
      <c r="T649" s="1461"/>
      <c r="U649" s="1460"/>
      <c r="V649" s="1461"/>
      <c r="W649" s="1460"/>
      <c r="X649" s="1459"/>
      <c r="Y649" s="1457"/>
      <c r="Z649" s="1458"/>
      <c r="AA649" s="1457"/>
      <c r="AB649" s="1456"/>
      <c r="AC649" s="1455"/>
      <c r="AD649" s="1443"/>
      <c r="AE649" s="1454"/>
      <c r="AF649" s="1453"/>
      <c r="AG649" s="1452"/>
      <c r="AH649" s="1452"/>
      <c r="AI649" s="1451"/>
      <c r="AJ649" s="1449"/>
      <c r="AK649" s="1449"/>
      <c r="AL649" s="1450"/>
      <c r="AM649" s="1449"/>
      <c r="AN649" s="1448"/>
      <c r="AO649" s="1447"/>
      <c r="AP649" s="1446"/>
      <c r="AQ649" s="1445"/>
      <c r="AR649" s="1444"/>
      <c r="EF649" s="1412"/>
      <c r="EG649" s="1411" t="s">
        <v>3329</v>
      </c>
      <c r="EH649" s="1411" t="s">
        <v>603</v>
      </c>
      <c r="EI649" s="1411" t="s">
        <v>1906</v>
      </c>
      <c r="EJ649" s="1411" t="s">
        <v>3330</v>
      </c>
      <c r="EK649" s="1411" t="s">
        <v>3330</v>
      </c>
      <c r="EL649" s="1411" t="s">
        <v>2485</v>
      </c>
      <c r="EM649" s="1411" t="s">
        <v>2486</v>
      </c>
      <c r="EN649" s="1411" t="s">
        <v>2953</v>
      </c>
      <c r="EO649" s="1414" t="s">
        <v>2954</v>
      </c>
    </row>
    <row r="650" spans="2:145" ht="21" customHeight="1">
      <c r="B650" s="1439"/>
      <c r="C650" s="1439"/>
      <c r="D650" s="1439"/>
      <c r="E650" s="1439">
        <f t="array" ref="E650">IF(H649&lt;&gt;"",E649,IF(E649="","",IFERROR(MATCH(TRUE(),INDEX(INDEX(K:K,E649+1):K219&lt;&gt;"",0),0)+E649,"")))</f>
        <v>791</v>
      </c>
      <c r="F650" s="1441">
        <f t="shared" si="175"/>
        <v>0</v>
      </c>
      <c r="G650" s="1441" t="str">
        <f t="shared" si="169"/>
        <v/>
      </c>
      <c r="H650" s="1440" t="str">
        <f t="shared" si="170"/>
        <v/>
      </c>
      <c r="I650" s="1439" t="str">
        <f>IF(AND(F650&lt;&gt;"",N26&gt;0,M650&gt;N26),"Mot &gt; limite","")</f>
        <v/>
      </c>
      <c r="M650" s="1408">
        <f>IF(OR(F650="",N26="",N26&lt;=0),"",IF(LEN(F650)&lt;=N26,LEN(F650),IFERROR(FIND("♦",SUBSTITUTE(LEFT(F650,N26)," ","♦",LEN(LEFT(F650,N26))-LEN(SUBSTITUTE(LEFT(F650,N26)," ","")))),FIND(" ",F650&amp;" ",N26+1)-1)))</f>
        <v>1</v>
      </c>
      <c r="N650" s="1437" t="str">
        <f t="shared" si="171"/>
        <v/>
      </c>
      <c r="O650" s="1438" t="str">
        <f t="shared" si="172"/>
        <v/>
      </c>
      <c r="P650" s="1437" t="str">
        <f t="shared" si="173"/>
        <v/>
      </c>
      <c r="Q650" s="1437" t="str">
        <f t="shared" si="174"/>
        <v/>
      </c>
      <c r="S650" s="1462"/>
      <c r="T650" s="1461"/>
      <c r="U650" s="1460"/>
      <c r="V650" s="1461"/>
      <c r="W650" s="1460"/>
      <c r="X650" s="1459"/>
      <c r="Y650" s="1457"/>
      <c r="Z650" s="1458"/>
      <c r="AA650" s="1457"/>
      <c r="AB650" s="1456"/>
      <c r="AC650" s="1455"/>
      <c r="AD650" s="1443"/>
      <c r="AE650" s="1454"/>
      <c r="AF650" s="1453"/>
      <c r="AG650" s="1452"/>
      <c r="AH650" s="1452"/>
      <c r="AI650" s="1451"/>
      <c r="AJ650" s="1449"/>
      <c r="AK650" s="1449"/>
      <c r="AL650" s="1450"/>
      <c r="AM650" s="1449"/>
      <c r="AN650" s="1448"/>
      <c r="AO650" s="1447"/>
      <c r="AP650" s="1446"/>
      <c r="AQ650" s="1445"/>
      <c r="AR650" s="1444"/>
      <c r="EF650" s="1412"/>
      <c r="EG650" s="1411" t="s">
        <v>3331</v>
      </c>
      <c r="EH650" s="1411" t="s">
        <v>603</v>
      </c>
      <c r="EI650" s="1411" t="s">
        <v>1906</v>
      </c>
      <c r="EJ650" s="1411" t="s">
        <v>3332</v>
      </c>
      <c r="EK650" s="1411" t="s">
        <v>3332</v>
      </c>
      <c r="EL650" s="1411" t="s">
        <v>2485</v>
      </c>
      <c r="EM650" s="1411" t="s">
        <v>2486</v>
      </c>
      <c r="EN650" s="1411" t="s">
        <v>2953</v>
      </c>
      <c r="EO650" s="1414" t="s">
        <v>2954</v>
      </c>
    </row>
    <row r="651" spans="2:145" ht="21" customHeight="1">
      <c r="B651" s="1439"/>
      <c r="C651" s="1439"/>
      <c r="D651" s="1439"/>
      <c r="E651" s="1439">
        <f t="array" ref="E651">IF(H650&lt;&gt;"",E650,IF(E650="","",IFERROR(MATCH(TRUE(),INDEX(INDEX(K:K,E650+1):K219&lt;&gt;"",0),0)+E650,"")))</f>
        <v>792</v>
      </c>
      <c r="F651" s="1441">
        <f t="shared" si="175"/>
        <v>0</v>
      </c>
      <c r="G651" s="1441" t="str">
        <f t="shared" si="169"/>
        <v/>
      </c>
      <c r="H651" s="1440" t="str">
        <f t="shared" si="170"/>
        <v/>
      </c>
      <c r="I651" s="1439" t="str">
        <f>IF(AND(F651&lt;&gt;"",N26&gt;0,M651&gt;N26),"Mot &gt; limite","")</f>
        <v/>
      </c>
      <c r="M651" s="1408">
        <f>IF(OR(F651="",N26="",N26&lt;=0),"",IF(LEN(F651)&lt;=N26,LEN(F651),IFERROR(FIND("♦",SUBSTITUTE(LEFT(F651,N26)," ","♦",LEN(LEFT(F651,N26))-LEN(SUBSTITUTE(LEFT(F651,N26)," ","")))),FIND(" ",F651&amp;" ",N26+1)-1)))</f>
        <v>1</v>
      </c>
      <c r="N651" s="1437" t="str">
        <f t="shared" si="171"/>
        <v/>
      </c>
      <c r="O651" s="1438" t="str">
        <f t="shared" si="172"/>
        <v/>
      </c>
      <c r="P651" s="1437" t="str">
        <f t="shared" si="173"/>
        <v/>
      </c>
      <c r="Q651" s="1437" t="str">
        <f t="shared" si="174"/>
        <v/>
      </c>
      <c r="S651" s="1462"/>
      <c r="T651" s="1461"/>
      <c r="U651" s="1460"/>
      <c r="V651" s="1461"/>
      <c r="W651" s="1460"/>
      <c r="X651" s="1459"/>
      <c r="Y651" s="1457"/>
      <c r="Z651" s="1458"/>
      <c r="AA651" s="1457"/>
      <c r="AB651" s="1456"/>
      <c r="AC651" s="1455"/>
      <c r="AD651" s="1443"/>
      <c r="AE651" s="1454"/>
      <c r="AF651" s="1453"/>
      <c r="AG651" s="1452"/>
      <c r="AH651" s="1452"/>
      <c r="AI651" s="1451"/>
      <c r="AJ651" s="1449"/>
      <c r="AK651" s="1449"/>
      <c r="AL651" s="1450"/>
      <c r="AM651" s="1449"/>
      <c r="AN651" s="1448"/>
      <c r="AO651" s="1447"/>
      <c r="AP651" s="1446"/>
      <c r="AQ651" s="1445"/>
      <c r="AR651" s="1444"/>
      <c r="EF651" s="1412"/>
      <c r="EG651" s="1411" t="s">
        <v>3333</v>
      </c>
      <c r="EH651" s="1411" t="s">
        <v>603</v>
      </c>
      <c r="EI651" s="1411" t="s">
        <v>1906</v>
      </c>
      <c r="EJ651" s="1411" t="s">
        <v>3334</v>
      </c>
      <c r="EK651" s="1411" t="s">
        <v>3334</v>
      </c>
      <c r="EL651" s="1411" t="s">
        <v>2485</v>
      </c>
      <c r="EM651" s="1411" t="s">
        <v>2486</v>
      </c>
      <c r="EN651" s="1411" t="s">
        <v>2953</v>
      </c>
      <c r="EO651" s="1414" t="s">
        <v>2954</v>
      </c>
    </row>
    <row r="652" spans="2:145" ht="21" customHeight="1">
      <c r="B652" s="1439"/>
      <c r="C652" s="1439"/>
      <c r="D652" s="1439"/>
      <c r="E652" s="1439">
        <f t="array" ref="E652">IF(H651&lt;&gt;"",E651,IF(E651="","",IFERROR(MATCH(TRUE(),INDEX(INDEX(K:K,E651+1):K219&lt;&gt;"",0),0)+E651,"")))</f>
        <v>793</v>
      </c>
      <c r="F652" s="1441">
        <f t="shared" si="175"/>
        <v>0</v>
      </c>
      <c r="G652" s="1441" t="str">
        <f t="shared" si="169"/>
        <v/>
      </c>
      <c r="H652" s="1440" t="str">
        <f t="shared" si="170"/>
        <v/>
      </c>
      <c r="I652" s="1439" t="str">
        <f>IF(AND(F652&lt;&gt;"",N26&gt;0,M652&gt;N26),"Mot &gt; limite","")</f>
        <v/>
      </c>
      <c r="M652" s="1408">
        <f>IF(OR(F652="",N26="",N26&lt;=0),"",IF(LEN(F652)&lt;=N26,LEN(F652),IFERROR(FIND("♦",SUBSTITUTE(LEFT(F652,N26)," ","♦",LEN(LEFT(F652,N26))-LEN(SUBSTITUTE(LEFT(F652,N26)," ","")))),FIND(" ",F652&amp;" ",N26+1)-1)))</f>
        <v>1</v>
      </c>
      <c r="N652" s="1437" t="str">
        <f t="shared" si="171"/>
        <v/>
      </c>
      <c r="O652" s="1438" t="str">
        <f t="shared" si="172"/>
        <v/>
      </c>
      <c r="P652" s="1437" t="str">
        <f t="shared" si="173"/>
        <v/>
      </c>
      <c r="Q652" s="1437" t="str">
        <f t="shared" si="174"/>
        <v/>
      </c>
      <c r="S652" s="1462"/>
      <c r="T652" s="1461"/>
      <c r="U652" s="1460"/>
      <c r="V652" s="1461"/>
      <c r="W652" s="1460"/>
      <c r="X652" s="1459"/>
      <c r="Y652" s="1457"/>
      <c r="Z652" s="1458"/>
      <c r="AA652" s="1457"/>
      <c r="AB652" s="1456"/>
      <c r="AC652" s="1455"/>
      <c r="AD652" s="1443"/>
      <c r="AE652" s="1454"/>
      <c r="AF652" s="1453"/>
      <c r="AG652" s="1452"/>
      <c r="AH652" s="1452"/>
      <c r="AI652" s="1451"/>
      <c r="AJ652" s="1449"/>
      <c r="AK652" s="1449"/>
      <c r="AL652" s="1450"/>
      <c r="AM652" s="1449"/>
      <c r="AN652" s="1448"/>
      <c r="AO652" s="1447"/>
      <c r="AP652" s="1446"/>
      <c r="AQ652" s="1445"/>
      <c r="AR652" s="1444"/>
      <c r="EF652" s="1412"/>
      <c r="EG652" s="1411" t="s">
        <v>3335</v>
      </c>
      <c r="EH652" s="1411" t="s">
        <v>603</v>
      </c>
      <c r="EI652" s="1411" t="s">
        <v>1906</v>
      </c>
      <c r="EJ652" s="1411" t="s">
        <v>3336</v>
      </c>
      <c r="EK652" s="1411" t="s">
        <v>3336</v>
      </c>
      <c r="EL652" s="1411" t="s">
        <v>2485</v>
      </c>
      <c r="EM652" s="1411" t="s">
        <v>2486</v>
      </c>
      <c r="EN652" s="1411" t="s">
        <v>2953</v>
      </c>
      <c r="EO652" s="1414" t="s">
        <v>2954</v>
      </c>
    </row>
    <row r="653" spans="2:145" ht="21" customHeight="1">
      <c r="B653" s="1439"/>
      <c r="C653" s="1439"/>
      <c r="D653" s="1439"/>
      <c r="E653" s="1439">
        <f t="array" ref="E653">IF(H652&lt;&gt;"",E652,IF(E652="","",IFERROR(MATCH(TRUE(),INDEX(INDEX(K:K,E652+1):K219&lt;&gt;"",0),0)+E652,"")))</f>
        <v>794</v>
      </c>
      <c r="F653" s="1441">
        <f t="shared" si="175"/>
        <v>0</v>
      </c>
      <c r="G653" s="1441" t="str">
        <f t="shared" si="169"/>
        <v/>
      </c>
      <c r="H653" s="1440" t="str">
        <f t="shared" si="170"/>
        <v/>
      </c>
      <c r="I653" s="1439" t="str">
        <f>IF(AND(F653&lt;&gt;"",N26&gt;0,M653&gt;N26),"Mot &gt; limite","")</f>
        <v/>
      </c>
      <c r="M653" s="1408">
        <f>IF(OR(F653="",N26="",N26&lt;=0),"",IF(LEN(F653)&lt;=N26,LEN(F653),IFERROR(FIND("♦",SUBSTITUTE(LEFT(F653,N26)," ","♦",LEN(LEFT(F653,N26))-LEN(SUBSTITUTE(LEFT(F653,N26)," ","")))),FIND(" ",F653&amp;" ",N26+1)-1)))</f>
        <v>1</v>
      </c>
      <c r="N653" s="1437" t="str">
        <f t="shared" si="171"/>
        <v/>
      </c>
      <c r="O653" s="1438" t="str">
        <f t="shared" si="172"/>
        <v/>
      </c>
      <c r="P653" s="1437" t="str">
        <f t="shared" si="173"/>
        <v/>
      </c>
      <c r="Q653" s="1437" t="str">
        <f t="shared" si="174"/>
        <v/>
      </c>
      <c r="S653" s="1462"/>
      <c r="T653" s="1461"/>
      <c r="U653" s="1460"/>
      <c r="V653" s="1461"/>
      <c r="W653" s="1460"/>
      <c r="X653" s="1459"/>
      <c r="Y653" s="1457"/>
      <c r="Z653" s="1458"/>
      <c r="AA653" s="1457"/>
      <c r="AB653" s="1456"/>
      <c r="AC653" s="1455"/>
      <c r="AD653" s="1443"/>
      <c r="AE653" s="1454"/>
      <c r="AF653" s="1453"/>
      <c r="AG653" s="1452"/>
      <c r="AH653" s="1452"/>
      <c r="AI653" s="1451"/>
      <c r="AJ653" s="1449"/>
      <c r="AK653" s="1449"/>
      <c r="AL653" s="1450"/>
      <c r="AM653" s="1449"/>
      <c r="AN653" s="1448"/>
      <c r="AO653" s="1447"/>
      <c r="AP653" s="1446"/>
      <c r="AQ653" s="1445"/>
      <c r="AR653" s="1444"/>
      <c r="EF653" s="1412"/>
      <c r="EG653" s="1411" t="s">
        <v>3337</v>
      </c>
      <c r="EH653" s="1411" t="s">
        <v>603</v>
      </c>
      <c r="EI653" s="1411" t="s">
        <v>1906</v>
      </c>
      <c r="EJ653" s="1411" t="s">
        <v>3338</v>
      </c>
      <c r="EK653" s="1411" t="s">
        <v>3338</v>
      </c>
      <c r="EL653" s="1411" t="s">
        <v>2485</v>
      </c>
      <c r="EM653" s="1411" t="s">
        <v>2486</v>
      </c>
      <c r="EN653" s="1411" t="s">
        <v>2953</v>
      </c>
      <c r="EO653" s="1414" t="s">
        <v>2954</v>
      </c>
    </row>
    <row r="654" spans="2:145" ht="21" customHeight="1">
      <c r="B654" s="1439"/>
      <c r="C654" s="1439"/>
      <c r="D654" s="1439"/>
      <c r="E654" s="1439">
        <f t="array" ref="E654">IF(H653&lt;&gt;"",E653,IF(E653="","",IFERROR(MATCH(TRUE(),INDEX(INDEX(K:K,E653+1):K219&lt;&gt;"",0),0)+E653,"")))</f>
        <v>795</v>
      </c>
      <c r="F654" s="1441">
        <f t="shared" si="175"/>
        <v>0</v>
      </c>
      <c r="G654" s="1441" t="str">
        <f t="shared" si="169"/>
        <v/>
      </c>
      <c r="H654" s="1440" t="str">
        <f t="shared" si="170"/>
        <v/>
      </c>
      <c r="I654" s="1439" t="str">
        <f>IF(AND(F654&lt;&gt;"",N26&gt;0,M654&gt;N26),"Mot &gt; limite","")</f>
        <v/>
      </c>
      <c r="M654" s="1408">
        <f>IF(OR(F654="",N26="",N26&lt;=0),"",IF(LEN(F654)&lt;=N26,LEN(F654),IFERROR(FIND("♦",SUBSTITUTE(LEFT(F654,N26)," ","♦",LEN(LEFT(F654,N26))-LEN(SUBSTITUTE(LEFT(F654,N26)," ","")))),FIND(" ",F654&amp;" ",N26+1)-1)))</f>
        <v>1</v>
      </c>
      <c r="N654" s="1437" t="str">
        <f t="shared" si="171"/>
        <v/>
      </c>
      <c r="O654" s="1438" t="str">
        <f t="shared" si="172"/>
        <v/>
      </c>
      <c r="P654" s="1437" t="str">
        <f t="shared" si="173"/>
        <v/>
      </c>
      <c r="Q654" s="1437" t="str">
        <f t="shared" si="174"/>
        <v/>
      </c>
      <c r="S654" s="1462"/>
      <c r="T654" s="1461"/>
      <c r="U654" s="1460"/>
      <c r="V654" s="1461"/>
      <c r="W654" s="1460"/>
      <c r="X654" s="1459"/>
      <c r="Y654" s="1457"/>
      <c r="Z654" s="1458"/>
      <c r="AA654" s="1457"/>
      <c r="AB654" s="1456"/>
      <c r="AC654" s="1455"/>
      <c r="AD654" s="1443"/>
      <c r="AE654" s="1454"/>
      <c r="AF654" s="1453"/>
      <c r="AG654" s="1452"/>
      <c r="AH654" s="1452"/>
      <c r="AI654" s="1451"/>
      <c r="AJ654" s="1449"/>
      <c r="AK654" s="1449"/>
      <c r="AL654" s="1450"/>
      <c r="AM654" s="1449"/>
      <c r="AN654" s="1448"/>
      <c r="AO654" s="1447"/>
      <c r="AP654" s="1446"/>
      <c r="AQ654" s="1445"/>
      <c r="AR654" s="1444"/>
      <c r="EF654" s="1412"/>
      <c r="EG654" s="1411" t="s">
        <v>3339</v>
      </c>
      <c r="EH654" s="1411" t="s">
        <v>603</v>
      </c>
      <c r="EI654" s="1411" t="s">
        <v>1906</v>
      </c>
      <c r="EJ654" s="1411" t="s">
        <v>3340</v>
      </c>
      <c r="EK654" s="1411" t="s">
        <v>3340</v>
      </c>
      <c r="EL654" s="1411" t="s">
        <v>2485</v>
      </c>
      <c r="EM654" s="1411" t="s">
        <v>2486</v>
      </c>
      <c r="EN654" s="1411" t="s">
        <v>2953</v>
      </c>
      <c r="EO654" s="1414" t="s">
        <v>2954</v>
      </c>
    </row>
    <row r="655" spans="2:145" ht="21" customHeight="1">
      <c r="B655" s="1439"/>
      <c r="C655" s="1439"/>
      <c r="D655" s="1439"/>
      <c r="E655" s="1439">
        <f t="array" ref="E655">IF(H654&lt;&gt;"",E654,IF(E654="","",IFERROR(MATCH(TRUE(),INDEX(INDEX(K:K,E654+1):K219&lt;&gt;"",0),0)+E654,"")))</f>
        <v>796</v>
      </c>
      <c r="F655" s="1441">
        <f t="shared" si="175"/>
        <v>0</v>
      </c>
      <c r="G655" s="1441" t="str">
        <f t="shared" si="169"/>
        <v/>
      </c>
      <c r="H655" s="1440" t="str">
        <f t="shared" si="170"/>
        <v/>
      </c>
      <c r="I655" s="1439" t="str">
        <f>IF(AND(F655&lt;&gt;"",N26&gt;0,M655&gt;N26),"Mot &gt; limite","")</f>
        <v/>
      </c>
      <c r="M655" s="1408">
        <f>IF(OR(F655="",N26="",N26&lt;=0),"",IF(LEN(F655)&lt;=N26,LEN(F655),IFERROR(FIND("♦",SUBSTITUTE(LEFT(F655,N26)," ","♦",LEN(LEFT(F655,N26))-LEN(SUBSTITUTE(LEFT(F655,N26)," ","")))),FIND(" ",F655&amp;" ",N26+1)-1)))</f>
        <v>1</v>
      </c>
      <c r="N655" s="1437" t="str">
        <f t="shared" si="171"/>
        <v/>
      </c>
      <c r="O655" s="1438" t="str">
        <f t="shared" si="172"/>
        <v/>
      </c>
      <c r="P655" s="1437" t="str">
        <f t="shared" si="173"/>
        <v/>
      </c>
      <c r="Q655" s="1437" t="str">
        <f t="shared" si="174"/>
        <v/>
      </c>
      <c r="S655" s="1462"/>
      <c r="T655" s="1461"/>
      <c r="U655" s="1460"/>
      <c r="V655" s="1461"/>
      <c r="W655" s="1460"/>
      <c r="X655" s="1459"/>
      <c r="Y655" s="1457"/>
      <c r="Z655" s="1458"/>
      <c r="AA655" s="1457"/>
      <c r="AB655" s="1456"/>
      <c r="AC655" s="1455"/>
      <c r="AD655" s="1443"/>
      <c r="AE655" s="1454"/>
      <c r="AF655" s="1453"/>
      <c r="AG655" s="1452"/>
      <c r="AH655" s="1452"/>
      <c r="AI655" s="1451"/>
      <c r="AJ655" s="1449"/>
      <c r="AK655" s="1449"/>
      <c r="AL655" s="1450"/>
      <c r="AM655" s="1449"/>
      <c r="AN655" s="1448"/>
      <c r="AO655" s="1447"/>
      <c r="AP655" s="1446"/>
      <c r="AQ655" s="1445"/>
      <c r="AR655" s="1444"/>
      <c r="EF655" s="1412"/>
      <c r="EG655" s="1411" t="s">
        <v>3341</v>
      </c>
      <c r="EH655" s="1411" t="s">
        <v>603</v>
      </c>
      <c r="EI655" s="1411" t="s">
        <v>1906</v>
      </c>
      <c r="EJ655" s="1411" t="s">
        <v>3342</v>
      </c>
      <c r="EK655" s="1411" t="s">
        <v>3342</v>
      </c>
      <c r="EL655" s="1411" t="s">
        <v>2485</v>
      </c>
      <c r="EM655" s="1411" t="s">
        <v>2486</v>
      </c>
      <c r="EN655" s="1411" t="s">
        <v>2953</v>
      </c>
      <c r="EO655" s="1414" t="s">
        <v>2954</v>
      </c>
    </row>
    <row r="656" spans="2:145" ht="21" customHeight="1">
      <c r="B656" s="1439"/>
      <c r="C656" s="1439"/>
      <c r="D656" s="1439"/>
      <c r="E656" s="1439">
        <f t="array" ref="E656">IF(H655&lt;&gt;"",E655,IF(E655="","",IFERROR(MATCH(TRUE(),INDEX(INDEX(K:K,E655+1):K219&lt;&gt;"",0),0)+E655,"")))</f>
        <v>797</v>
      </c>
      <c r="F656" s="1441">
        <f t="shared" si="175"/>
        <v>0</v>
      </c>
      <c r="G656" s="1441" t="str">
        <f t="shared" si="169"/>
        <v/>
      </c>
      <c r="H656" s="1440" t="str">
        <f t="shared" si="170"/>
        <v/>
      </c>
      <c r="I656" s="1439" t="str">
        <f>IF(AND(F656&lt;&gt;"",N26&gt;0,M656&gt;N26),"Mot &gt; limite","")</f>
        <v/>
      </c>
      <c r="M656" s="1408">
        <f>IF(OR(F656="",N26="",N26&lt;=0),"",IF(LEN(F656)&lt;=N26,LEN(F656),IFERROR(FIND("♦",SUBSTITUTE(LEFT(F656,N26)," ","♦",LEN(LEFT(F656,N26))-LEN(SUBSTITUTE(LEFT(F656,N26)," ","")))),FIND(" ",F656&amp;" ",N26+1)-1)))</f>
        <v>1</v>
      </c>
      <c r="N656" s="1437" t="str">
        <f t="shared" si="171"/>
        <v/>
      </c>
      <c r="O656" s="1438" t="str">
        <f t="shared" si="172"/>
        <v/>
      </c>
      <c r="P656" s="1437" t="str">
        <f t="shared" si="173"/>
        <v/>
      </c>
      <c r="Q656" s="1437" t="str">
        <f t="shared" si="174"/>
        <v/>
      </c>
      <c r="S656" s="1462"/>
      <c r="T656" s="1461"/>
      <c r="U656" s="1460"/>
      <c r="V656" s="1461"/>
      <c r="W656" s="1460"/>
      <c r="X656" s="1459"/>
      <c r="Y656" s="1457"/>
      <c r="Z656" s="1458"/>
      <c r="AA656" s="1457"/>
      <c r="AB656" s="1456"/>
      <c r="AC656" s="1455"/>
      <c r="AD656" s="1443"/>
      <c r="AE656" s="1454"/>
      <c r="AF656" s="1453"/>
      <c r="AG656" s="1452"/>
      <c r="AH656" s="1452"/>
      <c r="AI656" s="1451"/>
      <c r="AJ656" s="1449"/>
      <c r="AK656" s="1449"/>
      <c r="AL656" s="1450"/>
      <c r="AM656" s="1449"/>
      <c r="AN656" s="1448"/>
      <c r="AO656" s="1447"/>
      <c r="AP656" s="1446"/>
      <c r="AQ656" s="1445"/>
      <c r="AR656" s="1444"/>
      <c r="EF656" s="1412"/>
      <c r="EG656" s="1411" t="s">
        <v>3343</v>
      </c>
      <c r="EH656" s="1411" t="s">
        <v>603</v>
      </c>
      <c r="EI656" s="1411" t="s">
        <v>1906</v>
      </c>
      <c r="EJ656" s="1411" t="s">
        <v>3344</v>
      </c>
      <c r="EK656" s="1411" t="s">
        <v>3344</v>
      </c>
      <c r="EL656" s="1411" t="s">
        <v>2485</v>
      </c>
      <c r="EM656" s="1411" t="s">
        <v>2486</v>
      </c>
      <c r="EN656" s="1411" t="s">
        <v>2953</v>
      </c>
      <c r="EO656" s="1414" t="s">
        <v>2954</v>
      </c>
    </row>
    <row r="657" spans="2:145" ht="21" customHeight="1">
      <c r="B657" s="1439"/>
      <c r="C657" s="1439"/>
      <c r="D657" s="1439"/>
      <c r="E657" s="1439">
        <f t="array" ref="E657">IF(H656&lt;&gt;"",E656,IF(E656="","",IFERROR(MATCH(TRUE(),INDEX(INDEX(K:K,E656+1):K219&lt;&gt;"",0),0)+E656,"")))</f>
        <v>798</v>
      </c>
      <c r="F657" s="1441">
        <f t="shared" si="175"/>
        <v>0</v>
      </c>
      <c r="G657" s="1441" t="str">
        <f t="shared" si="169"/>
        <v/>
      </c>
      <c r="H657" s="1440" t="str">
        <f t="shared" si="170"/>
        <v/>
      </c>
      <c r="I657" s="1439" t="str">
        <f>IF(AND(F657&lt;&gt;"",N26&gt;0,M657&gt;N26),"Mot &gt; limite","")</f>
        <v/>
      </c>
      <c r="M657" s="1408">
        <f>IF(OR(F657="",N26="",N26&lt;=0),"",IF(LEN(F657)&lt;=N26,LEN(F657),IFERROR(FIND("♦",SUBSTITUTE(LEFT(F657,N26)," ","♦",LEN(LEFT(F657,N26))-LEN(SUBSTITUTE(LEFT(F657,N26)," ","")))),FIND(" ",F657&amp;" ",N26+1)-1)))</f>
        <v>1</v>
      </c>
      <c r="N657" s="1437" t="str">
        <f t="shared" si="171"/>
        <v/>
      </c>
      <c r="O657" s="1438" t="str">
        <f t="shared" si="172"/>
        <v/>
      </c>
      <c r="P657" s="1437" t="str">
        <f t="shared" si="173"/>
        <v/>
      </c>
      <c r="Q657" s="1437" t="str">
        <f t="shared" si="174"/>
        <v/>
      </c>
      <c r="S657" s="1462"/>
      <c r="T657" s="1461"/>
      <c r="U657" s="1460"/>
      <c r="V657" s="1461"/>
      <c r="W657" s="1460"/>
      <c r="X657" s="1459"/>
      <c r="Y657" s="1457"/>
      <c r="Z657" s="1458"/>
      <c r="AA657" s="1457"/>
      <c r="AB657" s="1456"/>
      <c r="AC657" s="1455"/>
      <c r="AD657" s="1443"/>
      <c r="AE657" s="1454"/>
      <c r="AF657" s="1453"/>
      <c r="AG657" s="1452"/>
      <c r="AH657" s="1452"/>
      <c r="AI657" s="1451"/>
      <c r="AJ657" s="1449"/>
      <c r="AK657" s="1449"/>
      <c r="AL657" s="1450"/>
      <c r="AM657" s="1449"/>
      <c r="AN657" s="1448"/>
      <c r="AO657" s="1447"/>
      <c r="AP657" s="1446"/>
      <c r="AQ657" s="1445"/>
      <c r="AR657" s="1444"/>
      <c r="EF657" s="1412"/>
      <c r="EG657" s="1411" t="s">
        <v>3345</v>
      </c>
      <c r="EH657" s="1411" t="s">
        <v>603</v>
      </c>
      <c r="EI657" s="1411" t="s">
        <v>1906</v>
      </c>
      <c r="EJ657" s="1411" t="s">
        <v>3346</v>
      </c>
      <c r="EK657" s="1411" t="s">
        <v>3346</v>
      </c>
      <c r="EL657" s="1411" t="s">
        <v>2485</v>
      </c>
      <c r="EM657" s="1411" t="s">
        <v>2486</v>
      </c>
      <c r="EN657" s="1411" t="s">
        <v>2953</v>
      </c>
      <c r="EO657" s="1414" t="s">
        <v>2954</v>
      </c>
    </row>
    <row r="658" spans="2:145" ht="21" customHeight="1">
      <c r="B658" s="1439"/>
      <c r="C658" s="1439"/>
      <c r="D658" s="1439"/>
      <c r="E658" s="1439">
        <f t="array" ref="E658">IF(H657&lt;&gt;"",E657,IF(E657="","",IFERROR(MATCH(TRUE(),INDEX(INDEX(K:K,E657+1):K219&lt;&gt;"",0),0)+E657,"")))</f>
        <v>799</v>
      </c>
      <c r="F658" s="1441">
        <f t="shared" si="175"/>
        <v>0</v>
      </c>
      <c r="G658" s="1441" t="str">
        <f t="shared" si="169"/>
        <v/>
      </c>
      <c r="H658" s="1440" t="str">
        <f t="shared" si="170"/>
        <v/>
      </c>
      <c r="I658" s="1439" t="str">
        <f>IF(AND(F658&lt;&gt;"",N26&gt;0,M658&gt;N26),"Mot &gt; limite","")</f>
        <v/>
      </c>
      <c r="M658" s="1408">
        <f>IF(OR(F658="",N26="",N26&lt;=0),"",IF(LEN(F658)&lt;=N26,LEN(F658),IFERROR(FIND("♦",SUBSTITUTE(LEFT(F658,N26)," ","♦",LEN(LEFT(F658,N26))-LEN(SUBSTITUTE(LEFT(F658,N26)," ","")))),FIND(" ",F658&amp;" ",N26+1)-1)))</f>
        <v>1</v>
      </c>
      <c r="N658" s="1437" t="str">
        <f t="shared" si="171"/>
        <v/>
      </c>
      <c r="O658" s="1438" t="str">
        <f t="shared" si="172"/>
        <v/>
      </c>
      <c r="P658" s="1437" t="str">
        <f t="shared" si="173"/>
        <v/>
      </c>
      <c r="Q658" s="1437" t="str">
        <f t="shared" si="174"/>
        <v/>
      </c>
      <c r="S658" s="1462"/>
      <c r="T658" s="1461"/>
      <c r="U658" s="1460"/>
      <c r="V658" s="1461"/>
      <c r="W658" s="1460"/>
      <c r="X658" s="1459"/>
      <c r="Y658" s="1457"/>
      <c r="Z658" s="1458"/>
      <c r="AA658" s="1457"/>
      <c r="AB658" s="1456"/>
      <c r="AC658" s="1455"/>
      <c r="AD658" s="1443"/>
      <c r="AE658" s="1454"/>
      <c r="AF658" s="1453"/>
      <c r="AG658" s="1452"/>
      <c r="AH658" s="1452"/>
      <c r="AI658" s="1451"/>
      <c r="AJ658" s="1449"/>
      <c r="AK658" s="1449"/>
      <c r="AL658" s="1450"/>
      <c r="AM658" s="1449"/>
      <c r="AN658" s="1448"/>
      <c r="AO658" s="1447"/>
      <c r="AP658" s="1446"/>
      <c r="AQ658" s="1445"/>
      <c r="AR658" s="1444"/>
      <c r="EF658" s="1412"/>
      <c r="EG658" s="1411" t="s">
        <v>3347</v>
      </c>
      <c r="EH658" s="1411" t="s">
        <v>603</v>
      </c>
      <c r="EI658" s="1411" t="s">
        <v>1906</v>
      </c>
      <c r="EJ658" s="1411" t="s">
        <v>3348</v>
      </c>
      <c r="EK658" s="1411" t="s">
        <v>3348</v>
      </c>
      <c r="EL658" s="1411" t="s">
        <v>2485</v>
      </c>
      <c r="EM658" s="1411" t="s">
        <v>2486</v>
      </c>
      <c r="EN658" s="1411" t="s">
        <v>2953</v>
      </c>
      <c r="EO658" s="1414" t="s">
        <v>2954</v>
      </c>
    </row>
    <row r="659" spans="2:145" ht="21" customHeight="1">
      <c r="B659" s="1439"/>
      <c r="C659" s="1439"/>
      <c r="D659" s="1439"/>
      <c r="E659" s="1439">
        <f t="array" ref="E659">IF(H658&lt;&gt;"",E658,IF(E658="","",IFERROR(MATCH(TRUE(),INDEX(INDEX(K:K,E658+1):K219&lt;&gt;"",0),0)+E658,"")))</f>
        <v>800</v>
      </c>
      <c r="F659" s="1441">
        <f t="shared" si="175"/>
        <v>0</v>
      </c>
      <c r="G659" s="1441" t="str">
        <f t="shared" si="169"/>
        <v/>
      </c>
      <c r="H659" s="1440" t="str">
        <f t="shared" si="170"/>
        <v/>
      </c>
      <c r="I659" s="1439" t="str">
        <f>IF(AND(F659&lt;&gt;"",N26&gt;0,M659&gt;N26),"Mot &gt; limite","")</f>
        <v/>
      </c>
      <c r="M659" s="1408">
        <f>IF(OR(F659="",N26="",N26&lt;=0),"",IF(LEN(F659)&lt;=N26,LEN(F659),IFERROR(FIND("♦",SUBSTITUTE(LEFT(F659,N26)," ","♦",LEN(LEFT(F659,N26))-LEN(SUBSTITUTE(LEFT(F659,N26)," ","")))),FIND(" ",F659&amp;" ",N26+1)-1)))</f>
        <v>1</v>
      </c>
      <c r="N659" s="1437" t="str">
        <f t="shared" si="171"/>
        <v/>
      </c>
      <c r="O659" s="1438" t="str">
        <f t="shared" si="172"/>
        <v/>
      </c>
      <c r="P659" s="1437" t="str">
        <f t="shared" si="173"/>
        <v/>
      </c>
      <c r="Q659" s="1437" t="str">
        <f t="shared" si="174"/>
        <v/>
      </c>
      <c r="S659" s="1462"/>
      <c r="T659" s="1461"/>
      <c r="U659" s="1460"/>
      <c r="V659" s="1461"/>
      <c r="W659" s="1460"/>
      <c r="X659" s="1459"/>
      <c r="Y659" s="1457"/>
      <c r="Z659" s="1458"/>
      <c r="AA659" s="1457"/>
      <c r="AB659" s="1456"/>
      <c r="AC659" s="1455"/>
      <c r="AD659" s="1443"/>
      <c r="AE659" s="1454"/>
      <c r="AF659" s="1453"/>
      <c r="AG659" s="1452"/>
      <c r="AH659" s="1452"/>
      <c r="AI659" s="1451"/>
      <c r="AJ659" s="1449"/>
      <c r="AK659" s="1449"/>
      <c r="AL659" s="1450"/>
      <c r="AM659" s="1449"/>
      <c r="AN659" s="1448"/>
      <c r="AO659" s="1447"/>
      <c r="AP659" s="1446"/>
      <c r="AQ659" s="1445"/>
      <c r="AR659" s="1444"/>
      <c r="EF659" s="1412"/>
      <c r="EG659" s="1411" t="s">
        <v>3349</v>
      </c>
      <c r="EH659" s="1411" t="s">
        <v>603</v>
      </c>
      <c r="EI659" s="1411" t="s">
        <v>1906</v>
      </c>
      <c r="EJ659" s="1411" t="s">
        <v>3350</v>
      </c>
      <c r="EK659" s="1411" t="s">
        <v>3350</v>
      </c>
      <c r="EL659" s="1411" t="s">
        <v>2485</v>
      </c>
      <c r="EM659" s="1411" t="s">
        <v>2486</v>
      </c>
      <c r="EN659" s="1411" t="s">
        <v>2953</v>
      </c>
      <c r="EO659" s="1414" t="s">
        <v>2954</v>
      </c>
    </row>
    <row r="660" spans="2:145" ht="21" customHeight="1">
      <c r="B660" s="1439"/>
      <c r="C660" s="1439"/>
      <c r="D660" s="1439"/>
      <c r="E660" s="1439">
        <f t="array" ref="E660">IF(H659&lt;&gt;"",E659,IF(E659="","",IFERROR(MATCH(TRUE(),INDEX(INDEX(K:K,E659+1):K219&lt;&gt;"",0),0)+E659,"")))</f>
        <v>801</v>
      </c>
      <c r="F660" s="1441">
        <f t="shared" si="175"/>
        <v>0</v>
      </c>
      <c r="G660" s="1441" t="str">
        <f t="shared" si="169"/>
        <v/>
      </c>
      <c r="H660" s="1440" t="str">
        <f t="shared" si="170"/>
        <v/>
      </c>
      <c r="I660" s="1439" t="str">
        <f>IF(AND(F660&lt;&gt;"",N26&gt;0,M660&gt;N26),"Mot &gt; limite","")</f>
        <v/>
      </c>
      <c r="M660" s="1408">
        <f>IF(OR(F660="",N26="",N26&lt;=0),"",IF(LEN(F660)&lt;=N26,LEN(F660),IFERROR(FIND("♦",SUBSTITUTE(LEFT(F660,N26)," ","♦",LEN(LEFT(F660,N26))-LEN(SUBSTITUTE(LEFT(F660,N26)," ","")))),FIND(" ",F660&amp;" ",N26+1)-1)))</f>
        <v>1</v>
      </c>
      <c r="N660" s="1437" t="str">
        <f t="shared" si="171"/>
        <v/>
      </c>
      <c r="O660" s="1438" t="str">
        <f t="shared" si="172"/>
        <v/>
      </c>
      <c r="P660" s="1437" t="str">
        <f t="shared" si="173"/>
        <v/>
      </c>
      <c r="Q660" s="1437" t="str">
        <f t="shared" si="174"/>
        <v/>
      </c>
      <c r="S660" s="1462"/>
      <c r="T660" s="1461"/>
      <c r="U660" s="1460"/>
      <c r="V660" s="1461"/>
      <c r="W660" s="1460"/>
      <c r="X660" s="1459"/>
      <c r="Y660" s="1457"/>
      <c r="Z660" s="1458"/>
      <c r="AA660" s="1457"/>
      <c r="AB660" s="1456"/>
      <c r="AC660" s="1455"/>
      <c r="AD660" s="1443"/>
      <c r="AE660" s="1454"/>
      <c r="AF660" s="1453"/>
      <c r="AG660" s="1452"/>
      <c r="AH660" s="1452"/>
      <c r="AI660" s="1451"/>
      <c r="AJ660" s="1449"/>
      <c r="AK660" s="1449"/>
      <c r="AL660" s="1450"/>
      <c r="AM660" s="1449"/>
      <c r="AN660" s="1448"/>
      <c r="AO660" s="1447"/>
      <c r="AP660" s="1446"/>
      <c r="AQ660" s="1445"/>
      <c r="AR660" s="1444"/>
      <c r="EF660" s="1412"/>
      <c r="EG660" s="1411" t="s">
        <v>3351</v>
      </c>
      <c r="EH660" s="1411" t="s">
        <v>603</v>
      </c>
      <c r="EI660" s="1411" t="s">
        <v>1906</v>
      </c>
      <c r="EJ660" s="1411" t="s">
        <v>3352</v>
      </c>
      <c r="EK660" s="1411" t="s">
        <v>3352</v>
      </c>
      <c r="EL660" s="1411" t="s">
        <v>2485</v>
      </c>
      <c r="EM660" s="1411" t="s">
        <v>2486</v>
      </c>
      <c r="EN660" s="1411" t="s">
        <v>2953</v>
      </c>
      <c r="EO660" s="1414" t="s">
        <v>2954</v>
      </c>
    </row>
    <row r="661" spans="2:145" ht="21" customHeight="1">
      <c r="B661" s="1439"/>
      <c r="C661" s="1439"/>
      <c r="D661" s="1439"/>
      <c r="E661" s="1439">
        <f t="array" ref="E661">IF(H660&lt;&gt;"",E660,IF(E660="","",IFERROR(MATCH(TRUE(),INDEX(INDEX(K:K,E660+1):K219&lt;&gt;"",0),0)+E660,"")))</f>
        <v>802</v>
      </c>
      <c r="F661" s="1441">
        <f t="shared" si="175"/>
        <v>0</v>
      </c>
      <c r="G661" s="1441" t="str">
        <f t="shared" si="169"/>
        <v/>
      </c>
      <c r="H661" s="1440" t="str">
        <f t="shared" si="170"/>
        <v/>
      </c>
      <c r="I661" s="1439" t="str">
        <f>IF(AND(F661&lt;&gt;"",N26&gt;0,M661&gt;N26),"Mot &gt; limite","")</f>
        <v/>
      </c>
      <c r="M661" s="1408">
        <f>IF(OR(F661="",N26="",N26&lt;=0),"",IF(LEN(F661)&lt;=N26,LEN(F661),IFERROR(FIND("♦",SUBSTITUTE(LEFT(F661,N26)," ","♦",LEN(LEFT(F661,N26))-LEN(SUBSTITUTE(LEFT(F661,N26)," ","")))),FIND(" ",F661&amp;" ",N26+1)-1)))</f>
        <v>1</v>
      </c>
      <c r="N661" s="1437" t="str">
        <f t="shared" si="171"/>
        <v/>
      </c>
      <c r="O661" s="1438" t="str">
        <f t="shared" si="172"/>
        <v/>
      </c>
      <c r="P661" s="1437" t="str">
        <f t="shared" si="173"/>
        <v/>
      </c>
      <c r="Q661" s="1437" t="str">
        <f t="shared" si="174"/>
        <v/>
      </c>
      <c r="S661" s="1462"/>
      <c r="T661" s="1461"/>
      <c r="U661" s="1460"/>
      <c r="V661" s="1461"/>
      <c r="W661" s="1460"/>
      <c r="X661" s="1459"/>
      <c r="Y661" s="1457"/>
      <c r="Z661" s="1458"/>
      <c r="AA661" s="1457"/>
      <c r="AB661" s="1456"/>
      <c r="AC661" s="1455"/>
      <c r="AD661" s="1443"/>
      <c r="AE661" s="1454"/>
      <c r="AF661" s="1453"/>
      <c r="AG661" s="1452"/>
      <c r="AH661" s="1452"/>
      <c r="AI661" s="1451"/>
      <c r="AJ661" s="1449"/>
      <c r="AK661" s="1449"/>
      <c r="AL661" s="1450"/>
      <c r="AM661" s="1449"/>
      <c r="AN661" s="1448"/>
      <c r="AO661" s="1447"/>
      <c r="AP661" s="1446"/>
      <c r="AQ661" s="1445"/>
      <c r="AR661" s="1444"/>
      <c r="EF661" s="1412"/>
      <c r="EG661" s="1411" t="s">
        <v>3353</v>
      </c>
      <c r="EH661" s="1411" t="s">
        <v>603</v>
      </c>
      <c r="EI661" s="1411" t="s">
        <v>1906</v>
      </c>
      <c r="EJ661" s="1411" t="s">
        <v>3354</v>
      </c>
      <c r="EK661" s="1411" t="s">
        <v>3354</v>
      </c>
      <c r="EL661" s="1411" t="s">
        <v>2485</v>
      </c>
      <c r="EM661" s="1411" t="s">
        <v>2486</v>
      </c>
      <c r="EN661" s="1411" t="s">
        <v>2953</v>
      </c>
      <c r="EO661" s="1414" t="s">
        <v>2954</v>
      </c>
    </row>
    <row r="662" spans="2:145" ht="21" customHeight="1">
      <c r="B662" s="1439"/>
      <c r="C662" s="1439"/>
      <c r="D662" s="1439"/>
      <c r="E662" s="1439">
        <f t="array" ref="E662">IF(H661&lt;&gt;"",E661,IF(E661="","",IFERROR(MATCH(TRUE(),INDEX(INDEX(K:K,E661+1):K219&lt;&gt;"",0),0)+E661,"")))</f>
        <v>803</v>
      </c>
      <c r="F662" s="1441">
        <f t="shared" si="175"/>
        <v>0</v>
      </c>
      <c r="G662" s="1441" t="str">
        <f t="shared" si="169"/>
        <v/>
      </c>
      <c r="H662" s="1440" t="str">
        <f t="shared" si="170"/>
        <v/>
      </c>
      <c r="I662" s="1439" t="str">
        <f>IF(AND(F662&lt;&gt;"",N26&gt;0,M662&gt;N26),"Mot &gt; limite","")</f>
        <v/>
      </c>
      <c r="M662" s="1408">
        <f>IF(OR(F662="",N26="",N26&lt;=0),"",IF(LEN(F662)&lt;=N26,LEN(F662),IFERROR(FIND("♦",SUBSTITUTE(LEFT(F662,N26)," ","♦",LEN(LEFT(F662,N26))-LEN(SUBSTITUTE(LEFT(F662,N26)," ","")))),FIND(" ",F662&amp;" ",N26+1)-1)))</f>
        <v>1</v>
      </c>
      <c r="N662" s="1437" t="str">
        <f t="shared" si="171"/>
        <v/>
      </c>
      <c r="O662" s="1438" t="str">
        <f t="shared" si="172"/>
        <v/>
      </c>
      <c r="P662" s="1437" t="str">
        <f t="shared" si="173"/>
        <v/>
      </c>
      <c r="Q662" s="1437" t="str">
        <f t="shared" si="174"/>
        <v/>
      </c>
      <c r="S662" s="1462"/>
      <c r="T662" s="1461"/>
      <c r="U662" s="1460"/>
      <c r="V662" s="1461"/>
      <c r="W662" s="1460"/>
      <c r="X662" s="1459"/>
      <c r="Y662" s="1457"/>
      <c r="Z662" s="1458"/>
      <c r="AA662" s="1457"/>
      <c r="AB662" s="1456"/>
      <c r="AC662" s="1455"/>
      <c r="AD662" s="1443"/>
      <c r="AE662" s="1454"/>
      <c r="AF662" s="1453"/>
      <c r="AG662" s="1452"/>
      <c r="AH662" s="1452"/>
      <c r="AI662" s="1451"/>
      <c r="AJ662" s="1449"/>
      <c r="AK662" s="1449"/>
      <c r="AL662" s="1450"/>
      <c r="AM662" s="1449"/>
      <c r="AN662" s="1448"/>
      <c r="AO662" s="1447"/>
      <c r="AP662" s="1446"/>
      <c r="AQ662" s="1445"/>
      <c r="AR662" s="1444"/>
      <c r="EF662" s="1412"/>
      <c r="EG662" s="1411" t="s">
        <v>3355</v>
      </c>
      <c r="EH662" s="1411" t="s">
        <v>603</v>
      </c>
      <c r="EI662" s="1411" t="s">
        <v>1906</v>
      </c>
      <c r="EJ662" s="1411" t="s">
        <v>3356</v>
      </c>
      <c r="EK662" s="1411" t="s">
        <v>3356</v>
      </c>
      <c r="EL662" s="1411" t="s">
        <v>2485</v>
      </c>
      <c r="EM662" s="1411" t="s">
        <v>2486</v>
      </c>
      <c r="EN662" s="1411" t="s">
        <v>2953</v>
      </c>
      <c r="EO662" s="1414" t="s">
        <v>2954</v>
      </c>
    </row>
    <row r="663" spans="2:145" ht="21" customHeight="1">
      <c r="B663" s="1439"/>
      <c r="C663" s="1439"/>
      <c r="D663" s="1439"/>
      <c r="E663" s="1439">
        <f t="array" ref="E663">IF(H662&lt;&gt;"",E662,IF(E662="","",IFERROR(MATCH(TRUE(),INDEX(INDEX(K:K,E662+1):K219&lt;&gt;"",0),0)+E662,"")))</f>
        <v>804</v>
      </c>
      <c r="F663" s="1441">
        <f t="shared" si="175"/>
        <v>0</v>
      </c>
      <c r="G663" s="1441" t="str">
        <f t="shared" si="169"/>
        <v/>
      </c>
      <c r="H663" s="1440" t="str">
        <f t="shared" si="170"/>
        <v/>
      </c>
      <c r="I663" s="1439" t="str">
        <f>IF(AND(F663&lt;&gt;"",N26&gt;0,M663&gt;N26),"Mot &gt; limite","")</f>
        <v/>
      </c>
      <c r="M663" s="1408">
        <f>IF(OR(F663="",N26="",N26&lt;=0),"",IF(LEN(F663)&lt;=N26,LEN(F663),IFERROR(FIND("♦",SUBSTITUTE(LEFT(F663,N26)," ","♦",LEN(LEFT(F663,N26))-LEN(SUBSTITUTE(LEFT(F663,N26)," ","")))),FIND(" ",F663&amp;" ",N26+1)-1)))</f>
        <v>1</v>
      </c>
      <c r="N663" s="1437" t="str">
        <f t="shared" si="171"/>
        <v/>
      </c>
      <c r="O663" s="1438" t="str">
        <f t="shared" si="172"/>
        <v/>
      </c>
      <c r="P663" s="1437" t="str">
        <f t="shared" si="173"/>
        <v/>
      </c>
      <c r="Q663" s="1437" t="str">
        <f t="shared" si="174"/>
        <v/>
      </c>
      <c r="S663" s="1462"/>
      <c r="T663" s="1461"/>
      <c r="U663" s="1460"/>
      <c r="V663" s="1461"/>
      <c r="W663" s="1460"/>
      <c r="X663" s="1459"/>
      <c r="Y663" s="1457"/>
      <c r="Z663" s="1458"/>
      <c r="AA663" s="1457"/>
      <c r="AB663" s="1456"/>
      <c r="AC663" s="1455"/>
      <c r="AD663" s="1443"/>
      <c r="AE663" s="1454"/>
      <c r="AF663" s="1453"/>
      <c r="AG663" s="1452"/>
      <c r="AH663" s="1452"/>
      <c r="AI663" s="1451"/>
      <c r="AJ663" s="1449"/>
      <c r="AK663" s="1449"/>
      <c r="AL663" s="1450"/>
      <c r="AM663" s="1449"/>
      <c r="AN663" s="1448"/>
      <c r="AO663" s="1447"/>
      <c r="AP663" s="1446"/>
      <c r="AQ663" s="1445"/>
      <c r="AR663" s="1444"/>
      <c r="EF663" s="1412"/>
      <c r="EG663" s="1411" t="s">
        <v>3357</v>
      </c>
      <c r="EH663" s="1411" t="s">
        <v>603</v>
      </c>
      <c r="EI663" s="1411" t="s">
        <v>1906</v>
      </c>
      <c r="EJ663" s="1411" t="s">
        <v>3358</v>
      </c>
      <c r="EK663" s="1411" t="s">
        <v>3358</v>
      </c>
      <c r="EL663" s="1411" t="s">
        <v>2485</v>
      </c>
      <c r="EM663" s="1411" t="s">
        <v>2486</v>
      </c>
      <c r="EN663" s="1411" t="s">
        <v>2953</v>
      </c>
      <c r="EO663" s="1414" t="s">
        <v>2954</v>
      </c>
    </row>
    <row r="664" spans="2:145" ht="21" customHeight="1">
      <c r="B664" s="1439"/>
      <c r="C664" s="1439"/>
      <c r="D664" s="1439"/>
      <c r="E664" s="1439">
        <f t="array" ref="E664">IF(H663&lt;&gt;"",E663,IF(E663="","",IFERROR(MATCH(TRUE(),INDEX(INDEX(K:K,E663+1):K219&lt;&gt;"",0),0)+E663,"")))</f>
        <v>805</v>
      </c>
      <c r="F664" s="1441">
        <f t="shared" si="175"/>
        <v>0</v>
      </c>
      <c r="G664" s="1441" t="str">
        <f t="shared" si="169"/>
        <v/>
      </c>
      <c r="H664" s="1440" t="str">
        <f t="shared" si="170"/>
        <v/>
      </c>
      <c r="I664" s="1439" t="str">
        <f>IF(AND(F664&lt;&gt;"",N26&gt;0,M664&gt;N26),"Mot &gt; limite","")</f>
        <v/>
      </c>
      <c r="M664" s="1408">
        <f>IF(OR(F664="",N26="",N26&lt;=0),"",IF(LEN(F664)&lt;=N26,LEN(F664),IFERROR(FIND("♦",SUBSTITUTE(LEFT(F664,N26)," ","♦",LEN(LEFT(F664,N26))-LEN(SUBSTITUTE(LEFT(F664,N26)," ","")))),FIND(" ",F664&amp;" ",N26+1)-1)))</f>
        <v>1</v>
      </c>
      <c r="N664" s="1437" t="str">
        <f t="shared" si="171"/>
        <v/>
      </c>
      <c r="O664" s="1438" t="str">
        <f t="shared" si="172"/>
        <v/>
      </c>
      <c r="P664" s="1437" t="str">
        <f t="shared" si="173"/>
        <v/>
      </c>
      <c r="Q664" s="1437" t="str">
        <f t="shared" si="174"/>
        <v/>
      </c>
      <c r="S664" s="1462"/>
      <c r="T664" s="1461"/>
      <c r="U664" s="1460"/>
      <c r="V664" s="1461"/>
      <c r="W664" s="1460"/>
      <c r="X664" s="1459"/>
      <c r="Y664" s="1457"/>
      <c r="Z664" s="1458"/>
      <c r="AA664" s="1457"/>
      <c r="AB664" s="1456"/>
      <c r="AC664" s="1455"/>
      <c r="AD664" s="1443"/>
      <c r="AE664" s="1454"/>
      <c r="AF664" s="1453"/>
      <c r="AG664" s="1452"/>
      <c r="AH664" s="1452"/>
      <c r="AI664" s="1451"/>
      <c r="AJ664" s="1449"/>
      <c r="AK664" s="1449"/>
      <c r="AL664" s="1450"/>
      <c r="AM664" s="1449"/>
      <c r="AN664" s="1448"/>
      <c r="AO664" s="1447"/>
      <c r="AP664" s="1446"/>
      <c r="AQ664" s="1445"/>
      <c r="AR664" s="1444"/>
      <c r="EF664" s="1412"/>
      <c r="EG664" s="1411" t="s">
        <v>3359</v>
      </c>
      <c r="EH664" s="1411" t="s">
        <v>603</v>
      </c>
      <c r="EI664" s="1411" t="s">
        <v>1906</v>
      </c>
      <c r="EJ664" s="1411" t="s">
        <v>3360</v>
      </c>
      <c r="EK664" s="1411" t="s">
        <v>3360</v>
      </c>
      <c r="EL664" s="1411" t="s">
        <v>2485</v>
      </c>
      <c r="EM664" s="1411" t="s">
        <v>2486</v>
      </c>
      <c r="EN664" s="1411" t="s">
        <v>2953</v>
      </c>
      <c r="EO664" s="1414" t="s">
        <v>2954</v>
      </c>
    </row>
    <row r="665" spans="2:145" ht="21" customHeight="1">
      <c r="B665" s="1439"/>
      <c r="C665" s="1439"/>
      <c r="D665" s="1439"/>
      <c r="E665" s="1439">
        <f t="array" ref="E665">IF(H664&lt;&gt;"",E664,IF(E664="","",IFERROR(MATCH(TRUE(),INDEX(INDEX(K:K,E664+1):K219&lt;&gt;"",0),0)+E664,"")))</f>
        <v>806</v>
      </c>
      <c r="F665" s="1441">
        <f t="shared" si="175"/>
        <v>0</v>
      </c>
      <c r="G665" s="1441" t="str">
        <f t="shared" si="169"/>
        <v/>
      </c>
      <c r="H665" s="1440" t="str">
        <f t="shared" si="170"/>
        <v/>
      </c>
      <c r="I665" s="1439" t="str">
        <f>IF(AND(F665&lt;&gt;"",N26&gt;0,M665&gt;N26),"Mot &gt; limite","")</f>
        <v/>
      </c>
      <c r="M665" s="1408">
        <f>IF(OR(F665="",N26="",N26&lt;=0),"",IF(LEN(F665)&lt;=N26,LEN(F665),IFERROR(FIND("♦",SUBSTITUTE(LEFT(F665,N26)," ","♦",LEN(LEFT(F665,N26))-LEN(SUBSTITUTE(LEFT(F665,N26)," ","")))),FIND(" ",F665&amp;" ",N26+1)-1)))</f>
        <v>1</v>
      </c>
      <c r="N665" s="1437" t="str">
        <f t="shared" si="171"/>
        <v/>
      </c>
      <c r="O665" s="1438" t="str">
        <f t="shared" si="172"/>
        <v/>
      </c>
      <c r="P665" s="1437" t="str">
        <f t="shared" si="173"/>
        <v/>
      </c>
      <c r="Q665" s="1437" t="str">
        <f t="shared" si="174"/>
        <v/>
      </c>
      <c r="S665" s="1462"/>
      <c r="T665" s="1461"/>
      <c r="U665" s="1460"/>
      <c r="V665" s="1461"/>
      <c r="W665" s="1460"/>
      <c r="X665" s="1459"/>
      <c r="Y665" s="1457"/>
      <c r="Z665" s="1458"/>
      <c r="AA665" s="1457"/>
      <c r="AB665" s="1456"/>
      <c r="AC665" s="1455"/>
      <c r="AD665" s="1443"/>
      <c r="AE665" s="1454"/>
      <c r="AF665" s="1453"/>
      <c r="AG665" s="1452"/>
      <c r="AH665" s="1452"/>
      <c r="AI665" s="1451"/>
      <c r="AJ665" s="1449"/>
      <c r="AK665" s="1449"/>
      <c r="AL665" s="1450"/>
      <c r="AM665" s="1449"/>
      <c r="AN665" s="1448"/>
      <c r="AO665" s="1447"/>
      <c r="AP665" s="1446"/>
      <c r="AQ665" s="1445"/>
      <c r="AR665" s="1444"/>
      <c r="EF665" s="1412"/>
      <c r="EG665" s="1411" t="s">
        <v>3361</v>
      </c>
      <c r="EH665" s="1411" t="s">
        <v>603</v>
      </c>
      <c r="EI665" s="1411" t="s">
        <v>1906</v>
      </c>
      <c r="EJ665" s="1411" t="s">
        <v>3362</v>
      </c>
      <c r="EK665" s="1411" t="s">
        <v>3362</v>
      </c>
      <c r="EL665" s="1411" t="s">
        <v>2485</v>
      </c>
      <c r="EM665" s="1411" t="s">
        <v>2486</v>
      </c>
      <c r="EN665" s="1411" t="s">
        <v>2953</v>
      </c>
      <c r="EO665" s="1414" t="s">
        <v>2954</v>
      </c>
    </row>
    <row r="666" spans="2:145" ht="21" customHeight="1">
      <c r="B666" s="1439"/>
      <c r="C666" s="1439"/>
      <c r="D666" s="1439"/>
      <c r="E666" s="1439">
        <f t="array" ref="E666">IF(H665&lt;&gt;"",E665,IF(E665="","",IFERROR(MATCH(TRUE(),INDEX(INDEX(K:K,E665+1):K219&lt;&gt;"",0),0)+E665,"")))</f>
        <v>807</v>
      </c>
      <c r="F666" s="1441">
        <f t="shared" si="175"/>
        <v>0</v>
      </c>
      <c r="G666" s="1441" t="str">
        <f t="shared" si="169"/>
        <v/>
      </c>
      <c r="H666" s="1440" t="str">
        <f t="shared" si="170"/>
        <v/>
      </c>
      <c r="I666" s="1439" t="str">
        <f>IF(AND(F666&lt;&gt;"",N26&gt;0,M666&gt;N26),"Mot &gt; limite","")</f>
        <v/>
      </c>
      <c r="M666" s="1408">
        <f>IF(OR(F666="",N26="",N26&lt;=0),"",IF(LEN(F666)&lt;=N26,LEN(F666),IFERROR(FIND("♦",SUBSTITUTE(LEFT(F666,N26)," ","♦",LEN(LEFT(F666,N26))-LEN(SUBSTITUTE(LEFT(F666,N26)," ","")))),FIND(" ",F666&amp;" ",N26+1)-1)))</f>
        <v>1</v>
      </c>
      <c r="N666" s="1437" t="str">
        <f t="shared" si="171"/>
        <v/>
      </c>
      <c r="O666" s="1438" t="str">
        <f t="shared" si="172"/>
        <v/>
      </c>
      <c r="P666" s="1437" t="str">
        <f t="shared" si="173"/>
        <v/>
      </c>
      <c r="Q666" s="1437" t="str">
        <f t="shared" si="174"/>
        <v/>
      </c>
      <c r="S666" s="1462"/>
      <c r="T666" s="1461"/>
      <c r="U666" s="1460"/>
      <c r="V666" s="1461"/>
      <c r="W666" s="1460"/>
      <c r="X666" s="1459"/>
      <c r="Y666" s="1457"/>
      <c r="Z666" s="1458"/>
      <c r="AA666" s="1457"/>
      <c r="AB666" s="1456"/>
      <c r="AC666" s="1455"/>
      <c r="AD666" s="1443"/>
      <c r="AE666" s="1454"/>
      <c r="AF666" s="1453"/>
      <c r="AG666" s="1452"/>
      <c r="AH666" s="1452"/>
      <c r="AI666" s="1451"/>
      <c r="AJ666" s="1449"/>
      <c r="AK666" s="1449"/>
      <c r="AL666" s="1450"/>
      <c r="AM666" s="1449"/>
      <c r="AN666" s="1448"/>
      <c r="AO666" s="1447"/>
      <c r="AP666" s="1446"/>
      <c r="AQ666" s="1445"/>
      <c r="AR666" s="1444"/>
      <c r="EF666" s="1412"/>
      <c r="EG666" s="1411" t="s">
        <v>3363</v>
      </c>
      <c r="EH666" s="1411" t="s">
        <v>603</v>
      </c>
      <c r="EI666" s="1411" t="s">
        <v>1906</v>
      </c>
      <c r="EJ666" s="1411" t="s">
        <v>3364</v>
      </c>
      <c r="EK666" s="1411" t="s">
        <v>3364</v>
      </c>
      <c r="EL666" s="1411" t="s">
        <v>2485</v>
      </c>
      <c r="EM666" s="1411" t="s">
        <v>2486</v>
      </c>
      <c r="EN666" s="1411" t="s">
        <v>2953</v>
      </c>
      <c r="EO666" s="1414" t="s">
        <v>2954</v>
      </c>
    </row>
    <row r="667" spans="2:145" ht="21" customHeight="1">
      <c r="B667" s="1439"/>
      <c r="C667" s="1439"/>
      <c r="D667" s="1439"/>
      <c r="E667" s="1439">
        <f t="array" ref="E667">IF(H666&lt;&gt;"",E666,IF(E666="","",IFERROR(MATCH(TRUE(),INDEX(INDEX(K:K,E666+1):K219&lt;&gt;"",0),0)+E666,"")))</f>
        <v>808</v>
      </c>
      <c r="F667" s="1441">
        <f t="shared" si="175"/>
        <v>0</v>
      </c>
      <c r="G667" s="1441" t="str">
        <f t="shared" si="169"/>
        <v/>
      </c>
      <c r="H667" s="1440" t="str">
        <f t="shared" si="170"/>
        <v/>
      </c>
      <c r="I667" s="1439" t="str">
        <f>IF(AND(F667&lt;&gt;"",N26&gt;0,M667&gt;N26),"Mot &gt; limite","")</f>
        <v/>
      </c>
      <c r="M667" s="1408">
        <f>IF(OR(F667="",N26="",N26&lt;=0),"",IF(LEN(F667)&lt;=N26,LEN(F667),IFERROR(FIND("♦",SUBSTITUTE(LEFT(F667,N26)," ","♦",LEN(LEFT(F667,N26))-LEN(SUBSTITUTE(LEFT(F667,N26)," ","")))),FIND(" ",F667&amp;" ",N26+1)-1)))</f>
        <v>1</v>
      </c>
      <c r="N667" s="1437" t="str">
        <f t="shared" si="171"/>
        <v/>
      </c>
      <c r="O667" s="1438" t="str">
        <f t="shared" si="172"/>
        <v/>
      </c>
      <c r="P667" s="1437" t="str">
        <f t="shared" si="173"/>
        <v/>
      </c>
      <c r="Q667" s="1437" t="str">
        <f t="shared" si="174"/>
        <v/>
      </c>
      <c r="S667" s="1462"/>
      <c r="T667" s="1461"/>
      <c r="U667" s="1460"/>
      <c r="V667" s="1461"/>
      <c r="W667" s="1460"/>
      <c r="X667" s="1459"/>
      <c r="Y667" s="1457"/>
      <c r="Z667" s="1458"/>
      <c r="AA667" s="1457"/>
      <c r="AB667" s="1456"/>
      <c r="AC667" s="1455"/>
      <c r="AD667" s="1443"/>
      <c r="AE667" s="1454"/>
      <c r="AF667" s="1453"/>
      <c r="AG667" s="1452"/>
      <c r="AH667" s="1452"/>
      <c r="AI667" s="1451"/>
      <c r="AJ667" s="1449"/>
      <c r="AK667" s="1449"/>
      <c r="AL667" s="1450"/>
      <c r="AM667" s="1449"/>
      <c r="AN667" s="1448"/>
      <c r="AO667" s="1447"/>
      <c r="AP667" s="1446"/>
      <c r="AQ667" s="1445"/>
      <c r="AR667" s="1444"/>
      <c r="EF667" s="1412"/>
      <c r="EG667" s="1411" t="s">
        <v>3365</v>
      </c>
      <c r="EH667" s="1411" t="s">
        <v>603</v>
      </c>
      <c r="EI667" s="1411" t="s">
        <v>1906</v>
      </c>
      <c r="EJ667" s="1411" t="s">
        <v>3366</v>
      </c>
      <c r="EK667" s="1411" t="s">
        <v>3366</v>
      </c>
      <c r="EL667" s="1411" t="s">
        <v>2485</v>
      </c>
      <c r="EM667" s="1411" t="s">
        <v>2486</v>
      </c>
      <c r="EN667" s="1411" t="s">
        <v>2953</v>
      </c>
      <c r="EO667" s="1414" t="s">
        <v>2954</v>
      </c>
    </row>
    <row r="668" spans="2:145" ht="21" customHeight="1">
      <c r="B668" s="1439"/>
      <c r="C668" s="1439"/>
      <c r="D668" s="1439"/>
      <c r="E668" s="1439">
        <f t="array" ref="E668">IF(H667&lt;&gt;"",E667,IF(E667="","",IFERROR(MATCH(TRUE(),INDEX(INDEX(K:K,E667+1):K219&lt;&gt;"",0),0)+E667,"")))</f>
        <v>809</v>
      </c>
      <c r="F668" s="1441">
        <f t="shared" si="175"/>
        <v>0</v>
      </c>
      <c r="G668" s="1441" t="str">
        <f t="shared" si="169"/>
        <v/>
      </c>
      <c r="H668" s="1440" t="str">
        <f t="shared" si="170"/>
        <v/>
      </c>
      <c r="I668" s="1439" t="str">
        <f>IF(AND(F668&lt;&gt;"",N26&gt;0,M668&gt;N26),"Mot &gt; limite","")</f>
        <v/>
      </c>
      <c r="M668" s="1408">
        <f>IF(OR(F668="",N26="",N26&lt;=0),"",IF(LEN(F668)&lt;=N26,LEN(F668),IFERROR(FIND("♦",SUBSTITUTE(LEFT(F668,N26)," ","♦",LEN(LEFT(F668,N26))-LEN(SUBSTITUTE(LEFT(F668,N26)," ","")))),FIND(" ",F668&amp;" ",N26+1)-1)))</f>
        <v>1</v>
      </c>
      <c r="N668" s="1437" t="str">
        <f t="shared" si="171"/>
        <v/>
      </c>
      <c r="O668" s="1438" t="str">
        <f t="shared" si="172"/>
        <v/>
      </c>
      <c r="P668" s="1437" t="str">
        <f t="shared" si="173"/>
        <v/>
      </c>
      <c r="Q668" s="1437" t="str">
        <f t="shared" si="174"/>
        <v/>
      </c>
      <c r="S668" s="1462"/>
      <c r="T668" s="1461"/>
      <c r="U668" s="1460"/>
      <c r="V668" s="1461"/>
      <c r="W668" s="1460"/>
      <c r="X668" s="1459"/>
      <c r="Y668" s="1457"/>
      <c r="Z668" s="1458"/>
      <c r="AA668" s="1457"/>
      <c r="AB668" s="1456"/>
      <c r="AC668" s="1455"/>
      <c r="AD668" s="1443"/>
      <c r="AE668" s="1454"/>
      <c r="AF668" s="1453"/>
      <c r="AG668" s="1452"/>
      <c r="AH668" s="1452"/>
      <c r="AI668" s="1451"/>
      <c r="AJ668" s="1449"/>
      <c r="AK668" s="1449"/>
      <c r="AL668" s="1450"/>
      <c r="AM668" s="1449"/>
      <c r="AN668" s="1448"/>
      <c r="AO668" s="1447"/>
      <c r="AP668" s="1446"/>
      <c r="AQ668" s="1445"/>
      <c r="AR668" s="1444"/>
      <c r="EF668" s="1412"/>
      <c r="EG668" s="1411" t="s">
        <v>3367</v>
      </c>
      <c r="EH668" s="1411" t="s">
        <v>603</v>
      </c>
      <c r="EI668" s="1411" t="s">
        <v>1906</v>
      </c>
      <c r="EJ668" s="1411" t="s">
        <v>3368</v>
      </c>
      <c r="EK668" s="1411" t="s">
        <v>3368</v>
      </c>
      <c r="EL668" s="1411" t="s">
        <v>2485</v>
      </c>
      <c r="EM668" s="1411" t="s">
        <v>2486</v>
      </c>
      <c r="EN668" s="1411" t="s">
        <v>2953</v>
      </c>
      <c r="EO668" s="1414" t="s">
        <v>2954</v>
      </c>
    </row>
    <row r="669" spans="2:145" ht="21" customHeight="1">
      <c r="B669" s="1439"/>
      <c r="C669" s="1439"/>
      <c r="D669" s="1439"/>
      <c r="E669" s="1439">
        <f t="array" ref="E669">IF(H668&lt;&gt;"",E668,IF(E668="","",IFERROR(MATCH(TRUE(),INDEX(INDEX(K:K,E668+1):K219&lt;&gt;"",0),0)+E668,"")))</f>
        <v>810</v>
      </c>
      <c r="F669" s="1441">
        <f t="shared" si="175"/>
        <v>0</v>
      </c>
      <c r="G669" s="1441" t="str">
        <f t="shared" si="169"/>
        <v/>
      </c>
      <c r="H669" s="1440" t="str">
        <f t="shared" si="170"/>
        <v/>
      </c>
      <c r="I669" s="1439" t="str">
        <f>IF(AND(F669&lt;&gt;"",N26&gt;0,M669&gt;N26),"Mot &gt; limite","")</f>
        <v/>
      </c>
      <c r="M669" s="1408">
        <f>IF(OR(F669="",N26="",N26&lt;=0),"",IF(LEN(F669)&lt;=N26,LEN(F669),IFERROR(FIND("♦",SUBSTITUTE(LEFT(F669,N26)," ","♦",LEN(LEFT(F669,N26))-LEN(SUBSTITUTE(LEFT(F669,N26)," ","")))),FIND(" ",F669&amp;" ",N26+1)-1)))</f>
        <v>1</v>
      </c>
      <c r="N669" s="1437" t="str">
        <f t="shared" si="171"/>
        <v/>
      </c>
      <c r="O669" s="1438" t="str">
        <f t="shared" si="172"/>
        <v/>
      </c>
      <c r="P669" s="1437" t="str">
        <f t="shared" si="173"/>
        <v/>
      </c>
      <c r="Q669" s="1437" t="str">
        <f t="shared" si="174"/>
        <v/>
      </c>
      <c r="S669" s="1462"/>
      <c r="T669" s="1461"/>
      <c r="U669" s="1460"/>
      <c r="V669" s="1461"/>
      <c r="W669" s="1460"/>
      <c r="X669" s="1459"/>
      <c r="Y669" s="1457"/>
      <c r="Z669" s="1458"/>
      <c r="AA669" s="1457"/>
      <c r="AB669" s="1456"/>
      <c r="AC669" s="1455"/>
      <c r="AD669" s="1443"/>
      <c r="AE669" s="1454"/>
      <c r="AF669" s="1453"/>
      <c r="AG669" s="1452"/>
      <c r="AH669" s="1452"/>
      <c r="AI669" s="1451"/>
      <c r="AJ669" s="1449"/>
      <c r="AK669" s="1449"/>
      <c r="AL669" s="1450"/>
      <c r="AM669" s="1449"/>
      <c r="AN669" s="1448"/>
      <c r="AO669" s="1447"/>
      <c r="AP669" s="1446"/>
      <c r="AQ669" s="1445"/>
      <c r="AR669" s="1444"/>
      <c r="EF669" s="1412"/>
      <c r="EG669" s="1411" t="s">
        <v>3369</v>
      </c>
      <c r="EH669" s="1411" t="s">
        <v>603</v>
      </c>
      <c r="EI669" s="1411" t="s">
        <v>1906</v>
      </c>
      <c r="EJ669" s="1411" t="s">
        <v>3370</v>
      </c>
      <c r="EK669" s="1411" t="s">
        <v>3370</v>
      </c>
      <c r="EL669" s="1411" t="s">
        <v>2485</v>
      </c>
      <c r="EM669" s="1411" t="s">
        <v>2486</v>
      </c>
      <c r="EN669" s="1411" t="s">
        <v>2953</v>
      </c>
      <c r="EO669" s="1414" t="s">
        <v>2954</v>
      </c>
    </row>
    <row r="670" spans="2:145" ht="21" customHeight="1">
      <c r="B670" s="1439"/>
      <c r="C670" s="1439"/>
      <c r="D670" s="1439"/>
      <c r="E670" s="1439">
        <f t="array" ref="E670">IF(H669&lt;&gt;"",E669,IF(E669="","",IFERROR(MATCH(TRUE(),INDEX(INDEX(K:K,E669+1):K219&lt;&gt;"",0),0)+E669,"")))</f>
        <v>811</v>
      </c>
      <c r="F670" s="1441">
        <f t="shared" si="175"/>
        <v>0</v>
      </c>
      <c r="G670" s="1441" t="str">
        <f t="shared" si="169"/>
        <v/>
      </c>
      <c r="H670" s="1440" t="str">
        <f t="shared" si="170"/>
        <v/>
      </c>
      <c r="I670" s="1439" t="str">
        <f>IF(AND(F670&lt;&gt;"",N26&gt;0,M670&gt;N26),"Mot &gt; limite","")</f>
        <v/>
      </c>
      <c r="M670" s="1408">
        <f>IF(OR(F670="",N26="",N26&lt;=0),"",IF(LEN(F670)&lt;=N26,LEN(F670),IFERROR(FIND("♦",SUBSTITUTE(LEFT(F670,N26)," ","♦",LEN(LEFT(F670,N26))-LEN(SUBSTITUTE(LEFT(F670,N26)," ","")))),FIND(" ",F670&amp;" ",N26+1)-1)))</f>
        <v>1</v>
      </c>
      <c r="N670" s="1437" t="str">
        <f t="shared" si="171"/>
        <v/>
      </c>
      <c r="O670" s="1438" t="str">
        <f t="shared" si="172"/>
        <v/>
      </c>
      <c r="P670" s="1437" t="str">
        <f t="shared" si="173"/>
        <v/>
      </c>
      <c r="Q670" s="1437" t="str">
        <f t="shared" si="174"/>
        <v/>
      </c>
      <c r="S670" s="1462"/>
      <c r="T670" s="1461"/>
      <c r="U670" s="1460"/>
      <c r="V670" s="1461"/>
      <c r="W670" s="1460"/>
      <c r="X670" s="1459"/>
      <c r="Y670" s="1457"/>
      <c r="Z670" s="1458"/>
      <c r="AA670" s="1457"/>
      <c r="AB670" s="1456"/>
      <c r="AC670" s="1455"/>
      <c r="AD670" s="1443"/>
      <c r="AE670" s="1454"/>
      <c r="AF670" s="1453"/>
      <c r="AG670" s="1452"/>
      <c r="AH670" s="1452"/>
      <c r="AI670" s="1451"/>
      <c r="AJ670" s="1449"/>
      <c r="AK670" s="1449"/>
      <c r="AL670" s="1450"/>
      <c r="AM670" s="1449"/>
      <c r="AN670" s="1448"/>
      <c r="AO670" s="1447"/>
      <c r="AP670" s="1446"/>
      <c r="AQ670" s="1445"/>
      <c r="AR670" s="1444"/>
      <c r="EF670" s="1412"/>
      <c r="EG670" s="1411" t="s">
        <v>3371</v>
      </c>
      <c r="EH670" s="1411" t="s">
        <v>603</v>
      </c>
      <c r="EI670" s="1411" t="s">
        <v>1906</v>
      </c>
      <c r="EJ670" s="1411" t="s">
        <v>3372</v>
      </c>
      <c r="EK670" s="1411" t="s">
        <v>3372</v>
      </c>
      <c r="EL670" s="1411" t="s">
        <v>2485</v>
      </c>
      <c r="EM670" s="1411" t="s">
        <v>2486</v>
      </c>
      <c r="EN670" s="1411" t="s">
        <v>2953</v>
      </c>
      <c r="EO670" s="1414" t="s">
        <v>2954</v>
      </c>
    </row>
    <row r="671" spans="2:145" ht="21" customHeight="1">
      <c r="B671" s="1439"/>
      <c r="C671" s="1439"/>
      <c r="D671" s="1439"/>
      <c r="E671" s="1439">
        <f t="array" ref="E671">IF(H670&lt;&gt;"",E670,IF(E670="","",IFERROR(MATCH(TRUE(),INDEX(INDEX(K:K,E670+1):K219&lt;&gt;"",0),0)+E670,"")))</f>
        <v>812</v>
      </c>
      <c r="F671" s="1441">
        <f t="shared" si="175"/>
        <v>0</v>
      </c>
      <c r="G671" s="1441" t="str">
        <f t="shared" si="169"/>
        <v/>
      </c>
      <c r="H671" s="1440" t="str">
        <f t="shared" si="170"/>
        <v/>
      </c>
      <c r="I671" s="1439" t="str">
        <f>IF(AND(F671&lt;&gt;"",N26&gt;0,M671&gt;N26),"Mot &gt; limite","")</f>
        <v/>
      </c>
      <c r="M671" s="1408">
        <f>IF(OR(F671="",N26="",N26&lt;=0),"",IF(LEN(F671)&lt;=N26,LEN(F671),IFERROR(FIND("♦",SUBSTITUTE(LEFT(F671,N26)," ","♦",LEN(LEFT(F671,N26))-LEN(SUBSTITUTE(LEFT(F671,N26)," ","")))),FIND(" ",F671&amp;" ",N26+1)-1)))</f>
        <v>1</v>
      </c>
      <c r="N671" s="1437" t="str">
        <f t="shared" si="171"/>
        <v/>
      </c>
      <c r="O671" s="1438" t="str">
        <f t="shared" si="172"/>
        <v/>
      </c>
      <c r="P671" s="1437" t="str">
        <f t="shared" si="173"/>
        <v/>
      </c>
      <c r="Q671" s="1437" t="str">
        <f t="shared" si="174"/>
        <v/>
      </c>
      <c r="S671" s="1462"/>
      <c r="T671" s="1461"/>
      <c r="U671" s="1460"/>
      <c r="V671" s="1461"/>
      <c r="W671" s="1460"/>
      <c r="X671" s="1459"/>
      <c r="Y671" s="1457"/>
      <c r="Z671" s="1458"/>
      <c r="AA671" s="1457"/>
      <c r="AB671" s="1456"/>
      <c r="AC671" s="1455"/>
      <c r="AD671" s="1443"/>
      <c r="AE671" s="1454"/>
      <c r="AF671" s="1453"/>
      <c r="AG671" s="1452"/>
      <c r="AH671" s="1452"/>
      <c r="AI671" s="1451"/>
      <c r="AJ671" s="1449"/>
      <c r="AK671" s="1449"/>
      <c r="AL671" s="1450"/>
      <c r="AM671" s="1449"/>
      <c r="AN671" s="1448"/>
      <c r="AO671" s="1447"/>
      <c r="AP671" s="1446"/>
      <c r="AQ671" s="1445"/>
      <c r="AR671" s="1444"/>
      <c r="EF671" s="1412"/>
      <c r="EG671" s="1411" t="s">
        <v>3373</v>
      </c>
      <c r="EH671" s="1411" t="s">
        <v>603</v>
      </c>
      <c r="EI671" s="1411" t="s">
        <v>1906</v>
      </c>
      <c r="EJ671" s="1411" t="s">
        <v>3374</v>
      </c>
      <c r="EK671" s="1411" t="s">
        <v>3374</v>
      </c>
      <c r="EL671" s="1411" t="s">
        <v>2485</v>
      </c>
      <c r="EM671" s="1411" t="s">
        <v>2486</v>
      </c>
      <c r="EN671" s="1411" t="s">
        <v>2953</v>
      </c>
      <c r="EO671" s="1414" t="s">
        <v>2954</v>
      </c>
    </row>
    <row r="672" spans="2:145" ht="21" customHeight="1">
      <c r="B672" s="1439"/>
      <c r="C672" s="1439"/>
      <c r="D672" s="1439"/>
      <c r="E672" s="1439">
        <f t="array" ref="E672">IF(H671&lt;&gt;"",E671,IF(E671="","",IFERROR(MATCH(TRUE(),INDEX(INDEX(K:K,E671+1):K219&lt;&gt;"",0),0)+E671,"")))</f>
        <v>813</v>
      </c>
      <c r="F672" s="1441">
        <f t="shared" si="175"/>
        <v>0</v>
      </c>
      <c r="G672" s="1441" t="str">
        <f t="shared" si="169"/>
        <v/>
      </c>
      <c r="H672" s="1440" t="str">
        <f t="shared" si="170"/>
        <v/>
      </c>
      <c r="I672" s="1439" t="str">
        <f>IF(AND(F672&lt;&gt;"",N26&gt;0,M672&gt;N26),"Mot &gt; limite","")</f>
        <v/>
      </c>
      <c r="M672" s="1408">
        <f>IF(OR(F672="",N26="",N26&lt;=0),"",IF(LEN(F672)&lt;=N26,LEN(F672),IFERROR(FIND("♦",SUBSTITUTE(LEFT(F672,N26)," ","♦",LEN(LEFT(F672,N26))-LEN(SUBSTITUTE(LEFT(F672,N26)," ","")))),FIND(" ",F672&amp;" ",N26+1)-1)))</f>
        <v>1</v>
      </c>
      <c r="N672" s="1437" t="str">
        <f t="shared" si="171"/>
        <v/>
      </c>
      <c r="O672" s="1438" t="str">
        <f t="shared" si="172"/>
        <v/>
      </c>
      <c r="P672" s="1437" t="str">
        <f t="shared" si="173"/>
        <v/>
      </c>
      <c r="Q672" s="1437" t="str">
        <f t="shared" si="174"/>
        <v/>
      </c>
      <c r="S672" s="1462"/>
      <c r="T672" s="1461"/>
      <c r="U672" s="1460"/>
      <c r="V672" s="1461"/>
      <c r="W672" s="1460"/>
      <c r="X672" s="1459"/>
      <c r="Y672" s="1457"/>
      <c r="Z672" s="1458"/>
      <c r="AA672" s="1457"/>
      <c r="AB672" s="1456"/>
      <c r="AC672" s="1455"/>
      <c r="AD672" s="1443"/>
      <c r="AE672" s="1454"/>
      <c r="AF672" s="1453"/>
      <c r="AG672" s="1452"/>
      <c r="AH672" s="1452"/>
      <c r="AI672" s="1451"/>
      <c r="AJ672" s="1449"/>
      <c r="AK672" s="1449"/>
      <c r="AL672" s="1450"/>
      <c r="AM672" s="1449"/>
      <c r="AN672" s="1448"/>
      <c r="AO672" s="1447"/>
      <c r="AP672" s="1446"/>
      <c r="AQ672" s="1445"/>
      <c r="AR672" s="1444"/>
      <c r="EF672" s="1412"/>
      <c r="EG672" s="1411" t="s">
        <v>3375</v>
      </c>
      <c r="EH672" s="1411" t="s">
        <v>603</v>
      </c>
      <c r="EI672" s="1411" t="s">
        <v>1906</v>
      </c>
      <c r="EJ672" s="1411" t="s">
        <v>3376</v>
      </c>
      <c r="EK672" s="1411" t="s">
        <v>3376</v>
      </c>
      <c r="EL672" s="1411" t="s">
        <v>2485</v>
      </c>
      <c r="EM672" s="1411" t="s">
        <v>2486</v>
      </c>
      <c r="EN672" s="1411" t="s">
        <v>2953</v>
      </c>
      <c r="EO672" s="1414" t="s">
        <v>2954</v>
      </c>
    </row>
    <row r="673" spans="2:145" ht="21" customHeight="1">
      <c r="B673" s="1439"/>
      <c r="C673" s="1439"/>
      <c r="D673" s="1439"/>
      <c r="E673" s="1439">
        <f t="array" ref="E673">IF(H672&lt;&gt;"",E672,IF(E672="","",IFERROR(MATCH(TRUE(),INDEX(INDEX(K:K,E672+1):K219&lt;&gt;"",0),0)+E672,"")))</f>
        <v>814</v>
      </c>
      <c r="F673" s="1441">
        <f t="shared" si="175"/>
        <v>0</v>
      </c>
      <c r="G673" s="1441" t="str">
        <f t="shared" si="169"/>
        <v/>
      </c>
      <c r="H673" s="1440" t="str">
        <f t="shared" si="170"/>
        <v/>
      </c>
      <c r="I673" s="1439" t="str">
        <f>IF(AND(F673&lt;&gt;"",N26&gt;0,M673&gt;N26),"Mot &gt; limite","")</f>
        <v/>
      </c>
      <c r="M673" s="1408">
        <f>IF(OR(F673="",N26="",N26&lt;=0),"",IF(LEN(F673)&lt;=N26,LEN(F673),IFERROR(FIND("♦",SUBSTITUTE(LEFT(F673,N26)," ","♦",LEN(LEFT(F673,N26))-LEN(SUBSTITUTE(LEFT(F673,N26)," ","")))),FIND(" ",F673&amp;" ",N26+1)-1)))</f>
        <v>1</v>
      </c>
      <c r="N673" s="1437" t="str">
        <f t="shared" si="171"/>
        <v/>
      </c>
      <c r="O673" s="1438" t="str">
        <f t="shared" si="172"/>
        <v/>
      </c>
      <c r="P673" s="1437" t="str">
        <f t="shared" si="173"/>
        <v/>
      </c>
      <c r="Q673" s="1437" t="str">
        <f t="shared" si="174"/>
        <v/>
      </c>
      <c r="S673" s="1462"/>
      <c r="T673" s="1461"/>
      <c r="U673" s="1460"/>
      <c r="V673" s="1461"/>
      <c r="W673" s="1460"/>
      <c r="X673" s="1459"/>
      <c r="Y673" s="1457"/>
      <c r="Z673" s="1458"/>
      <c r="AA673" s="1457"/>
      <c r="AB673" s="1456"/>
      <c r="AC673" s="1455"/>
      <c r="AD673" s="1443"/>
      <c r="AE673" s="1454"/>
      <c r="AF673" s="1453"/>
      <c r="AG673" s="1452"/>
      <c r="AH673" s="1452"/>
      <c r="AI673" s="1451"/>
      <c r="AJ673" s="1449"/>
      <c r="AK673" s="1449"/>
      <c r="AL673" s="1450"/>
      <c r="AM673" s="1449"/>
      <c r="AN673" s="1448"/>
      <c r="AO673" s="1447"/>
      <c r="AP673" s="1446"/>
      <c r="AQ673" s="1445"/>
      <c r="AR673" s="1444"/>
      <c r="EF673" s="1412"/>
      <c r="EG673" s="1411" t="s">
        <v>3377</v>
      </c>
      <c r="EH673" s="1411" t="s">
        <v>603</v>
      </c>
      <c r="EI673" s="1411" t="s">
        <v>1906</v>
      </c>
      <c r="EJ673" s="1411" t="s">
        <v>3378</v>
      </c>
      <c r="EK673" s="1411" t="s">
        <v>3378</v>
      </c>
      <c r="EL673" s="1411" t="s">
        <v>2485</v>
      </c>
      <c r="EM673" s="1411" t="s">
        <v>2486</v>
      </c>
      <c r="EN673" s="1411" t="s">
        <v>2953</v>
      </c>
      <c r="EO673" s="1414" t="s">
        <v>2954</v>
      </c>
    </row>
    <row r="674" spans="2:145" ht="21" customHeight="1">
      <c r="B674" s="1439"/>
      <c r="C674" s="1439"/>
      <c r="D674" s="1439"/>
      <c r="E674" s="1439">
        <f t="array" ref="E674">IF(H673&lt;&gt;"",E673,IF(E673="","",IFERROR(MATCH(TRUE(),INDEX(INDEX(K:K,E673+1):K219&lt;&gt;"",0),0)+E673,"")))</f>
        <v>815</v>
      </c>
      <c r="F674" s="1441">
        <f t="shared" si="175"/>
        <v>0</v>
      </c>
      <c r="G674" s="1441" t="str">
        <f t="shared" ref="G674:G737" si="176">IF(OR(F674="",M674="",M674&lt;=0,AND(ISNUMBER(F674),F674=0)),"",LEFT(F674,M674))</f>
        <v/>
      </c>
      <c r="H674" s="1440" t="str">
        <f t="shared" ref="H674:H737" si="177">IF(OR(F674="",M674=""),"",TRIM(MID(F674,M674+1,99999)))</f>
        <v/>
      </c>
      <c r="I674" s="1439" t="str">
        <f>IF(AND(F674&lt;&gt;"",N26&gt;0,M674&gt;N26),"Mot &gt; limite","")</f>
        <v/>
      </c>
      <c r="M674" s="1408">
        <f>IF(OR(F674="",N26="",N26&lt;=0),"",IF(LEN(F674)&lt;=N26,LEN(F674),IFERROR(FIND("♦",SUBSTITUTE(LEFT(F674,N26)," ","♦",LEN(LEFT(F674,N26))-LEN(SUBSTITUTE(LEFT(F674,N26)," ","")))),FIND(" ",F674&amp;" ",N26+1)-1)))</f>
        <v>1</v>
      </c>
      <c r="N674" s="1437" t="str">
        <f t="shared" ref="N674:N737" si="178">IF(O674="","",ROW()-33)</f>
        <v/>
      </c>
      <c r="O674" s="1438" t="str">
        <f t="shared" ref="O674:O737" si="179">G674</f>
        <v/>
      </c>
      <c r="P674" s="1437" t="str">
        <f t="shared" ref="P674:P737" si="180">IF(O674="","",LEN(TRIM(O674))-LEN(SUBSTITUTE(TRIM(O674)," ",""))+1)</f>
        <v/>
      </c>
      <c r="Q674" s="1437" t="str">
        <f t="shared" ref="Q674:Q737" si="181">IF(O674="","",LEN(O674))</f>
        <v/>
      </c>
      <c r="S674" s="1462"/>
      <c r="T674" s="1461"/>
      <c r="U674" s="1460"/>
      <c r="V674" s="1461"/>
      <c r="W674" s="1460"/>
      <c r="X674" s="1459"/>
      <c r="Y674" s="1457"/>
      <c r="Z674" s="1458"/>
      <c r="AA674" s="1457"/>
      <c r="AB674" s="1456"/>
      <c r="AC674" s="1455"/>
      <c r="AD674" s="1443"/>
      <c r="AE674" s="1454"/>
      <c r="AF674" s="1453"/>
      <c r="AG674" s="1452"/>
      <c r="AH674" s="1452"/>
      <c r="AI674" s="1451"/>
      <c r="AJ674" s="1449"/>
      <c r="AK674" s="1449"/>
      <c r="AL674" s="1450"/>
      <c r="AM674" s="1449"/>
      <c r="AN674" s="1448"/>
      <c r="AO674" s="1447"/>
      <c r="AP674" s="1446"/>
      <c r="AQ674" s="1445"/>
      <c r="AR674" s="1444"/>
      <c r="EF674" s="1412"/>
      <c r="EG674" s="1411" t="s">
        <v>3379</v>
      </c>
      <c r="EH674" s="1411" t="s">
        <v>603</v>
      </c>
      <c r="EI674" s="1411" t="s">
        <v>1906</v>
      </c>
      <c r="EJ674" s="1411" t="s">
        <v>3380</v>
      </c>
      <c r="EK674" s="1411" t="s">
        <v>3380</v>
      </c>
      <c r="EL674" s="1411" t="s">
        <v>2485</v>
      </c>
      <c r="EM674" s="1411" t="s">
        <v>2486</v>
      </c>
      <c r="EN674" s="1411" t="s">
        <v>2953</v>
      </c>
      <c r="EO674" s="1414" t="s">
        <v>2954</v>
      </c>
    </row>
    <row r="675" spans="2:145" ht="21" customHeight="1">
      <c r="B675" s="1439"/>
      <c r="C675" s="1439"/>
      <c r="D675" s="1439"/>
      <c r="E675" s="1439">
        <f t="array" ref="E675">IF(H674&lt;&gt;"",E674,IF(E674="","",IFERROR(MATCH(TRUE(),INDEX(INDEX(K:K,E674+1):K219&lt;&gt;"",0),0)+E674,"")))</f>
        <v>816</v>
      </c>
      <c r="F675" s="1441">
        <f t="shared" ref="F675:F738" si="182">IF(E675="","",IF(H674&lt;&gt;"",H674,INDEX(D:D,E675)))</f>
        <v>0</v>
      </c>
      <c r="G675" s="1441" t="str">
        <f t="shared" si="176"/>
        <v/>
      </c>
      <c r="H675" s="1440" t="str">
        <f t="shared" si="177"/>
        <v/>
      </c>
      <c r="I675" s="1439" t="str">
        <f>IF(AND(F675&lt;&gt;"",N26&gt;0,M675&gt;N26),"Mot &gt; limite","")</f>
        <v/>
      </c>
      <c r="M675" s="1408">
        <f>IF(OR(F675="",N26="",N26&lt;=0),"",IF(LEN(F675)&lt;=N26,LEN(F675),IFERROR(FIND("♦",SUBSTITUTE(LEFT(F675,N26)," ","♦",LEN(LEFT(F675,N26))-LEN(SUBSTITUTE(LEFT(F675,N26)," ","")))),FIND(" ",F675&amp;" ",N26+1)-1)))</f>
        <v>1</v>
      </c>
      <c r="N675" s="1437" t="str">
        <f t="shared" si="178"/>
        <v/>
      </c>
      <c r="O675" s="1438" t="str">
        <f t="shared" si="179"/>
        <v/>
      </c>
      <c r="P675" s="1437" t="str">
        <f t="shared" si="180"/>
        <v/>
      </c>
      <c r="Q675" s="1437" t="str">
        <f t="shared" si="181"/>
        <v/>
      </c>
      <c r="S675" s="1462"/>
      <c r="T675" s="1461"/>
      <c r="U675" s="1460"/>
      <c r="V675" s="1461"/>
      <c r="W675" s="1460"/>
      <c r="X675" s="1459"/>
      <c r="Y675" s="1457"/>
      <c r="Z675" s="1458"/>
      <c r="AA675" s="1457"/>
      <c r="AB675" s="1456"/>
      <c r="AC675" s="1455"/>
      <c r="AD675" s="1443"/>
      <c r="AE675" s="1454"/>
      <c r="AF675" s="1453"/>
      <c r="AG675" s="1452"/>
      <c r="AH675" s="1452"/>
      <c r="AI675" s="1451"/>
      <c r="AJ675" s="1449"/>
      <c r="AK675" s="1449"/>
      <c r="AL675" s="1450"/>
      <c r="AM675" s="1449"/>
      <c r="AN675" s="1448"/>
      <c r="AO675" s="1447"/>
      <c r="AP675" s="1446"/>
      <c r="AQ675" s="1445"/>
      <c r="AR675" s="1444"/>
      <c r="EF675" s="1412"/>
      <c r="EG675" s="1411" t="s">
        <v>3381</v>
      </c>
      <c r="EH675" s="1411" t="s">
        <v>603</v>
      </c>
      <c r="EI675" s="1411" t="s">
        <v>1906</v>
      </c>
      <c r="EJ675" s="1411" t="s">
        <v>3382</v>
      </c>
      <c r="EK675" s="1411" t="s">
        <v>3382</v>
      </c>
      <c r="EL675" s="1411" t="s">
        <v>2485</v>
      </c>
      <c r="EM675" s="1411" t="s">
        <v>2486</v>
      </c>
      <c r="EN675" s="1411" t="s">
        <v>2953</v>
      </c>
      <c r="EO675" s="1414" t="s">
        <v>2954</v>
      </c>
    </row>
    <row r="676" spans="2:145" ht="21" customHeight="1">
      <c r="B676" s="1439"/>
      <c r="C676" s="1439"/>
      <c r="D676" s="1439"/>
      <c r="E676" s="1439">
        <f t="array" ref="E676">IF(H675&lt;&gt;"",E675,IF(E675="","",IFERROR(MATCH(TRUE(),INDEX(INDEX(K:K,E675+1):K219&lt;&gt;"",0),0)+E675,"")))</f>
        <v>817</v>
      </c>
      <c r="F676" s="1441">
        <f t="shared" si="182"/>
        <v>0</v>
      </c>
      <c r="G676" s="1441" t="str">
        <f t="shared" si="176"/>
        <v/>
      </c>
      <c r="H676" s="1440" t="str">
        <f t="shared" si="177"/>
        <v/>
      </c>
      <c r="I676" s="1439" t="str">
        <f>IF(AND(F676&lt;&gt;"",N26&gt;0,M676&gt;N26),"Mot &gt; limite","")</f>
        <v/>
      </c>
      <c r="M676" s="1408">
        <f>IF(OR(F676="",N26="",N26&lt;=0),"",IF(LEN(F676)&lt;=N26,LEN(F676),IFERROR(FIND("♦",SUBSTITUTE(LEFT(F676,N26)," ","♦",LEN(LEFT(F676,N26))-LEN(SUBSTITUTE(LEFT(F676,N26)," ","")))),FIND(" ",F676&amp;" ",N26+1)-1)))</f>
        <v>1</v>
      </c>
      <c r="N676" s="1437" t="str">
        <f t="shared" si="178"/>
        <v/>
      </c>
      <c r="O676" s="1438" t="str">
        <f t="shared" si="179"/>
        <v/>
      </c>
      <c r="P676" s="1437" t="str">
        <f t="shared" si="180"/>
        <v/>
      </c>
      <c r="Q676" s="1437" t="str">
        <f t="shared" si="181"/>
        <v/>
      </c>
      <c r="S676" s="1462"/>
      <c r="T676" s="1461"/>
      <c r="U676" s="1460"/>
      <c r="V676" s="1461"/>
      <c r="W676" s="1460"/>
      <c r="X676" s="1459"/>
      <c r="Y676" s="1457"/>
      <c r="Z676" s="1458"/>
      <c r="AA676" s="1457"/>
      <c r="AB676" s="1456"/>
      <c r="AC676" s="1455"/>
      <c r="AD676" s="1443"/>
      <c r="AE676" s="1454"/>
      <c r="AF676" s="1453"/>
      <c r="AG676" s="1452"/>
      <c r="AH676" s="1452"/>
      <c r="AI676" s="1451"/>
      <c r="AJ676" s="1449"/>
      <c r="AK676" s="1449"/>
      <c r="AL676" s="1450"/>
      <c r="AM676" s="1449"/>
      <c r="AN676" s="1448"/>
      <c r="AO676" s="1447"/>
      <c r="AP676" s="1446"/>
      <c r="AQ676" s="1445"/>
      <c r="AR676" s="1444"/>
      <c r="EF676" s="1412"/>
      <c r="EG676" s="1411" t="s">
        <v>3383</v>
      </c>
      <c r="EH676" s="1411" t="s">
        <v>603</v>
      </c>
      <c r="EI676" s="1411" t="s">
        <v>1906</v>
      </c>
      <c r="EJ676" s="1411" t="s">
        <v>3384</v>
      </c>
      <c r="EK676" s="1411" t="s">
        <v>3384</v>
      </c>
      <c r="EL676" s="1411" t="s">
        <v>2485</v>
      </c>
      <c r="EM676" s="1411" t="s">
        <v>2486</v>
      </c>
      <c r="EN676" s="1411" t="s">
        <v>2953</v>
      </c>
      <c r="EO676" s="1414" t="s">
        <v>2954</v>
      </c>
    </row>
    <row r="677" spans="2:145" ht="21" customHeight="1">
      <c r="B677" s="1439"/>
      <c r="C677" s="1439"/>
      <c r="D677" s="1439"/>
      <c r="E677" s="1439">
        <f t="array" ref="E677">IF(H676&lt;&gt;"",E676,IF(E676="","",IFERROR(MATCH(TRUE(),INDEX(INDEX(K:K,E676+1):K219&lt;&gt;"",0),0)+E676,"")))</f>
        <v>818</v>
      </c>
      <c r="F677" s="1441">
        <f t="shared" si="182"/>
        <v>0</v>
      </c>
      <c r="G677" s="1441" t="str">
        <f t="shared" si="176"/>
        <v/>
      </c>
      <c r="H677" s="1440" t="str">
        <f t="shared" si="177"/>
        <v/>
      </c>
      <c r="I677" s="1439" t="str">
        <f>IF(AND(F677&lt;&gt;"",N26&gt;0,M677&gt;N26),"Mot &gt; limite","")</f>
        <v/>
      </c>
      <c r="M677" s="1408">
        <f>IF(OR(F677="",N26="",N26&lt;=0),"",IF(LEN(F677)&lt;=N26,LEN(F677),IFERROR(FIND("♦",SUBSTITUTE(LEFT(F677,N26)," ","♦",LEN(LEFT(F677,N26))-LEN(SUBSTITUTE(LEFT(F677,N26)," ","")))),FIND(" ",F677&amp;" ",N26+1)-1)))</f>
        <v>1</v>
      </c>
      <c r="N677" s="1437" t="str">
        <f t="shared" si="178"/>
        <v/>
      </c>
      <c r="O677" s="1438" t="str">
        <f t="shared" si="179"/>
        <v/>
      </c>
      <c r="P677" s="1437" t="str">
        <f t="shared" si="180"/>
        <v/>
      </c>
      <c r="Q677" s="1437" t="str">
        <f t="shared" si="181"/>
        <v/>
      </c>
      <c r="R677" s="1443"/>
      <c r="S677" s="1443"/>
      <c r="T677" s="1443"/>
      <c r="U677" s="1443"/>
      <c r="V677" s="1443"/>
      <c r="W677" s="1443"/>
      <c r="X677" s="1443"/>
      <c r="Y677" s="1443"/>
      <c r="Z677" s="1443"/>
      <c r="AA677" s="1443"/>
      <c r="AB677" s="1443"/>
      <c r="AC677" s="1443"/>
      <c r="AD677" s="1443"/>
      <c r="AE677" s="1443"/>
      <c r="AF677" s="1443"/>
      <c r="AG677" s="1443"/>
      <c r="AH677" s="1443"/>
      <c r="AI677" s="1443"/>
      <c r="AJ677" s="1443"/>
      <c r="AK677" s="1443"/>
      <c r="AL677" s="1443"/>
      <c r="AM677" s="1443"/>
      <c r="AN677" s="1443"/>
      <c r="AO677" s="1443"/>
      <c r="AP677" s="1443"/>
      <c r="AQ677" s="1443"/>
      <c r="AR677" s="1443"/>
      <c r="AS677" s="1443"/>
      <c r="EF677" s="1412"/>
      <c r="EG677" s="1411" t="s">
        <v>3385</v>
      </c>
      <c r="EH677" s="1411" t="s">
        <v>603</v>
      </c>
      <c r="EI677" s="1411" t="s">
        <v>1906</v>
      </c>
      <c r="EJ677" s="1411" t="s">
        <v>3386</v>
      </c>
      <c r="EK677" s="1411" t="s">
        <v>3386</v>
      </c>
      <c r="EL677" s="1411" t="s">
        <v>2485</v>
      </c>
      <c r="EM677" s="1411" t="s">
        <v>2486</v>
      </c>
      <c r="EN677" s="1411" t="s">
        <v>2953</v>
      </c>
      <c r="EO677" s="1414" t="s">
        <v>2954</v>
      </c>
    </row>
    <row r="678" spans="2:145" ht="21" customHeight="1">
      <c r="B678" s="1439"/>
      <c r="C678" s="1439"/>
      <c r="D678" s="1439"/>
      <c r="E678" s="1439">
        <f t="array" ref="E678">IF(H677&lt;&gt;"",E677,IF(E677="","",IFERROR(MATCH(TRUE(),INDEX(INDEX(K:K,E677+1):K219&lt;&gt;"",0),0)+E677,"")))</f>
        <v>819</v>
      </c>
      <c r="F678" s="1441">
        <f t="shared" si="182"/>
        <v>0</v>
      </c>
      <c r="G678" s="1441" t="str">
        <f t="shared" si="176"/>
        <v/>
      </c>
      <c r="H678" s="1440" t="str">
        <f t="shared" si="177"/>
        <v/>
      </c>
      <c r="I678" s="1439" t="str">
        <f>IF(AND(F678&lt;&gt;"",N26&gt;0,M678&gt;N26),"Mot &gt; limite","")</f>
        <v/>
      </c>
      <c r="M678" s="1408">
        <f>IF(OR(F678="",N26="",N26&lt;=0),"",IF(LEN(F678)&lt;=N26,LEN(F678),IFERROR(FIND("♦",SUBSTITUTE(LEFT(F678,N26)," ","♦",LEN(LEFT(F678,N26))-LEN(SUBSTITUTE(LEFT(F678,N26)," ","")))),FIND(" ",F678&amp;" ",N26+1)-1)))</f>
        <v>1</v>
      </c>
      <c r="N678" s="1437" t="str">
        <f t="shared" si="178"/>
        <v/>
      </c>
      <c r="O678" s="1438" t="str">
        <f t="shared" si="179"/>
        <v/>
      </c>
      <c r="P678" s="1437" t="str">
        <f t="shared" si="180"/>
        <v/>
      </c>
      <c r="Q678" s="1437" t="str">
        <f t="shared" si="181"/>
        <v/>
      </c>
      <c r="R678" s="1443"/>
      <c r="S678" s="1443"/>
      <c r="T678" s="1443"/>
      <c r="U678" s="1443"/>
      <c r="V678" s="1443"/>
      <c r="W678" s="1443"/>
      <c r="X678" s="1443"/>
      <c r="Y678" s="1443"/>
      <c r="Z678" s="1443"/>
      <c r="AA678" s="1443"/>
      <c r="AB678" s="1443"/>
      <c r="AC678" s="1443"/>
      <c r="AD678" s="1443"/>
      <c r="AE678" s="1443"/>
      <c r="AF678" s="1443"/>
      <c r="AG678" s="1443"/>
      <c r="AH678" s="1443"/>
      <c r="AI678" s="1443"/>
      <c r="AJ678" s="1443"/>
      <c r="AK678" s="1443"/>
      <c r="AL678" s="1443"/>
      <c r="AM678" s="1443"/>
      <c r="AN678" s="1443"/>
      <c r="AO678" s="1443"/>
      <c r="AP678" s="1443"/>
      <c r="AQ678" s="1443"/>
      <c r="AR678" s="1443"/>
      <c r="AS678" s="1443"/>
      <c r="EF678" s="1412"/>
      <c r="EG678" s="1411" t="s">
        <v>3387</v>
      </c>
      <c r="EH678" s="1411" t="s">
        <v>603</v>
      </c>
      <c r="EI678" s="1411" t="s">
        <v>1906</v>
      </c>
      <c r="EJ678" s="1411" t="s">
        <v>3388</v>
      </c>
      <c r="EK678" s="1411" t="s">
        <v>3388</v>
      </c>
      <c r="EL678" s="1411" t="s">
        <v>2485</v>
      </c>
      <c r="EM678" s="1411" t="s">
        <v>2486</v>
      </c>
      <c r="EN678" s="1411" t="s">
        <v>2953</v>
      </c>
      <c r="EO678" s="1414" t="s">
        <v>2954</v>
      </c>
    </row>
    <row r="679" spans="2:145" ht="21" customHeight="1">
      <c r="B679" s="1439"/>
      <c r="C679" s="1439"/>
      <c r="D679" s="1439"/>
      <c r="E679" s="1439">
        <f t="array" ref="E679">IF(H678&lt;&gt;"",E678,IF(E678="","",IFERROR(MATCH(TRUE(),INDEX(INDEX(K:K,E678+1):K219&lt;&gt;"",0),0)+E678,"")))</f>
        <v>820</v>
      </c>
      <c r="F679" s="1441">
        <f t="shared" si="182"/>
        <v>0</v>
      </c>
      <c r="G679" s="1441" t="str">
        <f t="shared" si="176"/>
        <v/>
      </c>
      <c r="H679" s="1440" t="str">
        <f t="shared" si="177"/>
        <v/>
      </c>
      <c r="I679" s="1439" t="str">
        <f>IF(AND(F679&lt;&gt;"",N26&gt;0,M679&gt;N26),"Mot &gt; limite","")</f>
        <v/>
      </c>
      <c r="M679" s="1408">
        <f>IF(OR(F679="",N26="",N26&lt;=0),"",IF(LEN(F679)&lt;=N26,LEN(F679),IFERROR(FIND("♦",SUBSTITUTE(LEFT(F679,N26)," ","♦",LEN(LEFT(F679,N26))-LEN(SUBSTITUTE(LEFT(F679,N26)," ","")))),FIND(" ",F679&amp;" ",N26+1)-1)))</f>
        <v>1</v>
      </c>
      <c r="N679" s="1437" t="str">
        <f t="shared" si="178"/>
        <v/>
      </c>
      <c r="O679" s="1438" t="str">
        <f t="shared" si="179"/>
        <v/>
      </c>
      <c r="P679" s="1437" t="str">
        <f t="shared" si="180"/>
        <v/>
      </c>
      <c r="Q679" s="1437" t="str">
        <f t="shared" si="181"/>
        <v/>
      </c>
      <c r="R679" s="1443"/>
      <c r="S679" s="1443"/>
      <c r="T679" s="1443"/>
      <c r="U679" s="1443"/>
      <c r="V679" s="1443"/>
      <c r="W679" s="1443"/>
      <c r="X679" s="1443"/>
      <c r="Y679" s="1443"/>
      <c r="Z679" s="1443"/>
      <c r="AA679" s="1443"/>
      <c r="AB679" s="1443"/>
      <c r="AC679" s="1443"/>
      <c r="AD679" s="1443"/>
      <c r="AE679" s="1443"/>
      <c r="AF679" s="1443"/>
      <c r="AG679" s="1443"/>
      <c r="AH679" s="1443"/>
      <c r="AI679" s="1443"/>
      <c r="AJ679" s="1443"/>
      <c r="AK679" s="1443"/>
      <c r="AL679" s="1443"/>
      <c r="AM679" s="1443"/>
      <c r="AN679" s="1443"/>
      <c r="AO679" s="1443"/>
      <c r="AP679" s="1443"/>
      <c r="AQ679" s="1443"/>
      <c r="AR679" s="1443"/>
      <c r="AS679" s="1443"/>
      <c r="EF679" s="1412"/>
      <c r="EG679" s="1411" t="s">
        <v>3389</v>
      </c>
      <c r="EH679" s="1411" t="s">
        <v>603</v>
      </c>
      <c r="EI679" s="1411" t="s">
        <v>1906</v>
      </c>
      <c r="EJ679" s="1411" t="s">
        <v>3390</v>
      </c>
      <c r="EK679" s="1411" t="s">
        <v>3390</v>
      </c>
      <c r="EL679" s="1411" t="s">
        <v>2485</v>
      </c>
      <c r="EM679" s="1411" t="s">
        <v>2486</v>
      </c>
      <c r="EN679" s="1411" t="s">
        <v>2953</v>
      </c>
      <c r="EO679" s="1414" t="s">
        <v>2954</v>
      </c>
    </row>
    <row r="680" spans="2:145" ht="21" customHeight="1">
      <c r="B680" s="1439"/>
      <c r="C680" s="1439"/>
      <c r="D680" s="1439"/>
      <c r="E680" s="1439">
        <f t="array" ref="E680">IF(H679&lt;&gt;"",E679,IF(E679="","",IFERROR(MATCH(TRUE(),INDEX(INDEX(K:K,E679+1):K219&lt;&gt;"",0),0)+E679,"")))</f>
        <v>821</v>
      </c>
      <c r="F680" s="1441">
        <f t="shared" si="182"/>
        <v>0</v>
      </c>
      <c r="G680" s="1441" t="str">
        <f t="shared" si="176"/>
        <v/>
      </c>
      <c r="H680" s="1440" t="str">
        <f t="shared" si="177"/>
        <v/>
      </c>
      <c r="I680" s="1439" t="str">
        <f>IF(AND(F680&lt;&gt;"",N26&gt;0,M680&gt;N26),"Mot &gt; limite","")</f>
        <v/>
      </c>
      <c r="M680" s="1408">
        <f>IF(OR(F680="",N26="",N26&lt;=0),"",IF(LEN(F680)&lt;=N26,LEN(F680),IFERROR(FIND("♦",SUBSTITUTE(LEFT(F680,N26)," ","♦",LEN(LEFT(F680,N26))-LEN(SUBSTITUTE(LEFT(F680,N26)," ","")))),FIND(" ",F680&amp;" ",N26+1)-1)))</f>
        <v>1</v>
      </c>
      <c r="N680" s="1437" t="str">
        <f t="shared" si="178"/>
        <v/>
      </c>
      <c r="O680" s="1438" t="str">
        <f t="shared" si="179"/>
        <v/>
      </c>
      <c r="P680" s="1437" t="str">
        <f t="shared" si="180"/>
        <v/>
      </c>
      <c r="Q680" s="1437" t="str">
        <f t="shared" si="181"/>
        <v/>
      </c>
      <c r="R680" s="1442">
        <v>1</v>
      </c>
      <c r="S680" s="1442">
        <v>1</v>
      </c>
      <c r="T680" s="1442">
        <v>1</v>
      </c>
      <c r="U680" s="1442">
        <v>1</v>
      </c>
      <c r="V680" s="1442">
        <v>1</v>
      </c>
      <c r="W680" s="1442">
        <v>1</v>
      </c>
      <c r="X680" s="1442">
        <v>1</v>
      </c>
      <c r="Y680" s="1442">
        <v>1</v>
      </c>
      <c r="Z680" s="1442">
        <v>1</v>
      </c>
      <c r="AA680" s="1442">
        <v>1</v>
      </c>
      <c r="AB680" s="1442">
        <v>1</v>
      </c>
      <c r="AC680" s="1442">
        <v>1</v>
      </c>
      <c r="AD680" s="1442">
        <v>1</v>
      </c>
      <c r="AE680" s="1442">
        <v>1</v>
      </c>
      <c r="AF680" s="1442">
        <v>1</v>
      </c>
      <c r="AG680" s="1442">
        <v>1</v>
      </c>
      <c r="AH680" s="1442"/>
      <c r="AI680" s="1442">
        <v>1</v>
      </c>
      <c r="AJ680" s="1442">
        <v>1</v>
      </c>
      <c r="AK680" s="1442">
        <v>1</v>
      </c>
      <c r="AL680" s="1442">
        <v>1</v>
      </c>
      <c r="AM680" s="1442">
        <v>1</v>
      </c>
      <c r="AN680" s="1442">
        <v>1</v>
      </c>
      <c r="AO680" s="1442">
        <v>1</v>
      </c>
      <c r="AP680" s="1442">
        <v>1</v>
      </c>
      <c r="AQ680" s="1442">
        <v>1</v>
      </c>
      <c r="AR680" s="1442">
        <v>1</v>
      </c>
      <c r="AS680" s="1442">
        <v>1</v>
      </c>
      <c r="EF680" s="1412"/>
      <c r="EG680" s="1411" t="s">
        <v>3391</v>
      </c>
      <c r="EH680" s="1411" t="s">
        <v>603</v>
      </c>
      <c r="EI680" s="1411" t="s">
        <v>1906</v>
      </c>
      <c r="EJ680" s="1411" t="s">
        <v>3392</v>
      </c>
      <c r="EK680" s="1411" t="s">
        <v>3392</v>
      </c>
      <c r="EL680" s="1411" t="s">
        <v>2485</v>
      </c>
      <c r="EM680" s="1411" t="s">
        <v>2486</v>
      </c>
      <c r="EN680" s="1411" t="s">
        <v>2953</v>
      </c>
      <c r="EO680" s="1414" t="s">
        <v>2954</v>
      </c>
    </row>
    <row r="681" spans="2:145">
      <c r="B681" s="1439"/>
      <c r="C681" s="1439"/>
      <c r="D681" s="1439"/>
      <c r="E681" s="1439">
        <f t="array" ref="E681">IF(H680&lt;&gt;"",E680,IF(E680="","",IFERROR(MATCH(TRUE(),INDEX(INDEX(K:K,E680+1):K219&lt;&gt;"",0),0)+E680,"")))</f>
        <v>822</v>
      </c>
      <c r="F681" s="1441">
        <f t="shared" si="182"/>
        <v>0</v>
      </c>
      <c r="G681" s="1441" t="str">
        <f t="shared" si="176"/>
        <v/>
      </c>
      <c r="H681" s="1440" t="str">
        <f t="shared" si="177"/>
        <v/>
      </c>
      <c r="I681" s="1439" t="str">
        <f>IF(AND(F681&lt;&gt;"",N26&gt;0,M681&gt;N26),"Mot &gt; limite","")</f>
        <v/>
      </c>
      <c r="M681" s="1408">
        <f>IF(OR(F681="",N26="",N26&lt;=0),"",IF(LEN(F681)&lt;=N26,LEN(F681),IFERROR(FIND("♦",SUBSTITUTE(LEFT(F681,N26)," ","♦",LEN(LEFT(F681,N26))-LEN(SUBSTITUTE(LEFT(F681,N26)," ","")))),FIND(" ",F681&amp;" ",N26+1)-1)))</f>
        <v>1</v>
      </c>
      <c r="N681" s="1437" t="str">
        <f t="shared" si="178"/>
        <v/>
      </c>
      <c r="O681" s="1438" t="str">
        <f t="shared" si="179"/>
        <v/>
      </c>
      <c r="P681" s="1437" t="str">
        <f t="shared" si="180"/>
        <v/>
      </c>
      <c r="Q681" s="1437" t="str">
        <f t="shared" si="181"/>
        <v/>
      </c>
      <c r="EF681" s="1412"/>
      <c r="EG681" s="1411" t="s">
        <v>3393</v>
      </c>
      <c r="EH681" s="1411" t="s">
        <v>603</v>
      </c>
      <c r="EI681" s="1411" t="s">
        <v>1906</v>
      </c>
      <c r="EJ681" s="1411" t="s">
        <v>3394</v>
      </c>
      <c r="EK681" s="1411" t="s">
        <v>3394</v>
      </c>
      <c r="EL681" s="1411" t="s">
        <v>2485</v>
      </c>
      <c r="EM681" s="1411" t="s">
        <v>2486</v>
      </c>
      <c r="EN681" s="1411" t="s">
        <v>2953</v>
      </c>
      <c r="EO681" s="1414" t="s">
        <v>2954</v>
      </c>
    </row>
    <row r="682" spans="2:145">
      <c r="B682" s="1439"/>
      <c r="C682" s="1439"/>
      <c r="D682" s="1439"/>
      <c r="E682" s="1439">
        <f t="array" ref="E682">IF(H681&lt;&gt;"",E681,IF(E681="","",IFERROR(MATCH(TRUE(),INDEX(INDEX(K:K,E681+1):K219&lt;&gt;"",0),0)+E681,"")))</f>
        <v>823</v>
      </c>
      <c r="F682" s="1441">
        <f t="shared" si="182"/>
        <v>0</v>
      </c>
      <c r="G682" s="1441" t="str">
        <f t="shared" si="176"/>
        <v/>
      </c>
      <c r="H682" s="1440" t="str">
        <f t="shared" si="177"/>
        <v/>
      </c>
      <c r="I682" s="1439" t="str">
        <f>IF(AND(F682&lt;&gt;"",N26&gt;0,M682&gt;N26),"Mot &gt; limite","")</f>
        <v/>
      </c>
      <c r="M682" s="1408">
        <f>IF(OR(F682="",N26="",N26&lt;=0),"",IF(LEN(F682)&lt;=N26,LEN(F682),IFERROR(FIND("♦",SUBSTITUTE(LEFT(F682,N26)," ","♦",LEN(LEFT(F682,N26))-LEN(SUBSTITUTE(LEFT(F682,N26)," ","")))),FIND(" ",F682&amp;" ",N26+1)-1)))</f>
        <v>1</v>
      </c>
      <c r="N682" s="1437" t="str">
        <f t="shared" si="178"/>
        <v/>
      </c>
      <c r="O682" s="1438" t="str">
        <f t="shared" si="179"/>
        <v/>
      </c>
      <c r="P682" s="1437" t="str">
        <f t="shared" si="180"/>
        <v/>
      </c>
      <c r="Q682" s="1437" t="str">
        <f t="shared" si="181"/>
        <v/>
      </c>
      <c r="EF682" s="1412"/>
      <c r="EG682" s="1411" t="s">
        <v>3395</v>
      </c>
      <c r="EH682" s="1411" t="s">
        <v>603</v>
      </c>
      <c r="EI682" s="1411" t="s">
        <v>1906</v>
      </c>
      <c r="EJ682" s="1411" t="s">
        <v>3396</v>
      </c>
      <c r="EK682" s="1411" t="s">
        <v>3396</v>
      </c>
      <c r="EL682" s="1411" t="s">
        <v>2485</v>
      </c>
      <c r="EM682" s="1411" t="s">
        <v>2486</v>
      </c>
      <c r="EN682" s="1411" t="s">
        <v>2953</v>
      </c>
      <c r="EO682" s="1414" t="s">
        <v>2954</v>
      </c>
    </row>
    <row r="683" spans="2:145">
      <c r="B683" s="1439"/>
      <c r="C683" s="1439"/>
      <c r="D683" s="1439"/>
      <c r="E683" s="1439">
        <f t="array" ref="E683">IF(H682&lt;&gt;"",E682,IF(E682="","",IFERROR(MATCH(TRUE(),INDEX(INDEX(K:K,E682+1):K219&lt;&gt;"",0),0)+E682,"")))</f>
        <v>824</v>
      </c>
      <c r="F683" s="1441">
        <f t="shared" si="182"/>
        <v>0</v>
      </c>
      <c r="G683" s="1441" t="str">
        <f t="shared" si="176"/>
        <v/>
      </c>
      <c r="H683" s="1440" t="str">
        <f t="shared" si="177"/>
        <v/>
      </c>
      <c r="I683" s="1439" t="str">
        <f>IF(AND(F683&lt;&gt;"",N26&gt;0,M683&gt;N26),"Mot &gt; limite","")</f>
        <v/>
      </c>
      <c r="M683" s="1408">
        <f>IF(OR(F683="",N26="",N26&lt;=0),"",IF(LEN(F683)&lt;=N26,LEN(F683),IFERROR(FIND("♦",SUBSTITUTE(LEFT(F683,N26)," ","♦",LEN(LEFT(F683,N26))-LEN(SUBSTITUTE(LEFT(F683,N26)," ","")))),FIND(" ",F683&amp;" ",N26+1)-1)))</f>
        <v>1</v>
      </c>
      <c r="N683" s="1437" t="str">
        <f t="shared" si="178"/>
        <v/>
      </c>
      <c r="O683" s="1438" t="str">
        <f t="shared" si="179"/>
        <v/>
      </c>
      <c r="P683" s="1437" t="str">
        <f t="shared" si="180"/>
        <v/>
      </c>
      <c r="Q683" s="1437" t="str">
        <f t="shared" si="181"/>
        <v/>
      </c>
      <c r="EF683" s="1412"/>
      <c r="EG683" s="1411" t="s">
        <v>3397</v>
      </c>
      <c r="EH683" s="1411" t="s">
        <v>603</v>
      </c>
      <c r="EI683" s="1411" t="s">
        <v>1906</v>
      </c>
      <c r="EJ683" s="1411" t="s">
        <v>3398</v>
      </c>
      <c r="EK683" s="1411" t="s">
        <v>3398</v>
      </c>
      <c r="EL683" s="1411" t="s">
        <v>2485</v>
      </c>
      <c r="EM683" s="1411" t="s">
        <v>2486</v>
      </c>
      <c r="EN683" s="1411" t="s">
        <v>2953</v>
      </c>
      <c r="EO683" s="1414" t="s">
        <v>2954</v>
      </c>
    </row>
    <row r="684" spans="2:145">
      <c r="B684" s="1439"/>
      <c r="C684" s="1439"/>
      <c r="D684" s="1439"/>
      <c r="E684" s="1439">
        <f t="array" ref="E684">IF(H683&lt;&gt;"",E683,IF(E683="","",IFERROR(MATCH(TRUE(),INDEX(INDEX(K:K,E683+1):K219&lt;&gt;"",0),0)+E683,"")))</f>
        <v>825</v>
      </c>
      <c r="F684" s="1441">
        <f t="shared" si="182"/>
        <v>0</v>
      </c>
      <c r="G684" s="1441" t="str">
        <f t="shared" si="176"/>
        <v/>
      </c>
      <c r="H684" s="1440" t="str">
        <f t="shared" si="177"/>
        <v/>
      </c>
      <c r="I684" s="1439" t="str">
        <f>IF(AND(F684&lt;&gt;"",N26&gt;0,M684&gt;N26),"Mot &gt; limite","")</f>
        <v/>
      </c>
      <c r="M684" s="1408">
        <f>IF(OR(F684="",N26="",N26&lt;=0),"",IF(LEN(F684)&lt;=N26,LEN(F684),IFERROR(FIND("♦",SUBSTITUTE(LEFT(F684,N26)," ","♦",LEN(LEFT(F684,N26))-LEN(SUBSTITUTE(LEFT(F684,N26)," ","")))),FIND(" ",F684&amp;" ",N26+1)-1)))</f>
        <v>1</v>
      </c>
      <c r="N684" s="1437" t="str">
        <f t="shared" si="178"/>
        <v/>
      </c>
      <c r="O684" s="1438" t="str">
        <f t="shared" si="179"/>
        <v/>
      </c>
      <c r="P684" s="1437" t="str">
        <f t="shared" si="180"/>
        <v/>
      </c>
      <c r="Q684" s="1437" t="str">
        <f t="shared" si="181"/>
        <v/>
      </c>
      <c r="EF684" s="1412"/>
      <c r="EG684" s="1411" t="s">
        <v>3399</v>
      </c>
      <c r="EH684" s="1411" t="s">
        <v>603</v>
      </c>
      <c r="EI684" s="1411" t="s">
        <v>1906</v>
      </c>
      <c r="EJ684" s="1411" t="s">
        <v>3400</v>
      </c>
      <c r="EK684" s="1411" t="s">
        <v>3400</v>
      </c>
      <c r="EL684" s="1411" t="s">
        <v>2485</v>
      </c>
      <c r="EM684" s="1411" t="s">
        <v>2486</v>
      </c>
      <c r="EN684" s="1411" t="s">
        <v>2953</v>
      </c>
      <c r="EO684" s="1414" t="s">
        <v>2954</v>
      </c>
    </row>
    <row r="685" spans="2:145">
      <c r="B685" s="1439"/>
      <c r="C685" s="1439"/>
      <c r="D685" s="1439"/>
      <c r="E685" s="1439">
        <f t="array" ref="E685">IF(H684&lt;&gt;"",E684,IF(E684="","",IFERROR(MATCH(TRUE(),INDEX(INDEX(K:K,E684+1):K219&lt;&gt;"",0),0)+E684,"")))</f>
        <v>826</v>
      </c>
      <c r="F685" s="1441">
        <f t="shared" si="182"/>
        <v>0</v>
      </c>
      <c r="G685" s="1441" t="str">
        <f t="shared" si="176"/>
        <v/>
      </c>
      <c r="H685" s="1440" t="str">
        <f t="shared" si="177"/>
        <v/>
      </c>
      <c r="I685" s="1439" t="str">
        <f>IF(AND(F685&lt;&gt;"",N26&gt;0,M685&gt;N26),"Mot &gt; limite","")</f>
        <v/>
      </c>
      <c r="M685" s="1408">
        <f>IF(OR(F685="",N26="",N26&lt;=0),"",IF(LEN(F685)&lt;=N26,LEN(F685),IFERROR(FIND("♦",SUBSTITUTE(LEFT(F685,N26)," ","♦",LEN(LEFT(F685,N26))-LEN(SUBSTITUTE(LEFT(F685,N26)," ","")))),FIND(" ",F685&amp;" ",N26+1)-1)))</f>
        <v>1</v>
      </c>
      <c r="N685" s="1437" t="str">
        <f t="shared" si="178"/>
        <v/>
      </c>
      <c r="O685" s="1438" t="str">
        <f t="shared" si="179"/>
        <v/>
      </c>
      <c r="P685" s="1437" t="str">
        <f t="shared" si="180"/>
        <v/>
      </c>
      <c r="Q685" s="1437" t="str">
        <f t="shared" si="181"/>
        <v/>
      </c>
      <c r="EF685" s="1412"/>
      <c r="EG685" s="1411" t="s">
        <v>3401</v>
      </c>
      <c r="EH685" s="1411" t="s">
        <v>603</v>
      </c>
      <c r="EI685" s="1411" t="s">
        <v>1906</v>
      </c>
      <c r="EJ685" s="1411" t="s">
        <v>3402</v>
      </c>
      <c r="EK685" s="1411" t="s">
        <v>3402</v>
      </c>
      <c r="EL685" s="1411" t="s">
        <v>2485</v>
      </c>
      <c r="EM685" s="1411" t="s">
        <v>2486</v>
      </c>
      <c r="EN685" s="1411" t="s">
        <v>2953</v>
      </c>
      <c r="EO685" s="1414" t="s">
        <v>2954</v>
      </c>
    </row>
    <row r="686" spans="2:145">
      <c r="B686" s="1439"/>
      <c r="C686" s="1439"/>
      <c r="D686" s="1439"/>
      <c r="E686" s="1439">
        <f t="array" ref="E686">IF(H685&lt;&gt;"",E685,IF(E685="","",IFERROR(MATCH(TRUE(),INDEX(INDEX(K:K,E685+1):K219&lt;&gt;"",0),0)+E685,"")))</f>
        <v>827</v>
      </c>
      <c r="F686" s="1441">
        <f t="shared" si="182"/>
        <v>0</v>
      </c>
      <c r="G686" s="1441" t="str">
        <f t="shared" si="176"/>
        <v/>
      </c>
      <c r="H686" s="1440" t="str">
        <f t="shared" si="177"/>
        <v/>
      </c>
      <c r="I686" s="1439" t="str">
        <f>IF(AND(F686&lt;&gt;"",N26&gt;0,M686&gt;N26),"Mot &gt; limite","")</f>
        <v/>
      </c>
      <c r="M686" s="1408">
        <f>IF(OR(F686="",N26="",N26&lt;=0),"",IF(LEN(F686)&lt;=N26,LEN(F686),IFERROR(FIND("♦",SUBSTITUTE(LEFT(F686,N26)," ","♦",LEN(LEFT(F686,N26))-LEN(SUBSTITUTE(LEFT(F686,N26)," ","")))),FIND(" ",F686&amp;" ",N26+1)-1)))</f>
        <v>1</v>
      </c>
      <c r="N686" s="1437" t="str">
        <f t="shared" si="178"/>
        <v/>
      </c>
      <c r="O686" s="1438" t="str">
        <f t="shared" si="179"/>
        <v/>
      </c>
      <c r="P686" s="1437" t="str">
        <f t="shared" si="180"/>
        <v/>
      </c>
      <c r="Q686" s="1437" t="str">
        <f t="shared" si="181"/>
        <v/>
      </c>
      <c r="EF686" s="1412"/>
      <c r="EG686" s="1411" t="s">
        <v>3403</v>
      </c>
      <c r="EH686" s="1411" t="s">
        <v>603</v>
      </c>
      <c r="EI686" s="1411" t="s">
        <v>1906</v>
      </c>
      <c r="EJ686" s="1411" t="s">
        <v>3404</v>
      </c>
      <c r="EK686" s="1411" t="s">
        <v>3404</v>
      </c>
      <c r="EL686" s="1411" t="s">
        <v>2485</v>
      </c>
      <c r="EM686" s="1411" t="s">
        <v>2486</v>
      </c>
      <c r="EN686" s="1411" t="s">
        <v>2953</v>
      </c>
      <c r="EO686" s="1414" t="s">
        <v>2954</v>
      </c>
    </row>
    <row r="687" spans="2:145">
      <c r="B687" s="1439"/>
      <c r="C687" s="1439"/>
      <c r="D687" s="1439"/>
      <c r="E687" s="1439">
        <f t="array" ref="E687">IF(H686&lt;&gt;"",E686,IF(E686="","",IFERROR(MATCH(TRUE(),INDEX(INDEX(K:K,E686+1):K219&lt;&gt;"",0),0)+E686,"")))</f>
        <v>828</v>
      </c>
      <c r="F687" s="1441">
        <f t="shared" si="182"/>
        <v>0</v>
      </c>
      <c r="G687" s="1441" t="str">
        <f t="shared" si="176"/>
        <v/>
      </c>
      <c r="H687" s="1440" t="str">
        <f t="shared" si="177"/>
        <v/>
      </c>
      <c r="I687" s="1439" t="str">
        <f>IF(AND(F687&lt;&gt;"",N26&gt;0,M687&gt;N26),"Mot &gt; limite","")</f>
        <v/>
      </c>
      <c r="M687" s="1408">
        <f>IF(OR(F687="",N26="",N26&lt;=0),"",IF(LEN(F687)&lt;=N26,LEN(F687),IFERROR(FIND("♦",SUBSTITUTE(LEFT(F687,N26)," ","♦",LEN(LEFT(F687,N26))-LEN(SUBSTITUTE(LEFT(F687,N26)," ","")))),FIND(" ",F687&amp;" ",N26+1)-1)))</f>
        <v>1</v>
      </c>
      <c r="N687" s="1437" t="str">
        <f t="shared" si="178"/>
        <v/>
      </c>
      <c r="O687" s="1438" t="str">
        <f t="shared" si="179"/>
        <v/>
      </c>
      <c r="P687" s="1437" t="str">
        <f t="shared" si="180"/>
        <v/>
      </c>
      <c r="Q687" s="1437" t="str">
        <f t="shared" si="181"/>
        <v/>
      </c>
      <c r="EF687" s="1412"/>
      <c r="EG687" s="1411" t="s">
        <v>3405</v>
      </c>
      <c r="EH687" s="1411" t="s">
        <v>603</v>
      </c>
      <c r="EI687" s="1411" t="s">
        <v>1906</v>
      </c>
      <c r="EJ687" s="1411" t="s">
        <v>3406</v>
      </c>
      <c r="EK687" s="1411" t="s">
        <v>3406</v>
      </c>
      <c r="EL687" s="1411" t="s">
        <v>2485</v>
      </c>
      <c r="EM687" s="1411" t="s">
        <v>2486</v>
      </c>
      <c r="EN687" s="1411" t="s">
        <v>2953</v>
      </c>
      <c r="EO687" s="1414" t="s">
        <v>2954</v>
      </c>
    </row>
    <row r="688" spans="2:145">
      <c r="B688" s="1439"/>
      <c r="C688" s="1439"/>
      <c r="D688" s="1439"/>
      <c r="E688" s="1439">
        <f t="array" ref="E688">IF(H687&lt;&gt;"",E687,IF(E687="","",IFERROR(MATCH(TRUE(),INDEX(INDEX(K:K,E687+1):K219&lt;&gt;"",0),0)+E687,"")))</f>
        <v>829</v>
      </c>
      <c r="F688" s="1441">
        <f t="shared" si="182"/>
        <v>0</v>
      </c>
      <c r="G688" s="1441" t="str">
        <f t="shared" si="176"/>
        <v/>
      </c>
      <c r="H688" s="1440" t="str">
        <f t="shared" si="177"/>
        <v/>
      </c>
      <c r="I688" s="1439" t="str">
        <f>IF(AND(F688&lt;&gt;"",N26&gt;0,M688&gt;N26),"Mot &gt; limite","")</f>
        <v/>
      </c>
      <c r="M688" s="1408">
        <f>IF(OR(F688="",N26="",N26&lt;=0),"",IF(LEN(F688)&lt;=N26,LEN(F688),IFERROR(FIND("♦",SUBSTITUTE(LEFT(F688,N26)," ","♦",LEN(LEFT(F688,N26))-LEN(SUBSTITUTE(LEFT(F688,N26)," ","")))),FIND(" ",F688&amp;" ",N26+1)-1)))</f>
        <v>1</v>
      </c>
      <c r="N688" s="1437" t="str">
        <f t="shared" si="178"/>
        <v/>
      </c>
      <c r="O688" s="1438" t="str">
        <f t="shared" si="179"/>
        <v/>
      </c>
      <c r="P688" s="1437" t="str">
        <f t="shared" si="180"/>
        <v/>
      </c>
      <c r="Q688" s="1437" t="str">
        <f t="shared" si="181"/>
        <v/>
      </c>
      <c r="EF688" s="1412"/>
      <c r="EG688" s="1411" t="s">
        <v>3407</v>
      </c>
      <c r="EH688" s="1411" t="s">
        <v>603</v>
      </c>
      <c r="EI688" s="1411" t="s">
        <v>1906</v>
      </c>
      <c r="EJ688" s="1411" t="s">
        <v>3408</v>
      </c>
      <c r="EK688" s="1411" t="s">
        <v>3408</v>
      </c>
      <c r="EL688" s="1411" t="s">
        <v>2485</v>
      </c>
      <c r="EM688" s="1411" t="s">
        <v>2486</v>
      </c>
      <c r="EN688" s="1411" t="s">
        <v>2953</v>
      </c>
      <c r="EO688" s="1414" t="s">
        <v>2954</v>
      </c>
    </row>
    <row r="689" spans="2:145">
      <c r="B689" s="1439"/>
      <c r="C689" s="1439"/>
      <c r="D689" s="1439"/>
      <c r="E689" s="1439">
        <f t="array" ref="E689">IF(H688&lt;&gt;"",E688,IF(E688="","",IFERROR(MATCH(TRUE(),INDEX(INDEX(K:K,E688+1):K219&lt;&gt;"",0),0)+E688,"")))</f>
        <v>830</v>
      </c>
      <c r="F689" s="1441">
        <f t="shared" si="182"/>
        <v>0</v>
      </c>
      <c r="G689" s="1441" t="str">
        <f t="shared" si="176"/>
        <v/>
      </c>
      <c r="H689" s="1440" t="str">
        <f t="shared" si="177"/>
        <v/>
      </c>
      <c r="I689" s="1439" t="str">
        <f>IF(AND(F689&lt;&gt;"",N26&gt;0,M689&gt;N26),"Mot &gt; limite","")</f>
        <v/>
      </c>
      <c r="M689" s="1408">
        <f>IF(OR(F689="",N26="",N26&lt;=0),"",IF(LEN(F689)&lt;=N26,LEN(F689),IFERROR(FIND("♦",SUBSTITUTE(LEFT(F689,N26)," ","♦",LEN(LEFT(F689,N26))-LEN(SUBSTITUTE(LEFT(F689,N26)," ","")))),FIND(" ",F689&amp;" ",N26+1)-1)))</f>
        <v>1</v>
      </c>
      <c r="N689" s="1437" t="str">
        <f t="shared" si="178"/>
        <v/>
      </c>
      <c r="O689" s="1438" t="str">
        <f t="shared" si="179"/>
        <v/>
      </c>
      <c r="P689" s="1437" t="str">
        <f t="shared" si="180"/>
        <v/>
      </c>
      <c r="Q689" s="1437" t="str">
        <f t="shared" si="181"/>
        <v/>
      </c>
      <c r="EF689" s="1412"/>
      <c r="EG689" s="1411" t="s">
        <v>3409</v>
      </c>
      <c r="EH689" s="1411" t="s">
        <v>603</v>
      </c>
      <c r="EI689" s="1411" t="s">
        <v>1906</v>
      </c>
      <c r="EJ689" s="1411" t="s">
        <v>3410</v>
      </c>
      <c r="EK689" s="1411" t="s">
        <v>3410</v>
      </c>
      <c r="EL689" s="1411" t="s">
        <v>2485</v>
      </c>
      <c r="EM689" s="1411" t="s">
        <v>2486</v>
      </c>
      <c r="EN689" s="1411" t="s">
        <v>2953</v>
      </c>
      <c r="EO689" s="1414" t="s">
        <v>2954</v>
      </c>
    </row>
    <row r="690" spans="2:145">
      <c r="B690" s="1439"/>
      <c r="C690" s="1439"/>
      <c r="D690" s="1439"/>
      <c r="E690" s="1439">
        <f t="array" ref="E690">IF(H689&lt;&gt;"",E689,IF(E689="","",IFERROR(MATCH(TRUE(),INDEX(INDEX(K:K,E689+1):K219&lt;&gt;"",0),0)+E689,"")))</f>
        <v>831</v>
      </c>
      <c r="F690" s="1441">
        <f t="shared" si="182"/>
        <v>0</v>
      </c>
      <c r="G690" s="1441" t="str">
        <f t="shared" si="176"/>
        <v/>
      </c>
      <c r="H690" s="1440" t="str">
        <f t="shared" si="177"/>
        <v/>
      </c>
      <c r="I690" s="1439" t="str">
        <f>IF(AND(F690&lt;&gt;"",N26&gt;0,M690&gt;N26),"Mot &gt; limite","")</f>
        <v/>
      </c>
      <c r="M690" s="1408">
        <f>IF(OR(F690="",N26="",N26&lt;=0),"",IF(LEN(F690)&lt;=N26,LEN(F690),IFERROR(FIND("♦",SUBSTITUTE(LEFT(F690,N26)," ","♦",LEN(LEFT(F690,N26))-LEN(SUBSTITUTE(LEFT(F690,N26)," ","")))),FIND(" ",F690&amp;" ",N26+1)-1)))</f>
        <v>1</v>
      </c>
      <c r="N690" s="1437" t="str">
        <f t="shared" si="178"/>
        <v/>
      </c>
      <c r="O690" s="1438" t="str">
        <f t="shared" si="179"/>
        <v/>
      </c>
      <c r="P690" s="1437" t="str">
        <f t="shared" si="180"/>
        <v/>
      </c>
      <c r="Q690" s="1437" t="str">
        <f t="shared" si="181"/>
        <v/>
      </c>
      <c r="EF690" s="1412"/>
      <c r="EG690" s="1411" t="s">
        <v>3411</v>
      </c>
      <c r="EH690" s="1411" t="s">
        <v>603</v>
      </c>
      <c r="EI690" s="1411" t="s">
        <v>1906</v>
      </c>
      <c r="EJ690" s="1411" t="s">
        <v>3412</v>
      </c>
      <c r="EK690" s="1411" t="s">
        <v>3412</v>
      </c>
      <c r="EL690" s="1411" t="s">
        <v>2485</v>
      </c>
      <c r="EM690" s="1411" t="s">
        <v>2486</v>
      </c>
      <c r="EN690" s="1411" t="s">
        <v>2953</v>
      </c>
      <c r="EO690" s="1414" t="s">
        <v>2954</v>
      </c>
    </row>
    <row r="691" spans="2:145">
      <c r="B691" s="1439"/>
      <c r="C691" s="1439"/>
      <c r="D691" s="1439"/>
      <c r="E691" s="1439">
        <f t="array" ref="E691">IF(H690&lt;&gt;"",E690,IF(E690="","",IFERROR(MATCH(TRUE(),INDEX(INDEX(K:K,E690+1):K219&lt;&gt;"",0),0)+E690,"")))</f>
        <v>832</v>
      </c>
      <c r="F691" s="1441">
        <f t="shared" si="182"/>
        <v>0</v>
      </c>
      <c r="G691" s="1441" t="str">
        <f t="shared" si="176"/>
        <v/>
      </c>
      <c r="H691" s="1440" t="str">
        <f t="shared" si="177"/>
        <v/>
      </c>
      <c r="I691" s="1439" t="str">
        <f>IF(AND(F691&lt;&gt;"",N26&gt;0,M691&gt;N26),"Mot &gt; limite","")</f>
        <v/>
      </c>
      <c r="M691" s="1408">
        <f>IF(OR(F691="",N26="",N26&lt;=0),"",IF(LEN(F691)&lt;=N26,LEN(F691),IFERROR(FIND("♦",SUBSTITUTE(LEFT(F691,N26)," ","♦",LEN(LEFT(F691,N26))-LEN(SUBSTITUTE(LEFT(F691,N26)," ","")))),FIND(" ",F691&amp;" ",N26+1)-1)))</f>
        <v>1</v>
      </c>
      <c r="N691" s="1437" t="str">
        <f t="shared" si="178"/>
        <v/>
      </c>
      <c r="O691" s="1438" t="str">
        <f t="shared" si="179"/>
        <v/>
      </c>
      <c r="P691" s="1437" t="str">
        <f t="shared" si="180"/>
        <v/>
      </c>
      <c r="Q691" s="1437" t="str">
        <f t="shared" si="181"/>
        <v/>
      </c>
      <c r="EF691" s="1412"/>
      <c r="EG691" s="1411" t="s">
        <v>3413</v>
      </c>
      <c r="EH691" s="1411" t="s">
        <v>603</v>
      </c>
      <c r="EI691" s="1411" t="s">
        <v>1906</v>
      </c>
      <c r="EJ691" s="1411" t="s">
        <v>3414</v>
      </c>
      <c r="EK691" s="1411" t="s">
        <v>3414</v>
      </c>
      <c r="EL691" s="1411" t="s">
        <v>2485</v>
      </c>
      <c r="EM691" s="1411" t="s">
        <v>2486</v>
      </c>
      <c r="EN691" s="1411" t="s">
        <v>2953</v>
      </c>
      <c r="EO691" s="1414" t="s">
        <v>2954</v>
      </c>
    </row>
    <row r="692" spans="2:145">
      <c r="B692" s="1439"/>
      <c r="C692" s="1439"/>
      <c r="D692" s="1439"/>
      <c r="E692" s="1439">
        <f t="array" ref="E692">IF(H691&lt;&gt;"",E691,IF(E691="","",IFERROR(MATCH(TRUE(),INDEX(INDEX(K:K,E691+1):K219&lt;&gt;"",0),0)+E691,"")))</f>
        <v>833</v>
      </c>
      <c r="F692" s="1441">
        <f t="shared" si="182"/>
        <v>0</v>
      </c>
      <c r="G692" s="1441" t="str">
        <f t="shared" si="176"/>
        <v/>
      </c>
      <c r="H692" s="1440" t="str">
        <f t="shared" si="177"/>
        <v/>
      </c>
      <c r="I692" s="1439" t="str">
        <f>IF(AND(F692&lt;&gt;"",N26&gt;0,M692&gt;N26),"Mot &gt; limite","")</f>
        <v/>
      </c>
      <c r="M692" s="1408">
        <f>IF(OR(F692="",N26="",N26&lt;=0),"",IF(LEN(F692)&lt;=N26,LEN(F692),IFERROR(FIND("♦",SUBSTITUTE(LEFT(F692,N26)," ","♦",LEN(LEFT(F692,N26))-LEN(SUBSTITUTE(LEFT(F692,N26)," ","")))),FIND(" ",F692&amp;" ",N26+1)-1)))</f>
        <v>1</v>
      </c>
      <c r="N692" s="1437" t="str">
        <f t="shared" si="178"/>
        <v/>
      </c>
      <c r="O692" s="1438" t="str">
        <f t="shared" si="179"/>
        <v/>
      </c>
      <c r="P692" s="1437" t="str">
        <f t="shared" si="180"/>
        <v/>
      </c>
      <c r="Q692" s="1437" t="str">
        <f t="shared" si="181"/>
        <v/>
      </c>
      <c r="EF692" s="1412"/>
      <c r="EG692" s="1411" t="s">
        <v>3415</v>
      </c>
      <c r="EH692" s="1411" t="s">
        <v>603</v>
      </c>
      <c r="EI692" s="1411" t="s">
        <v>1906</v>
      </c>
      <c r="EJ692" s="1411" t="s">
        <v>3416</v>
      </c>
      <c r="EK692" s="1411" t="s">
        <v>3416</v>
      </c>
      <c r="EL692" s="1411" t="s">
        <v>2485</v>
      </c>
      <c r="EM692" s="1411" t="s">
        <v>2486</v>
      </c>
      <c r="EN692" s="1411" t="s">
        <v>2953</v>
      </c>
      <c r="EO692" s="1414" t="s">
        <v>2954</v>
      </c>
    </row>
    <row r="693" spans="2:145">
      <c r="B693" s="1439"/>
      <c r="C693" s="1439"/>
      <c r="D693" s="1439"/>
      <c r="E693" s="1439">
        <f t="array" ref="E693">IF(H692&lt;&gt;"",E692,IF(E692="","",IFERROR(MATCH(TRUE(),INDEX(INDEX(K:K,E692+1):K219&lt;&gt;"",0),0)+E692,"")))</f>
        <v>834</v>
      </c>
      <c r="F693" s="1441">
        <f t="shared" si="182"/>
        <v>0</v>
      </c>
      <c r="G693" s="1441" t="str">
        <f t="shared" si="176"/>
        <v/>
      </c>
      <c r="H693" s="1440" t="str">
        <f t="shared" si="177"/>
        <v/>
      </c>
      <c r="I693" s="1439" t="str">
        <f>IF(AND(F693&lt;&gt;"",N26&gt;0,M693&gt;N26),"Mot &gt; limite","")</f>
        <v/>
      </c>
      <c r="M693" s="1408">
        <f>IF(OR(F693="",N26="",N26&lt;=0),"",IF(LEN(F693)&lt;=N26,LEN(F693),IFERROR(FIND("♦",SUBSTITUTE(LEFT(F693,N26)," ","♦",LEN(LEFT(F693,N26))-LEN(SUBSTITUTE(LEFT(F693,N26)," ","")))),FIND(" ",F693&amp;" ",N26+1)-1)))</f>
        <v>1</v>
      </c>
      <c r="N693" s="1437" t="str">
        <f t="shared" si="178"/>
        <v/>
      </c>
      <c r="O693" s="1438" t="str">
        <f t="shared" si="179"/>
        <v/>
      </c>
      <c r="P693" s="1437" t="str">
        <f t="shared" si="180"/>
        <v/>
      </c>
      <c r="Q693" s="1437" t="str">
        <f t="shared" si="181"/>
        <v/>
      </c>
      <c r="EF693" s="1412"/>
      <c r="EG693" s="1411" t="s">
        <v>3417</v>
      </c>
      <c r="EH693" s="1411" t="s">
        <v>603</v>
      </c>
      <c r="EI693" s="1411" t="s">
        <v>1906</v>
      </c>
      <c r="EJ693" s="1411" t="s">
        <v>3418</v>
      </c>
      <c r="EK693" s="1411" t="s">
        <v>3418</v>
      </c>
      <c r="EL693" s="1411" t="s">
        <v>2485</v>
      </c>
      <c r="EM693" s="1411" t="s">
        <v>2486</v>
      </c>
      <c r="EN693" s="1411" t="s">
        <v>2953</v>
      </c>
      <c r="EO693" s="1414" t="s">
        <v>2954</v>
      </c>
    </row>
    <row r="694" spans="2:145">
      <c r="B694" s="1439"/>
      <c r="C694" s="1439"/>
      <c r="D694" s="1439"/>
      <c r="E694" s="1439">
        <f t="array" ref="E694">IF(H693&lt;&gt;"",E693,IF(E693="","",IFERROR(MATCH(TRUE(),INDEX(INDEX(K:K,E693+1):K219&lt;&gt;"",0),0)+E693,"")))</f>
        <v>835</v>
      </c>
      <c r="F694" s="1441">
        <f t="shared" si="182"/>
        <v>0</v>
      </c>
      <c r="G694" s="1441" t="str">
        <f t="shared" si="176"/>
        <v/>
      </c>
      <c r="H694" s="1440" t="str">
        <f t="shared" si="177"/>
        <v/>
      </c>
      <c r="I694" s="1439" t="str">
        <f>IF(AND(F694&lt;&gt;"",N26&gt;0,M694&gt;N26),"Mot &gt; limite","")</f>
        <v/>
      </c>
      <c r="M694" s="1408">
        <f>IF(OR(F694="",N26="",N26&lt;=0),"",IF(LEN(F694)&lt;=N26,LEN(F694),IFERROR(FIND("♦",SUBSTITUTE(LEFT(F694,N26)," ","♦",LEN(LEFT(F694,N26))-LEN(SUBSTITUTE(LEFT(F694,N26)," ","")))),FIND(" ",F694&amp;" ",N26+1)-1)))</f>
        <v>1</v>
      </c>
      <c r="N694" s="1437" t="str">
        <f t="shared" si="178"/>
        <v/>
      </c>
      <c r="O694" s="1438" t="str">
        <f t="shared" si="179"/>
        <v/>
      </c>
      <c r="P694" s="1437" t="str">
        <f t="shared" si="180"/>
        <v/>
      </c>
      <c r="Q694" s="1437" t="str">
        <f t="shared" si="181"/>
        <v/>
      </c>
      <c r="EF694" s="1412"/>
      <c r="EG694" s="1411" t="s">
        <v>3419</v>
      </c>
      <c r="EH694" s="1411" t="s">
        <v>603</v>
      </c>
      <c r="EI694" s="1411" t="s">
        <v>1906</v>
      </c>
      <c r="EJ694" s="1411" t="s">
        <v>3420</v>
      </c>
      <c r="EK694" s="1411" t="s">
        <v>3420</v>
      </c>
      <c r="EL694" s="1411" t="s">
        <v>2485</v>
      </c>
      <c r="EM694" s="1411" t="s">
        <v>2486</v>
      </c>
      <c r="EN694" s="1411" t="s">
        <v>2953</v>
      </c>
      <c r="EO694" s="1414" t="s">
        <v>2954</v>
      </c>
    </row>
    <row r="695" spans="2:145">
      <c r="B695" s="1439"/>
      <c r="C695" s="1439"/>
      <c r="D695" s="1439"/>
      <c r="E695" s="1439">
        <f t="array" ref="E695">IF(H694&lt;&gt;"",E694,IF(E694="","",IFERROR(MATCH(TRUE(),INDEX(INDEX(K:K,E694+1):K219&lt;&gt;"",0),0)+E694,"")))</f>
        <v>836</v>
      </c>
      <c r="F695" s="1441">
        <f t="shared" si="182"/>
        <v>0</v>
      </c>
      <c r="G695" s="1441" t="str">
        <f t="shared" si="176"/>
        <v/>
      </c>
      <c r="H695" s="1440" t="str">
        <f t="shared" si="177"/>
        <v/>
      </c>
      <c r="I695" s="1439" t="str">
        <f>IF(AND(F695&lt;&gt;"",N26&gt;0,M695&gt;N26),"Mot &gt; limite","")</f>
        <v/>
      </c>
      <c r="M695" s="1408">
        <f>IF(OR(F695="",N26="",N26&lt;=0),"",IF(LEN(F695)&lt;=N26,LEN(F695),IFERROR(FIND("♦",SUBSTITUTE(LEFT(F695,N26)," ","♦",LEN(LEFT(F695,N26))-LEN(SUBSTITUTE(LEFT(F695,N26)," ","")))),FIND(" ",F695&amp;" ",N26+1)-1)))</f>
        <v>1</v>
      </c>
      <c r="N695" s="1437" t="str">
        <f t="shared" si="178"/>
        <v/>
      </c>
      <c r="O695" s="1438" t="str">
        <f t="shared" si="179"/>
        <v/>
      </c>
      <c r="P695" s="1437" t="str">
        <f t="shared" si="180"/>
        <v/>
      </c>
      <c r="Q695" s="1437" t="str">
        <f t="shared" si="181"/>
        <v/>
      </c>
      <c r="EF695" s="1412"/>
      <c r="EG695" s="1411" t="s">
        <v>3421</v>
      </c>
      <c r="EH695" s="1411" t="s">
        <v>603</v>
      </c>
      <c r="EI695" s="1411" t="s">
        <v>1906</v>
      </c>
      <c r="EJ695" s="1411" t="s">
        <v>3422</v>
      </c>
      <c r="EK695" s="1411" t="s">
        <v>3422</v>
      </c>
      <c r="EL695" s="1411" t="s">
        <v>2485</v>
      </c>
      <c r="EM695" s="1411" t="s">
        <v>2486</v>
      </c>
      <c r="EN695" s="1411" t="s">
        <v>2953</v>
      </c>
      <c r="EO695" s="1414" t="s">
        <v>2954</v>
      </c>
    </row>
    <row r="696" spans="2:145">
      <c r="B696" s="1439"/>
      <c r="C696" s="1439"/>
      <c r="D696" s="1439"/>
      <c r="E696" s="1439">
        <f t="array" ref="E696">IF(H695&lt;&gt;"",E695,IF(E695="","",IFERROR(MATCH(TRUE(),INDEX(INDEX(K:K,E695+1):K219&lt;&gt;"",0),0)+E695,"")))</f>
        <v>837</v>
      </c>
      <c r="F696" s="1441">
        <f t="shared" si="182"/>
        <v>0</v>
      </c>
      <c r="G696" s="1441" t="str">
        <f t="shared" si="176"/>
        <v/>
      </c>
      <c r="H696" s="1440" t="str">
        <f t="shared" si="177"/>
        <v/>
      </c>
      <c r="I696" s="1439" t="str">
        <f>IF(AND(F696&lt;&gt;"",N26&gt;0,M696&gt;N26),"Mot &gt; limite","")</f>
        <v/>
      </c>
      <c r="M696" s="1408">
        <f>IF(OR(F696="",N26="",N26&lt;=0),"",IF(LEN(F696)&lt;=N26,LEN(F696),IFERROR(FIND("♦",SUBSTITUTE(LEFT(F696,N26)," ","♦",LEN(LEFT(F696,N26))-LEN(SUBSTITUTE(LEFT(F696,N26)," ","")))),FIND(" ",F696&amp;" ",N26+1)-1)))</f>
        <v>1</v>
      </c>
      <c r="N696" s="1437" t="str">
        <f t="shared" si="178"/>
        <v/>
      </c>
      <c r="O696" s="1438" t="str">
        <f t="shared" si="179"/>
        <v/>
      </c>
      <c r="P696" s="1437" t="str">
        <f t="shared" si="180"/>
        <v/>
      </c>
      <c r="Q696" s="1437" t="str">
        <f t="shared" si="181"/>
        <v/>
      </c>
      <c r="EF696" s="1412"/>
      <c r="EG696" s="1411" t="s">
        <v>3423</v>
      </c>
      <c r="EH696" s="1411" t="s">
        <v>603</v>
      </c>
      <c r="EI696" s="1411" t="s">
        <v>1906</v>
      </c>
      <c r="EJ696" s="1411" t="s">
        <v>3424</v>
      </c>
      <c r="EK696" s="1411" t="s">
        <v>3424</v>
      </c>
      <c r="EL696" s="1411" t="s">
        <v>2485</v>
      </c>
      <c r="EM696" s="1411" t="s">
        <v>2486</v>
      </c>
      <c r="EN696" s="1411" t="s">
        <v>2953</v>
      </c>
      <c r="EO696" s="1414" t="s">
        <v>2954</v>
      </c>
    </row>
    <row r="697" spans="2:145">
      <c r="B697" s="1439"/>
      <c r="C697" s="1439"/>
      <c r="D697" s="1439"/>
      <c r="E697" s="1439">
        <f t="array" ref="E697">IF(H696&lt;&gt;"",E696,IF(E696="","",IFERROR(MATCH(TRUE(),INDEX(INDEX(K:K,E696+1):K219&lt;&gt;"",0),0)+E696,"")))</f>
        <v>838</v>
      </c>
      <c r="F697" s="1441">
        <f t="shared" si="182"/>
        <v>0</v>
      </c>
      <c r="G697" s="1441" t="str">
        <f t="shared" si="176"/>
        <v/>
      </c>
      <c r="H697" s="1440" t="str">
        <f t="shared" si="177"/>
        <v/>
      </c>
      <c r="I697" s="1439" t="str">
        <f>IF(AND(F697&lt;&gt;"",N26&gt;0,M697&gt;N26),"Mot &gt; limite","")</f>
        <v/>
      </c>
      <c r="M697" s="1408">
        <f>IF(OR(F697="",N26="",N26&lt;=0),"",IF(LEN(F697)&lt;=N26,LEN(F697),IFERROR(FIND("♦",SUBSTITUTE(LEFT(F697,N26)," ","♦",LEN(LEFT(F697,N26))-LEN(SUBSTITUTE(LEFT(F697,N26)," ","")))),FIND(" ",F697&amp;" ",N26+1)-1)))</f>
        <v>1</v>
      </c>
      <c r="N697" s="1437" t="str">
        <f t="shared" si="178"/>
        <v/>
      </c>
      <c r="O697" s="1438" t="str">
        <f t="shared" si="179"/>
        <v/>
      </c>
      <c r="P697" s="1437" t="str">
        <f t="shared" si="180"/>
        <v/>
      </c>
      <c r="Q697" s="1437" t="str">
        <f t="shared" si="181"/>
        <v/>
      </c>
      <c r="EF697" s="1412"/>
      <c r="EG697" s="1411" t="s">
        <v>3425</v>
      </c>
      <c r="EH697" s="1411" t="s">
        <v>603</v>
      </c>
      <c r="EI697" s="1411" t="s">
        <v>1906</v>
      </c>
      <c r="EJ697" s="1411" t="s">
        <v>3426</v>
      </c>
      <c r="EK697" s="1411" t="s">
        <v>3426</v>
      </c>
      <c r="EL697" s="1411" t="s">
        <v>2485</v>
      </c>
      <c r="EM697" s="1411" t="s">
        <v>2486</v>
      </c>
      <c r="EN697" s="1411" t="s">
        <v>2953</v>
      </c>
      <c r="EO697" s="1414" t="s">
        <v>2954</v>
      </c>
    </row>
    <row r="698" spans="2:145">
      <c r="B698" s="1439"/>
      <c r="C698" s="1439"/>
      <c r="D698" s="1439"/>
      <c r="E698" s="1439">
        <f t="array" ref="E698">IF(H697&lt;&gt;"",E697,IF(E697="","",IFERROR(MATCH(TRUE(),INDEX(INDEX(K:K,E697+1):K219&lt;&gt;"",0),0)+E697,"")))</f>
        <v>839</v>
      </c>
      <c r="F698" s="1441">
        <f t="shared" si="182"/>
        <v>0</v>
      </c>
      <c r="G698" s="1441" t="str">
        <f t="shared" si="176"/>
        <v/>
      </c>
      <c r="H698" s="1440" t="str">
        <f t="shared" si="177"/>
        <v/>
      </c>
      <c r="I698" s="1439" t="str">
        <f>IF(AND(F698&lt;&gt;"",N26&gt;0,M698&gt;N26),"Mot &gt; limite","")</f>
        <v/>
      </c>
      <c r="M698" s="1408">
        <f>IF(OR(F698="",N26="",N26&lt;=0),"",IF(LEN(F698)&lt;=N26,LEN(F698),IFERROR(FIND("♦",SUBSTITUTE(LEFT(F698,N26)," ","♦",LEN(LEFT(F698,N26))-LEN(SUBSTITUTE(LEFT(F698,N26)," ","")))),FIND(" ",F698&amp;" ",N26+1)-1)))</f>
        <v>1</v>
      </c>
      <c r="N698" s="1437" t="str">
        <f t="shared" si="178"/>
        <v/>
      </c>
      <c r="O698" s="1438" t="str">
        <f t="shared" si="179"/>
        <v/>
      </c>
      <c r="P698" s="1437" t="str">
        <f t="shared" si="180"/>
        <v/>
      </c>
      <c r="Q698" s="1437" t="str">
        <f t="shared" si="181"/>
        <v/>
      </c>
      <c r="EF698" s="1412"/>
      <c r="EG698" s="1411" t="s">
        <v>3427</v>
      </c>
      <c r="EH698" s="1411" t="s">
        <v>603</v>
      </c>
      <c r="EI698" s="1411" t="s">
        <v>1906</v>
      </c>
      <c r="EJ698" s="1411" t="s">
        <v>3428</v>
      </c>
      <c r="EK698" s="1411" t="s">
        <v>3428</v>
      </c>
      <c r="EL698" s="1411" t="s">
        <v>2485</v>
      </c>
      <c r="EM698" s="1411" t="s">
        <v>2486</v>
      </c>
      <c r="EN698" s="1411" t="s">
        <v>2953</v>
      </c>
      <c r="EO698" s="1414" t="s">
        <v>2954</v>
      </c>
    </row>
    <row r="699" spans="2:145">
      <c r="B699" s="1439"/>
      <c r="C699" s="1439"/>
      <c r="D699" s="1439"/>
      <c r="E699" s="1439">
        <f t="array" ref="E699">IF(H698&lt;&gt;"",E698,IF(E698="","",IFERROR(MATCH(TRUE(),INDEX(INDEX(K:K,E698+1):K219&lt;&gt;"",0),0)+E698,"")))</f>
        <v>840</v>
      </c>
      <c r="F699" s="1441">
        <f t="shared" si="182"/>
        <v>0</v>
      </c>
      <c r="G699" s="1441" t="str">
        <f t="shared" si="176"/>
        <v/>
      </c>
      <c r="H699" s="1440" t="str">
        <f t="shared" si="177"/>
        <v/>
      </c>
      <c r="I699" s="1439" t="str">
        <f>IF(AND(F699&lt;&gt;"",N26&gt;0,M699&gt;N26),"Mot &gt; limite","")</f>
        <v/>
      </c>
      <c r="M699" s="1408">
        <f>IF(OR(F699="",N26="",N26&lt;=0),"",IF(LEN(F699)&lt;=N26,LEN(F699),IFERROR(FIND("♦",SUBSTITUTE(LEFT(F699,N26)," ","♦",LEN(LEFT(F699,N26))-LEN(SUBSTITUTE(LEFT(F699,N26)," ","")))),FIND(" ",F699&amp;" ",N26+1)-1)))</f>
        <v>1</v>
      </c>
      <c r="N699" s="1437" t="str">
        <f t="shared" si="178"/>
        <v/>
      </c>
      <c r="O699" s="1438" t="str">
        <f t="shared" si="179"/>
        <v/>
      </c>
      <c r="P699" s="1437" t="str">
        <f t="shared" si="180"/>
        <v/>
      </c>
      <c r="Q699" s="1437" t="str">
        <f t="shared" si="181"/>
        <v/>
      </c>
      <c r="EF699" s="1412"/>
      <c r="EG699" s="1411" t="s">
        <v>3429</v>
      </c>
      <c r="EH699" s="1411" t="s">
        <v>603</v>
      </c>
      <c r="EI699" s="1411" t="s">
        <v>1906</v>
      </c>
      <c r="EJ699" s="1411" t="s">
        <v>3430</v>
      </c>
      <c r="EK699" s="1411" t="s">
        <v>3430</v>
      </c>
      <c r="EL699" s="1411" t="s">
        <v>2485</v>
      </c>
      <c r="EM699" s="1411" t="s">
        <v>2486</v>
      </c>
      <c r="EN699" s="1411" t="s">
        <v>2953</v>
      </c>
      <c r="EO699" s="1414" t="s">
        <v>2954</v>
      </c>
    </row>
    <row r="700" spans="2:145">
      <c r="B700" s="1439"/>
      <c r="C700" s="1439"/>
      <c r="D700" s="1439"/>
      <c r="E700" s="1439">
        <f t="array" ref="E700">IF(H699&lt;&gt;"",E699,IF(E699="","",IFERROR(MATCH(TRUE(),INDEX(INDEX(K:K,E699+1):K219&lt;&gt;"",0),0)+E699,"")))</f>
        <v>841</v>
      </c>
      <c r="F700" s="1441">
        <f t="shared" si="182"/>
        <v>0</v>
      </c>
      <c r="G700" s="1441" t="str">
        <f t="shared" si="176"/>
        <v/>
      </c>
      <c r="H700" s="1440" t="str">
        <f t="shared" si="177"/>
        <v/>
      </c>
      <c r="I700" s="1439" t="str">
        <f>IF(AND(F700&lt;&gt;"",N26&gt;0,M700&gt;N26),"Mot &gt; limite","")</f>
        <v/>
      </c>
      <c r="M700" s="1408">
        <f>IF(OR(F700="",N26="",N26&lt;=0),"",IF(LEN(F700)&lt;=N26,LEN(F700),IFERROR(FIND("♦",SUBSTITUTE(LEFT(F700,N26)," ","♦",LEN(LEFT(F700,N26))-LEN(SUBSTITUTE(LEFT(F700,N26)," ","")))),FIND(" ",F700&amp;" ",N26+1)-1)))</f>
        <v>1</v>
      </c>
      <c r="N700" s="1437" t="str">
        <f t="shared" si="178"/>
        <v/>
      </c>
      <c r="O700" s="1438" t="str">
        <f t="shared" si="179"/>
        <v/>
      </c>
      <c r="P700" s="1437" t="str">
        <f t="shared" si="180"/>
        <v/>
      </c>
      <c r="Q700" s="1437" t="str">
        <f t="shared" si="181"/>
        <v/>
      </c>
      <c r="EF700" s="1412"/>
      <c r="EG700" s="1411" t="s">
        <v>3431</v>
      </c>
      <c r="EH700" s="1411" t="s">
        <v>603</v>
      </c>
      <c r="EI700" s="1411" t="s">
        <v>1906</v>
      </c>
      <c r="EJ700" s="1411" t="s">
        <v>3432</v>
      </c>
      <c r="EK700" s="1411" t="s">
        <v>3432</v>
      </c>
      <c r="EL700" s="1411" t="s">
        <v>2485</v>
      </c>
      <c r="EM700" s="1411" t="s">
        <v>2486</v>
      </c>
      <c r="EN700" s="1411" t="s">
        <v>2953</v>
      </c>
      <c r="EO700" s="1414" t="s">
        <v>2954</v>
      </c>
    </row>
    <row r="701" spans="2:145">
      <c r="B701" s="1439"/>
      <c r="C701" s="1439"/>
      <c r="D701" s="1439"/>
      <c r="E701" s="1439">
        <f t="array" ref="E701">IF(H700&lt;&gt;"",E700,IF(E700="","",IFERROR(MATCH(TRUE(),INDEX(INDEX(K:K,E700+1):K219&lt;&gt;"",0),0)+E700,"")))</f>
        <v>842</v>
      </c>
      <c r="F701" s="1441">
        <f t="shared" si="182"/>
        <v>0</v>
      </c>
      <c r="G701" s="1441" t="str">
        <f t="shared" si="176"/>
        <v/>
      </c>
      <c r="H701" s="1440" t="str">
        <f t="shared" si="177"/>
        <v/>
      </c>
      <c r="I701" s="1439" t="str">
        <f>IF(AND(F701&lt;&gt;"",N26&gt;0,M701&gt;N26),"Mot &gt; limite","")</f>
        <v/>
      </c>
      <c r="M701" s="1408">
        <f>IF(OR(F701="",N26="",N26&lt;=0),"",IF(LEN(F701)&lt;=N26,LEN(F701),IFERROR(FIND("♦",SUBSTITUTE(LEFT(F701,N26)," ","♦",LEN(LEFT(F701,N26))-LEN(SUBSTITUTE(LEFT(F701,N26)," ","")))),FIND(" ",F701&amp;" ",N26+1)-1)))</f>
        <v>1</v>
      </c>
      <c r="N701" s="1437" t="str">
        <f t="shared" si="178"/>
        <v/>
      </c>
      <c r="O701" s="1438" t="str">
        <f t="shared" si="179"/>
        <v/>
      </c>
      <c r="P701" s="1437" t="str">
        <f t="shared" si="180"/>
        <v/>
      </c>
      <c r="Q701" s="1437" t="str">
        <f t="shared" si="181"/>
        <v/>
      </c>
      <c r="EF701" s="1412"/>
      <c r="EG701" s="1411" t="s">
        <v>3433</v>
      </c>
      <c r="EH701" s="1411" t="s">
        <v>603</v>
      </c>
      <c r="EI701" s="1411" t="s">
        <v>1906</v>
      </c>
      <c r="EJ701" s="1411" t="s">
        <v>3434</v>
      </c>
      <c r="EK701" s="1411" t="s">
        <v>3434</v>
      </c>
      <c r="EL701" s="1411" t="s">
        <v>2485</v>
      </c>
      <c r="EM701" s="1411" t="s">
        <v>2486</v>
      </c>
      <c r="EN701" s="1411" t="s">
        <v>2953</v>
      </c>
      <c r="EO701" s="1414" t="s">
        <v>2954</v>
      </c>
    </row>
    <row r="702" spans="2:145">
      <c r="B702" s="1439"/>
      <c r="C702" s="1439"/>
      <c r="D702" s="1439"/>
      <c r="E702" s="1439">
        <f t="array" ref="E702">IF(H701&lt;&gt;"",E701,IF(E701="","",IFERROR(MATCH(TRUE(),INDEX(INDEX(K:K,E701+1):K219&lt;&gt;"",0),0)+E701,"")))</f>
        <v>843</v>
      </c>
      <c r="F702" s="1441">
        <f t="shared" si="182"/>
        <v>0</v>
      </c>
      <c r="G702" s="1441" t="str">
        <f t="shared" si="176"/>
        <v/>
      </c>
      <c r="H702" s="1440" t="str">
        <f t="shared" si="177"/>
        <v/>
      </c>
      <c r="I702" s="1439" t="str">
        <f>IF(AND(F702&lt;&gt;"",N26&gt;0,M702&gt;N26),"Mot &gt; limite","")</f>
        <v/>
      </c>
      <c r="M702" s="1408">
        <f>IF(OR(F702="",N26="",N26&lt;=0),"",IF(LEN(F702)&lt;=N26,LEN(F702),IFERROR(FIND("♦",SUBSTITUTE(LEFT(F702,N26)," ","♦",LEN(LEFT(F702,N26))-LEN(SUBSTITUTE(LEFT(F702,N26)," ","")))),FIND(" ",F702&amp;" ",N26+1)-1)))</f>
        <v>1</v>
      </c>
      <c r="N702" s="1437" t="str">
        <f t="shared" si="178"/>
        <v/>
      </c>
      <c r="O702" s="1438" t="str">
        <f t="shared" si="179"/>
        <v/>
      </c>
      <c r="P702" s="1437" t="str">
        <f t="shared" si="180"/>
        <v/>
      </c>
      <c r="Q702" s="1437" t="str">
        <f t="shared" si="181"/>
        <v/>
      </c>
      <c r="EF702" s="1412"/>
      <c r="EG702" s="1411" t="s">
        <v>3435</v>
      </c>
      <c r="EH702" s="1411" t="s">
        <v>603</v>
      </c>
      <c r="EI702" s="1411" t="s">
        <v>1906</v>
      </c>
      <c r="EJ702" s="1411" t="s">
        <v>3436</v>
      </c>
      <c r="EK702" s="1411" t="s">
        <v>3436</v>
      </c>
      <c r="EL702" s="1411" t="s">
        <v>2485</v>
      </c>
      <c r="EM702" s="1411" t="s">
        <v>2486</v>
      </c>
      <c r="EN702" s="1411" t="s">
        <v>2953</v>
      </c>
      <c r="EO702" s="1414" t="s">
        <v>2954</v>
      </c>
    </row>
    <row r="703" spans="2:145">
      <c r="B703" s="1439"/>
      <c r="C703" s="1439"/>
      <c r="D703" s="1439"/>
      <c r="E703" s="1439">
        <f t="array" ref="E703">IF(H702&lt;&gt;"",E702,IF(E702="","",IFERROR(MATCH(TRUE(),INDEX(INDEX(K:K,E702+1):K219&lt;&gt;"",0),0)+E702,"")))</f>
        <v>844</v>
      </c>
      <c r="F703" s="1441">
        <f t="shared" si="182"/>
        <v>0</v>
      </c>
      <c r="G703" s="1441" t="str">
        <f t="shared" si="176"/>
        <v/>
      </c>
      <c r="H703" s="1440" t="str">
        <f t="shared" si="177"/>
        <v/>
      </c>
      <c r="I703" s="1439" t="str">
        <f>IF(AND(F703&lt;&gt;"",N26&gt;0,M703&gt;N26),"Mot &gt; limite","")</f>
        <v/>
      </c>
      <c r="M703" s="1408">
        <f>IF(OR(F703="",N26="",N26&lt;=0),"",IF(LEN(F703)&lt;=N26,LEN(F703),IFERROR(FIND("♦",SUBSTITUTE(LEFT(F703,N26)," ","♦",LEN(LEFT(F703,N26))-LEN(SUBSTITUTE(LEFT(F703,N26)," ","")))),FIND(" ",F703&amp;" ",N26+1)-1)))</f>
        <v>1</v>
      </c>
      <c r="N703" s="1437" t="str">
        <f t="shared" si="178"/>
        <v/>
      </c>
      <c r="O703" s="1438" t="str">
        <f t="shared" si="179"/>
        <v/>
      </c>
      <c r="P703" s="1437" t="str">
        <f t="shared" si="180"/>
        <v/>
      </c>
      <c r="Q703" s="1437" t="str">
        <f t="shared" si="181"/>
        <v/>
      </c>
      <c r="EF703" s="1412"/>
      <c r="EG703" s="1411" t="s">
        <v>3437</v>
      </c>
      <c r="EH703" s="1411" t="s">
        <v>603</v>
      </c>
      <c r="EI703" s="1411" t="s">
        <v>1906</v>
      </c>
      <c r="EJ703" s="1411" t="s">
        <v>3438</v>
      </c>
      <c r="EK703" s="1411" t="s">
        <v>3438</v>
      </c>
      <c r="EL703" s="1411" t="s">
        <v>2485</v>
      </c>
      <c r="EM703" s="1411" t="s">
        <v>2486</v>
      </c>
      <c r="EN703" s="1411" t="s">
        <v>2953</v>
      </c>
      <c r="EO703" s="1414" t="s">
        <v>2954</v>
      </c>
    </row>
    <row r="704" spans="2:145">
      <c r="B704" s="1439"/>
      <c r="C704" s="1439"/>
      <c r="D704" s="1439"/>
      <c r="E704" s="1439">
        <f t="array" ref="E704">IF(H703&lt;&gt;"",E703,IF(E703="","",IFERROR(MATCH(TRUE(),INDEX(INDEX(K:K,E703+1):K219&lt;&gt;"",0),0)+E703,"")))</f>
        <v>845</v>
      </c>
      <c r="F704" s="1441">
        <f t="shared" si="182"/>
        <v>0</v>
      </c>
      <c r="G704" s="1441" t="str">
        <f t="shared" si="176"/>
        <v/>
      </c>
      <c r="H704" s="1440" t="str">
        <f t="shared" si="177"/>
        <v/>
      </c>
      <c r="I704" s="1439" t="str">
        <f>IF(AND(F704&lt;&gt;"",N26&gt;0,M704&gt;N26),"Mot &gt; limite","")</f>
        <v/>
      </c>
      <c r="M704" s="1408">
        <f>IF(OR(F704="",N26="",N26&lt;=0),"",IF(LEN(F704)&lt;=N26,LEN(F704),IFERROR(FIND("♦",SUBSTITUTE(LEFT(F704,N26)," ","♦",LEN(LEFT(F704,N26))-LEN(SUBSTITUTE(LEFT(F704,N26)," ","")))),FIND(" ",F704&amp;" ",N26+1)-1)))</f>
        <v>1</v>
      </c>
      <c r="N704" s="1437" t="str">
        <f t="shared" si="178"/>
        <v/>
      </c>
      <c r="O704" s="1438" t="str">
        <f t="shared" si="179"/>
        <v/>
      </c>
      <c r="P704" s="1437" t="str">
        <f t="shared" si="180"/>
        <v/>
      </c>
      <c r="Q704" s="1437" t="str">
        <f t="shared" si="181"/>
        <v/>
      </c>
      <c r="EF704" s="1412"/>
      <c r="EG704" s="1411" t="s">
        <v>3439</v>
      </c>
      <c r="EH704" s="1411" t="s">
        <v>603</v>
      </c>
      <c r="EI704" s="1411" t="s">
        <v>1906</v>
      </c>
      <c r="EJ704" s="1411" t="s">
        <v>3440</v>
      </c>
      <c r="EK704" s="1411" t="s">
        <v>3440</v>
      </c>
      <c r="EL704" s="1411" t="s">
        <v>2485</v>
      </c>
      <c r="EM704" s="1411" t="s">
        <v>2486</v>
      </c>
      <c r="EN704" s="1411" t="s">
        <v>2953</v>
      </c>
      <c r="EO704" s="1414" t="s">
        <v>2954</v>
      </c>
    </row>
    <row r="705" spans="2:145">
      <c r="B705" s="1439"/>
      <c r="C705" s="1439"/>
      <c r="D705" s="1439"/>
      <c r="E705" s="1439">
        <f t="array" ref="E705">IF(H704&lt;&gt;"",E704,IF(E704="","",IFERROR(MATCH(TRUE(),INDEX(INDEX(K:K,E704+1):K219&lt;&gt;"",0),0)+E704,"")))</f>
        <v>846</v>
      </c>
      <c r="F705" s="1441">
        <f t="shared" si="182"/>
        <v>0</v>
      </c>
      <c r="G705" s="1441" t="str">
        <f t="shared" si="176"/>
        <v/>
      </c>
      <c r="H705" s="1440" t="str">
        <f t="shared" si="177"/>
        <v/>
      </c>
      <c r="I705" s="1439" t="str">
        <f>IF(AND(F705&lt;&gt;"",N26&gt;0,M705&gt;N26),"Mot &gt; limite","")</f>
        <v/>
      </c>
      <c r="M705" s="1408">
        <f>IF(OR(F705="",N26="",N26&lt;=0),"",IF(LEN(F705)&lt;=N26,LEN(F705),IFERROR(FIND("♦",SUBSTITUTE(LEFT(F705,N26)," ","♦",LEN(LEFT(F705,N26))-LEN(SUBSTITUTE(LEFT(F705,N26)," ","")))),FIND(" ",F705&amp;" ",N26+1)-1)))</f>
        <v>1</v>
      </c>
      <c r="N705" s="1437" t="str">
        <f t="shared" si="178"/>
        <v/>
      </c>
      <c r="O705" s="1438" t="str">
        <f t="shared" si="179"/>
        <v/>
      </c>
      <c r="P705" s="1437" t="str">
        <f t="shared" si="180"/>
        <v/>
      </c>
      <c r="Q705" s="1437" t="str">
        <f t="shared" si="181"/>
        <v/>
      </c>
      <c r="EF705" s="1412"/>
      <c r="EG705" s="1411" t="s">
        <v>3441</v>
      </c>
      <c r="EH705" s="1411" t="s">
        <v>603</v>
      </c>
      <c r="EI705" s="1411" t="s">
        <v>1906</v>
      </c>
      <c r="EJ705" s="1411" t="s">
        <v>3442</v>
      </c>
      <c r="EK705" s="1411" t="s">
        <v>3442</v>
      </c>
      <c r="EL705" s="1411" t="s">
        <v>2485</v>
      </c>
      <c r="EM705" s="1411" t="s">
        <v>2486</v>
      </c>
      <c r="EN705" s="1411" t="s">
        <v>2953</v>
      </c>
      <c r="EO705" s="1414" t="s">
        <v>2954</v>
      </c>
    </row>
    <row r="706" spans="2:145">
      <c r="B706" s="1439"/>
      <c r="C706" s="1439"/>
      <c r="D706" s="1439"/>
      <c r="E706" s="1439">
        <f t="array" ref="E706">IF(H705&lt;&gt;"",E705,IF(E705="","",IFERROR(MATCH(TRUE(),INDEX(INDEX(K:K,E705+1):K219&lt;&gt;"",0),0)+E705,"")))</f>
        <v>847</v>
      </c>
      <c r="F706" s="1441">
        <f t="shared" si="182"/>
        <v>0</v>
      </c>
      <c r="G706" s="1441" t="str">
        <f t="shared" si="176"/>
        <v/>
      </c>
      <c r="H706" s="1440" t="str">
        <f t="shared" si="177"/>
        <v/>
      </c>
      <c r="I706" s="1439" t="str">
        <f>IF(AND(F706&lt;&gt;"",N26&gt;0,M706&gt;N26),"Mot &gt; limite","")</f>
        <v/>
      </c>
      <c r="M706" s="1408">
        <f>IF(OR(F706="",N26="",N26&lt;=0),"",IF(LEN(F706)&lt;=N26,LEN(F706),IFERROR(FIND("♦",SUBSTITUTE(LEFT(F706,N26)," ","♦",LEN(LEFT(F706,N26))-LEN(SUBSTITUTE(LEFT(F706,N26)," ","")))),FIND(" ",F706&amp;" ",N26+1)-1)))</f>
        <v>1</v>
      </c>
      <c r="N706" s="1437" t="str">
        <f t="shared" si="178"/>
        <v/>
      </c>
      <c r="O706" s="1438" t="str">
        <f t="shared" si="179"/>
        <v/>
      </c>
      <c r="P706" s="1437" t="str">
        <f t="shared" si="180"/>
        <v/>
      </c>
      <c r="Q706" s="1437" t="str">
        <f t="shared" si="181"/>
        <v/>
      </c>
      <c r="EF706" s="1412"/>
      <c r="EG706" s="1411" t="s">
        <v>3443</v>
      </c>
      <c r="EH706" s="1411" t="s">
        <v>603</v>
      </c>
      <c r="EI706" s="1411" t="s">
        <v>1906</v>
      </c>
      <c r="EJ706" s="1411" t="s">
        <v>3444</v>
      </c>
      <c r="EK706" s="1411" t="s">
        <v>3444</v>
      </c>
      <c r="EL706" s="1411" t="s">
        <v>2485</v>
      </c>
      <c r="EM706" s="1411" t="s">
        <v>2486</v>
      </c>
      <c r="EN706" s="1411" t="s">
        <v>2953</v>
      </c>
      <c r="EO706" s="1414" t="s">
        <v>2954</v>
      </c>
    </row>
    <row r="707" spans="2:145">
      <c r="B707" s="1439"/>
      <c r="C707" s="1439"/>
      <c r="D707" s="1439"/>
      <c r="E707" s="1439">
        <f t="array" ref="E707">IF(H706&lt;&gt;"",E706,IF(E706="","",IFERROR(MATCH(TRUE(),INDEX(INDEX(K:K,E706+1):K219&lt;&gt;"",0),0)+E706,"")))</f>
        <v>848</v>
      </c>
      <c r="F707" s="1441">
        <f t="shared" si="182"/>
        <v>0</v>
      </c>
      <c r="G707" s="1441" t="str">
        <f t="shared" si="176"/>
        <v/>
      </c>
      <c r="H707" s="1440" t="str">
        <f t="shared" si="177"/>
        <v/>
      </c>
      <c r="I707" s="1439" t="str">
        <f>IF(AND(F707&lt;&gt;"",N26&gt;0,M707&gt;N26),"Mot &gt; limite","")</f>
        <v/>
      </c>
      <c r="M707" s="1408">
        <f>IF(OR(F707="",N26="",N26&lt;=0),"",IF(LEN(F707)&lt;=N26,LEN(F707),IFERROR(FIND("♦",SUBSTITUTE(LEFT(F707,N26)," ","♦",LEN(LEFT(F707,N26))-LEN(SUBSTITUTE(LEFT(F707,N26)," ","")))),FIND(" ",F707&amp;" ",N26+1)-1)))</f>
        <v>1</v>
      </c>
      <c r="N707" s="1437" t="str">
        <f t="shared" si="178"/>
        <v/>
      </c>
      <c r="O707" s="1438" t="str">
        <f t="shared" si="179"/>
        <v/>
      </c>
      <c r="P707" s="1437" t="str">
        <f t="shared" si="180"/>
        <v/>
      </c>
      <c r="Q707" s="1437" t="str">
        <f t="shared" si="181"/>
        <v/>
      </c>
      <c r="EF707" s="1412"/>
      <c r="EG707" s="1411" t="s">
        <v>3445</v>
      </c>
      <c r="EH707" s="1411" t="s">
        <v>603</v>
      </c>
      <c r="EI707" s="1411" t="s">
        <v>1906</v>
      </c>
      <c r="EJ707" s="1411" t="s">
        <v>3446</v>
      </c>
      <c r="EK707" s="1411" t="s">
        <v>3446</v>
      </c>
      <c r="EL707" s="1411" t="s">
        <v>2485</v>
      </c>
      <c r="EM707" s="1411" t="s">
        <v>2486</v>
      </c>
      <c r="EN707" s="1411" t="s">
        <v>2953</v>
      </c>
      <c r="EO707" s="1414" t="s">
        <v>2954</v>
      </c>
    </row>
    <row r="708" spans="2:145">
      <c r="B708" s="1439"/>
      <c r="C708" s="1439"/>
      <c r="D708" s="1439"/>
      <c r="E708" s="1439">
        <f t="array" ref="E708">IF(H707&lt;&gt;"",E707,IF(E707="","",IFERROR(MATCH(TRUE(),INDEX(INDEX(K:K,E707+1):K219&lt;&gt;"",0),0)+E707,"")))</f>
        <v>849</v>
      </c>
      <c r="F708" s="1441">
        <f t="shared" si="182"/>
        <v>0</v>
      </c>
      <c r="G708" s="1441" t="str">
        <f t="shared" si="176"/>
        <v/>
      </c>
      <c r="H708" s="1440" t="str">
        <f t="shared" si="177"/>
        <v/>
      </c>
      <c r="I708" s="1439" t="str">
        <f>IF(AND(F708&lt;&gt;"",N26&gt;0,M708&gt;N26),"Mot &gt; limite","")</f>
        <v/>
      </c>
      <c r="M708" s="1408">
        <f>IF(OR(F708="",N26="",N26&lt;=0),"",IF(LEN(F708)&lt;=N26,LEN(F708),IFERROR(FIND("♦",SUBSTITUTE(LEFT(F708,N26)," ","♦",LEN(LEFT(F708,N26))-LEN(SUBSTITUTE(LEFT(F708,N26)," ","")))),FIND(" ",F708&amp;" ",N26+1)-1)))</f>
        <v>1</v>
      </c>
      <c r="N708" s="1437" t="str">
        <f t="shared" si="178"/>
        <v/>
      </c>
      <c r="O708" s="1438" t="str">
        <f t="shared" si="179"/>
        <v/>
      </c>
      <c r="P708" s="1437" t="str">
        <f t="shared" si="180"/>
        <v/>
      </c>
      <c r="Q708" s="1437" t="str">
        <f t="shared" si="181"/>
        <v/>
      </c>
      <c r="EF708" s="1412"/>
      <c r="EG708" s="1411" t="s">
        <v>3447</v>
      </c>
      <c r="EH708" s="1411" t="s">
        <v>603</v>
      </c>
      <c r="EI708" s="1411" t="s">
        <v>1906</v>
      </c>
      <c r="EJ708" s="1411" t="s">
        <v>3448</v>
      </c>
      <c r="EK708" s="1411" t="s">
        <v>3448</v>
      </c>
      <c r="EL708" s="1411" t="s">
        <v>2485</v>
      </c>
      <c r="EM708" s="1411" t="s">
        <v>2486</v>
      </c>
      <c r="EN708" s="1411" t="s">
        <v>2953</v>
      </c>
      <c r="EO708" s="1414" t="s">
        <v>2954</v>
      </c>
    </row>
    <row r="709" spans="2:145">
      <c r="B709" s="1439"/>
      <c r="C709" s="1439"/>
      <c r="D709" s="1439"/>
      <c r="E709" s="1439">
        <f t="array" ref="E709">IF(H708&lt;&gt;"",E708,IF(E708="","",IFERROR(MATCH(TRUE(),INDEX(INDEX(K:K,E708+1):K219&lt;&gt;"",0),0)+E708,"")))</f>
        <v>850</v>
      </c>
      <c r="F709" s="1441">
        <f t="shared" si="182"/>
        <v>0</v>
      </c>
      <c r="G709" s="1441" t="str">
        <f t="shared" si="176"/>
        <v/>
      </c>
      <c r="H709" s="1440" t="str">
        <f t="shared" si="177"/>
        <v/>
      </c>
      <c r="I709" s="1439" t="str">
        <f>IF(AND(F709&lt;&gt;"",N26&gt;0,M709&gt;N26),"Mot &gt; limite","")</f>
        <v/>
      </c>
      <c r="M709" s="1408">
        <f>IF(OR(F709="",N26="",N26&lt;=0),"",IF(LEN(F709)&lt;=N26,LEN(F709),IFERROR(FIND("♦",SUBSTITUTE(LEFT(F709,N26)," ","♦",LEN(LEFT(F709,N26))-LEN(SUBSTITUTE(LEFT(F709,N26)," ","")))),FIND(" ",F709&amp;" ",N26+1)-1)))</f>
        <v>1</v>
      </c>
      <c r="N709" s="1437" t="str">
        <f t="shared" si="178"/>
        <v/>
      </c>
      <c r="O709" s="1438" t="str">
        <f t="shared" si="179"/>
        <v/>
      </c>
      <c r="P709" s="1437" t="str">
        <f t="shared" si="180"/>
        <v/>
      </c>
      <c r="Q709" s="1437" t="str">
        <f t="shared" si="181"/>
        <v/>
      </c>
      <c r="EF709" s="1412"/>
      <c r="EG709" s="1411" t="s">
        <v>3449</v>
      </c>
      <c r="EH709" s="1411" t="s">
        <v>603</v>
      </c>
      <c r="EI709" s="1411" t="s">
        <v>1906</v>
      </c>
      <c r="EJ709" s="1411" t="s">
        <v>3450</v>
      </c>
      <c r="EK709" s="1411" t="s">
        <v>3450</v>
      </c>
      <c r="EL709" s="1411" t="s">
        <v>2485</v>
      </c>
      <c r="EM709" s="1411" t="s">
        <v>2486</v>
      </c>
      <c r="EN709" s="1411" t="s">
        <v>2953</v>
      </c>
      <c r="EO709" s="1414" t="s">
        <v>2954</v>
      </c>
    </row>
    <row r="710" spans="2:145">
      <c r="B710" s="1439"/>
      <c r="C710" s="1439"/>
      <c r="D710" s="1439"/>
      <c r="E710" s="1439">
        <f t="array" ref="E710">IF(H709&lt;&gt;"",E709,IF(E709="","",IFERROR(MATCH(TRUE(),INDEX(INDEX(K:K,E709+1):K219&lt;&gt;"",0),0)+E709,"")))</f>
        <v>851</v>
      </c>
      <c r="F710" s="1441">
        <f t="shared" si="182"/>
        <v>0</v>
      </c>
      <c r="G710" s="1441" t="str">
        <f t="shared" si="176"/>
        <v/>
      </c>
      <c r="H710" s="1440" t="str">
        <f t="shared" si="177"/>
        <v/>
      </c>
      <c r="I710" s="1439" t="str">
        <f>IF(AND(F710&lt;&gt;"",N26&gt;0,M710&gt;N26),"Mot &gt; limite","")</f>
        <v/>
      </c>
      <c r="M710" s="1408">
        <f>IF(OR(F710="",N26="",N26&lt;=0),"",IF(LEN(F710)&lt;=N26,LEN(F710),IFERROR(FIND("♦",SUBSTITUTE(LEFT(F710,N26)," ","♦",LEN(LEFT(F710,N26))-LEN(SUBSTITUTE(LEFT(F710,N26)," ","")))),FIND(" ",F710&amp;" ",N26+1)-1)))</f>
        <v>1</v>
      </c>
      <c r="N710" s="1437" t="str">
        <f t="shared" si="178"/>
        <v/>
      </c>
      <c r="O710" s="1438" t="str">
        <f t="shared" si="179"/>
        <v/>
      </c>
      <c r="P710" s="1437" t="str">
        <f t="shared" si="180"/>
        <v/>
      </c>
      <c r="Q710" s="1437" t="str">
        <f t="shared" si="181"/>
        <v/>
      </c>
      <c r="EF710" s="1412"/>
      <c r="EG710" s="1411" t="s">
        <v>3451</v>
      </c>
      <c r="EH710" s="1411" t="s">
        <v>603</v>
      </c>
      <c r="EI710" s="1411" t="s">
        <v>1906</v>
      </c>
      <c r="EJ710" s="1411" t="s">
        <v>3452</v>
      </c>
      <c r="EK710" s="1411" t="s">
        <v>3452</v>
      </c>
      <c r="EL710" s="1411" t="s">
        <v>2485</v>
      </c>
      <c r="EM710" s="1411" t="s">
        <v>2486</v>
      </c>
      <c r="EN710" s="1411" t="s">
        <v>2953</v>
      </c>
      <c r="EO710" s="1414" t="s">
        <v>2954</v>
      </c>
    </row>
    <row r="711" spans="2:145">
      <c r="B711" s="1439"/>
      <c r="C711" s="1439"/>
      <c r="D711" s="1439"/>
      <c r="E711" s="1439">
        <f t="array" ref="E711">IF(H710&lt;&gt;"",E710,IF(E710="","",IFERROR(MATCH(TRUE(),INDEX(INDEX(K:K,E710+1):K219&lt;&gt;"",0),0)+E710,"")))</f>
        <v>852</v>
      </c>
      <c r="F711" s="1441">
        <f t="shared" si="182"/>
        <v>0</v>
      </c>
      <c r="G711" s="1441" t="str">
        <f t="shared" si="176"/>
        <v/>
      </c>
      <c r="H711" s="1440" t="str">
        <f t="shared" si="177"/>
        <v/>
      </c>
      <c r="I711" s="1439" t="str">
        <f>IF(AND(F711&lt;&gt;"",N26&gt;0,M711&gt;N26),"Mot &gt; limite","")</f>
        <v/>
      </c>
      <c r="M711" s="1408">
        <f>IF(OR(F711="",N26="",N26&lt;=0),"",IF(LEN(F711)&lt;=N26,LEN(F711),IFERROR(FIND("♦",SUBSTITUTE(LEFT(F711,N26)," ","♦",LEN(LEFT(F711,N26))-LEN(SUBSTITUTE(LEFT(F711,N26)," ","")))),FIND(" ",F711&amp;" ",N26+1)-1)))</f>
        <v>1</v>
      </c>
      <c r="N711" s="1437" t="str">
        <f t="shared" si="178"/>
        <v/>
      </c>
      <c r="O711" s="1438" t="str">
        <f t="shared" si="179"/>
        <v/>
      </c>
      <c r="P711" s="1437" t="str">
        <f t="shared" si="180"/>
        <v/>
      </c>
      <c r="Q711" s="1437" t="str">
        <f t="shared" si="181"/>
        <v/>
      </c>
      <c r="EF711" s="1412"/>
      <c r="EG711" s="1411" t="s">
        <v>3453</v>
      </c>
      <c r="EH711" s="1411" t="s">
        <v>603</v>
      </c>
      <c r="EI711" s="1411" t="s">
        <v>1906</v>
      </c>
      <c r="EJ711" s="1411" t="s">
        <v>3454</v>
      </c>
      <c r="EK711" s="1411" t="s">
        <v>3454</v>
      </c>
      <c r="EL711" s="1411" t="s">
        <v>2485</v>
      </c>
      <c r="EM711" s="1411" t="s">
        <v>2486</v>
      </c>
      <c r="EN711" s="1411" t="s">
        <v>2953</v>
      </c>
      <c r="EO711" s="1414" t="s">
        <v>2954</v>
      </c>
    </row>
    <row r="712" spans="2:145">
      <c r="B712" s="1439"/>
      <c r="C712" s="1439"/>
      <c r="D712" s="1439"/>
      <c r="E712" s="1439">
        <f t="array" ref="E712">IF(H711&lt;&gt;"",E711,IF(E711="","",IFERROR(MATCH(TRUE(),INDEX(INDEX(K:K,E711+1):K219&lt;&gt;"",0),0)+E711,"")))</f>
        <v>853</v>
      </c>
      <c r="F712" s="1441">
        <f t="shared" si="182"/>
        <v>0</v>
      </c>
      <c r="G712" s="1441" t="str">
        <f t="shared" si="176"/>
        <v/>
      </c>
      <c r="H712" s="1440" t="str">
        <f t="shared" si="177"/>
        <v/>
      </c>
      <c r="I712" s="1439" t="str">
        <f>IF(AND(F712&lt;&gt;"",N26&gt;0,M712&gt;N26),"Mot &gt; limite","")</f>
        <v/>
      </c>
      <c r="M712" s="1408">
        <f>IF(OR(F712="",N26="",N26&lt;=0),"",IF(LEN(F712)&lt;=N26,LEN(F712),IFERROR(FIND("♦",SUBSTITUTE(LEFT(F712,N26)," ","♦",LEN(LEFT(F712,N26))-LEN(SUBSTITUTE(LEFT(F712,N26)," ","")))),FIND(" ",F712&amp;" ",N26+1)-1)))</f>
        <v>1</v>
      </c>
      <c r="N712" s="1437" t="str">
        <f t="shared" si="178"/>
        <v/>
      </c>
      <c r="O712" s="1438" t="str">
        <f t="shared" si="179"/>
        <v/>
      </c>
      <c r="P712" s="1437" t="str">
        <f t="shared" si="180"/>
        <v/>
      </c>
      <c r="Q712" s="1437" t="str">
        <f t="shared" si="181"/>
        <v/>
      </c>
      <c r="EF712" s="1412"/>
      <c r="EG712" s="1411" t="s">
        <v>3455</v>
      </c>
      <c r="EH712" s="1411" t="s">
        <v>603</v>
      </c>
      <c r="EI712" s="1411" t="s">
        <v>1906</v>
      </c>
      <c r="EJ712" s="1411" t="s">
        <v>3456</v>
      </c>
      <c r="EK712" s="1411" t="s">
        <v>3456</v>
      </c>
      <c r="EL712" s="1411" t="s">
        <v>2485</v>
      </c>
      <c r="EM712" s="1411" t="s">
        <v>2486</v>
      </c>
      <c r="EN712" s="1411" t="s">
        <v>2953</v>
      </c>
      <c r="EO712" s="1414" t="s">
        <v>2954</v>
      </c>
    </row>
    <row r="713" spans="2:145">
      <c r="B713" s="1439"/>
      <c r="C713" s="1439"/>
      <c r="D713" s="1439"/>
      <c r="E713" s="1439">
        <f t="array" ref="E713">IF(H712&lt;&gt;"",E712,IF(E712="","",IFERROR(MATCH(TRUE(),INDEX(INDEX(K:K,E712+1):K219&lt;&gt;"",0),0)+E712,"")))</f>
        <v>854</v>
      </c>
      <c r="F713" s="1441">
        <f t="shared" si="182"/>
        <v>0</v>
      </c>
      <c r="G713" s="1441" t="str">
        <f t="shared" si="176"/>
        <v/>
      </c>
      <c r="H713" s="1440" t="str">
        <f t="shared" si="177"/>
        <v/>
      </c>
      <c r="I713" s="1439" t="str">
        <f>IF(AND(F713&lt;&gt;"",N26&gt;0,M713&gt;N26),"Mot &gt; limite","")</f>
        <v/>
      </c>
      <c r="M713" s="1408">
        <f>IF(OR(F713="",N26="",N26&lt;=0),"",IF(LEN(F713)&lt;=N26,LEN(F713),IFERROR(FIND("♦",SUBSTITUTE(LEFT(F713,N26)," ","♦",LEN(LEFT(F713,N26))-LEN(SUBSTITUTE(LEFT(F713,N26)," ","")))),FIND(" ",F713&amp;" ",N26+1)-1)))</f>
        <v>1</v>
      </c>
      <c r="N713" s="1437" t="str">
        <f t="shared" si="178"/>
        <v/>
      </c>
      <c r="O713" s="1438" t="str">
        <f t="shared" si="179"/>
        <v/>
      </c>
      <c r="P713" s="1437" t="str">
        <f t="shared" si="180"/>
        <v/>
      </c>
      <c r="Q713" s="1437" t="str">
        <f t="shared" si="181"/>
        <v/>
      </c>
      <c r="EF713" s="1412"/>
      <c r="EG713" s="1411" t="s">
        <v>3457</v>
      </c>
      <c r="EH713" s="1411" t="s">
        <v>603</v>
      </c>
      <c r="EI713" s="1411" t="s">
        <v>1906</v>
      </c>
      <c r="EJ713" s="1411" t="s">
        <v>3458</v>
      </c>
      <c r="EK713" s="1411" t="s">
        <v>3458</v>
      </c>
      <c r="EL713" s="1411" t="s">
        <v>2485</v>
      </c>
      <c r="EM713" s="1411" t="s">
        <v>2486</v>
      </c>
      <c r="EN713" s="1411" t="s">
        <v>2953</v>
      </c>
      <c r="EO713" s="1414" t="s">
        <v>2954</v>
      </c>
    </row>
    <row r="714" spans="2:145">
      <c r="B714" s="1439"/>
      <c r="C714" s="1439"/>
      <c r="D714" s="1439"/>
      <c r="E714" s="1439">
        <f t="array" ref="E714">IF(H713&lt;&gt;"",E713,IF(E713="","",IFERROR(MATCH(TRUE(),INDEX(INDEX(K:K,E713+1):K219&lt;&gt;"",0),0)+E713,"")))</f>
        <v>855</v>
      </c>
      <c r="F714" s="1441">
        <f t="shared" si="182"/>
        <v>0</v>
      </c>
      <c r="G714" s="1441" t="str">
        <f t="shared" si="176"/>
        <v/>
      </c>
      <c r="H714" s="1440" t="str">
        <f t="shared" si="177"/>
        <v/>
      </c>
      <c r="I714" s="1439" t="str">
        <f>IF(AND(F714&lt;&gt;"",N26&gt;0,M714&gt;N26),"Mot &gt; limite","")</f>
        <v/>
      </c>
      <c r="M714" s="1408">
        <f>IF(OR(F714="",N26="",N26&lt;=0),"",IF(LEN(F714)&lt;=N26,LEN(F714),IFERROR(FIND("♦",SUBSTITUTE(LEFT(F714,N26)," ","♦",LEN(LEFT(F714,N26))-LEN(SUBSTITUTE(LEFT(F714,N26)," ","")))),FIND(" ",F714&amp;" ",N26+1)-1)))</f>
        <v>1</v>
      </c>
      <c r="N714" s="1437" t="str">
        <f t="shared" si="178"/>
        <v/>
      </c>
      <c r="O714" s="1438" t="str">
        <f t="shared" si="179"/>
        <v/>
      </c>
      <c r="P714" s="1437" t="str">
        <f t="shared" si="180"/>
        <v/>
      </c>
      <c r="Q714" s="1437" t="str">
        <f t="shared" si="181"/>
        <v/>
      </c>
      <c r="EF714" s="1412"/>
      <c r="EG714" s="1411" t="s">
        <v>3459</v>
      </c>
      <c r="EH714" s="1411" t="s">
        <v>603</v>
      </c>
      <c r="EI714" s="1411" t="s">
        <v>1906</v>
      </c>
      <c r="EJ714" s="1411" t="s">
        <v>3460</v>
      </c>
      <c r="EK714" s="1411" t="s">
        <v>3460</v>
      </c>
      <c r="EL714" s="1411" t="s">
        <v>2485</v>
      </c>
      <c r="EM714" s="1411" t="s">
        <v>2486</v>
      </c>
      <c r="EN714" s="1411" t="s">
        <v>2953</v>
      </c>
      <c r="EO714" s="1414" t="s">
        <v>2954</v>
      </c>
    </row>
    <row r="715" spans="2:145">
      <c r="B715" s="1439"/>
      <c r="C715" s="1439"/>
      <c r="D715" s="1439"/>
      <c r="E715" s="1439">
        <f t="array" ref="E715">IF(H714&lt;&gt;"",E714,IF(E714="","",IFERROR(MATCH(TRUE(),INDEX(INDEX(K:K,E714+1):K219&lt;&gt;"",0),0)+E714,"")))</f>
        <v>856</v>
      </c>
      <c r="F715" s="1441">
        <f t="shared" si="182"/>
        <v>0</v>
      </c>
      <c r="G715" s="1441" t="str">
        <f t="shared" si="176"/>
        <v/>
      </c>
      <c r="H715" s="1440" t="str">
        <f t="shared" si="177"/>
        <v/>
      </c>
      <c r="I715" s="1439" t="str">
        <f>IF(AND(F715&lt;&gt;"",N26&gt;0,M715&gt;N26),"Mot &gt; limite","")</f>
        <v/>
      </c>
      <c r="M715" s="1408">
        <f>IF(OR(F715="",N26="",N26&lt;=0),"",IF(LEN(F715)&lt;=N26,LEN(F715),IFERROR(FIND("♦",SUBSTITUTE(LEFT(F715,N26)," ","♦",LEN(LEFT(F715,N26))-LEN(SUBSTITUTE(LEFT(F715,N26)," ","")))),FIND(" ",F715&amp;" ",N26+1)-1)))</f>
        <v>1</v>
      </c>
      <c r="N715" s="1437" t="str">
        <f t="shared" si="178"/>
        <v/>
      </c>
      <c r="O715" s="1438" t="str">
        <f t="shared" si="179"/>
        <v/>
      </c>
      <c r="P715" s="1437" t="str">
        <f t="shared" si="180"/>
        <v/>
      </c>
      <c r="Q715" s="1437" t="str">
        <f t="shared" si="181"/>
        <v/>
      </c>
      <c r="EF715" s="1412"/>
      <c r="EG715" s="1411" t="s">
        <v>3461</v>
      </c>
      <c r="EH715" s="1411" t="s">
        <v>603</v>
      </c>
      <c r="EI715" s="1411" t="s">
        <v>1906</v>
      </c>
      <c r="EJ715" s="1411" t="s">
        <v>3462</v>
      </c>
      <c r="EK715" s="1411" t="s">
        <v>3462</v>
      </c>
      <c r="EL715" s="1411" t="s">
        <v>2485</v>
      </c>
      <c r="EM715" s="1411" t="s">
        <v>2486</v>
      </c>
      <c r="EN715" s="1411" t="s">
        <v>2953</v>
      </c>
      <c r="EO715" s="1414" t="s">
        <v>2954</v>
      </c>
    </row>
    <row r="716" spans="2:145">
      <c r="B716" s="1439"/>
      <c r="C716" s="1439"/>
      <c r="D716" s="1439"/>
      <c r="E716" s="1439">
        <f t="array" ref="E716">IF(H715&lt;&gt;"",E715,IF(E715="","",IFERROR(MATCH(TRUE(),INDEX(INDEX(K:K,E715+1):K219&lt;&gt;"",0),0)+E715,"")))</f>
        <v>857</v>
      </c>
      <c r="F716" s="1441">
        <f t="shared" si="182"/>
        <v>0</v>
      </c>
      <c r="G716" s="1441" t="str">
        <f t="shared" si="176"/>
        <v/>
      </c>
      <c r="H716" s="1440" t="str">
        <f t="shared" si="177"/>
        <v/>
      </c>
      <c r="I716" s="1439" t="str">
        <f>IF(AND(F716&lt;&gt;"",N26&gt;0,M716&gt;N26),"Mot &gt; limite","")</f>
        <v/>
      </c>
      <c r="M716" s="1408">
        <f>IF(OR(F716="",N26="",N26&lt;=0),"",IF(LEN(F716)&lt;=N26,LEN(F716),IFERROR(FIND("♦",SUBSTITUTE(LEFT(F716,N26)," ","♦",LEN(LEFT(F716,N26))-LEN(SUBSTITUTE(LEFT(F716,N26)," ","")))),FIND(" ",F716&amp;" ",N26+1)-1)))</f>
        <v>1</v>
      </c>
      <c r="N716" s="1437" t="str">
        <f t="shared" si="178"/>
        <v/>
      </c>
      <c r="O716" s="1438" t="str">
        <f t="shared" si="179"/>
        <v/>
      </c>
      <c r="P716" s="1437" t="str">
        <f t="shared" si="180"/>
        <v/>
      </c>
      <c r="Q716" s="1437" t="str">
        <f t="shared" si="181"/>
        <v/>
      </c>
      <c r="EF716" s="1412"/>
      <c r="EG716" s="1411" t="s">
        <v>3463</v>
      </c>
      <c r="EH716" s="1411" t="s">
        <v>603</v>
      </c>
      <c r="EI716" s="1411" t="s">
        <v>1906</v>
      </c>
      <c r="EJ716" s="1411" t="s">
        <v>3464</v>
      </c>
      <c r="EK716" s="1411" t="s">
        <v>3464</v>
      </c>
      <c r="EL716" s="1411" t="s">
        <v>2485</v>
      </c>
      <c r="EM716" s="1411" t="s">
        <v>2486</v>
      </c>
      <c r="EN716" s="1411" t="s">
        <v>2953</v>
      </c>
      <c r="EO716" s="1414" t="s">
        <v>2954</v>
      </c>
    </row>
    <row r="717" spans="2:145">
      <c r="B717" s="1439"/>
      <c r="C717" s="1439"/>
      <c r="D717" s="1439"/>
      <c r="E717" s="1439">
        <f t="array" ref="E717">IF(H716&lt;&gt;"",E716,IF(E716="","",IFERROR(MATCH(TRUE(),INDEX(INDEX(K:K,E716+1):K219&lt;&gt;"",0),0)+E716,"")))</f>
        <v>858</v>
      </c>
      <c r="F717" s="1441">
        <f t="shared" si="182"/>
        <v>0</v>
      </c>
      <c r="G717" s="1441" t="str">
        <f t="shared" si="176"/>
        <v/>
      </c>
      <c r="H717" s="1440" t="str">
        <f t="shared" si="177"/>
        <v/>
      </c>
      <c r="I717" s="1439" t="str">
        <f>IF(AND(F717&lt;&gt;"",N26&gt;0,M717&gt;N26),"Mot &gt; limite","")</f>
        <v/>
      </c>
      <c r="M717" s="1408">
        <f>IF(OR(F717="",N26="",N26&lt;=0),"",IF(LEN(F717)&lt;=N26,LEN(F717),IFERROR(FIND("♦",SUBSTITUTE(LEFT(F717,N26)," ","♦",LEN(LEFT(F717,N26))-LEN(SUBSTITUTE(LEFT(F717,N26)," ","")))),FIND(" ",F717&amp;" ",N26+1)-1)))</f>
        <v>1</v>
      </c>
      <c r="N717" s="1437" t="str">
        <f t="shared" si="178"/>
        <v/>
      </c>
      <c r="O717" s="1438" t="str">
        <f t="shared" si="179"/>
        <v/>
      </c>
      <c r="P717" s="1437" t="str">
        <f t="shared" si="180"/>
        <v/>
      </c>
      <c r="Q717" s="1437" t="str">
        <f t="shared" si="181"/>
        <v/>
      </c>
      <c r="EF717" s="1412"/>
      <c r="EG717" s="1411" t="s">
        <v>3465</v>
      </c>
      <c r="EH717" s="1411" t="s">
        <v>603</v>
      </c>
      <c r="EI717" s="1411" t="s">
        <v>1906</v>
      </c>
      <c r="EJ717" s="1411" t="s">
        <v>3466</v>
      </c>
      <c r="EK717" s="1411" t="s">
        <v>3466</v>
      </c>
      <c r="EL717" s="1411" t="s">
        <v>2485</v>
      </c>
      <c r="EM717" s="1411" t="s">
        <v>2486</v>
      </c>
      <c r="EN717" s="1411" t="s">
        <v>2953</v>
      </c>
      <c r="EO717" s="1414" t="s">
        <v>2954</v>
      </c>
    </row>
    <row r="718" spans="2:145">
      <c r="B718" s="1439"/>
      <c r="C718" s="1439"/>
      <c r="D718" s="1439"/>
      <c r="E718" s="1439">
        <f t="array" ref="E718">IF(H717&lt;&gt;"",E717,IF(E717="","",IFERROR(MATCH(TRUE(),INDEX(INDEX(K:K,E717+1):K219&lt;&gt;"",0),0)+E717,"")))</f>
        <v>859</v>
      </c>
      <c r="F718" s="1441">
        <f t="shared" si="182"/>
        <v>0</v>
      </c>
      <c r="G718" s="1441" t="str">
        <f t="shared" si="176"/>
        <v/>
      </c>
      <c r="H718" s="1440" t="str">
        <f t="shared" si="177"/>
        <v/>
      </c>
      <c r="I718" s="1439" t="str">
        <f>IF(AND(F718&lt;&gt;"",N26&gt;0,M718&gt;N26),"Mot &gt; limite","")</f>
        <v/>
      </c>
      <c r="M718" s="1408">
        <f>IF(OR(F718="",N26="",N26&lt;=0),"",IF(LEN(F718)&lt;=N26,LEN(F718),IFERROR(FIND("♦",SUBSTITUTE(LEFT(F718,N26)," ","♦",LEN(LEFT(F718,N26))-LEN(SUBSTITUTE(LEFT(F718,N26)," ","")))),FIND(" ",F718&amp;" ",N26+1)-1)))</f>
        <v>1</v>
      </c>
      <c r="N718" s="1437" t="str">
        <f t="shared" si="178"/>
        <v/>
      </c>
      <c r="O718" s="1438" t="str">
        <f t="shared" si="179"/>
        <v/>
      </c>
      <c r="P718" s="1437" t="str">
        <f t="shared" si="180"/>
        <v/>
      </c>
      <c r="Q718" s="1437" t="str">
        <f t="shared" si="181"/>
        <v/>
      </c>
      <c r="EF718" s="1412"/>
      <c r="EG718" s="1411" t="s">
        <v>3467</v>
      </c>
      <c r="EH718" s="1411" t="s">
        <v>603</v>
      </c>
      <c r="EI718" s="1411" t="s">
        <v>1906</v>
      </c>
      <c r="EJ718" s="1411" t="s">
        <v>3468</v>
      </c>
      <c r="EK718" s="1411" t="s">
        <v>3468</v>
      </c>
      <c r="EL718" s="1411" t="s">
        <v>2485</v>
      </c>
      <c r="EM718" s="1411" t="s">
        <v>2486</v>
      </c>
      <c r="EN718" s="1411" t="s">
        <v>2953</v>
      </c>
      <c r="EO718" s="1414" t="s">
        <v>2954</v>
      </c>
    </row>
    <row r="719" spans="2:145">
      <c r="B719" s="1439"/>
      <c r="C719" s="1439"/>
      <c r="D719" s="1439"/>
      <c r="E719" s="1439">
        <f t="array" ref="E719">IF(H718&lt;&gt;"",E718,IF(E718="","",IFERROR(MATCH(TRUE(),INDEX(INDEX(K:K,E718+1):K219&lt;&gt;"",0),0)+E718,"")))</f>
        <v>860</v>
      </c>
      <c r="F719" s="1441">
        <f t="shared" si="182"/>
        <v>0</v>
      </c>
      <c r="G719" s="1441" t="str">
        <f t="shared" si="176"/>
        <v/>
      </c>
      <c r="H719" s="1440" t="str">
        <f t="shared" si="177"/>
        <v/>
      </c>
      <c r="I719" s="1439" t="str">
        <f>IF(AND(F719&lt;&gt;"",N26&gt;0,M719&gt;N26),"Mot &gt; limite","")</f>
        <v/>
      </c>
      <c r="M719" s="1408">
        <f>IF(OR(F719="",N26="",N26&lt;=0),"",IF(LEN(F719)&lt;=N26,LEN(F719),IFERROR(FIND("♦",SUBSTITUTE(LEFT(F719,N26)," ","♦",LEN(LEFT(F719,N26))-LEN(SUBSTITUTE(LEFT(F719,N26)," ","")))),FIND(" ",F719&amp;" ",N26+1)-1)))</f>
        <v>1</v>
      </c>
      <c r="N719" s="1437" t="str">
        <f t="shared" si="178"/>
        <v/>
      </c>
      <c r="O719" s="1438" t="str">
        <f t="shared" si="179"/>
        <v/>
      </c>
      <c r="P719" s="1437" t="str">
        <f t="shared" si="180"/>
        <v/>
      </c>
      <c r="Q719" s="1437" t="str">
        <f t="shared" si="181"/>
        <v/>
      </c>
      <c r="EF719" s="1412"/>
      <c r="EG719" s="1411" t="s">
        <v>3469</v>
      </c>
      <c r="EH719" s="1411" t="s">
        <v>603</v>
      </c>
      <c r="EI719" s="1411" t="s">
        <v>1906</v>
      </c>
      <c r="EJ719" s="1411" t="s">
        <v>3470</v>
      </c>
      <c r="EK719" s="1411" t="s">
        <v>3470</v>
      </c>
      <c r="EL719" s="1411" t="s">
        <v>2485</v>
      </c>
      <c r="EM719" s="1411" t="s">
        <v>2486</v>
      </c>
      <c r="EN719" s="1411" t="s">
        <v>2953</v>
      </c>
      <c r="EO719" s="1414" t="s">
        <v>2954</v>
      </c>
    </row>
    <row r="720" spans="2:145">
      <c r="B720" s="1439"/>
      <c r="C720" s="1439"/>
      <c r="D720" s="1439"/>
      <c r="E720" s="1439">
        <f t="array" ref="E720">IF(H719&lt;&gt;"",E719,IF(E719="","",IFERROR(MATCH(TRUE(),INDEX(INDEX(K:K,E719+1):K219&lt;&gt;"",0),0)+E719,"")))</f>
        <v>861</v>
      </c>
      <c r="F720" s="1441">
        <f t="shared" si="182"/>
        <v>0</v>
      </c>
      <c r="G720" s="1441" t="str">
        <f t="shared" si="176"/>
        <v/>
      </c>
      <c r="H720" s="1440" t="str">
        <f t="shared" si="177"/>
        <v/>
      </c>
      <c r="I720" s="1439" t="str">
        <f>IF(AND(F720&lt;&gt;"",N26&gt;0,M720&gt;N26),"Mot &gt; limite","")</f>
        <v/>
      </c>
      <c r="M720" s="1408">
        <f>IF(OR(F720="",N26="",N26&lt;=0),"",IF(LEN(F720)&lt;=N26,LEN(F720),IFERROR(FIND("♦",SUBSTITUTE(LEFT(F720,N26)," ","♦",LEN(LEFT(F720,N26))-LEN(SUBSTITUTE(LEFT(F720,N26)," ","")))),FIND(" ",F720&amp;" ",N26+1)-1)))</f>
        <v>1</v>
      </c>
      <c r="N720" s="1437" t="str">
        <f t="shared" si="178"/>
        <v/>
      </c>
      <c r="O720" s="1438" t="str">
        <f t="shared" si="179"/>
        <v/>
      </c>
      <c r="P720" s="1437" t="str">
        <f t="shared" si="180"/>
        <v/>
      </c>
      <c r="Q720" s="1437" t="str">
        <f t="shared" si="181"/>
        <v/>
      </c>
      <c r="EF720" s="1412"/>
      <c r="EG720" s="1411" t="s">
        <v>3471</v>
      </c>
      <c r="EH720" s="1411" t="s">
        <v>603</v>
      </c>
      <c r="EI720" s="1411" t="s">
        <v>1906</v>
      </c>
      <c r="EJ720" s="1411" t="s">
        <v>3472</v>
      </c>
      <c r="EK720" s="1411" t="s">
        <v>3472</v>
      </c>
      <c r="EL720" s="1411" t="s">
        <v>2485</v>
      </c>
      <c r="EM720" s="1411" t="s">
        <v>2486</v>
      </c>
      <c r="EN720" s="1411" t="s">
        <v>2953</v>
      </c>
      <c r="EO720" s="1414" t="s">
        <v>2954</v>
      </c>
    </row>
    <row r="721" spans="2:145">
      <c r="B721" s="1439"/>
      <c r="C721" s="1439"/>
      <c r="D721" s="1439"/>
      <c r="E721" s="1439">
        <f t="array" ref="E721">IF(H720&lt;&gt;"",E720,IF(E720="","",IFERROR(MATCH(TRUE(),INDEX(INDEX(K:K,E720+1):K219&lt;&gt;"",0),0)+E720,"")))</f>
        <v>862</v>
      </c>
      <c r="F721" s="1441">
        <f t="shared" si="182"/>
        <v>0</v>
      </c>
      <c r="G721" s="1441" t="str">
        <f t="shared" si="176"/>
        <v/>
      </c>
      <c r="H721" s="1440" t="str">
        <f t="shared" si="177"/>
        <v/>
      </c>
      <c r="I721" s="1439" t="str">
        <f>IF(AND(F721&lt;&gt;"",N26&gt;0,M721&gt;N26),"Mot &gt; limite","")</f>
        <v/>
      </c>
      <c r="M721" s="1408">
        <f>IF(OR(F721="",N26="",N26&lt;=0),"",IF(LEN(F721)&lt;=N26,LEN(F721),IFERROR(FIND("♦",SUBSTITUTE(LEFT(F721,N26)," ","♦",LEN(LEFT(F721,N26))-LEN(SUBSTITUTE(LEFT(F721,N26)," ","")))),FIND(" ",F721&amp;" ",N26+1)-1)))</f>
        <v>1</v>
      </c>
      <c r="N721" s="1437" t="str">
        <f t="shared" si="178"/>
        <v/>
      </c>
      <c r="O721" s="1438" t="str">
        <f t="shared" si="179"/>
        <v/>
      </c>
      <c r="P721" s="1437" t="str">
        <f t="shared" si="180"/>
        <v/>
      </c>
      <c r="Q721" s="1437" t="str">
        <f t="shared" si="181"/>
        <v/>
      </c>
      <c r="EF721" s="1412"/>
      <c r="EG721" s="1411" t="s">
        <v>3473</v>
      </c>
      <c r="EH721" s="1411" t="s">
        <v>603</v>
      </c>
      <c r="EI721" s="1411" t="s">
        <v>1906</v>
      </c>
      <c r="EJ721" s="1411" t="s">
        <v>3474</v>
      </c>
      <c r="EK721" s="1411" t="s">
        <v>3474</v>
      </c>
      <c r="EL721" s="1411" t="s">
        <v>2485</v>
      </c>
      <c r="EM721" s="1411" t="s">
        <v>2486</v>
      </c>
      <c r="EN721" s="1411" t="s">
        <v>2953</v>
      </c>
      <c r="EO721" s="1414" t="s">
        <v>2954</v>
      </c>
    </row>
    <row r="722" spans="2:145">
      <c r="B722" s="1439"/>
      <c r="C722" s="1439"/>
      <c r="D722" s="1439"/>
      <c r="E722" s="1439">
        <f t="array" ref="E722">IF(H721&lt;&gt;"",E721,IF(E721="","",IFERROR(MATCH(TRUE(),INDEX(INDEX(K:K,E721+1):K219&lt;&gt;"",0),0)+E721,"")))</f>
        <v>863</v>
      </c>
      <c r="F722" s="1441">
        <f t="shared" si="182"/>
        <v>0</v>
      </c>
      <c r="G722" s="1441" t="str">
        <f t="shared" si="176"/>
        <v/>
      </c>
      <c r="H722" s="1440" t="str">
        <f t="shared" si="177"/>
        <v/>
      </c>
      <c r="I722" s="1439" t="str">
        <f>IF(AND(F722&lt;&gt;"",N26&gt;0,M722&gt;N26),"Mot &gt; limite","")</f>
        <v/>
      </c>
      <c r="M722" s="1408">
        <f>IF(OR(F722="",N26="",N26&lt;=0),"",IF(LEN(F722)&lt;=N26,LEN(F722),IFERROR(FIND("♦",SUBSTITUTE(LEFT(F722,N26)," ","♦",LEN(LEFT(F722,N26))-LEN(SUBSTITUTE(LEFT(F722,N26)," ","")))),FIND(" ",F722&amp;" ",N26+1)-1)))</f>
        <v>1</v>
      </c>
      <c r="N722" s="1437" t="str">
        <f t="shared" si="178"/>
        <v/>
      </c>
      <c r="O722" s="1438" t="str">
        <f t="shared" si="179"/>
        <v/>
      </c>
      <c r="P722" s="1437" t="str">
        <f t="shared" si="180"/>
        <v/>
      </c>
      <c r="Q722" s="1437" t="str">
        <f t="shared" si="181"/>
        <v/>
      </c>
      <c r="EF722" s="1412"/>
      <c r="EG722" s="1411" t="s">
        <v>3475</v>
      </c>
      <c r="EH722" s="1411" t="s">
        <v>603</v>
      </c>
      <c r="EI722" s="1411" t="s">
        <v>1906</v>
      </c>
      <c r="EJ722" s="1411" t="s">
        <v>3476</v>
      </c>
      <c r="EK722" s="1411" t="s">
        <v>3476</v>
      </c>
      <c r="EL722" s="1411" t="s">
        <v>2485</v>
      </c>
      <c r="EM722" s="1411" t="s">
        <v>2486</v>
      </c>
      <c r="EN722" s="1411" t="s">
        <v>2953</v>
      </c>
      <c r="EO722" s="1414" t="s">
        <v>2954</v>
      </c>
    </row>
    <row r="723" spans="2:145">
      <c r="B723" s="1439"/>
      <c r="C723" s="1439"/>
      <c r="D723" s="1439"/>
      <c r="E723" s="1439">
        <f t="array" ref="E723">IF(H722&lt;&gt;"",E722,IF(E722="","",IFERROR(MATCH(TRUE(),INDEX(INDEX(K:K,E722+1):K219&lt;&gt;"",0),0)+E722,"")))</f>
        <v>864</v>
      </c>
      <c r="F723" s="1441">
        <f t="shared" si="182"/>
        <v>0</v>
      </c>
      <c r="G723" s="1441" t="str">
        <f t="shared" si="176"/>
        <v/>
      </c>
      <c r="H723" s="1440" t="str">
        <f t="shared" si="177"/>
        <v/>
      </c>
      <c r="I723" s="1439" t="str">
        <f>IF(AND(F723&lt;&gt;"",N26&gt;0,M723&gt;N26),"Mot &gt; limite","")</f>
        <v/>
      </c>
      <c r="M723" s="1408">
        <f>IF(OR(F723="",N26="",N26&lt;=0),"",IF(LEN(F723)&lt;=N26,LEN(F723),IFERROR(FIND("♦",SUBSTITUTE(LEFT(F723,N26)," ","♦",LEN(LEFT(F723,N26))-LEN(SUBSTITUTE(LEFT(F723,N26)," ","")))),FIND(" ",F723&amp;" ",N26+1)-1)))</f>
        <v>1</v>
      </c>
      <c r="N723" s="1437" t="str">
        <f t="shared" si="178"/>
        <v/>
      </c>
      <c r="O723" s="1438" t="str">
        <f t="shared" si="179"/>
        <v/>
      </c>
      <c r="P723" s="1437" t="str">
        <f t="shared" si="180"/>
        <v/>
      </c>
      <c r="Q723" s="1437" t="str">
        <f t="shared" si="181"/>
        <v/>
      </c>
      <c r="EF723" s="1412"/>
      <c r="EG723" s="1411" t="s">
        <v>3477</v>
      </c>
      <c r="EH723" s="1411" t="s">
        <v>603</v>
      </c>
      <c r="EI723" s="1411" t="s">
        <v>1906</v>
      </c>
      <c r="EJ723" s="1411" t="s">
        <v>3478</v>
      </c>
      <c r="EK723" s="1411" t="s">
        <v>3478</v>
      </c>
      <c r="EL723" s="1411" t="s">
        <v>2485</v>
      </c>
      <c r="EM723" s="1411" t="s">
        <v>2486</v>
      </c>
      <c r="EN723" s="1411" t="s">
        <v>2953</v>
      </c>
      <c r="EO723" s="1414" t="s">
        <v>2954</v>
      </c>
    </row>
    <row r="724" spans="2:145">
      <c r="B724" s="1439"/>
      <c r="C724" s="1439"/>
      <c r="D724" s="1439"/>
      <c r="E724" s="1439">
        <f t="array" ref="E724">IF(H723&lt;&gt;"",E723,IF(E723="","",IFERROR(MATCH(TRUE(),INDEX(INDEX(K:K,E723+1):K219&lt;&gt;"",0),0)+E723,"")))</f>
        <v>865</v>
      </c>
      <c r="F724" s="1441">
        <f t="shared" si="182"/>
        <v>0</v>
      </c>
      <c r="G724" s="1441" t="str">
        <f t="shared" si="176"/>
        <v/>
      </c>
      <c r="H724" s="1440" t="str">
        <f t="shared" si="177"/>
        <v/>
      </c>
      <c r="I724" s="1439" t="str">
        <f>IF(AND(F724&lt;&gt;"",N26&gt;0,M724&gt;N26),"Mot &gt; limite","")</f>
        <v/>
      </c>
      <c r="M724" s="1408">
        <f>IF(OR(F724="",N26="",N26&lt;=0),"",IF(LEN(F724)&lt;=N26,LEN(F724),IFERROR(FIND("♦",SUBSTITUTE(LEFT(F724,N26)," ","♦",LEN(LEFT(F724,N26))-LEN(SUBSTITUTE(LEFT(F724,N26)," ","")))),FIND(" ",F724&amp;" ",N26+1)-1)))</f>
        <v>1</v>
      </c>
      <c r="N724" s="1437" t="str">
        <f t="shared" si="178"/>
        <v/>
      </c>
      <c r="O724" s="1438" t="str">
        <f t="shared" si="179"/>
        <v/>
      </c>
      <c r="P724" s="1437" t="str">
        <f t="shared" si="180"/>
        <v/>
      </c>
      <c r="Q724" s="1437" t="str">
        <f t="shared" si="181"/>
        <v/>
      </c>
      <c r="EF724" s="1412"/>
      <c r="EG724" s="1411" t="s">
        <v>3479</v>
      </c>
      <c r="EH724" s="1411" t="s">
        <v>603</v>
      </c>
      <c r="EI724" s="1411" t="s">
        <v>1906</v>
      </c>
      <c r="EJ724" s="1411" t="s">
        <v>3480</v>
      </c>
      <c r="EK724" s="1411" t="s">
        <v>3480</v>
      </c>
      <c r="EL724" s="1411" t="s">
        <v>2485</v>
      </c>
      <c r="EM724" s="1411" t="s">
        <v>2486</v>
      </c>
      <c r="EN724" s="1411" t="s">
        <v>2953</v>
      </c>
      <c r="EO724" s="1414" t="s">
        <v>2954</v>
      </c>
    </row>
    <row r="725" spans="2:145">
      <c r="B725" s="1439"/>
      <c r="C725" s="1439"/>
      <c r="D725" s="1439"/>
      <c r="E725" s="1439">
        <f t="array" ref="E725">IF(H724&lt;&gt;"",E724,IF(E724="","",IFERROR(MATCH(TRUE(),INDEX(INDEX(K:K,E724+1):K219&lt;&gt;"",0),0)+E724,"")))</f>
        <v>866</v>
      </c>
      <c r="F725" s="1441">
        <f t="shared" si="182"/>
        <v>0</v>
      </c>
      <c r="G725" s="1441" t="str">
        <f t="shared" si="176"/>
        <v/>
      </c>
      <c r="H725" s="1440" t="str">
        <f t="shared" si="177"/>
        <v/>
      </c>
      <c r="I725" s="1439" t="str">
        <f>IF(AND(F725&lt;&gt;"",N26&gt;0,M725&gt;N26),"Mot &gt; limite","")</f>
        <v/>
      </c>
      <c r="M725" s="1408">
        <f>IF(OR(F725="",N26="",N26&lt;=0),"",IF(LEN(F725)&lt;=N26,LEN(F725),IFERROR(FIND("♦",SUBSTITUTE(LEFT(F725,N26)," ","♦",LEN(LEFT(F725,N26))-LEN(SUBSTITUTE(LEFT(F725,N26)," ","")))),FIND(" ",F725&amp;" ",N26+1)-1)))</f>
        <v>1</v>
      </c>
      <c r="N725" s="1437" t="str">
        <f t="shared" si="178"/>
        <v/>
      </c>
      <c r="O725" s="1438" t="str">
        <f t="shared" si="179"/>
        <v/>
      </c>
      <c r="P725" s="1437" t="str">
        <f t="shared" si="180"/>
        <v/>
      </c>
      <c r="Q725" s="1437" t="str">
        <f t="shared" si="181"/>
        <v/>
      </c>
      <c r="EF725" s="1412"/>
      <c r="EG725" s="1411" t="s">
        <v>3481</v>
      </c>
      <c r="EH725" s="1411" t="s">
        <v>603</v>
      </c>
      <c r="EI725" s="1411" t="s">
        <v>1906</v>
      </c>
      <c r="EJ725" s="1411" t="s">
        <v>3482</v>
      </c>
      <c r="EK725" s="1411" t="s">
        <v>3482</v>
      </c>
      <c r="EL725" s="1411" t="s">
        <v>2485</v>
      </c>
      <c r="EM725" s="1411" t="s">
        <v>2486</v>
      </c>
      <c r="EN725" s="1411" t="s">
        <v>2953</v>
      </c>
      <c r="EO725" s="1414" t="s">
        <v>2954</v>
      </c>
    </row>
    <row r="726" spans="2:145">
      <c r="B726" s="1439"/>
      <c r="C726" s="1439"/>
      <c r="D726" s="1439"/>
      <c r="E726" s="1439">
        <f t="array" ref="E726">IF(H725&lt;&gt;"",E725,IF(E725="","",IFERROR(MATCH(TRUE(),INDEX(INDEX(K:K,E725+1):K219&lt;&gt;"",0),0)+E725,"")))</f>
        <v>867</v>
      </c>
      <c r="F726" s="1441">
        <f t="shared" si="182"/>
        <v>0</v>
      </c>
      <c r="G726" s="1441" t="str">
        <f t="shared" si="176"/>
        <v/>
      </c>
      <c r="H726" s="1440" t="str">
        <f t="shared" si="177"/>
        <v/>
      </c>
      <c r="I726" s="1439" t="str">
        <f>IF(AND(F726&lt;&gt;"",N26&gt;0,M726&gt;N26),"Mot &gt; limite","")</f>
        <v/>
      </c>
      <c r="M726" s="1408">
        <f>IF(OR(F726="",N26="",N26&lt;=0),"",IF(LEN(F726)&lt;=N26,LEN(F726),IFERROR(FIND("♦",SUBSTITUTE(LEFT(F726,N26)," ","♦",LEN(LEFT(F726,N26))-LEN(SUBSTITUTE(LEFT(F726,N26)," ","")))),FIND(" ",F726&amp;" ",N26+1)-1)))</f>
        <v>1</v>
      </c>
      <c r="N726" s="1437" t="str">
        <f t="shared" si="178"/>
        <v/>
      </c>
      <c r="O726" s="1438" t="str">
        <f t="shared" si="179"/>
        <v/>
      </c>
      <c r="P726" s="1437" t="str">
        <f t="shared" si="180"/>
        <v/>
      </c>
      <c r="Q726" s="1437" t="str">
        <f t="shared" si="181"/>
        <v/>
      </c>
      <c r="EF726" s="1412"/>
      <c r="EG726" s="1411" t="s">
        <v>3483</v>
      </c>
      <c r="EH726" s="1411" t="s">
        <v>603</v>
      </c>
      <c r="EI726" s="1411" t="s">
        <v>1906</v>
      </c>
      <c r="EJ726" s="1411" t="s">
        <v>3484</v>
      </c>
      <c r="EK726" s="1411" t="s">
        <v>3484</v>
      </c>
      <c r="EL726" s="1411" t="s">
        <v>2485</v>
      </c>
      <c r="EM726" s="1411" t="s">
        <v>2486</v>
      </c>
      <c r="EN726" s="1411" t="s">
        <v>2953</v>
      </c>
      <c r="EO726" s="1414" t="s">
        <v>2954</v>
      </c>
    </row>
    <row r="727" spans="2:145">
      <c r="B727" s="1439"/>
      <c r="C727" s="1439"/>
      <c r="D727" s="1439"/>
      <c r="E727" s="1439">
        <f t="array" ref="E727">IF(H726&lt;&gt;"",E726,IF(E726="","",IFERROR(MATCH(TRUE(),INDEX(INDEX(K:K,E726+1):K219&lt;&gt;"",0),0)+E726,"")))</f>
        <v>868</v>
      </c>
      <c r="F727" s="1441">
        <f t="shared" si="182"/>
        <v>0</v>
      </c>
      <c r="G727" s="1441" t="str">
        <f t="shared" si="176"/>
        <v/>
      </c>
      <c r="H727" s="1440" t="str">
        <f t="shared" si="177"/>
        <v/>
      </c>
      <c r="I727" s="1439" t="str">
        <f>IF(AND(F727&lt;&gt;"",N26&gt;0,M727&gt;N26),"Mot &gt; limite","")</f>
        <v/>
      </c>
      <c r="M727" s="1408">
        <f>IF(OR(F727="",N26="",N26&lt;=0),"",IF(LEN(F727)&lt;=N26,LEN(F727),IFERROR(FIND("♦",SUBSTITUTE(LEFT(F727,N26)," ","♦",LEN(LEFT(F727,N26))-LEN(SUBSTITUTE(LEFT(F727,N26)," ","")))),FIND(" ",F727&amp;" ",N26+1)-1)))</f>
        <v>1</v>
      </c>
      <c r="N727" s="1437" t="str">
        <f t="shared" si="178"/>
        <v/>
      </c>
      <c r="O727" s="1438" t="str">
        <f t="shared" si="179"/>
        <v/>
      </c>
      <c r="P727" s="1437" t="str">
        <f t="shared" si="180"/>
        <v/>
      </c>
      <c r="Q727" s="1437" t="str">
        <f t="shared" si="181"/>
        <v/>
      </c>
      <c r="EF727" s="1412"/>
      <c r="EG727" s="1411" t="s">
        <v>3485</v>
      </c>
      <c r="EH727" s="1411" t="s">
        <v>603</v>
      </c>
      <c r="EI727" s="1411" t="s">
        <v>1906</v>
      </c>
      <c r="EJ727" s="1411" t="s">
        <v>3486</v>
      </c>
      <c r="EK727" s="1411" t="s">
        <v>3486</v>
      </c>
      <c r="EL727" s="1411" t="s">
        <v>2485</v>
      </c>
      <c r="EM727" s="1411" t="s">
        <v>2486</v>
      </c>
      <c r="EN727" s="1411" t="s">
        <v>2953</v>
      </c>
      <c r="EO727" s="1414" t="s">
        <v>2954</v>
      </c>
    </row>
    <row r="728" spans="2:145">
      <c r="B728" s="1439"/>
      <c r="C728" s="1439"/>
      <c r="D728" s="1439"/>
      <c r="E728" s="1439">
        <f t="array" ref="E728">IF(H727&lt;&gt;"",E727,IF(E727="","",IFERROR(MATCH(TRUE(),INDEX(INDEX(K:K,E727+1):K219&lt;&gt;"",0),0)+E727,"")))</f>
        <v>869</v>
      </c>
      <c r="F728" s="1441">
        <f t="shared" si="182"/>
        <v>0</v>
      </c>
      <c r="G728" s="1441" t="str">
        <f t="shared" si="176"/>
        <v/>
      </c>
      <c r="H728" s="1440" t="str">
        <f t="shared" si="177"/>
        <v/>
      </c>
      <c r="I728" s="1439" t="str">
        <f>IF(AND(F728&lt;&gt;"",N26&gt;0,M728&gt;N26),"Mot &gt; limite","")</f>
        <v/>
      </c>
      <c r="M728" s="1408">
        <f>IF(OR(F728="",N26="",N26&lt;=0),"",IF(LEN(F728)&lt;=N26,LEN(F728),IFERROR(FIND("♦",SUBSTITUTE(LEFT(F728,N26)," ","♦",LEN(LEFT(F728,N26))-LEN(SUBSTITUTE(LEFT(F728,N26)," ","")))),FIND(" ",F728&amp;" ",N26+1)-1)))</f>
        <v>1</v>
      </c>
      <c r="N728" s="1437" t="str">
        <f t="shared" si="178"/>
        <v/>
      </c>
      <c r="O728" s="1438" t="str">
        <f t="shared" si="179"/>
        <v/>
      </c>
      <c r="P728" s="1437" t="str">
        <f t="shared" si="180"/>
        <v/>
      </c>
      <c r="Q728" s="1437" t="str">
        <f t="shared" si="181"/>
        <v/>
      </c>
      <c r="EF728" s="1412"/>
      <c r="EG728" s="1411" t="s">
        <v>3487</v>
      </c>
      <c r="EH728" s="1411" t="s">
        <v>603</v>
      </c>
      <c r="EI728" s="1411" t="s">
        <v>1906</v>
      </c>
      <c r="EJ728" s="1411" t="s">
        <v>3488</v>
      </c>
      <c r="EK728" s="1411" t="s">
        <v>3488</v>
      </c>
      <c r="EL728" s="1411" t="s">
        <v>2485</v>
      </c>
      <c r="EM728" s="1411" t="s">
        <v>2486</v>
      </c>
      <c r="EN728" s="1411" t="s">
        <v>2953</v>
      </c>
      <c r="EO728" s="1414" t="s">
        <v>2954</v>
      </c>
    </row>
    <row r="729" spans="2:145">
      <c r="B729" s="1439"/>
      <c r="C729" s="1439"/>
      <c r="D729" s="1439"/>
      <c r="E729" s="1439">
        <f t="array" ref="E729">IF(H728&lt;&gt;"",E728,IF(E728="","",IFERROR(MATCH(TRUE(),INDEX(INDEX(K:K,E728+1):K219&lt;&gt;"",0),0)+E728,"")))</f>
        <v>870</v>
      </c>
      <c r="F729" s="1441">
        <f t="shared" si="182"/>
        <v>0</v>
      </c>
      <c r="G729" s="1441" t="str">
        <f t="shared" si="176"/>
        <v/>
      </c>
      <c r="H729" s="1440" t="str">
        <f t="shared" si="177"/>
        <v/>
      </c>
      <c r="I729" s="1439" t="str">
        <f>IF(AND(F729&lt;&gt;"",N26&gt;0,M729&gt;N26),"Mot &gt; limite","")</f>
        <v/>
      </c>
      <c r="M729" s="1408">
        <f>IF(OR(F729="",N26="",N26&lt;=0),"",IF(LEN(F729)&lt;=N26,LEN(F729),IFERROR(FIND("♦",SUBSTITUTE(LEFT(F729,N26)," ","♦",LEN(LEFT(F729,N26))-LEN(SUBSTITUTE(LEFT(F729,N26)," ","")))),FIND(" ",F729&amp;" ",N26+1)-1)))</f>
        <v>1</v>
      </c>
      <c r="N729" s="1437" t="str">
        <f t="shared" si="178"/>
        <v/>
      </c>
      <c r="O729" s="1438" t="str">
        <f t="shared" si="179"/>
        <v/>
      </c>
      <c r="P729" s="1437" t="str">
        <f t="shared" si="180"/>
        <v/>
      </c>
      <c r="Q729" s="1437" t="str">
        <f t="shared" si="181"/>
        <v/>
      </c>
      <c r="EF729" s="1412"/>
      <c r="EG729" s="1411" t="s">
        <v>3489</v>
      </c>
      <c r="EH729" s="1411" t="s">
        <v>603</v>
      </c>
      <c r="EI729" s="1411" t="s">
        <v>1906</v>
      </c>
      <c r="EJ729" s="1411" t="s">
        <v>3490</v>
      </c>
      <c r="EK729" s="1411" t="s">
        <v>3490</v>
      </c>
      <c r="EL729" s="1411" t="s">
        <v>2485</v>
      </c>
      <c r="EM729" s="1411" t="s">
        <v>2486</v>
      </c>
      <c r="EN729" s="1411" t="s">
        <v>2953</v>
      </c>
      <c r="EO729" s="1414" t="s">
        <v>2954</v>
      </c>
    </row>
    <row r="730" spans="2:145">
      <c r="B730" s="1439"/>
      <c r="C730" s="1439"/>
      <c r="D730" s="1439"/>
      <c r="E730" s="1439">
        <f t="array" ref="E730">IF(H729&lt;&gt;"",E729,IF(E729="","",IFERROR(MATCH(TRUE(),INDEX(INDEX(K:K,E729+1):K219&lt;&gt;"",0),0)+E729,"")))</f>
        <v>871</v>
      </c>
      <c r="F730" s="1441">
        <f t="shared" si="182"/>
        <v>0</v>
      </c>
      <c r="G730" s="1441" t="str">
        <f t="shared" si="176"/>
        <v/>
      </c>
      <c r="H730" s="1440" t="str">
        <f t="shared" si="177"/>
        <v/>
      </c>
      <c r="I730" s="1439" t="str">
        <f>IF(AND(F730&lt;&gt;"",N26&gt;0,M730&gt;N26),"Mot &gt; limite","")</f>
        <v/>
      </c>
      <c r="M730" s="1408">
        <f>IF(OR(F730="",N26="",N26&lt;=0),"",IF(LEN(F730)&lt;=N26,LEN(F730),IFERROR(FIND("♦",SUBSTITUTE(LEFT(F730,N26)," ","♦",LEN(LEFT(F730,N26))-LEN(SUBSTITUTE(LEFT(F730,N26)," ","")))),FIND(" ",F730&amp;" ",N26+1)-1)))</f>
        <v>1</v>
      </c>
      <c r="N730" s="1437" t="str">
        <f t="shared" si="178"/>
        <v/>
      </c>
      <c r="O730" s="1438" t="str">
        <f t="shared" si="179"/>
        <v/>
      </c>
      <c r="P730" s="1437" t="str">
        <f t="shared" si="180"/>
        <v/>
      </c>
      <c r="Q730" s="1437" t="str">
        <f t="shared" si="181"/>
        <v/>
      </c>
      <c r="EF730" s="1412"/>
      <c r="EG730" s="1411" t="s">
        <v>3491</v>
      </c>
      <c r="EH730" s="1411" t="s">
        <v>603</v>
      </c>
      <c r="EI730" s="1411" t="s">
        <v>1906</v>
      </c>
      <c r="EJ730" s="1411" t="s">
        <v>3492</v>
      </c>
      <c r="EK730" s="1411" t="s">
        <v>3492</v>
      </c>
      <c r="EL730" s="1411" t="s">
        <v>2485</v>
      </c>
      <c r="EM730" s="1411" t="s">
        <v>2486</v>
      </c>
      <c r="EN730" s="1411" t="s">
        <v>2953</v>
      </c>
      <c r="EO730" s="1414" t="s">
        <v>2954</v>
      </c>
    </row>
    <row r="731" spans="2:145">
      <c r="B731" s="1439"/>
      <c r="C731" s="1439"/>
      <c r="D731" s="1439"/>
      <c r="E731" s="1439">
        <f t="array" ref="E731">IF(H730&lt;&gt;"",E730,IF(E730="","",IFERROR(MATCH(TRUE(),INDEX(INDEX(K:K,E730+1):K219&lt;&gt;"",0),0)+E730,"")))</f>
        <v>872</v>
      </c>
      <c r="F731" s="1441">
        <f t="shared" si="182"/>
        <v>0</v>
      </c>
      <c r="G731" s="1441" t="str">
        <f t="shared" si="176"/>
        <v/>
      </c>
      <c r="H731" s="1440" t="str">
        <f t="shared" si="177"/>
        <v/>
      </c>
      <c r="I731" s="1439" t="str">
        <f>IF(AND(F731&lt;&gt;"",N26&gt;0,M731&gt;N26),"Mot &gt; limite","")</f>
        <v/>
      </c>
      <c r="M731" s="1408">
        <f>IF(OR(F731="",N26="",N26&lt;=0),"",IF(LEN(F731)&lt;=N26,LEN(F731),IFERROR(FIND("♦",SUBSTITUTE(LEFT(F731,N26)," ","♦",LEN(LEFT(F731,N26))-LEN(SUBSTITUTE(LEFT(F731,N26)," ","")))),FIND(" ",F731&amp;" ",N26+1)-1)))</f>
        <v>1</v>
      </c>
      <c r="N731" s="1437" t="str">
        <f t="shared" si="178"/>
        <v/>
      </c>
      <c r="O731" s="1438" t="str">
        <f t="shared" si="179"/>
        <v/>
      </c>
      <c r="P731" s="1437" t="str">
        <f t="shared" si="180"/>
        <v/>
      </c>
      <c r="Q731" s="1437" t="str">
        <f t="shared" si="181"/>
        <v/>
      </c>
      <c r="EF731" s="1412"/>
      <c r="EG731" s="1411" t="s">
        <v>3493</v>
      </c>
      <c r="EH731" s="1411" t="s">
        <v>603</v>
      </c>
      <c r="EI731" s="1411" t="s">
        <v>1906</v>
      </c>
      <c r="EJ731" s="1411" t="s">
        <v>3494</v>
      </c>
      <c r="EK731" s="1411" t="s">
        <v>3494</v>
      </c>
      <c r="EL731" s="1411" t="s">
        <v>2485</v>
      </c>
      <c r="EM731" s="1411" t="s">
        <v>2486</v>
      </c>
      <c r="EN731" s="1411" t="s">
        <v>2953</v>
      </c>
      <c r="EO731" s="1414" t="s">
        <v>2954</v>
      </c>
    </row>
    <row r="732" spans="2:145">
      <c r="B732" s="1439"/>
      <c r="C732" s="1439"/>
      <c r="D732" s="1439"/>
      <c r="E732" s="1439">
        <f t="array" ref="E732">IF(H731&lt;&gt;"",E731,IF(E731="","",IFERROR(MATCH(TRUE(),INDEX(INDEX(K:K,E731+1):K219&lt;&gt;"",0),0)+E731,"")))</f>
        <v>873</v>
      </c>
      <c r="F732" s="1441">
        <f t="shared" si="182"/>
        <v>0</v>
      </c>
      <c r="G732" s="1441" t="str">
        <f t="shared" si="176"/>
        <v/>
      </c>
      <c r="H732" s="1440" t="str">
        <f t="shared" si="177"/>
        <v/>
      </c>
      <c r="I732" s="1439" t="str">
        <f>IF(AND(F732&lt;&gt;"",N26&gt;0,M732&gt;N26),"Mot &gt; limite","")</f>
        <v/>
      </c>
      <c r="M732" s="1408">
        <f>IF(OR(F732="",N26="",N26&lt;=0),"",IF(LEN(F732)&lt;=N26,LEN(F732),IFERROR(FIND("♦",SUBSTITUTE(LEFT(F732,N26)," ","♦",LEN(LEFT(F732,N26))-LEN(SUBSTITUTE(LEFT(F732,N26)," ","")))),FIND(" ",F732&amp;" ",N26+1)-1)))</f>
        <v>1</v>
      </c>
      <c r="N732" s="1437" t="str">
        <f t="shared" si="178"/>
        <v/>
      </c>
      <c r="O732" s="1438" t="str">
        <f t="shared" si="179"/>
        <v/>
      </c>
      <c r="P732" s="1437" t="str">
        <f t="shared" si="180"/>
        <v/>
      </c>
      <c r="Q732" s="1437" t="str">
        <f t="shared" si="181"/>
        <v/>
      </c>
      <c r="EF732" s="1412"/>
      <c r="EG732" s="1411" t="s">
        <v>3495</v>
      </c>
      <c r="EH732" s="1411" t="s">
        <v>603</v>
      </c>
      <c r="EI732" s="1411" t="s">
        <v>1906</v>
      </c>
      <c r="EJ732" s="1411" t="s">
        <v>3496</v>
      </c>
      <c r="EK732" s="1411" t="s">
        <v>3496</v>
      </c>
      <c r="EL732" s="1411" t="s">
        <v>2485</v>
      </c>
      <c r="EM732" s="1411" t="s">
        <v>2486</v>
      </c>
      <c r="EN732" s="1411" t="s">
        <v>2953</v>
      </c>
      <c r="EO732" s="1414" t="s">
        <v>2954</v>
      </c>
    </row>
    <row r="733" spans="2:145">
      <c r="B733" s="1439"/>
      <c r="C733" s="1439"/>
      <c r="D733" s="1439"/>
      <c r="E733" s="1439">
        <f t="array" ref="E733">IF(H732&lt;&gt;"",E732,IF(E732="","",IFERROR(MATCH(TRUE(),INDEX(INDEX(K:K,E732+1):K219&lt;&gt;"",0),0)+E732,"")))</f>
        <v>874</v>
      </c>
      <c r="F733" s="1441">
        <f t="shared" si="182"/>
        <v>0</v>
      </c>
      <c r="G733" s="1441" t="str">
        <f t="shared" si="176"/>
        <v/>
      </c>
      <c r="H733" s="1440" t="str">
        <f t="shared" si="177"/>
        <v/>
      </c>
      <c r="I733" s="1439" t="str">
        <f>IF(AND(F733&lt;&gt;"",N26&gt;0,M733&gt;N26),"Mot &gt; limite","")</f>
        <v/>
      </c>
      <c r="M733" s="1408">
        <f>IF(OR(F733="",N26="",N26&lt;=0),"",IF(LEN(F733)&lt;=N26,LEN(F733),IFERROR(FIND("♦",SUBSTITUTE(LEFT(F733,N26)," ","♦",LEN(LEFT(F733,N26))-LEN(SUBSTITUTE(LEFT(F733,N26)," ","")))),FIND(" ",F733&amp;" ",N26+1)-1)))</f>
        <v>1</v>
      </c>
      <c r="N733" s="1437" t="str">
        <f t="shared" si="178"/>
        <v/>
      </c>
      <c r="O733" s="1438" t="str">
        <f t="shared" si="179"/>
        <v/>
      </c>
      <c r="P733" s="1437" t="str">
        <f t="shared" si="180"/>
        <v/>
      </c>
      <c r="Q733" s="1437" t="str">
        <f t="shared" si="181"/>
        <v/>
      </c>
      <c r="EF733" s="1412"/>
      <c r="EG733" s="1411" t="s">
        <v>3497</v>
      </c>
      <c r="EH733" s="1411" t="s">
        <v>603</v>
      </c>
      <c r="EI733" s="1411" t="s">
        <v>1906</v>
      </c>
      <c r="EJ733" s="1411" t="s">
        <v>3498</v>
      </c>
      <c r="EK733" s="1411" t="s">
        <v>3498</v>
      </c>
      <c r="EL733" s="1411" t="s">
        <v>2485</v>
      </c>
      <c r="EM733" s="1411" t="s">
        <v>2486</v>
      </c>
      <c r="EN733" s="1411" t="s">
        <v>2953</v>
      </c>
      <c r="EO733" s="1414" t="s">
        <v>2954</v>
      </c>
    </row>
    <row r="734" spans="2:145">
      <c r="B734" s="1439"/>
      <c r="C734" s="1439"/>
      <c r="D734" s="1439"/>
      <c r="E734" s="1439">
        <f t="array" ref="E734">IF(H733&lt;&gt;"",E733,IF(E733="","",IFERROR(MATCH(TRUE(),INDEX(INDEX(K:K,E733+1):K219&lt;&gt;"",0),0)+E733,"")))</f>
        <v>875</v>
      </c>
      <c r="F734" s="1441">
        <f t="shared" si="182"/>
        <v>0</v>
      </c>
      <c r="G734" s="1441" t="str">
        <f t="shared" si="176"/>
        <v/>
      </c>
      <c r="H734" s="1440" t="str">
        <f t="shared" si="177"/>
        <v/>
      </c>
      <c r="I734" s="1439" t="str">
        <f>IF(AND(F734&lt;&gt;"",N26&gt;0,M734&gt;N26),"Mot &gt; limite","")</f>
        <v/>
      </c>
      <c r="M734" s="1408">
        <f>IF(OR(F734="",N26="",N26&lt;=0),"",IF(LEN(F734)&lt;=N26,LEN(F734),IFERROR(FIND("♦",SUBSTITUTE(LEFT(F734,N26)," ","♦",LEN(LEFT(F734,N26))-LEN(SUBSTITUTE(LEFT(F734,N26)," ","")))),FIND(" ",F734&amp;" ",N26+1)-1)))</f>
        <v>1</v>
      </c>
      <c r="N734" s="1437" t="str">
        <f t="shared" si="178"/>
        <v/>
      </c>
      <c r="O734" s="1438" t="str">
        <f t="shared" si="179"/>
        <v/>
      </c>
      <c r="P734" s="1437" t="str">
        <f t="shared" si="180"/>
        <v/>
      </c>
      <c r="Q734" s="1437" t="str">
        <f t="shared" si="181"/>
        <v/>
      </c>
      <c r="EF734" s="1412"/>
      <c r="EG734" s="1411" t="s">
        <v>3499</v>
      </c>
      <c r="EH734" s="1411" t="s">
        <v>603</v>
      </c>
      <c r="EI734" s="1411" t="s">
        <v>1906</v>
      </c>
      <c r="EJ734" s="1411" t="s">
        <v>3500</v>
      </c>
      <c r="EK734" s="1411" t="s">
        <v>3500</v>
      </c>
      <c r="EL734" s="1411" t="s">
        <v>2485</v>
      </c>
      <c r="EM734" s="1411" t="s">
        <v>2486</v>
      </c>
      <c r="EN734" s="1411" t="s">
        <v>2953</v>
      </c>
      <c r="EO734" s="1414" t="s">
        <v>2954</v>
      </c>
    </row>
    <row r="735" spans="2:145">
      <c r="B735" s="1439"/>
      <c r="C735" s="1439"/>
      <c r="D735" s="1439"/>
      <c r="E735" s="1439">
        <f t="array" ref="E735">IF(H734&lt;&gt;"",E734,IF(E734="","",IFERROR(MATCH(TRUE(),INDEX(INDEX(K:K,E734+1):K219&lt;&gt;"",0),0)+E734,"")))</f>
        <v>876</v>
      </c>
      <c r="F735" s="1441">
        <f t="shared" si="182"/>
        <v>0</v>
      </c>
      <c r="G735" s="1441" t="str">
        <f t="shared" si="176"/>
        <v/>
      </c>
      <c r="H735" s="1440" t="str">
        <f t="shared" si="177"/>
        <v/>
      </c>
      <c r="I735" s="1439" t="str">
        <f>IF(AND(F735&lt;&gt;"",N26&gt;0,M735&gt;N26),"Mot &gt; limite","")</f>
        <v/>
      </c>
      <c r="M735" s="1408">
        <f>IF(OR(F735="",N26="",N26&lt;=0),"",IF(LEN(F735)&lt;=N26,LEN(F735),IFERROR(FIND("♦",SUBSTITUTE(LEFT(F735,N26)," ","♦",LEN(LEFT(F735,N26))-LEN(SUBSTITUTE(LEFT(F735,N26)," ","")))),FIND(" ",F735&amp;" ",N26+1)-1)))</f>
        <v>1</v>
      </c>
      <c r="N735" s="1437" t="str">
        <f t="shared" si="178"/>
        <v/>
      </c>
      <c r="O735" s="1438" t="str">
        <f t="shared" si="179"/>
        <v/>
      </c>
      <c r="P735" s="1437" t="str">
        <f t="shared" si="180"/>
        <v/>
      </c>
      <c r="Q735" s="1437" t="str">
        <f t="shared" si="181"/>
        <v/>
      </c>
      <c r="EF735" s="1412"/>
      <c r="EG735" s="1411" t="s">
        <v>3501</v>
      </c>
      <c r="EH735" s="1411" t="s">
        <v>603</v>
      </c>
      <c r="EI735" s="1411" t="s">
        <v>1906</v>
      </c>
      <c r="EJ735" s="1411" t="s">
        <v>3502</v>
      </c>
      <c r="EK735" s="1411" t="s">
        <v>3502</v>
      </c>
      <c r="EL735" s="1411" t="s">
        <v>2485</v>
      </c>
      <c r="EM735" s="1411" t="s">
        <v>2486</v>
      </c>
      <c r="EN735" s="1411" t="s">
        <v>2953</v>
      </c>
      <c r="EO735" s="1414" t="s">
        <v>2954</v>
      </c>
    </row>
    <row r="736" spans="2:145">
      <c r="B736" s="1439"/>
      <c r="C736" s="1439"/>
      <c r="D736" s="1439"/>
      <c r="E736" s="1439">
        <f t="array" ref="E736">IF(H735&lt;&gt;"",E735,IF(E735="","",IFERROR(MATCH(TRUE(),INDEX(INDEX(K:K,E735+1):K219&lt;&gt;"",0),0)+E735,"")))</f>
        <v>877</v>
      </c>
      <c r="F736" s="1441">
        <f t="shared" si="182"/>
        <v>0</v>
      </c>
      <c r="G736" s="1441" t="str">
        <f t="shared" si="176"/>
        <v/>
      </c>
      <c r="H736" s="1440" t="str">
        <f t="shared" si="177"/>
        <v/>
      </c>
      <c r="I736" s="1439" t="str">
        <f>IF(AND(F736&lt;&gt;"",N26&gt;0,M736&gt;N26),"Mot &gt; limite","")</f>
        <v/>
      </c>
      <c r="M736" s="1408">
        <f>IF(OR(F736="",N26="",N26&lt;=0),"",IF(LEN(F736)&lt;=N26,LEN(F736),IFERROR(FIND("♦",SUBSTITUTE(LEFT(F736,N26)," ","♦",LEN(LEFT(F736,N26))-LEN(SUBSTITUTE(LEFT(F736,N26)," ","")))),FIND(" ",F736&amp;" ",N26+1)-1)))</f>
        <v>1</v>
      </c>
      <c r="N736" s="1437" t="str">
        <f t="shared" si="178"/>
        <v/>
      </c>
      <c r="O736" s="1438" t="str">
        <f t="shared" si="179"/>
        <v/>
      </c>
      <c r="P736" s="1437" t="str">
        <f t="shared" si="180"/>
        <v/>
      </c>
      <c r="Q736" s="1437" t="str">
        <f t="shared" si="181"/>
        <v/>
      </c>
      <c r="EF736" s="1412"/>
      <c r="EG736" s="1411" t="s">
        <v>3503</v>
      </c>
      <c r="EH736" s="1411" t="s">
        <v>603</v>
      </c>
      <c r="EI736" s="1411" t="s">
        <v>1906</v>
      </c>
      <c r="EJ736" s="1411" t="s">
        <v>3504</v>
      </c>
      <c r="EK736" s="1411" t="s">
        <v>3504</v>
      </c>
      <c r="EL736" s="1411" t="s">
        <v>2485</v>
      </c>
      <c r="EM736" s="1411" t="s">
        <v>2486</v>
      </c>
      <c r="EN736" s="1411" t="s">
        <v>2953</v>
      </c>
      <c r="EO736" s="1414" t="s">
        <v>2954</v>
      </c>
    </row>
    <row r="737" spans="2:145">
      <c r="B737" s="1439"/>
      <c r="C737" s="1439"/>
      <c r="D737" s="1439"/>
      <c r="E737" s="1439">
        <f t="array" ref="E737">IF(H736&lt;&gt;"",E736,IF(E736="","",IFERROR(MATCH(TRUE(),INDEX(INDEX(K:K,E736+1):K219&lt;&gt;"",0),0)+E736,"")))</f>
        <v>878</v>
      </c>
      <c r="F737" s="1441">
        <f t="shared" si="182"/>
        <v>0</v>
      </c>
      <c r="G737" s="1441" t="str">
        <f t="shared" si="176"/>
        <v/>
      </c>
      <c r="H737" s="1440" t="str">
        <f t="shared" si="177"/>
        <v/>
      </c>
      <c r="I737" s="1439" t="str">
        <f>IF(AND(F737&lt;&gt;"",N26&gt;0,M737&gt;N26),"Mot &gt; limite","")</f>
        <v/>
      </c>
      <c r="M737" s="1408">
        <f>IF(OR(F737="",N26="",N26&lt;=0),"",IF(LEN(F737)&lt;=N26,LEN(F737),IFERROR(FIND("♦",SUBSTITUTE(LEFT(F737,N26)," ","♦",LEN(LEFT(F737,N26))-LEN(SUBSTITUTE(LEFT(F737,N26)," ","")))),FIND(" ",F737&amp;" ",N26+1)-1)))</f>
        <v>1</v>
      </c>
      <c r="N737" s="1437" t="str">
        <f t="shared" si="178"/>
        <v/>
      </c>
      <c r="O737" s="1438" t="str">
        <f t="shared" si="179"/>
        <v/>
      </c>
      <c r="P737" s="1437" t="str">
        <f t="shared" si="180"/>
        <v/>
      </c>
      <c r="Q737" s="1437" t="str">
        <f t="shared" si="181"/>
        <v/>
      </c>
      <c r="EF737" s="1412"/>
      <c r="EG737" s="1411" t="s">
        <v>3505</v>
      </c>
      <c r="EH737" s="1411" t="s">
        <v>603</v>
      </c>
      <c r="EI737" s="1411" t="s">
        <v>1906</v>
      </c>
      <c r="EJ737" s="1411" t="s">
        <v>3506</v>
      </c>
      <c r="EK737" s="1411" t="s">
        <v>3506</v>
      </c>
      <c r="EL737" s="1411" t="s">
        <v>2485</v>
      </c>
      <c r="EM737" s="1411" t="s">
        <v>2486</v>
      </c>
      <c r="EN737" s="1411" t="s">
        <v>2953</v>
      </c>
      <c r="EO737" s="1414" t="s">
        <v>2954</v>
      </c>
    </row>
    <row r="738" spans="2:145">
      <c r="B738" s="1439"/>
      <c r="C738" s="1439"/>
      <c r="D738" s="1439"/>
      <c r="E738" s="1439">
        <f t="array" ref="E738">IF(H737&lt;&gt;"",E737,IF(E737="","",IFERROR(MATCH(TRUE(),INDEX(INDEX(K:K,E737+1):K219&lt;&gt;"",0),0)+E737,"")))</f>
        <v>879</v>
      </c>
      <c r="F738" s="1441">
        <f t="shared" si="182"/>
        <v>0</v>
      </c>
      <c r="G738" s="1441" t="str">
        <f t="shared" ref="G738:G801" si="183">IF(OR(F738="",M738="",M738&lt;=0,AND(ISNUMBER(F738),F738=0)),"",LEFT(F738,M738))</f>
        <v/>
      </c>
      <c r="H738" s="1440" t="str">
        <f t="shared" ref="H738:H801" si="184">IF(OR(F738="",M738=""),"",TRIM(MID(F738,M738+1,99999)))</f>
        <v/>
      </c>
      <c r="I738" s="1439" t="str">
        <f>IF(AND(F738&lt;&gt;"",N26&gt;0,M738&gt;N26),"Mot &gt; limite","")</f>
        <v/>
      </c>
      <c r="M738" s="1408">
        <f>IF(OR(F738="",N26="",N26&lt;=0),"",IF(LEN(F738)&lt;=N26,LEN(F738),IFERROR(FIND("♦",SUBSTITUTE(LEFT(F738,N26)," ","♦",LEN(LEFT(F738,N26))-LEN(SUBSTITUTE(LEFT(F738,N26)," ","")))),FIND(" ",F738&amp;" ",N26+1)-1)))</f>
        <v>1</v>
      </c>
      <c r="N738" s="1437" t="str">
        <f t="shared" ref="N738:N801" si="185">IF(O738="","",ROW()-33)</f>
        <v/>
      </c>
      <c r="O738" s="1438" t="str">
        <f t="shared" ref="O738:O801" si="186">G738</f>
        <v/>
      </c>
      <c r="P738" s="1437" t="str">
        <f t="shared" ref="P738:P801" si="187">IF(O738="","",LEN(TRIM(O738))-LEN(SUBSTITUTE(TRIM(O738)," ",""))+1)</f>
        <v/>
      </c>
      <c r="Q738" s="1437" t="str">
        <f t="shared" ref="Q738:Q801" si="188">IF(O738="","",LEN(O738))</f>
        <v/>
      </c>
      <c r="EF738" s="1412"/>
      <c r="EG738" s="1411" t="s">
        <v>3507</v>
      </c>
      <c r="EH738" s="1411" t="s">
        <v>603</v>
      </c>
      <c r="EI738" s="1411" t="s">
        <v>1906</v>
      </c>
      <c r="EJ738" s="1411" t="s">
        <v>3508</v>
      </c>
      <c r="EK738" s="1411" t="s">
        <v>3508</v>
      </c>
      <c r="EL738" s="1411" t="s">
        <v>2485</v>
      </c>
      <c r="EM738" s="1411" t="s">
        <v>2486</v>
      </c>
      <c r="EN738" s="1411" t="s">
        <v>2953</v>
      </c>
      <c r="EO738" s="1414" t="s">
        <v>2954</v>
      </c>
    </row>
    <row r="739" spans="2:145">
      <c r="B739" s="1439"/>
      <c r="C739" s="1439"/>
      <c r="D739" s="1439"/>
      <c r="E739" s="1439">
        <f t="array" ref="E739">IF(H738&lt;&gt;"",E738,IF(E738="","",IFERROR(MATCH(TRUE(),INDEX(INDEX(K:K,E738+1):K219&lt;&gt;"",0),0)+E738,"")))</f>
        <v>880</v>
      </c>
      <c r="F739" s="1441">
        <f t="shared" ref="F739:F802" si="189">IF(E739="","",IF(H738&lt;&gt;"",H738,INDEX(D:D,E739)))</f>
        <v>0</v>
      </c>
      <c r="G739" s="1441" t="str">
        <f t="shared" si="183"/>
        <v/>
      </c>
      <c r="H739" s="1440" t="str">
        <f t="shared" si="184"/>
        <v/>
      </c>
      <c r="I739" s="1439" t="str">
        <f>IF(AND(F739&lt;&gt;"",N26&gt;0,M739&gt;N26),"Mot &gt; limite","")</f>
        <v/>
      </c>
      <c r="M739" s="1408">
        <f>IF(OR(F739="",N26="",N26&lt;=0),"",IF(LEN(F739)&lt;=N26,LEN(F739),IFERROR(FIND("♦",SUBSTITUTE(LEFT(F739,N26)," ","♦",LEN(LEFT(F739,N26))-LEN(SUBSTITUTE(LEFT(F739,N26)," ","")))),FIND(" ",F739&amp;" ",N26+1)-1)))</f>
        <v>1</v>
      </c>
      <c r="N739" s="1437" t="str">
        <f t="shared" si="185"/>
        <v/>
      </c>
      <c r="O739" s="1438" t="str">
        <f t="shared" si="186"/>
        <v/>
      </c>
      <c r="P739" s="1437" t="str">
        <f t="shared" si="187"/>
        <v/>
      </c>
      <c r="Q739" s="1437" t="str">
        <f t="shared" si="188"/>
        <v/>
      </c>
      <c r="EF739" s="1412"/>
      <c r="EG739" s="1411" t="s">
        <v>3509</v>
      </c>
      <c r="EH739" s="1411" t="s">
        <v>603</v>
      </c>
      <c r="EI739" s="1411" t="s">
        <v>1906</v>
      </c>
      <c r="EJ739" s="1411" t="s">
        <v>3510</v>
      </c>
      <c r="EK739" s="1411" t="s">
        <v>3510</v>
      </c>
      <c r="EL739" s="1411" t="s">
        <v>2485</v>
      </c>
      <c r="EM739" s="1411" t="s">
        <v>2486</v>
      </c>
      <c r="EN739" s="1411" t="s">
        <v>2953</v>
      </c>
      <c r="EO739" s="1414" t="s">
        <v>2954</v>
      </c>
    </row>
    <row r="740" spans="2:145">
      <c r="B740" s="1439"/>
      <c r="C740" s="1439"/>
      <c r="D740" s="1439"/>
      <c r="E740" s="1439">
        <f t="array" ref="E740">IF(H739&lt;&gt;"",E739,IF(E739="","",IFERROR(MATCH(TRUE(),INDEX(INDEX(K:K,E739+1):K219&lt;&gt;"",0),0)+E739,"")))</f>
        <v>881</v>
      </c>
      <c r="F740" s="1441">
        <f t="shared" si="189"/>
        <v>0</v>
      </c>
      <c r="G740" s="1441" t="str">
        <f t="shared" si="183"/>
        <v/>
      </c>
      <c r="H740" s="1440" t="str">
        <f t="shared" si="184"/>
        <v/>
      </c>
      <c r="I740" s="1439" t="str">
        <f>IF(AND(F740&lt;&gt;"",N26&gt;0,M740&gt;N26),"Mot &gt; limite","")</f>
        <v/>
      </c>
      <c r="M740" s="1408">
        <f>IF(OR(F740="",N26="",N26&lt;=0),"",IF(LEN(F740)&lt;=N26,LEN(F740),IFERROR(FIND("♦",SUBSTITUTE(LEFT(F740,N26)," ","♦",LEN(LEFT(F740,N26))-LEN(SUBSTITUTE(LEFT(F740,N26)," ","")))),FIND(" ",F740&amp;" ",N26+1)-1)))</f>
        <v>1</v>
      </c>
      <c r="N740" s="1437" t="str">
        <f t="shared" si="185"/>
        <v/>
      </c>
      <c r="O740" s="1438" t="str">
        <f t="shared" si="186"/>
        <v/>
      </c>
      <c r="P740" s="1437" t="str">
        <f t="shared" si="187"/>
        <v/>
      </c>
      <c r="Q740" s="1437" t="str">
        <f t="shared" si="188"/>
        <v/>
      </c>
      <c r="EF740" s="1412"/>
      <c r="EG740" s="1411" t="s">
        <v>3511</v>
      </c>
      <c r="EH740" s="1411" t="s">
        <v>603</v>
      </c>
      <c r="EI740" s="1411" t="s">
        <v>1906</v>
      </c>
      <c r="EJ740" s="1411" t="s">
        <v>3512</v>
      </c>
      <c r="EK740" s="1411" t="s">
        <v>3512</v>
      </c>
      <c r="EL740" s="1411" t="s">
        <v>2485</v>
      </c>
      <c r="EM740" s="1411" t="s">
        <v>2486</v>
      </c>
      <c r="EN740" s="1411" t="s">
        <v>2953</v>
      </c>
      <c r="EO740" s="1414" t="s">
        <v>2954</v>
      </c>
    </row>
    <row r="741" spans="2:145">
      <c r="B741" s="1439"/>
      <c r="C741" s="1439"/>
      <c r="D741" s="1439"/>
      <c r="E741" s="1439">
        <f t="array" ref="E741">IF(H740&lt;&gt;"",E740,IF(E740="","",IFERROR(MATCH(TRUE(),INDEX(INDEX(K:K,E740+1):K219&lt;&gt;"",0),0)+E740,"")))</f>
        <v>882</v>
      </c>
      <c r="F741" s="1441">
        <f t="shared" si="189"/>
        <v>0</v>
      </c>
      <c r="G741" s="1441" t="str">
        <f t="shared" si="183"/>
        <v/>
      </c>
      <c r="H741" s="1440" t="str">
        <f t="shared" si="184"/>
        <v/>
      </c>
      <c r="I741" s="1439" t="str">
        <f>IF(AND(F741&lt;&gt;"",N26&gt;0,M741&gt;N26),"Mot &gt; limite","")</f>
        <v/>
      </c>
      <c r="M741" s="1408">
        <f>IF(OR(F741="",N26="",N26&lt;=0),"",IF(LEN(F741)&lt;=N26,LEN(F741),IFERROR(FIND("♦",SUBSTITUTE(LEFT(F741,N26)," ","♦",LEN(LEFT(F741,N26))-LEN(SUBSTITUTE(LEFT(F741,N26)," ","")))),FIND(" ",F741&amp;" ",N26+1)-1)))</f>
        <v>1</v>
      </c>
      <c r="N741" s="1437" t="str">
        <f t="shared" si="185"/>
        <v/>
      </c>
      <c r="O741" s="1438" t="str">
        <f t="shared" si="186"/>
        <v/>
      </c>
      <c r="P741" s="1437" t="str">
        <f t="shared" si="187"/>
        <v/>
      </c>
      <c r="Q741" s="1437" t="str">
        <f t="shared" si="188"/>
        <v/>
      </c>
      <c r="EF741" s="1412"/>
      <c r="EG741" s="1411" t="s">
        <v>3513</v>
      </c>
      <c r="EH741" s="1411" t="s">
        <v>603</v>
      </c>
      <c r="EI741" s="1411" t="s">
        <v>1906</v>
      </c>
      <c r="EJ741" s="1411" t="s">
        <v>3514</v>
      </c>
      <c r="EK741" s="1411" t="s">
        <v>3514</v>
      </c>
      <c r="EL741" s="1411" t="s">
        <v>2485</v>
      </c>
      <c r="EM741" s="1411" t="s">
        <v>2486</v>
      </c>
      <c r="EN741" s="1411" t="s">
        <v>2953</v>
      </c>
      <c r="EO741" s="1414" t="s">
        <v>2954</v>
      </c>
    </row>
    <row r="742" spans="2:145">
      <c r="B742" s="1439"/>
      <c r="C742" s="1439"/>
      <c r="D742" s="1439"/>
      <c r="E742" s="1439">
        <f t="array" ref="E742">IF(H741&lt;&gt;"",E741,IF(E741="","",IFERROR(MATCH(TRUE(),INDEX(INDEX(K:K,E741+1):K219&lt;&gt;"",0),0)+E741,"")))</f>
        <v>883</v>
      </c>
      <c r="F742" s="1441">
        <f t="shared" si="189"/>
        <v>0</v>
      </c>
      <c r="G742" s="1441" t="str">
        <f t="shared" si="183"/>
        <v/>
      </c>
      <c r="H742" s="1440" t="str">
        <f t="shared" si="184"/>
        <v/>
      </c>
      <c r="I742" s="1439" t="str">
        <f>IF(AND(F742&lt;&gt;"",N26&gt;0,M742&gt;N26),"Mot &gt; limite","")</f>
        <v/>
      </c>
      <c r="M742" s="1408">
        <f>IF(OR(F742="",N26="",N26&lt;=0),"",IF(LEN(F742)&lt;=N26,LEN(F742),IFERROR(FIND("♦",SUBSTITUTE(LEFT(F742,N26)," ","♦",LEN(LEFT(F742,N26))-LEN(SUBSTITUTE(LEFT(F742,N26)," ","")))),FIND(" ",F742&amp;" ",N26+1)-1)))</f>
        <v>1</v>
      </c>
      <c r="N742" s="1437" t="str">
        <f t="shared" si="185"/>
        <v/>
      </c>
      <c r="O742" s="1438" t="str">
        <f t="shared" si="186"/>
        <v/>
      </c>
      <c r="P742" s="1437" t="str">
        <f t="shared" si="187"/>
        <v/>
      </c>
      <c r="Q742" s="1437" t="str">
        <f t="shared" si="188"/>
        <v/>
      </c>
      <c r="EF742" s="1412"/>
      <c r="EG742" s="1411" t="s">
        <v>3515</v>
      </c>
      <c r="EH742" s="1411" t="s">
        <v>603</v>
      </c>
      <c r="EI742" s="1411" t="s">
        <v>1906</v>
      </c>
      <c r="EJ742" s="1411" t="s">
        <v>3516</v>
      </c>
      <c r="EK742" s="1411" t="s">
        <v>3516</v>
      </c>
      <c r="EL742" s="1411" t="s">
        <v>2485</v>
      </c>
      <c r="EM742" s="1411" t="s">
        <v>2486</v>
      </c>
      <c r="EN742" s="1411" t="s">
        <v>2953</v>
      </c>
      <c r="EO742" s="1414" t="s">
        <v>2954</v>
      </c>
    </row>
    <row r="743" spans="2:145">
      <c r="B743" s="1439"/>
      <c r="C743" s="1439"/>
      <c r="D743" s="1439"/>
      <c r="E743" s="1439">
        <f t="array" ref="E743">IF(H742&lt;&gt;"",E742,IF(E742="","",IFERROR(MATCH(TRUE(),INDEX(INDEX(K:K,E742+1):K219&lt;&gt;"",0),0)+E742,"")))</f>
        <v>884</v>
      </c>
      <c r="F743" s="1441">
        <f t="shared" si="189"/>
        <v>0</v>
      </c>
      <c r="G743" s="1441" t="str">
        <f t="shared" si="183"/>
        <v/>
      </c>
      <c r="H743" s="1440" t="str">
        <f t="shared" si="184"/>
        <v/>
      </c>
      <c r="I743" s="1439" t="str">
        <f>IF(AND(F743&lt;&gt;"",N26&gt;0,M743&gt;N26),"Mot &gt; limite","")</f>
        <v/>
      </c>
      <c r="M743" s="1408">
        <f>IF(OR(F743="",N26="",N26&lt;=0),"",IF(LEN(F743)&lt;=N26,LEN(F743),IFERROR(FIND("♦",SUBSTITUTE(LEFT(F743,N26)," ","♦",LEN(LEFT(F743,N26))-LEN(SUBSTITUTE(LEFT(F743,N26)," ","")))),FIND(" ",F743&amp;" ",N26+1)-1)))</f>
        <v>1</v>
      </c>
      <c r="N743" s="1437" t="str">
        <f t="shared" si="185"/>
        <v/>
      </c>
      <c r="O743" s="1438" t="str">
        <f t="shared" si="186"/>
        <v/>
      </c>
      <c r="P743" s="1437" t="str">
        <f t="shared" si="187"/>
        <v/>
      </c>
      <c r="Q743" s="1437" t="str">
        <f t="shared" si="188"/>
        <v/>
      </c>
      <c r="EF743" s="1412"/>
      <c r="EG743" s="1411" t="s">
        <v>3517</v>
      </c>
      <c r="EH743" s="1411" t="s">
        <v>603</v>
      </c>
      <c r="EI743" s="1411" t="s">
        <v>1906</v>
      </c>
      <c r="EJ743" s="1411" t="s">
        <v>3518</v>
      </c>
      <c r="EK743" s="1411" t="s">
        <v>3518</v>
      </c>
      <c r="EL743" s="1411" t="s">
        <v>2485</v>
      </c>
      <c r="EM743" s="1411" t="s">
        <v>2486</v>
      </c>
      <c r="EN743" s="1411" t="s">
        <v>2953</v>
      </c>
      <c r="EO743" s="1414" t="s">
        <v>2954</v>
      </c>
    </row>
    <row r="744" spans="2:145">
      <c r="B744" s="1439"/>
      <c r="C744" s="1439"/>
      <c r="D744" s="1439"/>
      <c r="E744" s="1439">
        <f t="array" ref="E744">IF(H743&lt;&gt;"",E743,IF(E743="","",IFERROR(MATCH(TRUE(),INDEX(INDEX(K:K,E743+1):K219&lt;&gt;"",0),0)+E743,"")))</f>
        <v>885</v>
      </c>
      <c r="F744" s="1441">
        <f t="shared" si="189"/>
        <v>0</v>
      </c>
      <c r="G744" s="1441" t="str">
        <f t="shared" si="183"/>
        <v/>
      </c>
      <c r="H744" s="1440" t="str">
        <f t="shared" si="184"/>
        <v/>
      </c>
      <c r="I744" s="1439" t="str">
        <f>IF(AND(F744&lt;&gt;"",N26&gt;0,M744&gt;N26),"Mot &gt; limite","")</f>
        <v/>
      </c>
      <c r="M744" s="1408">
        <f>IF(OR(F744="",N26="",N26&lt;=0),"",IF(LEN(F744)&lt;=N26,LEN(F744),IFERROR(FIND("♦",SUBSTITUTE(LEFT(F744,N26)," ","♦",LEN(LEFT(F744,N26))-LEN(SUBSTITUTE(LEFT(F744,N26)," ","")))),FIND(" ",F744&amp;" ",N26+1)-1)))</f>
        <v>1</v>
      </c>
      <c r="N744" s="1437" t="str">
        <f t="shared" si="185"/>
        <v/>
      </c>
      <c r="O744" s="1438" t="str">
        <f t="shared" si="186"/>
        <v/>
      </c>
      <c r="P744" s="1437" t="str">
        <f t="shared" si="187"/>
        <v/>
      </c>
      <c r="Q744" s="1437" t="str">
        <f t="shared" si="188"/>
        <v/>
      </c>
      <c r="EF744" s="1412"/>
      <c r="EG744" s="1411" t="s">
        <v>3519</v>
      </c>
      <c r="EH744" s="1411" t="s">
        <v>603</v>
      </c>
      <c r="EI744" s="1411" t="s">
        <v>1906</v>
      </c>
      <c r="EJ744" s="1411" t="s">
        <v>3520</v>
      </c>
      <c r="EK744" s="1411" t="s">
        <v>3520</v>
      </c>
      <c r="EL744" s="1411" t="s">
        <v>2485</v>
      </c>
      <c r="EM744" s="1411" t="s">
        <v>2486</v>
      </c>
      <c r="EN744" s="1411" t="s">
        <v>2953</v>
      </c>
      <c r="EO744" s="1414" t="s">
        <v>2954</v>
      </c>
    </row>
    <row r="745" spans="2:145">
      <c r="B745" s="1439"/>
      <c r="C745" s="1439"/>
      <c r="D745" s="1439"/>
      <c r="E745" s="1439">
        <f t="array" ref="E745">IF(H744&lt;&gt;"",E744,IF(E744="","",IFERROR(MATCH(TRUE(),INDEX(INDEX(K:K,E744+1):K219&lt;&gt;"",0),0)+E744,"")))</f>
        <v>886</v>
      </c>
      <c r="F745" s="1441">
        <f t="shared" si="189"/>
        <v>0</v>
      </c>
      <c r="G745" s="1441" t="str">
        <f t="shared" si="183"/>
        <v/>
      </c>
      <c r="H745" s="1440" t="str">
        <f t="shared" si="184"/>
        <v/>
      </c>
      <c r="I745" s="1439" t="str">
        <f>IF(AND(F745&lt;&gt;"",N26&gt;0,M745&gt;N26),"Mot &gt; limite","")</f>
        <v/>
      </c>
      <c r="M745" s="1408">
        <f>IF(OR(F745="",N26="",N26&lt;=0),"",IF(LEN(F745)&lt;=N26,LEN(F745),IFERROR(FIND("♦",SUBSTITUTE(LEFT(F745,N26)," ","♦",LEN(LEFT(F745,N26))-LEN(SUBSTITUTE(LEFT(F745,N26)," ","")))),FIND(" ",F745&amp;" ",N26+1)-1)))</f>
        <v>1</v>
      </c>
      <c r="N745" s="1437" t="str">
        <f t="shared" si="185"/>
        <v/>
      </c>
      <c r="O745" s="1438" t="str">
        <f t="shared" si="186"/>
        <v/>
      </c>
      <c r="P745" s="1437" t="str">
        <f t="shared" si="187"/>
        <v/>
      </c>
      <c r="Q745" s="1437" t="str">
        <f t="shared" si="188"/>
        <v/>
      </c>
      <c r="EF745" s="1412"/>
      <c r="EG745" s="1411" t="s">
        <v>3521</v>
      </c>
      <c r="EH745" s="1411" t="s">
        <v>603</v>
      </c>
      <c r="EI745" s="1411" t="s">
        <v>1906</v>
      </c>
      <c r="EJ745" s="1411" t="s">
        <v>3522</v>
      </c>
      <c r="EK745" s="1411" t="s">
        <v>3522</v>
      </c>
      <c r="EL745" s="1411" t="s">
        <v>2485</v>
      </c>
      <c r="EM745" s="1411" t="s">
        <v>2486</v>
      </c>
      <c r="EN745" s="1411" t="s">
        <v>2953</v>
      </c>
      <c r="EO745" s="1414" t="s">
        <v>2954</v>
      </c>
    </row>
    <row r="746" spans="2:145">
      <c r="B746" s="1439"/>
      <c r="C746" s="1439"/>
      <c r="D746" s="1439"/>
      <c r="E746" s="1439">
        <f t="array" ref="E746">IF(H745&lt;&gt;"",E745,IF(E745="","",IFERROR(MATCH(TRUE(),INDEX(INDEX(K:K,E745+1):K219&lt;&gt;"",0),0)+E745,"")))</f>
        <v>887</v>
      </c>
      <c r="F746" s="1441">
        <f t="shared" si="189"/>
        <v>0</v>
      </c>
      <c r="G746" s="1441" t="str">
        <f t="shared" si="183"/>
        <v/>
      </c>
      <c r="H746" s="1440" t="str">
        <f t="shared" si="184"/>
        <v/>
      </c>
      <c r="I746" s="1439" t="str">
        <f>IF(AND(F746&lt;&gt;"",N26&gt;0,M746&gt;N26),"Mot &gt; limite","")</f>
        <v/>
      </c>
      <c r="M746" s="1408">
        <f>IF(OR(F746="",N26="",N26&lt;=0),"",IF(LEN(F746)&lt;=N26,LEN(F746),IFERROR(FIND("♦",SUBSTITUTE(LEFT(F746,N26)," ","♦",LEN(LEFT(F746,N26))-LEN(SUBSTITUTE(LEFT(F746,N26)," ","")))),FIND(" ",F746&amp;" ",N26+1)-1)))</f>
        <v>1</v>
      </c>
      <c r="N746" s="1437" t="str">
        <f t="shared" si="185"/>
        <v/>
      </c>
      <c r="O746" s="1438" t="str">
        <f t="shared" si="186"/>
        <v/>
      </c>
      <c r="P746" s="1437" t="str">
        <f t="shared" si="187"/>
        <v/>
      </c>
      <c r="Q746" s="1437" t="str">
        <f t="shared" si="188"/>
        <v/>
      </c>
      <c r="EF746" s="1412"/>
      <c r="EG746" s="1411" t="s">
        <v>3523</v>
      </c>
      <c r="EH746" s="1411" t="s">
        <v>603</v>
      </c>
      <c r="EI746" s="1411" t="s">
        <v>1906</v>
      </c>
      <c r="EJ746" s="1411" t="s">
        <v>3524</v>
      </c>
      <c r="EK746" s="1411" t="s">
        <v>3524</v>
      </c>
      <c r="EL746" s="1411" t="s">
        <v>2485</v>
      </c>
      <c r="EM746" s="1411" t="s">
        <v>2486</v>
      </c>
      <c r="EN746" s="1411" t="s">
        <v>2953</v>
      </c>
      <c r="EO746" s="1414" t="s">
        <v>2954</v>
      </c>
    </row>
    <row r="747" spans="2:145">
      <c r="B747" s="1439"/>
      <c r="C747" s="1439"/>
      <c r="D747" s="1439"/>
      <c r="E747" s="1439">
        <f t="array" ref="E747">IF(H746&lt;&gt;"",E746,IF(E746="","",IFERROR(MATCH(TRUE(),INDEX(INDEX(K:K,E746+1):K219&lt;&gt;"",0),0)+E746,"")))</f>
        <v>888</v>
      </c>
      <c r="F747" s="1441">
        <f t="shared" si="189"/>
        <v>0</v>
      </c>
      <c r="G747" s="1441" t="str">
        <f t="shared" si="183"/>
        <v/>
      </c>
      <c r="H747" s="1440" t="str">
        <f t="shared" si="184"/>
        <v/>
      </c>
      <c r="I747" s="1439" t="str">
        <f>IF(AND(F747&lt;&gt;"",N26&gt;0,M747&gt;N26),"Mot &gt; limite","")</f>
        <v/>
      </c>
      <c r="M747" s="1408">
        <f>IF(OR(F747="",N26="",N26&lt;=0),"",IF(LEN(F747)&lt;=N26,LEN(F747),IFERROR(FIND("♦",SUBSTITUTE(LEFT(F747,N26)," ","♦",LEN(LEFT(F747,N26))-LEN(SUBSTITUTE(LEFT(F747,N26)," ","")))),FIND(" ",F747&amp;" ",N26+1)-1)))</f>
        <v>1</v>
      </c>
      <c r="N747" s="1437" t="str">
        <f t="shared" si="185"/>
        <v/>
      </c>
      <c r="O747" s="1438" t="str">
        <f t="shared" si="186"/>
        <v/>
      </c>
      <c r="P747" s="1437" t="str">
        <f t="shared" si="187"/>
        <v/>
      </c>
      <c r="Q747" s="1437" t="str">
        <f t="shared" si="188"/>
        <v/>
      </c>
      <c r="EF747" s="1412"/>
      <c r="EG747" s="1411" t="s">
        <v>3525</v>
      </c>
      <c r="EH747" s="1411" t="s">
        <v>603</v>
      </c>
      <c r="EI747" s="1411" t="s">
        <v>1906</v>
      </c>
      <c r="EJ747" s="1411" t="s">
        <v>3526</v>
      </c>
      <c r="EK747" s="1411" t="s">
        <v>3526</v>
      </c>
      <c r="EL747" s="1411" t="s">
        <v>2485</v>
      </c>
      <c r="EM747" s="1411" t="s">
        <v>2486</v>
      </c>
      <c r="EN747" s="1411" t="s">
        <v>2953</v>
      </c>
      <c r="EO747" s="1414" t="s">
        <v>2954</v>
      </c>
    </row>
    <row r="748" spans="2:145">
      <c r="B748" s="1439"/>
      <c r="C748" s="1439"/>
      <c r="D748" s="1439"/>
      <c r="E748" s="1439">
        <f t="array" ref="E748">IF(H747&lt;&gt;"",E747,IF(E747="","",IFERROR(MATCH(TRUE(),INDEX(INDEX(K:K,E747+1):K219&lt;&gt;"",0),0)+E747,"")))</f>
        <v>889</v>
      </c>
      <c r="F748" s="1441">
        <f t="shared" si="189"/>
        <v>0</v>
      </c>
      <c r="G748" s="1441" t="str">
        <f t="shared" si="183"/>
        <v/>
      </c>
      <c r="H748" s="1440" t="str">
        <f t="shared" si="184"/>
        <v/>
      </c>
      <c r="I748" s="1439" t="str">
        <f>IF(AND(F748&lt;&gt;"",N26&gt;0,M748&gt;N26),"Mot &gt; limite","")</f>
        <v/>
      </c>
      <c r="M748" s="1408">
        <f>IF(OR(F748="",N26="",N26&lt;=0),"",IF(LEN(F748)&lt;=N26,LEN(F748),IFERROR(FIND("♦",SUBSTITUTE(LEFT(F748,N26)," ","♦",LEN(LEFT(F748,N26))-LEN(SUBSTITUTE(LEFT(F748,N26)," ","")))),FIND(" ",F748&amp;" ",N26+1)-1)))</f>
        <v>1</v>
      </c>
      <c r="N748" s="1437" t="str">
        <f t="shared" si="185"/>
        <v/>
      </c>
      <c r="O748" s="1438" t="str">
        <f t="shared" si="186"/>
        <v/>
      </c>
      <c r="P748" s="1437" t="str">
        <f t="shared" si="187"/>
        <v/>
      </c>
      <c r="Q748" s="1437" t="str">
        <f t="shared" si="188"/>
        <v/>
      </c>
      <c r="EF748" s="1412"/>
      <c r="EG748" s="1411" t="s">
        <v>3527</v>
      </c>
      <c r="EH748" s="1411" t="s">
        <v>603</v>
      </c>
      <c r="EI748" s="1411" t="s">
        <v>1906</v>
      </c>
      <c r="EJ748" s="1411" t="s">
        <v>3528</v>
      </c>
      <c r="EK748" s="1411" t="s">
        <v>3528</v>
      </c>
      <c r="EL748" s="1411" t="s">
        <v>2485</v>
      </c>
      <c r="EM748" s="1411" t="s">
        <v>2486</v>
      </c>
      <c r="EN748" s="1411" t="s">
        <v>2953</v>
      </c>
      <c r="EO748" s="1414" t="s">
        <v>2954</v>
      </c>
    </row>
    <row r="749" spans="2:145">
      <c r="B749" s="1439"/>
      <c r="C749" s="1439"/>
      <c r="D749" s="1439"/>
      <c r="E749" s="1439">
        <f t="array" ref="E749">IF(H748&lt;&gt;"",E748,IF(E748="","",IFERROR(MATCH(TRUE(),INDEX(INDEX(K:K,E748+1):K219&lt;&gt;"",0),0)+E748,"")))</f>
        <v>890</v>
      </c>
      <c r="F749" s="1441">
        <f t="shared" si="189"/>
        <v>0</v>
      </c>
      <c r="G749" s="1441" t="str">
        <f t="shared" si="183"/>
        <v/>
      </c>
      <c r="H749" s="1440" t="str">
        <f t="shared" si="184"/>
        <v/>
      </c>
      <c r="I749" s="1439" t="str">
        <f>IF(AND(F749&lt;&gt;"",N26&gt;0,M749&gt;N26),"Mot &gt; limite","")</f>
        <v/>
      </c>
      <c r="M749" s="1408">
        <f>IF(OR(F749="",N26="",N26&lt;=0),"",IF(LEN(F749)&lt;=N26,LEN(F749),IFERROR(FIND("♦",SUBSTITUTE(LEFT(F749,N26)," ","♦",LEN(LEFT(F749,N26))-LEN(SUBSTITUTE(LEFT(F749,N26)," ","")))),FIND(" ",F749&amp;" ",N26+1)-1)))</f>
        <v>1</v>
      </c>
      <c r="N749" s="1437" t="str">
        <f t="shared" si="185"/>
        <v/>
      </c>
      <c r="O749" s="1438" t="str">
        <f t="shared" si="186"/>
        <v/>
      </c>
      <c r="P749" s="1437" t="str">
        <f t="shared" si="187"/>
        <v/>
      </c>
      <c r="Q749" s="1437" t="str">
        <f t="shared" si="188"/>
        <v/>
      </c>
      <c r="EF749" s="1412"/>
      <c r="EG749" s="1411" t="s">
        <v>3529</v>
      </c>
      <c r="EH749" s="1411" t="s">
        <v>603</v>
      </c>
      <c r="EI749" s="1411" t="s">
        <v>1906</v>
      </c>
      <c r="EJ749" s="1411" t="s">
        <v>3530</v>
      </c>
      <c r="EK749" s="1411" t="s">
        <v>3530</v>
      </c>
      <c r="EL749" s="1411" t="s">
        <v>2485</v>
      </c>
      <c r="EM749" s="1411" t="s">
        <v>2486</v>
      </c>
      <c r="EN749" s="1411" t="s">
        <v>2953</v>
      </c>
      <c r="EO749" s="1414" t="s">
        <v>2954</v>
      </c>
    </row>
    <row r="750" spans="2:145">
      <c r="B750" s="1439"/>
      <c r="C750" s="1439"/>
      <c r="D750" s="1439"/>
      <c r="E750" s="1439">
        <f t="array" ref="E750">IF(H749&lt;&gt;"",E749,IF(E749="","",IFERROR(MATCH(TRUE(),INDEX(INDEX(K:K,E749+1):K219&lt;&gt;"",0),0)+E749,"")))</f>
        <v>891</v>
      </c>
      <c r="F750" s="1441">
        <f t="shared" si="189"/>
        <v>0</v>
      </c>
      <c r="G750" s="1441" t="str">
        <f t="shared" si="183"/>
        <v/>
      </c>
      <c r="H750" s="1440" t="str">
        <f t="shared" si="184"/>
        <v/>
      </c>
      <c r="I750" s="1439" t="str">
        <f>IF(AND(F750&lt;&gt;"",N26&gt;0,M750&gt;N26),"Mot &gt; limite","")</f>
        <v/>
      </c>
      <c r="M750" s="1408">
        <f>IF(OR(F750="",N26="",N26&lt;=0),"",IF(LEN(F750)&lt;=N26,LEN(F750),IFERROR(FIND("♦",SUBSTITUTE(LEFT(F750,N26)," ","♦",LEN(LEFT(F750,N26))-LEN(SUBSTITUTE(LEFT(F750,N26)," ","")))),FIND(" ",F750&amp;" ",N26+1)-1)))</f>
        <v>1</v>
      </c>
      <c r="N750" s="1437" t="str">
        <f t="shared" si="185"/>
        <v/>
      </c>
      <c r="O750" s="1438" t="str">
        <f t="shared" si="186"/>
        <v/>
      </c>
      <c r="P750" s="1437" t="str">
        <f t="shared" si="187"/>
        <v/>
      </c>
      <c r="Q750" s="1437" t="str">
        <f t="shared" si="188"/>
        <v/>
      </c>
      <c r="EF750" s="1412"/>
      <c r="EG750" s="1411" t="s">
        <v>3531</v>
      </c>
      <c r="EH750" s="1411" t="s">
        <v>603</v>
      </c>
      <c r="EI750" s="1411" t="s">
        <v>1906</v>
      </c>
      <c r="EJ750" s="1411" t="s">
        <v>3532</v>
      </c>
      <c r="EK750" s="1411" t="s">
        <v>3532</v>
      </c>
      <c r="EL750" s="1411" t="s">
        <v>2485</v>
      </c>
      <c r="EM750" s="1411" t="s">
        <v>2486</v>
      </c>
      <c r="EN750" s="1411" t="s">
        <v>2953</v>
      </c>
      <c r="EO750" s="1414" t="s">
        <v>2954</v>
      </c>
    </row>
    <row r="751" spans="2:145">
      <c r="B751" s="1439"/>
      <c r="C751" s="1439"/>
      <c r="D751" s="1439"/>
      <c r="E751" s="1439">
        <f t="array" ref="E751">IF(H750&lt;&gt;"",E750,IF(E750="","",IFERROR(MATCH(TRUE(),INDEX(INDEX(K:K,E750+1):K219&lt;&gt;"",0),0)+E750,"")))</f>
        <v>892</v>
      </c>
      <c r="F751" s="1441">
        <f t="shared" si="189"/>
        <v>0</v>
      </c>
      <c r="G751" s="1441" t="str">
        <f t="shared" si="183"/>
        <v/>
      </c>
      <c r="H751" s="1440" t="str">
        <f t="shared" si="184"/>
        <v/>
      </c>
      <c r="I751" s="1439" t="str">
        <f>IF(AND(F751&lt;&gt;"",N26&gt;0,M751&gt;N26),"Mot &gt; limite","")</f>
        <v/>
      </c>
      <c r="M751" s="1408">
        <f>IF(OR(F751="",N26="",N26&lt;=0),"",IF(LEN(F751)&lt;=N26,LEN(F751),IFERROR(FIND("♦",SUBSTITUTE(LEFT(F751,N26)," ","♦",LEN(LEFT(F751,N26))-LEN(SUBSTITUTE(LEFT(F751,N26)," ","")))),FIND(" ",F751&amp;" ",N26+1)-1)))</f>
        <v>1</v>
      </c>
      <c r="N751" s="1437" t="str">
        <f t="shared" si="185"/>
        <v/>
      </c>
      <c r="O751" s="1438" t="str">
        <f t="shared" si="186"/>
        <v/>
      </c>
      <c r="P751" s="1437" t="str">
        <f t="shared" si="187"/>
        <v/>
      </c>
      <c r="Q751" s="1437" t="str">
        <f t="shared" si="188"/>
        <v/>
      </c>
      <c r="EF751" s="1412"/>
      <c r="EG751" s="1411" t="s">
        <v>3533</v>
      </c>
      <c r="EH751" s="1411" t="s">
        <v>603</v>
      </c>
      <c r="EI751" s="1411" t="s">
        <v>1906</v>
      </c>
      <c r="EJ751" s="1411" t="s">
        <v>3534</v>
      </c>
      <c r="EK751" s="1411" t="s">
        <v>3534</v>
      </c>
      <c r="EL751" s="1411" t="s">
        <v>2485</v>
      </c>
      <c r="EM751" s="1411" t="s">
        <v>2486</v>
      </c>
      <c r="EN751" s="1411" t="s">
        <v>2953</v>
      </c>
      <c r="EO751" s="1414" t="s">
        <v>2954</v>
      </c>
    </row>
    <row r="752" spans="2:145">
      <c r="B752" s="1439"/>
      <c r="C752" s="1439"/>
      <c r="D752" s="1439"/>
      <c r="E752" s="1439">
        <f t="array" ref="E752">IF(H751&lt;&gt;"",E751,IF(E751="","",IFERROR(MATCH(TRUE(),INDEX(INDEX(K:K,E751+1):K219&lt;&gt;"",0),0)+E751,"")))</f>
        <v>893</v>
      </c>
      <c r="F752" s="1441">
        <f t="shared" si="189"/>
        <v>0</v>
      </c>
      <c r="G752" s="1441" t="str">
        <f t="shared" si="183"/>
        <v/>
      </c>
      <c r="H752" s="1440" t="str">
        <f t="shared" si="184"/>
        <v/>
      </c>
      <c r="I752" s="1439" t="str">
        <f>IF(AND(F752&lt;&gt;"",N26&gt;0,M752&gt;N26),"Mot &gt; limite","")</f>
        <v/>
      </c>
      <c r="M752" s="1408">
        <f>IF(OR(F752="",N26="",N26&lt;=0),"",IF(LEN(F752)&lt;=N26,LEN(F752),IFERROR(FIND("♦",SUBSTITUTE(LEFT(F752,N26)," ","♦",LEN(LEFT(F752,N26))-LEN(SUBSTITUTE(LEFT(F752,N26)," ","")))),FIND(" ",F752&amp;" ",N26+1)-1)))</f>
        <v>1</v>
      </c>
      <c r="N752" s="1437" t="str">
        <f t="shared" si="185"/>
        <v/>
      </c>
      <c r="O752" s="1438" t="str">
        <f t="shared" si="186"/>
        <v/>
      </c>
      <c r="P752" s="1437" t="str">
        <f t="shared" si="187"/>
        <v/>
      </c>
      <c r="Q752" s="1437" t="str">
        <f t="shared" si="188"/>
        <v/>
      </c>
      <c r="EF752" s="1412"/>
      <c r="EG752" s="1411" t="s">
        <v>3535</v>
      </c>
      <c r="EH752" s="1411" t="s">
        <v>603</v>
      </c>
      <c r="EI752" s="1411" t="s">
        <v>1906</v>
      </c>
      <c r="EJ752" s="1411" t="s">
        <v>3536</v>
      </c>
      <c r="EK752" s="1411" t="s">
        <v>3536</v>
      </c>
      <c r="EL752" s="1411" t="s">
        <v>2485</v>
      </c>
      <c r="EM752" s="1411" t="s">
        <v>2486</v>
      </c>
      <c r="EN752" s="1411" t="s">
        <v>2953</v>
      </c>
      <c r="EO752" s="1414" t="s">
        <v>2954</v>
      </c>
    </row>
    <row r="753" spans="2:145">
      <c r="B753" s="1439"/>
      <c r="C753" s="1439"/>
      <c r="D753" s="1439"/>
      <c r="E753" s="1439">
        <f t="array" ref="E753">IF(H752&lt;&gt;"",E752,IF(E752="","",IFERROR(MATCH(TRUE(),INDEX(INDEX(K:K,E752+1):K219&lt;&gt;"",0),0)+E752,"")))</f>
        <v>894</v>
      </c>
      <c r="F753" s="1441">
        <f t="shared" si="189"/>
        <v>0</v>
      </c>
      <c r="G753" s="1441" t="str">
        <f t="shared" si="183"/>
        <v/>
      </c>
      <c r="H753" s="1440" t="str">
        <f t="shared" si="184"/>
        <v/>
      </c>
      <c r="I753" s="1439" t="str">
        <f>IF(AND(F753&lt;&gt;"",N26&gt;0,M753&gt;N26),"Mot &gt; limite","")</f>
        <v/>
      </c>
      <c r="M753" s="1408">
        <f>IF(OR(F753="",N26="",N26&lt;=0),"",IF(LEN(F753)&lt;=N26,LEN(F753),IFERROR(FIND("♦",SUBSTITUTE(LEFT(F753,N26)," ","♦",LEN(LEFT(F753,N26))-LEN(SUBSTITUTE(LEFT(F753,N26)," ","")))),FIND(" ",F753&amp;" ",N26+1)-1)))</f>
        <v>1</v>
      </c>
      <c r="N753" s="1437" t="str">
        <f t="shared" si="185"/>
        <v/>
      </c>
      <c r="O753" s="1438" t="str">
        <f t="shared" si="186"/>
        <v/>
      </c>
      <c r="P753" s="1437" t="str">
        <f t="shared" si="187"/>
        <v/>
      </c>
      <c r="Q753" s="1437" t="str">
        <f t="shared" si="188"/>
        <v/>
      </c>
      <c r="EF753" s="1412"/>
      <c r="EG753" s="1411" t="s">
        <v>3537</v>
      </c>
      <c r="EH753" s="1411" t="s">
        <v>603</v>
      </c>
      <c r="EI753" s="1411" t="s">
        <v>1906</v>
      </c>
      <c r="EJ753" s="1411" t="s">
        <v>3538</v>
      </c>
      <c r="EK753" s="1411" t="s">
        <v>3538</v>
      </c>
      <c r="EL753" s="1411" t="s">
        <v>1908</v>
      </c>
      <c r="EM753" s="1411" t="s">
        <v>3036</v>
      </c>
      <c r="EN753" s="1411" t="s">
        <v>1910</v>
      </c>
      <c r="EO753" s="1414" t="s">
        <v>1911</v>
      </c>
    </row>
    <row r="754" spans="2:145">
      <c r="B754" s="1439"/>
      <c r="C754" s="1439"/>
      <c r="D754" s="1439"/>
      <c r="E754" s="1439">
        <f t="array" ref="E754">IF(H753&lt;&gt;"",E753,IF(E753="","",IFERROR(MATCH(TRUE(),INDEX(INDEX(K:K,E753+1):K219&lt;&gt;"",0),0)+E753,"")))</f>
        <v>895</v>
      </c>
      <c r="F754" s="1441">
        <f t="shared" si="189"/>
        <v>0</v>
      </c>
      <c r="G754" s="1441" t="str">
        <f t="shared" si="183"/>
        <v/>
      </c>
      <c r="H754" s="1440" t="str">
        <f t="shared" si="184"/>
        <v/>
      </c>
      <c r="I754" s="1439" t="str">
        <f>IF(AND(F754&lt;&gt;"",N26&gt;0,M754&gt;N26),"Mot &gt; limite","")</f>
        <v/>
      </c>
      <c r="M754" s="1408">
        <f>IF(OR(F754="",N26="",N26&lt;=0),"",IF(LEN(F754)&lt;=N26,LEN(F754),IFERROR(FIND("♦",SUBSTITUTE(LEFT(F754,N26)," ","♦",LEN(LEFT(F754,N26))-LEN(SUBSTITUTE(LEFT(F754,N26)," ","")))),FIND(" ",F754&amp;" ",N26+1)-1)))</f>
        <v>1</v>
      </c>
      <c r="N754" s="1437" t="str">
        <f t="shared" si="185"/>
        <v/>
      </c>
      <c r="O754" s="1438" t="str">
        <f t="shared" si="186"/>
        <v/>
      </c>
      <c r="P754" s="1437" t="str">
        <f t="shared" si="187"/>
        <v/>
      </c>
      <c r="Q754" s="1437" t="str">
        <f t="shared" si="188"/>
        <v/>
      </c>
      <c r="EF754" s="1412"/>
      <c r="EG754" s="1411" t="s">
        <v>3539</v>
      </c>
      <c r="EH754" s="1411" t="s">
        <v>603</v>
      </c>
      <c r="EI754" s="1411" t="s">
        <v>1906</v>
      </c>
      <c r="EJ754" s="1411" t="s">
        <v>3540</v>
      </c>
      <c r="EK754" s="1411" t="s">
        <v>3540</v>
      </c>
      <c r="EL754" s="1411" t="s">
        <v>2485</v>
      </c>
      <c r="EM754" s="1411" t="s">
        <v>2486</v>
      </c>
      <c r="EN754" s="1411" t="s">
        <v>2953</v>
      </c>
      <c r="EO754" s="1414" t="s">
        <v>2954</v>
      </c>
    </row>
    <row r="755" spans="2:145">
      <c r="B755" s="1439"/>
      <c r="C755" s="1439"/>
      <c r="D755" s="1439"/>
      <c r="E755" s="1439">
        <f t="array" ref="E755">IF(H754&lt;&gt;"",E754,IF(E754="","",IFERROR(MATCH(TRUE(),INDEX(INDEX(K:K,E754+1):K219&lt;&gt;"",0),0)+E754,"")))</f>
        <v>896</v>
      </c>
      <c r="F755" s="1441">
        <f t="shared" si="189"/>
        <v>0</v>
      </c>
      <c r="G755" s="1441" t="str">
        <f t="shared" si="183"/>
        <v/>
      </c>
      <c r="H755" s="1440" t="str">
        <f t="shared" si="184"/>
        <v/>
      </c>
      <c r="I755" s="1439" t="str">
        <f>IF(AND(F755&lt;&gt;"",N26&gt;0,M755&gt;N26),"Mot &gt; limite","")</f>
        <v/>
      </c>
      <c r="M755" s="1408">
        <f>IF(OR(F755="",N26="",N26&lt;=0),"",IF(LEN(F755)&lt;=N26,LEN(F755),IFERROR(FIND("♦",SUBSTITUTE(LEFT(F755,N26)," ","♦",LEN(LEFT(F755,N26))-LEN(SUBSTITUTE(LEFT(F755,N26)," ","")))),FIND(" ",F755&amp;" ",N26+1)-1)))</f>
        <v>1</v>
      </c>
      <c r="N755" s="1437" t="str">
        <f t="shared" si="185"/>
        <v/>
      </c>
      <c r="O755" s="1438" t="str">
        <f t="shared" si="186"/>
        <v/>
      </c>
      <c r="P755" s="1437" t="str">
        <f t="shared" si="187"/>
        <v/>
      </c>
      <c r="Q755" s="1437" t="str">
        <f t="shared" si="188"/>
        <v/>
      </c>
      <c r="EF755" s="1412"/>
      <c r="EG755" s="1411" t="s">
        <v>3541</v>
      </c>
      <c r="EH755" s="1411" t="s">
        <v>603</v>
      </c>
      <c r="EI755" s="1411" t="s">
        <v>1906</v>
      </c>
      <c r="EJ755" s="1411" t="s">
        <v>3542</v>
      </c>
      <c r="EK755" s="1411" t="s">
        <v>3542</v>
      </c>
      <c r="EL755" s="1411" t="s">
        <v>2485</v>
      </c>
      <c r="EM755" s="1411" t="s">
        <v>2486</v>
      </c>
      <c r="EN755" s="1411" t="s">
        <v>2953</v>
      </c>
      <c r="EO755" s="1414" t="s">
        <v>2954</v>
      </c>
    </row>
    <row r="756" spans="2:145">
      <c r="B756" s="1439"/>
      <c r="C756" s="1439"/>
      <c r="D756" s="1439"/>
      <c r="E756" s="1439">
        <f t="array" ref="E756">IF(H755&lt;&gt;"",E755,IF(E755="","",IFERROR(MATCH(TRUE(),INDEX(INDEX(K:K,E755+1):K219&lt;&gt;"",0),0)+E755,"")))</f>
        <v>897</v>
      </c>
      <c r="F756" s="1441">
        <f t="shared" si="189"/>
        <v>0</v>
      </c>
      <c r="G756" s="1441" t="str">
        <f t="shared" si="183"/>
        <v/>
      </c>
      <c r="H756" s="1440" t="str">
        <f t="shared" si="184"/>
        <v/>
      </c>
      <c r="I756" s="1439" t="str">
        <f>IF(AND(F756&lt;&gt;"",N26&gt;0,M756&gt;N26),"Mot &gt; limite","")</f>
        <v/>
      </c>
      <c r="M756" s="1408">
        <f>IF(OR(F756="",N26="",N26&lt;=0),"",IF(LEN(F756)&lt;=N26,LEN(F756),IFERROR(FIND("♦",SUBSTITUTE(LEFT(F756,N26)," ","♦",LEN(LEFT(F756,N26))-LEN(SUBSTITUTE(LEFT(F756,N26)," ","")))),FIND(" ",F756&amp;" ",N26+1)-1)))</f>
        <v>1</v>
      </c>
      <c r="N756" s="1437" t="str">
        <f t="shared" si="185"/>
        <v/>
      </c>
      <c r="O756" s="1438" t="str">
        <f t="shared" si="186"/>
        <v/>
      </c>
      <c r="P756" s="1437" t="str">
        <f t="shared" si="187"/>
        <v/>
      </c>
      <c r="Q756" s="1437" t="str">
        <f t="shared" si="188"/>
        <v/>
      </c>
      <c r="EF756" s="1412"/>
      <c r="EG756" s="1411" t="s">
        <v>3543</v>
      </c>
      <c r="EH756" s="1411" t="s">
        <v>603</v>
      </c>
      <c r="EI756" s="1411" t="s">
        <v>1906</v>
      </c>
      <c r="EJ756" s="1411" t="s">
        <v>3544</v>
      </c>
      <c r="EK756" s="1411" t="s">
        <v>3544</v>
      </c>
      <c r="EL756" s="1411" t="s">
        <v>2485</v>
      </c>
      <c r="EM756" s="1411" t="s">
        <v>2486</v>
      </c>
      <c r="EN756" s="1411" t="s">
        <v>2953</v>
      </c>
      <c r="EO756" s="1414" t="s">
        <v>2954</v>
      </c>
    </row>
    <row r="757" spans="2:145">
      <c r="B757" s="1439"/>
      <c r="C757" s="1439"/>
      <c r="D757" s="1439"/>
      <c r="E757" s="1439">
        <f t="array" ref="E757">IF(H756&lt;&gt;"",E756,IF(E756="","",IFERROR(MATCH(TRUE(),INDEX(INDEX(K:K,E756+1):K219&lt;&gt;"",0),0)+E756,"")))</f>
        <v>898</v>
      </c>
      <c r="F757" s="1441">
        <f t="shared" si="189"/>
        <v>0</v>
      </c>
      <c r="G757" s="1441" t="str">
        <f t="shared" si="183"/>
        <v/>
      </c>
      <c r="H757" s="1440" t="str">
        <f t="shared" si="184"/>
        <v/>
      </c>
      <c r="I757" s="1439" t="str">
        <f>IF(AND(F757&lt;&gt;"",N26&gt;0,M757&gt;N26),"Mot &gt; limite","")</f>
        <v/>
      </c>
      <c r="M757" s="1408">
        <f>IF(OR(F757="",N26="",N26&lt;=0),"",IF(LEN(F757)&lt;=N26,LEN(F757),IFERROR(FIND("♦",SUBSTITUTE(LEFT(F757,N26)," ","♦",LEN(LEFT(F757,N26))-LEN(SUBSTITUTE(LEFT(F757,N26)," ","")))),FIND(" ",F757&amp;" ",N26+1)-1)))</f>
        <v>1</v>
      </c>
      <c r="N757" s="1437" t="str">
        <f t="shared" si="185"/>
        <v/>
      </c>
      <c r="O757" s="1438" t="str">
        <f t="shared" si="186"/>
        <v/>
      </c>
      <c r="P757" s="1437" t="str">
        <f t="shared" si="187"/>
        <v/>
      </c>
      <c r="Q757" s="1437" t="str">
        <f t="shared" si="188"/>
        <v/>
      </c>
      <c r="EF757" s="1412"/>
      <c r="EG757" s="1411" t="s">
        <v>3545</v>
      </c>
      <c r="EH757" s="1411" t="s">
        <v>603</v>
      </c>
      <c r="EI757" s="1411" t="s">
        <v>1906</v>
      </c>
      <c r="EJ757" s="1411" t="s">
        <v>3546</v>
      </c>
      <c r="EK757" s="1411" t="s">
        <v>3546</v>
      </c>
      <c r="EL757" s="1411" t="s">
        <v>2485</v>
      </c>
      <c r="EM757" s="1411" t="s">
        <v>2486</v>
      </c>
      <c r="EN757" s="1411" t="s">
        <v>2953</v>
      </c>
      <c r="EO757" s="1414" t="s">
        <v>2954</v>
      </c>
    </row>
    <row r="758" spans="2:145">
      <c r="B758" s="1439"/>
      <c r="C758" s="1439"/>
      <c r="D758" s="1439"/>
      <c r="E758" s="1439">
        <f t="array" ref="E758">IF(H757&lt;&gt;"",E757,IF(E757="","",IFERROR(MATCH(TRUE(),INDEX(INDEX(K:K,E757+1):K219&lt;&gt;"",0),0)+E757,"")))</f>
        <v>899</v>
      </c>
      <c r="F758" s="1441">
        <f t="shared" si="189"/>
        <v>0</v>
      </c>
      <c r="G758" s="1441" t="str">
        <f t="shared" si="183"/>
        <v/>
      </c>
      <c r="H758" s="1440" t="str">
        <f t="shared" si="184"/>
        <v/>
      </c>
      <c r="I758" s="1439" t="str">
        <f>IF(AND(F758&lt;&gt;"",N26&gt;0,M758&gt;N26),"Mot &gt; limite","")</f>
        <v/>
      </c>
      <c r="M758" s="1408">
        <f>IF(OR(F758="",N26="",N26&lt;=0),"",IF(LEN(F758)&lt;=N26,LEN(F758),IFERROR(FIND("♦",SUBSTITUTE(LEFT(F758,N26)," ","♦",LEN(LEFT(F758,N26))-LEN(SUBSTITUTE(LEFT(F758,N26)," ","")))),FIND(" ",F758&amp;" ",N26+1)-1)))</f>
        <v>1</v>
      </c>
      <c r="N758" s="1437" t="str">
        <f t="shared" si="185"/>
        <v/>
      </c>
      <c r="O758" s="1438" t="str">
        <f t="shared" si="186"/>
        <v/>
      </c>
      <c r="P758" s="1437" t="str">
        <f t="shared" si="187"/>
        <v/>
      </c>
      <c r="Q758" s="1437" t="str">
        <f t="shared" si="188"/>
        <v/>
      </c>
      <c r="EF758" s="1412"/>
      <c r="EG758" s="1411" t="s">
        <v>3547</v>
      </c>
      <c r="EH758" s="1411" t="s">
        <v>603</v>
      </c>
      <c r="EI758" s="1411" t="s">
        <v>1906</v>
      </c>
      <c r="EJ758" s="1411" t="s">
        <v>3548</v>
      </c>
      <c r="EK758" s="1411" t="s">
        <v>3548</v>
      </c>
      <c r="EL758" s="1411" t="s">
        <v>2485</v>
      </c>
      <c r="EM758" s="1411" t="s">
        <v>2486</v>
      </c>
      <c r="EN758" s="1411" t="s">
        <v>2953</v>
      </c>
      <c r="EO758" s="1414" t="s">
        <v>2954</v>
      </c>
    </row>
    <row r="759" spans="2:145">
      <c r="B759" s="1439"/>
      <c r="C759" s="1439"/>
      <c r="D759" s="1439"/>
      <c r="E759" s="1439">
        <f t="array" ref="E759">IF(H758&lt;&gt;"",E758,IF(E758="","",IFERROR(MATCH(TRUE(),INDEX(INDEX(K:K,E758+1):K219&lt;&gt;"",0),0)+E758,"")))</f>
        <v>900</v>
      </c>
      <c r="F759" s="1441">
        <f t="shared" si="189"/>
        <v>0</v>
      </c>
      <c r="G759" s="1441" t="str">
        <f t="shared" si="183"/>
        <v/>
      </c>
      <c r="H759" s="1440" t="str">
        <f t="shared" si="184"/>
        <v/>
      </c>
      <c r="I759" s="1439" t="str">
        <f>IF(AND(F759&lt;&gt;"",N26&gt;0,M759&gt;N26),"Mot &gt; limite","")</f>
        <v/>
      </c>
      <c r="M759" s="1408">
        <f>IF(OR(F759="",N26="",N26&lt;=0),"",IF(LEN(F759)&lt;=N26,LEN(F759),IFERROR(FIND("♦",SUBSTITUTE(LEFT(F759,N26)," ","♦",LEN(LEFT(F759,N26))-LEN(SUBSTITUTE(LEFT(F759,N26)," ","")))),FIND(" ",F759&amp;" ",N26+1)-1)))</f>
        <v>1</v>
      </c>
      <c r="N759" s="1437" t="str">
        <f t="shared" si="185"/>
        <v/>
      </c>
      <c r="O759" s="1438" t="str">
        <f t="shared" si="186"/>
        <v/>
      </c>
      <c r="P759" s="1437" t="str">
        <f t="shared" si="187"/>
        <v/>
      </c>
      <c r="Q759" s="1437" t="str">
        <f t="shared" si="188"/>
        <v/>
      </c>
      <c r="EF759" s="1412"/>
      <c r="EG759" s="1411" t="s">
        <v>3549</v>
      </c>
      <c r="EH759" s="1411" t="s">
        <v>603</v>
      </c>
      <c r="EI759" s="1411" t="s">
        <v>1906</v>
      </c>
      <c r="EJ759" s="1411" t="s">
        <v>3550</v>
      </c>
      <c r="EK759" s="1411" t="s">
        <v>3550</v>
      </c>
      <c r="EL759" s="1411" t="s">
        <v>1908</v>
      </c>
      <c r="EM759" s="1411" t="s">
        <v>3036</v>
      </c>
      <c r="EN759" s="1411" t="s">
        <v>1910</v>
      </c>
      <c r="EO759" s="1414" t="s">
        <v>1911</v>
      </c>
    </row>
    <row r="760" spans="2:145">
      <c r="B760" s="1439"/>
      <c r="C760" s="1439"/>
      <c r="D760" s="1439"/>
      <c r="E760" s="1439">
        <f t="array" ref="E760">IF(H759&lt;&gt;"",E759,IF(E759="","",IFERROR(MATCH(TRUE(),INDEX(INDEX(K:K,E759+1):K219&lt;&gt;"",0),0)+E759,"")))</f>
        <v>901</v>
      </c>
      <c r="F760" s="1441">
        <f t="shared" si="189"/>
        <v>0</v>
      </c>
      <c r="G760" s="1441" t="str">
        <f t="shared" si="183"/>
        <v/>
      </c>
      <c r="H760" s="1440" t="str">
        <f t="shared" si="184"/>
        <v/>
      </c>
      <c r="I760" s="1439" t="str">
        <f>IF(AND(F760&lt;&gt;"",N26&gt;0,M760&gt;N26),"Mot &gt; limite","")</f>
        <v/>
      </c>
      <c r="M760" s="1408">
        <f>IF(OR(F760="",N26="",N26&lt;=0),"",IF(LEN(F760)&lt;=N26,LEN(F760),IFERROR(FIND("♦",SUBSTITUTE(LEFT(F760,N26)," ","♦",LEN(LEFT(F760,N26))-LEN(SUBSTITUTE(LEFT(F760,N26)," ","")))),FIND(" ",F760&amp;" ",N26+1)-1)))</f>
        <v>1</v>
      </c>
      <c r="N760" s="1437" t="str">
        <f t="shared" si="185"/>
        <v/>
      </c>
      <c r="O760" s="1438" t="str">
        <f t="shared" si="186"/>
        <v/>
      </c>
      <c r="P760" s="1437" t="str">
        <f t="shared" si="187"/>
        <v/>
      </c>
      <c r="Q760" s="1437" t="str">
        <f t="shared" si="188"/>
        <v/>
      </c>
      <c r="EF760" s="1412"/>
      <c r="EG760" s="1411" t="s">
        <v>3551</v>
      </c>
      <c r="EH760" s="1411" t="s">
        <v>603</v>
      </c>
      <c r="EI760" s="1411" t="s">
        <v>1906</v>
      </c>
      <c r="EJ760" s="1411" t="s">
        <v>835</v>
      </c>
      <c r="EK760" s="1411" t="s">
        <v>835</v>
      </c>
      <c r="EL760" s="1411" t="s">
        <v>1980</v>
      </c>
      <c r="EM760" s="1411" t="s">
        <v>1981</v>
      </c>
      <c r="EN760" s="1411" t="s">
        <v>1910</v>
      </c>
      <c r="EO760" s="1414" t="s">
        <v>1982</v>
      </c>
    </row>
    <row r="761" spans="2:145">
      <c r="B761" s="1439"/>
      <c r="C761" s="1439"/>
      <c r="D761" s="1439"/>
      <c r="E761" s="1439">
        <f t="array" ref="E761">IF(H760&lt;&gt;"",E760,IF(E760="","",IFERROR(MATCH(TRUE(),INDEX(INDEX(K:K,E760+1):K219&lt;&gt;"",0),0)+E760,"")))</f>
        <v>902</v>
      </c>
      <c r="F761" s="1441">
        <f t="shared" si="189"/>
        <v>0</v>
      </c>
      <c r="G761" s="1441" t="str">
        <f t="shared" si="183"/>
        <v/>
      </c>
      <c r="H761" s="1440" t="str">
        <f t="shared" si="184"/>
        <v/>
      </c>
      <c r="I761" s="1439" t="str">
        <f>IF(AND(F761&lt;&gt;"",N26&gt;0,M761&gt;N26),"Mot &gt; limite","")</f>
        <v/>
      </c>
      <c r="M761" s="1408">
        <f>IF(OR(F761="",N26="",N26&lt;=0),"",IF(LEN(F761)&lt;=N26,LEN(F761),IFERROR(FIND("♦",SUBSTITUTE(LEFT(F761,N26)," ","♦",LEN(LEFT(F761,N26))-LEN(SUBSTITUTE(LEFT(F761,N26)," ","")))),FIND(" ",F761&amp;" ",N26+1)-1)))</f>
        <v>1</v>
      </c>
      <c r="N761" s="1437" t="str">
        <f t="shared" si="185"/>
        <v/>
      </c>
      <c r="O761" s="1438" t="str">
        <f t="shared" si="186"/>
        <v/>
      </c>
      <c r="P761" s="1437" t="str">
        <f t="shared" si="187"/>
        <v/>
      </c>
      <c r="Q761" s="1437" t="str">
        <f t="shared" si="188"/>
        <v/>
      </c>
      <c r="EF761" s="1412"/>
      <c r="EG761" s="1411" t="s">
        <v>3552</v>
      </c>
      <c r="EH761" s="1411" t="s">
        <v>603</v>
      </c>
      <c r="EI761" s="1411" t="s">
        <v>1906</v>
      </c>
      <c r="EJ761" s="1411" t="s">
        <v>3553</v>
      </c>
      <c r="EK761" s="1411" t="s">
        <v>3553</v>
      </c>
      <c r="EL761" s="1411" t="s">
        <v>1908</v>
      </c>
      <c r="EM761" s="1411" t="s">
        <v>3036</v>
      </c>
      <c r="EN761" s="1411" t="s">
        <v>1910</v>
      </c>
      <c r="EO761" s="1414" t="s">
        <v>1911</v>
      </c>
    </row>
    <row r="762" spans="2:145">
      <c r="B762" s="1439"/>
      <c r="C762" s="1439"/>
      <c r="D762" s="1439"/>
      <c r="E762" s="1439">
        <f t="array" ref="E762">IF(H761&lt;&gt;"",E761,IF(E761="","",IFERROR(MATCH(TRUE(),INDEX(INDEX(K:K,E761+1):K219&lt;&gt;"",0),0)+E761,"")))</f>
        <v>903</v>
      </c>
      <c r="F762" s="1441">
        <f t="shared" si="189"/>
        <v>0</v>
      </c>
      <c r="G762" s="1441" t="str">
        <f t="shared" si="183"/>
        <v/>
      </c>
      <c r="H762" s="1440" t="str">
        <f t="shared" si="184"/>
        <v/>
      </c>
      <c r="I762" s="1439" t="str">
        <f>IF(AND(F762&lt;&gt;"",N26&gt;0,M762&gt;N26),"Mot &gt; limite","")</f>
        <v/>
      </c>
      <c r="M762" s="1408">
        <f>IF(OR(F762="",N26="",N26&lt;=0),"",IF(LEN(F762)&lt;=N26,LEN(F762),IFERROR(FIND("♦",SUBSTITUTE(LEFT(F762,N26)," ","♦",LEN(LEFT(F762,N26))-LEN(SUBSTITUTE(LEFT(F762,N26)," ","")))),FIND(" ",F762&amp;" ",N26+1)-1)))</f>
        <v>1</v>
      </c>
      <c r="N762" s="1437" t="str">
        <f t="shared" si="185"/>
        <v/>
      </c>
      <c r="O762" s="1438" t="str">
        <f t="shared" si="186"/>
        <v/>
      </c>
      <c r="P762" s="1437" t="str">
        <f t="shared" si="187"/>
        <v/>
      </c>
      <c r="Q762" s="1437" t="str">
        <f t="shared" si="188"/>
        <v/>
      </c>
      <c r="EF762" s="1412"/>
      <c r="EG762" s="1411" t="s">
        <v>3554</v>
      </c>
      <c r="EH762" s="1411" t="s">
        <v>603</v>
      </c>
      <c r="EI762" s="1411" t="s">
        <v>1906</v>
      </c>
      <c r="EJ762" s="1411" t="s">
        <v>3555</v>
      </c>
      <c r="EK762" s="1411" t="s">
        <v>3555</v>
      </c>
      <c r="EL762" s="1411" t="s">
        <v>2485</v>
      </c>
      <c r="EM762" s="1411" t="s">
        <v>2486</v>
      </c>
      <c r="EN762" s="1411" t="s">
        <v>2953</v>
      </c>
      <c r="EO762" s="1414" t="s">
        <v>2954</v>
      </c>
    </row>
    <row r="763" spans="2:145">
      <c r="B763" s="1439"/>
      <c r="C763" s="1439"/>
      <c r="D763" s="1439"/>
      <c r="E763" s="1439">
        <f t="array" ref="E763">IF(H762&lt;&gt;"",E762,IF(E762="","",IFERROR(MATCH(TRUE(),INDEX(INDEX(K:K,E762+1):K219&lt;&gt;"",0),0)+E762,"")))</f>
        <v>904</v>
      </c>
      <c r="F763" s="1441">
        <f t="shared" si="189"/>
        <v>0</v>
      </c>
      <c r="G763" s="1441" t="str">
        <f t="shared" si="183"/>
        <v/>
      </c>
      <c r="H763" s="1440" t="str">
        <f t="shared" si="184"/>
        <v/>
      </c>
      <c r="I763" s="1439" t="str">
        <f>IF(AND(F763&lt;&gt;"",N26&gt;0,M763&gt;N26),"Mot &gt; limite","")</f>
        <v/>
      </c>
      <c r="M763" s="1408">
        <f>IF(OR(F763="",N26="",N26&lt;=0),"",IF(LEN(F763)&lt;=N26,LEN(F763),IFERROR(FIND("♦",SUBSTITUTE(LEFT(F763,N26)," ","♦",LEN(LEFT(F763,N26))-LEN(SUBSTITUTE(LEFT(F763,N26)," ","")))),FIND(" ",F763&amp;" ",N26+1)-1)))</f>
        <v>1</v>
      </c>
      <c r="N763" s="1437" t="str">
        <f t="shared" si="185"/>
        <v/>
      </c>
      <c r="O763" s="1438" t="str">
        <f t="shared" si="186"/>
        <v/>
      </c>
      <c r="P763" s="1437" t="str">
        <f t="shared" si="187"/>
        <v/>
      </c>
      <c r="Q763" s="1437" t="str">
        <f t="shared" si="188"/>
        <v/>
      </c>
      <c r="EF763" s="1412"/>
      <c r="EG763" s="1411" t="s">
        <v>3556</v>
      </c>
      <c r="EH763" s="1411" t="s">
        <v>603</v>
      </c>
      <c r="EI763" s="1411" t="s">
        <v>1906</v>
      </c>
      <c r="EJ763" s="1411" t="s">
        <v>3557</v>
      </c>
      <c r="EK763" s="1411" t="s">
        <v>3557</v>
      </c>
      <c r="EL763" s="1411" t="s">
        <v>2485</v>
      </c>
      <c r="EM763" s="1411" t="s">
        <v>2486</v>
      </c>
      <c r="EN763" s="1411" t="s">
        <v>2953</v>
      </c>
      <c r="EO763" s="1414" t="s">
        <v>2954</v>
      </c>
    </row>
    <row r="764" spans="2:145">
      <c r="B764" s="1439"/>
      <c r="C764" s="1439"/>
      <c r="D764" s="1439"/>
      <c r="E764" s="1439">
        <f t="array" ref="E764">IF(H763&lt;&gt;"",E763,IF(E763="","",IFERROR(MATCH(TRUE(),INDEX(INDEX(K:K,E763+1):K219&lt;&gt;"",0),0)+E763,"")))</f>
        <v>905</v>
      </c>
      <c r="F764" s="1441">
        <f t="shared" si="189"/>
        <v>0</v>
      </c>
      <c r="G764" s="1441" t="str">
        <f t="shared" si="183"/>
        <v/>
      </c>
      <c r="H764" s="1440" t="str">
        <f t="shared" si="184"/>
        <v/>
      </c>
      <c r="I764" s="1439" t="str">
        <f>IF(AND(F764&lt;&gt;"",N26&gt;0,M764&gt;N26),"Mot &gt; limite","")</f>
        <v/>
      </c>
      <c r="M764" s="1408">
        <f>IF(OR(F764="",N26="",N26&lt;=0),"",IF(LEN(F764)&lt;=N26,LEN(F764),IFERROR(FIND("♦",SUBSTITUTE(LEFT(F764,N26)," ","♦",LEN(LEFT(F764,N26))-LEN(SUBSTITUTE(LEFT(F764,N26)," ","")))),FIND(" ",F764&amp;" ",N26+1)-1)))</f>
        <v>1</v>
      </c>
      <c r="N764" s="1437" t="str">
        <f t="shared" si="185"/>
        <v/>
      </c>
      <c r="O764" s="1438" t="str">
        <f t="shared" si="186"/>
        <v/>
      </c>
      <c r="P764" s="1437" t="str">
        <f t="shared" si="187"/>
        <v/>
      </c>
      <c r="Q764" s="1437" t="str">
        <f t="shared" si="188"/>
        <v/>
      </c>
      <c r="EF764" s="1412"/>
      <c r="EG764" s="1411" t="s">
        <v>3558</v>
      </c>
      <c r="EH764" s="1411" t="s">
        <v>603</v>
      </c>
      <c r="EI764" s="1411" t="s">
        <v>1906</v>
      </c>
      <c r="EJ764" s="1411" t="s">
        <v>3559</v>
      </c>
      <c r="EK764" s="1411" t="s">
        <v>3559</v>
      </c>
      <c r="EL764" s="1411" t="s">
        <v>2485</v>
      </c>
      <c r="EM764" s="1411" t="s">
        <v>2486</v>
      </c>
      <c r="EN764" s="1411" t="s">
        <v>2953</v>
      </c>
      <c r="EO764" s="1414" t="s">
        <v>2954</v>
      </c>
    </row>
    <row r="765" spans="2:145">
      <c r="B765" s="1439"/>
      <c r="C765" s="1439"/>
      <c r="D765" s="1439"/>
      <c r="E765" s="1439">
        <f t="array" ref="E765">IF(H764&lt;&gt;"",E764,IF(E764="","",IFERROR(MATCH(TRUE(),INDEX(INDEX(K:K,E764+1):K219&lt;&gt;"",0),0)+E764,"")))</f>
        <v>906</v>
      </c>
      <c r="F765" s="1441">
        <f t="shared" si="189"/>
        <v>0</v>
      </c>
      <c r="G765" s="1441" t="str">
        <f t="shared" si="183"/>
        <v/>
      </c>
      <c r="H765" s="1440" t="str">
        <f t="shared" si="184"/>
        <v/>
      </c>
      <c r="I765" s="1439" t="str">
        <f>IF(AND(F765&lt;&gt;"",N26&gt;0,M765&gt;N26),"Mot &gt; limite","")</f>
        <v/>
      </c>
      <c r="M765" s="1408">
        <f>IF(OR(F765="",N26="",N26&lt;=0),"",IF(LEN(F765)&lt;=N26,LEN(F765),IFERROR(FIND("♦",SUBSTITUTE(LEFT(F765,N26)," ","♦",LEN(LEFT(F765,N26))-LEN(SUBSTITUTE(LEFT(F765,N26)," ","")))),FIND(" ",F765&amp;" ",N26+1)-1)))</f>
        <v>1</v>
      </c>
      <c r="N765" s="1437" t="str">
        <f t="shared" si="185"/>
        <v/>
      </c>
      <c r="O765" s="1438" t="str">
        <f t="shared" si="186"/>
        <v/>
      </c>
      <c r="P765" s="1437" t="str">
        <f t="shared" si="187"/>
        <v/>
      </c>
      <c r="Q765" s="1437" t="str">
        <f t="shared" si="188"/>
        <v/>
      </c>
      <c r="EF765" s="1412"/>
      <c r="EG765" s="1411" t="s">
        <v>3560</v>
      </c>
      <c r="EH765" s="1411" t="s">
        <v>603</v>
      </c>
      <c r="EI765" s="1411" t="s">
        <v>1906</v>
      </c>
      <c r="EJ765" s="1411" t="s">
        <v>3561</v>
      </c>
      <c r="EK765" s="1411" t="s">
        <v>3561</v>
      </c>
      <c r="EL765" s="1411" t="s">
        <v>2485</v>
      </c>
      <c r="EM765" s="1411" t="s">
        <v>2486</v>
      </c>
      <c r="EN765" s="1411" t="s">
        <v>2953</v>
      </c>
      <c r="EO765" s="1414" t="s">
        <v>2954</v>
      </c>
    </row>
    <row r="766" spans="2:145">
      <c r="B766" s="1439"/>
      <c r="C766" s="1439"/>
      <c r="D766" s="1439"/>
      <c r="E766" s="1439">
        <f t="array" ref="E766">IF(H765&lt;&gt;"",E765,IF(E765="","",IFERROR(MATCH(TRUE(),INDEX(INDEX(K:K,E765+1):K219&lt;&gt;"",0),0)+E765,"")))</f>
        <v>907</v>
      </c>
      <c r="F766" s="1441">
        <f t="shared" si="189"/>
        <v>0</v>
      </c>
      <c r="G766" s="1441" t="str">
        <f t="shared" si="183"/>
        <v/>
      </c>
      <c r="H766" s="1440" t="str">
        <f t="shared" si="184"/>
        <v/>
      </c>
      <c r="I766" s="1439" t="str">
        <f>IF(AND(F766&lt;&gt;"",N26&gt;0,M766&gt;N26),"Mot &gt; limite","")</f>
        <v/>
      </c>
      <c r="M766" s="1408">
        <f>IF(OR(F766="",N26="",N26&lt;=0),"",IF(LEN(F766)&lt;=N26,LEN(F766),IFERROR(FIND("♦",SUBSTITUTE(LEFT(F766,N26)," ","♦",LEN(LEFT(F766,N26))-LEN(SUBSTITUTE(LEFT(F766,N26)," ","")))),FIND(" ",F766&amp;" ",N26+1)-1)))</f>
        <v>1</v>
      </c>
      <c r="N766" s="1437" t="str">
        <f t="shared" si="185"/>
        <v/>
      </c>
      <c r="O766" s="1438" t="str">
        <f t="shared" si="186"/>
        <v/>
      </c>
      <c r="P766" s="1437" t="str">
        <f t="shared" si="187"/>
        <v/>
      </c>
      <c r="Q766" s="1437" t="str">
        <f t="shared" si="188"/>
        <v/>
      </c>
      <c r="EF766" s="1412"/>
      <c r="EG766" s="1411" t="s">
        <v>3562</v>
      </c>
      <c r="EH766" s="1411" t="s">
        <v>603</v>
      </c>
      <c r="EI766" s="1411" t="s">
        <v>1906</v>
      </c>
      <c r="EJ766" s="1411" t="s">
        <v>3563</v>
      </c>
      <c r="EK766" s="1411" t="s">
        <v>3563</v>
      </c>
      <c r="EL766" s="1411" t="s">
        <v>2485</v>
      </c>
      <c r="EM766" s="1411" t="s">
        <v>2486</v>
      </c>
      <c r="EN766" s="1411" t="s">
        <v>2953</v>
      </c>
      <c r="EO766" s="1414" t="s">
        <v>2954</v>
      </c>
    </row>
    <row r="767" spans="2:145">
      <c r="B767" s="1439"/>
      <c r="C767" s="1439"/>
      <c r="D767" s="1439"/>
      <c r="E767" s="1439">
        <f t="array" ref="E767">IF(H766&lt;&gt;"",E766,IF(E766="","",IFERROR(MATCH(TRUE(),INDEX(INDEX(K:K,E766+1):K219&lt;&gt;"",0),0)+E766,"")))</f>
        <v>908</v>
      </c>
      <c r="F767" s="1441">
        <f t="shared" si="189"/>
        <v>0</v>
      </c>
      <c r="G767" s="1441" t="str">
        <f t="shared" si="183"/>
        <v/>
      </c>
      <c r="H767" s="1440" t="str">
        <f t="shared" si="184"/>
        <v/>
      </c>
      <c r="I767" s="1439" t="str">
        <f>IF(AND(F767&lt;&gt;"",N26&gt;0,M767&gt;N26),"Mot &gt; limite","")</f>
        <v/>
      </c>
      <c r="M767" s="1408">
        <f>IF(OR(F767="",N26="",N26&lt;=0),"",IF(LEN(F767)&lt;=N26,LEN(F767),IFERROR(FIND("♦",SUBSTITUTE(LEFT(F767,N26)," ","♦",LEN(LEFT(F767,N26))-LEN(SUBSTITUTE(LEFT(F767,N26)," ","")))),FIND(" ",F767&amp;" ",N26+1)-1)))</f>
        <v>1</v>
      </c>
      <c r="N767" s="1437" t="str">
        <f t="shared" si="185"/>
        <v/>
      </c>
      <c r="O767" s="1438" t="str">
        <f t="shared" si="186"/>
        <v/>
      </c>
      <c r="P767" s="1437" t="str">
        <f t="shared" si="187"/>
        <v/>
      </c>
      <c r="Q767" s="1437" t="str">
        <f t="shared" si="188"/>
        <v/>
      </c>
      <c r="EF767" s="1412"/>
      <c r="EG767" s="1411" t="s">
        <v>3564</v>
      </c>
      <c r="EH767" s="1411" t="s">
        <v>603</v>
      </c>
      <c r="EI767" s="1411" t="s">
        <v>1906</v>
      </c>
      <c r="EJ767" s="1411" t="s">
        <v>3565</v>
      </c>
      <c r="EK767" s="1411" t="s">
        <v>3565</v>
      </c>
      <c r="EL767" s="1411" t="s">
        <v>2485</v>
      </c>
      <c r="EM767" s="1411" t="s">
        <v>2486</v>
      </c>
      <c r="EN767" s="1411" t="s">
        <v>2953</v>
      </c>
      <c r="EO767" s="1414" t="s">
        <v>2954</v>
      </c>
    </row>
    <row r="768" spans="2:145">
      <c r="B768" s="1439"/>
      <c r="C768" s="1439"/>
      <c r="D768" s="1439"/>
      <c r="E768" s="1439">
        <f t="array" ref="E768">IF(H767&lt;&gt;"",E767,IF(E767="","",IFERROR(MATCH(TRUE(),INDEX(INDEX(K:K,E767+1):K219&lt;&gt;"",0),0)+E767,"")))</f>
        <v>909</v>
      </c>
      <c r="F768" s="1441">
        <f t="shared" si="189"/>
        <v>0</v>
      </c>
      <c r="G768" s="1441" t="str">
        <f t="shared" si="183"/>
        <v/>
      </c>
      <c r="H768" s="1440" t="str">
        <f t="shared" si="184"/>
        <v/>
      </c>
      <c r="I768" s="1439" t="str">
        <f>IF(AND(F768&lt;&gt;"",N26&gt;0,M768&gt;N26),"Mot &gt; limite","")</f>
        <v/>
      </c>
      <c r="M768" s="1408">
        <f>IF(OR(F768="",N26="",N26&lt;=0),"",IF(LEN(F768)&lt;=N26,LEN(F768),IFERROR(FIND("♦",SUBSTITUTE(LEFT(F768,N26)," ","♦",LEN(LEFT(F768,N26))-LEN(SUBSTITUTE(LEFT(F768,N26)," ","")))),FIND(" ",F768&amp;" ",N26+1)-1)))</f>
        <v>1</v>
      </c>
      <c r="N768" s="1437" t="str">
        <f t="shared" si="185"/>
        <v/>
      </c>
      <c r="O768" s="1438" t="str">
        <f t="shared" si="186"/>
        <v/>
      </c>
      <c r="P768" s="1437" t="str">
        <f t="shared" si="187"/>
        <v/>
      </c>
      <c r="Q768" s="1437" t="str">
        <f t="shared" si="188"/>
        <v/>
      </c>
      <c r="EF768" s="1412"/>
      <c r="EG768" s="1411" t="s">
        <v>3566</v>
      </c>
      <c r="EH768" s="1411" t="s">
        <v>603</v>
      </c>
      <c r="EI768" s="1411" t="s">
        <v>1906</v>
      </c>
      <c r="EJ768" s="1411" t="s">
        <v>3567</v>
      </c>
      <c r="EK768" s="1411" t="s">
        <v>3567</v>
      </c>
      <c r="EL768" s="1411" t="s">
        <v>2485</v>
      </c>
      <c r="EM768" s="1411" t="s">
        <v>2486</v>
      </c>
      <c r="EN768" s="1411" t="s">
        <v>2953</v>
      </c>
      <c r="EO768" s="1414" t="s">
        <v>2954</v>
      </c>
    </row>
    <row r="769" spans="2:145">
      <c r="B769" s="1439"/>
      <c r="C769" s="1439"/>
      <c r="D769" s="1439"/>
      <c r="E769" s="1439">
        <f t="array" ref="E769">IF(H768&lt;&gt;"",E768,IF(E768="","",IFERROR(MATCH(TRUE(),INDEX(INDEX(K:K,E768+1):K219&lt;&gt;"",0),0)+E768,"")))</f>
        <v>910</v>
      </c>
      <c r="F769" s="1441">
        <f t="shared" si="189"/>
        <v>0</v>
      </c>
      <c r="G769" s="1441" t="str">
        <f t="shared" si="183"/>
        <v/>
      </c>
      <c r="H769" s="1440" t="str">
        <f t="shared" si="184"/>
        <v/>
      </c>
      <c r="I769" s="1439" t="str">
        <f>IF(AND(F769&lt;&gt;"",N26&gt;0,M769&gt;N26),"Mot &gt; limite","")</f>
        <v/>
      </c>
      <c r="M769" s="1408">
        <f>IF(OR(F769="",N26="",N26&lt;=0),"",IF(LEN(F769)&lt;=N26,LEN(F769),IFERROR(FIND("♦",SUBSTITUTE(LEFT(F769,N26)," ","♦",LEN(LEFT(F769,N26))-LEN(SUBSTITUTE(LEFT(F769,N26)," ","")))),FIND(" ",F769&amp;" ",N26+1)-1)))</f>
        <v>1</v>
      </c>
      <c r="N769" s="1437" t="str">
        <f t="shared" si="185"/>
        <v/>
      </c>
      <c r="O769" s="1438" t="str">
        <f t="shared" si="186"/>
        <v/>
      </c>
      <c r="P769" s="1437" t="str">
        <f t="shared" si="187"/>
        <v/>
      </c>
      <c r="Q769" s="1437" t="str">
        <f t="shared" si="188"/>
        <v/>
      </c>
      <c r="EF769" s="1412"/>
      <c r="EG769" s="1411" t="s">
        <v>3568</v>
      </c>
      <c r="EH769" s="1411" t="s">
        <v>603</v>
      </c>
      <c r="EI769" s="1411" t="s">
        <v>1906</v>
      </c>
      <c r="EJ769" s="1411" t="s">
        <v>3569</v>
      </c>
      <c r="EK769" s="1411" t="s">
        <v>3569</v>
      </c>
      <c r="EL769" s="1411" t="s">
        <v>1908</v>
      </c>
      <c r="EM769" s="1411" t="s">
        <v>3036</v>
      </c>
      <c r="EN769" s="1411" t="s">
        <v>1910</v>
      </c>
      <c r="EO769" s="1414" t="s">
        <v>1911</v>
      </c>
    </row>
    <row r="770" spans="2:145">
      <c r="B770" s="1439"/>
      <c r="C770" s="1439"/>
      <c r="D770" s="1439"/>
      <c r="E770" s="1439">
        <f t="array" ref="E770">IF(H769&lt;&gt;"",E769,IF(E769="","",IFERROR(MATCH(TRUE(),INDEX(INDEX(K:K,E769+1):K219&lt;&gt;"",0),0)+E769,"")))</f>
        <v>911</v>
      </c>
      <c r="F770" s="1441">
        <f t="shared" si="189"/>
        <v>0</v>
      </c>
      <c r="G770" s="1441" t="str">
        <f t="shared" si="183"/>
        <v/>
      </c>
      <c r="H770" s="1440" t="str">
        <f t="shared" si="184"/>
        <v/>
      </c>
      <c r="I770" s="1439" t="str">
        <f>IF(AND(F770&lt;&gt;"",N26&gt;0,M770&gt;N26),"Mot &gt; limite","")</f>
        <v/>
      </c>
      <c r="M770" s="1408">
        <f>IF(OR(F770="",N26="",N26&lt;=0),"",IF(LEN(F770)&lt;=N26,LEN(F770),IFERROR(FIND("♦",SUBSTITUTE(LEFT(F770,N26)," ","♦",LEN(LEFT(F770,N26))-LEN(SUBSTITUTE(LEFT(F770,N26)," ","")))),FIND(" ",F770&amp;" ",N26+1)-1)))</f>
        <v>1</v>
      </c>
      <c r="N770" s="1437" t="str">
        <f t="shared" si="185"/>
        <v/>
      </c>
      <c r="O770" s="1438" t="str">
        <f t="shared" si="186"/>
        <v/>
      </c>
      <c r="P770" s="1437" t="str">
        <f t="shared" si="187"/>
        <v/>
      </c>
      <c r="Q770" s="1437" t="str">
        <f t="shared" si="188"/>
        <v/>
      </c>
      <c r="EF770" s="1412"/>
      <c r="EG770" s="1411" t="s">
        <v>3570</v>
      </c>
      <c r="EH770" s="1411" t="s">
        <v>603</v>
      </c>
      <c r="EI770" s="1411" t="s">
        <v>1906</v>
      </c>
      <c r="EJ770" s="1411" t="s">
        <v>3571</v>
      </c>
      <c r="EK770" s="1411" t="s">
        <v>3571</v>
      </c>
      <c r="EL770" s="1411" t="s">
        <v>2485</v>
      </c>
      <c r="EM770" s="1411" t="s">
        <v>2486</v>
      </c>
      <c r="EN770" s="1411" t="s">
        <v>2953</v>
      </c>
      <c r="EO770" s="1414" t="s">
        <v>2954</v>
      </c>
    </row>
    <row r="771" spans="2:145">
      <c r="B771" s="1439"/>
      <c r="C771" s="1439"/>
      <c r="D771" s="1439"/>
      <c r="E771" s="1439">
        <f t="array" ref="E771">IF(H770&lt;&gt;"",E770,IF(E770="","",IFERROR(MATCH(TRUE(),INDEX(INDEX(K:K,E770+1):K219&lt;&gt;"",0),0)+E770,"")))</f>
        <v>912</v>
      </c>
      <c r="F771" s="1441">
        <f t="shared" si="189"/>
        <v>0</v>
      </c>
      <c r="G771" s="1441" t="str">
        <f t="shared" si="183"/>
        <v/>
      </c>
      <c r="H771" s="1440" t="str">
        <f t="shared" si="184"/>
        <v/>
      </c>
      <c r="I771" s="1439" t="str">
        <f>IF(AND(F771&lt;&gt;"",N26&gt;0,M771&gt;N26),"Mot &gt; limite","")</f>
        <v/>
      </c>
      <c r="M771" s="1408">
        <f>IF(OR(F771="",N26="",N26&lt;=0),"",IF(LEN(F771)&lt;=N26,LEN(F771),IFERROR(FIND("♦",SUBSTITUTE(LEFT(F771,N26)," ","♦",LEN(LEFT(F771,N26))-LEN(SUBSTITUTE(LEFT(F771,N26)," ","")))),FIND(" ",F771&amp;" ",N26+1)-1)))</f>
        <v>1</v>
      </c>
      <c r="N771" s="1437" t="str">
        <f t="shared" si="185"/>
        <v/>
      </c>
      <c r="O771" s="1438" t="str">
        <f t="shared" si="186"/>
        <v/>
      </c>
      <c r="P771" s="1437" t="str">
        <f t="shared" si="187"/>
        <v/>
      </c>
      <c r="Q771" s="1437" t="str">
        <f t="shared" si="188"/>
        <v/>
      </c>
      <c r="EF771" s="1412"/>
      <c r="EG771" s="1411" t="s">
        <v>3572</v>
      </c>
      <c r="EH771" s="1411" t="s">
        <v>603</v>
      </c>
      <c r="EI771" s="1411" t="s">
        <v>1906</v>
      </c>
      <c r="EJ771" s="1411" t="s">
        <v>3573</v>
      </c>
      <c r="EK771" s="1411" t="s">
        <v>3573</v>
      </c>
      <c r="EL771" s="1411" t="s">
        <v>2485</v>
      </c>
      <c r="EM771" s="1411" t="s">
        <v>2486</v>
      </c>
      <c r="EN771" s="1411" t="s">
        <v>2953</v>
      </c>
      <c r="EO771" s="1414" t="s">
        <v>2954</v>
      </c>
    </row>
    <row r="772" spans="2:145">
      <c r="B772" s="1439"/>
      <c r="C772" s="1439"/>
      <c r="D772" s="1439"/>
      <c r="E772" s="1439">
        <f t="array" ref="E772">IF(H771&lt;&gt;"",E771,IF(E771="","",IFERROR(MATCH(TRUE(),INDEX(INDEX(K:K,E771+1):K219&lt;&gt;"",0),0)+E771,"")))</f>
        <v>913</v>
      </c>
      <c r="F772" s="1441">
        <f t="shared" si="189"/>
        <v>0</v>
      </c>
      <c r="G772" s="1441" t="str">
        <f t="shared" si="183"/>
        <v/>
      </c>
      <c r="H772" s="1440" t="str">
        <f t="shared" si="184"/>
        <v/>
      </c>
      <c r="I772" s="1439" t="str">
        <f>IF(AND(F772&lt;&gt;"",N26&gt;0,M772&gt;N26),"Mot &gt; limite","")</f>
        <v/>
      </c>
      <c r="M772" s="1408">
        <f>IF(OR(F772="",N26="",N26&lt;=0),"",IF(LEN(F772)&lt;=N26,LEN(F772),IFERROR(FIND("♦",SUBSTITUTE(LEFT(F772,N26)," ","♦",LEN(LEFT(F772,N26))-LEN(SUBSTITUTE(LEFT(F772,N26)," ","")))),FIND(" ",F772&amp;" ",N26+1)-1)))</f>
        <v>1</v>
      </c>
      <c r="N772" s="1437" t="str">
        <f t="shared" si="185"/>
        <v/>
      </c>
      <c r="O772" s="1438" t="str">
        <f t="shared" si="186"/>
        <v/>
      </c>
      <c r="P772" s="1437" t="str">
        <f t="shared" si="187"/>
        <v/>
      </c>
      <c r="Q772" s="1437" t="str">
        <f t="shared" si="188"/>
        <v/>
      </c>
      <c r="EF772" s="1412"/>
      <c r="EG772" s="1411" t="s">
        <v>3574</v>
      </c>
      <c r="EH772" s="1411" t="s">
        <v>603</v>
      </c>
      <c r="EI772" s="1411" t="s">
        <v>1906</v>
      </c>
      <c r="EJ772" s="1411" t="s">
        <v>3575</v>
      </c>
      <c r="EK772" s="1411" t="s">
        <v>3575</v>
      </c>
      <c r="EL772" s="1411" t="s">
        <v>2485</v>
      </c>
      <c r="EM772" s="1411" t="s">
        <v>2486</v>
      </c>
      <c r="EN772" s="1411" t="s">
        <v>2953</v>
      </c>
      <c r="EO772" s="1414" t="s">
        <v>2954</v>
      </c>
    </row>
    <row r="773" spans="2:145">
      <c r="B773" s="1439"/>
      <c r="C773" s="1439"/>
      <c r="D773" s="1439"/>
      <c r="E773" s="1439">
        <f t="array" ref="E773">IF(H772&lt;&gt;"",E772,IF(E772="","",IFERROR(MATCH(TRUE(),INDEX(INDEX(K:K,E772+1):K219&lt;&gt;"",0),0)+E772,"")))</f>
        <v>914</v>
      </c>
      <c r="F773" s="1441">
        <f t="shared" si="189"/>
        <v>0</v>
      </c>
      <c r="G773" s="1441" t="str">
        <f t="shared" si="183"/>
        <v/>
      </c>
      <c r="H773" s="1440" t="str">
        <f t="shared" si="184"/>
        <v/>
      </c>
      <c r="I773" s="1439" t="str">
        <f>IF(AND(F773&lt;&gt;"",N26&gt;0,M773&gt;N26),"Mot &gt; limite","")</f>
        <v/>
      </c>
      <c r="M773" s="1408">
        <f>IF(OR(F773="",N26="",N26&lt;=0),"",IF(LEN(F773)&lt;=N26,LEN(F773),IFERROR(FIND("♦",SUBSTITUTE(LEFT(F773,N26)," ","♦",LEN(LEFT(F773,N26))-LEN(SUBSTITUTE(LEFT(F773,N26)," ","")))),FIND(" ",F773&amp;" ",N26+1)-1)))</f>
        <v>1</v>
      </c>
      <c r="N773" s="1437" t="str">
        <f t="shared" si="185"/>
        <v/>
      </c>
      <c r="O773" s="1438" t="str">
        <f t="shared" si="186"/>
        <v/>
      </c>
      <c r="P773" s="1437" t="str">
        <f t="shared" si="187"/>
        <v/>
      </c>
      <c r="Q773" s="1437" t="str">
        <f t="shared" si="188"/>
        <v/>
      </c>
      <c r="EF773" s="1412"/>
      <c r="EG773" s="1411" t="s">
        <v>3576</v>
      </c>
      <c r="EH773" s="1411" t="s">
        <v>603</v>
      </c>
      <c r="EI773" s="1411" t="s">
        <v>1906</v>
      </c>
      <c r="EJ773" s="1411" t="s">
        <v>3577</v>
      </c>
      <c r="EK773" s="1411" t="s">
        <v>3577</v>
      </c>
      <c r="EL773" s="1411" t="s">
        <v>1908</v>
      </c>
      <c r="EM773" s="1411" t="s">
        <v>3036</v>
      </c>
      <c r="EN773" s="1411" t="s">
        <v>1910</v>
      </c>
      <c r="EO773" s="1414" t="s">
        <v>1911</v>
      </c>
    </row>
    <row r="774" spans="2:145">
      <c r="B774" s="1439"/>
      <c r="C774" s="1439"/>
      <c r="D774" s="1439"/>
      <c r="E774" s="1439">
        <f t="array" ref="E774">IF(H773&lt;&gt;"",E773,IF(E773="","",IFERROR(MATCH(TRUE(),INDEX(INDEX(K:K,E773+1):K219&lt;&gt;"",0),0)+E773,"")))</f>
        <v>915</v>
      </c>
      <c r="F774" s="1441">
        <f t="shared" si="189"/>
        <v>0</v>
      </c>
      <c r="G774" s="1441" t="str">
        <f t="shared" si="183"/>
        <v/>
      </c>
      <c r="H774" s="1440" t="str">
        <f t="shared" si="184"/>
        <v/>
      </c>
      <c r="I774" s="1439" t="str">
        <f>IF(AND(F774&lt;&gt;"",N26&gt;0,M774&gt;N26),"Mot &gt; limite","")</f>
        <v/>
      </c>
      <c r="M774" s="1408">
        <f>IF(OR(F774="",N26="",N26&lt;=0),"",IF(LEN(F774)&lt;=N26,LEN(F774),IFERROR(FIND("♦",SUBSTITUTE(LEFT(F774,N26)," ","♦",LEN(LEFT(F774,N26))-LEN(SUBSTITUTE(LEFT(F774,N26)," ","")))),FIND(" ",F774&amp;" ",N26+1)-1)))</f>
        <v>1</v>
      </c>
      <c r="N774" s="1437" t="str">
        <f t="shared" si="185"/>
        <v/>
      </c>
      <c r="O774" s="1438" t="str">
        <f t="shared" si="186"/>
        <v/>
      </c>
      <c r="P774" s="1437" t="str">
        <f t="shared" si="187"/>
        <v/>
      </c>
      <c r="Q774" s="1437" t="str">
        <f t="shared" si="188"/>
        <v/>
      </c>
      <c r="EF774" s="1412"/>
      <c r="EG774" s="1411" t="s">
        <v>3578</v>
      </c>
      <c r="EH774" s="1411" t="s">
        <v>603</v>
      </c>
      <c r="EI774" s="1411" t="s">
        <v>1906</v>
      </c>
      <c r="EJ774" s="1411" t="s">
        <v>3579</v>
      </c>
      <c r="EK774" s="1411" t="s">
        <v>3579</v>
      </c>
      <c r="EL774" s="1411" t="s">
        <v>2485</v>
      </c>
      <c r="EM774" s="1411" t="s">
        <v>2486</v>
      </c>
      <c r="EN774" s="1411" t="s">
        <v>2953</v>
      </c>
      <c r="EO774" s="1414" t="s">
        <v>2954</v>
      </c>
    </row>
    <row r="775" spans="2:145">
      <c r="B775" s="1439"/>
      <c r="C775" s="1439"/>
      <c r="D775" s="1439"/>
      <c r="E775" s="1439">
        <f t="array" ref="E775">IF(H774&lt;&gt;"",E774,IF(E774="","",IFERROR(MATCH(TRUE(),INDEX(INDEX(K:K,E774+1):K219&lt;&gt;"",0),0)+E774,"")))</f>
        <v>916</v>
      </c>
      <c r="F775" s="1441">
        <f t="shared" si="189"/>
        <v>0</v>
      </c>
      <c r="G775" s="1441" t="str">
        <f t="shared" si="183"/>
        <v/>
      </c>
      <c r="H775" s="1440" t="str">
        <f t="shared" si="184"/>
        <v/>
      </c>
      <c r="I775" s="1439" t="str">
        <f>IF(AND(F775&lt;&gt;"",N26&gt;0,M775&gt;N26),"Mot &gt; limite","")</f>
        <v/>
      </c>
      <c r="M775" s="1408">
        <f>IF(OR(F775="",N26="",N26&lt;=0),"",IF(LEN(F775)&lt;=N26,LEN(F775),IFERROR(FIND("♦",SUBSTITUTE(LEFT(F775,N26)," ","♦",LEN(LEFT(F775,N26))-LEN(SUBSTITUTE(LEFT(F775,N26)," ","")))),FIND(" ",F775&amp;" ",N26+1)-1)))</f>
        <v>1</v>
      </c>
      <c r="N775" s="1437" t="str">
        <f t="shared" si="185"/>
        <v/>
      </c>
      <c r="O775" s="1438" t="str">
        <f t="shared" si="186"/>
        <v/>
      </c>
      <c r="P775" s="1437" t="str">
        <f t="shared" si="187"/>
        <v/>
      </c>
      <c r="Q775" s="1437" t="str">
        <f t="shared" si="188"/>
        <v/>
      </c>
      <c r="EF775" s="1412"/>
      <c r="EG775" s="1411" t="s">
        <v>3580</v>
      </c>
      <c r="EH775" s="1411" t="s">
        <v>603</v>
      </c>
      <c r="EI775" s="1411" t="s">
        <v>1906</v>
      </c>
      <c r="EJ775" s="1411" t="s">
        <v>3581</v>
      </c>
      <c r="EK775" s="1411" t="s">
        <v>3581</v>
      </c>
      <c r="EL775" s="1411" t="s">
        <v>2485</v>
      </c>
      <c r="EM775" s="1411" t="s">
        <v>2486</v>
      </c>
      <c r="EN775" s="1411" t="s">
        <v>2953</v>
      </c>
      <c r="EO775" s="1414" t="s">
        <v>2954</v>
      </c>
    </row>
    <row r="776" spans="2:145">
      <c r="B776" s="1439"/>
      <c r="C776" s="1439"/>
      <c r="D776" s="1439"/>
      <c r="E776" s="1439">
        <f t="array" ref="E776">IF(H775&lt;&gt;"",E775,IF(E775="","",IFERROR(MATCH(TRUE(),INDEX(INDEX(K:K,E775+1):K219&lt;&gt;"",0),0)+E775,"")))</f>
        <v>917</v>
      </c>
      <c r="F776" s="1441">
        <f t="shared" si="189"/>
        <v>0</v>
      </c>
      <c r="G776" s="1441" t="str">
        <f t="shared" si="183"/>
        <v/>
      </c>
      <c r="H776" s="1440" t="str">
        <f t="shared" si="184"/>
        <v/>
      </c>
      <c r="I776" s="1439" t="str">
        <f>IF(AND(F776&lt;&gt;"",N26&gt;0,M776&gt;N26),"Mot &gt; limite","")</f>
        <v/>
      </c>
      <c r="M776" s="1408">
        <f>IF(OR(F776="",N26="",N26&lt;=0),"",IF(LEN(F776)&lt;=N26,LEN(F776),IFERROR(FIND("♦",SUBSTITUTE(LEFT(F776,N26)," ","♦",LEN(LEFT(F776,N26))-LEN(SUBSTITUTE(LEFT(F776,N26)," ","")))),FIND(" ",F776&amp;" ",N26+1)-1)))</f>
        <v>1</v>
      </c>
      <c r="N776" s="1437" t="str">
        <f t="shared" si="185"/>
        <v/>
      </c>
      <c r="O776" s="1438" t="str">
        <f t="shared" si="186"/>
        <v/>
      </c>
      <c r="P776" s="1437" t="str">
        <f t="shared" si="187"/>
        <v/>
      </c>
      <c r="Q776" s="1437" t="str">
        <f t="shared" si="188"/>
        <v/>
      </c>
      <c r="EF776" s="1412"/>
      <c r="EG776" s="1411" t="s">
        <v>3582</v>
      </c>
      <c r="EH776" s="1411" t="s">
        <v>603</v>
      </c>
      <c r="EI776" s="1411" t="s">
        <v>1906</v>
      </c>
      <c r="EJ776" s="1411" t="s">
        <v>3583</v>
      </c>
      <c r="EK776" s="1411" t="s">
        <v>3583</v>
      </c>
      <c r="EL776" s="1411" t="s">
        <v>2485</v>
      </c>
      <c r="EM776" s="1411" t="s">
        <v>2486</v>
      </c>
      <c r="EN776" s="1411" t="s">
        <v>2953</v>
      </c>
      <c r="EO776" s="1414" t="s">
        <v>2954</v>
      </c>
    </row>
    <row r="777" spans="2:145">
      <c r="B777" s="1439"/>
      <c r="C777" s="1439"/>
      <c r="D777" s="1439"/>
      <c r="E777" s="1439">
        <f t="array" ref="E777">IF(H776&lt;&gt;"",E776,IF(E776="","",IFERROR(MATCH(TRUE(),INDEX(INDEX(K:K,E776+1):K219&lt;&gt;"",0),0)+E776,"")))</f>
        <v>918</v>
      </c>
      <c r="F777" s="1441">
        <f t="shared" si="189"/>
        <v>0</v>
      </c>
      <c r="G777" s="1441" t="str">
        <f t="shared" si="183"/>
        <v/>
      </c>
      <c r="H777" s="1440" t="str">
        <f t="shared" si="184"/>
        <v/>
      </c>
      <c r="I777" s="1439" t="str">
        <f>IF(AND(F777&lt;&gt;"",N26&gt;0,M777&gt;N26),"Mot &gt; limite","")</f>
        <v/>
      </c>
      <c r="M777" s="1408">
        <f>IF(OR(F777="",N26="",N26&lt;=0),"",IF(LEN(F777)&lt;=N26,LEN(F777),IFERROR(FIND("♦",SUBSTITUTE(LEFT(F777,N26)," ","♦",LEN(LEFT(F777,N26))-LEN(SUBSTITUTE(LEFT(F777,N26)," ","")))),FIND(" ",F777&amp;" ",N26+1)-1)))</f>
        <v>1</v>
      </c>
      <c r="N777" s="1437" t="str">
        <f t="shared" si="185"/>
        <v/>
      </c>
      <c r="O777" s="1438" t="str">
        <f t="shared" si="186"/>
        <v/>
      </c>
      <c r="P777" s="1437" t="str">
        <f t="shared" si="187"/>
        <v/>
      </c>
      <c r="Q777" s="1437" t="str">
        <f t="shared" si="188"/>
        <v/>
      </c>
      <c r="EF777" s="1412"/>
      <c r="EG777" s="1411" t="s">
        <v>3584</v>
      </c>
      <c r="EH777" s="1411" t="s">
        <v>603</v>
      </c>
      <c r="EI777" s="1411" t="s">
        <v>1906</v>
      </c>
      <c r="EJ777" s="1411" t="s">
        <v>3585</v>
      </c>
      <c r="EK777" s="1411" t="s">
        <v>3585</v>
      </c>
      <c r="EL777" s="1411" t="s">
        <v>2485</v>
      </c>
      <c r="EM777" s="1411" t="s">
        <v>2486</v>
      </c>
      <c r="EN777" s="1411" t="s">
        <v>2953</v>
      </c>
      <c r="EO777" s="1414" t="s">
        <v>2954</v>
      </c>
    </row>
    <row r="778" spans="2:145">
      <c r="B778" s="1439"/>
      <c r="C778" s="1439"/>
      <c r="D778" s="1439"/>
      <c r="E778" s="1439">
        <f t="array" ref="E778">IF(H777&lt;&gt;"",E777,IF(E777="","",IFERROR(MATCH(TRUE(),INDEX(INDEX(K:K,E777+1):K219&lt;&gt;"",0),0)+E777,"")))</f>
        <v>919</v>
      </c>
      <c r="F778" s="1441">
        <f t="shared" si="189"/>
        <v>0</v>
      </c>
      <c r="G778" s="1441" t="str">
        <f t="shared" si="183"/>
        <v/>
      </c>
      <c r="H778" s="1440" t="str">
        <f t="shared" si="184"/>
        <v/>
      </c>
      <c r="I778" s="1439" t="str">
        <f>IF(AND(F778&lt;&gt;"",N26&gt;0,M778&gt;N26),"Mot &gt; limite","")</f>
        <v/>
      </c>
      <c r="M778" s="1408">
        <f>IF(OR(F778="",N26="",N26&lt;=0),"",IF(LEN(F778)&lt;=N26,LEN(F778),IFERROR(FIND("♦",SUBSTITUTE(LEFT(F778,N26)," ","♦",LEN(LEFT(F778,N26))-LEN(SUBSTITUTE(LEFT(F778,N26)," ","")))),FIND(" ",F778&amp;" ",N26+1)-1)))</f>
        <v>1</v>
      </c>
      <c r="N778" s="1437" t="str">
        <f t="shared" si="185"/>
        <v/>
      </c>
      <c r="O778" s="1438" t="str">
        <f t="shared" si="186"/>
        <v/>
      </c>
      <c r="P778" s="1437" t="str">
        <f t="shared" si="187"/>
        <v/>
      </c>
      <c r="Q778" s="1437" t="str">
        <f t="shared" si="188"/>
        <v/>
      </c>
      <c r="EF778" s="1412"/>
      <c r="EG778" s="1411" t="s">
        <v>3586</v>
      </c>
      <c r="EH778" s="1411" t="s">
        <v>603</v>
      </c>
      <c r="EI778" s="1411" t="s">
        <v>1906</v>
      </c>
      <c r="EJ778" s="1411" t="s">
        <v>3587</v>
      </c>
      <c r="EK778" s="1411" t="s">
        <v>3587</v>
      </c>
      <c r="EL778" s="1411" t="s">
        <v>2485</v>
      </c>
      <c r="EM778" s="1411" t="s">
        <v>2486</v>
      </c>
      <c r="EN778" s="1411" t="s">
        <v>2953</v>
      </c>
      <c r="EO778" s="1414" t="s">
        <v>2954</v>
      </c>
    </row>
    <row r="779" spans="2:145">
      <c r="B779" s="1439"/>
      <c r="C779" s="1439"/>
      <c r="D779" s="1439"/>
      <c r="E779" s="1439">
        <f t="array" ref="E779">IF(H778&lt;&gt;"",E778,IF(E778="","",IFERROR(MATCH(TRUE(),INDEX(INDEX(K:K,E778+1):K219&lt;&gt;"",0),0)+E778,"")))</f>
        <v>920</v>
      </c>
      <c r="F779" s="1441">
        <f t="shared" si="189"/>
        <v>0</v>
      </c>
      <c r="G779" s="1441" t="str">
        <f t="shared" si="183"/>
        <v/>
      </c>
      <c r="H779" s="1440" t="str">
        <f t="shared" si="184"/>
        <v/>
      </c>
      <c r="I779" s="1439" t="str">
        <f>IF(AND(F779&lt;&gt;"",N26&gt;0,M779&gt;N26),"Mot &gt; limite","")</f>
        <v/>
      </c>
      <c r="M779" s="1408">
        <f>IF(OR(F779="",N26="",N26&lt;=0),"",IF(LEN(F779)&lt;=N26,LEN(F779),IFERROR(FIND("♦",SUBSTITUTE(LEFT(F779,N26)," ","♦",LEN(LEFT(F779,N26))-LEN(SUBSTITUTE(LEFT(F779,N26)," ","")))),FIND(" ",F779&amp;" ",N26+1)-1)))</f>
        <v>1</v>
      </c>
      <c r="N779" s="1437" t="str">
        <f t="shared" si="185"/>
        <v/>
      </c>
      <c r="O779" s="1438" t="str">
        <f t="shared" si="186"/>
        <v/>
      </c>
      <c r="P779" s="1437" t="str">
        <f t="shared" si="187"/>
        <v/>
      </c>
      <c r="Q779" s="1437" t="str">
        <f t="shared" si="188"/>
        <v/>
      </c>
      <c r="EF779" s="1412"/>
      <c r="EG779" s="1411" t="s">
        <v>3588</v>
      </c>
      <c r="EH779" s="1411" t="s">
        <v>603</v>
      </c>
      <c r="EI779" s="1411" t="s">
        <v>1906</v>
      </c>
      <c r="EJ779" s="1411" t="s">
        <v>3589</v>
      </c>
      <c r="EK779" s="1411" t="s">
        <v>3589</v>
      </c>
      <c r="EL779" s="1411" t="s">
        <v>2485</v>
      </c>
      <c r="EM779" s="1411" t="s">
        <v>2486</v>
      </c>
      <c r="EN779" s="1411" t="s">
        <v>2953</v>
      </c>
      <c r="EO779" s="1414" t="s">
        <v>2954</v>
      </c>
    </row>
    <row r="780" spans="2:145">
      <c r="B780" s="1439"/>
      <c r="C780" s="1439"/>
      <c r="D780" s="1439"/>
      <c r="E780" s="1439">
        <f t="array" ref="E780">IF(H779&lt;&gt;"",E779,IF(E779="","",IFERROR(MATCH(TRUE(),INDEX(INDEX(K:K,E779+1):K219&lt;&gt;"",0),0)+E779,"")))</f>
        <v>921</v>
      </c>
      <c r="F780" s="1441">
        <f t="shared" si="189"/>
        <v>0</v>
      </c>
      <c r="G780" s="1441" t="str">
        <f t="shared" si="183"/>
        <v/>
      </c>
      <c r="H780" s="1440" t="str">
        <f t="shared" si="184"/>
        <v/>
      </c>
      <c r="I780" s="1439" t="str">
        <f>IF(AND(F780&lt;&gt;"",N26&gt;0,M780&gt;N26),"Mot &gt; limite","")</f>
        <v/>
      </c>
      <c r="M780" s="1408">
        <f>IF(OR(F780="",N26="",N26&lt;=0),"",IF(LEN(F780)&lt;=N26,LEN(F780),IFERROR(FIND("♦",SUBSTITUTE(LEFT(F780,N26)," ","♦",LEN(LEFT(F780,N26))-LEN(SUBSTITUTE(LEFT(F780,N26)," ","")))),FIND(" ",F780&amp;" ",N26+1)-1)))</f>
        <v>1</v>
      </c>
      <c r="N780" s="1437" t="str">
        <f t="shared" si="185"/>
        <v/>
      </c>
      <c r="O780" s="1438" t="str">
        <f t="shared" si="186"/>
        <v/>
      </c>
      <c r="P780" s="1437" t="str">
        <f t="shared" si="187"/>
        <v/>
      </c>
      <c r="Q780" s="1437" t="str">
        <f t="shared" si="188"/>
        <v/>
      </c>
      <c r="EF780" s="1412"/>
      <c r="EG780" s="1411" t="s">
        <v>3590</v>
      </c>
      <c r="EH780" s="1411" t="s">
        <v>603</v>
      </c>
      <c r="EI780" s="1411" t="s">
        <v>1906</v>
      </c>
      <c r="EJ780" s="1411" t="s">
        <v>3591</v>
      </c>
      <c r="EK780" s="1411" t="s">
        <v>3591</v>
      </c>
      <c r="EL780" s="1411" t="s">
        <v>2485</v>
      </c>
      <c r="EM780" s="1411" t="s">
        <v>2486</v>
      </c>
      <c r="EN780" s="1411" t="s">
        <v>2953</v>
      </c>
      <c r="EO780" s="1414" t="s">
        <v>2954</v>
      </c>
    </row>
    <row r="781" spans="2:145">
      <c r="B781" s="1439"/>
      <c r="C781" s="1439"/>
      <c r="D781" s="1439"/>
      <c r="E781" s="1439">
        <f t="array" ref="E781">IF(H780&lt;&gt;"",E780,IF(E780="","",IFERROR(MATCH(TRUE(),INDEX(INDEX(K:K,E780+1):K219&lt;&gt;"",0),0)+E780,"")))</f>
        <v>922</v>
      </c>
      <c r="F781" s="1441">
        <f t="shared" si="189"/>
        <v>0</v>
      </c>
      <c r="G781" s="1441" t="str">
        <f t="shared" si="183"/>
        <v/>
      </c>
      <c r="H781" s="1440" t="str">
        <f t="shared" si="184"/>
        <v/>
      </c>
      <c r="I781" s="1439" t="str">
        <f>IF(AND(F781&lt;&gt;"",N26&gt;0,M781&gt;N26),"Mot &gt; limite","")</f>
        <v/>
      </c>
      <c r="M781" s="1408">
        <f>IF(OR(F781="",N26="",N26&lt;=0),"",IF(LEN(F781)&lt;=N26,LEN(F781),IFERROR(FIND("♦",SUBSTITUTE(LEFT(F781,N26)," ","♦",LEN(LEFT(F781,N26))-LEN(SUBSTITUTE(LEFT(F781,N26)," ","")))),FIND(" ",F781&amp;" ",N26+1)-1)))</f>
        <v>1</v>
      </c>
      <c r="N781" s="1437" t="str">
        <f t="shared" si="185"/>
        <v/>
      </c>
      <c r="O781" s="1438" t="str">
        <f t="shared" si="186"/>
        <v/>
      </c>
      <c r="P781" s="1437" t="str">
        <f t="shared" si="187"/>
        <v/>
      </c>
      <c r="Q781" s="1437" t="str">
        <f t="shared" si="188"/>
        <v/>
      </c>
      <c r="EF781" s="1412"/>
      <c r="EG781" s="1411" t="s">
        <v>3592</v>
      </c>
      <c r="EH781" s="1411" t="s">
        <v>603</v>
      </c>
      <c r="EI781" s="1411" t="s">
        <v>1906</v>
      </c>
      <c r="EJ781" s="1411" t="s">
        <v>3593</v>
      </c>
      <c r="EK781" s="1411" t="s">
        <v>3593</v>
      </c>
      <c r="EL781" s="1411" t="s">
        <v>2485</v>
      </c>
      <c r="EM781" s="1411" t="s">
        <v>2486</v>
      </c>
      <c r="EN781" s="1411" t="s">
        <v>2953</v>
      </c>
      <c r="EO781" s="1414" t="s">
        <v>2954</v>
      </c>
    </row>
    <row r="782" spans="2:145">
      <c r="B782" s="1439"/>
      <c r="C782" s="1439"/>
      <c r="D782" s="1439"/>
      <c r="E782" s="1439">
        <f t="array" ref="E782">IF(H781&lt;&gt;"",E781,IF(E781="","",IFERROR(MATCH(TRUE(),INDEX(INDEX(K:K,E781+1):K219&lt;&gt;"",0),0)+E781,"")))</f>
        <v>923</v>
      </c>
      <c r="F782" s="1441">
        <f t="shared" si="189"/>
        <v>0</v>
      </c>
      <c r="G782" s="1441" t="str">
        <f t="shared" si="183"/>
        <v/>
      </c>
      <c r="H782" s="1440" t="str">
        <f t="shared" si="184"/>
        <v/>
      </c>
      <c r="I782" s="1439" t="str">
        <f>IF(AND(F782&lt;&gt;"",N26&gt;0,M782&gt;N26),"Mot &gt; limite","")</f>
        <v/>
      </c>
      <c r="M782" s="1408">
        <f>IF(OR(F782="",N26="",N26&lt;=0),"",IF(LEN(F782)&lt;=N26,LEN(F782),IFERROR(FIND("♦",SUBSTITUTE(LEFT(F782,N26)," ","♦",LEN(LEFT(F782,N26))-LEN(SUBSTITUTE(LEFT(F782,N26)," ","")))),FIND(" ",F782&amp;" ",N26+1)-1)))</f>
        <v>1</v>
      </c>
      <c r="N782" s="1437" t="str">
        <f t="shared" si="185"/>
        <v/>
      </c>
      <c r="O782" s="1438" t="str">
        <f t="shared" si="186"/>
        <v/>
      </c>
      <c r="P782" s="1437" t="str">
        <f t="shared" si="187"/>
        <v/>
      </c>
      <c r="Q782" s="1437" t="str">
        <f t="shared" si="188"/>
        <v/>
      </c>
      <c r="EF782" s="1412"/>
      <c r="EG782" s="1411" t="s">
        <v>3594</v>
      </c>
      <c r="EH782" s="1411" t="s">
        <v>603</v>
      </c>
      <c r="EI782" s="1411" t="s">
        <v>1906</v>
      </c>
      <c r="EJ782" s="1411" t="s">
        <v>3595</v>
      </c>
      <c r="EK782" s="1411" t="s">
        <v>3595</v>
      </c>
      <c r="EL782" s="1411" t="s">
        <v>2485</v>
      </c>
      <c r="EM782" s="1411" t="s">
        <v>2486</v>
      </c>
      <c r="EN782" s="1411" t="s">
        <v>2953</v>
      </c>
      <c r="EO782" s="1414" t="s">
        <v>2954</v>
      </c>
    </row>
    <row r="783" spans="2:145">
      <c r="B783" s="1439"/>
      <c r="C783" s="1439"/>
      <c r="D783" s="1439"/>
      <c r="E783" s="1439">
        <f t="array" ref="E783">IF(H782&lt;&gt;"",E782,IF(E782="","",IFERROR(MATCH(TRUE(),INDEX(INDEX(K:K,E782+1):K219&lt;&gt;"",0),0)+E782,"")))</f>
        <v>924</v>
      </c>
      <c r="F783" s="1441">
        <f t="shared" si="189"/>
        <v>0</v>
      </c>
      <c r="G783" s="1441" t="str">
        <f t="shared" si="183"/>
        <v/>
      </c>
      <c r="H783" s="1440" t="str">
        <f t="shared" si="184"/>
        <v/>
      </c>
      <c r="I783" s="1439" t="str">
        <f>IF(AND(F783&lt;&gt;"",N26&gt;0,M783&gt;N26),"Mot &gt; limite","")</f>
        <v/>
      </c>
      <c r="M783" s="1408">
        <f>IF(OR(F783="",N26="",N26&lt;=0),"",IF(LEN(F783)&lt;=N26,LEN(F783),IFERROR(FIND("♦",SUBSTITUTE(LEFT(F783,N26)," ","♦",LEN(LEFT(F783,N26))-LEN(SUBSTITUTE(LEFT(F783,N26)," ","")))),FIND(" ",F783&amp;" ",N26+1)-1)))</f>
        <v>1</v>
      </c>
      <c r="N783" s="1437" t="str">
        <f t="shared" si="185"/>
        <v/>
      </c>
      <c r="O783" s="1438" t="str">
        <f t="shared" si="186"/>
        <v/>
      </c>
      <c r="P783" s="1437" t="str">
        <f t="shared" si="187"/>
        <v/>
      </c>
      <c r="Q783" s="1437" t="str">
        <f t="shared" si="188"/>
        <v/>
      </c>
      <c r="EF783" s="1412"/>
      <c r="EG783" s="1411" t="s">
        <v>3596</v>
      </c>
      <c r="EH783" s="1411" t="s">
        <v>603</v>
      </c>
      <c r="EI783" s="1411" t="s">
        <v>1906</v>
      </c>
      <c r="EJ783" s="1411" t="s">
        <v>3597</v>
      </c>
      <c r="EK783" s="1411" t="s">
        <v>3597</v>
      </c>
      <c r="EL783" s="1411" t="s">
        <v>2485</v>
      </c>
      <c r="EM783" s="1411" t="s">
        <v>2486</v>
      </c>
      <c r="EN783" s="1411" t="s">
        <v>2953</v>
      </c>
      <c r="EO783" s="1414" t="s">
        <v>2954</v>
      </c>
    </row>
    <row r="784" spans="2:145">
      <c r="B784" s="1439"/>
      <c r="C784" s="1439"/>
      <c r="D784" s="1439"/>
      <c r="E784" s="1439">
        <f t="array" ref="E784">IF(H783&lt;&gt;"",E783,IF(E783="","",IFERROR(MATCH(TRUE(),INDEX(INDEX(K:K,E783+1):K219&lt;&gt;"",0),0)+E783,"")))</f>
        <v>925</v>
      </c>
      <c r="F784" s="1441">
        <f t="shared" si="189"/>
        <v>0</v>
      </c>
      <c r="G784" s="1441" t="str">
        <f t="shared" si="183"/>
        <v/>
      </c>
      <c r="H784" s="1440" t="str">
        <f t="shared" si="184"/>
        <v/>
      </c>
      <c r="I784" s="1439" t="str">
        <f>IF(AND(F784&lt;&gt;"",N26&gt;0,M784&gt;N26),"Mot &gt; limite","")</f>
        <v/>
      </c>
      <c r="M784" s="1408">
        <f>IF(OR(F784="",N26="",N26&lt;=0),"",IF(LEN(F784)&lt;=N26,LEN(F784),IFERROR(FIND("♦",SUBSTITUTE(LEFT(F784,N26)," ","♦",LEN(LEFT(F784,N26))-LEN(SUBSTITUTE(LEFT(F784,N26)," ","")))),FIND(" ",F784&amp;" ",N26+1)-1)))</f>
        <v>1</v>
      </c>
      <c r="N784" s="1437" t="str">
        <f t="shared" si="185"/>
        <v/>
      </c>
      <c r="O784" s="1438" t="str">
        <f t="shared" si="186"/>
        <v/>
      </c>
      <c r="P784" s="1437" t="str">
        <f t="shared" si="187"/>
        <v/>
      </c>
      <c r="Q784" s="1437" t="str">
        <f t="shared" si="188"/>
        <v/>
      </c>
      <c r="EF784" s="1412"/>
      <c r="EG784" s="1411" t="s">
        <v>3598</v>
      </c>
      <c r="EH784" s="1411" t="s">
        <v>603</v>
      </c>
      <c r="EI784" s="1411" t="s">
        <v>1906</v>
      </c>
      <c r="EJ784" s="1411" t="s">
        <v>3599</v>
      </c>
      <c r="EK784" s="1411" t="s">
        <v>3599</v>
      </c>
      <c r="EL784" s="1411" t="s">
        <v>2485</v>
      </c>
      <c r="EM784" s="1411" t="s">
        <v>2486</v>
      </c>
      <c r="EN784" s="1411" t="s">
        <v>2953</v>
      </c>
      <c r="EO784" s="1414" t="s">
        <v>2954</v>
      </c>
    </row>
    <row r="785" spans="2:145">
      <c r="B785" s="1439"/>
      <c r="C785" s="1439"/>
      <c r="D785" s="1439"/>
      <c r="E785" s="1439">
        <f t="array" ref="E785">IF(H784&lt;&gt;"",E784,IF(E784="","",IFERROR(MATCH(TRUE(),INDEX(INDEX(K:K,E784+1):K219&lt;&gt;"",0),0)+E784,"")))</f>
        <v>926</v>
      </c>
      <c r="F785" s="1441">
        <f t="shared" si="189"/>
        <v>0</v>
      </c>
      <c r="G785" s="1441" t="str">
        <f t="shared" si="183"/>
        <v/>
      </c>
      <c r="H785" s="1440" t="str">
        <f t="shared" si="184"/>
        <v/>
      </c>
      <c r="I785" s="1439" t="str">
        <f>IF(AND(F785&lt;&gt;"",N26&gt;0,M785&gt;N26),"Mot &gt; limite","")</f>
        <v/>
      </c>
      <c r="M785" s="1408">
        <f>IF(OR(F785="",N26="",N26&lt;=0),"",IF(LEN(F785)&lt;=N26,LEN(F785),IFERROR(FIND("♦",SUBSTITUTE(LEFT(F785,N26)," ","♦",LEN(LEFT(F785,N26))-LEN(SUBSTITUTE(LEFT(F785,N26)," ","")))),FIND(" ",F785&amp;" ",N26+1)-1)))</f>
        <v>1</v>
      </c>
      <c r="N785" s="1437" t="str">
        <f t="shared" si="185"/>
        <v/>
      </c>
      <c r="O785" s="1438" t="str">
        <f t="shared" si="186"/>
        <v/>
      </c>
      <c r="P785" s="1437" t="str">
        <f t="shared" si="187"/>
        <v/>
      </c>
      <c r="Q785" s="1437" t="str">
        <f t="shared" si="188"/>
        <v/>
      </c>
      <c r="EF785" s="1412"/>
      <c r="EG785" s="1411" t="s">
        <v>3600</v>
      </c>
      <c r="EH785" s="1411" t="s">
        <v>603</v>
      </c>
      <c r="EI785" s="1411" t="s">
        <v>1906</v>
      </c>
      <c r="EJ785" s="1411" t="s">
        <v>3601</v>
      </c>
      <c r="EK785" s="1411" t="s">
        <v>3601</v>
      </c>
      <c r="EL785" s="1411" t="s">
        <v>2485</v>
      </c>
      <c r="EM785" s="1411" t="s">
        <v>2486</v>
      </c>
      <c r="EN785" s="1411" t="s">
        <v>2953</v>
      </c>
      <c r="EO785" s="1414" t="s">
        <v>2954</v>
      </c>
    </row>
    <row r="786" spans="2:145">
      <c r="B786" s="1439"/>
      <c r="C786" s="1439"/>
      <c r="D786" s="1439"/>
      <c r="E786" s="1439">
        <f t="array" ref="E786">IF(H785&lt;&gt;"",E785,IF(E785="","",IFERROR(MATCH(TRUE(),INDEX(INDEX(K:K,E785+1):K219&lt;&gt;"",0),0)+E785,"")))</f>
        <v>927</v>
      </c>
      <c r="F786" s="1441">
        <f t="shared" si="189"/>
        <v>0</v>
      </c>
      <c r="G786" s="1441" t="str">
        <f t="shared" si="183"/>
        <v/>
      </c>
      <c r="H786" s="1440" t="str">
        <f t="shared" si="184"/>
        <v/>
      </c>
      <c r="I786" s="1439" t="str">
        <f>IF(AND(F786&lt;&gt;"",N26&gt;0,M786&gt;N26),"Mot &gt; limite","")</f>
        <v/>
      </c>
      <c r="M786" s="1408">
        <f>IF(OR(F786="",N26="",N26&lt;=0),"",IF(LEN(F786)&lt;=N26,LEN(F786),IFERROR(FIND("♦",SUBSTITUTE(LEFT(F786,N26)," ","♦",LEN(LEFT(F786,N26))-LEN(SUBSTITUTE(LEFT(F786,N26)," ","")))),FIND(" ",F786&amp;" ",N26+1)-1)))</f>
        <v>1</v>
      </c>
      <c r="N786" s="1437" t="str">
        <f t="shared" si="185"/>
        <v/>
      </c>
      <c r="O786" s="1438" t="str">
        <f t="shared" si="186"/>
        <v/>
      </c>
      <c r="P786" s="1437" t="str">
        <f t="shared" si="187"/>
        <v/>
      </c>
      <c r="Q786" s="1437" t="str">
        <f t="shared" si="188"/>
        <v/>
      </c>
      <c r="EF786" s="1412"/>
      <c r="EG786" s="1411" t="s">
        <v>3602</v>
      </c>
      <c r="EH786" s="1411" t="s">
        <v>603</v>
      </c>
      <c r="EI786" s="1411" t="s">
        <v>1906</v>
      </c>
      <c r="EJ786" s="1411" t="s">
        <v>3603</v>
      </c>
      <c r="EK786" s="1411" t="s">
        <v>3603</v>
      </c>
      <c r="EL786" s="1411" t="s">
        <v>2485</v>
      </c>
      <c r="EM786" s="1411" t="s">
        <v>2486</v>
      </c>
      <c r="EN786" s="1411" t="s">
        <v>2953</v>
      </c>
      <c r="EO786" s="1414" t="s">
        <v>2954</v>
      </c>
    </row>
    <row r="787" spans="2:145">
      <c r="B787" s="1439"/>
      <c r="C787" s="1439"/>
      <c r="D787" s="1439"/>
      <c r="E787" s="1439">
        <f t="array" ref="E787">IF(H786&lt;&gt;"",E786,IF(E786="","",IFERROR(MATCH(TRUE(),INDEX(INDEX(K:K,E786+1):K219&lt;&gt;"",0),0)+E786,"")))</f>
        <v>928</v>
      </c>
      <c r="F787" s="1441">
        <f t="shared" si="189"/>
        <v>0</v>
      </c>
      <c r="G787" s="1441" t="str">
        <f t="shared" si="183"/>
        <v/>
      </c>
      <c r="H787" s="1440" t="str">
        <f t="shared" si="184"/>
        <v/>
      </c>
      <c r="I787" s="1439" t="str">
        <f>IF(AND(F787&lt;&gt;"",N26&gt;0,M787&gt;N26),"Mot &gt; limite","")</f>
        <v/>
      </c>
      <c r="M787" s="1408">
        <f>IF(OR(F787="",N26="",N26&lt;=0),"",IF(LEN(F787)&lt;=N26,LEN(F787),IFERROR(FIND("♦",SUBSTITUTE(LEFT(F787,N26)," ","♦",LEN(LEFT(F787,N26))-LEN(SUBSTITUTE(LEFT(F787,N26)," ","")))),FIND(" ",F787&amp;" ",N26+1)-1)))</f>
        <v>1</v>
      </c>
      <c r="N787" s="1437" t="str">
        <f t="shared" si="185"/>
        <v/>
      </c>
      <c r="O787" s="1438" t="str">
        <f t="shared" si="186"/>
        <v/>
      </c>
      <c r="P787" s="1437" t="str">
        <f t="shared" si="187"/>
        <v/>
      </c>
      <c r="Q787" s="1437" t="str">
        <f t="shared" si="188"/>
        <v/>
      </c>
      <c r="EF787" s="1412"/>
      <c r="EG787" s="1411" t="s">
        <v>3604</v>
      </c>
      <c r="EH787" s="1411" t="s">
        <v>603</v>
      </c>
      <c r="EI787" s="1411" t="s">
        <v>1906</v>
      </c>
      <c r="EJ787" s="1411" t="s">
        <v>3605</v>
      </c>
      <c r="EK787" s="1411" t="s">
        <v>3605</v>
      </c>
      <c r="EL787" s="1411" t="s">
        <v>1908</v>
      </c>
      <c r="EM787" s="1411" t="s">
        <v>3036</v>
      </c>
      <c r="EN787" s="1411" t="s">
        <v>1910</v>
      </c>
      <c r="EO787" s="1414" t="s">
        <v>1911</v>
      </c>
    </row>
    <row r="788" spans="2:145">
      <c r="B788" s="1439"/>
      <c r="C788" s="1439"/>
      <c r="D788" s="1439"/>
      <c r="E788" s="1439">
        <f t="array" ref="E788">IF(H787&lt;&gt;"",E787,IF(E787="","",IFERROR(MATCH(TRUE(),INDEX(INDEX(K:K,E787+1):K219&lt;&gt;"",0),0)+E787,"")))</f>
        <v>929</v>
      </c>
      <c r="F788" s="1441">
        <f t="shared" si="189"/>
        <v>0</v>
      </c>
      <c r="G788" s="1441" t="str">
        <f t="shared" si="183"/>
        <v/>
      </c>
      <c r="H788" s="1440" t="str">
        <f t="shared" si="184"/>
        <v/>
      </c>
      <c r="I788" s="1439" t="str">
        <f>IF(AND(F788&lt;&gt;"",N26&gt;0,M788&gt;N26),"Mot &gt; limite","")</f>
        <v/>
      </c>
      <c r="M788" s="1408">
        <f>IF(OR(F788="",N26="",N26&lt;=0),"",IF(LEN(F788)&lt;=N26,LEN(F788),IFERROR(FIND("♦",SUBSTITUTE(LEFT(F788,N26)," ","♦",LEN(LEFT(F788,N26))-LEN(SUBSTITUTE(LEFT(F788,N26)," ","")))),FIND(" ",F788&amp;" ",N26+1)-1)))</f>
        <v>1</v>
      </c>
      <c r="N788" s="1437" t="str">
        <f t="shared" si="185"/>
        <v/>
      </c>
      <c r="O788" s="1438" t="str">
        <f t="shared" si="186"/>
        <v/>
      </c>
      <c r="P788" s="1437" t="str">
        <f t="shared" si="187"/>
        <v/>
      </c>
      <c r="Q788" s="1437" t="str">
        <f t="shared" si="188"/>
        <v/>
      </c>
      <c r="EF788" s="1412"/>
      <c r="EG788" s="1411" t="s">
        <v>3606</v>
      </c>
      <c r="EH788" s="1411" t="s">
        <v>603</v>
      </c>
      <c r="EI788" s="1411" t="s">
        <v>1906</v>
      </c>
      <c r="EJ788" s="1411" t="s">
        <v>3607</v>
      </c>
      <c r="EK788" s="1411" t="s">
        <v>3608</v>
      </c>
      <c r="EL788" s="1411" t="s">
        <v>1908</v>
      </c>
      <c r="EM788" s="1411" t="s">
        <v>3036</v>
      </c>
      <c r="EN788" s="1411" t="s">
        <v>1910</v>
      </c>
      <c r="EO788" s="1414" t="s">
        <v>1911</v>
      </c>
    </row>
    <row r="789" spans="2:145">
      <c r="B789" s="1439"/>
      <c r="C789" s="1439"/>
      <c r="D789" s="1439"/>
      <c r="E789" s="1439">
        <f t="array" ref="E789">IF(H788&lt;&gt;"",E788,IF(E788="","",IFERROR(MATCH(TRUE(),INDEX(INDEX(K:K,E788+1):K219&lt;&gt;"",0),0)+E788,"")))</f>
        <v>930</v>
      </c>
      <c r="F789" s="1441">
        <f t="shared" si="189"/>
        <v>0</v>
      </c>
      <c r="G789" s="1441" t="str">
        <f t="shared" si="183"/>
        <v/>
      </c>
      <c r="H789" s="1440" t="str">
        <f t="shared" si="184"/>
        <v/>
      </c>
      <c r="I789" s="1439" t="str">
        <f>IF(AND(F789&lt;&gt;"",N26&gt;0,M789&gt;N26),"Mot &gt; limite","")</f>
        <v/>
      </c>
      <c r="M789" s="1408">
        <f>IF(OR(F789="",N26="",N26&lt;=0),"",IF(LEN(F789)&lt;=N26,LEN(F789),IFERROR(FIND("♦",SUBSTITUTE(LEFT(F789,N26)," ","♦",LEN(LEFT(F789,N26))-LEN(SUBSTITUTE(LEFT(F789,N26)," ","")))),FIND(" ",F789&amp;" ",N26+1)-1)))</f>
        <v>1</v>
      </c>
      <c r="N789" s="1437" t="str">
        <f t="shared" si="185"/>
        <v/>
      </c>
      <c r="O789" s="1438" t="str">
        <f t="shared" si="186"/>
        <v/>
      </c>
      <c r="P789" s="1437" t="str">
        <f t="shared" si="187"/>
        <v/>
      </c>
      <c r="Q789" s="1437" t="str">
        <f t="shared" si="188"/>
        <v/>
      </c>
      <c r="EF789" s="1412"/>
      <c r="EG789" s="1411" t="s">
        <v>3609</v>
      </c>
      <c r="EH789" s="1411" t="s">
        <v>603</v>
      </c>
      <c r="EI789" s="1411" t="s">
        <v>1906</v>
      </c>
      <c r="EJ789" s="1411" t="s">
        <v>3610</v>
      </c>
      <c r="EK789" s="1411" t="s">
        <v>3611</v>
      </c>
      <c r="EL789" s="1411" t="s">
        <v>1908</v>
      </c>
      <c r="EM789" s="1411" t="s">
        <v>3036</v>
      </c>
      <c r="EN789" s="1411" t="s">
        <v>1910</v>
      </c>
      <c r="EO789" s="1414" t="s">
        <v>1911</v>
      </c>
    </row>
    <row r="790" spans="2:145">
      <c r="B790" s="1439"/>
      <c r="C790" s="1439"/>
      <c r="D790" s="1439"/>
      <c r="E790" s="1439">
        <f t="array" ref="E790">IF(H789&lt;&gt;"",E789,IF(E789="","",IFERROR(MATCH(TRUE(),INDEX(INDEX(K:K,E789+1):K219&lt;&gt;"",0),0)+E789,"")))</f>
        <v>931</v>
      </c>
      <c r="F790" s="1441">
        <f t="shared" si="189"/>
        <v>0</v>
      </c>
      <c r="G790" s="1441" t="str">
        <f t="shared" si="183"/>
        <v/>
      </c>
      <c r="H790" s="1440" t="str">
        <f t="shared" si="184"/>
        <v/>
      </c>
      <c r="I790" s="1439" t="str">
        <f>IF(AND(F790&lt;&gt;"",N26&gt;0,M790&gt;N26),"Mot &gt; limite","")</f>
        <v/>
      </c>
      <c r="M790" s="1408">
        <f>IF(OR(F790="",N26="",N26&lt;=0),"",IF(LEN(F790)&lt;=N26,LEN(F790),IFERROR(FIND("♦",SUBSTITUTE(LEFT(F790,N26)," ","♦",LEN(LEFT(F790,N26))-LEN(SUBSTITUTE(LEFT(F790,N26)," ","")))),FIND(" ",F790&amp;" ",N26+1)-1)))</f>
        <v>1</v>
      </c>
      <c r="N790" s="1437" t="str">
        <f t="shared" si="185"/>
        <v/>
      </c>
      <c r="O790" s="1438" t="str">
        <f t="shared" si="186"/>
        <v/>
      </c>
      <c r="P790" s="1437" t="str">
        <f t="shared" si="187"/>
        <v/>
      </c>
      <c r="Q790" s="1437" t="str">
        <f t="shared" si="188"/>
        <v/>
      </c>
      <c r="EF790" s="1412"/>
      <c r="EG790" s="1411" t="s">
        <v>3612</v>
      </c>
      <c r="EH790" s="1411" t="s">
        <v>603</v>
      </c>
      <c r="EI790" s="1411" t="s">
        <v>1906</v>
      </c>
      <c r="EJ790" s="1411" t="s">
        <v>3613</v>
      </c>
      <c r="EK790" s="1411" t="s">
        <v>3613</v>
      </c>
      <c r="EL790" s="1411" t="s">
        <v>2485</v>
      </c>
      <c r="EM790" s="1411" t="s">
        <v>2486</v>
      </c>
      <c r="EN790" s="1411" t="s">
        <v>2953</v>
      </c>
      <c r="EO790" s="1414" t="s">
        <v>2954</v>
      </c>
    </row>
    <row r="791" spans="2:145">
      <c r="B791" s="1439"/>
      <c r="C791" s="1439"/>
      <c r="D791" s="1439"/>
      <c r="E791" s="1439">
        <f t="array" ref="E791">IF(H790&lt;&gt;"",E790,IF(E790="","",IFERROR(MATCH(TRUE(),INDEX(INDEX(K:K,E790+1):K219&lt;&gt;"",0),0)+E790,"")))</f>
        <v>932</v>
      </c>
      <c r="F791" s="1441">
        <f t="shared" si="189"/>
        <v>0</v>
      </c>
      <c r="G791" s="1441" t="str">
        <f t="shared" si="183"/>
        <v/>
      </c>
      <c r="H791" s="1440" t="str">
        <f t="shared" si="184"/>
        <v/>
      </c>
      <c r="I791" s="1439" t="str">
        <f>IF(AND(F791&lt;&gt;"",N26&gt;0,M791&gt;N26),"Mot &gt; limite","")</f>
        <v/>
      </c>
      <c r="M791" s="1408">
        <f>IF(OR(F791="",N26="",N26&lt;=0),"",IF(LEN(F791)&lt;=N26,LEN(F791),IFERROR(FIND("♦",SUBSTITUTE(LEFT(F791,N26)," ","♦",LEN(LEFT(F791,N26))-LEN(SUBSTITUTE(LEFT(F791,N26)," ","")))),FIND(" ",F791&amp;" ",N26+1)-1)))</f>
        <v>1</v>
      </c>
      <c r="N791" s="1437" t="str">
        <f t="shared" si="185"/>
        <v/>
      </c>
      <c r="O791" s="1438" t="str">
        <f t="shared" si="186"/>
        <v/>
      </c>
      <c r="P791" s="1437" t="str">
        <f t="shared" si="187"/>
        <v/>
      </c>
      <c r="Q791" s="1437" t="str">
        <f t="shared" si="188"/>
        <v/>
      </c>
      <c r="EF791" s="1412"/>
      <c r="EG791" s="1411" t="s">
        <v>3614</v>
      </c>
      <c r="EH791" s="1411" t="s">
        <v>603</v>
      </c>
      <c r="EI791" s="1411" t="s">
        <v>1906</v>
      </c>
      <c r="EJ791" s="1411" t="s">
        <v>3615</v>
      </c>
      <c r="EK791" s="1411" t="s">
        <v>3615</v>
      </c>
      <c r="EL791" s="1411" t="s">
        <v>2485</v>
      </c>
      <c r="EM791" s="1411" t="s">
        <v>2486</v>
      </c>
      <c r="EN791" s="1411" t="s">
        <v>2953</v>
      </c>
      <c r="EO791" s="1414" t="s">
        <v>2954</v>
      </c>
    </row>
    <row r="792" spans="2:145">
      <c r="B792" s="1439"/>
      <c r="C792" s="1439"/>
      <c r="D792" s="1439"/>
      <c r="E792" s="1439">
        <f t="array" ref="E792">IF(H791&lt;&gt;"",E791,IF(E791="","",IFERROR(MATCH(TRUE(),INDEX(INDEX(K:K,E791+1):K219&lt;&gt;"",0),0)+E791,"")))</f>
        <v>933</v>
      </c>
      <c r="F792" s="1441">
        <f t="shared" si="189"/>
        <v>0</v>
      </c>
      <c r="G792" s="1441" t="str">
        <f t="shared" si="183"/>
        <v/>
      </c>
      <c r="H792" s="1440" t="str">
        <f t="shared" si="184"/>
        <v/>
      </c>
      <c r="I792" s="1439" t="str">
        <f>IF(AND(F792&lt;&gt;"",N26&gt;0,M792&gt;N26),"Mot &gt; limite","")</f>
        <v/>
      </c>
      <c r="M792" s="1408">
        <f>IF(OR(F792="",N26="",N26&lt;=0),"",IF(LEN(F792)&lt;=N26,LEN(F792),IFERROR(FIND("♦",SUBSTITUTE(LEFT(F792,N26)," ","♦",LEN(LEFT(F792,N26))-LEN(SUBSTITUTE(LEFT(F792,N26)," ","")))),FIND(" ",F792&amp;" ",N26+1)-1)))</f>
        <v>1</v>
      </c>
      <c r="N792" s="1437" t="str">
        <f t="shared" si="185"/>
        <v/>
      </c>
      <c r="O792" s="1438" t="str">
        <f t="shared" si="186"/>
        <v/>
      </c>
      <c r="P792" s="1437" t="str">
        <f t="shared" si="187"/>
        <v/>
      </c>
      <c r="Q792" s="1437" t="str">
        <f t="shared" si="188"/>
        <v/>
      </c>
      <c r="EF792" s="1412"/>
      <c r="EG792" s="1411" t="s">
        <v>3616</v>
      </c>
      <c r="EH792" s="1411" t="s">
        <v>603</v>
      </c>
      <c r="EI792" s="1411" t="s">
        <v>1906</v>
      </c>
      <c r="EJ792" s="1411" t="s">
        <v>3617</v>
      </c>
      <c r="EK792" s="1411" t="s">
        <v>3617</v>
      </c>
      <c r="EL792" s="1411" t="s">
        <v>2485</v>
      </c>
      <c r="EM792" s="1411" t="s">
        <v>2486</v>
      </c>
      <c r="EN792" s="1411" t="s">
        <v>2953</v>
      </c>
      <c r="EO792" s="1414" t="s">
        <v>2954</v>
      </c>
    </row>
    <row r="793" spans="2:145">
      <c r="B793" s="1439"/>
      <c r="C793" s="1439"/>
      <c r="D793" s="1439"/>
      <c r="E793" s="1439">
        <f t="array" ref="E793">IF(H792&lt;&gt;"",E792,IF(E792="","",IFERROR(MATCH(TRUE(),INDEX(INDEX(K:K,E792+1):K219&lt;&gt;"",0),0)+E792,"")))</f>
        <v>934</v>
      </c>
      <c r="F793" s="1441">
        <f t="shared" si="189"/>
        <v>0</v>
      </c>
      <c r="G793" s="1441" t="str">
        <f t="shared" si="183"/>
        <v/>
      </c>
      <c r="H793" s="1440" t="str">
        <f t="shared" si="184"/>
        <v/>
      </c>
      <c r="I793" s="1439" t="str">
        <f>IF(AND(F793&lt;&gt;"",N26&gt;0,M793&gt;N26),"Mot &gt; limite","")</f>
        <v/>
      </c>
      <c r="M793" s="1408">
        <f>IF(OR(F793="",N26="",N26&lt;=0),"",IF(LEN(F793)&lt;=N26,LEN(F793),IFERROR(FIND("♦",SUBSTITUTE(LEFT(F793,N26)," ","♦",LEN(LEFT(F793,N26))-LEN(SUBSTITUTE(LEFT(F793,N26)," ","")))),FIND(" ",F793&amp;" ",N26+1)-1)))</f>
        <v>1</v>
      </c>
      <c r="N793" s="1437" t="str">
        <f t="shared" si="185"/>
        <v/>
      </c>
      <c r="O793" s="1438" t="str">
        <f t="shared" si="186"/>
        <v/>
      </c>
      <c r="P793" s="1437" t="str">
        <f t="shared" si="187"/>
        <v/>
      </c>
      <c r="Q793" s="1437" t="str">
        <f t="shared" si="188"/>
        <v/>
      </c>
      <c r="EF793" s="1412"/>
      <c r="EG793" s="1411" t="s">
        <v>3618</v>
      </c>
      <c r="EH793" s="1411" t="s">
        <v>603</v>
      </c>
      <c r="EI793" s="1411" t="s">
        <v>1906</v>
      </c>
      <c r="EJ793" s="1411" t="s">
        <v>3619</v>
      </c>
      <c r="EK793" s="1411" t="s">
        <v>3619</v>
      </c>
      <c r="EL793" s="1411" t="s">
        <v>2485</v>
      </c>
      <c r="EM793" s="1411" t="s">
        <v>2486</v>
      </c>
      <c r="EN793" s="1411" t="s">
        <v>2953</v>
      </c>
      <c r="EO793" s="1414" t="s">
        <v>2954</v>
      </c>
    </row>
    <row r="794" spans="2:145">
      <c r="B794" s="1439"/>
      <c r="C794" s="1439"/>
      <c r="D794" s="1439"/>
      <c r="E794" s="1439">
        <f t="array" ref="E794">IF(H793&lt;&gt;"",E793,IF(E793="","",IFERROR(MATCH(TRUE(),INDEX(INDEX(K:K,E793+1):K219&lt;&gt;"",0),0)+E793,"")))</f>
        <v>935</v>
      </c>
      <c r="F794" s="1441">
        <f t="shared" si="189"/>
        <v>0</v>
      </c>
      <c r="G794" s="1441" t="str">
        <f t="shared" si="183"/>
        <v/>
      </c>
      <c r="H794" s="1440" t="str">
        <f t="shared" si="184"/>
        <v/>
      </c>
      <c r="I794" s="1439" t="str">
        <f>IF(AND(F794&lt;&gt;"",N26&gt;0,M794&gt;N26),"Mot &gt; limite","")</f>
        <v/>
      </c>
      <c r="M794" s="1408">
        <f>IF(OR(F794="",N26="",N26&lt;=0),"",IF(LEN(F794)&lt;=N26,LEN(F794),IFERROR(FIND("♦",SUBSTITUTE(LEFT(F794,N26)," ","♦",LEN(LEFT(F794,N26))-LEN(SUBSTITUTE(LEFT(F794,N26)," ","")))),FIND(" ",F794&amp;" ",N26+1)-1)))</f>
        <v>1</v>
      </c>
      <c r="N794" s="1437" t="str">
        <f t="shared" si="185"/>
        <v/>
      </c>
      <c r="O794" s="1438" t="str">
        <f t="shared" si="186"/>
        <v/>
      </c>
      <c r="P794" s="1437" t="str">
        <f t="shared" si="187"/>
        <v/>
      </c>
      <c r="Q794" s="1437" t="str">
        <f t="shared" si="188"/>
        <v/>
      </c>
      <c r="EF794" s="1412"/>
      <c r="EG794" s="1411" t="s">
        <v>3620</v>
      </c>
      <c r="EH794" s="1411" t="s">
        <v>603</v>
      </c>
      <c r="EI794" s="1411" t="s">
        <v>1906</v>
      </c>
      <c r="EJ794" s="1411" t="s">
        <v>3621</v>
      </c>
      <c r="EK794" s="1411" t="s">
        <v>3621</v>
      </c>
      <c r="EL794" s="1411" t="s">
        <v>2485</v>
      </c>
      <c r="EM794" s="1411" t="s">
        <v>2486</v>
      </c>
      <c r="EN794" s="1411" t="s">
        <v>2953</v>
      </c>
      <c r="EO794" s="1414" t="s">
        <v>2954</v>
      </c>
    </row>
    <row r="795" spans="2:145">
      <c r="B795" s="1439"/>
      <c r="C795" s="1439"/>
      <c r="D795" s="1439"/>
      <c r="E795" s="1439">
        <f t="array" ref="E795">IF(H794&lt;&gt;"",E794,IF(E794="","",IFERROR(MATCH(TRUE(),INDEX(INDEX(K:K,E794+1):K219&lt;&gt;"",0),0)+E794,"")))</f>
        <v>936</v>
      </c>
      <c r="F795" s="1441">
        <f t="shared" si="189"/>
        <v>0</v>
      </c>
      <c r="G795" s="1441" t="str">
        <f t="shared" si="183"/>
        <v/>
      </c>
      <c r="H795" s="1440" t="str">
        <f t="shared" si="184"/>
        <v/>
      </c>
      <c r="I795" s="1439" t="str">
        <f>IF(AND(F795&lt;&gt;"",N26&gt;0,M795&gt;N26),"Mot &gt; limite","")</f>
        <v/>
      </c>
      <c r="M795" s="1408">
        <f>IF(OR(F795="",N26="",N26&lt;=0),"",IF(LEN(F795)&lt;=N26,LEN(F795),IFERROR(FIND("♦",SUBSTITUTE(LEFT(F795,N26)," ","♦",LEN(LEFT(F795,N26))-LEN(SUBSTITUTE(LEFT(F795,N26)," ","")))),FIND(" ",F795&amp;" ",N26+1)-1)))</f>
        <v>1</v>
      </c>
      <c r="N795" s="1437" t="str">
        <f t="shared" si="185"/>
        <v/>
      </c>
      <c r="O795" s="1438" t="str">
        <f t="shared" si="186"/>
        <v/>
      </c>
      <c r="P795" s="1437" t="str">
        <f t="shared" si="187"/>
        <v/>
      </c>
      <c r="Q795" s="1437" t="str">
        <f t="shared" si="188"/>
        <v/>
      </c>
      <c r="EF795" s="1412"/>
      <c r="EG795" s="1411" t="s">
        <v>3622</v>
      </c>
      <c r="EH795" s="1411" t="s">
        <v>603</v>
      </c>
      <c r="EI795" s="1411" t="s">
        <v>1906</v>
      </c>
      <c r="EJ795" s="1411" t="s">
        <v>3623</v>
      </c>
      <c r="EK795" s="1411" t="s">
        <v>3623</v>
      </c>
      <c r="EL795" s="1411" t="s">
        <v>2485</v>
      </c>
      <c r="EM795" s="1411" t="s">
        <v>2486</v>
      </c>
      <c r="EN795" s="1411" t="s">
        <v>2953</v>
      </c>
      <c r="EO795" s="1414" t="s">
        <v>2954</v>
      </c>
    </row>
    <row r="796" spans="2:145">
      <c r="B796" s="1439"/>
      <c r="C796" s="1439"/>
      <c r="D796" s="1439"/>
      <c r="E796" s="1439">
        <f t="array" ref="E796">IF(H795&lt;&gt;"",E795,IF(E795="","",IFERROR(MATCH(TRUE(),INDEX(INDEX(K:K,E795+1):K219&lt;&gt;"",0),0)+E795,"")))</f>
        <v>937</v>
      </c>
      <c r="F796" s="1441">
        <f t="shared" si="189"/>
        <v>0</v>
      </c>
      <c r="G796" s="1441" t="str">
        <f t="shared" si="183"/>
        <v/>
      </c>
      <c r="H796" s="1440" t="str">
        <f t="shared" si="184"/>
        <v/>
      </c>
      <c r="I796" s="1439" t="str">
        <f>IF(AND(F796&lt;&gt;"",N26&gt;0,M796&gt;N26),"Mot &gt; limite","")</f>
        <v/>
      </c>
      <c r="M796" s="1408">
        <f>IF(OR(F796="",N26="",N26&lt;=0),"",IF(LEN(F796)&lt;=N26,LEN(F796),IFERROR(FIND("♦",SUBSTITUTE(LEFT(F796,N26)," ","♦",LEN(LEFT(F796,N26))-LEN(SUBSTITUTE(LEFT(F796,N26)," ","")))),FIND(" ",F796&amp;" ",N26+1)-1)))</f>
        <v>1</v>
      </c>
      <c r="N796" s="1437" t="str">
        <f t="shared" si="185"/>
        <v/>
      </c>
      <c r="O796" s="1438" t="str">
        <f t="shared" si="186"/>
        <v/>
      </c>
      <c r="P796" s="1437" t="str">
        <f t="shared" si="187"/>
        <v/>
      </c>
      <c r="Q796" s="1437" t="str">
        <f t="shared" si="188"/>
        <v/>
      </c>
      <c r="EF796" s="1412"/>
      <c r="EG796" s="1411" t="s">
        <v>3624</v>
      </c>
      <c r="EH796" s="1411" t="s">
        <v>603</v>
      </c>
      <c r="EI796" s="1411" t="s">
        <v>1906</v>
      </c>
      <c r="EJ796" s="1411" t="s">
        <v>3625</v>
      </c>
      <c r="EK796" s="1411" t="s">
        <v>3625</v>
      </c>
      <c r="EL796" s="1411" t="s">
        <v>2485</v>
      </c>
      <c r="EM796" s="1411" t="s">
        <v>2486</v>
      </c>
      <c r="EN796" s="1411" t="s">
        <v>2953</v>
      </c>
      <c r="EO796" s="1414" t="s">
        <v>2954</v>
      </c>
    </row>
    <row r="797" spans="2:145">
      <c r="B797" s="1439"/>
      <c r="C797" s="1439"/>
      <c r="D797" s="1439"/>
      <c r="E797" s="1439">
        <f t="array" ref="E797">IF(H796&lt;&gt;"",E796,IF(E796="","",IFERROR(MATCH(TRUE(),INDEX(INDEX(K:K,E796+1):K219&lt;&gt;"",0),0)+E796,"")))</f>
        <v>938</v>
      </c>
      <c r="F797" s="1441">
        <f t="shared" si="189"/>
        <v>0</v>
      </c>
      <c r="G797" s="1441" t="str">
        <f t="shared" si="183"/>
        <v/>
      </c>
      <c r="H797" s="1440" t="str">
        <f t="shared" si="184"/>
        <v/>
      </c>
      <c r="I797" s="1439" t="str">
        <f>IF(AND(F797&lt;&gt;"",N26&gt;0,M797&gt;N26),"Mot &gt; limite","")</f>
        <v/>
      </c>
      <c r="M797" s="1408">
        <f>IF(OR(F797="",N26="",N26&lt;=0),"",IF(LEN(F797)&lt;=N26,LEN(F797),IFERROR(FIND("♦",SUBSTITUTE(LEFT(F797,N26)," ","♦",LEN(LEFT(F797,N26))-LEN(SUBSTITUTE(LEFT(F797,N26)," ","")))),FIND(" ",F797&amp;" ",N26+1)-1)))</f>
        <v>1</v>
      </c>
      <c r="N797" s="1437" t="str">
        <f t="shared" si="185"/>
        <v/>
      </c>
      <c r="O797" s="1438" t="str">
        <f t="shared" si="186"/>
        <v/>
      </c>
      <c r="P797" s="1437" t="str">
        <f t="shared" si="187"/>
        <v/>
      </c>
      <c r="Q797" s="1437" t="str">
        <f t="shared" si="188"/>
        <v/>
      </c>
      <c r="EF797" s="1412"/>
      <c r="EG797" s="1411" t="s">
        <v>3626</v>
      </c>
      <c r="EH797" s="1411" t="s">
        <v>603</v>
      </c>
      <c r="EI797" s="1411" t="s">
        <v>1906</v>
      </c>
      <c r="EJ797" s="1411" t="s">
        <v>3627</v>
      </c>
      <c r="EK797" s="1411" t="s">
        <v>3627</v>
      </c>
      <c r="EL797" s="1411" t="s">
        <v>2485</v>
      </c>
      <c r="EM797" s="1411" t="s">
        <v>2486</v>
      </c>
      <c r="EN797" s="1411" t="s">
        <v>2953</v>
      </c>
      <c r="EO797" s="1414" t="s">
        <v>2954</v>
      </c>
    </row>
    <row r="798" spans="2:145">
      <c r="B798" s="1439"/>
      <c r="C798" s="1439"/>
      <c r="D798" s="1439"/>
      <c r="E798" s="1439">
        <f t="array" ref="E798">IF(H797&lt;&gt;"",E797,IF(E797="","",IFERROR(MATCH(TRUE(),INDEX(INDEX(K:K,E797+1):K219&lt;&gt;"",0),0)+E797,"")))</f>
        <v>939</v>
      </c>
      <c r="F798" s="1441">
        <f t="shared" si="189"/>
        <v>0</v>
      </c>
      <c r="G798" s="1441" t="str">
        <f t="shared" si="183"/>
        <v/>
      </c>
      <c r="H798" s="1440" t="str">
        <f t="shared" si="184"/>
        <v/>
      </c>
      <c r="I798" s="1439" t="str">
        <f>IF(AND(F798&lt;&gt;"",N26&gt;0,M798&gt;N26),"Mot &gt; limite","")</f>
        <v/>
      </c>
      <c r="M798" s="1408">
        <f>IF(OR(F798="",N26="",N26&lt;=0),"",IF(LEN(F798)&lt;=N26,LEN(F798),IFERROR(FIND("♦",SUBSTITUTE(LEFT(F798,N26)," ","♦",LEN(LEFT(F798,N26))-LEN(SUBSTITUTE(LEFT(F798,N26)," ","")))),FIND(" ",F798&amp;" ",N26+1)-1)))</f>
        <v>1</v>
      </c>
      <c r="N798" s="1437" t="str">
        <f t="shared" si="185"/>
        <v/>
      </c>
      <c r="O798" s="1438" t="str">
        <f t="shared" si="186"/>
        <v/>
      </c>
      <c r="P798" s="1437" t="str">
        <f t="shared" si="187"/>
        <v/>
      </c>
      <c r="Q798" s="1437" t="str">
        <f t="shared" si="188"/>
        <v/>
      </c>
      <c r="EF798" s="1412"/>
      <c r="EG798" s="1411" t="s">
        <v>3628</v>
      </c>
      <c r="EH798" s="1411" t="s">
        <v>603</v>
      </c>
      <c r="EI798" s="1411" t="s">
        <v>1906</v>
      </c>
      <c r="EJ798" s="1411" t="s">
        <v>3629</v>
      </c>
      <c r="EK798" s="1411" t="s">
        <v>3629</v>
      </c>
      <c r="EL798" s="1411" t="s">
        <v>2485</v>
      </c>
      <c r="EM798" s="1411" t="s">
        <v>2486</v>
      </c>
      <c r="EN798" s="1411" t="s">
        <v>2953</v>
      </c>
      <c r="EO798" s="1414" t="s">
        <v>2954</v>
      </c>
    </row>
    <row r="799" spans="2:145">
      <c r="B799" s="1439"/>
      <c r="C799" s="1439"/>
      <c r="D799" s="1439"/>
      <c r="E799" s="1439">
        <f t="array" ref="E799">IF(H798&lt;&gt;"",E798,IF(E798="","",IFERROR(MATCH(TRUE(),INDEX(INDEX(K:K,E798+1):K219&lt;&gt;"",0),0)+E798,"")))</f>
        <v>940</v>
      </c>
      <c r="F799" s="1441">
        <f t="shared" si="189"/>
        <v>0</v>
      </c>
      <c r="G799" s="1441" t="str">
        <f t="shared" si="183"/>
        <v/>
      </c>
      <c r="H799" s="1440" t="str">
        <f t="shared" si="184"/>
        <v/>
      </c>
      <c r="I799" s="1439" t="str">
        <f>IF(AND(F799&lt;&gt;"",N26&gt;0,M799&gt;N26),"Mot &gt; limite","")</f>
        <v/>
      </c>
      <c r="M799" s="1408">
        <f>IF(OR(F799="",N26="",N26&lt;=0),"",IF(LEN(F799)&lt;=N26,LEN(F799),IFERROR(FIND("♦",SUBSTITUTE(LEFT(F799,N26)," ","♦",LEN(LEFT(F799,N26))-LEN(SUBSTITUTE(LEFT(F799,N26)," ","")))),FIND(" ",F799&amp;" ",N26+1)-1)))</f>
        <v>1</v>
      </c>
      <c r="N799" s="1437" t="str">
        <f t="shared" si="185"/>
        <v/>
      </c>
      <c r="O799" s="1438" t="str">
        <f t="shared" si="186"/>
        <v/>
      </c>
      <c r="P799" s="1437" t="str">
        <f t="shared" si="187"/>
        <v/>
      </c>
      <c r="Q799" s="1437" t="str">
        <f t="shared" si="188"/>
        <v/>
      </c>
      <c r="EF799" s="1412"/>
      <c r="EG799" s="1411" t="s">
        <v>3630</v>
      </c>
      <c r="EH799" s="1411" t="s">
        <v>603</v>
      </c>
      <c r="EI799" s="1411" t="s">
        <v>1906</v>
      </c>
      <c r="EJ799" s="1411" t="s">
        <v>3631</v>
      </c>
      <c r="EK799" s="1411" t="s">
        <v>3631</v>
      </c>
      <c r="EL799" s="1411" t="s">
        <v>2485</v>
      </c>
      <c r="EM799" s="1411" t="s">
        <v>2486</v>
      </c>
      <c r="EN799" s="1411" t="s">
        <v>2953</v>
      </c>
      <c r="EO799" s="1414" t="s">
        <v>2954</v>
      </c>
    </row>
    <row r="800" spans="2:145">
      <c r="B800" s="1439"/>
      <c r="C800" s="1439"/>
      <c r="D800" s="1439"/>
      <c r="E800" s="1439">
        <f t="array" ref="E800">IF(H799&lt;&gt;"",E799,IF(E799="","",IFERROR(MATCH(TRUE(),INDEX(INDEX(K:K,E799+1):K219&lt;&gt;"",0),0)+E799,"")))</f>
        <v>941</v>
      </c>
      <c r="F800" s="1441">
        <f t="shared" si="189"/>
        <v>0</v>
      </c>
      <c r="G800" s="1441" t="str">
        <f t="shared" si="183"/>
        <v/>
      </c>
      <c r="H800" s="1440" t="str">
        <f t="shared" si="184"/>
        <v/>
      </c>
      <c r="I800" s="1439" t="str">
        <f>IF(AND(F800&lt;&gt;"",N26&gt;0,M800&gt;N26),"Mot &gt; limite","")</f>
        <v/>
      </c>
      <c r="M800" s="1408">
        <f>IF(OR(F800="",N26="",N26&lt;=0),"",IF(LEN(F800)&lt;=N26,LEN(F800),IFERROR(FIND("♦",SUBSTITUTE(LEFT(F800,N26)," ","♦",LEN(LEFT(F800,N26))-LEN(SUBSTITUTE(LEFT(F800,N26)," ","")))),FIND(" ",F800&amp;" ",N26+1)-1)))</f>
        <v>1</v>
      </c>
      <c r="N800" s="1437" t="str">
        <f t="shared" si="185"/>
        <v/>
      </c>
      <c r="O800" s="1438" t="str">
        <f t="shared" si="186"/>
        <v/>
      </c>
      <c r="P800" s="1437" t="str">
        <f t="shared" si="187"/>
        <v/>
      </c>
      <c r="Q800" s="1437" t="str">
        <f t="shared" si="188"/>
        <v/>
      </c>
      <c r="EF800" s="1412"/>
      <c r="EG800" s="1411" t="s">
        <v>3632</v>
      </c>
      <c r="EH800" s="1411" t="s">
        <v>603</v>
      </c>
      <c r="EI800" s="1411" t="s">
        <v>1906</v>
      </c>
      <c r="EJ800" s="1411" t="s">
        <v>3633</v>
      </c>
      <c r="EK800" s="1411" t="s">
        <v>3633</v>
      </c>
      <c r="EL800" s="1411" t="s">
        <v>2485</v>
      </c>
      <c r="EM800" s="1411" t="s">
        <v>2486</v>
      </c>
      <c r="EN800" s="1411" t="s">
        <v>2953</v>
      </c>
      <c r="EO800" s="1414" t="s">
        <v>2954</v>
      </c>
    </row>
    <row r="801" spans="2:145">
      <c r="B801" s="1439"/>
      <c r="C801" s="1439"/>
      <c r="D801" s="1439"/>
      <c r="E801" s="1439">
        <f t="array" ref="E801">IF(H800&lt;&gt;"",E800,IF(E800="","",IFERROR(MATCH(TRUE(),INDEX(INDEX(K:K,E800+1):K219&lt;&gt;"",0),0)+E800,"")))</f>
        <v>942</v>
      </c>
      <c r="F801" s="1441">
        <f t="shared" si="189"/>
        <v>0</v>
      </c>
      <c r="G801" s="1441" t="str">
        <f t="shared" si="183"/>
        <v/>
      </c>
      <c r="H801" s="1440" t="str">
        <f t="shared" si="184"/>
        <v/>
      </c>
      <c r="I801" s="1439" t="str">
        <f>IF(AND(F801&lt;&gt;"",N26&gt;0,M801&gt;N26),"Mot &gt; limite","")</f>
        <v/>
      </c>
      <c r="M801" s="1408">
        <f>IF(OR(F801="",N26="",N26&lt;=0),"",IF(LEN(F801)&lt;=N26,LEN(F801),IFERROR(FIND("♦",SUBSTITUTE(LEFT(F801,N26)," ","♦",LEN(LEFT(F801,N26))-LEN(SUBSTITUTE(LEFT(F801,N26)," ","")))),FIND(" ",F801&amp;" ",N26+1)-1)))</f>
        <v>1</v>
      </c>
      <c r="N801" s="1437" t="str">
        <f t="shared" si="185"/>
        <v/>
      </c>
      <c r="O801" s="1438" t="str">
        <f t="shared" si="186"/>
        <v/>
      </c>
      <c r="P801" s="1437" t="str">
        <f t="shared" si="187"/>
        <v/>
      </c>
      <c r="Q801" s="1437" t="str">
        <f t="shared" si="188"/>
        <v/>
      </c>
      <c r="EF801" s="1412"/>
      <c r="EG801" s="1411" t="s">
        <v>3634</v>
      </c>
      <c r="EH801" s="1411" t="s">
        <v>603</v>
      </c>
      <c r="EI801" s="1411" t="s">
        <v>1906</v>
      </c>
      <c r="EJ801" s="1411" t="s">
        <v>3635</v>
      </c>
      <c r="EK801" s="1411" t="s">
        <v>3635</v>
      </c>
      <c r="EL801" s="1411" t="s">
        <v>2485</v>
      </c>
      <c r="EM801" s="1411" t="s">
        <v>2486</v>
      </c>
      <c r="EN801" s="1411" t="s">
        <v>2953</v>
      </c>
      <c r="EO801" s="1414" t="s">
        <v>2954</v>
      </c>
    </row>
    <row r="802" spans="2:145">
      <c r="B802" s="1439"/>
      <c r="C802" s="1439"/>
      <c r="D802" s="1439"/>
      <c r="E802" s="1439">
        <f t="array" ref="E802">IF(H801&lt;&gt;"",E801,IF(E801="","",IFERROR(MATCH(TRUE(),INDEX(INDEX(K:K,E801+1):K219&lt;&gt;"",0),0)+E801,"")))</f>
        <v>943</v>
      </c>
      <c r="F802" s="1441">
        <f t="shared" si="189"/>
        <v>0</v>
      </c>
      <c r="G802" s="1441" t="str">
        <f t="shared" ref="G802:G865" si="190">IF(OR(F802="",M802="",M802&lt;=0,AND(ISNUMBER(F802),F802=0)),"",LEFT(F802,M802))</f>
        <v/>
      </c>
      <c r="H802" s="1440" t="str">
        <f t="shared" ref="H802:H865" si="191">IF(OR(F802="",M802=""),"",TRIM(MID(F802,M802+1,99999)))</f>
        <v/>
      </c>
      <c r="I802" s="1439" t="str">
        <f>IF(AND(F802&lt;&gt;"",N26&gt;0,M802&gt;N26),"Mot &gt; limite","")</f>
        <v/>
      </c>
      <c r="M802" s="1408">
        <f>IF(OR(F802="",N26="",N26&lt;=0),"",IF(LEN(F802)&lt;=N26,LEN(F802),IFERROR(FIND("♦",SUBSTITUTE(LEFT(F802,N26)," ","♦",LEN(LEFT(F802,N26))-LEN(SUBSTITUTE(LEFT(F802,N26)," ","")))),FIND(" ",F802&amp;" ",N26+1)-1)))</f>
        <v>1</v>
      </c>
      <c r="N802" s="1437" t="str">
        <f t="shared" ref="N802:N865" si="192">IF(O802="","",ROW()-33)</f>
        <v/>
      </c>
      <c r="O802" s="1438" t="str">
        <f t="shared" ref="O802:O865" si="193">G802</f>
        <v/>
      </c>
      <c r="P802" s="1437" t="str">
        <f t="shared" ref="P802:P865" si="194">IF(O802="","",LEN(TRIM(O802))-LEN(SUBSTITUTE(TRIM(O802)," ",""))+1)</f>
        <v/>
      </c>
      <c r="Q802" s="1437" t="str">
        <f t="shared" ref="Q802:Q865" si="195">IF(O802="","",LEN(O802))</f>
        <v/>
      </c>
      <c r="EF802" s="1412"/>
      <c r="EG802" s="1411" t="s">
        <v>3636</v>
      </c>
      <c r="EH802" s="1411" t="s">
        <v>603</v>
      </c>
      <c r="EI802" s="1411" t="s">
        <v>1906</v>
      </c>
      <c r="EJ802" s="1411" t="s">
        <v>3637</v>
      </c>
      <c r="EK802" s="1411" t="s">
        <v>3637</v>
      </c>
      <c r="EL802" s="1411" t="s">
        <v>2485</v>
      </c>
      <c r="EM802" s="1411" t="s">
        <v>2486</v>
      </c>
      <c r="EN802" s="1411" t="s">
        <v>2953</v>
      </c>
      <c r="EO802" s="1414" t="s">
        <v>2954</v>
      </c>
    </row>
    <row r="803" spans="2:145">
      <c r="B803" s="1439"/>
      <c r="C803" s="1439"/>
      <c r="D803" s="1439"/>
      <c r="E803" s="1439">
        <f t="array" ref="E803">IF(H802&lt;&gt;"",E802,IF(E802="","",IFERROR(MATCH(TRUE(),INDEX(INDEX(K:K,E802+1):K219&lt;&gt;"",0),0)+E802,"")))</f>
        <v>944</v>
      </c>
      <c r="F803" s="1441">
        <f t="shared" ref="F803:F866" si="196">IF(E803="","",IF(H802&lt;&gt;"",H802,INDEX(D:D,E803)))</f>
        <v>0</v>
      </c>
      <c r="G803" s="1441" t="str">
        <f t="shared" si="190"/>
        <v/>
      </c>
      <c r="H803" s="1440" t="str">
        <f t="shared" si="191"/>
        <v/>
      </c>
      <c r="I803" s="1439" t="str">
        <f>IF(AND(F803&lt;&gt;"",N26&gt;0,M803&gt;N26),"Mot &gt; limite","")</f>
        <v/>
      </c>
      <c r="M803" s="1408">
        <f>IF(OR(F803="",N26="",N26&lt;=0),"",IF(LEN(F803)&lt;=N26,LEN(F803),IFERROR(FIND("♦",SUBSTITUTE(LEFT(F803,N26)," ","♦",LEN(LEFT(F803,N26))-LEN(SUBSTITUTE(LEFT(F803,N26)," ","")))),FIND(" ",F803&amp;" ",N26+1)-1)))</f>
        <v>1</v>
      </c>
      <c r="N803" s="1437" t="str">
        <f t="shared" si="192"/>
        <v/>
      </c>
      <c r="O803" s="1438" t="str">
        <f t="shared" si="193"/>
        <v/>
      </c>
      <c r="P803" s="1437" t="str">
        <f t="shared" si="194"/>
        <v/>
      </c>
      <c r="Q803" s="1437" t="str">
        <f t="shared" si="195"/>
        <v/>
      </c>
      <c r="EF803" s="1412"/>
      <c r="EG803" s="1411" t="s">
        <v>3638</v>
      </c>
      <c r="EH803" s="1411" t="s">
        <v>603</v>
      </c>
      <c r="EI803" s="1411" t="s">
        <v>1906</v>
      </c>
      <c r="EJ803" s="1411" t="s">
        <v>3639</v>
      </c>
      <c r="EK803" s="1411" t="s">
        <v>3639</v>
      </c>
      <c r="EL803" s="1411" t="s">
        <v>2485</v>
      </c>
      <c r="EM803" s="1411" t="s">
        <v>2486</v>
      </c>
      <c r="EN803" s="1411" t="s">
        <v>2953</v>
      </c>
      <c r="EO803" s="1414" t="s">
        <v>2954</v>
      </c>
    </row>
    <row r="804" spans="2:145">
      <c r="B804" s="1439"/>
      <c r="C804" s="1439"/>
      <c r="D804" s="1439"/>
      <c r="E804" s="1439">
        <f t="array" ref="E804">IF(H803&lt;&gt;"",E803,IF(E803="","",IFERROR(MATCH(TRUE(),INDEX(INDEX(K:K,E803+1):K219&lt;&gt;"",0),0)+E803,"")))</f>
        <v>945</v>
      </c>
      <c r="F804" s="1441">
        <f t="shared" si="196"/>
        <v>0</v>
      </c>
      <c r="G804" s="1441" t="str">
        <f t="shared" si="190"/>
        <v/>
      </c>
      <c r="H804" s="1440" t="str">
        <f t="shared" si="191"/>
        <v/>
      </c>
      <c r="I804" s="1439" t="str">
        <f>IF(AND(F804&lt;&gt;"",N26&gt;0,M804&gt;N26),"Mot &gt; limite","")</f>
        <v/>
      </c>
      <c r="M804" s="1408">
        <f>IF(OR(F804="",N26="",N26&lt;=0),"",IF(LEN(F804)&lt;=N26,LEN(F804),IFERROR(FIND("♦",SUBSTITUTE(LEFT(F804,N26)," ","♦",LEN(LEFT(F804,N26))-LEN(SUBSTITUTE(LEFT(F804,N26)," ","")))),FIND(" ",F804&amp;" ",N26+1)-1)))</f>
        <v>1</v>
      </c>
      <c r="N804" s="1437" t="str">
        <f t="shared" si="192"/>
        <v/>
      </c>
      <c r="O804" s="1438" t="str">
        <f t="shared" si="193"/>
        <v/>
      </c>
      <c r="P804" s="1437" t="str">
        <f t="shared" si="194"/>
        <v/>
      </c>
      <c r="Q804" s="1437" t="str">
        <f t="shared" si="195"/>
        <v/>
      </c>
      <c r="EF804" s="1412"/>
      <c r="EG804" s="1411" t="s">
        <v>3640</v>
      </c>
      <c r="EH804" s="1411" t="s">
        <v>603</v>
      </c>
      <c r="EI804" s="1411" t="s">
        <v>1906</v>
      </c>
      <c r="EJ804" s="1411" t="s">
        <v>3641</v>
      </c>
      <c r="EK804" s="1411" t="s">
        <v>3641</v>
      </c>
      <c r="EL804" s="1411" t="s">
        <v>2485</v>
      </c>
      <c r="EM804" s="1411" t="s">
        <v>2486</v>
      </c>
      <c r="EN804" s="1411" t="s">
        <v>2953</v>
      </c>
      <c r="EO804" s="1414" t="s">
        <v>2954</v>
      </c>
    </row>
    <row r="805" spans="2:145">
      <c r="B805" s="1439"/>
      <c r="C805" s="1439"/>
      <c r="D805" s="1439"/>
      <c r="E805" s="1439">
        <f t="array" ref="E805">IF(H804&lt;&gt;"",E804,IF(E804="","",IFERROR(MATCH(TRUE(),INDEX(INDEX(K:K,E804+1):K219&lt;&gt;"",0),0)+E804,"")))</f>
        <v>946</v>
      </c>
      <c r="F805" s="1441">
        <f t="shared" si="196"/>
        <v>0</v>
      </c>
      <c r="G805" s="1441" t="str">
        <f t="shared" si="190"/>
        <v/>
      </c>
      <c r="H805" s="1440" t="str">
        <f t="shared" si="191"/>
        <v/>
      </c>
      <c r="I805" s="1439" t="str">
        <f>IF(AND(F805&lt;&gt;"",N26&gt;0,M805&gt;N26),"Mot &gt; limite","")</f>
        <v/>
      </c>
      <c r="M805" s="1408">
        <f>IF(OR(F805="",N26="",N26&lt;=0),"",IF(LEN(F805)&lt;=N26,LEN(F805),IFERROR(FIND("♦",SUBSTITUTE(LEFT(F805,N26)," ","♦",LEN(LEFT(F805,N26))-LEN(SUBSTITUTE(LEFT(F805,N26)," ","")))),FIND(" ",F805&amp;" ",N26+1)-1)))</f>
        <v>1</v>
      </c>
      <c r="N805" s="1437" t="str">
        <f t="shared" si="192"/>
        <v/>
      </c>
      <c r="O805" s="1438" t="str">
        <f t="shared" si="193"/>
        <v/>
      </c>
      <c r="P805" s="1437" t="str">
        <f t="shared" si="194"/>
        <v/>
      </c>
      <c r="Q805" s="1437" t="str">
        <f t="shared" si="195"/>
        <v/>
      </c>
      <c r="EF805" s="1412"/>
      <c r="EG805" s="1411" t="s">
        <v>3642</v>
      </c>
      <c r="EH805" s="1411" t="s">
        <v>603</v>
      </c>
      <c r="EI805" s="1411" t="s">
        <v>1906</v>
      </c>
      <c r="EJ805" s="1411" t="s">
        <v>3643</v>
      </c>
      <c r="EK805" s="1411" t="s">
        <v>3643</v>
      </c>
      <c r="EL805" s="1411" t="s">
        <v>2485</v>
      </c>
      <c r="EM805" s="1411" t="s">
        <v>2486</v>
      </c>
      <c r="EN805" s="1411" t="s">
        <v>2953</v>
      </c>
      <c r="EO805" s="1414" t="s">
        <v>2954</v>
      </c>
    </row>
    <row r="806" spans="2:145">
      <c r="B806" s="1439"/>
      <c r="C806" s="1439"/>
      <c r="D806" s="1439"/>
      <c r="E806" s="1439">
        <f t="array" ref="E806">IF(H805&lt;&gt;"",E805,IF(E805="","",IFERROR(MATCH(TRUE(),INDEX(INDEX(K:K,E805+1):K219&lt;&gt;"",0),0)+E805,"")))</f>
        <v>947</v>
      </c>
      <c r="F806" s="1441">
        <f t="shared" si="196"/>
        <v>0</v>
      </c>
      <c r="G806" s="1441" t="str">
        <f t="shared" si="190"/>
        <v/>
      </c>
      <c r="H806" s="1440" t="str">
        <f t="shared" si="191"/>
        <v/>
      </c>
      <c r="I806" s="1439" t="str">
        <f>IF(AND(F806&lt;&gt;"",N26&gt;0,M806&gt;N26),"Mot &gt; limite","")</f>
        <v/>
      </c>
      <c r="M806" s="1408">
        <f>IF(OR(F806="",N26="",N26&lt;=0),"",IF(LEN(F806)&lt;=N26,LEN(F806),IFERROR(FIND("♦",SUBSTITUTE(LEFT(F806,N26)," ","♦",LEN(LEFT(F806,N26))-LEN(SUBSTITUTE(LEFT(F806,N26)," ","")))),FIND(" ",F806&amp;" ",N26+1)-1)))</f>
        <v>1</v>
      </c>
      <c r="N806" s="1437" t="str">
        <f t="shared" si="192"/>
        <v/>
      </c>
      <c r="O806" s="1438" t="str">
        <f t="shared" si="193"/>
        <v/>
      </c>
      <c r="P806" s="1437" t="str">
        <f t="shared" si="194"/>
        <v/>
      </c>
      <c r="Q806" s="1437" t="str">
        <f t="shared" si="195"/>
        <v/>
      </c>
      <c r="EF806" s="1412"/>
      <c r="EG806" s="1411" t="s">
        <v>3644</v>
      </c>
      <c r="EH806" s="1411" t="s">
        <v>603</v>
      </c>
      <c r="EI806" s="1411" t="s">
        <v>1906</v>
      </c>
      <c r="EJ806" s="1411" t="s">
        <v>3645</v>
      </c>
      <c r="EK806" s="1411" t="s">
        <v>3645</v>
      </c>
      <c r="EL806" s="1411" t="s">
        <v>2485</v>
      </c>
      <c r="EM806" s="1411" t="s">
        <v>2486</v>
      </c>
      <c r="EN806" s="1411" t="s">
        <v>2953</v>
      </c>
      <c r="EO806" s="1414" t="s">
        <v>2954</v>
      </c>
    </row>
    <row r="807" spans="2:145">
      <c r="B807" s="1439"/>
      <c r="C807" s="1439"/>
      <c r="D807" s="1439"/>
      <c r="E807" s="1439">
        <f t="array" ref="E807">IF(H806&lt;&gt;"",E806,IF(E806="","",IFERROR(MATCH(TRUE(),INDEX(INDEX(K:K,E806+1):K219&lt;&gt;"",0),0)+E806,"")))</f>
        <v>948</v>
      </c>
      <c r="F807" s="1441">
        <f t="shared" si="196"/>
        <v>0</v>
      </c>
      <c r="G807" s="1441" t="str">
        <f t="shared" si="190"/>
        <v/>
      </c>
      <c r="H807" s="1440" t="str">
        <f t="shared" si="191"/>
        <v/>
      </c>
      <c r="I807" s="1439" t="str">
        <f>IF(AND(F807&lt;&gt;"",N26&gt;0,M807&gt;N26),"Mot &gt; limite","")</f>
        <v/>
      </c>
      <c r="M807" s="1408">
        <f>IF(OR(F807="",N26="",N26&lt;=0),"",IF(LEN(F807)&lt;=N26,LEN(F807),IFERROR(FIND("♦",SUBSTITUTE(LEFT(F807,N26)," ","♦",LEN(LEFT(F807,N26))-LEN(SUBSTITUTE(LEFT(F807,N26)," ","")))),FIND(" ",F807&amp;" ",N26+1)-1)))</f>
        <v>1</v>
      </c>
      <c r="N807" s="1437" t="str">
        <f t="shared" si="192"/>
        <v/>
      </c>
      <c r="O807" s="1438" t="str">
        <f t="shared" si="193"/>
        <v/>
      </c>
      <c r="P807" s="1437" t="str">
        <f t="shared" si="194"/>
        <v/>
      </c>
      <c r="Q807" s="1437" t="str">
        <f t="shared" si="195"/>
        <v/>
      </c>
      <c r="EF807" s="1412"/>
      <c r="EG807" s="1411" t="s">
        <v>3646</v>
      </c>
      <c r="EH807" s="1411" t="s">
        <v>603</v>
      </c>
      <c r="EI807" s="1411" t="s">
        <v>1906</v>
      </c>
      <c r="EJ807" s="1411" t="s">
        <v>3647</v>
      </c>
      <c r="EK807" s="1411" t="s">
        <v>3647</v>
      </c>
      <c r="EL807" s="1411" t="s">
        <v>2485</v>
      </c>
      <c r="EM807" s="1411" t="s">
        <v>2486</v>
      </c>
      <c r="EN807" s="1411" t="s">
        <v>2953</v>
      </c>
      <c r="EO807" s="1414" t="s">
        <v>2954</v>
      </c>
    </row>
    <row r="808" spans="2:145">
      <c r="B808" s="1439"/>
      <c r="C808" s="1439"/>
      <c r="D808" s="1439"/>
      <c r="E808" s="1439">
        <f t="array" ref="E808">IF(H807&lt;&gt;"",E807,IF(E807="","",IFERROR(MATCH(TRUE(),INDEX(INDEX(K:K,E807+1):K219&lt;&gt;"",0),0)+E807,"")))</f>
        <v>949</v>
      </c>
      <c r="F808" s="1441">
        <f t="shared" si="196"/>
        <v>0</v>
      </c>
      <c r="G808" s="1441" t="str">
        <f t="shared" si="190"/>
        <v/>
      </c>
      <c r="H808" s="1440" t="str">
        <f t="shared" si="191"/>
        <v/>
      </c>
      <c r="I808" s="1439" t="str">
        <f>IF(AND(F808&lt;&gt;"",N26&gt;0,M808&gt;N26),"Mot &gt; limite","")</f>
        <v/>
      </c>
      <c r="M808" s="1408">
        <f>IF(OR(F808="",N26="",N26&lt;=0),"",IF(LEN(F808)&lt;=N26,LEN(F808),IFERROR(FIND("♦",SUBSTITUTE(LEFT(F808,N26)," ","♦",LEN(LEFT(F808,N26))-LEN(SUBSTITUTE(LEFT(F808,N26)," ","")))),FIND(" ",F808&amp;" ",N26+1)-1)))</f>
        <v>1</v>
      </c>
      <c r="N808" s="1437" t="str">
        <f t="shared" si="192"/>
        <v/>
      </c>
      <c r="O808" s="1438" t="str">
        <f t="shared" si="193"/>
        <v/>
      </c>
      <c r="P808" s="1437" t="str">
        <f t="shared" si="194"/>
        <v/>
      </c>
      <c r="Q808" s="1437" t="str">
        <f t="shared" si="195"/>
        <v/>
      </c>
      <c r="EF808" s="1412"/>
      <c r="EG808" s="1411" t="s">
        <v>3648</v>
      </c>
      <c r="EH808" s="1411" t="s">
        <v>603</v>
      </c>
      <c r="EI808" s="1411" t="s">
        <v>1906</v>
      </c>
      <c r="EJ808" s="1411" t="s">
        <v>3649</v>
      </c>
      <c r="EK808" s="1411" t="s">
        <v>3649</v>
      </c>
      <c r="EL808" s="1411" t="s">
        <v>2485</v>
      </c>
      <c r="EM808" s="1411" t="s">
        <v>2486</v>
      </c>
      <c r="EN808" s="1411" t="s">
        <v>2953</v>
      </c>
      <c r="EO808" s="1414" t="s">
        <v>2954</v>
      </c>
    </row>
    <row r="809" spans="2:145">
      <c r="B809" s="1439"/>
      <c r="C809" s="1439"/>
      <c r="D809" s="1439"/>
      <c r="E809" s="1439">
        <f t="array" ref="E809">IF(H808&lt;&gt;"",E808,IF(E808="","",IFERROR(MATCH(TRUE(),INDEX(INDEX(K:K,E808+1):K219&lt;&gt;"",0),0)+E808,"")))</f>
        <v>950</v>
      </c>
      <c r="F809" s="1441">
        <f t="shared" si="196"/>
        <v>0</v>
      </c>
      <c r="G809" s="1441" t="str">
        <f t="shared" si="190"/>
        <v/>
      </c>
      <c r="H809" s="1440" t="str">
        <f t="shared" si="191"/>
        <v/>
      </c>
      <c r="I809" s="1439" t="str">
        <f>IF(AND(F809&lt;&gt;"",N26&gt;0,M809&gt;N26),"Mot &gt; limite","")</f>
        <v/>
      </c>
      <c r="M809" s="1408">
        <f>IF(OR(F809="",N26="",N26&lt;=0),"",IF(LEN(F809)&lt;=N26,LEN(F809),IFERROR(FIND("♦",SUBSTITUTE(LEFT(F809,N26)," ","♦",LEN(LEFT(F809,N26))-LEN(SUBSTITUTE(LEFT(F809,N26)," ","")))),FIND(" ",F809&amp;" ",N26+1)-1)))</f>
        <v>1</v>
      </c>
      <c r="N809" s="1437" t="str">
        <f t="shared" si="192"/>
        <v/>
      </c>
      <c r="O809" s="1438" t="str">
        <f t="shared" si="193"/>
        <v/>
      </c>
      <c r="P809" s="1437" t="str">
        <f t="shared" si="194"/>
        <v/>
      </c>
      <c r="Q809" s="1437" t="str">
        <f t="shared" si="195"/>
        <v/>
      </c>
      <c r="EF809" s="1412"/>
      <c r="EG809" s="1411" t="s">
        <v>3650</v>
      </c>
      <c r="EH809" s="1411" t="s">
        <v>603</v>
      </c>
      <c r="EI809" s="1411" t="s">
        <v>1906</v>
      </c>
      <c r="EJ809" s="1411" t="s">
        <v>3651</v>
      </c>
      <c r="EK809" s="1411" t="s">
        <v>3651</v>
      </c>
      <c r="EL809" s="1411" t="s">
        <v>2485</v>
      </c>
      <c r="EM809" s="1411" t="s">
        <v>2486</v>
      </c>
      <c r="EN809" s="1411" t="s">
        <v>2953</v>
      </c>
      <c r="EO809" s="1414" t="s">
        <v>2954</v>
      </c>
    </row>
    <row r="810" spans="2:145">
      <c r="B810" s="1439"/>
      <c r="C810" s="1439"/>
      <c r="D810" s="1439"/>
      <c r="E810" s="1439">
        <f t="array" ref="E810">IF(H809&lt;&gt;"",E809,IF(E809="","",IFERROR(MATCH(TRUE(),INDEX(INDEX(K:K,E809+1):K219&lt;&gt;"",0),0)+E809,"")))</f>
        <v>951</v>
      </c>
      <c r="F810" s="1441">
        <f t="shared" si="196"/>
        <v>0</v>
      </c>
      <c r="G810" s="1441" t="str">
        <f t="shared" si="190"/>
        <v/>
      </c>
      <c r="H810" s="1440" t="str">
        <f t="shared" si="191"/>
        <v/>
      </c>
      <c r="I810" s="1439" t="str">
        <f>IF(AND(F810&lt;&gt;"",N26&gt;0,M810&gt;N26),"Mot &gt; limite","")</f>
        <v/>
      </c>
      <c r="M810" s="1408">
        <f>IF(OR(F810="",N26="",N26&lt;=0),"",IF(LEN(F810)&lt;=N26,LEN(F810),IFERROR(FIND("♦",SUBSTITUTE(LEFT(F810,N26)," ","♦",LEN(LEFT(F810,N26))-LEN(SUBSTITUTE(LEFT(F810,N26)," ","")))),FIND(" ",F810&amp;" ",N26+1)-1)))</f>
        <v>1</v>
      </c>
      <c r="N810" s="1437" t="str">
        <f t="shared" si="192"/>
        <v/>
      </c>
      <c r="O810" s="1438" t="str">
        <f t="shared" si="193"/>
        <v/>
      </c>
      <c r="P810" s="1437" t="str">
        <f t="shared" si="194"/>
        <v/>
      </c>
      <c r="Q810" s="1437" t="str">
        <f t="shared" si="195"/>
        <v/>
      </c>
      <c r="EF810" s="1412"/>
      <c r="EG810" s="1411" t="s">
        <v>3652</v>
      </c>
      <c r="EH810" s="1411" t="s">
        <v>603</v>
      </c>
      <c r="EI810" s="1411" t="s">
        <v>1906</v>
      </c>
      <c r="EJ810" s="1411" t="s">
        <v>3653</v>
      </c>
      <c r="EK810" s="1411" t="s">
        <v>3653</v>
      </c>
      <c r="EL810" s="1411" t="s">
        <v>2485</v>
      </c>
      <c r="EM810" s="1411" t="s">
        <v>2486</v>
      </c>
      <c r="EN810" s="1411" t="s">
        <v>2953</v>
      </c>
      <c r="EO810" s="1414" t="s">
        <v>2954</v>
      </c>
    </row>
    <row r="811" spans="2:145">
      <c r="B811" s="1439"/>
      <c r="C811" s="1439"/>
      <c r="D811" s="1439"/>
      <c r="E811" s="1439">
        <f t="array" ref="E811">IF(H810&lt;&gt;"",E810,IF(E810="","",IFERROR(MATCH(TRUE(),INDEX(INDEX(K:K,E810+1):K219&lt;&gt;"",0),0)+E810,"")))</f>
        <v>952</v>
      </c>
      <c r="F811" s="1441">
        <f t="shared" si="196"/>
        <v>0</v>
      </c>
      <c r="G811" s="1441" t="str">
        <f t="shared" si="190"/>
        <v/>
      </c>
      <c r="H811" s="1440" t="str">
        <f t="shared" si="191"/>
        <v/>
      </c>
      <c r="I811" s="1439" t="str">
        <f>IF(AND(F811&lt;&gt;"",N26&gt;0,M811&gt;N26),"Mot &gt; limite","")</f>
        <v/>
      </c>
      <c r="M811" s="1408">
        <f>IF(OR(F811="",N26="",N26&lt;=0),"",IF(LEN(F811)&lt;=N26,LEN(F811),IFERROR(FIND("♦",SUBSTITUTE(LEFT(F811,N26)," ","♦",LEN(LEFT(F811,N26))-LEN(SUBSTITUTE(LEFT(F811,N26)," ","")))),FIND(" ",F811&amp;" ",N26+1)-1)))</f>
        <v>1</v>
      </c>
      <c r="N811" s="1437" t="str">
        <f t="shared" si="192"/>
        <v/>
      </c>
      <c r="O811" s="1438" t="str">
        <f t="shared" si="193"/>
        <v/>
      </c>
      <c r="P811" s="1437" t="str">
        <f t="shared" si="194"/>
        <v/>
      </c>
      <c r="Q811" s="1437" t="str">
        <f t="shared" si="195"/>
        <v/>
      </c>
      <c r="EF811" s="1412"/>
      <c r="EG811" s="1411" t="s">
        <v>3654</v>
      </c>
      <c r="EH811" s="1411" t="s">
        <v>603</v>
      </c>
      <c r="EI811" s="1411" t="s">
        <v>1906</v>
      </c>
      <c r="EJ811" s="1411" t="s">
        <v>3655</v>
      </c>
      <c r="EK811" s="1411" t="s">
        <v>3655</v>
      </c>
      <c r="EL811" s="1411" t="s">
        <v>2485</v>
      </c>
      <c r="EM811" s="1411" t="s">
        <v>2486</v>
      </c>
      <c r="EN811" s="1411" t="s">
        <v>2953</v>
      </c>
      <c r="EO811" s="1414" t="s">
        <v>2954</v>
      </c>
    </row>
    <row r="812" spans="2:145">
      <c r="B812" s="1439"/>
      <c r="C812" s="1439"/>
      <c r="D812" s="1439"/>
      <c r="E812" s="1439">
        <f t="array" ref="E812">IF(H811&lt;&gt;"",E811,IF(E811="","",IFERROR(MATCH(TRUE(),INDEX(INDEX(K:K,E811+1):K219&lt;&gt;"",0),0)+E811,"")))</f>
        <v>953</v>
      </c>
      <c r="F812" s="1441">
        <f t="shared" si="196"/>
        <v>0</v>
      </c>
      <c r="G812" s="1441" t="str">
        <f t="shared" si="190"/>
        <v/>
      </c>
      <c r="H812" s="1440" t="str">
        <f t="shared" si="191"/>
        <v/>
      </c>
      <c r="I812" s="1439" t="str">
        <f>IF(AND(F812&lt;&gt;"",N26&gt;0,M812&gt;N26),"Mot &gt; limite","")</f>
        <v/>
      </c>
      <c r="M812" s="1408">
        <f>IF(OR(F812="",N26="",N26&lt;=0),"",IF(LEN(F812)&lt;=N26,LEN(F812),IFERROR(FIND("♦",SUBSTITUTE(LEFT(F812,N26)," ","♦",LEN(LEFT(F812,N26))-LEN(SUBSTITUTE(LEFT(F812,N26)," ","")))),FIND(" ",F812&amp;" ",N26+1)-1)))</f>
        <v>1</v>
      </c>
      <c r="N812" s="1437" t="str">
        <f t="shared" si="192"/>
        <v/>
      </c>
      <c r="O812" s="1438" t="str">
        <f t="shared" si="193"/>
        <v/>
      </c>
      <c r="P812" s="1437" t="str">
        <f t="shared" si="194"/>
        <v/>
      </c>
      <c r="Q812" s="1437" t="str">
        <f t="shared" si="195"/>
        <v/>
      </c>
      <c r="EF812" s="1412"/>
      <c r="EG812" s="1411" t="s">
        <v>3656</v>
      </c>
      <c r="EH812" s="1411" t="s">
        <v>603</v>
      </c>
      <c r="EI812" s="1411" t="s">
        <v>1906</v>
      </c>
      <c r="EJ812" s="1411" t="s">
        <v>3657</v>
      </c>
      <c r="EK812" s="1411" t="s">
        <v>3657</v>
      </c>
      <c r="EL812" s="1411" t="s">
        <v>2485</v>
      </c>
      <c r="EM812" s="1411" t="s">
        <v>2486</v>
      </c>
      <c r="EN812" s="1411" t="s">
        <v>2953</v>
      </c>
      <c r="EO812" s="1414" t="s">
        <v>2954</v>
      </c>
    </row>
    <row r="813" spans="2:145">
      <c r="B813" s="1439"/>
      <c r="C813" s="1439"/>
      <c r="D813" s="1439"/>
      <c r="E813" s="1439">
        <f t="array" ref="E813">IF(H812&lt;&gt;"",E812,IF(E812="","",IFERROR(MATCH(TRUE(),INDEX(INDEX(K:K,E812+1):K219&lt;&gt;"",0),0)+E812,"")))</f>
        <v>954</v>
      </c>
      <c r="F813" s="1441">
        <f t="shared" si="196"/>
        <v>0</v>
      </c>
      <c r="G813" s="1441" t="str">
        <f t="shared" si="190"/>
        <v/>
      </c>
      <c r="H813" s="1440" t="str">
        <f t="shared" si="191"/>
        <v/>
      </c>
      <c r="I813" s="1439" t="str">
        <f>IF(AND(F813&lt;&gt;"",N26&gt;0,M813&gt;N26),"Mot &gt; limite","")</f>
        <v/>
      </c>
      <c r="M813" s="1408">
        <f>IF(OR(F813="",N26="",N26&lt;=0),"",IF(LEN(F813)&lt;=N26,LEN(F813),IFERROR(FIND("♦",SUBSTITUTE(LEFT(F813,N26)," ","♦",LEN(LEFT(F813,N26))-LEN(SUBSTITUTE(LEFT(F813,N26)," ","")))),FIND(" ",F813&amp;" ",N26+1)-1)))</f>
        <v>1</v>
      </c>
      <c r="N813" s="1437" t="str">
        <f t="shared" si="192"/>
        <v/>
      </c>
      <c r="O813" s="1438" t="str">
        <f t="shared" si="193"/>
        <v/>
      </c>
      <c r="P813" s="1437" t="str">
        <f t="shared" si="194"/>
        <v/>
      </c>
      <c r="Q813" s="1437" t="str">
        <f t="shared" si="195"/>
        <v/>
      </c>
      <c r="EF813" s="1412"/>
      <c r="EG813" s="1411" t="s">
        <v>3658</v>
      </c>
      <c r="EH813" s="1411" t="s">
        <v>603</v>
      </c>
      <c r="EI813" s="1411" t="s">
        <v>1906</v>
      </c>
      <c r="EJ813" s="1411" t="s">
        <v>3659</v>
      </c>
      <c r="EK813" s="1411" t="s">
        <v>3659</v>
      </c>
      <c r="EL813" s="1411" t="s">
        <v>2485</v>
      </c>
      <c r="EM813" s="1411" t="s">
        <v>2486</v>
      </c>
      <c r="EN813" s="1411" t="s">
        <v>2953</v>
      </c>
      <c r="EO813" s="1414" t="s">
        <v>2954</v>
      </c>
    </row>
    <row r="814" spans="2:145">
      <c r="B814" s="1439"/>
      <c r="C814" s="1439"/>
      <c r="D814" s="1439"/>
      <c r="E814" s="1439">
        <f t="array" ref="E814">IF(H813&lt;&gt;"",E813,IF(E813="","",IFERROR(MATCH(TRUE(),INDEX(INDEX(K:K,E813+1):K219&lt;&gt;"",0),0)+E813,"")))</f>
        <v>955</v>
      </c>
      <c r="F814" s="1441">
        <f t="shared" si="196"/>
        <v>0</v>
      </c>
      <c r="G814" s="1441" t="str">
        <f t="shared" si="190"/>
        <v/>
      </c>
      <c r="H814" s="1440" t="str">
        <f t="shared" si="191"/>
        <v/>
      </c>
      <c r="I814" s="1439" t="str">
        <f>IF(AND(F814&lt;&gt;"",N26&gt;0,M814&gt;N26),"Mot &gt; limite","")</f>
        <v/>
      </c>
      <c r="M814" s="1408">
        <f>IF(OR(F814="",N26="",N26&lt;=0),"",IF(LEN(F814)&lt;=N26,LEN(F814),IFERROR(FIND("♦",SUBSTITUTE(LEFT(F814,N26)," ","♦",LEN(LEFT(F814,N26))-LEN(SUBSTITUTE(LEFT(F814,N26)," ","")))),FIND(" ",F814&amp;" ",N26+1)-1)))</f>
        <v>1</v>
      </c>
      <c r="N814" s="1437" t="str">
        <f t="shared" si="192"/>
        <v/>
      </c>
      <c r="O814" s="1438" t="str">
        <f t="shared" si="193"/>
        <v/>
      </c>
      <c r="P814" s="1437" t="str">
        <f t="shared" si="194"/>
        <v/>
      </c>
      <c r="Q814" s="1437" t="str">
        <f t="shared" si="195"/>
        <v/>
      </c>
      <c r="EF814" s="1412"/>
      <c r="EG814" s="1411" t="s">
        <v>3660</v>
      </c>
      <c r="EH814" s="1411" t="s">
        <v>603</v>
      </c>
      <c r="EI814" s="1411" t="s">
        <v>1906</v>
      </c>
      <c r="EJ814" s="1411" t="s">
        <v>3661</v>
      </c>
      <c r="EK814" s="1411" t="s">
        <v>3661</v>
      </c>
      <c r="EL814" s="1411" t="s">
        <v>2485</v>
      </c>
      <c r="EM814" s="1411" t="s">
        <v>2486</v>
      </c>
      <c r="EN814" s="1411" t="s">
        <v>2953</v>
      </c>
      <c r="EO814" s="1414" t="s">
        <v>2954</v>
      </c>
    </row>
    <row r="815" spans="2:145">
      <c r="B815" s="1439"/>
      <c r="C815" s="1439"/>
      <c r="D815" s="1439"/>
      <c r="E815" s="1439">
        <f t="array" ref="E815">IF(H814&lt;&gt;"",E814,IF(E814="","",IFERROR(MATCH(TRUE(),INDEX(INDEX(K:K,E814+1):K219&lt;&gt;"",0),0)+E814,"")))</f>
        <v>956</v>
      </c>
      <c r="F815" s="1441">
        <f t="shared" si="196"/>
        <v>0</v>
      </c>
      <c r="G815" s="1441" t="str">
        <f t="shared" si="190"/>
        <v/>
      </c>
      <c r="H815" s="1440" t="str">
        <f t="shared" si="191"/>
        <v/>
      </c>
      <c r="I815" s="1439" t="str">
        <f>IF(AND(F815&lt;&gt;"",N26&gt;0,M815&gt;N26),"Mot &gt; limite","")</f>
        <v/>
      </c>
      <c r="M815" s="1408">
        <f>IF(OR(F815="",N26="",N26&lt;=0),"",IF(LEN(F815)&lt;=N26,LEN(F815),IFERROR(FIND("♦",SUBSTITUTE(LEFT(F815,N26)," ","♦",LEN(LEFT(F815,N26))-LEN(SUBSTITUTE(LEFT(F815,N26)," ","")))),FIND(" ",F815&amp;" ",N26+1)-1)))</f>
        <v>1</v>
      </c>
      <c r="N815" s="1437" t="str">
        <f t="shared" si="192"/>
        <v/>
      </c>
      <c r="O815" s="1438" t="str">
        <f t="shared" si="193"/>
        <v/>
      </c>
      <c r="P815" s="1437" t="str">
        <f t="shared" si="194"/>
        <v/>
      </c>
      <c r="Q815" s="1437" t="str">
        <f t="shared" si="195"/>
        <v/>
      </c>
      <c r="EF815" s="1412"/>
      <c r="EG815" s="1411" t="s">
        <v>3662</v>
      </c>
      <c r="EH815" s="1411" t="s">
        <v>603</v>
      </c>
      <c r="EI815" s="1411" t="s">
        <v>1906</v>
      </c>
      <c r="EJ815" s="1411" t="s">
        <v>3663</v>
      </c>
      <c r="EK815" s="1411" t="s">
        <v>3663</v>
      </c>
      <c r="EL815" s="1411" t="s">
        <v>2485</v>
      </c>
      <c r="EM815" s="1411" t="s">
        <v>2486</v>
      </c>
      <c r="EN815" s="1411" t="s">
        <v>2953</v>
      </c>
      <c r="EO815" s="1414" t="s">
        <v>2954</v>
      </c>
    </row>
    <row r="816" spans="2:145">
      <c r="B816" s="1439"/>
      <c r="C816" s="1439"/>
      <c r="D816" s="1439"/>
      <c r="E816" s="1439">
        <f t="array" ref="E816">IF(H815&lt;&gt;"",E815,IF(E815="","",IFERROR(MATCH(TRUE(),INDEX(INDEX(K:K,E815+1):K219&lt;&gt;"",0),0)+E815,"")))</f>
        <v>957</v>
      </c>
      <c r="F816" s="1441">
        <f t="shared" si="196"/>
        <v>0</v>
      </c>
      <c r="G816" s="1441" t="str">
        <f t="shared" si="190"/>
        <v/>
      </c>
      <c r="H816" s="1440" t="str">
        <f t="shared" si="191"/>
        <v/>
      </c>
      <c r="I816" s="1439" t="str">
        <f>IF(AND(F816&lt;&gt;"",N26&gt;0,M816&gt;N26),"Mot &gt; limite","")</f>
        <v/>
      </c>
      <c r="M816" s="1408">
        <f>IF(OR(F816="",N26="",N26&lt;=0),"",IF(LEN(F816)&lt;=N26,LEN(F816),IFERROR(FIND("♦",SUBSTITUTE(LEFT(F816,N26)," ","♦",LEN(LEFT(F816,N26))-LEN(SUBSTITUTE(LEFT(F816,N26)," ","")))),FIND(" ",F816&amp;" ",N26+1)-1)))</f>
        <v>1</v>
      </c>
      <c r="N816" s="1437" t="str">
        <f t="shared" si="192"/>
        <v/>
      </c>
      <c r="O816" s="1438" t="str">
        <f t="shared" si="193"/>
        <v/>
      </c>
      <c r="P816" s="1437" t="str">
        <f t="shared" si="194"/>
        <v/>
      </c>
      <c r="Q816" s="1437" t="str">
        <f t="shared" si="195"/>
        <v/>
      </c>
      <c r="EF816" s="1412"/>
      <c r="EG816" s="1411" t="s">
        <v>3664</v>
      </c>
      <c r="EH816" s="1411" t="s">
        <v>603</v>
      </c>
      <c r="EI816" s="1411" t="s">
        <v>1906</v>
      </c>
      <c r="EJ816" s="1411" t="s">
        <v>3665</v>
      </c>
      <c r="EK816" s="1411" t="s">
        <v>3665</v>
      </c>
      <c r="EL816" s="1411" t="s">
        <v>2485</v>
      </c>
      <c r="EM816" s="1411" t="s">
        <v>2486</v>
      </c>
      <c r="EN816" s="1411" t="s">
        <v>2953</v>
      </c>
      <c r="EO816" s="1414" t="s">
        <v>2954</v>
      </c>
    </row>
    <row r="817" spans="2:145">
      <c r="B817" s="1439"/>
      <c r="C817" s="1439"/>
      <c r="D817" s="1439"/>
      <c r="E817" s="1439">
        <f t="array" ref="E817">IF(H816&lt;&gt;"",E816,IF(E816="","",IFERROR(MATCH(TRUE(),INDEX(INDEX(K:K,E816+1):K219&lt;&gt;"",0),0)+E816,"")))</f>
        <v>958</v>
      </c>
      <c r="F817" s="1441">
        <f t="shared" si="196"/>
        <v>0</v>
      </c>
      <c r="G817" s="1441" t="str">
        <f t="shared" si="190"/>
        <v/>
      </c>
      <c r="H817" s="1440" t="str">
        <f t="shared" si="191"/>
        <v/>
      </c>
      <c r="I817" s="1439" t="str">
        <f>IF(AND(F817&lt;&gt;"",N26&gt;0,M817&gt;N26),"Mot &gt; limite","")</f>
        <v/>
      </c>
      <c r="M817" s="1408">
        <f>IF(OR(F817="",N26="",N26&lt;=0),"",IF(LEN(F817)&lt;=N26,LEN(F817),IFERROR(FIND("♦",SUBSTITUTE(LEFT(F817,N26)," ","♦",LEN(LEFT(F817,N26))-LEN(SUBSTITUTE(LEFT(F817,N26)," ","")))),FIND(" ",F817&amp;" ",N26+1)-1)))</f>
        <v>1</v>
      </c>
      <c r="N817" s="1437" t="str">
        <f t="shared" si="192"/>
        <v/>
      </c>
      <c r="O817" s="1438" t="str">
        <f t="shared" si="193"/>
        <v/>
      </c>
      <c r="P817" s="1437" t="str">
        <f t="shared" si="194"/>
        <v/>
      </c>
      <c r="Q817" s="1437" t="str">
        <f t="shared" si="195"/>
        <v/>
      </c>
      <c r="EF817" s="1412"/>
      <c r="EG817" s="1411" t="s">
        <v>3666</v>
      </c>
      <c r="EH817" s="1411" t="s">
        <v>603</v>
      </c>
      <c r="EI817" s="1411" t="s">
        <v>1906</v>
      </c>
      <c r="EJ817" s="1411" t="s">
        <v>3667</v>
      </c>
      <c r="EK817" s="1411" t="s">
        <v>3667</v>
      </c>
      <c r="EL817" s="1411" t="s">
        <v>2485</v>
      </c>
      <c r="EM817" s="1411" t="s">
        <v>2486</v>
      </c>
      <c r="EN817" s="1411" t="s">
        <v>2953</v>
      </c>
      <c r="EO817" s="1414" t="s">
        <v>2954</v>
      </c>
    </row>
    <row r="818" spans="2:145">
      <c r="B818" s="1439"/>
      <c r="C818" s="1439"/>
      <c r="D818" s="1439"/>
      <c r="E818" s="1439">
        <f t="array" ref="E818">IF(H817&lt;&gt;"",E817,IF(E817="","",IFERROR(MATCH(TRUE(),INDEX(INDEX(K:K,E817+1):K219&lt;&gt;"",0),0)+E817,"")))</f>
        <v>959</v>
      </c>
      <c r="F818" s="1441">
        <f t="shared" si="196"/>
        <v>0</v>
      </c>
      <c r="G818" s="1441" t="str">
        <f t="shared" si="190"/>
        <v/>
      </c>
      <c r="H818" s="1440" t="str">
        <f t="shared" si="191"/>
        <v/>
      </c>
      <c r="I818" s="1439" t="str">
        <f>IF(AND(F818&lt;&gt;"",N26&gt;0,M818&gt;N26),"Mot &gt; limite","")</f>
        <v/>
      </c>
      <c r="M818" s="1408">
        <f>IF(OR(F818="",N26="",N26&lt;=0),"",IF(LEN(F818)&lt;=N26,LEN(F818),IFERROR(FIND("♦",SUBSTITUTE(LEFT(F818,N26)," ","♦",LEN(LEFT(F818,N26))-LEN(SUBSTITUTE(LEFT(F818,N26)," ","")))),FIND(" ",F818&amp;" ",N26+1)-1)))</f>
        <v>1</v>
      </c>
      <c r="N818" s="1437" t="str">
        <f t="shared" si="192"/>
        <v/>
      </c>
      <c r="O818" s="1438" t="str">
        <f t="shared" si="193"/>
        <v/>
      </c>
      <c r="P818" s="1437" t="str">
        <f t="shared" si="194"/>
        <v/>
      </c>
      <c r="Q818" s="1437" t="str">
        <f t="shared" si="195"/>
        <v/>
      </c>
      <c r="EF818" s="1412"/>
      <c r="EG818" s="1411" t="s">
        <v>3668</v>
      </c>
      <c r="EH818" s="1411" t="s">
        <v>603</v>
      </c>
      <c r="EI818" s="1411" t="s">
        <v>1906</v>
      </c>
      <c r="EJ818" s="1411" t="s">
        <v>3669</v>
      </c>
      <c r="EK818" s="1411" t="s">
        <v>3669</v>
      </c>
      <c r="EL818" s="1411" t="s">
        <v>2485</v>
      </c>
      <c r="EM818" s="1411" t="s">
        <v>2486</v>
      </c>
      <c r="EN818" s="1411" t="s">
        <v>2953</v>
      </c>
      <c r="EO818" s="1414" t="s">
        <v>2954</v>
      </c>
    </row>
    <row r="819" spans="2:145">
      <c r="B819" s="1439"/>
      <c r="C819" s="1439"/>
      <c r="D819" s="1439"/>
      <c r="E819" s="1439">
        <f t="array" ref="E819">IF(H818&lt;&gt;"",E818,IF(E818="","",IFERROR(MATCH(TRUE(),INDEX(INDEX(K:K,E818+1):K219&lt;&gt;"",0),0)+E818,"")))</f>
        <v>960</v>
      </c>
      <c r="F819" s="1441">
        <f t="shared" si="196"/>
        <v>0</v>
      </c>
      <c r="G819" s="1441" t="str">
        <f t="shared" si="190"/>
        <v/>
      </c>
      <c r="H819" s="1440" t="str">
        <f t="shared" si="191"/>
        <v/>
      </c>
      <c r="I819" s="1439" t="str">
        <f>IF(AND(F819&lt;&gt;"",N26&gt;0,M819&gt;N26),"Mot &gt; limite","")</f>
        <v/>
      </c>
      <c r="M819" s="1408">
        <f>IF(OR(F819="",N26="",N26&lt;=0),"",IF(LEN(F819)&lt;=N26,LEN(F819),IFERROR(FIND("♦",SUBSTITUTE(LEFT(F819,N26)," ","♦",LEN(LEFT(F819,N26))-LEN(SUBSTITUTE(LEFT(F819,N26)," ","")))),FIND(" ",F819&amp;" ",N26+1)-1)))</f>
        <v>1</v>
      </c>
      <c r="N819" s="1437" t="str">
        <f t="shared" si="192"/>
        <v/>
      </c>
      <c r="O819" s="1438" t="str">
        <f t="shared" si="193"/>
        <v/>
      </c>
      <c r="P819" s="1437" t="str">
        <f t="shared" si="194"/>
        <v/>
      </c>
      <c r="Q819" s="1437" t="str">
        <f t="shared" si="195"/>
        <v/>
      </c>
      <c r="EF819" s="1412"/>
      <c r="EG819" s="1411" t="s">
        <v>3670</v>
      </c>
      <c r="EH819" s="1411" t="s">
        <v>603</v>
      </c>
      <c r="EI819" s="1411" t="s">
        <v>1906</v>
      </c>
      <c r="EJ819" s="1411" t="s">
        <v>3671</v>
      </c>
      <c r="EK819" s="1411" t="s">
        <v>3671</v>
      </c>
      <c r="EL819" s="1411" t="s">
        <v>2485</v>
      </c>
      <c r="EM819" s="1411" t="s">
        <v>2486</v>
      </c>
      <c r="EN819" s="1411" t="s">
        <v>2953</v>
      </c>
      <c r="EO819" s="1414" t="s">
        <v>2954</v>
      </c>
    </row>
    <row r="820" spans="2:145">
      <c r="B820" s="1439"/>
      <c r="C820" s="1439"/>
      <c r="D820" s="1439"/>
      <c r="E820" s="1439">
        <f t="array" ref="E820">IF(H819&lt;&gt;"",E819,IF(E819="","",IFERROR(MATCH(TRUE(),INDEX(INDEX(K:K,E819+1):K219&lt;&gt;"",0),0)+E819,"")))</f>
        <v>961</v>
      </c>
      <c r="F820" s="1441">
        <f t="shared" si="196"/>
        <v>0</v>
      </c>
      <c r="G820" s="1441" t="str">
        <f t="shared" si="190"/>
        <v/>
      </c>
      <c r="H820" s="1440" t="str">
        <f t="shared" si="191"/>
        <v/>
      </c>
      <c r="I820" s="1439" t="str">
        <f>IF(AND(F820&lt;&gt;"",N26&gt;0,M820&gt;N26),"Mot &gt; limite","")</f>
        <v/>
      </c>
      <c r="M820" s="1408">
        <f>IF(OR(F820="",N26="",N26&lt;=0),"",IF(LEN(F820)&lt;=N26,LEN(F820),IFERROR(FIND("♦",SUBSTITUTE(LEFT(F820,N26)," ","♦",LEN(LEFT(F820,N26))-LEN(SUBSTITUTE(LEFT(F820,N26)," ","")))),FIND(" ",F820&amp;" ",N26+1)-1)))</f>
        <v>1</v>
      </c>
      <c r="N820" s="1437" t="str">
        <f t="shared" si="192"/>
        <v/>
      </c>
      <c r="O820" s="1438" t="str">
        <f t="shared" si="193"/>
        <v/>
      </c>
      <c r="P820" s="1437" t="str">
        <f t="shared" si="194"/>
        <v/>
      </c>
      <c r="Q820" s="1437" t="str">
        <f t="shared" si="195"/>
        <v/>
      </c>
      <c r="EF820" s="1412"/>
      <c r="EG820" s="1411" t="s">
        <v>3672</v>
      </c>
      <c r="EH820" s="1411" t="s">
        <v>603</v>
      </c>
      <c r="EI820" s="1411" t="s">
        <v>1906</v>
      </c>
      <c r="EJ820" s="1411" t="s">
        <v>3673</v>
      </c>
      <c r="EK820" s="1411" t="s">
        <v>3673</v>
      </c>
      <c r="EL820" s="1411" t="s">
        <v>2485</v>
      </c>
      <c r="EM820" s="1411" t="s">
        <v>2486</v>
      </c>
      <c r="EN820" s="1411" t="s">
        <v>2953</v>
      </c>
      <c r="EO820" s="1414" t="s">
        <v>2954</v>
      </c>
    </row>
    <row r="821" spans="2:145">
      <c r="B821" s="1439"/>
      <c r="C821" s="1439"/>
      <c r="D821" s="1439"/>
      <c r="E821" s="1439">
        <f t="array" ref="E821">IF(H820&lt;&gt;"",E820,IF(E820="","",IFERROR(MATCH(TRUE(),INDEX(INDEX(K:K,E820+1):K219&lt;&gt;"",0),0)+E820,"")))</f>
        <v>962</v>
      </c>
      <c r="F821" s="1441">
        <f t="shared" si="196"/>
        <v>0</v>
      </c>
      <c r="G821" s="1441" t="str">
        <f t="shared" si="190"/>
        <v/>
      </c>
      <c r="H821" s="1440" t="str">
        <f t="shared" si="191"/>
        <v/>
      </c>
      <c r="I821" s="1439" t="str">
        <f>IF(AND(F821&lt;&gt;"",N26&gt;0,M821&gt;N26),"Mot &gt; limite","")</f>
        <v/>
      </c>
      <c r="M821" s="1408">
        <f>IF(OR(F821="",N26="",N26&lt;=0),"",IF(LEN(F821)&lt;=N26,LEN(F821),IFERROR(FIND("♦",SUBSTITUTE(LEFT(F821,N26)," ","♦",LEN(LEFT(F821,N26))-LEN(SUBSTITUTE(LEFT(F821,N26)," ","")))),FIND(" ",F821&amp;" ",N26+1)-1)))</f>
        <v>1</v>
      </c>
      <c r="N821" s="1437" t="str">
        <f t="shared" si="192"/>
        <v/>
      </c>
      <c r="O821" s="1438" t="str">
        <f t="shared" si="193"/>
        <v/>
      </c>
      <c r="P821" s="1437" t="str">
        <f t="shared" si="194"/>
        <v/>
      </c>
      <c r="Q821" s="1437" t="str">
        <f t="shared" si="195"/>
        <v/>
      </c>
      <c r="EF821" s="1412"/>
      <c r="EG821" s="1411" t="s">
        <v>3674</v>
      </c>
      <c r="EH821" s="1411" t="s">
        <v>603</v>
      </c>
      <c r="EI821" s="1411" t="s">
        <v>1906</v>
      </c>
      <c r="EJ821" s="1411" t="s">
        <v>3675</v>
      </c>
      <c r="EK821" s="1411" t="s">
        <v>3675</v>
      </c>
      <c r="EL821" s="1411" t="s">
        <v>2485</v>
      </c>
      <c r="EM821" s="1411" t="s">
        <v>2486</v>
      </c>
      <c r="EN821" s="1411" t="s">
        <v>2953</v>
      </c>
      <c r="EO821" s="1414" t="s">
        <v>2954</v>
      </c>
    </row>
    <row r="822" spans="2:145">
      <c r="B822" s="1439"/>
      <c r="C822" s="1439"/>
      <c r="D822" s="1439"/>
      <c r="E822" s="1439">
        <f t="array" ref="E822">IF(H821&lt;&gt;"",E821,IF(E821="","",IFERROR(MATCH(TRUE(),INDEX(INDEX(K:K,E821+1):K219&lt;&gt;"",0),0)+E821,"")))</f>
        <v>963</v>
      </c>
      <c r="F822" s="1441">
        <f t="shared" si="196"/>
        <v>0</v>
      </c>
      <c r="G822" s="1441" t="str">
        <f t="shared" si="190"/>
        <v/>
      </c>
      <c r="H822" s="1440" t="str">
        <f t="shared" si="191"/>
        <v/>
      </c>
      <c r="I822" s="1439" t="str">
        <f>IF(AND(F822&lt;&gt;"",N26&gt;0,M822&gt;N26),"Mot &gt; limite","")</f>
        <v/>
      </c>
      <c r="M822" s="1408">
        <f>IF(OR(F822="",N26="",N26&lt;=0),"",IF(LEN(F822)&lt;=N26,LEN(F822),IFERROR(FIND("♦",SUBSTITUTE(LEFT(F822,N26)," ","♦",LEN(LEFT(F822,N26))-LEN(SUBSTITUTE(LEFT(F822,N26)," ","")))),FIND(" ",F822&amp;" ",N26+1)-1)))</f>
        <v>1</v>
      </c>
      <c r="N822" s="1437" t="str">
        <f t="shared" si="192"/>
        <v/>
      </c>
      <c r="O822" s="1438" t="str">
        <f t="shared" si="193"/>
        <v/>
      </c>
      <c r="P822" s="1437" t="str">
        <f t="shared" si="194"/>
        <v/>
      </c>
      <c r="Q822" s="1437" t="str">
        <f t="shared" si="195"/>
        <v/>
      </c>
      <c r="EF822" s="1412"/>
      <c r="EG822" s="1411" t="s">
        <v>3676</v>
      </c>
      <c r="EH822" s="1411" t="s">
        <v>603</v>
      </c>
      <c r="EI822" s="1411" t="s">
        <v>1906</v>
      </c>
      <c r="EJ822" s="1411" t="s">
        <v>3677</v>
      </c>
      <c r="EK822" s="1411" t="s">
        <v>3677</v>
      </c>
      <c r="EL822" s="1411" t="s">
        <v>2485</v>
      </c>
      <c r="EM822" s="1411" t="s">
        <v>2486</v>
      </c>
      <c r="EN822" s="1411" t="s">
        <v>2953</v>
      </c>
      <c r="EO822" s="1414" t="s">
        <v>2954</v>
      </c>
    </row>
    <row r="823" spans="2:145">
      <c r="B823" s="1439"/>
      <c r="C823" s="1439"/>
      <c r="D823" s="1439"/>
      <c r="E823" s="1439">
        <f t="array" ref="E823">IF(H822&lt;&gt;"",E822,IF(E822="","",IFERROR(MATCH(TRUE(),INDEX(INDEX(K:K,E822+1):K219&lt;&gt;"",0),0)+E822,"")))</f>
        <v>964</v>
      </c>
      <c r="F823" s="1441">
        <f t="shared" si="196"/>
        <v>0</v>
      </c>
      <c r="G823" s="1441" t="str">
        <f t="shared" si="190"/>
        <v/>
      </c>
      <c r="H823" s="1440" t="str">
        <f t="shared" si="191"/>
        <v/>
      </c>
      <c r="I823" s="1439" t="str">
        <f>IF(AND(F823&lt;&gt;"",N26&gt;0,M823&gt;N26),"Mot &gt; limite","")</f>
        <v/>
      </c>
      <c r="M823" s="1408">
        <f>IF(OR(F823="",N26="",N26&lt;=0),"",IF(LEN(F823)&lt;=N26,LEN(F823),IFERROR(FIND("♦",SUBSTITUTE(LEFT(F823,N26)," ","♦",LEN(LEFT(F823,N26))-LEN(SUBSTITUTE(LEFT(F823,N26)," ","")))),FIND(" ",F823&amp;" ",N26+1)-1)))</f>
        <v>1</v>
      </c>
      <c r="N823" s="1437" t="str">
        <f t="shared" si="192"/>
        <v/>
      </c>
      <c r="O823" s="1438" t="str">
        <f t="shared" si="193"/>
        <v/>
      </c>
      <c r="P823" s="1437" t="str">
        <f t="shared" si="194"/>
        <v/>
      </c>
      <c r="Q823" s="1437" t="str">
        <f t="shared" si="195"/>
        <v/>
      </c>
      <c r="EF823" s="1412"/>
      <c r="EG823" s="1411" t="s">
        <v>3678</v>
      </c>
      <c r="EH823" s="1411" t="s">
        <v>603</v>
      </c>
      <c r="EI823" s="1411" t="s">
        <v>1906</v>
      </c>
      <c r="EJ823" s="1411" t="s">
        <v>3679</v>
      </c>
      <c r="EK823" s="1411" t="s">
        <v>3679</v>
      </c>
      <c r="EL823" s="1411" t="s">
        <v>2485</v>
      </c>
      <c r="EM823" s="1411" t="s">
        <v>2486</v>
      </c>
      <c r="EN823" s="1411" t="s">
        <v>2953</v>
      </c>
      <c r="EO823" s="1414" t="s">
        <v>2954</v>
      </c>
    </row>
    <row r="824" spans="2:145">
      <c r="B824" s="1439"/>
      <c r="C824" s="1439"/>
      <c r="D824" s="1439"/>
      <c r="E824" s="1439">
        <f t="array" ref="E824">IF(H823&lt;&gt;"",E823,IF(E823="","",IFERROR(MATCH(TRUE(),INDEX(INDEX(K:K,E823+1):K219&lt;&gt;"",0),0)+E823,"")))</f>
        <v>965</v>
      </c>
      <c r="F824" s="1441">
        <f t="shared" si="196"/>
        <v>0</v>
      </c>
      <c r="G824" s="1441" t="str">
        <f t="shared" si="190"/>
        <v/>
      </c>
      <c r="H824" s="1440" t="str">
        <f t="shared" si="191"/>
        <v/>
      </c>
      <c r="I824" s="1439" t="str">
        <f>IF(AND(F824&lt;&gt;"",N26&gt;0,M824&gt;N26),"Mot &gt; limite","")</f>
        <v/>
      </c>
      <c r="M824" s="1408">
        <f>IF(OR(F824="",N26="",N26&lt;=0),"",IF(LEN(F824)&lt;=N26,LEN(F824),IFERROR(FIND("♦",SUBSTITUTE(LEFT(F824,N26)," ","♦",LEN(LEFT(F824,N26))-LEN(SUBSTITUTE(LEFT(F824,N26)," ","")))),FIND(" ",F824&amp;" ",N26+1)-1)))</f>
        <v>1</v>
      </c>
      <c r="N824" s="1437" t="str">
        <f t="shared" si="192"/>
        <v/>
      </c>
      <c r="O824" s="1438" t="str">
        <f t="shared" si="193"/>
        <v/>
      </c>
      <c r="P824" s="1437" t="str">
        <f t="shared" si="194"/>
        <v/>
      </c>
      <c r="Q824" s="1437" t="str">
        <f t="shared" si="195"/>
        <v/>
      </c>
      <c r="EF824" s="1412"/>
      <c r="EG824" s="1411" t="s">
        <v>3680</v>
      </c>
      <c r="EH824" s="1411" t="s">
        <v>603</v>
      </c>
      <c r="EI824" s="1411" t="s">
        <v>1906</v>
      </c>
      <c r="EJ824" s="1411" t="s">
        <v>3681</v>
      </c>
      <c r="EK824" s="1411" t="s">
        <v>3681</v>
      </c>
      <c r="EL824" s="1411" t="s">
        <v>2485</v>
      </c>
      <c r="EM824" s="1411" t="s">
        <v>2486</v>
      </c>
      <c r="EN824" s="1411" t="s">
        <v>2953</v>
      </c>
      <c r="EO824" s="1414" t="s">
        <v>2954</v>
      </c>
    </row>
    <row r="825" spans="2:145">
      <c r="B825" s="1439"/>
      <c r="C825" s="1439"/>
      <c r="D825" s="1439"/>
      <c r="E825" s="1439">
        <f t="array" ref="E825">IF(H824&lt;&gt;"",E824,IF(E824="","",IFERROR(MATCH(TRUE(),INDEX(INDEX(K:K,E824+1):K219&lt;&gt;"",0),0)+E824,"")))</f>
        <v>966</v>
      </c>
      <c r="F825" s="1441">
        <f t="shared" si="196"/>
        <v>0</v>
      </c>
      <c r="G825" s="1441" t="str">
        <f t="shared" si="190"/>
        <v/>
      </c>
      <c r="H825" s="1440" t="str">
        <f t="shared" si="191"/>
        <v/>
      </c>
      <c r="I825" s="1439" t="str">
        <f>IF(AND(F825&lt;&gt;"",N26&gt;0,M825&gt;N26),"Mot &gt; limite","")</f>
        <v/>
      </c>
      <c r="M825" s="1408">
        <f>IF(OR(F825="",N26="",N26&lt;=0),"",IF(LEN(F825)&lt;=N26,LEN(F825),IFERROR(FIND("♦",SUBSTITUTE(LEFT(F825,N26)," ","♦",LEN(LEFT(F825,N26))-LEN(SUBSTITUTE(LEFT(F825,N26)," ","")))),FIND(" ",F825&amp;" ",N26+1)-1)))</f>
        <v>1</v>
      </c>
      <c r="N825" s="1437" t="str">
        <f t="shared" si="192"/>
        <v/>
      </c>
      <c r="O825" s="1438" t="str">
        <f t="shared" si="193"/>
        <v/>
      </c>
      <c r="P825" s="1437" t="str">
        <f t="shared" si="194"/>
        <v/>
      </c>
      <c r="Q825" s="1437" t="str">
        <f t="shared" si="195"/>
        <v/>
      </c>
      <c r="EF825" s="1412"/>
      <c r="EG825" s="1411" t="s">
        <v>3682</v>
      </c>
      <c r="EH825" s="1411" t="s">
        <v>603</v>
      </c>
      <c r="EI825" s="1411" t="s">
        <v>1906</v>
      </c>
      <c r="EJ825" s="1411" t="s">
        <v>3683</v>
      </c>
      <c r="EK825" s="1411" t="s">
        <v>3683</v>
      </c>
      <c r="EL825" s="1411" t="s">
        <v>2485</v>
      </c>
      <c r="EM825" s="1411" t="s">
        <v>2486</v>
      </c>
      <c r="EN825" s="1411" t="s">
        <v>2953</v>
      </c>
      <c r="EO825" s="1414" t="s">
        <v>2954</v>
      </c>
    </row>
    <row r="826" spans="2:145">
      <c r="B826" s="1439"/>
      <c r="C826" s="1439"/>
      <c r="D826" s="1439"/>
      <c r="E826" s="1439">
        <f t="array" ref="E826">IF(H825&lt;&gt;"",E825,IF(E825="","",IFERROR(MATCH(TRUE(),INDEX(INDEX(K:K,E825+1):K219&lt;&gt;"",0),0)+E825,"")))</f>
        <v>967</v>
      </c>
      <c r="F826" s="1441">
        <f t="shared" si="196"/>
        <v>0</v>
      </c>
      <c r="G826" s="1441" t="str">
        <f t="shared" si="190"/>
        <v/>
      </c>
      <c r="H826" s="1440" t="str">
        <f t="shared" si="191"/>
        <v/>
      </c>
      <c r="I826" s="1439" t="str">
        <f>IF(AND(F826&lt;&gt;"",N26&gt;0,M826&gt;N26),"Mot &gt; limite","")</f>
        <v/>
      </c>
      <c r="M826" s="1408">
        <f>IF(OR(F826="",N26="",N26&lt;=0),"",IF(LEN(F826)&lt;=N26,LEN(F826),IFERROR(FIND("♦",SUBSTITUTE(LEFT(F826,N26)," ","♦",LEN(LEFT(F826,N26))-LEN(SUBSTITUTE(LEFT(F826,N26)," ","")))),FIND(" ",F826&amp;" ",N26+1)-1)))</f>
        <v>1</v>
      </c>
      <c r="N826" s="1437" t="str">
        <f t="shared" si="192"/>
        <v/>
      </c>
      <c r="O826" s="1438" t="str">
        <f t="shared" si="193"/>
        <v/>
      </c>
      <c r="P826" s="1437" t="str">
        <f t="shared" si="194"/>
        <v/>
      </c>
      <c r="Q826" s="1437" t="str">
        <f t="shared" si="195"/>
        <v/>
      </c>
      <c r="EF826" s="1412"/>
      <c r="EG826" s="1411" t="s">
        <v>3684</v>
      </c>
      <c r="EH826" s="1411" t="s">
        <v>603</v>
      </c>
      <c r="EI826" s="1411" t="s">
        <v>1906</v>
      </c>
      <c r="EJ826" s="1411" t="s">
        <v>3685</v>
      </c>
      <c r="EK826" s="1411" t="s">
        <v>3685</v>
      </c>
      <c r="EL826" s="1411" t="s">
        <v>2485</v>
      </c>
      <c r="EM826" s="1411" t="s">
        <v>2486</v>
      </c>
      <c r="EN826" s="1411" t="s">
        <v>2953</v>
      </c>
      <c r="EO826" s="1414" t="s">
        <v>2954</v>
      </c>
    </row>
    <row r="827" spans="2:145">
      <c r="B827" s="1439"/>
      <c r="C827" s="1439"/>
      <c r="D827" s="1439"/>
      <c r="E827" s="1439">
        <f t="array" ref="E827">IF(H826&lt;&gt;"",E826,IF(E826="","",IFERROR(MATCH(TRUE(),INDEX(INDEX(K:K,E826+1):K219&lt;&gt;"",0),0)+E826,"")))</f>
        <v>968</v>
      </c>
      <c r="F827" s="1441">
        <f t="shared" si="196"/>
        <v>0</v>
      </c>
      <c r="G827" s="1441" t="str">
        <f t="shared" si="190"/>
        <v/>
      </c>
      <c r="H827" s="1440" t="str">
        <f t="shared" si="191"/>
        <v/>
      </c>
      <c r="I827" s="1439" t="str">
        <f>IF(AND(F827&lt;&gt;"",N26&gt;0,M827&gt;N26),"Mot &gt; limite","")</f>
        <v/>
      </c>
      <c r="M827" s="1408">
        <f>IF(OR(F827="",N26="",N26&lt;=0),"",IF(LEN(F827)&lt;=N26,LEN(F827),IFERROR(FIND("♦",SUBSTITUTE(LEFT(F827,N26)," ","♦",LEN(LEFT(F827,N26))-LEN(SUBSTITUTE(LEFT(F827,N26)," ","")))),FIND(" ",F827&amp;" ",N26+1)-1)))</f>
        <v>1</v>
      </c>
      <c r="N827" s="1437" t="str">
        <f t="shared" si="192"/>
        <v/>
      </c>
      <c r="O827" s="1438" t="str">
        <f t="shared" si="193"/>
        <v/>
      </c>
      <c r="P827" s="1437" t="str">
        <f t="shared" si="194"/>
        <v/>
      </c>
      <c r="Q827" s="1437" t="str">
        <f t="shared" si="195"/>
        <v/>
      </c>
      <c r="EF827" s="1412"/>
      <c r="EG827" s="1411" t="s">
        <v>3686</v>
      </c>
      <c r="EH827" s="1411" t="s">
        <v>603</v>
      </c>
      <c r="EI827" s="1411" t="s">
        <v>1906</v>
      </c>
      <c r="EJ827" s="1411" t="s">
        <v>3687</v>
      </c>
      <c r="EK827" s="1411" t="s">
        <v>3687</v>
      </c>
      <c r="EL827" s="1411" t="s">
        <v>2485</v>
      </c>
      <c r="EM827" s="1411" t="s">
        <v>2486</v>
      </c>
      <c r="EN827" s="1411" t="s">
        <v>2953</v>
      </c>
      <c r="EO827" s="1414" t="s">
        <v>2954</v>
      </c>
    </row>
    <row r="828" spans="2:145">
      <c r="B828" s="1439"/>
      <c r="C828" s="1439"/>
      <c r="D828" s="1439"/>
      <c r="E828" s="1439">
        <f t="array" ref="E828">IF(H827&lt;&gt;"",E827,IF(E827="","",IFERROR(MATCH(TRUE(),INDEX(INDEX(K:K,E827+1):K219&lt;&gt;"",0),0)+E827,"")))</f>
        <v>969</v>
      </c>
      <c r="F828" s="1441">
        <f t="shared" si="196"/>
        <v>0</v>
      </c>
      <c r="G828" s="1441" t="str">
        <f t="shared" si="190"/>
        <v/>
      </c>
      <c r="H828" s="1440" t="str">
        <f t="shared" si="191"/>
        <v/>
      </c>
      <c r="I828" s="1439" t="str">
        <f>IF(AND(F828&lt;&gt;"",N26&gt;0,M828&gt;N26),"Mot &gt; limite","")</f>
        <v/>
      </c>
      <c r="M828" s="1408">
        <f>IF(OR(F828="",N26="",N26&lt;=0),"",IF(LEN(F828)&lt;=N26,LEN(F828),IFERROR(FIND("♦",SUBSTITUTE(LEFT(F828,N26)," ","♦",LEN(LEFT(F828,N26))-LEN(SUBSTITUTE(LEFT(F828,N26)," ","")))),FIND(" ",F828&amp;" ",N26+1)-1)))</f>
        <v>1</v>
      </c>
      <c r="N828" s="1437" t="str">
        <f t="shared" si="192"/>
        <v/>
      </c>
      <c r="O828" s="1438" t="str">
        <f t="shared" si="193"/>
        <v/>
      </c>
      <c r="P828" s="1437" t="str">
        <f t="shared" si="194"/>
        <v/>
      </c>
      <c r="Q828" s="1437" t="str">
        <f t="shared" si="195"/>
        <v/>
      </c>
      <c r="EF828" s="1412"/>
      <c r="EG828" s="1411" t="s">
        <v>3688</v>
      </c>
      <c r="EH828" s="1411" t="s">
        <v>603</v>
      </c>
      <c r="EI828" s="1411" t="s">
        <v>1906</v>
      </c>
      <c r="EJ828" s="1411" t="s">
        <v>3689</v>
      </c>
      <c r="EK828" s="1411" t="s">
        <v>3689</v>
      </c>
      <c r="EL828" s="1411" t="s">
        <v>2485</v>
      </c>
      <c r="EM828" s="1411" t="s">
        <v>2486</v>
      </c>
      <c r="EN828" s="1411" t="s">
        <v>2953</v>
      </c>
      <c r="EO828" s="1414" t="s">
        <v>2954</v>
      </c>
    </row>
    <row r="829" spans="2:145">
      <c r="B829" s="1439"/>
      <c r="C829" s="1439"/>
      <c r="D829" s="1439"/>
      <c r="E829" s="1439">
        <f t="array" ref="E829">IF(H828&lt;&gt;"",E828,IF(E828="","",IFERROR(MATCH(TRUE(),INDEX(INDEX(K:K,E828+1):K219&lt;&gt;"",0),0)+E828,"")))</f>
        <v>970</v>
      </c>
      <c r="F829" s="1441">
        <f t="shared" si="196"/>
        <v>0</v>
      </c>
      <c r="G829" s="1441" t="str">
        <f t="shared" si="190"/>
        <v/>
      </c>
      <c r="H829" s="1440" t="str">
        <f t="shared" si="191"/>
        <v/>
      </c>
      <c r="I829" s="1439" t="str">
        <f>IF(AND(F829&lt;&gt;"",N26&gt;0,M829&gt;N26),"Mot &gt; limite","")</f>
        <v/>
      </c>
      <c r="M829" s="1408">
        <f>IF(OR(F829="",N26="",N26&lt;=0),"",IF(LEN(F829)&lt;=N26,LEN(F829),IFERROR(FIND("♦",SUBSTITUTE(LEFT(F829,N26)," ","♦",LEN(LEFT(F829,N26))-LEN(SUBSTITUTE(LEFT(F829,N26)," ","")))),FIND(" ",F829&amp;" ",N26+1)-1)))</f>
        <v>1</v>
      </c>
      <c r="N829" s="1437" t="str">
        <f t="shared" si="192"/>
        <v/>
      </c>
      <c r="O829" s="1438" t="str">
        <f t="shared" si="193"/>
        <v/>
      </c>
      <c r="P829" s="1437" t="str">
        <f t="shared" si="194"/>
        <v/>
      </c>
      <c r="Q829" s="1437" t="str">
        <f t="shared" si="195"/>
        <v/>
      </c>
      <c r="EF829" s="1412"/>
      <c r="EG829" s="1411" t="s">
        <v>3690</v>
      </c>
      <c r="EH829" s="1411" t="s">
        <v>603</v>
      </c>
      <c r="EI829" s="1411" t="s">
        <v>1906</v>
      </c>
      <c r="EJ829" s="1411" t="s">
        <v>836</v>
      </c>
      <c r="EK829" s="1411" t="s">
        <v>836</v>
      </c>
      <c r="EL829" s="1411" t="s">
        <v>2485</v>
      </c>
      <c r="EM829" s="1411" t="s">
        <v>2486</v>
      </c>
      <c r="EN829" s="1411" t="s">
        <v>2953</v>
      </c>
      <c r="EO829" s="1414" t="s">
        <v>2954</v>
      </c>
    </row>
    <row r="830" spans="2:145">
      <c r="B830" s="1439"/>
      <c r="C830" s="1439"/>
      <c r="D830" s="1439"/>
      <c r="E830" s="1439">
        <f t="array" ref="E830">IF(H829&lt;&gt;"",E829,IF(E829="","",IFERROR(MATCH(TRUE(),INDEX(INDEX(K:K,E829+1):K219&lt;&gt;"",0),0)+E829,"")))</f>
        <v>971</v>
      </c>
      <c r="F830" s="1441">
        <f t="shared" si="196"/>
        <v>0</v>
      </c>
      <c r="G830" s="1441" t="str">
        <f t="shared" si="190"/>
        <v/>
      </c>
      <c r="H830" s="1440" t="str">
        <f t="shared" si="191"/>
        <v/>
      </c>
      <c r="I830" s="1439" t="str">
        <f>IF(AND(F830&lt;&gt;"",N26&gt;0,M830&gt;N26),"Mot &gt; limite","")</f>
        <v/>
      </c>
      <c r="M830" s="1408">
        <f>IF(OR(F830="",N26="",N26&lt;=0),"",IF(LEN(F830)&lt;=N26,LEN(F830),IFERROR(FIND("♦",SUBSTITUTE(LEFT(F830,N26)," ","♦",LEN(LEFT(F830,N26))-LEN(SUBSTITUTE(LEFT(F830,N26)," ","")))),FIND(" ",F830&amp;" ",N26+1)-1)))</f>
        <v>1</v>
      </c>
      <c r="N830" s="1437" t="str">
        <f t="shared" si="192"/>
        <v/>
      </c>
      <c r="O830" s="1438" t="str">
        <f t="shared" si="193"/>
        <v/>
      </c>
      <c r="P830" s="1437" t="str">
        <f t="shared" si="194"/>
        <v/>
      </c>
      <c r="Q830" s="1437" t="str">
        <f t="shared" si="195"/>
        <v/>
      </c>
      <c r="EF830" s="1412"/>
      <c r="EG830" s="1411" t="s">
        <v>3691</v>
      </c>
      <c r="EH830" s="1411" t="s">
        <v>603</v>
      </c>
      <c r="EI830" s="1411" t="s">
        <v>1906</v>
      </c>
      <c r="EJ830" s="1411" t="s">
        <v>3692</v>
      </c>
      <c r="EK830" s="1411" t="s">
        <v>3692</v>
      </c>
      <c r="EL830" s="1411" t="s">
        <v>1980</v>
      </c>
      <c r="EM830" s="1411" t="s">
        <v>1981</v>
      </c>
      <c r="EN830" s="1411" t="s">
        <v>1910</v>
      </c>
      <c r="EO830" s="1414" t="s">
        <v>1982</v>
      </c>
    </row>
    <row r="831" spans="2:145">
      <c r="B831" s="1439"/>
      <c r="C831" s="1439"/>
      <c r="D831" s="1439"/>
      <c r="E831" s="1439">
        <f t="array" ref="E831">IF(H830&lt;&gt;"",E830,IF(E830="","",IFERROR(MATCH(TRUE(),INDEX(INDEX(K:K,E830+1):K219&lt;&gt;"",0),0)+E830,"")))</f>
        <v>972</v>
      </c>
      <c r="F831" s="1441">
        <f t="shared" si="196"/>
        <v>0</v>
      </c>
      <c r="G831" s="1441" t="str">
        <f t="shared" si="190"/>
        <v/>
      </c>
      <c r="H831" s="1440" t="str">
        <f t="shared" si="191"/>
        <v/>
      </c>
      <c r="I831" s="1439" t="str">
        <f>IF(AND(F831&lt;&gt;"",N26&gt;0,M831&gt;N26),"Mot &gt; limite","")</f>
        <v/>
      </c>
      <c r="M831" s="1408">
        <f>IF(OR(F831="",N26="",N26&lt;=0),"",IF(LEN(F831)&lt;=N26,LEN(F831),IFERROR(FIND("♦",SUBSTITUTE(LEFT(F831,N26)," ","♦",LEN(LEFT(F831,N26))-LEN(SUBSTITUTE(LEFT(F831,N26)," ","")))),FIND(" ",F831&amp;" ",N26+1)-1)))</f>
        <v>1</v>
      </c>
      <c r="N831" s="1437" t="str">
        <f t="shared" si="192"/>
        <v/>
      </c>
      <c r="O831" s="1438" t="str">
        <f t="shared" si="193"/>
        <v/>
      </c>
      <c r="P831" s="1437" t="str">
        <f t="shared" si="194"/>
        <v/>
      </c>
      <c r="Q831" s="1437" t="str">
        <f t="shared" si="195"/>
        <v/>
      </c>
      <c r="EF831" s="1412"/>
      <c r="EG831" s="1411" t="s">
        <v>3693</v>
      </c>
      <c r="EH831" s="1411" t="s">
        <v>603</v>
      </c>
      <c r="EI831" s="1411" t="s">
        <v>1906</v>
      </c>
      <c r="EJ831" s="1411" t="s">
        <v>3694</v>
      </c>
      <c r="EK831" s="1411" t="s">
        <v>3694</v>
      </c>
      <c r="EL831" s="1411" t="s">
        <v>1980</v>
      </c>
      <c r="EM831" s="1411" t="s">
        <v>1981</v>
      </c>
      <c r="EN831" s="1411" t="s">
        <v>1910</v>
      </c>
      <c r="EO831" s="1414" t="s">
        <v>1982</v>
      </c>
    </row>
    <row r="832" spans="2:145">
      <c r="B832" s="1439"/>
      <c r="C832" s="1439"/>
      <c r="D832" s="1439"/>
      <c r="E832" s="1439">
        <f t="array" ref="E832">IF(H831&lt;&gt;"",E831,IF(E831="","",IFERROR(MATCH(TRUE(),INDEX(INDEX(K:K,E831+1):K219&lt;&gt;"",0),0)+E831,"")))</f>
        <v>973</v>
      </c>
      <c r="F832" s="1441">
        <f t="shared" si="196"/>
        <v>0</v>
      </c>
      <c r="G832" s="1441" t="str">
        <f t="shared" si="190"/>
        <v/>
      </c>
      <c r="H832" s="1440" t="str">
        <f t="shared" si="191"/>
        <v/>
      </c>
      <c r="I832" s="1439" t="str">
        <f>IF(AND(F832&lt;&gt;"",N26&gt;0,M832&gt;N26),"Mot &gt; limite","")</f>
        <v/>
      </c>
      <c r="M832" s="1408">
        <f>IF(OR(F832="",N26="",N26&lt;=0),"",IF(LEN(F832)&lt;=N26,LEN(F832),IFERROR(FIND("♦",SUBSTITUTE(LEFT(F832,N26)," ","♦",LEN(LEFT(F832,N26))-LEN(SUBSTITUTE(LEFT(F832,N26)," ","")))),FIND(" ",F832&amp;" ",N26+1)-1)))</f>
        <v>1</v>
      </c>
      <c r="N832" s="1437" t="str">
        <f t="shared" si="192"/>
        <v/>
      </c>
      <c r="O832" s="1438" t="str">
        <f t="shared" si="193"/>
        <v/>
      </c>
      <c r="P832" s="1437" t="str">
        <f t="shared" si="194"/>
        <v/>
      </c>
      <c r="Q832" s="1437" t="str">
        <f t="shared" si="195"/>
        <v/>
      </c>
      <c r="EF832" s="1412"/>
      <c r="EG832" s="1411" t="s">
        <v>3695</v>
      </c>
      <c r="EH832" s="1411" t="s">
        <v>603</v>
      </c>
      <c r="EI832" s="1411" t="s">
        <v>1906</v>
      </c>
      <c r="EJ832" s="1411" t="s">
        <v>837</v>
      </c>
      <c r="EK832" s="1411" t="s">
        <v>837</v>
      </c>
      <c r="EL832" s="1411" t="s">
        <v>2485</v>
      </c>
      <c r="EM832" s="1411" t="s">
        <v>2486</v>
      </c>
      <c r="EN832" s="1411" t="s">
        <v>2953</v>
      </c>
      <c r="EO832" s="1414" t="s">
        <v>2954</v>
      </c>
    </row>
    <row r="833" spans="2:145">
      <c r="B833" s="1439"/>
      <c r="C833" s="1439"/>
      <c r="D833" s="1439"/>
      <c r="E833" s="1439">
        <f t="array" ref="E833">IF(H832&lt;&gt;"",E832,IF(E832="","",IFERROR(MATCH(TRUE(),INDEX(INDEX(K:K,E832+1):K219&lt;&gt;"",0),0)+E832,"")))</f>
        <v>974</v>
      </c>
      <c r="F833" s="1441">
        <f t="shared" si="196"/>
        <v>0</v>
      </c>
      <c r="G833" s="1441" t="str">
        <f t="shared" si="190"/>
        <v/>
      </c>
      <c r="H833" s="1440" t="str">
        <f t="shared" si="191"/>
        <v/>
      </c>
      <c r="I833" s="1439" t="str">
        <f>IF(AND(F833&lt;&gt;"",N26&gt;0,M833&gt;N26),"Mot &gt; limite","")</f>
        <v/>
      </c>
      <c r="M833" s="1408">
        <f>IF(OR(F833="",N26="",N26&lt;=0),"",IF(LEN(F833)&lt;=N26,LEN(F833),IFERROR(FIND("♦",SUBSTITUTE(LEFT(F833,N26)," ","♦",LEN(LEFT(F833,N26))-LEN(SUBSTITUTE(LEFT(F833,N26)," ","")))),FIND(" ",F833&amp;" ",N26+1)-1)))</f>
        <v>1</v>
      </c>
      <c r="N833" s="1437" t="str">
        <f t="shared" si="192"/>
        <v/>
      </c>
      <c r="O833" s="1438" t="str">
        <f t="shared" si="193"/>
        <v/>
      </c>
      <c r="P833" s="1437" t="str">
        <f t="shared" si="194"/>
        <v/>
      </c>
      <c r="Q833" s="1437" t="str">
        <f t="shared" si="195"/>
        <v/>
      </c>
      <c r="EF833" s="1412"/>
      <c r="EG833" s="1411" t="s">
        <v>3696</v>
      </c>
      <c r="EH833" s="1411" t="s">
        <v>603</v>
      </c>
      <c r="EI833" s="1411" t="s">
        <v>1906</v>
      </c>
      <c r="EJ833" s="1411" t="s">
        <v>3697</v>
      </c>
      <c r="EK833" s="1411" t="s">
        <v>3697</v>
      </c>
      <c r="EL833" s="1411" t="s">
        <v>2485</v>
      </c>
      <c r="EM833" s="1411" t="s">
        <v>2486</v>
      </c>
      <c r="EN833" s="1411" t="s">
        <v>2953</v>
      </c>
      <c r="EO833" s="1414" t="s">
        <v>2954</v>
      </c>
    </row>
    <row r="834" spans="2:145">
      <c r="B834" s="1439"/>
      <c r="C834" s="1439"/>
      <c r="D834" s="1439"/>
      <c r="E834" s="1439">
        <f t="array" ref="E834">IF(H833&lt;&gt;"",E833,IF(E833="","",IFERROR(MATCH(TRUE(),INDEX(INDEX(K:K,E833+1):K219&lt;&gt;"",0),0)+E833,"")))</f>
        <v>975</v>
      </c>
      <c r="F834" s="1441">
        <f t="shared" si="196"/>
        <v>0</v>
      </c>
      <c r="G834" s="1441" t="str">
        <f t="shared" si="190"/>
        <v/>
      </c>
      <c r="H834" s="1440" t="str">
        <f t="shared" si="191"/>
        <v/>
      </c>
      <c r="I834" s="1439" t="str">
        <f>IF(AND(F834&lt;&gt;"",N26&gt;0,M834&gt;N26),"Mot &gt; limite","")</f>
        <v/>
      </c>
      <c r="M834" s="1408">
        <f>IF(OR(F834="",N26="",N26&lt;=0),"",IF(LEN(F834)&lt;=N26,LEN(F834),IFERROR(FIND("♦",SUBSTITUTE(LEFT(F834,N26)," ","♦",LEN(LEFT(F834,N26))-LEN(SUBSTITUTE(LEFT(F834,N26)," ","")))),FIND(" ",F834&amp;" ",N26+1)-1)))</f>
        <v>1</v>
      </c>
      <c r="N834" s="1437" t="str">
        <f t="shared" si="192"/>
        <v/>
      </c>
      <c r="O834" s="1438" t="str">
        <f t="shared" si="193"/>
        <v/>
      </c>
      <c r="P834" s="1437" t="str">
        <f t="shared" si="194"/>
        <v/>
      </c>
      <c r="Q834" s="1437" t="str">
        <f t="shared" si="195"/>
        <v/>
      </c>
      <c r="EF834" s="1412"/>
      <c r="EG834" s="1411" t="s">
        <v>3698</v>
      </c>
      <c r="EH834" s="1411" t="s">
        <v>603</v>
      </c>
      <c r="EI834" s="1411" t="s">
        <v>1906</v>
      </c>
      <c r="EJ834" s="1411" t="s">
        <v>3699</v>
      </c>
      <c r="EK834" s="1411" t="s">
        <v>3699</v>
      </c>
      <c r="EL834" s="1411" t="s">
        <v>2485</v>
      </c>
      <c r="EM834" s="1411" t="s">
        <v>2486</v>
      </c>
      <c r="EN834" s="1411" t="s">
        <v>2953</v>
      </c>
      <c r="EO834" s="1414" t="s">
        <v>2954</v>
      </c>
    </row>
    <row r="835" spans="2:145">
      <c r="B835" s="1439"/>
      <c r="C835" s="1439"/>
      <c r="D835" s="1439"/>
      <c r="E835" s="1439">
        <f t="array" ref="E835">IF(H834&lt;&gt;"",E834,IF(E834="","",IFERROR(MATCH(TRUE(),INDEX(INDEX(K:K,E834+1):K219&lt;&gt;"",0),0)+E834,"")))</f>
        <v>976</v>
      </c>
      <c r="F835" s="1441">
        <f t="shared" si="196"/>
        <v>0</v>
      </c>
      <c r="G835" s="1441" t="str">
        <f t="shared" si="190"/>
        <v/>
      </c>
      <c r="H835" s="1440" t="str">
        <f t="shared" si="191"/>
        <v/>
      </c>
      <c r="I835" s="1439" t="str">
        <f>IF(AND(F835&lt;&gt;"",N26&gt;0,M835&gt;N26),"Mot &gt; limite","")</f>
        <v/>
      </c>
      <c r="M835" s="1408">
        <f>IF(OR(F835="",N26="",N26&lt;=0),"",IF(LEN(F835)&lt;=N26,LEN(F835),IFERROR(FIND("♦",SUBSTITUTE(LEFT(F835,N26)," ","♦",LEN(LEFT(F835,N26))-LEN(SUBSTITUTE(LEFT(F835,N26)," ","")))),FIND(" ",F835&amp;" ",N26+1)-1)))</f>
        <v>1</v>
      </c>
      <c r="N835" s="1437" t="str">
        <f t="shared" si="192"/>
        <v/>
      </c>
      <c r="O835" s="1438" t="str">
        <f t="shared" si="193"/>
        <v/>
      </c>
      <c r="P835" s="1437" t="str">
        <f t="shared" si="194"/>
        <v/>
      </c>
      <c r="Q835" s="1437" t="str">
        <f t="shared" si="195"/>
        <v/>
      </c>
      <c r="EF835" s="1412"/>
      <c r="EG835" s="1411" t="s">
        <v>3700</v>
      </c>
      <c r="EH835" s="1411" t="s">
        <v>603</v>
      </c>
      <c r="EI835" s="1411" t="s">
        <v>1906</v>
      </c>
      <c r="EJ835" s="1411" t="s">
        <v>3701</v>
      </c>
      <c r="EK835" s="1411" t="s">
        <v>3701</v>
      </c>
      <c r="EL835" s="1411" t="s">
        <v>2485</v>
      </c>
      <c r="EM835" s="1411" t="s">
        <v>2486</v>
      </c>
      <c r="EN835" s="1411" t="s">
        <v>2953</v>
      </c>
      <c r="EO835" s="1414" t="s">
        <v>2954</v>
      </c>
    </row>
    <row r="836" spans="2:145">
      <c r="B836" s="1439"/>
      <c r="C836" s="1439"/>
      <c r="D836" s="1439"/>
      <c r="E836" s="1439">
        <f t="array" ref="E836">IF(H835&lt;&gt;"",E835,IF(E835="","",IFERROR(MATCH(TRUE(),INDEX(INDEX(K:K,E835+1):K219&lt;&gt;"",0),0)+E835,"")))</f>
        <v>977</v>
      </c>
      <c r="F836" s="1441">
        <f t="shared" si="196"/>
        <v>0</v>
      </c>
      <c r="G836" s="1441" t="str">
        <f t="shared" si="190"/>
        <v/>
      </c>
      <c r="H836" s="1440" t="str">
        <f t="shared" si="191"/>
        <v/>
      </c>
      <c r="I836" s="1439" t="str">
        <f>IF(AND(F836&lt;&gt;"",N26&gt;0,M836&gt;N26),"Mot &gt; limite","")</f>
        <v/>
      </c>
      <c r="M836" s="1408">
        <f>IF(OR(F836="",N26="",N26&lt;=0),"",IF(LEN(F836)&lt;=N26,LEN(F836),IFERROR(FIND("♦",SUBSTITUTE(LEFT(F836,N26)," ","♦",LEN(LEFT(F836,N26))-LEN(SUBSTITUTE(LEFT(F836,N26)," ","")))),FIND(" ",F836&amp;" ",N26+1)-1)))</f>
        <v>1</v>
      </c>
      <c r="N836" s="1437" t="str">
        <f t="shared" si="192"/>
        <v/>
      </c>
      <c r="O836" s="1438" t="str">
        <f t="shared" si="193"/>
        <v/>
      </c>
      <c r="P836" s="1437" t="str">
        <f t="shared" si="194"/>
        <v/>
      </c>
      <c r="Q836" s="1437" t="str">
        <f t="shared" si="195"/>
        <v/>
      </c>
      <c r="EF836" s="1412"/>
      <c r="EG836" s="1411" t="s">
        <v>3702</v>
      </c>
      <c r="EH836" s="1411" t="s">
        <v>603</v>
      </c>
      <c r="EI836" s="1411" t="s">
        <v>1906</v>
      </c>
      <c r="EJ836" s="1411" t="s">
        <v>3703</v>
      </c>
      <c r="EK836" s="1411" t="s">
        <v>3703</v>
      </c>
      <c r="EL836" s="1411" t="s">
        <v>2485</v>
      </c>
      <c r="EM836" s="1411" t="s">
        <v>2486</v>
      </c>
      <c r="EN836" s="1411" t="s">
        <v>2953</v>
      </c>
      <c r="EO836" s="1414" t="s">
        <v>2954</v>
      </c>
    </row>
    <row r="837" spans="2:145">
      <c r="B837" s="1439"/>
      <c r="C837" s="1439"/>
      <c r="D837" s="1439"/>
      <c r="E837" s="1439">
        <f t="array" ref="E837">IF(H836&lt;&gt;"",E836,IF(E836="","",IFERROR(MATCH(TRUE(),INDEX(INDEX(K:K,E836+1):K219&lt;&gt;"",0),0)+E836,"")))</f>
        <v>978</v>
      </c>
      <c r="F837" s="1441">
        <f t="shared" si="196"/>
        <v>0</v>
      </c>
      <c r="G837" s="1441" t="str">
        <f t="shared" si="190"/>
        <v/>
      </c>
      <c r="H837" s="1440" t="str">
        <f t="shared" si="191"/>
        <v/>
      </c>
      <c r="I837" s="1439" t="str">
        <f>IF(AND(F837&lt;&gt;"",N26&gt;0,M837&gt;N26),"Mot &gt; limite","")</f>
        <v/>
      </c>
      <c r="M837" s="1408">
        <f>IF(OR(F837="",N26="",N26&lt;=0),"",IF(LEN(F837)&lt;=N26,LEN(F837),IFERROR(FIND("♦",SUBSTITUTE(LEFT(F837,N26)," ","♦",LEN(LEFT(F837,N26))-LEN(SUBSTITUTE(LEFT(F837,N26)," ","")))),FIND(" ",F837&amp;" ",N26+1)-1)))</f>
        <v>1</v>
      </c>
      <c r="N837" s="1437" t="str">
        <f t="shared" si="192"/>
        <v/>
      </c>
      <c r="O837" s="1438" t="str">
        <f t="shared" si="193"/>
        <v/>
      </c>
      <c r="P837" s="1437" t="str">
        <f t="shared" si="194"/>
        <v/>
      </c>
      <c r="Q837" s="1437" t="str">
        <f t="shared" si="195"/>
        <v/>
      </c>
      <c r="EF837" s="1412"/>
      <c r="EG837" s="1411" t="s">
        <v>3704</v>
      </c>
      <c r="EH837" s="1411" t="s">
        <v>603</v>
      </c>
      <c r="EI837" s="1411" t="s">
        <v>1906</v>
      </c>
      <c r="EJ837" s="1411" t="s">
        <v>3705</v>
      </c>
      <c r="EK837" s="1411" t="s">
        <v>3705</v>
      </c>
      <c r="EL837" s="1411" t="s">
        <v>2485</v>
      </c>
      <c r="EM837" s="1411" t="s">
        <v>2486</v>
      </c>
      <c r="EN837" s="1411" t="s">
        <v>2953</v>
      </c>
      <c r="EO837" s="1414" t="s">
        <v>2954</v>
      </c>
    </row>
    <row r="838" spans="2:145">
      <c r="B838" s="1439"/>
      <c r="C838" s="1439"/>
      <c r="D838" s="1439"/>
      <c r="E838" s="1439">
        <f t="array" ref="E838">IF(H837&lt;&gt;"",E837,IF(E837="","",IFERROR(MATCH(TRUE(),INDEX(INDEX(K:K,E837+1):K219&lt;&gt;"",0),0)+E837,"")))</f>
        <v>979</v>
      </c>
      <c r="F838" s="1441">
        <f t="shared" si="196"/>
        <v>0</v>
      </c>
      <c r="G838" s="1441" t="str">
        <f t="shared" si="190"/>
        <v/>
      </c>
      <c r="H838" s="1440" t="str">
        <f t="shared" si="191"/>
        <v/>
      </c>
      <c r="I838" s="1439" t="str">
        <f>IF(AND(F838&lt;&gt;"",N26&gt;0,M838&gt;N26),"Mot &gt; limite","")</f>
        <v/>
      </c>
      <c r="M838" s="1408">
        <f>IF(OR(F838="",N26="",N26&lt;=0),"",IF(LEN(F838)&lt;=N26,LEN(F838),IFERROR(FIND("♦",SUBSTITUTE(LEFT(F838,N26)," ","♦",LEN(LEFT(F838,N26))-LEN(SUBSTITUTE(LEFT(F838,N26)," ","")))),FIND(" ",F838&amp;" ",N26+1)-1)))</f>
        <v>1</v>
      </c>
      <c r="N838" s="1437" t="str">
        <f t="shared" si="192"/>
        <v/>
      </c>
      <c r="O838" s="1438" t="str">
        <f t="shared" si="193"/>
        <v/>
      </c>
      <c r="P838" s="1437" t="str">
        <f t="shared" si="194"/>
        <v/>
      </c>
      <c r="Q838" s="1437" t="str">
        <f t="shared" si="195"/>
        <v/>
      </c>
      <c r="EF838" s="1412"/>
      <c r="EG838" s="1411" t="s">
        <v>3706</v>
      </c>
      <c r="EH838" s="1411" t="s">
        <v>603</v>
      </c>
      <c r="EI838" s="1411" t="s">
        <v>1906</v>
      </c>
      <c r="EJ838" s="1411" t="s">
        <v>3707</v>
      </c>
      <c r="EK838" s="1411" t="s">
        <v>3707</v>
      </c>
      <c r="EL838" s="1411" t="s">
        <v>2485</v>
      </c>
      <c r="EM838" s="1411" t="s">
        <v>2486</v>
      </c>
      <c r="EN838" s="1411" t="s">
        <v>2953</v>
      </c>
      <c r="EO838" s="1414" t="s">
        <v>2954</v>
      </c>
    </row>
    <row r="839" spans="2:145">
      <c r="B839" s="1439"/>
      <c r="C839" s="1439"/>
      <c r="D839" s="1439"/>
      <c r="E839" s="1439">
        <f t="array" ref="E839">IF(H838&lt;&gt;"",E838,IF(E838="","",IFERROR(MATCH(TRUE(),INDEX(INDEX(K:K,E838+1):K219&lt;&gt;"",0),0)+E838,"")))</f>
        <v>980</v>
      </c>
      <c r="F839" s="1441">
        <f t="shared" si="196"/>
        <v>0</v>
      </c>
      <c r="G839" s="1441" t="str">
        <f t="shared" si="190"/>
        <v/>
      </c>
      <c r="H839" s="1440" t="str">
        <f t="shared" si="191"/>
        <v/>
      </c>
      <c r="I839" s="1439" t="str">
        <f>IF(AND(F839&lt;&gt;"",N26&gt;0,M839&gt;N26),"Mot &gt; limite","")</f>
        <v/>
      </c>
      <c r="M839" s="1408">
        <f>IF(OR(F839="",N26="",N26&lt;=0),"",IF(LEN(F839)&lt;=N26,LEN(F839),IFERROR(FIND("♦",SUBSTITUTE(LEFT(F839,N26)," ","♦",LEN(LEFT(F839,N26))-LEN(SUBSTITUTE(LEFT(F839,N26)," ","")))),FIND(" ",F839&amp;" ",N26+1)-1)))</f>
        <v>1</v>
      </c>
      <c r="N839" s="1437" t="str">
        <f t="shared" si="192"/>
        <v/>
      </c>
      <c r="O839" s="1438" t="str">
        <f t="shared" si="193"/>
        <v/>
      </c>
      <c r="P839" s="1437" t="str">
        <f t="shared" si="194"/>
        <v/>
      </c>
      <c r="Q839" s="1437" t="str">
        <f t="shared" si="195"/>
        <v/>
      </c>
      <c r="EF839" s="1412"/>
      <c r="EG839" s="1411" t="s">
        <v>3708</v>
      </c>
      <c r="EH839" s="1411" t="s">
        <v>603</v>
      </c>
      <c r="EI839" s="1411" t="s">
        <v>1906</v>
      </c>
      <c r="EJ839" s="1411" t="s">
        <v>3709</v>
      </c>
      <c r="EK839" s="1411" t="s">
        <v>3709</v>
      </c>
      <c r="EL839" s="1411" t="s">
        <v>2485</v>
      </c>
      <c r="EM839" s="1411" t="s">
        <v>2486</v>
      </c>
      <c r="EN839" s="1411" t="s">
        <v>2953</v>
      </c>
      <c r="EO839" s="1414" t="s">
        <v>2954</v>
      </c>
    </row>
    <row r="840" spans="2:145">
      <c r="B840" s="1439"/>
      <c r="C840" s="1439"/>
      <c r="D840" s="1439"/>
      <c r="E840" s="1439">
        <f t="array" ref="E840">IF(H839&lt;&gt;"",E839,IF(E839="","",IFERROR(MATCH(TRUE(),INDEX(INDEX(K:K,E839+1):K219&lt;&gt;"",0),0)+E839,"")))</f>
        <v>981</v>
      </c>
      <c r="F840" s="1441">
        <f t="shared" si="196"/>
        <v>0</v>
      </c>
      <c r="G840" s="1441" t="str">
        <f t="shared" si="190"/>
        <v/>
      </c>
      <c r="H840" s="1440" t="str">
        <f t="shared" si="191"/>
        <v/>
      </c>
      <c r="I840" s="1439" t="str">
        <f>IF(AND(F840&lt;&gt;"",N26&gt;0,M840&gt;N26),"Mot &gt; limite","")</f>
        <v/>
      </c>
      <c r="M840" s="1408">
        <f>IF(OR(F840="",N26="",N26&lt;=0),"",IF(LEN(F840)&lt;=N26,LEN(F840),IFERROR(FIND("♦",SUBSTITUTE(LEFT(F840,N26)," ","♦",LEN(LEFT(F840,N26))-LEN(SUBSTITUTE(LEFT(F840,N26)," ","")))),FIND(" ",F840&amp;" ",N26+1)-1)))</f>
        <v>1</v>
      </c>
      <c r="N840" s="1437" t="str">
        <f t="shared" si="192"/>
        <v/>
      </c>
      <c r="O840" s="1438" t="str">
        <f t="shared" si="193"/>
        <v/>
      </c>
      <c r="P840" s="1437" t="str">
        <f t="shared" si="194"/>
        <v/>
      </c>
      <c r="Q840" s="1437" t="str">
        <f t="shared" si="195"/>
        <v/>
      </c>
      <c r="EF840" s="1412"/>
      <c r="EG840" s="1411" t="s">
        <v>3710</v>
      </c>
      <c r="EH840" s="1411" t="s">
        <v>603</v>
      </c>
      <c r="EI840" s="1411" t="s">
        <v>1906</v>
      </c>
      <c r="EJ840" s="1411" t="s">
        <v>3711</v>
      </c>
      <c r="EK840" s="1411" t="s">
        <v>3711</v>
      </c>
      <c r="EL840" s="1411" t="s">
        <v>1908</v>
      </c>
      <c r="EM840" s="1411" t="s">
        <v>3036</v>
      </c>
      <c r="EN840" s="1411" t="s">
        <v>1910</v>
      </c>
      <c r="EO840" s="1414" t="s">
        <v>1911</v>
      </c>
    </row>
    <row r="841" spans="2:145">
      <c r="B841" s="1439"/>
      <c r="C841" s="1439"/>
      <c r="D841" s="1439"/>
      <c r="E841" s="1439">
        <f t="array" ref="E841">IF(H840&lt;&gt;"",E840,IF(E840="","",IFERROR(MATCH(TRUE(),INDEX(INDEX(K:K,E840+1):K219&lt;&gt;"",0),0)+E840,"")))</f>
        <v>982</v>
      </c>
      <c r="F841" s="1441">
        <f t="shared" si="196"/>
        <v>0</v>
      </c>
      <c r="G841" s="1441" t="str">
        <f t="shared" si="190"/>
        <v/>
      </c>
      <c r="H841" s="1440" t="str">
        <f t="shared" si="191"/>
        <v/>
      </c>
      <c r="I841" s="1439" t="str">
        <f>IF(AND(F841&lt;&gt;"",N26&gt;0,M841&gt;N26),"Mot &gt; limite","")</f>
        <v/>
      </c>
      <c r="M841" s="1408">
        <f>IF(OR(F841="",N26="",N26&lt;=0),"",IF(LEN(F841)&lt;=N26,LEN(F841),IFERROR(FIND("♦",SUBSTITUTE(LEFT(F841,N26)," ","♦",LEN(LEFT(F841,N26))-LEN(SUBSTITUTE(LEFT(F841,N26)," ","")))),FIND(" ",F841&amp;" ",N26+1)-1)))</f>
        <v>1</v>
      </c>
      <c r="N841" s="1437" t="str">
        <f t="shared" si="192"/>
        <v/>
      </c>
      <c r="O841" s="1438" t="str">
        <f t="shared" si="193"/>
        <v/>
      </c>
      <c r="P841" s="1437" t="str">
        <f t="shared" si="194"/>
        <v/>
      </c>
      <c r="Q841" s="1437" t="str">
        <f t="shared" si="195"/>
        <v/>
      </c>
      <c r="EF841" s="1412"/>
      <c r="EG841" s="1411" t="s">
        <v>3712</v>
      </c>
      <c r="EH841" s="1411" t="s">
        <v>603</v>
      </c>
      <c r="EI841" s="1411" t="s">
        <v>1906</v>
      </c>
      <c r="EJ841" s="1411" t="s">
        <v>3713</v>
      </c>
      <c r="EK841" s="1411" t="s">
        <v>3713</v>
      </c>
      <c r="EL841" s="1411" t="s">
        <v>2485</v>
      </c>
      <c r="EM841" s="1411" t="s">
        <v>2486</v>
      </c>
      <c r="EN841" s="1411" t="s">
        <v>2953</v>
      </c>
      <c r="EO841" s="1414" t="s">
        <v>2954</v>
      </c>
    </row>
    <row r="842" spans="2:145">
      <c r="B842" s="1439"/>
      <c r="C842" s="1439"/>
      <c r="D842" s="1439"/>
      <c r="E842" s="1439">
        <f t="array" ref="E842">IF(H841&lt;&gt;"",E841,IF(E841="","",IFERROR(MATCH(TRUE(),INDEX(INDEX(K:K,E841+1):K219&lt;&gt;"",0),0)+E841,"")))</f>
        <v>983</v>
      </c>
      <c r="F842" s="1441">
        <f t="shared" si="196"/>
        <v>0</v>
      </c>
      <c r="G842" s="1441" t="str">
        <f t="shared" si="190"/>
        <v/>
      </c>
      <c r="H842" s="1440" t="str">
        <f t="shared" si="191"/>
        <v/>
      </c>
      <c r="I842" s="1439" t="str">
        <f>IF(AND(F842&lt;&gt;"",N26&gt;0,M842&gt;N26),"Mot &gt; limite","")</f>
        <v/>
      </c>
      <c r="M842" s="1408">
        <f>IF(OR(F842="",N26="",N26&lt;=0),"",IF(LEN(F842)&lt;=N26,LEN(F842),IFERROR(FIND("♦",SUBSTITUTE(LEFT(F842,N26)," ","♦",LEN(LEFT(F842,N26))-LEN(SUBSTITUTE(LEFT(F842,N26)," ","")))),FIND(" ",F842&amp;" ",N26+1)-1)))</f>
        <v>1</v>
      </c>
      <c r="N842" s="1437" t="str">
        <f t="shared" si="192"/>
        <v/>
      </c>
      <c r="O842" s="1438" t="str">
        <f t="shared" si="193"/>
        <v/>
      </c>
      <c r="P842" s="1437" t="str">
        <f t="shared" si="194"/>
        <v/>
      </c>
      <c r="Q842" s="1437" t="str">
        <f t="shared" si="195"/>
        <v/>
      </c>
      <c r="EF842" s="1412"/>
      <c r="EG842" s="1411" t="s">
        <v>3714</v>
      </c>
      <c r="EH842" s="1411" t="s">
        <v>603</v>
      </c>
      <c r="EI842" s="1411" t="s">
        <v>1906</v>
      </c>
      <c r="EJ842" s="1411" t="s">
        <v>3715</v>
      </c>
      <c r="EK842" s="1411" t="s">
        <v>3715</v>
      </c>
      <c r="EL842" s="1411" t="s">
        <v>2485</v>
      </c>
      <c r="EM842" s="1411" t="s">
        <v>2486</v>
      </c>
      <c r="EN842" s="1411" t="s">
        <v>2953</v>
      </c>
      <c r="EO842" s="1414" t="s">
        <v>2954</v>
      </c>
    </row>
    <row r="843" spans="2:145">
      <c r="B843" s="1439"/>
      <c r="C843" s="1439"/>
      <c r="D843" s="1439"/>
      <c r="E843" s="1439">
        <f t="array" ref="E843">IF(H842&lt;&gt;"",E842,IF(E842="","",IFERROR(MATCH(TRUE(),INDEX(INDEX(K:K,E842+1):K219&lt;&gt;"",0),0)+E842,"")))</f>
        <v>984</v>
      </c>
      <c r="F843" s="1441">
        <f t="shared" si="196"/>
        <v>0</v>
      </c>
      <c r="G843" s="1441" t="str">
        <f t="shared" si="190"/>
        <v/>
      </c>
      <c r="H843" s="1440" t="str">
        <f t="shared" si="191"/>
        <v/>
      </c>
      <c r="I843" s="1439" t="str">
        <f>IF(AND(F843&lt;&gt;"",N26&gt;0,M843&gt;N26),"Mot &gt; limite","")</f>
        <v/>
      </c>
      <c r="M843" s="1408">
        <f>IF(OR(F843="",N26="",N26&lt;=0),"",IF(LEN(F843)&lt;=N26,LEN(F843),IFERROR(FIND("♦",SUBSTITUTE(LEFT(F843,N26)," ","♦",LEN(LEFT(F843,N26))-LEN(SUBSTITUTE(LEFT(F843,N26)," ","")))),FIND(" ",F843&amp;" ",N26+1)-1)))</f>
        <v>1</v>
      </c>
      <c r="N843" s="1437" t="str">
        <f t="shared" si="192"/>
        <v/>
      </c>
      <c r="O843" s="1438" t="str">
        <f t="shared" si="193"/>
        <v/>
      </c>
      <c r="P843" s="1437" t="str">
        <f t="shared" si="194"/>
        <v/>
      </c>
      <c r="Q843" s="1437" t="str">
        <f t="shared" si="195"/>
        <v/>
      </c>
      <c r="EF843" s="1412"/>
      <c r="EG843" s="1411" t="s">
        <v>3716</v>
      </c>
      <c r="EH843" s="1411" t="s">
        <v>603</v>
      </c>
      <c r="EI843" s="1411" t="s">
        <v>1906</v>
      </c>
      <c r="EJ843" s="1411" t="s">
        <v>3717</v>
      </c>
      <c r="EK843" s="1411" t="s">
        <v>3717</v>
      </c>
      <c r="EL843" s="1411" t="s">
        <v>2485</v>
      </c>
      <c r="EM843" s="1411" t="s">
        <v>2486</v>
      </c>
      <c r="EN843" s="1411" t="s">
        <v>2953</v>
      </c>
      <c r="EO843" s="1414" t="s">
        <v>2954</v>
      </c>
    </row>
    <row r="844" spans="2:145">
      <c r="B844" s="1439"/>
      <c r="C844" s="1439"/>
      <c r="D844" s="1439"/>
      <c r="E844" s="1439">
        <f t="array" ref="E844">IF(H843&lt;&gt;"",E843,IF(E843="","",IFERROR(MATCH(TRUE(),INDEX(INDEX(K:K,E843+1):K219&lt;&gt;"",0),0)+E843,"")))</f>
        <v>985</v>
      </c>
      <c r="F844" s="1441">
        <f t="shared" si="196"/>
        <v>0</v>
      </c>
      <c r="G844" s="1441" t="str">
        <f t="shared" si="190"/>
        <v/>
      </c>
      <c r="H844" s="1440" t="str">
        <f t="shared" si="191"/>
        <v/>
      </c>
      <c r="I844" s="1439" t="str">
        <f>IF(AND(F844&lt;&gt;"",N26&gt;0,M844&gt;N26),"Mot &gt; limite","")</f>
        <v/>
      </c>
      <c r="M844" s="1408">
        <f>IF(OR(F844="",N26="",N26&lt;=0),"",IF(LEN(F844)&lt;=N26,LEN(F844),IFERROR(FIND("♦",SUBSTITUTE(LEFT(F844,N26)," ","♦",LEN(LEFT(F844,N26))-LEN(SUBSTITUTE(LEFT(F844,N26)," ","")))),FIND(" ",F844&amp;" ",N26+1)-1)))</f>
        <v>1</v>
      </c>
      <c r="N844" s="1437" t="str">
        <f t="shared" si="192"/>
        <v/>
      </c>
      <c r="O844" s="1438" t="str">
        <f t="shared" si="193"/>
        <v/>
      </c>
      <c r="P844" s="1437" t="str">
        <f t="shared" si="194"/>
        <v/>
      </c>
      <c r="Q844" s="1437" t="str">
        <f t="shared" si="195"/>
        <v/>
      </c>
      <c r="EF844" s="1412"/>
      <c r="EG844" s="1411" t="s">
        <v>3718</v>
      </c>
      <c r="EH844" s="1411" t="s">
        <v>603</v>
      </c>
      <c r="EI844" s="1411" t="s">
        <v>1906</v>
      </c>
      <c r="EJ844" s="1411" t="s">
        <v>3719</v>
      </c>
      <c r="EK844" s="1411" t="s">
        <v>3719</v>
      </c>
      <c r="EL844" s="1411" t="s">
        <v>2485</v>
      </c>
      <c r="EM844" s="1411" t="s">
        <v>2486</v>
      </c>
      <c r="EN844" s="1411" t="s">
        <v>2953</v>
      </c>
      <c r="EO844" s="1414" t="s">
        <v>2954</v>
      </c>
    </row>
    <row r="845" spans="2:145">
      <c r="B845" s="1439"/>
      <c r="C845" s="1439"/>
      <c r="D845" s="1439"/>
      <c r="E845" s="1439">
        <f t="array" ref="E845">IF(H844&lt;&gt;"",E844,IF(E844="","",IFERROR(MATCH(TRUE(),INDEX(INDEX(K:K,E844+1):K219&lt;&gt;"",0),0)+E844,"")))</f>
        <v>986</v>
      </c>
      <c r="F845" s="1441">
        <f t="shared" si="196"/>
        <v>0</v>
      </c>
      <c r="G845" s="1441" t="str">
        <f t="shared" si="190"/>
        <v/>
      </c>
      <c r="H845" s="1440" t="str">
        <f t="shared" si="191"/>
        <v/>
      </c>
      <c r="I845" s="1439" t="str">
        <f>IF(AND(F845&lt;&gt;"",N26&gt;0,M845&gt;N26),"Mot &gt; limite","")</f>
        <v/>
      </c>
      <c r="M845" s="1408">
        <f>IF(OR(F845="",N26="",N26&lt;=0),"",IF(LEN(F845)&lt;=N26,LEN(F845),IFERROR(FIND("♦",SUBSTITUTE(LEFT(F845,N26)," ","♦",LEN(LEFT(F845,N26))-LEN(SUBSTITUTE(LEFT(F845,N26)," ","")))),FIND(" ",F845&amp;" ",N26+1)-1)))</f>
        <v>1</v>
      </c>
      <c r="N845" s="1437" t="str">
        <f t="shared" si="192"/>
        <v/>
      </c>
      <c r="O845" s="1438" t="str">
        <f t="shared" si="193"/>
        <v/>
      </c>
      <c r="P845" s="1437" t="str">
        <f t="shared" si="194"/>
        <v/>
      </c>
      <c r="Q845" s="1437" t="str">
        <f t="shared" si="195"/>
        <v/>
      </c>
      <c r="EF845" s="1412"/>
      <c r="EG845" s="1411" t="s">
        <v>3720</v>
      </c>
      <c r="EH845" s="1411" t="s">
        <v>603</v>
      </c>
      <c r="EI845" s="1411" t="s">
        <v>1906</v>
      </c>
      <c r="EJ845" s="1411" t="s">
        <v>3721</v>
      </c>
      <c r="EK845" s="1411" t="s">
        <v>3721</v>
      </c>
      <c r="EL845" s="1411" t="s">
        <v>2485</v>
      </c>
      <c r="EM845" s="1411" t="s">
        <v>2486</v>
      </c>
      <c r="EN845" s="1411" t="s">
        <v>2953</v>
      </c>
      <c r="EO845" s="1414" t="s">
        <v>2954</v>
      </c>
    </row>
    <row r="846" spans="2:145">
      <c r="B846" s="1439"/>
      <c r="C846" s="1439"/>
      <c r="D846" s="1439"/>
      <c r="E846" s="1439">
        <f t="array" ref="E846">IF(H845&lt;&gt;"",E845,IF(E845="","",IFERROR(MATCH(TRUE(),INDEX(INDEX(K:K,E845+1):K219&lt;&gt;"",0),0)+E845,"")))</f>
        <v>987</v>
      </c>
      <c r="F846" s="1441">
        <f t="shared" si="196"/>
        <v>0</v>
      </c>
      <c r="G846" s="1441" t="str">
        <f t="shared" si="190"/>
        <v/>
      </c>
      <c r="H846" s="1440" t="str">
        <f t="shared" si="191"/>
        <v/>
      </c>
      <c r="I846" s="1439" t="str">
        <f>IF(AND(F846&lt;&gt;"",N26&gt;0,M846&gt;N26),"Mot &gt; limite","")</f>
        <v/>
      </c>
      <c r="M846" s="1408">
        <f>IF(OR(F846="",N26="",N26&lt;=0),"",IF(LEN(F846)&lt;=N26,LEN(F846),IFERROR(FIND("♦",SUBSTITUTE(LEFT(F846,N26)," ","♦",LEN(LEFT(F846,N26))-LEN(SUBSTITUTE(LEFT(F846,N26)," ","")))),FIND(" ",F846&amp;" ",N26+1)-1)))</f>
        <v>1</v>
      </c>
      <c r="N846" s="1437" t="str">
        <f t="shared" si="192"/>
        <v/>
      </c>
      <c r="O846" s="1438" t="str">
        <f t="shared" si="193"/>
        <v/>
      </c>
      <c r="P846" s="1437" t="str">
        <f t="shared" si="194"/>
        <v/>
      </c>
      <c r="Q846" s="1437" t="str">
        <f t="shared" si="195"/>
        <v/>
      </c>
      <c r="EF846" s="1412"/>
      <c r="EG846" s="1411" t="s">
        <v>3722</v>
      </c>
      <c r="EH846" s="1411" t="s">
        <v>603</v>
      </c>
      <c r="EI846" s="1411" t="s">
        <v>1906</v>
      </c>
      <c r="EJ846" s="1411" t="s">
        <v>3723</v>
      </c>
      <c r="EK846" s="1411" t="s">
        <v>3723</v>
      </c>
      <c r="EL846" s="1411" t="s">
        <v>2485</v>
      </c>
      <c r="EM846" s="1411" t="s">
        <v>2486</v>
      </c>
      <c r="EN846" s="1411" t="s">
        <v>2953</v>
      </c>
      <c r="EO846" s="1414" t="s">
        <v>2954</v>
      </c>
    </row>
    <row r="847" spans="2:145">
      <c r="B847" s="1439"/>
      <c r="C847" s="1439"/>
      <c r="D847" s="1439"/>
      <c r="E847" s="1439">
        <f t="array" ref="E847">IF(H846&lt;&gt;"",E846,IF(E846="","",IFERROR(MATCH(TRUE(),INDEX(INDEX(K:K,E846+1):K219&lt;&gt;"",0),0)+E846,"")))</f>
        <v>988</v>
      </c>
      <c r="F847" s="1441">
        <f t="shared" si="196"/>
        <v>0</v>
      </c>
      <c r="G847" s="1441" t="str">
        <f t="shared" si="190"/>
        <v/>
      </c>
      <c r="H847" s="1440" t="str">
        <f t="shared" si="191"/>
        <v/>
      </c>
      <c r="I847" s="1439" t="str">
        <f>IF(AND(F847&lt;&gt;"",N26&gt;0,M847&gt;N26),"Mot &gt; limite","")</f>
        <v/>
      </c>
      <c r="M847" s="1408">
        <f>IF(OR(F847="",N26="",N26&lt;=0),"",IF(LEN(F847)&lt;=N26,LEN(F847),IFERROR(FIND("♦",SUBSTITUTE(LEFT(F847,N26)," ","♦",LEN(LEFT(F847,N26))-LEN(SUBSTITUTE(LEFT(F847,N26)," ","")))),FIND(" ",F847&amp;" ",N26+1)-1)))</f>
        <v>1</v>
      </c>
      <c r="N847" s="1437" t="str">
        <f t="shared" si="192"/>
        <v/>
      </c>
      <c r="O847" s="1438" t="str">
        <f t="shared" si="193"/>
        <v/>
      </c>
      <c r="P847" s="1437" t="str">
        <f t="shared" si="194"/>
        <v/>
      </c>
      <c r="Q847" s="1437" t="str">
        <f t="shared" si="195"/>
        <v/>
      </c>
      <c r="EF847" s="1412"/>
      <c r="EG847" s="1411" t="s">
        <v>3724</v>
      </c>
      <c r="EH847" s="1411" t="s">
        <v>603</v>
      </c>
      <c r="EI847" s="1411" t="s">
        <v>1906</v>
      </c>
      <c r="EJ847" s="1411" t="s">
        <v>3725</v>
      </c>
      <c r="EK847" s="1411" t="s">
        <v>3725</v>
      </c>
      <c r="EL847" s="1411" t="s">
        <v>2485</v>
      </c>
      <c r="EM847" s="1411" t="s">
        <v>2486</v>
      </c>
      <c r="EN847" s="1411" t="s">
        <v>2953</v>
      </c>
      <c r="EO847" s="1414" t="s">
        <v>2954</v>
      </c>
    </row>
    <row r="848" spans="2:145">
      <c r="B848" s="1439"/>
      <c r="C848" s="1439"/>
      <c r="D848" s="1439"/>
      <c r="E848" s="1439">
        <f t="array" ref="E848">IF(H847&lt;&gt;"",E847,IF(E847="","",IFERROR(MATCH(TRUE(),INDEX(INDEX(K:K,E847+1):K219&lt;&gt;"",0),0)+E847,"")))</f>
        <v>989</v>
      </c>
      <c r="F848" s="1441">
        <f t="shared" si="196"/>
        <v>0</v>
      </c>
      <c r="G848" s="1441" t="str">
        <f t="shared" si="190"/>
        <v/>
      </c>
      <c r="H848" s="1440" t="str">
        <f t="shared" si="191"/>
        <v/>
      </c>
      <c r="I848" s="1439" t="str">
        <f>IF(AND(F848&lt;&gt;"",N26&gt;0,M848&gt;N26),"Mot &gt; limite","")</f>
        <v/>
      </c>
      <c r="M848" s="1408">
        <f>IF(OR(F848="",N26="",N26&lt;=0),"",IF(LEN(F848)&lt;=N26,LEN(F848),IFERROR(FIND("♦",SUBSTITUTE(LEFT(F848,N26)," ","♦",LEN(LEFT(F848,N26))-LEN(SUBSTITUTE(LEFT(F848,N26)," ","")))),FIND(" ",F848&amp;" ",N26+1)-1)))</f>
        <v>1</v>
      </c>
      <c r="N848" s="1437" t="str">
        <f t="shared" si="192"/>
        <v/>
      </c>
      <c r="O848" s="1438" t="str">
        <f t="shared" si="193"/>
        <v/>
      </c>
      <c r="P848" s="1437" t="str">
        <f t="shared" si="194"/>
        <v/>
      </c>
      <c r="Q848" s="1437" t="str">
        <f t="shared" si="195"/>
        <v/>
      </c>
      <c r="EF848" s="1412"/>
      <c r="EG848" s="1411" t="s">
        <v>3726</v>
      </c>
      <c r="EH848" s="1411" t="s">
        <v>603</v>
      </c>
      <c r="EI848" s="1411" t="s">
        <v>1906</v>
      </c>
      <c r="EJ848" s="1411" t="s">
        <v>3727</v>
      </c>
      <c r="EK848" s="1411" t="s">
        <v>3727</v>
      </c>
      <c r="EL848" s="1411" t="s">
        <v>2485</v>
      </c>
      <c r="EM848" s="1411" t="s">
        <v>2486</v>
      </c>
      <c r="EN848" s="1411" t="s">
        <v>2953</v>
      </c>
      <c r="EO848" s="1414" t="s">
        <v>2954</v>
      </c>
    </row>
    <row r="849" spans="2:145">
      <c r="B849" s="1439"/>
      <c r="C849" s="1439"/>
      <c r="D849" s="1439"/>
      <c r="E849" s="1439">
        <f t="array" ref="E849">IF(H848&lt;&gt;"",E848,IF(E848="","",IFERROR(MATCH(TRUE(),INDEX(INDEX(K:K,E848+1):K219&lt;&gt;"",0),0)+E848,"")))</f>
        <v>990</v>
      </c>
      <c r="F849" s="1441">
        <f t="shared" si="196"/>
        <v>0</v>
      </c>
      <c r="G849" s="1441" t="str">
        <f t="shared" si="190"/>
        <v/>
      </c>
      <c r="H849" s="1440" t="str">
        <f t="shared" si="191"/>
        <v/>
      </c>
      <c r="I849" s="1439" t="str">
        <f>IF(AND(F849&lt;&gt;"",N26&gt;0,M849&gt;N26),"Mot &gt; limite","")</f>
        <v/>
      </c>
      <c r="M849" s="1408">
        <f>IF(OR(F849="",N26="",N26&lt;=0),"",IF(LEN(F849)&lt;=N26,LEN(F849),IFERROR(FIND("♦",SUBSTITUTE(LEFT(F849,N26)," ","♦",LEN(LEFT(F849,N26))-LEN(SUBSTITUTE(LEFT(F849,N26)," ","")))),FIND(" ",F849&amp;" ",N26+1)-1)))</f>
        <v>1</v>
      </c>
      <c r="N849" s="1437" t="str">
        <f t="shared" si="192"/>
        <v/>
      </c>
      <c r="O849" s="1438" t="str">
        <f t="shared" si="193"/>
        <v/>
      </c>
      <c r="P849" s="1437" t="str">
        <f t="shared" si="194"/>
        <v/>
      </c>
      <c r="Q849" s="1437" t="str">
        <f t="shared" si="195"/>
        <v/>
      </c>
      <c r="EF849" s="1412"/>
      <c r="EG849" s="1411" t="s">
        <v>3728</v>
      </c>
      <c r="EH849" s="1411" t="s">
        <v>603</v>
      </c>
      <c r="EI849" s="1411" t="s">
        <v>1906</v>
      </c>
      <c r="EJ849" s="1411" t="s">
        <v>3729</v>
      </c>
      <c r="EK849" s="1411" t="s">
        <v>3729</v>
      </c>
      <c r="EL849" s="1411" t="s">
        <v>2485</v>
      </c>
      <c r="EM849" s="1411" t="s">
        <v>2486</v>
      </c>
      <c r="EN849" s="1411" t="s">
        <v>2953</v>
      </c>
      <c r="EO849" s="1414" t="s">
        <v>2954</v>
      </c>
    </row>
    <row r="850" spans="2:145">
      <c r="B850" s="1439"/>
      <c r="C850" s="1439"/>
      <c r="D850" s="1439"/>
      <c r="E850" s="1439">
        <f t="array" ref="E850">IF(H849&lt;&gt;"",E849,IF(E849="","",IFERROR(MATCH(TRUE(),INDEX(INDEX(K:K,E849+1):K219&lt;&gt;"",0),0)+E849,"")))</f>
        <v>991</v>
      </c>
      <c r="F850" s="1441">
        <f t="shared" si="196"/>
        <v>0</v>
      </c>
      <c r="G850" s="1441" t="str">
        <f t="shared" si="190"/>
        <v/>
      </c>
      <c r="H850" s="1440" t="str">
        <f t="shared" si="191"/>
        <v/>
      </c>
      <c r="I850" s="1439" t="str">
        <f>IF(AND(F850&lt;&gt;"",N26&gt;0,M850&gt;N26),"Mot &gt; limite","")</f>
        <v/>
      </c>
      <c r="M850" s="1408">
        <f>IF(OR(F850="",N26="",N26&lt;=0),"",IF(LEN(F850)&lt;=N26,LEN(F850),IFERROR(FIND("♦",SUBSTITUTE(LEFT(F850,N26)," ","♦",LEN(LEFT(F850,N26))-LEN(SUBSTITUTE(LEFT(F850,N26)," ","")))),FIND(" ",F850&amp;" ",N26+1)-1)))</f>
        <v>1</v>
      </c>
      <c r="N850" s="1437" t="str">
        <f t="shared" si="192"/>
        <v/>
      </c>
      <c r="O850" s="1438" t="str">
        <f t="shared" si="193"/>
        <v/>
      </c>
      <c r="P850" s="1437" t="str">
        <f t="shared" si="194"/>
        <v/>
      </c>
      <c r="Q850" s="1437" t="str">
        <f t="shared" si="195"/>
        <v/>
      </c>
      <c r="EF850" s="1412"/>
      <c r="EG850" s="1411" t="s">
        <v>3730</v>
      </c>
      <c r="EH850" s="1411" t="s">
        <v>603</v>
      </c>
      <c r="EI850" s="1411" t="s">
        <v>1906</v>
      </c>
      <c r="EJ850" s="1411" t="s">
        <v>3731</v>
      </c>
      <c r="EK850" s="1411" t="s">
        <v>3731</v>
      </c>
      <c r="EL850" s="1411" t="s">
        <v>2485</v>
      </c>
      <c r="EM850" s="1411" t="s">
        <v>2486</v>
      </c>
      <c r="EN850" s="1411" t="s">
        <v>2953</v>
      </c>
      <c r="EO850" s="1414" t="s">
        <v>2954</v>
      </c>
    </row>
    <row r="851" spans="2:145">
      <c r="B851" s="1439"/>
      <c r="C851" s="1439"/>
      <c r="D851" s="1439"/>
      <c r="E851" s="1439">
        <f t="array" ref="E851">IF(H850&lt;&gt;"",E850,IF(E850="","",IFERROR(MATCH(TRUE(),INDEX(INDEX(K:K,E850+1):K219&lt;&gt;"",0),0)+E850,"")))</f>
        <v>992</v>
      </c>
      <c r="F851" s="1441">
        <f t="shared" si="196"/>
        <v>0</v>
      </c>
      <c r="G851" s="1441" t="str">
        <f t="shared" si="190"/>
        <v/>
      </c>
      <c r="H851" s="1440" t="str">
        <f t="shared" si="191"/>
        <v/>
      </c>
      <c r="I851" s="1439" t="str">
        <f>IF(AND(F851&lt;&gt;"",N26&gt;0,M851&gt;N26),"Mot &gt; limite","")</f>
        <v/>
      </c>
      <c r="M851" s="1408">
        <f>IF(OR(F851="",N26="",N26&lt;=0),"",IF(LEN(F851)&lt;=N26,LEN(F851),IFERROR(FIND("♦",SUBSTITUTE(LEFT(F851,N26)," ","♦",LEN(LEFT(F851,N26))-LEN(SUBSTITUTE(LEFT(F851,N26)," ","")))),FIND(" ",F851&amp;" ",N26+1)-1)))</f>
        <v>1</v>
      </c>
      <c r="N851" s="1437" t="str">
        <f t="shared" si="192"/>
        <v/>
      </c>
      <c r="O851" s="1438" t="str">
        <f t="shared" si="193"/>
        <v/>
      </c>
      <c r="P851" s="1437" t="str">
        <f t="shared" si="194"/>
        <v/>
      </c>
      <c r="Q851" s="1437" t="str">
        <f t="shared" si="195"/>
        <v/>
      </c>
      <c r="EF851" s="1412"/>
      <c r="EG851" s="1411" t="s">
        <v>3732</v>
      </c>
      <c r="EH851" s="1411" t="s">
        <v>603</v>
      </c>
      <c r="EI851" s="1411" t="s">
        <v>1906</v>
      </c>
      <c r="EJ851" s="1411" t="s">
        <v>3733</v>
      </c>
      <c r="EK851" s="1411" t="s">
        <v>3733</v>
      </c>
      <c r="EL851" s="1411" t="s">
        <v>2485</v>
      </c>
      <c r="EM851" s="1411" t="s">
        <v>2486</v>
      </c>
      <c r="EN851" s="1411" t="s">
        <v>2953</v>
      </c>
      <c r="EO851" s="1414" t="s">
        <v>2954</v>
      </c>
    </row>
    <row r="852" spans="2:145">
      <c r="B852" s="1439"/>
      <c r="C852" s="1439"/>
      <c r="D852" s="1439"/>
      <c r="E852" s="1439">
        <f t="array" ref="E852">IF(H851&lt;&gt;"",E851,IF(E851="","",IFERROR(MATCH(TRUE(),INDEX(INDEX(K:K,E851+1):K219&lt;&gt;"",0),0)+E851,"")))</f>
        <v>993</v>
      </c>
      <c r="F852" s="1441">
        <f t="shared" si="196"/>
        <v>0</v>
      </c>
      <c r="G852" s="1441" t="str">
        <f t="shared" si="190"/>
        <v/>
      </c>
      <c r="H852" s="1440" t="str">
        <f t="shared" si="191"/>
        <v/>
      </c>
      <c r="I852" s="1439" t="str">
        <f>IF(AND(F852&lt;&gt;"",N26&gt;0,M852&gt;N26),"Mot &gt; limite","")</f>
        <v/>
      </c>
      <c r="M852" s="1408">
        <f>IF(OR(F852="",N26="",N26&lt;=0),"",IF(LEN(F852)&lt;=N26,LEN(F852),IFERROR(FIND("♦",SUBSTITUTE(LEFT(F852,N26)," ","♦",LEN(LEFT(F852,N26))-LEN(SUBSTITUTE(LEFT(F852,N26)," ","")))),FIND(" ",F852&amp;" ",N26+1)-1)))</f>
        <v>1</v>
      </c>
      <c r="N852" s="1437" t="str">
        <f t="shared" si="192"/>
        <v/>
      </c>
      <c r="O852" s="1438" t="str">
        <f t="shared" si="193"/>
        <v/>
      </c>
      <c r="P852" s="1437" t="str">
        <f t="shared" si="194"/>
        <v/>
      </c>
      <c r="Q852" s="1437" t="str">
        <f t="shared" si="195"/>
        <v/>
      </c>
      <c r="EF852" s="1412"/>
      <c r="EG852" s="1411" t="s">
        <v>3734</v>
      </c>
      <c r="EH852" s="1411" t="s">
        <v>603</v>
      </c>
      <c r="EI852" s="1411" t="s">
        <v>1906</v>
      </c>
      <c r="EJ852" s="1411" t="s">
        <v>3735</v>
      </c>
      <c r="EK852" s="1411" t="s">
        <v>3735</v>
      </c>
      <c r="EL852" s="1411" t="s">
        <v>2485</v>
      </c>
      <c r="EM852" s="1411" t="s">
        <v>2486</v>
      </c>
      <c r="EN852" s="1411" t="s">
        <v>2953</v>
      </c>
      <c r="EO852" s="1414" t="s">
        <v>2954</v>
      </c>
    </row>
    <row r="853" spans="2:145">
      <c r="B853" s="1439"/>
      <c r="C853" s="1439"/>
      <c r="D853" s="1439"/>
      <c r="E853" s="1439">
        <f t="array" ref="E853">IF(H852&lt;&gt;"",E852,IF(E852="","",IFERROR(MATCH(TRUE(),INDEX(INDEX(K:K,E852+1):K219&lt;&gt;"",0),0)+E852,"")))</f>
        <v>994</v>
      </c>
      <c r="F853" s="1441">
        <f t="shared" si="196"/>
        <v>0</v>
      </c>
      <c r="G853" s="1441" t="str">
        <f t="shared" si="190"/>
        <v/>
      </c>
      <c r="H853" s="1440" t="str">
        <f t="shared" si="191"/>
        <v/>
      </c>
      <c r="I853" s="1439" t="str">
        <f>IF(AND(F853&lt;&gt;"",N26&gt;0,M853&gt;N26),"Mot &gt; limite","")</f>
        <v/>
      </c>
      <c r="M853" s="1408">
        <f>IF(OR(F853="",N26="",N26&lt;=0),"",IF(LEN(F853)&lt;=N26,LEN(F853),IFERROR(FIND("♦",SUBSTITUTE(LEFT(F853,N26)," ","♦",LEN(LEFT(F853,N26))-LEN(SUBSTITUTE(LEFT(F853,N26)," ","")))),FIND(" ",F853&amp;" ",N26+1)-1)))</f>
        <v>1</v>
      </c>
      <c r="N853" s="1437" t="str">
        <f t="shared" si="192"/>
        <v/>
      </c>
      <c r="O853" s="1438" t="str">
        <f t="shared" si="193"/>
        <v/>
      </c>
      <c r="P853" s="1437" t="str">
        <f t="shared" si="194"/>
        <v/>
      </c>
      <c r="Q853" s="1437" t="str">
        <f t="shared" si="195"/>
        <v/>
      </c>
      <c r="EF853" s="1412"/>
      <c r="EG853" s="1411" t="s">
        <v>3736</v>
      </c>
      <c r="EH853" s="1411" t="s">
        <v>603</v>
      </c>
      <c r="EI853" s="1411" t="s">
        <v>1906</v>
      </c>
      <c r="EJ853" s="1411" t="s">
        <v>3737</v>
      </c>
      <c r="EK853" s="1411" t="s">
        <v>3737</v>
      </c>
      <c r="EL853" s="1411" t="s">
        <v>2485</v>
      </c>
      <c r="EM853" s="1411" t="s">
        <v>2486</v>
      </c>
      <c r="EN853" s="1411" t="s">
        <v>2953</v>
      </c>
      <c r="EO853" s="1414" t="s">
        <v>2954</v>
      </c>
    </row>
    <row r="854" spans="2:145">
      <c r="B854" s="1439"/>
      <c r="C854" s="1439"/>
      <c r="D854" s="1439"/>
      <c r="E854" s="1439">
        <f t="array" ref="E854">IF(H853&lt;&gt;"",E853,IF(E853="","",IFERROR(MATCH(TRUE(),INDEX(INDEX(K:K,E853+1):K219&lt;&gt;"",0),0)+E853,"")))</f>
        <v>995</v>
      </c>
      <c r="F854" s="1441">
        <f t="shared" si="196"/>
        <v>0</v>
      </c>
      <c r="G854" s="1441" t="str">
        <f t="shared" si="190"/>
        <v/>
      </c>
      <c r="H854" s="1440" t="str">
        <f t="shared" si="191"/>
        <v/>
      </c>
      <c r="I854" s="1439" t="str">
        <f>IF(AND(F854&lt;&gt;"",N26&gt;0,M854&gt;N26),"Mot &gt; limite","")</f>
        <v/>
      </c>
      <c r="M854" s="1408">
        <f>IF(OR(F854="",N26="",N26&lt;=0),"",IF(LEN(F854)&lt;=N26,LEN(F854),IFERROR(FIND("♦",SUBSTITUTE(LEFT(F854,N26)," ","♦",LEN(LEFT(F854,N26))-LEN(SUBSTITUTE(LEFT(F854,N26)," ","")))),FIND(" ",F854&amp;" ",N26+1)-1)))</f>
        <v>1</v>
      </c>
      <c r="N854" s="1437" t="str">
        <f t="shared" si="192"/>
        <v/>
      </c>
      <c r="O854" s="1438" t="str">
        <f t="shared" si="193"/>
        <v/>
      </c>
      <c r="P854" s="1437" t="str">
        <f t="shared" si="194"/>
        <v/>
      </c>
      <c r="Q854" s="1437" t="str">
        <f t="shared" si="195"/>
        <v/>
      </c>
      <c r="EF854" s="1412"/>
      <c r="EG854" s="1411" t="s">
        <v>3738</v>
      </c>
      <c r="EH854" s="1411" t="s">
        <v>603</v>
      </c>
      <c r="EI854" s="1411" t="s">
        <v>1906</v>
      </c>
      <c r="EJ854" s="1411" t="s">
        <v>3739</v>
      </c>
      <c r="EK854" s="1411" t="s">
        <v>3739</v>
      </c>
      <c r="EL854" s="1411" t="s">
        <v>2485</v>
      </c>
      <c r="EM854" s="1411" t="s">
        <v>2486</v>
      </c>
      <c r="EN854" s="1411" t="s">
        <v>2953</v>
      </c>
      <c r="EO854" s="1414" t="s">
        <v>2954</v>
      </c>
    </row>
    <row r="855" spans="2:145">
      <c r="B855" s="1439"/>
      <c r="C855" s="1439"/>
      <c r="D855" s="1439"/>
      <c r="E855" s="1439">
        <f t="array" ref="E855">IF(H854&lt;&gt;"",E854,IF(E854="","",IFERROR(MATCH(TRUE(),INDEX(INDEX(K:K,E854+1):K219&lt;&gt;"",0),0)+E854,"")))</f>
        <v>996</v>
      </c>
      <c r="F855" s="1441">
        <f t="shared" si="196"/>
        <v>0</v>
      </c>
      <c r="G855" s="1441" t="str">
        <f t="shared" si="190"/>
        <v/>
      </c>
      <c r="H855" s="1440" t="str">
        <f t="shared" si="191"/>
        <v/>
      </c>
      <c r="I855" s="1439" t="str">
        <f>IF(AND(F855&lt;&gt;"",N26&gt;0,M855&gt;N26),"Mot &gt; limite","")</f>
        <v/>
      </c>
      <c r="M855" s="1408">
        <f>IF(OR(F855="",N26="",N26&lt;=0),"",IF(LEN(F855)&lt;=N26,LEN(F855),IFERROR(FIND("♦",SUBSTITUTE(LEFT(F855,N26)," ","♦",LEN(LEFT(F855,N26))-LEN(SUBSTITUTE(LEFT(F855,N26)," ","")))),FIND(" ",F855&amp;" ",N26+1)-1)))</f>
        <v>1</v>
      </c>
      <c r="N855" s="1437" t="str">
        <f t="shared" si="192"/>
        <v/>
      </c>
      <c r="O855" s="1438" t="str">
        <f t="shared" si="193"/>
        <v/>
      </c>
      <c r="P855" s="1437" t="str">
        <f t="shared" si="194"/>
        <v/>
      </c>
      <c r="Q855" s="1437" t="str">
        <f t="shared" si="195"/>
        <v/>
      </c>
      <c r="EF855" s="1412"/>
      <c r="EG855" s="1411" t="s">
        <v>3740</v>
      </c>
      <c r="EH855" s="1411" t="s">
        <v>603</v>
      </c>
      <c r="EI855" s="1411" t="s">
        <v>1906</v>
      </c>
      <c r="EJ855" s="1411" t="s">
        <v>3741</v>
      </c>
      <c r="EK855" s="1411" t="s">
        <v>3741</v>
      </c>
      <c r="EL855" s="1411" t="s">
        <v>2485</v>
      </c>
      <c r="EM855" s="1411" t="s">
        <v>2486</v>
      </c>
      <c r="EN855" s="1411" t="s">
        <v>2953</v>
      </c>
      <c r="EO855" s="1414" t="s">
        <v>2954</v>
      </c>
    </row>
    <row r="856" spans="2:145">
      <c r="B856" s="1439"/>
      <c r="C856" s="1439"/>
      <c r="D856" s="1439"/>
      <c r="E856" s="1439">
        <f t="array" ref="E856">IF(H855&lt;&gt;"",E855,IF(E855="","",IFERROR(MATCH(TRUE(),INDEX(INDEX(K:K,E855+1):K219&lt;&gt;"",0),0)+E855,"")))</f>
        <v>997</v>
      </c>
      <c r="F856" s="1441">
        <f t="shared" si="196"/>
        <v>0</v>
      </c>
      <c r="G856" s="1441" t="str">
        <f t="shared" si="190"/>
        <v/>
      </c>
      <c r="H856" s="1440" t="str">
        <f t="shared" si="191"/>
        <v/>
      </c>
      <c r="I856" s="1439" t="str">
        <f>IF(AND(F856&lt;&gt;"",N26&gt;0,M856&gt;N26),"Mot &gt; limite","")</f>
        <v/>
      </c>
      <c r="M856" s="1408">
        <f>IF(OR(F856="",N26="",N26&lt;=0),"",IF(LEN(F856)&lt;=N26,LEN(F856),IFERROR(FIND("♦",SUBSTITUTE(LEFT(F856,N26)," ","♦",LEN(LEFT(F856,N26))-LEN(SUBSTITUTE(LEFT(F856,N26)," ","")))),FIND(" ",F856&amp;" ",N26+1)-1)))</f>
        <v>1</v>
      </c>
      <c r="N856" s="1437" t="str">
        <f t="shared" si="192"/>
        <v/>
      </c>
      <c r="O856" s="1438" t="str">
        <f t="shared" si="193"/>
        <v/>
      </c>
      <c r="P856" s="1437" t="str">
        <f t="shared" si="194"/>
        <v/>
      </c>
      <c r="Q856" s="1437" t="str">
        <f t="shared" si="195"/>
        <v/>
      </c>
      <c r="EF856" s="1412"/>
      <c r="EG856" s="1411" t="s">
        <v>3742</v>
      </c>
      <c r="EH856" s="1411" t="s">
        <v>603</v>
      </c>
      <c r="EI856" s="1411" t="s">
        <v>1906</v>
      </c>
      <c r="EJ856" s="1411" t="s">
        <v>3743</v>
      </c>
      <c r="EK856" s="1411" t="s">
        <v>3743</v>
      </c>
      <c r="EL856" s="1411" t="s">
        <v>2485</v>
      </c>
      <c r="EM856" s="1411" t="s">
        <v>2486</v>
      </c>
      <c r="EN856" s="1411" t="s">
        <v>2953</v>
      </c>
      <c r="EO856" s="1414" t="s">
        <v>2954</v>
      </c>
    </row>
    <row r="857" spans="2:145">
      <c r="B857" s="1439"/>
      <c r="C857" s="1439"/>
      <c r="D857" s="1439"/>
      <c r="E857" s="1439">
        <f t="array" ref="E857">IF(H856&lt;&gt;"",E856,IF(E856="","",IFERROR(MATCH(TRUE(),INDEX(INDEX(K:K,E856+1):K219&lt;&gt;"",0),0)+E856,"")))</f>
        <v>998</v>
      </c>
      <c r="F857" s="1441">
        <f t="shared" si="196"/>
        <v>0</v>
      </c>
      <c r="G857" s="1441" t="str">
        <f t="shared" si="190"/>
        <v/>
      </c>
      <c r="H857" s="1440" t="str">
        <f t="shared" si="191"/>
        <v/>
      </c>
      <c r="I857" s="1439" t="str">
        <f>IF(AND(F857&lt;&gt;"",N26&gt;0,M857&gt;N26),"Mot &gt; limite","")</f>
        <v/>
      </c>
      <c r="M857" s="1408">
        <f>IF(OR(F857="",N26="",N26&lt;=0),"",IF(LEN(F857)&lt;=N26,LEN(F857),IFERROR(FIND("♦",SUBSTITUTE(LEFT(F857,N26)," ","♦",LEN(LEFT(F857,N26))-LEN(SUBSTITUTE(LEFT(F857,N26)," ","")))),FIND(" ",F857&amp;" ",N26+1)-1)))</f>
        <v>1</v>
      </c>
      <c r="N857" s="1437" t="str">
        <f t="shared" si="192"/>
        <v/>
      </c>
      <c r="O857" s="1438" t="str">
        <f t="shared" si="193"/>
        <v/>
      </c>
      <c r="P857" s="1437" t="str">
        <f t="shared" si="194"/>
        <v/>
      </c>
      <c r="Q857" s="1437" t="str">
        <f t="shared" si="195"/>
        <v/>
      </c>
      <c r="EF857" s="1412"/>
      <c r="EG857" s="1411" t="s">
        <v>3744</v>
      </c>
      <c r="EH857" s="1411" t="s">
        <v>603</v>
      </c>
      <c r="EI857" s="1411" t="s">
        <v>1906</v>
      </c>
      <c r="EJ857" s="1411" t="s">
        <v>3745</v>
      </c>
      <c r="EK857" s="1411" t="s">
        <v>3745</v>
      </c>
      <c r="EL857" s="1411" t="s">
        <v>2485</v>
      </c>
      <c r="EM857" s="1411" t="s">
        <v>2486</v>
      </c>
      <c r="EN857" s="1411" t="s">
        <v>2953</v>
      </c>
      <c r="EO857" s="1414" t="s">
        <v>2954</v>
      </c>
    </row>
    <row r="858" spans="2:145">
      <c r="B858" s="1439"/>
      <c r="C858" s="1439"/>
      <c r="D858" s="1439"/>
      <c r="E858" s="1439">
        <f t="array" ref="E858">IF(H857&lt;&gt;"",E857,IF(E857="","",IFERROR(MATCH(TRUE(),INDEX(INDEX(K:K,E857+1):K219&lt;&gt;"",0),0)+E857,"")))</f>
        <v>999</v>
      </c>
      <c r="F858" s="1441">
        <f t="shared" si="196"/>
        <v>0</v>
      </c>
      <c r="G858" s="1441" t="str">
        <f t="shared" si="190"/>
        <v/>
      </c>
      <c r="H858" s="1440" t="str">
        <f t="shared" si="191"/>
        <v/>
      </c>
      <c r="I858" s="1439" t="str">
        <f>IF(AND(F858&lt;&gt;"",N26&gt;0,M858&gt;N26),"Mot &gt; limite","")</f>
        <v/>
      </c>
      <c r="M858" s="1408">
        <f>IF(OR(F858="",N26="",N26&lt;=0),"",IF(LEN(F858)&lt;=N26,LEN(F858),IFERROR(FIND("♦",SUBSTITUTE(LEFT(F858,N26)," ","♦",LEN(LEFT(F858,N26))-LEN(SUBSTITUTE(LEFT(F858,N26)," ","")))),FIND(" ",F858&amp;" ",N26+1)-1)))</f>
        <v>1</v>
      </c>
      <c r="N858" s="1437" t="str">
        <f t="shared" si="192"/>
        <v/>
      </c>
      <c r="O858" s="1438" t="str">
        <f t="shared" si="193"/>
        <v/>
      </c>
      <c r="P858" s="1437" t="str">
        <f t="shared" si="194"/>
        <v/>
      </c>
      <c r="Q858" s="1437" t="str">
        <f t="shared" si="195"/>
        <v/>
      </c>
      <c r="EF858" s="1412"/>
      <c r="EG858" s="1411" t="s">
        <v>3746</v>
      </c>
      <c r="EH858" s="1411" t="s">
        <v>603</v>
      </c>
      <c r="EI858" s="1411" t="s">
        <v>1906</v>
      </c>
      <c r="EJ858" s="1411" t="s">
        <v>3747</v>
      </c>
      <c r="EK858" s="1411" t="s">
        <v>3747</v>
      </c>
      <c r="EL858" s="1411" t="s">
        <v>2485</v>
      </c>
      <c r="EM858" s="1411" t="s">
        <v>2486</v>
      </c>
      <c r="EN858" s="1411" t="s">
        <v>2953</v>
      </c>
      <c r="EO858" s="1414" t="s">
        <v>2954</v>
      </c>
    </row>
    <row r="859" spans="2:145">
      <c r="B859" s="1439"/>
      <c r="C859" s="1439"/>
      <c r="D859" s="1439"/>
      <c r="E859" s="1439">
        <f t="array" ref="E859">IF(H858&lt;&gt;"",E858,IF(E858="","",IFERROR(MATCH(TRUE(),INDEX(INDEX(K:K,E858+1):K219&lt;&gt;"",0),0)+E858,"")))</f>
        <v>1000</v>
      </c>
      <c r="F859" s="1441">
        <f t="shared" si="196"/>
        <v>0</v>
      </c>
      <c r="G859" s="1441" t="str">
        <f t="shared" si="190"/>
        <v/>
      </c>
      <c r="H859" s="1440" t="str">
        <f t="shared" si="191"/>
        <v/>
      </c>
      <c r="I859" s="1439" t="str">
        <f>IF(AND(F859&lt;&gt;"",N26&gt;0,M859&gt;N26),"Mot &gt; limite","")</f>
        <v/>
      </c>
      <c r="M859" s="1408">
        <f>IF(OR(F859="",N26="",N26&lt;=0),"",IF(LEN(F859)&lt;=N26,LEN(F859),IFERROR(FIND("♦",SUBSTITUTE(LEFT(F859,N26)," ","♦",LEN(LEFT(F859,N26))-LEN(SUBSTITUTE(LEFT(F859,N26)," ","")))),FIND(" ",F859&amp;" ",N26+1)-1)))</f>
        <v>1</v>
      </c>
      <c r="N859" s="1437" t="str">
        <f t="shared" si="192"/>
        <v/>
      </c>
      <c r="O859" s="1438" t="str">
        <f t="shared" si="193"/>
        <v/>
      </c>
      <c r="P859" s="1437" t="str">
        <f t="shared" si="194"/>
        <v/>
      </c>
      <c r="Q859" s="1437" t="str">
        <f t="shared" si="195"/>
        <v/>
      </c>
      <c r="EF859" s="1412"/>
      <c r="EG859" s="1411" t="s">
        <v>3748</v>
      </c>
      <c r="EH859" s="1411" t="s">
        <v>603</v>
      </c>
      <c r="EI859" s="1411" t="s">
        <v>1906</v>
      </c>
      <c r="EJ859" s="1411" t="s">
        <v>3749</v>
      </c>
      <c r="EK859" s="1411" t="s">
        <v>3749</v>
      </c>
      <c r="EL859" s="1411" t="s">
        <v>2485</v>
      </c>
      <c r="EM859" s="1411" t="s">
        <v>2486</v>
      </c>
      <c r="EN859" s="1411" t="s">
        <v>2953</v>
      </c>
      <c r="EO859" s="1414" t="s">
        <v>2954</v>
      </c>
    </row>
    <row r="860" spans="2:145">
      <c r="B860" s="1439"/>
      <c r="C860" s="1439"/>
      <c r="D860" s="1439"/>
      <c r="E860" s="1439">
        <f t="array" ref="E860">IF(H859&lt;&gt;"",E859,IF(E859="","",IFERROR(MATCH(TRUE(),INDEX(INDEX(K:K,E859+1):K219&lt;&gt;"",0),0)+E859,"")))</f>
        <v>1001</v>
      </c>
      <c r="F860" s="1441">
        <f t="shared" si="196"/>
        <v>0</v>
      </c>
      <c r="G860" s="1441" t="str">
        <f t="shared" si="190"/>
        <v/>
      </c>
      <c r="H860" s="1440" t="str">
        <f t="shared" si="191"/>
        <v/>
      </c>
      <c r="I860" s="1439" t="str">
        <f>IF(AND(F860&lt;&gt;"",N26&gt;0,M860&gt;N26),"Mot &gt; limite","")</f>
        <v/>
      </c>
      <c r="M860" s="1408">
        <f>IF(OR(F860="",N26="",N26&lt;=0),"",IF(LEN(F860)&lt;=N26,LEN(F860),IFERROR(FIND("♦",SUBSTITUTE(LEFT(F860,N26)," ","♦",LEN(LEFT(F860,N26))-LEN(SUBSTITUTE(LEFT(F860,N26)," ","")))),FIND(" ",F860&amp;" ",N26+1)-1)))</f>
        <v>1</v>
      </c>
      <c r="N860" s="1437" t="str">
        <f t="shared" si="192"/>
        <v/>
      </c>
      <c r="O860" s="1438" t="str">
        <f t="shared" si="193"/>
        <v/>
      </c>
      <c r="P860" s="1437" t="str">
        <f t="shared" si="194"/>
        <v/>
      </c>
      <c r="Q860" s="1437" t="str">
        <f t="shared" si="195"/>
        <v/>
      </c>
      <c r="EF860" s="1412"/>
      <c r="EG860" s="1411" t="s">
        <v>3750</v>
      </c>
      <c r="EH860" s="1411" t="s">
        <v>603</v>
      </c>
      <c r="EI860" s="1411" t="s">
        <v>1906</v>
      </c>
      <c r="EJ860" s="1411" t="s">
        <v>3751</v>
      </c>
      <c r="EK860" s="1411" t="s">
        <v>3751</v>
      </c>
      <c r="EL860" s="1411" t="s">
        <v>2485</v>
      </c>
      <c r="EM860" s="1411" t="s">
        <v>2486</v>
      </c>
      <c r="EN860" s="1411" t="s">
        <v>2953</v>
      </c>
      <c r="EO860" s="1414" t="s">
        <v>2954</v>
      </c>
    </row>
    <row r="861" spans="2:145">
      <c r="B861" s="1439"/>
      <c r="C861" s="1439"/>
      <c r="D861" s="1439"/>
      <c r="E861" s="1439">
        <f t="array" ref="E861">IF(H860&lt;&gt;"",E860,IF(E860="","",IFERROR(MATCH(TRUE(),INDEX(INDEX(K:K,E860+1):K219&lt;&gt;"",0),0)+E860,"")))</f>
        <v>1002</v>
      </c>
      <c r="F861" s="1441">
        <f t="shared" si="196"/>
        <v>0</v>
      </c>
      <c r="G861" s="1441" t="str">
        <f t="shared" si="190"/>
        <v/>
      </c>
      <c r="H861" s="1440" t="str">
        <f t="shared" si="191"/>
        <v/>
      </c>
      <c r="I861" s="1439" t="str">
        <f>IF(AND(F861&lt;&gt;"",N26&gt;0,M861&gt;N26),"Mot &gt; limite","")</f>
        <v/>
      </c>
      <c r="M861" s="1408">
        <f>IF(OR(F861="",N26="",N26&lt;=0),"",IF(LEN(F861)&lt;=N26,LEN(F861),IFERROR(FIND("♦",SUBSTITUTE(LEFT(F861,N26)," ","♦",LEN(LEFT(F861,N26))-LEN(SUBSTITUTE(LEFT(F861,N26)," ","")))),FIND(" ",F861&amp;" ",N26+1)-1)))</f>
        <v>1</v>
      </c>
      <c r="N861" s="1437" t="str">
        <f t="shared" si="192"/>
        <v/>
      </c>
      <c r="O861" s="1438" t="str">
        <f t="shared" si="193"/>
        <v/>
      </c>
      <c r="P861" s="1437" t="str">
        <f t="shared" si="194"/>
        <v/>
      </c>
      <c r="Q861" s="1437" t="str">
        <f t="shared" si="195"/>
        <v/>
      </c>
      <c r="EF861" s="1412"/>
      <c r="EG861" s="1411" t="s">
        <v>3752</v>
      </c>
      <c r="EH861" s="1411" t="s">
        <v>603</v>
      </c>
      <c r="EI861" s="1411" t="s">
        <v>1906</v>
      </c>
      <c r="EJ861" s="1411" t="s">
        <v>3753</v>
      </c>
      <c r="EK861" s="1411" t="s">
        <v>3753</v>
      </c>
      <c r="EL861" s="1411" t="s">
        <v>2485</v>
      </c>
      <c r="EM861" s="1411" t="s">
        <v>2486</v>
      </c>
      <c r="EN861" s="1411" t="s">
        <v>2953</v>
      </c>
      <c r="EO861" s="1414" t="s">
        <v>2954</v>
      </c>
    </row>
    <row r="862" spans="2:145">
      <c r="B862" s="1439"/>
      <c r="C862" s="1439"/>
      <c r="D862" s="1439"/>
      <c r="E862" s="1439">
        <f t="array" ref="E862">IF(H861&lt;&gt;"",E861,IF(E861="","",IFERROR(MATCH(TRUE(),INDEX(INDEX(K:K,E861+1):K219&lt;&gt;"",0),0)+E861,"")))</f>
        <v>1003</v>
      </c>
      <c r="F862" s="1441">
        <f t="shared" si="196"/>
        <v>0</v>
      </c>
      <c r="G862" s="1441" t="str">
        <f t="shared" si="190"/>
        <v/>
      </c>
      <c r="H862" s="1440" t="str">
        <f t="shared" si="191"/>
        <v/>
      </c>
      <c r="I862" s="1439" t="str">
        <f>IF(AND(F862&lt;&gt;"",N26&gt;0,M862&gt;N26),"Mot &gt; limite","")</f>
        <v/>
      </c>
      <c r="M862" s="1408">
        <f>IF(OR(F862="",N26="",N26&lt;=0),"",IF(LEN(F862)&lt;=N26,LEN(F862),IFERROR(FIND("♦",SUBSTITUTE(LEFT(F862,N26)," ","♦",LEN(LEFT(F862,N26))-LEN(SUBSTITUTE(LEFT(F862,N26)," ","")))),FIND(" ",F862&amp;" ",N26+1)-1)))</f>
        <v>1</v>
      </c>
      <c r="N862" s="1437" t="str">
        <f t="shared" si="192"/>
        <v/>
      </c>
      <c r="O862" s="1438" t="str">
        <f t="shared" si="193"/>
        <v/>
      </c>
      <c r="P862" s="1437" t="str">
        <f t="shared" si="194"/>
        <v/>
      </c>
      <c r="Q862" s="1437" t="str">
        <f t="shared" si="195"/>
        <v/>
      </c>
      <c r="EF862" s="1412"/>
      <c r="EG862" s="1411" t="s">
        <v>3754</v>
      </c>
      <c r="EH862" s="1411" t="s">
        <v>603</v>
      </c>
      <c r="EI862" s="1411" t="s">
        <v>1906</v>
      </c>
      <c r="EJ862" s="1411" t="s">
        <v>3755</v>
      </c>
      <c r="EK862" s="1411" t="s">
        <v>3755</v>
      </c>
      <c r="EL862" s="1411" t="s">
        <v>2485</v>
      </c>
      <c r="EM862" s="1411" t="s">
        <v>2486</v>
      </c>
      <c r="EN862" s="1411" t="s">
        <v>2953</v>
      </c>
      <c r="EO862" s="1414" t="s">
        <v>2954</v>
      </c>
    </row>
    <row r="863" spans="2:145">
      <c r="B863" s="1439"/>
      <c r="C863" s="1439"/>
      <c r="D863" s="1439"/>
      <c r="E863" s="1439">
        <f t="array" ref="E863">IF(H862&lt;&gt;"",E862,IF(E862="","",IFERROR(MATCH(TRUE(),INDEX(INDEX(K:K,E862+1):K219&lt;&gt;"",0),0)+E862,"")))</f>
        <v>1004</v>
      </c>
      <c r="F863" s="1441">
        <f t="shared" si="196"/>
        <v>0</v>
      </c>
      <c r="G863" s="1441" t="str">
        <f t="shared" si="190"/>
        <v/>
      </c>
      <c r="H863" s="1440" t="str">
        <f t="shared" si="191"/>
        <v/>
      </c>
      <c r="I863" s="1439" t="str">
        <f>IF(AND(F863&lt;&gt;"",N26&gt;0,M863&gt;N26),"Mot &gt; limite","")</f>
        <v/>
      </c>
      <c r="M863" s="1408">
        <f>IF(OR(F863="",N26="",N26&lt;=0),"",IF(LEN(F863)&lt;=N26,LEN(F863),IFERROR(FIND("♦",SUBSTITUTE(LEFT(F863,N26)," ","♦",LEN(LEFT(F863,N26))-LEN(SUBSTITUTE(LEFT(F863,N26)," ","")))),FIND(" ",F863&amp;" ",N26+1)-1)))</f>
        <v>1</v>
      </c>
      <c r="N863" s="1437" t="str">
        <f t="shared" si="192"/>
        <v/>
      </c>
      <c r="O863" s="1438" t="str">
        <f t="shared" si="193"/>
        <v/>
      </c>
      <c r="P863" s="1437" t="str">
        <f t="shared" si="194"/>
        <v/>
      </c>
      <c r="Q863" s="1437" t="str">
        <f t="shared" si="195"/>
        <v/>
      </c>
      <c r="EF863" s="1412"/>
      <c r="EG863" s="1411" t="s">
        <v>3756</v>
      </c>
      <c r="EH863" s="1411" t="s">
        <v>603</v>
      </c>
      <c r="EI863" s="1411" t="s">
        <v>1906</v>
      </c>
      <c r="EJ863" s="1411" t="s">
        <v>3757</v>
      </c>
      <c r="EK863" s="1411" t="s">
        <v>3757</v>
      </c>
      <c r="EL863" s="1411" t="s">
        <v>2485</v>
      </c>
      <c r="EM863" s="1411" t="s">
        <v>2486</v>
      </c>
      <c r="EN863" s="1411" t="s">
        <v>2953</v>
      </c>
      <c r="EO863" s="1414" t="s">
        <v>2954</v>
      </c>
    </row>
    <row r="864" spans="2:145">
      <c r="B864" s="1439"/>
      <c r="C864" s="1439"/>
      <c r="D864" s="1439"/>
      <c r="E864" s="1439">
        <f t="array" ref="E864">IF(H863&lt;&gt;"",E863,IF(E863="","",IFERROR(MATCH(TRUE(),INDEX(INDEX(K:K,E863+1):K219&lt;&gt;"",0),0)+E863,"")))</f>
        <v>1005</v>
      </c>
      <c r="F864" s="1441">
        <f t="shared" si="196"/>
        <v>0</v>
      </c>
      <c r="G864" s="1441" t="str">
        <f t="shared" si="190"/>
        <v/>
      </c>
      <c r="H864" s="1440" t="str">
        <f t="shared" si="191"/>
        <v/>
      </c>
      <c r="I864" s="1439" t="str">
        <f>IF(AND(F864&lt;&gt;"",N26&gt;0,M864&gt;N26),"Mot &gt; limite","")</f>
        <v/>
      </c>
      <c r="M864" s="1408">
        <f>IF(OR(F864="",N26="",N26&lt;=0),"",IF(LEN(F864)&lt;=N26,LEN(F864),IFERROR(FIND("♦",SUBSTITUTE(LEFT(F864,N26)," ","♦",LEN(LEFT(F864,N26))-LEN(SUBSTITUTE(LEFT(F864,N26)," ","")))),FIND(" ",F864&amp;" ",N26+1)-1)))</f>
        <v>1</v>
      </c>
      <c r="N864" s="1437" t="str">
        <f t="shared" si="192"/>
        <v/>
      </c>
      <c r="O864" s="1438" t="str">
        <f t="shared" si="193"/>
        <v/>
      </c>
      <c r="P864" s="1437" t="str">
        <f t="shared" si="194"/>
        <v/>
      </c>
      <c r="Q864" s="1437" t="str">
        <f t="shared" si="195"/>
        <v/>
      </c>
      <c r="EF864" s="1412"/>
      <c r="EG864" s="1411" t="s">
        <v>3758</v>
      </c>
      <c r="EH864" s="1411" t="s">
        <v>603</v>
      </c>
      <c r="EI864" s="1411" t="s">
        <v>1906</v>
      </c>
      <c r="EJ864" s="1411" t="s">
        <v>3759</v>
      </c>
      <c r="EK864" s="1411" t="s">
        <v>3759</v>
      </c>
      <c r="EL864" s="1411" t="s">
        <v>2485</v>
      </c>
      <c r="EM864" s="1411" t="s">
        <v>2486</v>
      </c>
      <c r="EN864" s="1411" t="s">
        <v>2953</v>
      </c>
      <c r="EO864" s="1414" t="s">
        <v>2954</v>
      </c>
    </row>
    <row r="865" spans="2:145">
      <c r="B865" s="1439"/>
      <c r="C865" s="1439"/>
      <c r="D865" s="1439"/>
      <c r="E865" s="1439">
        <f t="array" ref="E865">IF(H864&lt;&gt;"",E864,IF(E864="","",IFERROR(MATCH(TRUE(),INDEX(INDEX(K:K,E864+1):K219&lt;&gt;"",0),0)+E864,"")))</f>
        <v>1006</v>
      </c>
      <c r="F865" s="1441">
        <f t="shared" si="196"/>
        <v>0</v>
      </c>
      <c r="G865" s="1441" t="str">
        <f t="shared" si="190"/>
        <v/>
      </c>
      <c r="H865" s="1440" t="str">
        <f t="shared" si="191"/>
        <v/>
      </c>
      <c r="I865" s="1439" t="str">
        <f>IF(AND(F865&lt;&gt;"",N26&gt;0,M865&gt;N26),"Mot &gt; limite","")</f>
        <v/>
      </c>
      <c r="M865" s="1408">
        <f>IF(OR(F865="",N26="",N26&lt;=0),"",IF(LEN(F865)&lt;=N26,LEN(F865),IFERROR(FIND("♦",SUBSTITUTE(LEFT(F865,N26)," ","♦",LEN(LEFT(F865,N26))-LEN(SUBSTITUTE(LEFT(F865,N26)," ","")))),FIND(" ",F865&amp;" ",N26+1)-1)))</f>
        <v>1</v>
      </c>
      <c r="N865" s="1437" t="str">
        <f t="shared" si="192"/>
        <v/>
      </c>
      <c r="O865" s="1438" t="str">
        <f t="shared" si="193"/>
        <v/>
      </c>
      <c r="P865" s="1437" t="str">
        <f t="shared" si="194"/>
        <v/>
      </c>
      <c r="Q865" s="1437" t="str">
        <f t="shared" si="195"/>
        <v/>
      </c>
      <c r="EF865" s="1412"/>
      <c r="EG865" s="1411" t="s">
        <v>3760</v>
      </c>
      <c r="EH865" s="1411" t="s">
        <v>603</v>
      </c>
      <c r="EI865" s="1411" t="s">
        <v>1906</v>
      </c>
      <c r="EJ865" s="1411" t="s">
        <v>3761</v>
      </c>
      <c r="EK865" s="1411" t="s">
        <v>3761</v>
      </c>
      <c r="EL865" s="1411" t="s">
        <v>2485</v>
      </c>
      <c r="EM865" s="1411" t="s">
        <v>2486</v>
      </c>
      <c r="EN865" s="1411" t="s">
        <v>2953</v>
      </c>
      <c r="EO865" s="1414" t="s">
        <v>2954</v>
      </c>
    </row>
    <row r="866" spans="2:145">
      <c r="B866" s="1439"/>
      <c r="C866" s="1439"/>
      <c r="D866" s="1439"/>
      <c r="E866" s="1439">
        <f t="array" ref="E866">IF(H865&lt;&gt;"",E865,IF(E865="","",IFERROR(MATCH(TRUE(),INDEX(INDEX(K:K,E865+1):K219&lt;&gt;"",0),0)+E865,"")))</f>
        <v>1007</v>
      </c>
      <c r="F866" s="1441">
        <f t="shared" si="196"/>
        <v>0</v>
      </c>
      <c r="G866" s="1441" t="str">
        <f t="shared" ref="G866:G929" si="197">IF(OR(F866="",M866="",M866&lt;=0,AND(ISNUMBER(F866),F866=0)),"",LEFT(F866,M866))</f>
        <v/>
      </c>
      <c r="H866" s="1440" t="str">
        <f t="shared" ref="H866:H929" si="198">IF(OR(F866="",M866=""),"",TRIM(MID(F866,M866+1,99999)))</f>
        <v/>
      </c>
      <c r="I866" s="1439" t="str">
        <f>IF(AND(F866&lt;&gt;"",N26&gt;0,M866&gt;N26),"Mot &gt; limite","")</f>
        <v/>
      </c>
      <c r="M866" s="1408">
        <f>IF(OR(F866="",N26="",N26&lt;=0),"",IF(LEN(F866)&lt;=N26,LEN(F866),IFERROR(FIND("♦",SUBSTITUTE(LEFT(F866,N26)," ","♦",LEN(LEFT(F866,N26))-LEN(SUBSTITUTE(LEFT(F866,N26)," ","")))),FIND(" ",F866&amp;" ",N26+1)-1)))</f>
        <v>1</v>
      </c>
      <c r="N866" s="1437" t="str">
        <f t="shared" ref="N866:N929" si="199">IF(O866="","",ROW()-33)</f>
        <v/>
      </c>
      <c r="O866" s="1438" t="str">
        <f t="shared" ref="O866:O929" si="200">G866</f>
        <v/>
      </c>
      <c r="P866" s="1437" t="str">
        <f t="shared" ref="P866:P929" si="201">IF(O866="","",LEN(TRIM(O866))-LEN(SUBSTITUTE(TRIM(O866)," ",""))+1)</f>
        <v/>
      </c>
      <c r="Q866" s="1437" t="str">
        <f t="shared" ref="Q866:Q929" si="202">IF(O866="","",LEN(O866))</f>
        <v/>
      </c>
      <c r="EF866" s="1412"/>
      <c r="EG866" s="1411" t="s">
        <v>3762</v>
      </c>
      <c r="EH866" s="1411" t="s">
        <v>603</v>
      </c>
      <c r="EI866" s="1411" t="s">
        <v>1906</v>
      </c>
      <c r="EJ866" s="1411" t="s">
        <v>3763</v>
      </c>
      <c r="EK866" s="1411" t="s">
        <v>3763</v>
      </c>
      <c r="EL866" s="1411" t="s">
        <v>2485</v>
      </c>
      <c r="EM866" s="1411" t="s">
        <v>2486</v>
      </c>
      <c r="EN866" s="1411" t="s">
        <v>2953</v>
      </c>
      <c r="EO866" s="1414" t="s">
        <v>2954</v>
      </c>
    </row>
    <row r="867" spans="2:145">
      <c r="B867" s="1439"/>
      <c r="C867" s="1439"/>
      <c r="D867" s="1439"/>
      <c r="E867" s="1439">
        <f t="array" ref="E867">IF(H866&lt;&gt;"",E866,IF(E866="","",IFERROR(MATCH(TRUE(),INDEX(INDEX(K:K,E866+1):K219&lt;&gt;"",0),0)+E866,"")))</f>
        <v>1008</v>
      </c>
      <c r="F867" s="1441">
        <f t="shared" ref="F867:F930" si="203">IF(E867="","",IF(H866&lt;&gt;"",H866,INDEX(D:D,E867)))</f>
        <v>0</v>
      </c>
      <c r="G867" s="1441" t="str">
        <f t="shared" si="197"/>
        <v/>
      </c>
      <c r="H867" s="1440" t="str">
        <f t="shared" si="198"/>
        <v/>
      </c>
      <c r="I867" s="1439" t="str">
        <f>IF(AND(F867&lt;&gt;"",N26&gt;0,M867&gt;N26),"Mot &gt; limite","")</f>
        <v/>
      </c>
      <c r="M867" s="1408">
        <f>IF(OR(F867="",N26="",N26&lt;=0),"",IF(LEN(F867)&lt;=N26,LEN(F867),IFERROR(FIND("♦",SUBSTITUTE(LEFT(F867,N26)," ","♦",LEN(LEFT(F867,N26))-LEN(SUBSTITUTE(LEFT(F867,N26)," ","")))),FIND(" ",F867&amp;" ",N26+1)-1)))</f>
        <v>1</v>
      </c>
      <c r="N867" s="1437" t="str">
        <f t="shared" si="199"/>
        <v/>
      </c>
      <c r="O867" s="1438" t="str">
        <f t="shared" si="200"/>
        <v/>
      </c>
      <c r="P867" s="1437" t="str">
        <f t="shared" si="201"/>
        <v/>
      </c>
      <c r="Q867" s="1437" t="str">
        <f t="shared" si="202"/>
        <v/>
      </c>
      <c r="EF867" s="1412"/>
      <c r="EG867" s="1411" t="s">
        <v>3764</v>
      </c>
      <c r="EH867" s="1411" t="s">
        <v>603</v>
      </c>
      <c r="EI867" s="1411" t="s">
        <v>1906</v>
      </c>
      <c r="EJ867" s="1411" t="s">
        <v>3765</v>
      </c>
      <c r="EK867" s="1411" t="s">
        <v>3765</v>
      </c>
      <c r="EL867" s="1411" t="s">
        <v>2485</v>
      </c>
      <c r="EM867" s="1411" t="s">
        <v>2486</v>
      </c>
      <c r="EN867" s="1411" t="s">
        <v>2953</v>
      </c>
      <c r="EO867" s="1414" t="s">
        <v>2954</v>
      </c>
    </row>
    <row r="868" spans="2:145">
      <c r="B868" s="1439"/>
      <c r="C868" s="1439"/>
      <c r="D868" s="1439"/>
      <c r="E868" s="1439">
        <f t="array" ref="E868">IF(H867&lt;&gt;"",E867,IF(E867="","",IFERROR(MATCH(TRUE(),INDEX(INDEX(K:K,E867+1):K219&lt;&gt;"",0),0)+E867,"")))</f>
        <v>1009</v>
      </c>
      <c r="F868" s="1441">
        <f t="shared" si="203"/>
        <v>0</v>
      </c>
      <c r="G868" s="1441" t="str">
        <f t="shared" si="197"/>
        <v/>
      </c>
      <c r="H868" s="1440" t="str">
        <f t="shared" si="198"/>
        <v/>
      </c>
      <c r="I868" s="1439" t="str">
        <f>IF(AND(F868&lt;&gt;"",N26&gt;0,M868&gt;N26),"Mot &gt; limite","")</f>
        <v/>
      </c>
      <c r="M868" s="1408">
        <f>IF(OR(F868="",N26="",N26&lt;=0),"",IF(LEN(F868)&lt;=N26,LEN(F868),IFERROR(FIND("♦",SUBSTITUTE(LEFT(F868,N26)," ","♦",LEN(LEFT(F868,N26))-LEN(SUBSTITUTE(LEFT(F868,N26)," ","")))),FIND(" ",F868&amp;" ",N26+1)-1)))</f>
        <v>1</v>
      </c>
      <c r="N868" s="1437" t="str">
        <f t="shared" si="199"/>
        <v/>
      </c>
      <c r="O868" s="1438" t="str">
        <f t="shared" si="200"/>
        <v/>
      </c>
      <c r="P868" s="1437" t="str">
        <f t="shared" si="201"/>
        <v/>
      </c>
      <c r="Q868" s="1437" t="str">
        <f t="shared" si="202"/>
        <v/>
      </c>
      <c r="EF868" s="1412"/>
      <c r="EG868" s="1411" t="s">
        <v>3766</v>
      </c>
      <c r="EH868" s="1411" t="s">
        <v>603</v>
      </c>
      <c r="EI868" s="1411" t="s">
        <v>1906</v>
      </c>
      <c r="EJ868" s="1411" t="s">
        <v>3767</v>
      </c>
      <c r="EK868" s="1411" t="s">
        <v>3767</v>
      </c>
      <c r="EL868" s="1411" t="s">
        <v>2485</v>
      </c>
      <c r="EM868" s="1411" t="s">
        <v>2486</v>
      </c>
      <c r="EN868" s="1411" t="s">
        <v>2953</v>
      </c>
      <c r="EO868" s="1414" t="s">
        <v>2954</v>
      </c>
    </row>
    <row r="869" spans="2:145">
      <c r="B869" s="1439"/>
      <c r="C869" s="1439"/>
      <c r="D869" s="1439"/>
      <c r="E869" s="1439">
        <f t="array" ref="E869">IF(H868&lt;&gt;"",E868,IF(E868="","",IFERROR(MATCH(TRUE(),INDEX(INDEX(K:K,E868+1):K219&lt;&gt;"",0),0)+E868,"")))</f>
        <v>1010</v>
      </c>
      <c r="F869" s="1441">
        <f t="shared" si="203"/>
        <v>0</v>
      </c>
      <c r="G869" s="1441" t="str">
        <f t="shared" si="197"/>
        <v/>
      </c>
      <c r="H869" s="1440" t="str">
        <f t="shared" si="198"/>
        <v/>
      </c>
      <c r="I869" s="1439" t="str">
        <f>IF(AND(F869&lt;&gt;"",N26&gt;0,M869&gt;N26),"Mot &gt; limite","")</f>
        <v/>
      </c>
      <c r="M869" s="1408">
        <f>IF(OR(F869="",N26="",N26&lt;=0),"",IF(LEN(F869)&lt;=N26,LEN(F869),IFERROR(FIND("♦",SUBSTITUTE(LEFT(F869,N26)," ","♦",LEN(LEFT(F869,N26))-LEN(SUBSTITUTE(LEFT(F869,N26)," ","")))),FIND(" ",F869&amp;" ",N26+1)-1)))</f>
        <v>1</v>
      </c>
      <c r="N869" s="1437" t="str">
        <f t="shared" si="199"/>
        <v/>
      </c>
      <c r="O869" s="1438" t="str">
        <f t="shared" si="200"/>
        <v/>
      </c>
      <c r="P869" s="1437" t="str">
        <f t="shared" si="201"/>
        <v/>
      </c>
      <c r="Q869" s="1437" t="str">
        <f t="shared" si="202"/>
        <v/>
      </c>
      <c r="EF869" s="1412"/>
      <c r="EG869" s="1411" t="s">
        <v>3768</v>
      </c>
      <c r="EH869" s="1411" t="s">
        <v>603</v>
      </c>
      <c r="EI869" s="1411" t="s">
        <v>1906</v>
      </c>
      <c r="EJ869" s="1411" t="s">
        <v>3769</v>
      </c>
      <c r="EK869" s="1411" t="s">
        <v>3769</v>
      </c>
      <c r="EL869" s="1411" t="s">
        <v>2485</v>
      </c>
      <c r="EM869" s="1411" t="s">
        <v>2486</v>
      </c>
      <c r="EN869" s="1411" t="s">
        <v>2953</v>
      </c>
      <c r="EO869" s="1414" t="s">
        <v>2954</v>
      </c>
    </row>
    <row r="870" spans="2:145">
      <c r="B870" s="1439"/>
      <c r="C870" s="1439"/>
      <c r="D870" s="1439"/>
      <c r="E870" s="1439">
        <f t="array" ref="E870">IF(H869&lt;&gt;"",E869,IF(E869="","",IFERROR(MATCH(TRUE(),INDEX(INDEX(K:K,E869+1):K219&lt;&gt;"",0),0)+E869,"")))</f>
        <v>1011</v>
      </c>
      <c r="F870" s="1441">
        <f t="shared" si="203"/>
        <v>0</v>
      </c>
      <c r="G870" s="1441" t="str">
        <f t="shared" si="197"/>
        <v/>
      </c>
      <c r="H870" s="1440" t="str">
        <f t="shared" si="198"/>
        <v/>
      </c>
      <c r="I870" s="1439" t="str">
        <f>IF(AND(F870&lt;&gt;"",N26&gt;0,M870&gt;N26),"Mot &gt; limite","")</f>
        <v/>
      </c>
      <c r="M870" s="1408">
        <f>IF(OR(F870="",N26="",N26&lt;=0),"",IF(LEN(F870)&lt;=N26,LEN(F870),IFERROR(FIND("♦",SUBSTITUTE(LEFT(F870,N26)," ","♦",LEN(LEFT(F870,N26))-LEN(SUBSTITUTE(LEFT(F870,N26)," ","")))),FIND(" ",F870&amp;" ",N26+1)-1)))</f>
        <v>1</v>
      </c>
      <c r="N870" s="1437" t="str">
        <f t="shared" si="199"/>
        <v/>
      </c>
      <c r="O870" s="1438" t="str">
        <f t="shared" si="200"/>
        <v/>
      </c>
      <c r="P870" s="1437" t="str">
        <f t="shared" si="201"/>
        <v/>
      </c>
      <c r="Q870" s="1437" t="str">
        <f t="shared" si="202"/>
        <v/>
      </c>
      <c r="EF870" s="1412"/>
      <c r="EG870" s="1411" t="s">
        <v>3770</v>
      </c>
      <c r="EH870" s="1411" t="s">
        <v>603</v>
      </c>
      <c r="EI870" s="1411" t="s">
        <v>1906</v>
      </c>
      <c r="EJ870" s="1411" t="s">
        <v>3771</v>
      </c>
      <c r="EK870" s="1411" t="s">
        <v>3771</v>
      </c>
      <c r="EL870" s="1411" t="s">
        <v>2485</v>
      </c>
      <c r="EM870" s="1411" t="s">
        <v>2486</v>
      </c>
      <c r="EN870" s="1411" t="s">
        <v>2953</v>
      </c>
      <c r="EO870" s="1414" t="s">
        <v>2954</v>
      </c>
    </row>
    <row r="871" spans="2:145">
      <c r="B871" s="1439"/>
      <c r="C871" s="1439"/>
      <c r="D871" s="1439"/>
      <c r="E871" s="1439">
        <f t="array" ref="E871">IF(H870&lt;&gt;"",E870,IF(E870="","",IFERROR(MATCH(TRUE(),INDEX(INDEX(K:K,E870+1):K219&lt;&gt;"",0),0)+E870,"")))</f>
        <v>1012</v>
      </c>
      <c r="F871" s="1441">
        <f t="shared" si="203"/>
        <v>0</v>
      </c>
      <c r="G871" s="1441" t="str">
        <f t="shared" si="197"/>
        <v/>
      </c>
      <c r="H871" s="1440" t="str">
        <f t="shared" si="198"/>
        <v/>
      </c>
      <c r="I871" s="1439" t="str">
        <f>IF(AND(F871&lt;&gt;"",N26&gt;0,M871&gt;N26),"Mot &gt; limite","")</f>
        <v/>
      </c>
      <c r="M871" s="1408">
        <f>IF(OR(F871="",N26="",N26&lt;=0),"",IF(LEN(F871)&lt;=N26,LEN(F871),IFERROR(FIND("♦",SUBSTITUTE(LEFT(F871,N26)," ","♦",LEN(LEFT(F871,N26))-LEN(SUBSTITUTE(LEFT(F871,N26)," ","")))),FIND(" ",F871&amp;" ",N26+1)-1)))</f>
        <v>1</v>
      </c>
      <c r="N871" s="1437" t="str">
        <f t="shared" si="199"/>
        <v/>
      </c>
      <c r="O871" s="1438" t="str">
        <f t="shared" si="200"/>
        <v/>
      </c>
      <c r="P871" s="1437" t="str">
        <f t="shared" si="201"/>
        <v/>
      </c>
      <c r="Q871" s="1437" t="str">
        <f t="shared" si="202"/>
        <v/>
      </c>
      <c r="EF871" s="1412"/>
      <c r="EG871" s="1411" t="s">
        <v>3772</v>
      </c>
      <c r="EH871" s="1411" t="s">
        <v>603</v>
      </c>
      <c r="EI871" s="1411" t="s">
        <v>1906</v>
      </c>
      <c r="EJ871" s="1411" t="s">
        <v>3773</v>
      </c>
      <c r="EK871" s="1411" t="s">
        <v>3773</v>
      </c>
      <c r="EL871" s="1411" t="s">
        <v>2485</v>
      </c>
      <c r="EM871" s="1411" t="s">
        <v>2486</v>
      </c>
      <c r="EN871" s="1411" t="s">
        <v>2953</v>
      </c>
      <c r="EO871" s="1414" t="s">
        <v>2954</v>
      </c>
    </row>
    <row r="872" spans="2:145">
      <c r="B872" s="1439"/>
      <c r="C872" s="1439"/>
      <c r="D872" s="1439"/>
      <c r="E872" s="1439">
        <f t="array" ref="E872">IF(H871&lt;&gt;"",E871,IF(E871="","",IFERROR(MATCH(TRUE(),INDEX(INDEX(K:K,E871+1):K219&lt;&gt;"",0),0)+E871,"")))</f>
        <v>1013</v>
      </c>
      <c r="F872" s="1441">
        <f t="shared" si="203"/>
        <v>0</v>
      </c>
      <c r="G872" s="1441" t="str">
        <f t="shared" si="197"/>
        <v/>
      </c>
      <c r="H872" s="1440" t="str">
        <f t="shared" si="198"/>
        <v/>
      </c>
      <c r="I872" s="1439" t="str">
        <f>IF(AND(F872&lt;&gt;"",N26&gt;0,M872&gt;N26),"Mot &gt; limite","")</f>
        <v/>
      </c>
      <c r="M872" s="1408">
        <f>IF(OR(F872="",N26="",N26&lt;=0),"",IF(LEN(F872)&lt;=N26,LEN(F872),IFERROR(FIND("♦",SUBSTITUTE(LEFT(F872,N26)," ","♦",LEN(LEFT(F872,N26))-LEN(SUBSTITUTE(LEFT(F872,N26)," ","")))),FIND(" ",F872&amp;" ",N26+1)-1)))</f>
        <v>1</v>
      </c>
      <c r="N872" s="1437" t="str">
        <f t="shared" si="199"/>
        <v/>
      </c>
      <c r="O872" s="1438" t="str">
        <f t="shared" si="200"/>
        <v/>
      </c>
      <c r="P872" s="1437" t="str">
        <f t="shared" si="201"/>
        <v/>
      </c>
      <c r="Q872" s="1437" t="str">
        <f t="shared" si="202"/>
        <v/>
      </c>
      <c r="EF872" s="1412"/>
      <c r="EG872" s="1411" t="s">
        <v>3774</v>
      </c>
      <c r="EH872" s="1411" t="s">
        <v>603</v>
      </c>
      <c r="EI872" s="1411" t="s">
        <v>1906</v>
      </c>
      <c r="EJ872" s="1411" t="s">
        <v>3775</v>
      </c>
      <c r="EK872" s="1411" t="s">
        <v>3775</v>
      </c>
      <c r="EL872" s="1411" t="s">
        <v>2485</v>
      </c>
      <c r="EM872" s="1411" t="s">
        <v>2486</v>
      </c>
      <c r="EN872" s="1411" t="s">
        <v>2953</v>
      </c>
      <c r="EO872" s="1414" t="s">
        <v>2954</v>
      </c>
    </row>
    <row r="873" spans="2:145">
      <c r="B873" s="1439"/>
      <c r="C873" s="1439"/>
      <c r="D873" s="1439"/>
      <c r="E873" s="1439">
        <f t="array" ref="E873">IF(H872&lt;&gt;"",E872,IF(E872="","",IFERROR(MATCH(TRUE(),INDEX(INDEX(K:K,E872+1):K219&lt;&gt;"",0),0)+E872,"")))</f>
        <v>1014</v>
      </c>
      <c r="F873" s="1441">
        <f t="shared" si="203"/>
        <v>0</v>
      </c>
      <c r="G873" s="1441" t="str">
        <f t="shared" si="197"/>
        <v/>
      </c>
      <c r="H873" s="1440" t="str">
        <f t="shared" si="198"/>
        <v/>
      </c>
      <c r="I873" s="1439" t="str">
        <f>IF(AND(F873&lt;&gt;"",N26&gt;0,M873&gt;N26),"Mot &gt; limite","")</f>
        <v/>
      </c>
      <c r="M873" s="1408">
        <f>IF(OR(F873="",N26="",N26&lt;=0),"",IF(LEN(F873)&lt;=N26,LEN(F873),IFERROR(FIND("♦",SUBSTITUTE(LEFT(F873,N26)," ","♦",LEN(LEFT(F873,N26))-LEN(SUBSTITUTE(LEFT(F873,N26)," ","")))),FIND(" ",F873&amp;" ",N26+1)-1)))</f>
        <v>1</v>
      </c>
      <c r="N873" s="1437" t="str">
        <f t="shared" si="199"/>
        <v/>
      </c>
      <c r="O873" s="1438" t="str">
        <f t="shared" si="200"/>
        <v/>
      </c>
      <c r="P873" s="1437" t="str">
        <f t="shared" si="201"/>
        <v/>
      </c>
      <c r="Q873" s="1437" t="str">
        <f t="shared" si="202"/>
        <v/>
      </c>
      <c r="EF873" s="1412"/>
      <c r="EG873" s="1411" t="s">
        <v>3776</v>
      </c>
      <c r="EH873" s="1411" t="s">
        <v>603</v>
      </c>
      <c r="EI873" s="1411" t="s">
        <v>1906</v>
      </c>
      <c r="EJ873" s="1411" t="s">
        <v>3777</v>
      </c>
      <c r="EK873" s="1411" t="s">
        <v>3777</v>
      </c>
      <c r="EL873" s="1411" t="s">
        <v>2485</v>
      </c>
      <c r="EM873" s="1411" t="s">
        <v>2486</v>
      </c>
      <c r="EN873" s="1411" t="s">
        <v>2953</v>
      </c>
      <c r="EO873" s="1414" t="s">
        <v>2954</v>
      </c>
    </row>
    <row r="874" spans="2:145">
      <c r="B874" s="1439"/>
      <c r="C874" s="1439"/>
      <c r="D874" s="1439"/>
      <c r="E874" s="1439">
        <f t="array" ref="E874">IF(H873&lt;&gt;"",E873,IF(E873="","",IFERROR(MATCH(TRUE(),INDEX(INDEX(K:K,E873+1):K219&lt;&gt;"",0),0)+E873,"")))</f>
        <v>1015</v>
      </c>
      <c r="F874" s="1441">
        <f t="shared" si="203"/>
        <v>0</v>
      </c>
      <c r="G874" s="1441" t="str">
        <f t="shared" si="197"/>
        <v/>
      </c>
      <c r="H874" s="1440" t="str">
        <f t="shared" si="198"/>
        <v/>
      </c>
      <c r="I874" s="1439" t="str">
        <f>IF(AND(F874&lt;&gt;"",N26&gt;0,M874&gt;N26),"Mot &gt; limite","")</f>
        <v/>
      </c>
      <c r="M874" s="1408">
        <f>IF(OR(F874="",N26="",N26&lt;=0),"",IF(LEN(F874)&lt;=N26,LEN(F874),IFERROR(FIND("♦",SUBSTITUTE(LEFT(F874,N26)," ","♦",LEN(LEFT(F874,N26))-LEN(SUBSTITUTE(LEFT(F874,N26)," ","")))),FIND(" ",F874&amp;" ",N26+1)-1)))</f>
        <v>1</v>
      </c>
      <c r="N874" s="1437" t="str">
        <f t="shared" si="199"/>
        <v/>
      </c>
      <c r="O874" s="1438" t="str">
        <f t="shared" si="200"/>
        <v/>
      </c>
      <c r="P874" s="1437" t="str">
        <f t="shared" si="201"/>
        <v/>
      </c>
      <c r="Q874" s="1437" t="str">
        <f t="shared" si="202"/>
        <v/>
      </c>
      <c r="EF874" s="1412"/>
      <c r="EG874" s="1411" t="s">
        <v>3778</v>
      </c>
      <c r="EH874" s="1411" t="s">
        <v>603</v>
      </c>
      <c r="EI874" s="1411" t="s">
        <v>1906</v>
      </c>
      <c r="EJ874" s="1411" t="s">
        <v>3779</v>
      </c>
      <c r="EK874" s="1411" t="s">
        <v>3779</v>
      </c>
      <c r="EL874" s="1411" t="s">
        <v>2485</v>
      </c>
      <c r="EM874" s="1411" t="s">
        <v>2486</v>
      </c>
      <c r="EN874" s="1411" t="s">
        <v>2953</v>
      </c>
      <c r="EO874" s="1414" t="s">
        <v>2954</v>
      </c>
    </row>
    <row r="875" spans="2:145">
      <c r="B875" s="1439"/>
      <c r="C875" s="1439"/>
      <c r="D875" s="1439"/>
      <c r="E875" s="1439">
        <f t="array" ref="E875">IF(H874&lt;&gt;"",E874,IF(E874="","",IFERROR(MATCH(TRUE(),INDEX(INDEX(K:K,E874+1):K219&lt;&gt;"",0),0)+E874,"")))</f>
        <v>1016</v>
      </c>
      <c r="F875" s="1441">
        <f t="shared" si="203"/>
        <v>0</v>
      </c>
      <c r="G875" s="1441" t="str">
        <f t="shared" si="197"/>
        <v/>
      </c>
      <c r="H875" s="1440" t="str">
        <f t="shared" si="198"/>
        <v/>
      </c>
      <c r="I875" s="1439" t="str">
        <f>IF(AND(F875&lt;&gt;"",N26&gt;0,M875&gt;N26),"Mot &gt; limite","")</f>
        <v/>
      </c>
      <c r="M875" s="1408">
        <f>IF(OR(F875="",N26="",N26&lt;=0),"",IF(LEN(F875)&lt;=N26,LEN(F875),IFERROR(FIND("♦",SUBSTITUTE(LEFT(F875,N26)," ","♦",LEN(LEFT(F875,N26))-LEN(SUBSTITUTE(LEFT(F875,N26)," ","")))),FIND(" ",F875&amp;" ",N26+1)-1)))</f>
        <v>1</v>
      </c>
      <c r="N875" s="1437" t="str">
        <f t="shared" si="199"/>
        <v/>
      </c>
      <c r="O875" s="1438" t="str">
        <f t="shared" si="200"/>
        <v/>
      </c>
      <c r="P875" s="1437" t="str">
        <f t="shared" si="201"/>
        <v/>
      </c>
      <c r="Q875" s="1437" t="str">
        <f t="shared" si="202"/>
        <v/>
      </c>
      <c r="EF875" s="1412"/>
      <c r="EG875" s="1411" t="s">
        <v>3780</v>
      </c>
      <c r="EH875" s="1411" t="s">
        <v>603</v>
      </c>
      <c r="EI875" s="1411" t="s">
        <v>1906</v>
      </c>
      <c r="EJ875" s="1411" t="s">
        <v>3781</v>
      </c>
      <c r="EK875" s="1411" t="s">
        <v>3781</v>
      </c>
      <c r="EL875" s="1411" t="s">
        <v>2485</v>
      </c>
      <c r="EM875" s="1411" t="s">
        <v>2486</v>
      </c>
      <c r="EN875" s="1411" t="s">
        <v>2953</v>
      </c>
      <c r="EO875" s="1414" t="s">
        <v>2954</v>
      </c>
    </row>
    <row r="876" spans="2:145">
      <c r="B876" s="1439"/>
      <c r="C876" s="1439"/>
      <c r="D876" s="1439"/>
      <c r="E876" s="1439">
        <f t="array" ref="E876">IF(H875&lt;&gt;"",E875,IF(E875="","",IFERROR(MATCH(TRUE(),INDEX(INDEX(K:K,E875+1):K219&lt;&gt;"",0),0)+E875,"")))</f>
        <v>1017</v>
      </c>
      <c r="F876" s="1441">
        <f t="shared" si="203"/>
        <v>0</v>
      </c>
      <c r="G876" s="1441" t="str">
        <f t="shared" si="197"/>
        <v/>
      </c>
      <c r="H876" s="1440" t="str">
        <f t="shared" si="198"/>
        <v/>
      </c>
      <c r="I876" s="1439" t="str">
        <f>IF(AND(F876&lt;&gt;"",N26&gt;0,M876&gt;N26),"Mot &gt; limite","")</f>
        <v/>
      </c>
      <c r="M876" s="1408">
        <f>IF(OR(F876="",N26="",N26&lt;=0),"",IF(LEN(F876)&lt;=N26,LEN(F876),IFERROR(FIND("♦",SUBSTITUTE(LEFT(F876,N26)," ","♦",LEN(LEFT(F876,N26))-LEN(SUBSTITUTE(LEFT(F876,N26)," ","")))),FIND(" ",F876&amp;" ",N26+1)-1)))</f>
        <v>1</v>
      </c>
      <c r="N876" s="1437" t="str">
        <f t="shared" si="199"/>
        <v/>
      </c>
      <c r="O876" s="1438" t="str">
        <f t="shared" si="200"/>
        <v/>
      </c>
      <c r="P876" s="1437" t="str">
        <f t="shared" si="201"/>
        <v/>
      </c>
      <c r="Q876" s="1437" t="str">
        <f t="shared" si="202"/>
        <v/>
      </c>
      <c r="EF876" s="1412"/>
      <c r="EG876" s="1411" t="s">
        <v>3782</v>
      </c>
      <c r="EH876" s="1411" t="s">
        <v>603</v>
      </c>
      <c r="EI876" s="1411" t="s">
        <v>1906</v>
      </c>
      <c r="EJ876" s="1411" t="s">
        <v>3783</v>
      </c>
      <c r="EK876" s="1411" t="s">
        <v>3783</v>
      </c>
      <c r="EL876" s="1411" t="s">
        <v>2485</v>
      </c>
      <c r="EM876" s="1411" t="s">
        <v>2486</v>
      </c>
      <c r="EN876" s="1411" t="s">
        <v>2953</v>
      </c>
      <c r="EO876" s="1414" t="s">
        <v>2954</v>
      </c>
    </row>
    <row r="877" spans="2:145">
      <c r="B877" s="1439"/>
      <c r="C877" s="1439"/>
      <c r="D877" s="1439"/>
      <c r="E877" s="1439">
        <f t="array" ref="E877">IF(H876&lt;&gt;"",E876,IF(E876="","",IFERROR(MATCH(TRUE(),INDEX(INDEX(K:K,E876+1):K219&lt;&gt;"",0),0)+E876,"")))</f>
        <v>1018</v>
      </c>
      <c r="F877" s="1441">
        <f t="shared" si="203"/>
        <v>0</v>
      </c>
      <c r="G877" s="1441" t="str">
        <f t="shared" si="197"/>
        <v/>
      </c>
      <c r="H877" s="1440" t="str">
        <f t="shared" si="198"/>
        <v/>
      </c>
      <c r="I877" s="1439" t="str">
        <f>IF(AND(F877&lt;&gt;"",N26&gt;0,M877&gt;N26),"Mot &gt; limite","")</f>
        <v/>
      </c>
      <c r="M877" s="1408">
        <f>IF(OR(F877="",N26="",N26&lt;=0),"",IF(LEN(F877)&lt;=N26,LEN(F877),IFERROR(FIND("♦",SUBSTITUTE(LEFT(F877,N26)," ","♦",LEN(LEFT(F877,N26))-LEN(SUBSTITUTE(LEFT(F877,N26)," ","")))),FIND(" ",F877&amp;" ",N26+1)-1)))</f>
        <v>1</v>
      </c>
      <c r="N877" s="1437" t="str">
        <f t="shared" si="199"/>
        <v/>
      </c>
      <c r="O877" s="1438" t="str">
        <f t="shared" si="200"/>
        <v/>
      </c>
      <c r="P877" s="1437" t="str">
        <f t="shared" si="201"/>
        <v/>
      </c>
      <c r="Q877" s="1437" t="str">
        <f t="shared" si="202"/>
        <v/>
      </c>
      <c r="EF877" s="1412"/>
      <c r="EG877" s="1411" t="s">
        <v>3784</v>
      </c>
      <c r="EH877" s="1411" t="s">
        <v>603</v>
      </c>
      <c r="EI877" s="1411" t="s">
        <v>1906</v>
      </c>
      <c r="EJ877" s="1411" t="s">
        <v>3785</v>
      </c>
      <c r="EK877" s="1411" t="s">
        <v>3785</v>
      </c>
      <c r="EL877" s="1411" t="s">
        <v>2485</v>
      </c>
      <c r="EM877" s="1411" t="s">
        <v>2486</v>
      </c>
      <c r="EN877" s="1411" t="s">
        <v>2953</v>
      </c>
      <c r="EO877" s="1414" t="s">
        <v>2954</v>
      </c>
    </row>
    <row r="878" spans="2:145">
      <c r="B878" s="1439"/>
      <c r="C878" s="1439"/>
      <c r="D878" s="1439"/>
      <c r="E878" s="1439">
        <f t="array" ref="E878">IF(H877&lt;&gt;"",E877,IF(E877="","",IFERROR(MATCH(TRUE(),INDEX(INDEX(K:K,E877+1):K219&lt;&gt;"",0),0)+E877,"")))</f>
        <v>1019</v>
      </c>
      <c r="F878" s="1441">
        <f t="shared" si="203"/>
        <v>0</v>
      </c>
      <c r="G878" s="1441" t="str">
        <f t="shared" si="197"/>
        <v/>
      </c>
      <c r="H878" s="1440" t="str">
        <f t="shared" si="198"/>
        <v/>
      </c>
      <c r="I878" s="1439" t="str">
        <f>IF(AND(F878&lt;&gt;"",N26&gt;0,M878&gt;N26),"Mot &gt; limite","")</f>
        <v/>
      </c>
      <c r="M878" s="1408">
        <f>IF(OR(F878="",N26="",N26&lt;=0),"",IF(LEN(F878)&lt;=N26,LEN(F878),IFERROR(FIND("♦",SUBSTITUTE(LEFT(F878,N26)," ","♦",LEN(LEFT(F878,N26))-LEN(SUBSTITUTE(LEFT(F878,N26)," ","")))),FIND(" ",F878&amp;" ",N26+1)-1)))</f>
        <v>1</v>
      </c>
      <c r="N878" s="1437" t="str">
        <f t="shared" si="199"/>
        <v/>
      </c>
      <c r="O878" s="1438" t="str">
        <f t="shared" si="200"/>
        <v/>
      </c>
      <c r="P878" s="1437" t="str">
        <f t="shared" si="201"/>
        <v/>
      </c>
      <c r="Q878" s="1437" t="str">
        <f t="shared" si="202"/>
        <v/>
      </c>
      <c r="EF878" s="1412"/>
      <c r="EG878" s="1411" t="s">
        <v>3786</v>
      </c>
      <c r="EH878" s="1411" t="s">
        <v>603</v>
      </c>
      <c r="EI878" s="1411" t="s">
        <v>1906</v>
      </c>
      <c r="EJ878" s="1411" t="s">
        <v>3787</v>
      </c>
      <c r="EK878" s="1411" t="s">
        <v>3787</v>
      </c>
      <c r="EL878" s="1411" t="s">
        <v>2485</v>
      </c>
      <c r="EM878" s="1411" t="s">
        <v>2486</v>
      </c>
      <c r="EN878" s="1411" t="s">
        <v>2953</v>
      </c>
      <c r="EO878" s="1414" t="s">
        <v>2954</v>
      </c>
    </row>
    <row r="879" spans="2:145">
      <c r="B879" s="1439"/>
      <c r="C879" s="1439"/>
      <c r="D879" s="1439"/>
      <c r="E879" s="1439">
        <f t="array" ref="E879">IF(H878&lt;&gt;"",E878,IF(E878="","",IFERROR(MATCH(TRUE(),INDEX(INDEX(K:K,E878+1):K219&lt;&gt;"",0),0)+E878,"")))</f>
        <v>1020</v>
      </c>
      <c r="F879" s="1441">
        <f t="shared" si="203"/>
        <v>0</v>
      </c>
      <c r="G879" s="1441" t="str">
        <f t="shared" si="197"/>
        <v/>
      </c>
      <c r="H879" s="1440" t="str">
        <f t="shared" si="198"/>
        <v/>
      </c>
      <c r="I879" s="1439" t="str">
        <f>IF(AND(F879&lt;&gt;"",N26&gt;0,M879&gt;N26),"Mot &gt; limite","")</f>
        <v/>
      </c>
      <c r="M879" s="1408">
        <f>IF(OR(F879="",N26="",N26&lt;=0),"",IF(LEN(F879)&lt;=N26,LEN(F879),IFERROR(FIND("♦",SUBSTITUTE(LEFT(F879,N26)," ","♦",LEN(LEFT(F879,N26))-LEN(SUBSTITUTE(LEFT(F879,N26)," ","")))),FIND(" ",F879&amp;" ",N26+1)-1)))</f>
        <v>1</v>
      </c>
      <c r="N879" s="1437" t="str">
        <f t="shared" si="199"/>
        <v/>
      </c>
      <c r="O879" s="1438" t="str">
        <f t="shared" si="200"/>
        <v/>
      </c>
      <c r="P879" s="1437" t="str">
        <f t="shared" si="201"/>
        <v/>
      </c>
      <c r="Q879" s="1437" t="str">
        <f t="shared" si="202"/>
        <v/>
      </c>
      <c r="EF879" s="1412"/>
      <c r="EG879" s="1411" t="s">
        <v>3788</v>
      </c>
      <c r="EH879" s="1411" t="s">
        <v>603</v>
      </c>
      <c r="EI879" s="1411" t="s">
        <v>1906</v>
      </c>
      <c r="EJ879" s="1411" t="s">
        <v>3789</v>
      </c>
      <c r="EK879" s="1411" t="s">
        <v>3789</v>
      </c>
      <c r="EL879" s="1411" t="s">
        <v>2485</v>
      </c>
      <c r="EM879" s="1411" t="s">
        <v>2486</v>
      </c>
      <c r="EN879" s="1411" t="s">
        <v>2953</v>
      </c>
      <c r="EO879" s="1414" t="s">
        <v>2954</v>
      </c>
    </row>
    <row r="880" spans="2:145">
      <c r="B880" s="1439"/>
      <c r="C880" s="1439"/>
      <c r="D880" s="1439"/>
      <c r="E880" s="1439">
        <f t="array" ref="E880">IF(H879&lt;&gt;"",E879,IF(E879="","",IFERROR(MATCH(TRUE(),INDEX(INDEX(K:K,E879+1):K219&lt;&gt;"",0),0)+E879,"")))</f>
        <v>1021</v>
      </c>
      <c r="F880" s="1441">
        <f t="shared" si="203"/>
        <v>0</v>
      </c>
      <c r="G880" s="1441" t="str">
        <f t="shared" si="197"/>
        <v/>
      </c>
      <c r="H880" s="1440" t="str">
        <f t="shared" si="198"/>
        <v/>
      </c>
      <c r="I880" s="1439" t="str">
        <f>IF(AND(F880&lt;&gt;"",N26&gt;0,M880&gt;N26),"Mot &gt; limite","")</f>
        <v/>
      </c>
      <c r="M880" s="1408">
        <f>IF(OR(F880="",N26="",N26&lt;=0),"",IF(LEN(F880)&lt;=N26,LEN(F880),IFERROR(FIND("♦",SUBSTITUTE(LEFT(F880,N26)," ","♦",LEN(LEFT(F880,N26))-LEN(SUBSTITUTE(LEFT(F880,N26)," ","")))),FIND(" ",F880&amp;" ",N26+1)-1)))</f>
        <v>1</v>
      </c>
      <c r="N880" s="1437" t="str">
        <f t="shared" si="199"/>
        <v/>
      </c>
      <c r="O880" s="1438" t="str">
        <f t="shared" si="200"/>
        <v/>
      </c>
      <c r="P880" s="1437" t="str">
        <f t="shared" si="201"/>
        <v/>
      </c>
      <c r="Q880" s="1437" t="str">
        <f t="shared" si="202"/>
        <v/>
      </c>
      <c r="EF880" s="1412"/>
      <c r="EG880" s="1411" t="s">
        <v>3790</v>
      </c>
      <c r="EH880" s="1411" t="s">
        <v>603</v>
      </c>
      <c r="EI880" s="1411" t="s">
        <v>1906</v>
      </c>
      <c r="EJ880" s="1411" t="s">
        <v>3791</v>
      </c>
      <c r="EK880" s="1411" t="s">
        <v>3791</v>
      </c>
      <c r="EL880" s="1411" t="s">
        <v>2485</v>
      </c>
      <c r="EM880" s="1411" t="s">
        <v>2486</v>
      </c>
      <c r="EN880" s="1411" t="s">
        <v>2953</v>
      </c>
      <c r="EO880" s="1414" t="s">
        <v>2954</v>
      </c>
    </row>
    <row r="881" spans="2:145">
      <c r="B881" s="1439"/>
      <c r="C881" s="1439"/>
      <c r="D881" s="1439"/>
      <c r="E881" s="1439">
        <f t="array" ref="E881">IF(H880&lt;&gt;"",E880,IF(E880="","",IFERROR(MATCH(TRUE(),INDEX(INDEX(K:K,E880+1):K219&lt;&gt;"",0),0)+E880,"")))</f>
        <v>1022</v>
      </c>
      <c r="F881" s="1441">
        <f t="shared" si="203"/>
        <v>0</v>
      </c>
      <c r="G881" s="1441" t="str">
        <f t="shared" si="197"/>
        <v/>
      </c>
      <c r="H881" s="1440" t="str">
        <f t="shared" si="198"/>
        <v/>
      </c>
      <c r="I881" s="1439" t="str">
        <f>IF(AND(F881&lt;&gt;"",N26&gt;0,M881&gt;N26),"Mot &gt; limite","")</f>
        <v/>
      </c>
      <c r="M881" s="1408">
        <f>IF(OR(F881="",N26="",N26&lt;=0),"",IF(LEN(F881)&lt;=N26,LEN(F881),IFERROR(FIND("♦",SUBSTITUTE(LEFT(F881,N26)," ","♦",LEN(LEFT(F881,N26))-LEN(SUBSTITUTE(LEFT(F881,N26)," ","")))),FIND(" ",F881&amp;" ",N26+1)-1)))</f>
        <v>1</v>
      </c>
      <c r="N881" s="1437" t="str">
        <f t="shared" si="199"/>
        <v/>
      </c>
      <c r="O881" s="1438" t="str">
        <f t="shared" si="200"/>
        <v/>
      </c>
      <c r="P881" s="1437" t="str">
        <f t="shared" si="201"/>
        <v/>
      </c>
      <c r="Q881" s="1437" t="str">
        <f t="shared" si="202"/>
        <v/>
      </c>
      <c r="EF881" s="1412"/>
      <c r="EG881" s="1411" t="s">
        <v>3792</v>
      </c>
      <c r="EH881" s="1411" t="s">
        <v>603</v>
      </c>
      <c r="EI881" s="1411" t="s">
        <v>1906</v>
      </c>
      <c r="EJ881" s="1411" t="s">
        <v>3793</v>
      </c>
      <c r="EK881" s="1411" t="s">
        <v>3793</v>
      </c>
      <c r="EL881" s="1411" t="s">
        <v>2485</v>
      </c>
      <c r="EM881" s="1411" t="s">
        <v>2486</v>
      </c>
      <c r="EN881" s="1411" t="s">
        <v>2953</v>
      </c>
      <c r="EO881" s="1414" t="s">
        <v>2954</v>
      </c>
    </row>
    <row r="882" spans="2:145">
      <c r="B882" s="1439"/>
      <c r="C882" s="1439"/>
      <c r="D882" s="1439"/>
      <c r="E882" s="1439">
        <f t="array" ref="E882">IF(H881&lt;&gt;"",E881,IF(E881="","",IFERROR(MATCH(TRUE(),INDEX(INDEX(K:K,E881+1):K219&lt;&gt;"",0),0)+E881,"")))</f>
        <v>1023</v>
      </c>
      <c r="F882" s="1441">
        <f t="shared" si="203"/>
        <v>0</v>
      </c>
      <c r="G882" s="1441" t="str">
        <f t="shared" si="197"/>
        <v/>
      </c>
      <c r="H882" s="1440" t="str">
        <f t="shared" si="198"/>
        <v/>
      </c>
      <c r="I882" s="1439" t="str">
        <f>IF(AND(F882&lt;&gt;"",N26&gt;0,M882&gt;N26),"Mot &gt; limite","")</f>
        <v/>
      </c>
      <c r="M882" s="1408">
        <f>IF(OR(F882="",N26="",N26&lt;=0),"",IF(LEN(F882)&lt;=N26,LEN(F882),IFERROR(FIND("♦",SUBSTITUTE(LEFT(F882,N26)," ","♦",LEN(LEFT(F882,N26))-LEN(SUBSTITUTE(LEFT(F882,N26)," ","")))),FIND(" ",F882&amp;" ",N26+1)-1)))</f>
        <v>1</v>
      </c>
      <c r="N882" s="1437" t="str">
        <f t="shared" si="199"/>
        <v/>
      </c>
      <c r="O882" s="1438" t="str">
        <f t="shared" si="200"/>
        <v/>
      </c>
      <c r="P882" s="1437" t="str">
        <f t="shared" si="201"/>
        <v/>
      </c>
      <c r="Q882" s="1437" t="str">
        <f t="shared" si="202"/>
        <v/>
      </c>
      <c r="EF882" s="1412"/>
      <c r="EG882" s="1411" t="s">
        <v>3794</v>
      </c>
      <c r="EH882" s="1411" t="s">
        <v>603</v>
      </c>
      <c r="EI882" s="1411" t="s">
        <v>1906</v>
      </c>
      <c r="EJ882" s="1411" t="s">
        <v>3795</v>
      </c>
      <c r="EK882" s="1411" t="s">
        <v>3795</v>
      </c>
      <c r="EL882" s="1411" t="s">
        <v>2485</v>
      </c>
      <c r="EM882" s="1411" t="s">
        <v>2486</v>
      </c>
      <c r="EN882" s="1411" t="s">
        <v>2953</v>
      </c>
      <c r="EO882" s="1414" t="s">
        <v>2954</v>
      </c>
    </row>
    <row r="883" spans="2:145">
      <c r="B883" s="1439"/>
      <c r="C883" s="1439"/>
      <c r="D883" s="1439"/>
      <c r="E883" s="1439">
        <f t="array" ref="E883">IF(H882&lt;&gt;"",E882,IF(E882="","",IFERROR(MATCH(TRUE(),INDEX(INDEX(K:K,E882+1):K219&lt;&gt;"",0),0)+E882,"")))</f>
        <v>1024</v>
      </c>
      <c r="F883" s="1441">
        <f t="shared" si="203"/>
        <v>0</v>
      </c>
      <c r="G883" s="1441" t="str">
        <f t="shared" si="197"/>
        <v/>
      </c>
      <c r="H883" s="1440" t="str">
        <f t="shared" si="198"/>
        <v/>
      </c>
      <c r="I883" s="1439" t="str">
        <f>IF(AND(F883&lt;&gt;"",N26&gt;0,M883&gt;N26),"Mot &gt; limite","")</f>
        <v/>
      </c>
      <c r="M883" s="1408">
        <f>IF(OR(F883="",N26="",N26&lt;=0),"",IF(LEN(F883)&lt;=N26,LEN(F883),IFERROR(FIND("♦",SUBSTITUTE(LEFT(F883,N26)," ","♦",LEN(LEFT(F883,N26))-LEN(SUBSTITUTE(LEFT(F883,N26)," ","")))),FIND(" ",F883&amp;" ",N26+1)-1)))</f>
        <v>1</v>
      </c>
      <c r="N883" s="1437" t="str">
        <f t="shared" si="199"/>
        <v/>
      </c>
      <c r="O883" s="1438" t="str">
        <f t="shared" si="200"/>
        <v/>
      </c>
      <c r="P883" s="1437" t="str">
        <f t="shared" si="201"/>
        <v/>
      </c>
      <c r="Q883" s="1437" t="str">
        <f t="shared" si="202"/>
        <v/>
      </c>
      <c r="EF883" s="1412"/>
      <c r="EG883" s="1411" t="s">
        <v>3796</v>
      </c>
      <c r="EH883" s="1411" t="s">
        <v>603</v>
      </c>
      <c r="EI883" s="1411" t="s">
        <v>1906</v>
      </c>
      <c r="EJ883" s="1411" t="s">
        <v>3797</v>
      </c>
      <c r="EK883" s="1411" t="s">
        <v>3797</v>
      </c>
      <c r="EL883" s="1411" t="s">
        <v>2485</v>
      </c>
      <c r="EM883" s="1411" t="s">
        <v>2486</v>
      </c>
      <c r="EN883" s="1411" t="s">
        <v>2953</v>
      </c>
      <c r="EO883" s="1414" t="s">
        <v>2954</v>
      </c>
    </row>
    <row r="884" spans="2:145">
      <c r="B884" s="1439"/>
      <c r="C884" s="1439"/>
      <c r="D884" s="1439"/>
      <c r="E884" s="1439">
        <f t="array" ref="E884">IF(H883&lt;&gt;"",E883,IF(E883="","",IFERROR(MATCH(TRUE(),INDEX(INDEX(K:K,E883+1):K219&lt;&gt;"",0),0)+E883,"")))</f>
        <v>1025</v>
      </c>
      <c r="F884" s="1441">
        <f t="shared" si="203"/>
        <v>0</v>
      </c>
      <c r="G884" s="1441" t="str">
        <f t="shared" si="197"/>
        <v/>
      </c>
      <c r="H884" s="1440" t="str">
        <f t="shared" si="198"/>
        <v/>
      </c>
      <c r="I884" s="1439" t="str">
        <f>IF(AND(F884&lt;&gt;"",N26&gt;0,M884&gt;N26),"Mot &gt; limite","")</f>
        <v/>
      </c>
      <c r="M884" s="1408">
        <f>IF(OR(F884="",N26="",N26&lt;=0),"",IF(LEN(F884)&lt;=N26,LEN(F884),IFERROR(FIND("♦",SUBSTITUTE(LEFT(F884,N26)," ","♦",LEN(LEFT(F884,N26))-LEN(SUBSTITUTE(LEFT(F884,N26)," ","")))),FIND(" ",F884&amp;" ",N26+1)-1)))</f>
        <v>1</v>
      </c>
      <c r="N884" s="1437" t="str">
        <f t="shared" si="199"/>
        <v/>
      </c>
      <c r="O884" s="1438" t="str">
        <f t="shared" si="200"/>
        <v/>
      </c>
      <c r="P884" s="1437" t="str">
        <f t="shared" si="201"/>
        <v/>
      </c>
      <c r="Q884" s="1437" t="str">
        <f t="shared" si="202"/>
        <v/>
      </c>
      <c r="EF884" s="1412"/>
      <c r="EG884" s="1411" t="s">
        <v>3798</v>
      </c>
      <c r="EH884" s="1411" t="s">
        <v>603</v>
      </c>
      <c r="EI884" s="1411" t="s">
        <v>1906</v>
      </c>
      <c r="EJ884" s="1411" t="s">
        <v>3799</v>
      </c>
      <c r="EK884" s="1411" t="s">
        <v>3799</v>
      </c>
      <c r="EL884" s="1411" t="s">
        <v>2485</v>
      </c>
      <c r="EM884" s="1411" t="s">
        <v>2486</v>
      </c>
      <c r="EN884" s="1411" t="s">
        <v>2953</v>
      </c>
      <c r="EO884" s="1414" t="s">
        <v>2954</v>
      </c>
    </row>
    <row r="885" spans="2:145">
      <c r="B885" s="1439"/>
      <c r="C885" s="1439"/>
      <c r="D885" s="1439"/>
      <c r="E885" s="1439">
        <f t="array" ref="E885">IF(H884&lt;&gt;"",E884,IF(E884="","",IFERROR(MATCH(TRUE(),INDEX(INDEX(K:K,E884+1):K219&lt;&gt;"",0),0)+E884,"")))</f>
        <v>1026</v>
      </c>
      <c r="F885" s="1441">
        <f t="shared" si="203"/>
        <v>0</v>
      </c>
      <c r="G885" s="1441" t="str">
        <f t="shared" si="197"/>
        <v/>
      </c>
      <c r="H885" s="1440" t="str">
        <f t="shared" si="198"/>
        <v/>
      </c>
      <c r="I885" s="1439" t="str">
        <f>IF(AND(F885&lt;&gt;"",N26&gt;0,M885&gt;N26),"Mot &gt; limite","")</f>
        <v/>
      </c>
      <c r="M885" s="1408">
        <f>IF(OR(F885="",N26="",N26&lt;=0),"",IF(LEN(F885)&lt;=N26,LEN(F885),IFERROR(FIND("♦",SUBSTITUTE(LEFT(F885,N26)," ","♦",LEN(LEFT(F885,N26))-LEN(SUBSTITUTE(LEFT(F885,N26)," ","")))),FIND(" ",F885&amp;" ",N26+1)-1)))</f>
        <v>1</v>
      </c>
      <c r="N885" s="1437" t="str">
        <f t="shared" si="199"/>
        <v/>
      </c>
      <c r="O885" s="1438" t="str">
        <f t="shared" si="200"/>
        <v/>
      </c>
      <c r="P885" s="1437" t="str">
        <f t="shared" si="201"/>
        <v/>
      </c>
      <c r="Q885" s="1437" t="str">
        <f t="shared" si="202"/>
        <v/>
      </c>
      <c r="EF885" s="1412"/>
      <c r="EG885" s="1411" t="s">
        <v>3800</v>
      </c>
      <c r="EH885" s="1411" t="s">
        <v>603</v>
      </c>
      <c r="EI885" s="1411" t="s">
        <v>1906</v>
      </c>
      <c r="EJ885" s="1411" t="s">
        <v>3801</v>
      </c>
      <c r="EK885" s="1411" t="s">
        <v>3801</v>
      </c>
      <c r="EL885" s="1411" t="s">
        <v>2485</v>
      </c>
      <c r="EM885" s="1411" t="s">
        <v>2486</v>
      </c>
      <c r="EN885" s="1411" t="s">
        <v>2953</v>
      </c>
      <c r="EO885" s="1414" t="s">
        <v>2954</v>
      </c>
    </row>
    <row r="886" spans="2:145">
      <c r="B886" s="1439"/>
      <c r="C886" s="1439"/>
      <c r="D886" s="1439"/>
      <c r="E886" s="1439">
        <f t="array" ref="E886">IF(H885&lt;&gt;"",E885,IF(E885="","",IFERROR(MATCH(TRUE(),INDEX(INDEX(K:K,E885+1):K219&lt;&gt;"",0),0)+E885,"")))</f>
        <v>1027</v>
      </c>
      <c r="F886" s="1441">
        <f t="shared" si="203"/>
        <v>0</v>
      </c>
      <c r="G886" s="1441" t="str">
        <f t="shared" si="197"/>
        <v/>
      </c>
      <c r="H886" s="1440" t="str">
        <f t="shared" si="198"/>
        <v/>
      </c>
      <c r="I886" s="1439" t="str">
        <f>IF(AND(F886&lt;&gt;"",N26&gt;0,M886&gt;N26),"Mot &gt; limite","")</f>
        <v/>
      </c>
      <c r="M886" s="1408">
        <f>IF(OR(F886="",N26="",N26&lt;=0),"",IF(LEN(F886)&lt;=N26,LEN(F886),IFERROR(FIND("♦",SUBSTITUTE(LEFT(F886,N26)," ","♦",LEN(LEFT(F886,N26))-LEN(SUBSTITUTE(LEFT(F886,N26)," ","")))),FIND(" ",F886&amp;" ",N26+1)-1)))</f>
        <v>1</v>
      </c>
      <c r="N886" s="1437" t="str">
        <f t="shared" si="199"/>
        <v/>
      </c>
      <c r="O886" s="1438" t="str">
        <f t="shared" si="200"/>
        <v/>
      </c>
      <c r="P886" s="1437" t="str">
        <f t="shared" si="201"/>
        <v/>
      </c>
      <c r="Q886" s="1437" t="str">
        <f t="shared" si="202"/>
        <v/>
      </c>
      <c r="EF886" s="1412"/>
      <c r="EG886" s="1411" t="s">
        <v>3802</v>
      </c>
      <c r="EH886" s="1411" t="s">
        <v>603</v>
      </c>
      <c r="EI886" s="1411" t="s">
        <v>1906</v>
      </c>
      <c r="EJ886" s="1411" t="s">
        <v>3803</v>
      </c>
      <c r="EK886" s="1411" t="s">
        <v>3803</v>
      </c>
      <c r="EL886" s="1411" t="s">
        <v>2485</v>
      </c>
      <c r="EM886" s="1411" t="s">
        <v>2486</v>
      </c>
      <c r="EN886" s="1411" t="s">
        <v>2953</v>
      </c>
      <c r="EO886" s="1414" t="s">
        <v>2954</v>
      </c>
    </row>
    <row r="887" spans="2:145">
      <c r="B887" s="1439"/>
      <c r="C887" s="1439"/>
      <c r="D887" s="1439"/>
      <c r="E887" s="1439">
        <f t="array" ref="E887">IF(H886&lt;&gt;"",E886,IF(E886="","",IFERROR(MATCH(TRUE(),INDEX(INDEX(K:K,E886+1):K219&lt;&gt;"",0),0)+E886,"")))</f>
        <v>1028</v>
      </c>
      <c r="F887" s="1441">
        <f t="shared" si="203"/>
        <v>0</v>
      </c>
      <c r="G887" s="1441" t="str">
        <f t="shared" si="197"/>
        <v/>
      </c>
      <c r="H887" s="1440" t="str">
        <f t="shared" si="198"/>
        <v/>
      </c>
      <c r="I887" s="1439" t="str">
        <f>IF(AND(F887&lt;&gt;"",N26&gt;0,M887&gt;N26),"Mot &gt; limite","")</f>
        <v/>
      </c>
      <c r="M887" s="1408">
        <f>IF(OR(F887="",N26="",N26&lt;=0),"",IF(LEN(F887)&lt;=N26,LEN(F887),IFERROR(FIND("♦",SUBSTITUTE(LEFT(F887,N26)," ","♦",LEN(LEFT(F887,N26))-LEN(SUBSTITUTE(LEFT(F887,N26)," ","")))),FIND(" ",F887&amp;" ",N26+1)-1)))</f>
        <v>1</v>
      </c>
      <c r="N887" s="1437" t="str">
        <f t="shared" si="199"/>
        <v/>
      </c>
      <c r="O887" s="1438" t="str">
        <f t="shared" si="200"/>
        <v/>
      </c>
      <c r="P887" s="1437" t="str">
        <f t="shared" si="201"/>
        <v/>
      </c>
      <c r="Q887" s="1437" t="str">
        <f t="shared" si="202"/>
        <v/>
      </c>
      <c r="EF887" s="1412"/>
      <c r="EG887" s="1411" t="s">
        <v>3804</v>
      </c>
      <c r="EH887" s="1411" t="s">
        <v>603</v>
      </c>
      <c r="EI887" s="1411" t="s">
        <v>1906</v>
      </c>
      <c r="EJ887" s="1411" t="s">
        <v>3805</v>
      </c>
      <c r="EK887" s="1411" t="s">
        <v>3805</v>
      </c>
      <c r="EL887" s="1411" t="s">
        <v>2485</v>
      </c>
      <c r="EM887" s="1411" t="s">
        <v>2486</v>
      </c>
      <c r="EN887" s="1411" t="s">
        <v>2953</v>
      </c>
      <c r="EO887" s="1414" t="s">
        <v>2954</v>
      </c>
    </row>
    <row r="888" spans="2:145">
      <c r="B888" s="1439"/>
      <c r="C888" s="1439"/>
      <c r="D888" s="1439"/>
      <c r="E888" s="1439">
        <f t="array" ref="E888">IF(H887&lt;&gt;"",E887,IF(E887="","",IFERROR(MATCH(TRUE(),INDEX(INDEX(K:K,E887+1):K219&lt;&gt;"",0),0)+E887,"")))</f>
        <v>1029</v>
      </c>
      <c r="F888" s="1441">
        <f t="shared" si="203"/>
        <v>0</v>
      </c>
      <c r="G888" s="1441" t="str">
        <f t="shared" si="197"/>
        <v/>
      </c>
      <c r="H888" s="1440" t="str">
        <f t="shared" si="198"/>
        <v/>
      </c>
      <c r="I888" s="1439" t="str">
        <f>IF(AND(F888&lt;&gt;"",N26&gt;0,M888&gt;N26),"Mot &gt; limite","")</f>
        <v/>
      </c>
      <c r="M888" s="1408">
        <f>IF(OR(F888="",N26="",N26&lt;=0),"",IF(LEN(F888)&lt;=N26,LEN(F888),IFERROR(FIND("♦",SUBSTITUTE(LEFT(F888,N26)," ","♦",LEN(LEFT(F888,N26))-LEN(SUBSTITUTE(LEFT(F888,N26)," ","")))),FIND(" ",F888&amp;" ",N26+1)-1)))</f>
        <v>1</v>
      </c>
      <c r="N888" s="1437" t="str">
        <f t="shared" si="199"/>
        <v/>
      </c>
      <c r="O888" s="1438" t="str">
        <f t="shared" si="200"/>
        <v/>
      </c>
      <c r="P888" s="1437" t="str">
        <f t="shared" si="201"/>
        <v/>
      </c>
      <c r="Q888" s="1437" t="str">
        <f t="shared" si="202"/>
        <v/>
      </c>
      <c r="EF888" s="1412"/>
      <c r="EG888" s="1411" t="s">
        <v>3806</v>
      </c>
      <c r="EH888" s="1411" t="s">
        <v>603</v>
      </c>
      <c r="EI888" s="1411" t="s">
        <v>1906</v>
      </c>
      <c r="EJ888" s="1411" t="s">
        <v>3807</v>
      </c>
      <c r="EK888" s="1411" t="s">
        <v>3807</v>
      </c>
      <c r="EL888" s="1411" t="s">
        <v>2485</v>
      </c>
      <c r="EM888" s="1411" t="s">
        <v>2486</v>
      </c>
      <c r="EN888" s="1411" t="s">
        <v>2953</v>
      </c>
      <c r="EO888" s="1414" t="s">
        <v>2954</v>
      </c>
    </row>
    <row r="889" spans="2:145">
      <c r="B889" s="1439"/>
      <c r="C889" s="1439"/>
      <c r="D889" s="1439"/>
      <c r="E889" s="1439">
        <f t="array" ref="E889">IF(H888&lt;&gt;"",E888,IF(E888="","",IFERROR(MATCH(TRUE(),INDEX(INDEX(K:K,E888+1):K219&lt;&gt;"",0),0)+E888,"")))</f>
        <v>1030</v>
      </c>
      <c r="F889" s="1441">
        <f t="shared" si="203"/>
        <v>0</v>
      </c>
      <c r="G889" s="1441" t="str">
        <f t="shared" si="197"/>
        <v/>
      </c>
      <c r="H889" s="1440" t="str">
        <f t="shared" si="198"/>
        <v/>
      </c>
      <c r="I889" s="1439" t="str">
        <f>IF(AND(F889&lt;&gt;"",N26&gt;0,M889&gt;N26),"Mot &gt; limite","")</f>
        <v/>
      </c>
      <c r="M889" s="1408">
        <f>IF(OR(F889="",N26="",N26&lt;=0),"",IF(LEN(F889)&lt;=N26,LEN(F889),IFERROR(FIND("♦",SUBSTITUTE(LEFT(F889,N26)," ","♦",LEN(LEFT(F889,N26))-LEN(SUBSTITUTE(LEFT(F889,N26)," ","")))),FIND(" ",F889&amp;" ",N26+1)-1)))</f>
        <v>1</v>
      </c>
      <c r="N889" s="1437" t="str">
        <f t="shared" si="199"/>
        <v/>
      </c>
      <c r="O889" s="1438" t="str">
        <f t="shared" si="200"/>
        <v/>
      </c>
      <c r="P889" s="1437" t="str">
        <f t="shared" si="201"/>
        <v/>
      </c>
      <c r="Q889" s="1437" t="str">
        <f t="shared" si="202"/>
        <v/>
      </c>
      <c r="EF889" s="1412"/>
      <c r="EG889" s="1411" t="s">
        <v>3808</v>
      </c>
      <c r="EH889" s="1411" t="s">
        <v>603</v>
      </c>
      <c r="EI889" s="1411" t="s">
        <v>1906</v>
      </c>
      <c r="EJ889" s="1411" t="s">
        <v>3809</v>
      </c>
      <c r="EK889" s="1411" t="s">
        <v>3809</v>
      </c>
      <c r="EL889" s="1411" t="s">
        <v>2485</v>
      </c>
      <c r="EM889" s="1411" t="s">
        <v>2486</v>
      </c>
      <c r="EN889" s="1411" t="s">
        <v>2953</v>
      </c>
      <c r="EO889" s="1414" t="s">
        <v>2954</v>
      </c>
    </row>
    <row r="890" spans="2:145">
      <c r="B890" s="1439"/>
      <c r="C890" s="1439"/>
      <c r="D890" s="1439"/>
      <c r="E890" s="1439">
        <f t="array" ref="E890">IF(H889&lt;&gt;"",E889,IF(E889="","",IFERROR(MATCH(TRUE(),INDEX(INDEX(K:K,E889+1):K219&lt;&gt;"",0),0)+E889,"")))</f>
        <v>1031</v>
      </c>
      <c r="F890" s="1441">
        <f t="shared" si="203"/>
        <v>0</v>
      </c>
      <c r="G890" s="1441" t="str">
        <f t="shared" si="197"/>
        <v/>
      </c>
      <c r="H890" s="1440" t="str">
        <f t="shared" si="198"/>
        <v/>
      </c>
      <c r="I890" s="1439" t="str">
        <f>IF(AND(F890&lt;&gt;"",N26&gt;0,M890&gt;N26),"Mot &gt; limite","")</f>
        <v/>
      </c>
      <c r="M890" s="1408">
        <f>IF(OR(F890="",N26="",N26&lt;=0),"",IF(LEN(F890)&lt;=N26,LEN(F890),IFERROR(FIND("♦",SUBSTITUTE(LEFT(F890,N26)," ","♦",LEN(LEFT(F890,N26))-LEN(SUBSTITUTE(LEFT(F890,N26)," ","")))),FIND(" ",F890&amp;" ",N26+1)-1)))</f>
        <v>1</v>
      </c>
      <c r="N890" s="1437" t="str">
        <f t="shared" si="199"/>
        <v/>
      </c>
      <c r="O890" s="1438" t="str">
        <f t="shared" si="200"/>
        <v/>
      </c>
      <c r="P890" s="1437" t="str">
        <f t="shared" si="201"/>
        <v/>
      </c>
      <c r="Q890" s="1437" t="str">
        <f t="shared" si="202"/>
        <v/>
      </c>
      <c r="EF890" s="1412"/>
      <c r="EG890" s="1411" t="s">
        <v>3810</v>
      </c>
      <c r="EH890" s="1411" t="s">
        <v>603</v>
      </c>
      <c r="EI890" s="1411" t="s">
        <v>1906</v>
      </c>
      <c r="EJ890" s="1411" t="s">
        <v>3811</v>
      </c>
      <c r="EK890" s="1411" t="s">
        <v>3811</v>
      </c>
      <c r="EL890" s="1411" t="s">
        <v>2485</v>
      </c>
      <c r="EM890" s="1411" t="s">
        <v>2486</v>
      </c>
      <c r="EN890" s="1411" t="s">
        <v>2953</v>
      </c>
      <c r="EO890" s="1414" t="s">
        <v>2954</v>
      </c>
    </row>
    <row r="891" spans="2:145">
      <c r="B891" s="1439"/>
      <c r="C891" s="1439"/>
      <c r="D891" s="1439"/>
      <c r="E891" s="1439">
        <f t="array" ref="E891">IF(H890&lt;&gt;"",E890,IF(E890="","",IFERROR(MATCH(TRUE(),INDEX(INDEX(K:K,E890+1):K219&lt;&gt;"",0),0)+E890,"")))</f>
        <v>1032</v>
      </c>
      <c r="F891" s="1441">
        <f t="shared" si="203"/>
        <v>0</v>
      </c>
      <c r="G891" s="1441" t="str">
        <f t="shared" si="197"/>
        <v/>
      </c>
      <c r="H891" s="1440" t="str">
        <f t="shared" si="198"/>
        <v/>
      </c>
      <c r="I891" s="1439" t="str">
        <f>IF(AND(F891&lt;&gt;"",N26&gt;0,M891&gt;N26),"Mot &gt; limite","")</f>
        <v/>
      </c>
      <c r="M891" s="1408">
        <f>IF(OR(F891="",N26="",N26&lt;=0),"",IF(LEN(F891)&lt;=N26,LEN(F891),IFERROR(FIND("♦",SUBSTITUTE(LEFT(F891,N26)," ","♦",LEN(LEFT(F891,N26))-LEN(SUBSTITUTE(LEFT(F891,N26)," ","")))),FIND(" ",F891&amp;" ",N26+1)-1)))</f>
        <v>1</v>
      </c>
      <c r="N891" s="1437" t="str">
        <f t="shared" si="199"/>
        <v/>
      </c>
      <c r="O891" s="1438" t="str">
        <f t="shared" si="200"/>
        <v/>
      </c>
      <c r="P891" s="1437" t="str">
        <f t="shared" si="201"/>
        <v/>
      </c>
      <c r="Q891" s="1437" t="str">
        <f t="shared" si="202"/>
        <v/>
      </c>
      <c r="EF891" s="1412"/>
      <c r="EG891" s="1411" t="s">
        <v>3812</v>
      </c>
      <c r="EH891" s="1411" t="s">
        <v>603</v>
      </c>
      <c r="EI891" s="1411" t="s">
        <v>1906</v>
      </c>
      <c r="EJ891" s="1411" t="s">
        <v>3813</v>
      </c>
      <c r="EK891" s="1411" t="s">
        <v>3813</v>
      </c>
      <c r="EL891" s="1411" t="s">
        <v>2485</v>
      </c>
      <c r="EM891" s="1411" t="s">
        <v>2486</v>
      </c>
      <c r="EN891" s="1411" t="s">
        <v>2953</v>
      </c>
      <c r="EO891" s="1414" t="s">
        <v>2954</v>
      </c>
    </row>
    <row r="892" spans="2:145">
      <c r="B892" s="1439"/>
      <c r="C892" s="1439"/>
      <c r="D892" s="1439"/>
      <c r="E892" s="1439">
        <f t="array" ref="E892">IF(H891&lt;&gt;"",E891,IF(E891="","",IFERROR(MATCH(TRUE(),INDEX(INDEX(K:K,E891+1):K219&lt;&gt;"",0),0)+E891,"")))</f>
        <v>1033</v>
      </c>
      <c r="F892" s="1441">
        <f t="shared" si="203"/>
        <v>0</v>
      </c>
      <c r="G892" s="1441" t="str">
        <f t="shared" si="197"/>
        <v/>
      </c>
      <c r="H892" s="1440" t="str">
        <f t="shared" si="198"/>
        <v/>
      </c>
      <c r="I892" s="1439" t="str">
        <f>IF(AND(F892&lt;&gt;"",N26&gt;0,M892&gt;N26),"Mot &gt; limite","")</f>
        <v/>
      </c>
      <c r="M892" s="1408">
        <f>IF(OR(F892="",N26="",N26&lt;=0),"",IF(LEN(F892)&lt;=N26,LEN(F892),IFERROR(FIND("♦",SUBSTITUTE(LEFT(F892,N26)," ","♦",LEN(LEFT(F892,N26))-LEN(SUBSTITUTE(LEFT(F892,N26)," ","")))),FIND(" ",F892&amp;" ",N26+1)-1)))</f>
        <v>1</v>
      </c>
      <c r="N892" s="1437" t="str">
        <f t="shared" si="199"/>
        <v/>
      </c>
      <c r="O892" s="1438" t="str">
        <f t="shared" si="200"/>
        <v/>
      </c>
      <c r="P892" s="1437" t="str">
        <f t="shared" si="201"/>
        <v/>
      </c>
      <c r="Q892" s="1437" t="str">
        <f t="shared" si="202"/>
        <v/>
      </c>
      <c r="EF892" s="1412"/>
      <c r="EG892" s="1411" t="s">
        <v>3814</v>
      </c>
      <c r="EH892" s="1411" t="s">
        <v>603</v>
      </c>
      <c r="EI892" s="1411" t="s">
        <v>1906</v>
      </c>
      <c r="EJ892" s="1411" t="s">
        <v>3815</v>
      </c>
      <c r="EK892" s="1411" t="s">
        <v>3815</v>
      </c>
      <c r="EL892" s="1411" t="s">
        <v>2485</v>
      </c>
      <c r="EM892" s="1411" t="s">
        <v>2486</v>
      </c>
      <c r="EN892" s="1411" t="s">
        <v>2953</v>
      </c>
      <c r="EO892" s="1414" t="s">
        <v>2954</v>
      </c>
    </row>
    <row r="893" spans="2:145">
      <c r="B893" s="1439"/>
      <c r="C893" s="1439"/>
      <c r="D893" s="1439"/>
      <c r="E893" s="1439">
        <f t="array" ref="E893">IF(H892&lt;&gt;"",E892,IF(E892="","",IFERROR(MATCH(TRUE(),INDEX(INDEX(K:K,E892+1):K219&lt;&gt;"",0),0)+E892,"")))</f>
        <v>1034</v>
      </c>
      <c r="F893" s="1441">
        <f t="shared" si="203"/>
        <v>0</v>
      </c>
      <c r="G893" s="1441" t="str">
        <f t="shared" si="197"/>
        <v/>
      </c>
      <c r="H893" s="1440" t="str">
        <f t="shared" si="198"/>
        <v/>
      </c>
      <c r="I893" s="1439" t="str">
        <f>IF(AND(F893&lt;&gt;"",N26&gt;0,M893&gt;N26),"Mot &gt; limite","")</f>
        <v/>
      </c>
      <c r="M893" s="1408">
        <f>IF(OR(F893="",N26="",N26&lt;=0),"",IF(LEN(F893)&lt;=N26,LEN(F893),IFERROR(FIND("♦",SUBSTITUTE(LEFT(F893,N26)," ","♦",LEN(LEFT(F893,N26))-LEN(SUBSTITUTE(LEFT(F893,N26)," ","")))),FIND(" ",F893&amp;" ",N26+1)-1)))</f>
        <v>1</v>
      </c>
      <c r="N893" s="1437" t="str">
        <f t="shared" si="199"/>
        <v/>
      </c>
      <c r="O893" s="1438" t="str">
        <f t="shared" si="200"/>
        <v/>
      </c>
      <c r="P893" s="1437" t="str">
        <f t="shared" si="201"/>
        <v/>
      </c>
      <c r="Q893" s="1437" t="str">
        <f t="shared" si="202"/>
        <v/>
      </c>
      <c r="EF893" s="1412"/>
      <c r="EG893" s="1411" t="s">
        <v>3816</v>
      </c>
      <c r="EH893" s="1411" t="s">
        <v>603</v>
      </c>
      <c r="EI893" s="1411" t="s">
        <v>1906</v>
      </c>
      <c r="EJ893" s="1411" t="s">
        <v>3817</v>
      </c>
      <c r="EK893" s="1411" t="s">
        <v>3817</v>
      </c>
      <c r="EL893" s="1411" t="s">
        <v>2485</v>
      </c>
      <c r="EM893" s="1411" t="s">
        <v>2486</v>
      </c>
      <c r="EN893" s="1411" t="s">
        <v>2953</v>
      </c>
      <c r="EO893" s="1414" t="s">
        <v>2954</v>
      </c>
    </row>
    <row r="894" spans="2:145">
      <c r="B894" s="1439"/>
      <c r="C894" s="1439"/>
      <c r="D894" s="1439"/>
      <c r="E894" s="1439">
        <f t="array" ref="E894">IF(H893&lt;&gt;"",E893,IF(E893="","",IFERROR(MATCH(TRUE(),INDEX(INDEX(K:K,E893+1):K219&lt;&gt;"",0),0)+E893,"")))</f>
        <v>1035</v>
      </c>
      <c r="F894" s="1441">
        <f t="shared" si="203"/>
        <v>0</v>
      </c>
      <c r="G894" s="1441" t="str">
        <f t="shared" si="197"/>
        <v/>
      </c>
      <c r="H894" s="1440" t="str">
        <f t="shared" si="198"/>
        <v/>
      </c>
      <c r="I894" s="1439" t="str">
        <f>IF(AND(F894&lt;&gt;"",N26&gt;0,M894&gt;N26),"Mot &gt; limite","")</f>
        <v/>
      </c>
      <c r="M894" s="1408">
        <f>IF(OR(F894="",N26="",N26&lt;=0),"",IF(LEN(F894)&lt;=N26,LEN(F894),IFERROR(FIND("♦",SUBSTITUTE(LEFT(F894,N26)," ","♦",LEN(LEFT(F894,N26))-LEN(SUBSTITUTE(LEFT(F894,N26)," ","")))),FIND(" ",F894&amp;" ",N26+1)-1)))</f>
        <v>1</v>
      </c>
      <c r="N894" s="1437" t="str">
        <f t="shared" si="199"/>
        <v/>
      </c>
      <c r="O894" s="1438" t="str">
        <f t="shared" si="200"/>
        <v/>
      </c>
      <c r="P894" s="1437" t="str">
        <f t="shared" si="201"/>
        <v/>
      </c>
      <c r="Q894" s="1437" t="str">
        <f t="shared" si="202"/>
        <v/>
      </c>
      <c r="EF894" s="1412"/>
      <c r="EG894" s="1411" t="s">
        <v>3818</v>
      </c>
      <c r="EH894" s="1411" t="s">
        <v>603</v>
      </c>
      <c r="EI894" s="1411" t="s">
        <v>1906</v>
      </c>
      <c r="EJ894" s="1411" t="s">
        <v>3819</v>
      </c>
      <c r="EK894" s="1411" t="s">
        <v>3819</v>
      </c>
      <c r="EL894" s="1411" t="s">
        <v>2485</v>
      </c>
      <c r="EM894" s="1411" t="s">
        <v>2486</v>
      </c>
      <c r="EN894" s="1411" t="s">
        <v>2953</v>
      </c>
      <c r="EO894" s="1414" t="s">
        <v>2954</v>
      </c>
    </row>
    <row r="895" spans="2:145">
      <c r="B895" s="1439"/>
      <c r="C895" s="1439"/>
      <c r="D895" s="1439"/>
      <c r="E895" s="1439">
        <f t="array" ref="E895">IF(H894&lt;&gt;"",E894,IF(E894="","",IFERROR(MATCH(TRUE(),INDEX(INDEX(K:K,E894+1):K219&lt;&gt;"",0),0)+E894,"")))</f>
        <v>1036</v>
      </c>
      <c r="F895" s="1441">
        <f t="shared" si="203"/>
        <v>0</v>
      </c>
      <c r="G895" s="1441" t="str">
        <f t="shared" si="197"/>
        <v/>
      </c>
      <c r="H895" s="1440" t="str">
        <f t="shared" si="198"/>
        <v/>
      </c>
      <c r="I895" s="1439" t="str">
        <f>IF(AND(F895&lt;&gt;"",N26&gt;0,M895&gt;N26),"Mot &gt; limite","")</f>
        <v/>
      </c>
      <c r="M895" s="1408">
        <f>IF(OR(F895="",N26="",N26&lt;=0),"",IF(LEN(F895)&lt;=N26,LEN(F895),IFERROR(FIND("♦",SUBSTITUTE(LEFT(F895,N26)," ","♦",LEN(LEFT(F895,N26))-LEN(SUBSTITUTE(LEFT(F895,N26)," ","")))),FIND(" ",F895&amp;" ",N26+1)-1)))</f>
        <v>1</v>
      </c>
      <c r="N895" s="1437" t="str">
        <f t="shared" si="199"/>
        <v/>
      </c>
      <c r="O895" s="1438" t="str">
        <f t="shared" si="200"/>
        <v/>
      </c>
      <c r="P895" s="1437" t="str">
        <f t="shared" si="201"/>
        <v/>
      </c>
      <c r="Q895" s="1437" t="str">
        <f t="shared" si="202"/>
        <v/>
      </c>
      <c r="EF895" s="1412"/>
      <c r="EG895" s="1411" t="s">
        <v>3820</v>
      </c>
      <c r="EH895" s="1411" t="s">
        <v>603</v>
      </c>
      <c r="EI895" s="1411" t="s">
        <v>1906</v>
      </c>
      <c r="EJ895" s="1411" t="s">
        <v>3821</v>
      </c>
      <c r="EK895" s="1411" t="s">
        <v>3821</v>
      </c>
      <c r="EL895" s="1411" t="s">
        <v>2485</v>
      </c>
      <c r="EM895" s="1411" t="s">
        <v>2486</v>
      </c>
      <c r="EN895" s="1411" t="s">
        <v>2953</v>
      </c>
      <c r="EO895" s="1414" t="s">
        <v>2954</v>
      </c>
    </row>
    <row r="896" spans="2:145">
      <c r="B896" s="1439"/>
      <c r="C896" s="1439"/>
      <c r="D896" s="1439"/>
      <c r="E896" s="1439">
        <f t="array" ref="E896">IF(H895&lt;&gt;"",E895,IF(E895="","",IFERROR(MATCH(TRUE(),INDEX(INDEX(K:K,E895+1):K219&lt;&gt;"",0),0)+E895,"")))</f>
        <v>1037</v>
      </c>
      <c r="F896" s="1441">
        <f t="shared" si="203"/>
        <v>0</v>
      </c>
      <c r="G896" s="1441" t="str">
        <f t="shared" si="197"/>
        <v/>
      </c>
      <c r="H896" s="1440" t="str">
        <f t="shared" si="198"/>
        <v/>
      </c>
      <c r="I896" s="1439" t="str">
        <f>IF(AND(F896&lt;&gt;"",N26&gt;0,M896&gt;N26),"Mot &gt; limite","")</f>
        <v/>
      </c>
      <c r="M896" s="1408">
        <f>IF(OR(F896="",N26="",N26&lt;=0),"",IF(LEN(F896)&lt;=N26,LEN(F896),IFERROR(FIND("♦",SUBSTITUTE(LEFT(F896,N26)," ","♦",LEN(LEFT(F896,N26))-LEN(SUBSTITUTE(LEFT(F896,N26)," ","")))),FIND(" ",F896&amp;" ",N26+1)-1)))</f>
        <v>1</v>
      </c>
      <c r="N896" s="1437" t="str">
        <f t="shared" si="199"/>
        <v/>
      </c>
      <c r="O896" s="1438" t="str">
        <f t="shared" si="200"/>
        <v/>
      </c>
      <c r="P896" s="1437" t="str">
        <f t="shared" si="201"/>
        <v/>
      </c>
      <c r="Q896" s="1437" t="str">
        <f t="shared" si="202"/>
        <v/>
      </c>
      <c r="EF896" s="1412"/>
      <c r="EG896" s="1411" t="s">
        <v>3822</v>
      </c>
      <c r="EH896" s="1411" t="s">
        <v>603</v>
      </c>
      <c r="EI896" s="1411" t="s">
        <v>1906</v>
      </c>
      <c r="EJ896" s="1411" t="s">
        <v>3823</v>
      </c>
      <c r="EK896" s="1411" t="s">
        <v>3823</v>
      </c>
      <c r="EL896" s="1411" t="s">
        <v>2485</v>
      </c>
      <c r="EM896" s="1411" t="s">
        <v>2486</v>
      </c>
      <c r="EN896" s="1411" t="s">
        <v>2953</v>
      </c>
      <c r="EO896" s="1414" t="s">
        <v>2954</v>
      </c>
    </row>
    <row r="897" spans="2:145">
      <c r="B897" s="1439"/>
      <c r="C897" s="1439"/>
      <c r="D897" s="1439"/>
      <c r="E897" s="1439">
        <f t="array" ref="E897">IF(H896&lt;&gt;"",E896,IF(E896="","",IFERROR(MATCH(TRUE(),INDEX(INDEX(K:K,E896+1):K219&lt;&gt;"",0),0)+E896,"")))</f>
        <v>1038</v>
      </c>
      <c r="F897" s="1441">
        <f t="shared" si="203"/>
        <v>0</v>
      </c>
      <c r="G897" s="1441" t="str">
        <f t="shared" si="197"/>
        <v/>
      </c>
      <c r="H897" s="1440" t="str">
        <f t="shared" si="198"/>
        <v/>
      </c>
      <c r="I897" s="1439" t="str">
        <f>IF(AND(F897&lt;&gt;"",N26&gt;0,M897&gt;N26),"Mot &gt; limite","")</f>
        <v/>
      </c>
      <c r="M897" s="1408">
        <f>IF(OR(F897="",N26="",N26&lt;=0),"",IF(LEN(F897)&lt;=N26,LEN(F897),IFERROR(FIND("♦",SUBSTITUTE(LEFT(F897,N26)," ","♦",LEN(LEFT(F897,N26))-LEN(SUBSTITUTE(LEFT(F897,N26)," ","")))),FIND(" ",F897&amp;" ",N26+1)-1)))</f>
        <v>1</v>
      </c>
      <c r="N897" s="1437" t="str">
        <f t="shared" si="199"/>
        <v/>
      </c>
      <c r="O897" s="1438" t="str">
        <f t="shared" si="200"/>
        <v/>
      </c>
      <c r="P897" s="1437" t="str">
        <f t="shared" si="201"/>
        <v/>
      </c>
      <c r="Q897" s="1437" t="str">
        <f t="shared" si="202"/>
        <v/>
      </c>
      <c r="EF897" s="1412"/>
      <c r="EG897" s="1411" t="s">
        <v>3824</v>
      </c>
      <c r="EH897" s="1411" t="s">
        <v>603</v>
      </c>
      <c r="EI897" s="1411" t="s">
        <v>1906</v>
      </c>
      <c r="EJ897" s="1411" t="s">
        <v>3825</v>
      </c>
      <c r="EK897" s="1411" t="s">
        <v>3825</v>
      </c>
      <c r="EL897" s="1411" t="s">
        <v>2485</v>
      </c>
      <c r="EM897" s="1411" t="s">
        <v>2486</v>
      </c>
      <c r="EN897" s="1411" t="s">
        <v>2953</v>
      </c>
      <c r="EO897" s="1414" t="s">
        <v>2954</v>
      </c>
    </row>
    <row r="898" spans="2:145">
      <c r="B898" s="1439"/>
      <c r="C898" s="1439"/>
      <c r="D898" s="1439"/>
      <c r="E898" s="1439">
        <f t="array" ref="E898">IF(H897&lt;&gt;"",E897,IF(E897="","",IFERROR(MATCH(TRUE(),INDEX(INDEX(K:K,E897+1):K219&lt;&gt;"",0),0)+E897,"")))</f>
        <v>1039</v>
      </c>
      <c r="F898" s="1441">
        <f t="shared" si="203"/>
        <v>0</v>
      </c>
      <c r="G898" s="1441" t="str">
        <f t="shared" si="197"/>
        <v/>
      </c>
      <c r="H898" s="1440" t="str">
        <f t="shared" si="198"/>
        <v/>
      </c>
      <c r="I898" s="1439" t="str">
        <f>IF(AND(F898&lt;&gt;"",N26&gt;0,M898&gt;N26),"Mot &gt; limite","")</f>
        <v/>
      </c>
      <c r="M898" s="1408">
        <f>IF(OR(F898="",N26="",N26&lt;=0),"",IF(LEN(F898)&lt;=N26,LEN(F898),IFERROR(FIND("♦",SUBSTITUTE(LEFT(F898,N26)," ","♦",LEN(LEFT(F898,N26))-LEN(SUBSTITUTE(LEFT(F898,N26)," ","")))),FIND(" ",F898&amp;" ",N26+1)-1)))</f>
        <v>1</v>
      </c>
      <c r="N898" s="1437" t="str">
        <f t="shared" si="199"/>
        <v/>
      </c>
      <c r="O898" s="1438" t="str">
        <f t="shared" si="200"/>
        <v/>
      </c>
      <c r="P898" s="1437" t="str">
        <f t="shared" si="201"/>
        <v/>
      </c>
      <c r="Q898" s="1437" t="str">
        <f t="shared" si="202"/>
        <v/>
      </c>
      <c r="EF898" s="1412"/>
      <c r="EG898" s="1411" t="s">
        <v>3826</v>
      </c>
      <c r="EH898" s="1411" t="s">
        <v>603</v>
      </c>
      <c r="EI898" s="1411" t="s">
        <v>1906</v>
      </c>
      <c r="EJ898" s="1411" t="s">
        <v>3827</v>
      </c>
      <c r="EK898" s="1411" t="s">
        <v>3827</v>
      </c>
      <c r="EL898" s="1411" t="s">
        <v>2485</v>
      </c>
      <c r="EM898" s="1411" t="s">
        <v>2486</v>
      </c>
      <c r="EN898" s="1411" t="s">
        <v>2953</v>
      </c>
      <c r="EO898" s="1414" t="s">
        <v>2954</v>
      </c>
    </row>
    <row r="899" spans="2:145">
      <c r="B899" s="1439"/>
      <c r="C899" s="1439"/>
      <c r="D899" s="1439"/>
      <c r="E899" s="1439">
        <f t="array" ref="E899">IF(H898&lt;&gt;"",E898,IF(E898="","",IFERROR(MATCH(TRUE(),INDEX(INDEX(K:K,E898+1):K219&lt;&gt;"",0),0)+E898,"")))</f>
        <v>1040</v>
      </c>
      <c r="F899" s="1441">
        <f t="shared" si="203"/>
        <v>0</v>
      </c>
      <c r="G899" s="1441" t="str">
        <f t="shared" si="197"/>
        <v/>
      </c>
      <c r="H899" s="1440" t="str">
        <f t="shared" si="198"/>
        <v/>
      </c>
      <c r="I899" s="1439" t="str">
        <f>IF(AND(F899&lt;&gt;"",N26&gt;0,M899&gt;N26),"Mot &gt; limite","")</f>
        <v/>
      </c>
      <c r="M899" s="1408">
        <f>IF(OR(F899="",N26="",N26&lt;=0),"",IF(LEN(F899)&lt;=N26,LEN(F899),IFERROR(FIND("♦",SUBSTITUTE(LEFT(F899,N26)," ","♦",LEN(LEFT(F899,N26))-LEN(SUBSTITUTE(LEFT(F899,N26)," ","")))),FIND(" ",F899&amp;" ",N26+1)-1)))</f>
        <v>1</v>
      </c>
      <c r="N899" s="1437" t="str">
        <f t="shared" si="199"/>
        <v/>
      </c>
      <c r="O899" s="1438" t="str">
        <f t="shared" si="200"/>
        <v/>
      </c>
      <c r="P899" s="1437" t="str">
        <f t="shared" si="201"/>
        <v/>
      </c>
      <c r="Q899" s="1437" t="str">
        <f t="shared" si="202"/>
        <v/>
      </c>
      <c r="EF899" s="1412"/>
      <c r="EG899" s="1411" t="s">
        <v>3828</v>
      </c>
      <c r="EH899" s="1411" t="s">
        <v>603</v>
      </c>
      <c r="EI899" s="1411" t="s">
        <v>1906</v>
      </c>
      <c r="EJ899" s="1411" t="s">
        <v>3829</v>
      </c>
      <c r="EK899" s="1411" t="s">
        <v>3829</v>
      </c>
      <c r="EL899" s="1411" t="s">
        <v>2485</v>
      </c>
      <c r="EM899" s="1411" t="s">
        <v>2486</v>
      </c>
      <c r="EN899" s="1411" t="s">
        <v>2953</v>
      </c>
      <c r="EO899" s="1414" t="s">
        <v>2954</v>
      </c>
    </row>
    <row r="900" spans="2:145">
      <c r="B900" s="1439"/>
      <c r="C900" s="1439"/>
      <c r="D900" s="1439"/>
      <c r="E900" s="1439">
        <f t="array" ref="E900">IF(H899&lt;&gt;"",E899,IF(E899="","",IFERROR(MATCH(TRUE(),INDEX(INDEX(K:K,E899+1):K219&lt;&gt;"",0),0)+E899,"")))</f>
        <v>1041</v>
      </c>
      <c r="F900" s="1441">
        <f t="shared" si="203"/>
        <v>0</v>
      </c>
      <c r="G900" s="1441" t="str">
        <f t="shared" si="197"/>
        <v/>
      </c>
      <c r="H900" s="1440" t="str">
        <f t="shared" si="198"/>
        <v/>
      </c>
      <c r="I900" s="1439" t="str">
        <f>IF(AND(F900&lt;&gt;"",N26&gt;0,M900&gt;N26),"Mot &gt; limite","")</f>
        <v/>
      </c>
      <c r="M900" s="1408">
        <f>IF(OR(F900="",N26="",N26&lt;=0),"",IF(LEN(F900)&lt;=N26,LEN(F900),IFERROR(FIND("♦",SUBSTITUTE(LEFT(F900,N26)," ","♦",LEN(LEFT(F900,N26))-LEN(SUBSTITUTE(LEFT(F900,N26)," ","")))),FIND(" ",F900&amp;" ",N26+1)-1)))</f>
        <v>1</v>
      </c>
      <c r="N900" s="1437" t="str">
        <f t="shared" si="199"/>
        <v/>
      </c>
      <c r="O900" s="1438" t="str">
        <f t="shared" si="200"/>
        <v/>
      </c>
      <c r="P900" s="1437" t="str">
        <f t="shared" si="201"/>
        <v/>
      </c>
      <c r="Q900" s="1437" t="str">
        <f t="shared" si="202"/>
        <v/>
      </c>
      <c r="EF900" s="1412"/>
      <c r="EG900" s="1411" t="s">
        <v>3830</v>
      </c>
      <c r="EH900" s="1411" t="s">
        <v>603</v>
      </c>
      <c r="EI900" s="1411" t="s">
        <v>1906</v>
      </c>
      <c r="EJ900" s="1411" t="s">
        <v>3831</v>
      </c>
      <c r="EK900" s="1411" t="s">
        <v>3831</v>
      </c>
      <c r="EL900" s="1411" t="s">
        <v>2485</v>
      </c>
      <c r="EM900" s="1411" t="s">
        <v>2486</v>
      </c>
      <c r="EN900" s="1411" t="s">
        <v>2953</v>
      </c>
      <c r="EO900" s="1414" t="s">
        <v>2954</v>
      </c>
    </row>
    <row r="901" spans="2:145">
      <c r="B901" s="1439"/>
      <c r="C901" s="1439"/>
      <c r="D901" s="1439"/>
      <c r="E901" s="1439">
        <f t="array" ref="E901">IF(H900&lt;&gt;"",E900,IF(E900="","",IFERROR(MATCH(TRUE(),INDEX(INDEX(K:K,E900+1):K219&lt;&gt;"",0),0)+E900,"")))</f>
        <v>1042</v>
      </c>
      <c r="F901" s="1441">
        <f t="shared" si="203"/>
        <v>0</v>
      </c>
      <c r="G901" s="1441" t="str">
        <f t="shared" si="197"/>
        <v/>
      </c>
      <c r="H901" s="1440" t="str">
        <f t="shared" si="198"/>
        <v/>
      </c>
      <c r="I901" s="1439" t="str">
        <f>IF(AND(F901&lt;&gt;"",N26&gt;0,M901&gt;N26),"Mot &gt; limite","")</f>
        <v/>
      </c>
      <c r="M901" s="1408">
        <f>IF(OR(F901="",N26="",N26&lt;=0),"",IF(LEN(F901)&lt;=N26,LEN(F901),IFERROR(FIND("♦",SUBSTITUTE(LEFT(F901,N26)," ","♦",LEN(LEFT(F901,N26))-LEN(SUBSTITUTE(LEFT(F901,N26)," ","")))),FIND(" ",F901&amp;" ",N26+1)-1)))</f>
        <v>1</v>
      </c>
      <c r="N901" s="1437" t="str">
        <f t="shared" si="199"/>
        <v/>
      </c>
      <c r="O901" s="1438" t="str">
        <f t="shared" si="200"/>
        <v/>
      </c>
      <c r="P901" s="1437" t="str">
        <f t="shared" si="201"/>
        <v/>
      </c>
      <c r="Q901" s="1437" t="str">
        <f t="shared" si="202"/>
        <v/>
      </c>
      <c r="EF901" s="1412"/>
      <c r="EG901" s="1411" t="s">
        <v>3832</v>
      </c>
      <c r="EH901" s="1411" t="s">
        <v>603</v>
      </c>
      <c r="EI901" s="1411" t="s">
        <v>1906</v>
      </c>
      <c r="EJ901" s="1411" t="s">
        <v>3833</v>
      </c>
      <c r="EK901" s="1411" t="s">
        <v>3833</v>
      </c>
      <c r="EL901" s="1411" t="s">
        <v>2485</v>
      </c>
      <c r="EM901" s="1411" t="s">
        <v>2486</v>
      </c>
      <c r="EN901" s="1411" t="s">
        <v>2953</v>
      </c>
      <c r="EO901" s="1414" t="s">
        <v>2954</v>
      </c>
    </row>
    <row r="902" spans="2:145">
      <c r="B902" s="1439"/>
      <c r="C902" s="1439"/>
      <c r="D902" s="1439"/>
      <c r="E902" s="1439">
        <f t="array" ref="E902">IF(H901&lt;&gt;"",E901,IF(E901="","",IFERROR(MATCH(TRUE(),INDEX(INDEX(K:K,E901+1):K219&lt;&gt;"",0),0)+E901,"")))</f>
        <v>1043</v>
      </c>
      <c r="F902" s="1441">
        <f t="shared" si="203"/>
        <v>0</v>
      </c>
      <c r="G902" s="1441" t="str">
        <f t="shared" si="197"/>
        <v/>
      </c>
      <c r="H902" s="1440" t="str">
        <f t="shared" si="198"/>
        <v/>
      </c>
      <c r="I902" s="1439" t="str">
        <f>IF(AND(F902&lt;&gt;"",N26&gt;0,M902&gt;N26),"Mot &gt; limite","")</f>
        <v/>
      </c>
      <c r="M902" s="1408">
        <f>IF(OR(F902="",N26="",N26&lt;=0),"",IF(LEN(F902)&lt;=N26,LEN(F902),IFERROR(FIND("♦",SUBSTITUTE(LEFT(F902,N26)," ","♦",LEN(LEFT(F902,N26))-LEN(SUBSTITUTE(LEFT(F902,N26)," ","")))),FIND(" ",F902&amp;" ",N26+1)-1)))</f>
        <v>1</v>
      </c>
      <c r="N902" s="1437" t="str">
        <f t="shared" si="199"/>
        <v/>
      </c>
      <c r="O902" s="1438" t="str">
        <f t="shared" si="200"/>
        <v/>
      </c>
      <c r="P902" s="1437" t="str">
        <f t="shared" si="201"/>
        <v/>
      </c>
      <c r="Q902" s="1437" t="str">
        <f t="shared" si="202"/>
        <v/>
      </c>
      <c r="EF902" s="1412"/>
      <c r="EG902" s="1411" t="s">
        <v>3834</v>
      </c>
      <c r="EH902" s="1411" t="s">
        <v>603</v>
      </c>
      <c r="EI902" s="1411" t="s">
        <v>1906</v>
      </c>
      <c r="EJ902" s="1411" t="s">
        <v>3835</v>
      </c>
      <c r="EK902" s="1411" t="s">
        <v>3835</v>
      </c>
      <c r="EL902" s="1411" t="s">
        <v>2485</v>
      </c>
      <c r="EM902" s="1411" t="s">
        <v>2486</v>
      </c>
      <c r="EN902" s="1411" t="s">
        <v>2953</v>
      </c>
      <c r="EO902" s="1414" t="s">
        <v>2954</v>
      </c>
    </row>
    <row r="903" spans="2:145">
      <c r="B903" s="1439"/>
      <c r="C903" s="1439"/>
      <c r="D903" s="1439"/>
      <c r="E903" s="1439">
        <f t="array" ref="E903">IF(H902&lt;&gt;"",E902,IF(E902="","",IFERROR(MATCH(TRUE(),INDEX(INDEX(K:K,E902+1):K219&lt;&gt;"",0),0)+E902,"")))</f>
        <v>1044</v>
      </c>
      <c r="F903" s="1441">
        <f t="shared" si="203"/>
        <v>0</v>
      </c>
      <c r="G903" s="1441" t="str">
        <f t="shared" si="197"/>
        <v/>
      </c>
      <c r="H903" s="1440" t="str">
        <f t="shared" si="198"/>
        <v/>
      </c>
      <c r="I903" s="1439" t="str">
        <f>IF(AND(F903&lt;&gt;"",N26&gt;0,M903&gt;N26),"Mot &gt; limite","")</f>
        <v/>
      </c>
      <c r="M903" s="1408">
        <f>IF(OR(F903="",N26="",N26&lt;=0),"",IF(LEN(F903)&lt;=N26,LEN(F903),IFERROR(FIND("♦",SUBSTITUTE(LEFT(F903,N26)," ","♦",LEN(LEFT(F903,N26))-LEN(SUBSTITUTE(LEFT(F903,N26)," ","")))),FIND(" ",F903&amp;" ",N26+1)-1)))</f>
        <v>1</v>
      </c>
      <c r="N903" s="1437" t="str">
        <f t="shared" si="199"/>
        <v/>
      </c>
      <c r="O903" s="1438" t="str">
        <f t="shared" si="200"/>
        <v/>
      </c>
      <c r="P903" s="1437" t="str">
        <f t="shared" si="201"/>
        <v/>
      </c>
      <c r="Q903" s="1437" t="str">
        <f t="shared" si="202"/>
        <v/>
      </c>
      <c r="EF903" s="1412"/>
      <c r="EG903" s="1411" t="s">
        <v>3836</v>
      </c>
      <c r="EH903" s="1411" t="s">
        <v>603</v>
      </c>
      <c r="EI903" s="1411" t="s">
        <v>1906</v>
      </c>
      <c r="EJ903" s="1411" t="s">
        <v>3837</v>
      </c>
      <c r="EK903" s="1411" t="s">
        <v>3837</v>
      </c>
      <c r="EL903" s="1411" t="s">
        <v>2485</v>
      </c>
      <c r="EM903" s="1411" t="s">
        <v>2486</v>
      </c>
      <c r="EN903" s="1411" t="s">
        <v>2953</v>
      </c>
      <c r="EO903" s="1414" t="s">
        <v>2954</v>
      </c>
    </row>
    <row r="904" spans="2:145">
      <c r="B904" s="1439"/>
      <c r="C904" s="1439"/>
      <c r="D904" s="1439"/>
      <c r="E904" s="1439">
        <f t="array" ref="E904">IF(H903&lt;&gt;"",E903,IF(E903="","",IFERROR(MATCH(TRUE(),INDEX(INDEX(K:K,E903+1):K219&lt;&gt;"",0),0)+E903,"")))</f>
        <v>1045</v>
      </c>
      <c r="F904" s="1441">
        <f t="shared" si="203"/>
        <v>0</v>
      </c>
      <c r="G904" s="1441" t="str">
        <f t="shared" si="197"/>
        <v/>
      </c>
      <c r="H904" s="1440" t="str">
        <f t="shared" si="198"/>
        <v/>
      </c>
      <c r="I904" s="1439" t="str">
        <f>IF(AND(F904&lt;&gt;"",N26&gt;0,M904&gt;N26),"Mot &gt; limite","")</f>
        <v/>
      </c>
      <c r="M904" s="1408">
        <f>IF(OR(F904="",N26="",N26&lt;=0),"",IF(LEN(F904)&lt;=N26,LEN(F904),IFERROR(FIND("♦",SUBSTITUTE(LEFT(F904,N26)," ","♦",LEN(LEFT(F904,N26))-LEN(SUBSTITUTE(LEFT(F904,N26)," ","")))),FIND(" ",F904&amp;" ",N26+1)-1)))</f>
        <v>1</v>
      </c>
      <c r="N904" s="1437" t="str">
        <f t="shared" si="199"/>
        <v/>
      </c>
      <c r="O904" s="1438" t="str">
        <f t="shared" si="200"/>
        <v/>
      </c>
      <c r="P904" s="1437" t="str">
        <f t="shared" si="201"/>
        <v/>
      </c>
      <c r="Q904" s="1437" t="str">
        <f t="shared" si="202"/>
        <v/>
      </c>
      <c r="EF904" s="1412"/>
      <c r="EG904" s="1411" t="s">
        <v>3838</v>
      </c>
      <c r="EH904" s="1411" t="s">
        <v>603</v>
      </c>
      <c r="EI904" s="1411" t="s">
        <v>1906</v>
      </c>
      <c r="EJ904" s="1411" t="s">
        <v>3839</v>
      </c>
      <c r="EK904" s="1411" t="s">
        <v>3839</v>
      </c>
      <c r="EL904" s="1411" t="s">
        <v>2485</v>
      </c>
      <c r="EM904" s="1411" t="s">
        <v>2486</v>
      </c>
      <c r="EN904" s="1411" t="s">
        <v>2953</v>
      </c>
      <c r="EO904" s="1414" t="s">
        <v>2954</v>
      </c>
    </row>
    <row r="905" spans="2:145">
      <c r="B905" s="1439"/>
      <c r="C905" s="1439"/>
      <c r="D905" s="1439"/>
      <c r="E905" s="1439">
        <f t="array" ref="E905">IF(H904&lt;&gt;"",E904,IF(E904="","",IFERROR(MATCH(TRUE(),INDEX(INDEX(K:K,E904+1):K219&lt;&gt;"",0),0)+E904,"")))</f>
        <v>1046</v>
      </c>
      <c r="F905" s="1441">
        <f t="shared" si="203"/>
        <v>0</v>
      </c>
      <c r="G905" s="1441" t="str">
        <f t="shared" si="197"/>
        <v/>
      </c>
      <c r="H905" s="1440" t="str">
        <f t="shared" si="198"/>
        <v/>
      </c>
      <c r="I905" s="1439" t="str">
        <f>IF(AND(F905&lt;&gt;"",N26&gt;0,M905&gt;N26),"Mot &gt; limite","")</f>
        <v/>
      </c>
      <c r="M905" s="1408">
        <f>IF(OR(F905="",N26="",N26&lt;=0),"",IF(LEN(F905)&lt;=N26,LEN(F905),IFERROR(FIND("♦",SUBSTITUTE(LEFT(F905,N26)," ","♦",LEN(LEFT(F905,N26))-LEN(SUBSTITUTE(LEFT(F905,N26)," ","")))),FIND(" ",F905&amp;" ",N26+1)-1)))</f>
        <v>1</v>
      </c>
      <c r="N905" s="1437" t="str">
        <f t="shared" si="199"/>
        <v/>
      </c>
      <c r="O905" s="1438" t="str">
        <f t="shared" si="200"/>
        <v/>
      </c>
      <c r="P905" s="1437" t="str">
        <f t="shared" si="201"/>
        <v/>
      </c>
      <c r="Q905" s="1437" t="str">
        <f t="shared" si="202"/>
        <v/>
      </c>
      <c r="EF905" s="1412"/>
      <c r="EG905" s="1411" t="s">
        <v>3840</v>
      </c>
      <c r="EH905" s="1411" t="s">
        <v>603</v>
      </c>
      <c r="EI905" s="1411" t="s">
        <v>1906</v>
      </c>
      <c r="EJ905" s="1411" t="s">
        <v>3841</v>
      </c>
      <c r="EK905" s="1411" t="s">
        <v>3841</v>
      </c>
      <c r="EL905" s="1411" t="s">
        <v>2485</v>
      </c>
      <c r="EM905" s="1411" t="s">
        <v>2486</v>
      </c>
      <c r="EN905" s="1411" t="s">
        <v>2953</v>
      </c>
      <c r="EO905" s="1414" t="s">
        <v>2954</v>
      </c>
    </row>
    <row r="906" spans="2:145">
      <c r="B906" s="1439"/>
      <c r="C906" s="1439"/>
      <c r="D906" s="1439"/>
      <c r="E906" s="1439">
        <f t="array" ref="E906">IF(H905&lt;&gt;"",E905,IF(E905="","",IFERROR(MATCH(TRUE(),INDEX(INDEX(K:K,E905+1):K219&lt;&gt;"",0),0)+E905,"")))</f>
        <v>1047</v>
      </c>
      <c r="F906" s="1441">
        <f t="shared" si="203"/>
        <v>0</v>
      </c>
      <c r="G906" s="1441" t="str">
        <f t="shared" si="197"/>
        <v/>
      </c>
      <c r="H906" s="1440" t="str">
        <f t="shared" si="198"/>
        <v/>
      </c>
      <c r="I906" s="1439" t="str">
        <f>IF(AND(F906&lt;&gt;"",N26&gt;0,M906&gt;N26),"Mot &gt; limite","")</f>
        <v/>
      </c>
      <c r="M906" s="1408">
        <f>IF(OR(F906="",N26="",N26&lt;=0),"",IF(LEN(F906)&lt;=N26,LEN(F906),IFERROR(FIND("♦",SUBSTITUTE(LEFT(F906,N26)," ","♦",LEN(LEFT(F906,N26))-LEN(SUBSTITUTE(LEFT(F906,N26)," ","")))),FIND(" ",F906&amp;" ",N26+1)-1)))</f>
        <v>1</v>
      </c>
      <c r="N906" s="1437" t="str">
        <f t="shared" si="199"/>
        <v/>
      </c>
      <c r="O906" s="1438" t="str">
        <f t="shared" si="200"/>
        <v/>
      </c>
      <c r="P906" s="1437" t="str">
        <f t="shared" si="201"/>
        <v/>
      </c>
      <c r="Q906" s="1437" t="str">
        <f t="shared" si="202"/>
        <v/>
      </c>
      <c r="EF906" s="1412"/>
      <c r="EG906" s="1411" t="s">
        <v>3842</v>
      </c>
      <c r="EH906" s="1411" t="s">
        <v>603</v>
      </c>
      <c r="EI906" s="1411" t="s">
        <v>1906</v>
      </c>
      <c r="EJ906" s="1411" t="s">
        <v>3843</v>
      </c>
      <c r="EK906" s="1411" t="s">
        <v>3843</v>
      </c>
      <c r="EL906" s="1411" t="s">
        <v>2485</v>
      </c>
      <c r="EM906" s="1411" t="s">
        <v>2486</v>
      </c>
      <c r="EN906" s="1411" t="s">
        <v>2953</v>
      </c>
      <c r="EO906" s="1414" t="s">
        <v>2954</v>
      </c>
    </row>
    <row r="907" spans="2:145">
      <c r="B907" s="1439"/>
      <c r="C907" s="1439"/>
      <c r="D907" s="1439"/>
      <c r="E907" s="1439">
        <f t="array" ref="E907">IF(H906&lt;&gt;"",E906,IF(E906="","",IFERROR(MATCH(TRUE(),INDEX(INDEX(K:K,E906+1):K219&lt;&gt;"",0),0)+E906,"")))</f>
        <v>1048</v>
      </c>
      <c r="F907" s="1441">
        <f t="shared" si="203"/>
        <v>0</v>
      </c>
      <c r="G907" s="1441" t="str">
        <f t="shared" si="197"/>
        <v/>
      </c>
      <c r="H907" s="1440" t="str">
        <f t="shared" si="198"/>
        <v/>
      </c>
      <c r="I907" s="1439" t="str">
        <f>IF(AND(F907&lt;&gt;"",N26&gt;0,M907&gt;N26),"Mot &gt; limite","")</f>
        <v/>
      </c>
      <c r="M907" s="1408">
        <f>IF(OR(F907="",N26="",N26&lt;=0),"",IF(LEN(F907)&lt;=N26,LEN(F907),IFERROR(FIND("♦",SUBSTITUTE(LEFT(F907,N26)," ","♦",LEN(LEFT(F907,N26))-LEN(SUBSTITUTE(LEFT(F907,N26)," ","")))),FIND(" ",F907&amp;" ",N26+1)-1)))</f>
        <v>1</v>
      </c>
      <c r="N907" s="1437" t="str">
        <f t="shared" si="199"/>
        <v/>
      </c>
      <c r="O907" s="1438" t="str">
        <f t="shared" si="200"/>
        <v/>
      </c>
      <c r="P907" s="1437" t="str">
        <f t="shared" si="201"/>
        <v/>
      </c>
      <c r="Q907" s="1437" t="str">
        <f t="shared" si="202"/>
        <v/>
      </c>
      <c r="EF907" s="1412"/>
      <c r="EG907" s="1411" t="s">
        <v>3844</v>
      </c>
      <c r="EH907" s="1411" t="s">
        <v>603</v>
      </c>
      <c r="EI907" s="1411" t="s">
        <v>1906</v>
      </c>
      <c r="EJ907" s="1411" t="s">
        <v>3845</v>
      </c>
      <c r="EK907" s="1411" t="s">
        <v>3845</v>
      </c>
      <c r="EL907" s="1411" t="s">
        <v>2485</v>
      </c>
      <c r="EM907" s="1411" t="s">
        <v>2486</v>
      </c>
      <c r="EN907" s="1411" t="s">
        <v>2953</v>
      </c>
      <c r="EO907" s="1414" t="s">
        <v>2954</v>
      </c>
    </row>
    <row r="908" spans="2:145">
      <c r="B908" s="1439"/>
      <c r="C908" s="1439"/>
      <c r="D908" s="1439"/>
      <c r="E908" s="1439">
        <f t="array" ref="E908">IF(H907&lt;&gt;"",E907,IF(E907="","",IFERROR(MATCH(TRUE(),INDEX(INDEX(K:K,E907+1):K219&lt;&gt;"",0),0)+E907,"")))</f>
        <v>1049</v>
      </c>
      <c r="F908" s="1441">
        <f t="shared" si="203"/>
        <v>0</v>
      </c>
      <c r="G908" s="1441" t="str">
        <f t="shared" si="197"/>
        <v/>
      </c>
      <c r="H908" s="1440" t="str">
        <f t="shared" si="198"/>
        <v/>
      </c>
      <c r="I908" s="1439" t="str">
        <f>IF(AND(F908&lt;&gt;"",N26&gt;0,M908&gt;N26),"Mot &gt; limite","")</f>
        <v/>
      </c>
      <c r="M908" s="1408">
        <f>IF(OR(F908="",N26="",N26&lt;=0),"",IF(LEN(F908)&lt;=N26,LEN(F908),IFERROR(FIND("♦",SUBSTITUTE(LEFT(F908,N26)," ","♦",LEN(LEFT(F908,N26))-LEN(SUBSTITUTE(LEFT(F908,N26)," ","")))),FIND(" ",F908&amp;" ",N26+1)-1)))</f>
        <v>1</v>
      </c>
      <c r="N908" s="1437" t="str">
        <f t="shared" si="199"/>
        <v/>
      </c>
      <c r="O908" s="1438" t="str">
        <f t="shared" si="200"/>
        <v/>
      </c>
      <c r="P908" s="1437" t="str">
        <f t="shared" si="201"/>
        <v/>
      </c>
      <c r="Q908" s="1437" t="str">
        <f t="shared" si="202"/>
        <v/>
      </c>
      <c r="EF908" s="1412"/>
      <c r="EG908" s="1411" t="s">
        <v>3846</v>
      </c>
      <c r="EH908" s="1411" t="s">
        <v>603</v>
      </c>
      <c r="EI908" s="1411" t="s">
        <v>1906</v>
      </c>
      <c r="EJ908" s="1411" t="s">
        <v>3847</v>
      </c>
      <c r="EK908" s="1411" t="s">
        <v>3847</v>
      </c>
      <c r="EL908" s="1411" t="s">
        <v>2485</v>
      </c>
      <c r="EM908" s="1411" t="s">
        <v>2486</v>
      </c>
      <c r="EN908" s="1411" t="s">
        <v>2953</v>
      </c>
      <c r="EO908" s="1414" t="s">
        <v>2954</v>
      </c>
    </row>
    <row r="909" spans="2:145">
      <c r="B909" s="1439"/>
      <c r="C909" s="1439"/>
      <c r="D909" s="1439"/>
      <c r="E909" s="1439">
        <f t="array" ref="E909">IF(H908&lt;&gt;"",E908,IF(E908="","",IFERROR(MATCH(TRUE(),INDEX(INDEX(K:K,E908+1):K219&lt;&gt;"",0),0)+E908,"")))</f>
        <v>1050</v>
      </c>
      <c r="F909" s="1441">
        <f t="shared" si="203"/>
        <v>0</v>
      </c>
      <c r="G909" s="1441" t="str">
        <f t="shared" si="197"/>
        <v/>
      </c>
      <c r="H909" s="1440" t="str">
        <f t="shared" si="198"/>
        <v/>
      </c>
      <c r="I909" s="1439" t="str">
        <f>IF(AND(F909&lt;&gt;"",N26&gt;0,M909&gt;N26),"Mot &gt; limite","")</f>
        <v/>
      </c>
      <c r="M909" s="1408">
        <f>IF(OR(F909="",N26="",N26&lt;=0),"",IF(LEN(F909)&lt;=N26,LEN(F909),IFERROR(FIND("♦",SUBSTITUTE(LEFT(F909,N26)," ","♦",LEN(LEFT(F909,N26))-LEN(SUBSTITUTE(LEFT(F909,N26)," ","")))),FIND(" ",F909&amp;" ",N26+1)-1)))</f>
        <v>1</v>
      </c>
      <c r="N909" s="1437" t="str">
        <f t="shared" si="199"/>
        <v/>
      </c>
      <c r="O909" s="1438" t="str">
        <f t="shared" si="200"/>
        <v/>
      </c>
      <c r="P909" s="1437" t="str">
        <f t="shared" si="201"/>
        <v/>
      </c>
      <c r="Q909" s="1437" t="str">
        <f t="shared" si="202"/>
        <v/>
      </c>
      <c r="EF909" s="1412"/>
      <c r="EG909" s="1411" t="s">
        <v>3848</v>
      </c>
      <c r="EH909" s="1411" t="s">
        <v>603</v>
      </c>
      <c r="EI909" s="1411" t="s">
        <v>1906</v>
      </c>
      <c r="EJ909" s="1411" t="s">
        <v>3849</v>
      </c>
      <c r="EK909" s="1411" t="s">
        <v>3849</v>
      </c>
      <c r="EL909" s="1411" t="s">
        <v>2485</v>
      </c>
      <c r="EM909" s="1411" t="s">
        <v>2486</v>
      </c>
      <c r="EN909" s="1411" t="s">
        <v>2953</v>
      </c>
      <c r="EO909" s="1414" t="s">
        <v>2954</v>
      </c>
    </row>
    <row r="910" spans="2:145">
      <c r="B910" s="1439"/>
      <c r="C910" s="1439"/>
      <c r="D910" s="1439"/>
      <c r="E910" s="1439">
        <f t="array" ref="E910">IF(H909&lt;&gt;"",E909,IF(E909="","",IFERROR(MATCH(TRUE(),INDEX(INDEX(K:K,E909+1):K219&lt;&gt;"",0),0)+E909,"")))</f>
        <v>1051</v>
      </c>
      <c r="F910" s="1441">
        <f t="shared" si="203"/>
        <v>0</v>
      </c>
      <c r="G910" s="1441" t="str">
        <f t="shared" si="197"/>
        <v/>
      </c>
      <c r="H910" s="1440" t="str">
        <f t="shared" si="198"/>
        <v/>
      </c>
      <c r="I910" s="1439" t="str">
        <f>IF(AND(F910&lt;&gt;"",N26&gt;0,M910&gt;N26),"Mot &gt; limite","")</f>
        <v/>
      </c>
      <c r="M910" s="1408">
        <f>IF(OR(F910="",N26="",N26&lt;=0),"",IF(LEN(F910)&lt;=N26,LEN(F910),IFERROR(FIND("♦",SUBSTITUTE(LEFT(F910,N26)," ","♦",LEN(LEFT(F910,N26))-LEN(SUBSTITUTE(LEFT(F910,N26)," ","")))),FIND(" ",F910&amp;" ",N26+1)-1)))</f>
        <v>1</v>
      </c>
      <c r="N910" s="1437" t="str">
        <f t="shared" si="199"/>
        <v/>
      </c>
      <c r="O910" s="1438" t="str">
        <f t="shared" si="200"/>
        <v/>
      </c>
      <c r="P910" s="1437" t="str">
        <f t="shared" si="201"/>
        <v/>
      </c>
      <c r="Q910" s="1437" t="str">
        <f t="shared" si="202"/>
        <v/>
      </c>
      <c r="EF910" s="1412"/>
      <c r="EG910" s="1411" t="s">
        <v>3850</v>
      </c>
      <c r="EH910" s="1411" t="s">
        <v>603</v>
      </c>
      <c r="EI910" s="1411" t="s">
        <v>1906</v>
      </c>
      <c r="EJ910" s="1411" t="s">
        <v>3851</v>
      </c>
      <c r="EK910" s="1411" t="s">
        <v>3851</v>
      </c>
      <c r="EL910" s="1411" t="s">
        <v>2485</v>
      </c>
      <c r="EM910" s="1411" t="s">
        <v>2486</v>
      </c>
      <c r="EN910" s="1411" t="s">
        <v>2953</v>
      </c>
      <c r="EO910" s="1414" t="s">
        <v>2954</v>
      </c>
    </row>
    <row r="911" spans="2:145">
      <c r="B911" s="1439"/>
      <c r="C911" s="1439"/>
      <c r="D911" s="1439"/>
      <c r="E911" s="1439">
        <f t="array" ref="E911">IF(H910&lt;&gt;"",E910,IF(E910="","",IFERROR(MATCH(TRUE(),INDEX(INDEX(K:K,E910+1):K219&lt;&gt;"",0),0)+E910,"")))</f>
        <v>1052</v>
      </c>
      <c r="F911" s="1441">
        <f t="shared" si="203"/>
        <v>0</v>
      </c>
      <c r="G911" s="1441" t="str">
        <f t="shared" si="197"/>
        <v/>
      </c>
      <c r="H911" s="1440" t="str">
        <f t="shared" si="198"/>
        <v/>
      </c>
      <c r="I911" s="1439" t="str">
        <f>IF(AND(F911&lt;&gt;"",N26&gt;0,M911&gt;N26),"Mot &gt; limite","")</f>
        <v/>
      </c>
      <c r="M911" s="1408">
        <f>IF(OR(F911="",N26="",N26&lt;=0),"",IF(LEN(F911)&lt;=N26,LEN(F911),IFERROR(FIND("♦",SUBSTITUTE(LEFT(F911,N26)," ","♦",LEN(LEFT(F911,N26))-LEN(SUBSTITUTE(LEFT(F911,N26)," ","")))),FIND(" ",F911&amp;" ",N26+1)-1)))</f>
        <v>1</v>
      </c>
      <c r="N911" s="1437" t="str">
        <f t="shared" si="199"/>
        <v/>
      </c>
      <c r="O911" s="1438" t="str">
        <f t="shared" si="200"/>
        <v/>
      </c>
      <c r="P911" s="1437" t="str">
        <f t="shared" si="201"/>
        <v/>
      </c>
      <c r="Q911" s="1437" t="str">
        <f t="shared" si="202"/>
        <v/>
      </c>
      <c r="EF911" s="1412"/>
      <c r="EG911" s="1411" t="s">
        <v>3852</v>
      </c>
      <c r="EH911" s="1411" t="s">
        <v>603</v>
      </c>
      <c r="EI911" s="1411" t="s">
        <v>1906</v>
      </c>
      <c r="EJ911" s="1411" t="s">
        <v>3853</v>
      </c>
      <c r="EK911" s="1411" t="s">
        <v>3853</v>
      </c>
      <c r="EL911" s="1411" t="s">
        <v>1980</v>
      </c>
      <c r="EM911" s="1411" t="s">
        <v>1981</v>
      </c>
      <c r="EN911" s="1411" t="s">
        <v>1910</v>
      </c>
      <c r="EO911" s="1414" t="s">
        <v>1982</v>
      </c>
    </row>
    <row r="912" spans="2:145">
      <c r="B912" s="1439"/>
      <c r="C912" s="1439"/>
      <c r="D912" s="1439"/>
      <c r="E912" s="1439">
        <f t="array" ref="E912">IF(H911&lt;&gt;"",E911,IF(E911="","",IFERROR(MATCH(TRUE(),INDEX(INDEX(K:K,E911+1):K219&lt;&gt;"",0),0)+E911,"")))</f>
        <v>1053</v>
      </c>
      <c r="F912" s="1441">
        <f t="shared" si="203"/>
        <v>0</v>
      </c>
      <c r="G912" s="1441" t="str">
        <f t="shared" si="197"/>
        <v/>
      </c>
      <c r="H912" s="1440" t="str">
        <f t="shared" si="198"/>
        <v/>
      </c>
      <c r="I912" s="1439" t="str">
        <f>IF(AND(F912&lt;&gt;"",N26&gt;0,M912&gt;N26),"Mot &gt; limite","")</f>
        <v/>
      </c>
      <c r="M912" s="1408">
        <f>IF(OR(F912="",N26="",N26&lt;=0),"",IF(LEN(F912)&lt;=N26,LEN(F912),IFERROR(FIND("♦",SUBSTITUTE(LEFT(F912,N26)," ","♦",LEN(LEFT(F912,N26))-LEN(SUBSTITUTE(LEFT(F912,N26)," ","")))),FIND(" ",F912&amp;" ",N26+1)-1)))</f>
        <v>1</v>
      </c>
      <c r="N912" s="1437" t="str">
        <f t="shared" si="199"/>
        <v/>
      </c>
      <c r="O912" s="1438" t="str">
        <f t="shared" si="200"/>
        <v/>
      </c>
      <c r="P912" s="1437" t="str">
        <f t="shared" si="201"/>
        <v/>
      </c>
      <c r="Q912" s="1437" t="str">
        <f t="shared" si="202"/>
        <v/>
      </c>
      <c r="EF912" s="1412"/>
      <c r="EG912" s="1411" t="s">
        <v>3854</v>
      </c>
      <c r="EH912" s="1411" t="s">
        <v>603</v>
      </c>
      <c r="EI912" s="1411" t="s">
        <v>1906</v>
      </c>
      <c r="EJ912" s="1411" t="s">
        <v>3855</v>
      </c>
      <c r="EK912" s="1411" t="s">
        <v>3855</v>
      </c>
      <c r="EL912" s="1411" t="s">
        <v>2485</v>
      </c>
      <c r="EM912" s="1411" t="s">
        <v>2486</v>
      </c>
      <c r="EN912" s="1411" t="s">
        <v>2953</v>
      </c>
      <c r="EO912" s="1414" t="s">
        <v>2954</v>
      </c>
    </row>
    <row r="913" spans="2:145">
      <c r="B913" s="1439"/>
      <c r="C913" s="1439"/>
      <c r="D913" s="1439"/>
      <c r="E913" s="1439">
        <f t="array" ref="E913">IF(H912&lt;&gt;"",E912,IF(E912="","",IFERROR(MATCH(TRUE(),INDEX(INDEX(K:K,E912+1):K219&lt;&gt;"",0),0)+E912,"")))</f>
        <v>1054</v>
      </c>
      <c r="F913" s="1441">
        <f t="shared" si="203"/>
        <v>0</v>
      </c>
      <c r="G913" s="1441" t="str">
        <f t="shared" si="197"/>
        <v/>
      </c>
      <c r="H913" s="1440" t="str">
        <f t="shared" si="198"/>
        <v/>
      </c>
      <c r="I913" s="1439" t="str">
        <f>IF(AND(F913&lt;&gt;"",N26&gt;0,M913&gt;N26),"Mot &gt; limite","")</f>
        <v/>
      </c>
      <c r="M913" s="1408">
        <f>IF(OR(F913="",N26="",N26&lt;=0),"",IF(LEN(F913)&lt;=N26,LEN(F913),IFERROR(FIND("♦",SUBSTITUTE(LEFT(F913,N26)," ","♦",LEN(LEFT(F913,N26))-LEN(SUBSTITUTE(LEFT(F913,N26)," ","")))),FIND(" ",F913&amp;" ",N26+1)-1)))</f>
        <v>1</v>
      </c>
      <c r="N913" s="1437" t="str">
        <f t="shared" si="199"/>
        <v/>
      </c>
      <c r="O913" s="1438" t="str">
        <f t="shared" si="200"/>
        <v/>
      </c>
      <c r="P913" s="1437" t="str">
        <f t="shared" si="201"/>
        <v/>
      </c>
      <c r="Q913" s="1437" t="str">
        <f t="shared" si="202"/>
        <v/>
      </c>
      <c r="EF913" s="1412"/>
      <c r="EG913" s="1411" t="s">
        <v>3856</v>
      </c>
      <c r="EH913" s="1411" t="s">
        <v>603</v>
      </c>
      <c r="EI913" s="1411" t="s">
        <v>1906</v>
      </c>
      <c r="EJ913" s="1411" t="s">
        <v>3857</v>
      </c>
      <c r="EK913" s="1411" t="s">
        <v>3857</v>
      </c>
      <c r="EL913" s="1411" t="s">
        <v>2485</v>
      </c>
      <c r="EM913" s="1411" t="s">
        <v>2486</v>
      </c>
      <c r="EN913" s="1411" t="s">
        <v>2953</v>
      </c>
      <c r="EO913" s="1414" t="s">
        <v>2954</v>
      </c>
    </row>
    <row r="914" spans="2:145">
      <c r="B914" s="1439"/>
      <c r="C914" s="1439"/>
      <c r="D914" s="1439"/>
      <c r="E914" s="1439">
        <f t="array" ref="E914">IF(H913&lt;&gt;"",E913,IF(E913="","",IFERROR(MATCH(TRUE(),INDEX(INDEX(K:K,E913+1):K219&lt;&gt;"",0),0)+E913,"")))</f>
        <v>1055</v>
      </c>
      <c r="F914" s="1441">
        <f t="shared" si="203"/>
        <v>0</v>
      </c>
      <c r="G914" s="1441" t="str">
        <f t="shared" si="197"/>
        <v/>
      </c>
      <c r="H914" s="1440" t="str">
        <f t="shared" si="198"/>
        <v/>
      </c>
      <c r="I914" s="1439" t="str">
        <f>IF(AND(F914&lt;&gt;"",N26&gt;0,M914&gt;N26),"Mot &gt; limite","")</f>
        <v/>
      </c>
      <c r="M914" s="1408">
        <f>IF(OR(F914="",N26="",N26&lt;=0),"",IF(LEN(F914)&lt;=N26,LEN(F914),IFERROR(FIND("♦",SUBSTITUTE(LEFT(F914,N26)," ","♦",LEN(LEFT(F914,N26))-LEN(SUBSTITUTE(LEFT(F914,N26)," ","")))),FIND(" ",F914&amp;" ",N26+1)-1)))</f>
        <v>1</v>
      </c>
      <c r="N914" s="1437" t="str">
        <f t="shared" si="199"/>
        <v/>
      </c>
      <c r="O914" s="1438" t="str">
        <f t="shared" si="200"/>
        <v/>
      </c>
      <c r="P914" s="1437" t="str">
        <f t="shared" si="201"/>
        <v/>
      </c>
      <c r="Q914" s="1437" t="str">
        <f t="shared" si="202"/>
        <v/>
      </c>
      <c r="EF914" s="1412"/>
      <c r="EG914" s="1411" t="s">
        <v>3858</v>
      </c>
      <c r="EH914" s="1411" t="s">
        <v>603</v>
      </c>
      <c r="EI914" s="1411" t="s">
        <v>1906</v>
      </c>
      <c r="EJ914" s="1411" t="s">
        <v>3859</v>
      </c>
      <c r="EK914" s="1411" t="s">
        <v>3859</v>
      </c>
      <c r="EL914" s="1411" t="s">
        <v>2485</v>
      </c>
      <c r="EM914" s="1411" t="s">
        <v>2486</v>
      </c>
      <c r="EN914" s="1411" t="s">
        <v>2953</v>
      </c>
      <c r="EO914" s="1414" t="s">
        <v>2954</v>
      </c>
    </row>
    <row r="915" spans="2:145">
      <c r="B915" s="1439"/>
      <c r="C915" s="1439"/>
      <c r="D915" s="1439"/>
      <c r="E915" s="1439">
        <f t="array" ref="E915">IF(H914&lt;&gt;"",E914,IF(E914="","",IFERROR(MATCH(TRUE(),INDEX(INDEX(K:K,E914+1):K219&lt;&gt;"",0),0)+E914,"")))</f>
        <v>1056</v>
      </c>
      <c r="F915" s="1441">
        <f t="shared" si="203"/>
        <v>0</v>
      </c>
      <c r="G915" s="1441" t="str">
        <f t="shared" si="197"/>
        <v/>
      </c>
      <c r="H915" s="1440" t="str">
        <f t="shared" si="198"/>
        <v/>
      </c>
      <c r="I915" s="1439" t="str">
        <f>IF(AND(F915&lt;&gt;"",N26&gt;0,M915&gt;N26),"Mot &gt; limite","")</f>
        <v/>
      </c>
      <c r="M915" s="1408">
        <f>IF(OR(F915="",N26="",N26&lt;=0),"",IF(LEN(F915)&lt;=N26,LEN(F915),IFERROR(FIND("♦",SUBSTITUTE(LEFT(F915,N26)," ","♦",LEN(LEFT(F915,N26))-LEN(SUBSTITUTE(LEFT(F915,N26)," ","")))),FIND(" ",F915&amp;" ",N26+1)-1)))</f>
        <v>1</v>
      </c>
      <c r="N915" s="1437" t="str">
        <f t="shared" si="199"/>
        <v/>
      </c>
      <c r="O915" s="1438" t="str">
        <f t="shared" si="200"/>
        <v/>
      </c>
      <c r="P915" s="1437" t="str">
        <f t="shared" si="201"/>
        <v/>
      </c>
      <c r="Q915" s="1437" t="str">
        <f t="shared" si="202"/>
        <v/>
      </c>
      <c r="EF915" s="1412"/>
      <c r="EG915" s="1411" t="s">
        <v>3860</v>
      </c>
      <c r="EH915" s="1411" t="s">
        <v>603</v>
      </c>
      <c r="EI915" s="1411" t="s">
        <v>1906</v>
      </c>
      <c r="EJ915" s="1411" t="s">
        <v>3861</v>
      </c>
      <c r="EK915" s="1411" t="s">
        <v>3861</v>
      </c>
      <c r="EL915" s="1411" t="s">
        <v>2485</v>
      </c>
      <c r="EM915" s="1411" t="s">
        <v>2486</v>
      </c>
      <c r="EN915" s="1411" t="s">
        <v>2953</v>
      </c>
      <c r="EO915" s="1414" t="s">
        <v>2954</v>
      </c>
    </row>
    <row r="916" spans="2:145">
      <c r="B916" s="1439"/>
      <c r="C916" s="1439"/>
      <c r="D916" s="1439"/>
      <c r="E916" s="1439">
        <f t="array" ref="E916">IF(H915&lt;&gt;"",E915,IF(E915="","",IFERROR(MATCH(TRUE(),INDEX(INDEX(K:K,E915+1):K219&lt;&gt;"",0),0)+E915,"")))</f>
        <v>1057</v>
      </c>
      <c r="F916" s="1441">
        <f t="shared" si="203"/>
        <v>0</v>
      </c>
      <c r="G916" s="1441" t="str">
        <f t="shared" si="197"/>
        <v/>
      </c>
      <c r="H916" s="1440" t="str">
        <f t="shared" si="198"/>
        <v/>
      </c>
      <c r="I916" s="1439" t="str">
        <f>IF(AND(F916&lt;&gt;"",N26&gt;0,M916&gt;N26),"Mot &gt; limite","")</f>
        <v/>
      </c>
      <c r="M916" s="1408">
        <f>IF(OR(F916="",N26="",N26&lt;=0),"",IF(LEN(F916)&lt;=N26,LEN(F916),IFERROR(FIND("♦",SUBSTITUTE(LEFT(F916,N26)," ","♦",LEN(LEFT(F916,N26))-LEN(SUBSTITUTE(LEFT(F916,N26)," ","")))),FIND(" ",F916&amp;" ",N26+1)-1)))</f>
        <v>1</v>
      </c>
      <c r="N916" s="1437" t="str">
        <f t="shared" si="199"/>
        <v/>
      </c>
      <c r="O916" s="1438" t="str">
        <f t="shared" si="200"/>
        <v/>
      </c>
      <c r="P916" s="1437" t="str">
        <f t="shared" si="201"/>
        <v/>
      </c>
      <c r="Q916" s="1437" t="str">
        <f t="shared" si="202"/>
        <v/>
      </c>
      <c r="EF916" s="1412"/>
      <c r="EG916" s="1411" t="s">
        <v>3862</v>
      </c>
      <c r="EH916" s="1411" t="s">
        <v>603</v>
      </c>
      <c r="EI916" s="1411" t="s">
        <v>1906</v>
      </c>
      <c r="EJ916" s="1411" t="s">
        <v>3863</v>
      </c>
      <c r="EK916" s="1411" t="s">
        <v>3863</v>
      </c>
      <c r="EL916" s="1411" t="s">
        <v>2485</v>
      </c>
      <c r="EM916" s="1411" t="s">
        <v>2486</v>
      </c>
      <c r="EN916" s="1411" t="s">
        <v>2953</v>
      </c>
      <c r="EO916" s="1414" t="s">
        <v>2954</v>
      </c>
    </row>
    <row r="917" spans="2:145">
      <c r="B917" s="1439"/>
      <c r="C917" s="1439"/>
      <c r="D917" s="1439"/>
      <c r="E917" s="1439">
        <f t="array" ref="E917">IF(H916&lt;&gt;"",E916,IF(E916="","",IFERROR(MATCH(TRUE(),INDEX(INDEX(K:K,E916+1):K219&lt;&gt;"",0),0)+E916,"")))</f>
        <v>1058</v>
      </c>
      <c r="F917" s="1441">
        <f t="shared" si="203"/>
        <v>0</v>
      </c>
      <c r="G917" s="1441" t="str">
        <f t="shared" si="197"/>
        <v/>
      </c>
      <c r="H917" s="1440" t="str">
        <f t="shared" si="198"/>
        <v/>
      </c>
      <c r="I917" s="1439" t="str">
        <f>IF(AND(F917&lt;&gt;"",N26&gt;0,M917&gt;N26),"Mot &gt; limite","")</f>
        <v/>
      </c>
      <c r="M917" s="1408">
        <f>IF(OR(F917="",N26="",N26&lt;=0),"",IF(LEN(F917)&lt;=N26,LEN(F917),IFERROR(FIND("♦",SUBSTITUTE(LEFT(F917,N26)," ","♦",LEN(LEFT(F917,N26))-LEN(SUBSTITUTE(LEFT(F917,N26)," ","")))),FIND(" ",F917&amp;" ",N26+1)-1)))</f>
        <v>1</v>
      </c>
      <c r="N917" s="1437" t="str">
        <f t="shared" si="199"/>
        <v/>
      </c>
      <c r="O917" s="1438" t="str">
        <f t="shared" si="200"/>
        <v/>
      </c>
      <c r="P917" s="1437" t="str">
        <f t="shared" si="201"/>
        <v/>
      </c>
      <c r="Q917" s="1437" t="str">
        <f t="shared" si="202"/>
        <v/>
      </c>
      <c r="EF917" s="1412"/>
      <c r="EG917" s="1411" t="s">
        <v>3864</v>
      </c>
      <c r="EH917" s="1411" t="s">
        <v>603</v>
      </c>
      <c r="EI917" s="1411" t="s">
        <v>1906</v>
      </c>
      <c r="EJ917" s="1411" t="s">
        <v>3865</v>
      </c>
      <c r="EK917" s="1411" t="s">
        <v>3865</v>
      </c>
      <c r="EL917" s="1411" t="s">
        <v>2485</v>
      </c>
      <c r="EM917" s="1411" t="s">
        <v>2486</v>
      </c>
      <c r="EN917" s="1411" t="s">
        <v>2953</v>
      </c>
      <c r="EO917" s="1414" t="s">
        <v>2954</v>
      </c>
    </row>
    <row r="918" spans="2:145">
      <c r="B918" s="1439"/>
      <c r="C918" s="1439"/>
      <c r="D918" s="1439"/>
      <c r="E918" s="1439">
        <f t="array" ref="E918">IF(H917&lt;&gt;"",E917,IF(E917="","",IFERROR(MATCH(TRUE(),INDEX(INDEX(K:K,E917+1):K219&lt;&gt;"",0),0)+E917,"")))</f>
        <v>1059</v>
      </c>
      <c r="F918" s="1441">
        <f t="shared" si="203"/>
        <v>0</v>
      </c>
      <c r="G918" s="1441" t="str">
        <f t="shared" si="197"/>
        <v/>
      </c>
      <c r="H918" s="1440" t="str">
        <f t="shared" si="198"/>
        <v/>
      </c>
      <c r="I918" s="1439" t="str">
        <f>IF(AND(F918&lt;&gt;"",N26&gt;0,M918&gt;N26),"Mot &gt; limite","")</f>
        <v/>
      </c>
      <c r="M918" s="1408">
        <f>IF(OR(F918="",N26="",N26&lt;=0),"",IF(LEN(F918)&lt;=N26,LEN(F918),IFERROR(FIND("♦",SUBSTITUTE(LEFT(F918,N26)," ","♦",LEN(LEFT(F918,N26))-LEN(SUBSTITUTE(LEFT(F918,N26)," ","")))),FIND(" ",F918&amp;" ",N26+1)-1)))</f>
        <v>1</v>
      </c>
      <c r="N918" s="1437" t="str">
        <f t="shared" si="199"/>
        <v/>
      </c>
      <c r="O918" s="1438" t="str">
        <f t="shared" si="200"/>
        <v/>
      </c>
      <c r="P918" s="1437" t="str">
        <f t="shared" si="201"/>
        <v/>
      </c>
      <c r="Q918" s="1437" t="str">
        <f t="shared" si="202"/>
        <v/>
      </c>
      <c r="EF918" s="1412"/>
      <c r="EG918" s="1411" t="s">
        <v>3866</v>
      </c>
      <c r="EH918" s="1411" t="s">
        <v>603</v>
      </c>
      <c r="EI918" s="1411" t="s">
        <v>1906</v>
      </c>
      <c r="EJ918" s="1411" t="s">
        <v>3867</v>
      </c>
      <c r="EK918" s="1411" t="s">
        <v>3867</v>
      </c>
      <c r="EL918" s="1411" t="s">
        <v>2485</v>
      </c>
      <c r="EM918" s="1411" t="s">
        <v>2486</v>
      </c>
      <c r="EN918" s="1411" t="s">
        <v>2953</v>
      </c>
      <c r="EO918" s="1414" t="s">
        <v>2954</v>
      </c>
    </row>
    <row r="919" spans="2:145">
      <c r="B919" s="1439"/>
      <c r="C919" s="1439"/>
      <c r="D919" s="1439"/>
      <c r="E919" s="1439">
        <f t="array" ref="E919">IF(H918&lt;&gt;"",E918,IF(E918="","",IFERROR(MATCH(TRUE(),INDEX(INDEX(K:K,E918+1):K219&lt;&gt;"",0),0)+E918,"")))</f>
        <v>1060</v>
      </c>
      <c r="F919" s="1441">
        <f t="shared" si="203"/>
        <v>0</v>
      </c>
      <c r="G919" s="1441" t="str">
        <f t="shared" si="197"/>
        <v/>
      </c>
      <c r="H919" s="1440" t="str">
        <f t="shared" si="198"/>
        <v/>
      </c>
      <c r="I919" s="1439" t="str">
        <f>IF(AND(F919&lt;&gt;"",N26&gt;0,M919&gt;N26),"Mot &gt; limite","")</f>
        <v/>
      </c>
      <c r="M919" s="1408">
        <f>IF(OR(F919="",N26="",N26&lt;=0),"",IF(LEN(F919)&lt;=N26,LEN(F919),IFERROR(FIND("♦",SUBSTITUTE(LEFT(F919,N26)," ","♦",LEN(LEFT(F919,N26))-LEN(SUBSTITUTE(LEFT(F919,N26)," ","")))),FIND(" ",F919&amp;" ",N26+1)-1)))</f>
        <v>1</v>
      </c>
      <c r="N919" s="1437" t="str">
        <f t="shared" si="199"/>
        <v/>
      </c>
      <c r="O919" s="1438" t="str">
        <f t="shared" si="200"/>
        <v/>
      </c>
      <c r="P919" s="1437" t="str">
        <f t="shared" si="201"/>
        <v/>
      </c>
      <c r="Q919" s="1437" t="str">
        <f t="shared" si="202"/>
        <v/>
      </c>
      <c r="EF919" s="1412"/>
      <c r="EG919" s="1411" t="s">
        <v>3868</v>
      </c>
      <c r="EH919" s="1411" t="s">
        <v>603</v>
      </c>
      <c r="EI919" s="1411" t="s">
        <v>1906</v>
      </c>
      <c r="EJ919" s="1411" t="s">
        <v>3869</v>
      </c>
      <c r="EK919" s="1411" t="s">
        <v>3869</v>
      </c>
      <c r="EL919" s="1411" t="s">
        <v>2485</v>
      </c>
      <c r="EM919" s="1411" t="s">
        <v>2486</v>
      </c>
      <c r="EN919" s="1411" t="s">
        <v>2953</v>
      </c>
      <c r="EO919" s="1414" t="s">
        <v>2954</v>
      </c>
    </row>
    <row r="920" spans="2:145">
      <c r="B920" s="1439"/>
      <c r="C920" s="1439"/>
      <c r="D920" s="1439"/>
      <c r="E920" s="1439">
        <f t="array" ref="E920">IF(H919&lt;&gt;"",E919,IF(E919="","",IFERROR(MATCH(TRUE(),INDEX(INDEX(K:K,E919+1):K219&lt;&gt;"",0),0)+E919,"")))</f>
        <v>1061</v>
      </c>
      <c r="F920" s="1441">
        <f t="shared" si="203"/>
        <v>0</v>
      </c>
      <c r="G920" s="1441" t="str">
        <f t="shared" si="197"/>
        <v/>
      </c>
      <c r="H920" s="1440" t="str">
        <f t="shared" si="198"/>
        <v/>
      </c>
      <c r="I920" s="1439" t="str">
        <f>IF(AND(F920&lt;&gt;"",N26&gt;0,M920&gt;N26),"Mot &gt; limite","")</f>
        <v/>
      </c>
      <c r="M920" s="1408">
        <f>IF(OR(F920="",N26="",N26&lt;=0),"",IF(LEN(F920)&lt;=N26,LEN(F920),IFERROR(FIND("♦",SUBSTITUTE(LEFT(F920,N26)," ","♦",LEN(LEFT(F920,N26))-LEN(SUBSTITUTE(LEFT(F920,N26)," ","")))),FIND(" ",F920&amp;" ",N26+1)-1)))</f>
        <v>1</v>
      </c>
      <c r="N920" s="1437" t="str">
        <f t="shared" si="199"/>
        <v/>
      </c>
      <c r="O920" s="1438" t="str">
        <f t="shared" si="200"/>
        <v/>
      </c>
      <c r="P920" s="1437" t="str">
        <f t="shared" si="201"/>
        <v/>
      </c>
      <c r="Q920" s="1437" t="str">
        <f t="shared" si="202"/>
        <v/>
      </c>
      <c r="EF920" s="1412"/>
      <c r="EG920" s="1411" t="s">
        <v>3870</v>
      </c>
      <c r="EH920" s="1411" t="s">
        <v>603</v>
      </c>
      <c r="EI920" s="1411" t="s">
        <v>1906</v>
      </c>
      <c r="EJ920" s="1411" t="s">
        <v>3871</v>
      </c>
      <c r="EK920" s="1411" t="s">
        <v>3871</v>
      </c>
      <c r="EL920" s="1411" t="s">
        <v>2485</v>
      </c>
      <c r="EM920" s="1411" t="s">
        <v>2486</v>
      </c>
      <c r="EN920" s="1411" t="s">
        <v>2953</v>
      </c>
      <c r="EO920" s="1414" t="s">
        <v>2954</v>
      </c>
    </row>
    <row r="921" spans="2:145">
      <c r="B921" s="1439"/>
      <c r="C921" s="1439"/>
      <c r="D921" s="1439"/>
      <c r="E921" s="1439">
        <f t="array" ref="E921">IF(H920&lt;&gt;"",E920,IF(E920="","",IFERROR(MATCH(TRUE(),INDEX(INDEX(K:K,E920+1):K219&lt;&gt;"",0),0)+E920,"")))</f>
        <v>1062</v>
      </c>
      <c r="F921" s="1441">
        <f t="shared" si="203"/>
        <v>0</v>
      </c>
      <c r="G921" s="1441" t="str">
        <f t="shared" si="197"/>
        <v/>
      </c>
      <c r="H921" s="1440" t="str">
        <f t="shared" si="198"/>
        <v/>
      </c>
      <c r="I921" s="1439" t="str">
        <f>IF(AND(F921&lt;&gt;"",N26&gt;0,M921&gt;N26),"Mot &gt; limite","")</f>
        <v/>
      </c>
      <c r="M921" s="1408">
        <f>IF(OR(F921="",N26="",N26&lt;=0),"",IF(LEN(F921)&lt;=N26,LEN(F921),IFERROR(FIND("♦",SUBSTITUTE(LEFT(F921,N26)," ","♦",LEN(LEFT(F921,N26))-LEN(SUBSTITUTE(LEFT(F921,N26)," ","")))),FIND(" ",F921&amp;" ",N26+1)-1)))</f>
        <v>1</v>
      </c>
      <c r="N921" s="1437" t="str">
        <f t="shared" si="199"/>
        <v/>
      </c>
      <c r="O921" s="1438" t="str">
        <f t="shared" si="200"/>
        <v/>
      </c>
      <c r="P921" s="1437" t="str">
        <f t="shared" si="201"/>
        <v/>
      </c>
      <c r="Q921" s="1437" t="str">
        <f t="shared" si="202"/>
        <v/>
      </c>
      <c r="EF921" s="1412"/>
      <c r="EG921" s="1411" t="s">
        <v>3872</v>
      </c>
      <c r="EH921" s="1411" t="s">
        <v>603</v>
      </c>
      <c r="EI921" s="1411" t="s">
        <v>1906</v>
      </c>
      <c r="EJ921" s="1411" t="s">
        <v>3873</v>
      </c>
      <c r="EK921" s="1411" t="s">
        <v>3873</v>
      </c>
      <c r="EL921" s="1411" t="s">
        <v>2485</v>
      </c>
      <c r="EM921" s="1411" t="s">
        <v>2486</v>
      </c>
      <c r="EN921" s="1411" t="s">
        <v>2953</v>
      </c>
      <c r="EO921" s="1414" t="s">
        <v>2954</v>
      </c>
    </row>
    <row r="922" spans="2:145">
      <c r="B922" s="1439"/>
      <c r="C922" s="1439"/>
      <c r="D922" s="1439"/>
      <c r="E922" s="1439">
        <f t="array" ref="E922">IF(H921&lt;&gt;"",E921,IF(E921="","",IFERROR(MATCH(TRUE(),INDEX(INDEX(K:K,E921+1):K219&lt;&gt;"",0),0)+E921,"")))</f>
        <v>1063</v>
      </c>
      <c r="F922" s="1441">
        <f t="shared" si="203"/>
        <v>0</v>
      </c>
      <c r="G922" s="1441" t="str">
        <f t="shared" si="197"/>
        <v/>
      </c>
      <c r="H922" s="1440" t="str">
        <f t="shared" si="198"/>
        <v/>
      </c>
      <c r="I922" s="1439" t="str">
        <f>IF(AND(F922&lt;&gt;"",N26&gt;0,M922&gt;N26),"Mot &gt; limite","")</f>
        <v/>
      </c>
      <c r="M922" s="1408">
        <f>IF(OR(F922="",N26="",N26&lt;=0),"",IF(LEN(F922)&lt;=N26,LEN(F922),IFERROR(FIND("♦",SUBSTITUTE(LEFT(F922,N26)," ","♦",LEN(LEFT(F922,N26))-LEN(SUBSTITUTE(LEFT(F922,N26)," ","")))),FIND(" ",F922&amp;" ",N26+1)-1)))</f>
        <v>1</v>
      </c>
      <c r="N922" s="1437" t="str">
        <f t="shared" si="199"/>
        <v/>
      </c>
      <c r="O922" s="1438" t="str">
        <f t="shared" si="200"/>
        <v/>
      </c>
      <c r="P922" s="1437" t="str">
        <f t="shared" si="201"/>
        <v/>
      </c>
      <c r="Q922" s="1437" t="str">
        <f t="shared" si="202"/>
        <v/>
      </c>
      <c r="EF922" s="1412"/>
      <c r="EG922" s="1411" t="s">
        <v>3874</v>
      </c>
      <c r="EH922" s="1411" t="s">
        <v>603</v>
      </c>
      <c r="EI922" s="1411" t="s">
        <v>1906</v>
      </c>
      <c r="EJ922" s="1411" t="s">
        <v>3875</v>
      </c>
      <c r="EK922" s="1411" t="s">
        <v>3875</v>
      </c>
      <c r="EL922" s="1411" t="s">
        <v>2485</v>
      </c>
      <c r="EM922" s="1411" t="s">
        <v>2486</v>
      </c>
      <c r="EN922" s="1411" t="s">
        <v>2953</v>
      </c>
      <c r="EO922" s="1414" t="s">
        <v>2954</v>
      </c>
    </row>
    <row r="923" spans="2:145">
      <c r="B923" s="1439"/>
      <c r="C923" s="1439"/>
      <c r="D923" s="1439"/>
      <c r="E923" s="1439">
        <f t="array" ref="E923">IF(H922&lt;&gt;"",E922,IF(E922="","",IFERROR(MATCH(TRUE(),INDEX(INDEX(K:K,E922+1):K219&lt;&gt;"",0),0)+E922,"")))</f>
        <v>1064</v>
      </c>
      <c r="F923" s="1441">
        <f t="shared" si="203"/>
        <v>0</v>
      </c>
      <c r="G923" s="1441" t="str">
        <f t="shared" si="197"/>
        <v/>
      </c>
      <c r="H923" s="1440" t="str">
        <f t="shared" si="198"/>
        <v/>
      </c>
      <c r="I923" s="1439" t="str">
        <f>IF(AND(F923&lt;&gt;"",N26&gt;0,M923&gt;N26),"Mot &gt; limite","")</f>
        <v/>
      </c>
      <c r="M923" s="1408">
        <f>IF(OR(F923="",N26="",N26&lt;=0),"",IF(LEN(F923)&lt;=N26,LEN(F923),IFERROR(FIND("♦",SUBSTITUTE(LEFT(F923,N26)," ","♦",LEN(LEFT(F923,N26))-LEN(SUBSTITUTE(LEFT(F923,N26)," ","")))),FIND(" ",F923&amp;" ",N26+1)-1)))</f>
        <v>1</v>
      </c>
      <c r="N923" s="1437" t="str">
        <f t="shared" si="199"/>
        <v/>
      </c>
      <c r="O923" s="1438" t="str">
        <f t="shared" si="200"/>
        <v/>
      </c>
      <c r="P923" s="1437" t="str">
        <f t="shared" si="201"/>
        <v/>
      </c>
      <c r="Q923" s="1437" t="str">
        <f t="shared" si="202"/>
        <v/>
      </c>
      <c r="EF923" s="1412"/>
      <c r="EG923" s="1411" t="s">
        <v>3876</v>
      </c>
      <c r="EH923" s="1411" t="s">
        <v>603</v>
      </c>
      <c r="EI923" s="1411" t="s">
        <v>1906</v>
      </c>
      <c r="EJ923" s="1411" t="s">
        <v>838</v>
      </c>
      <c r="EK923" s="1411" t="s">
        <v>838</v>
      </c>
      <c r="EL923" s="1411" t="s">
        <v>2485</v>
      </c>
      <c r="EM923" s="1411" t="s">
        <v>2486</v>
      </c>
      <c r="EN923" s="1411" t="s">
        <v>2953</v>
      </c>
      <c r="EO923" s="1414" t="s">
        <v>2954</v>
      </c>
    </row>
    <row r="924" spans="2:145">
      <c r="B924" s="1439"/>
      <c r="C924" s="1439"/>
      <c r="D924" s="1439"/>
      <c r="E924" s="1439">
        <f t="array" ref="E924">IF(H923&lt;&gt;"",E923,IF(E923="","",IFERROR(MATCH(TRUE(),INDEX(INDEX(K:K,E923+1):K219&lt;&gt;"",0),0)+E923,"")))</f>
        <v>1065</v>
      </c>
      <c r="F924" s="1441">
        <f t="shared" si="203"/>
        <v>0</v>
      </c>
      <c r="G924" s="1441" t="str">
        <f t="shared" si="197"/>
        <v/>
      </c>
      <c r="H924" s="1440" t="str">
        <f t="shared" si="198"/>
        <v/>
      </c>
      <c r="I924" s="1439" t="str">
        <f>IF(AND(F924&lt;&gt;"",N26&gt;0,M924&gt;N26),"Mot &gt; limite","")</f>
        <v/>
      </c>
      <c r="M924" s="1408">
        <f>IF(OR(F924="",N26="",N26&lt;=0),"",IF(LEN(F924)&lt;=N26,LEN(F924),IFERROR(FIND("♦",SUBSTITUTE(LEFT(F924,N26)," ","♦",LEN(LEFT(F924,N26))-LEN(SUBSTITUTE(LEFT(F924,N26)," ","")))),FIND(" ",F924&amp;" ",N26+1)-1)))</f>
        <v>1</v>
      </c>
      <c r="N924" s="1437" t="str">
        <f t="shared" si="199"/>
        <v/>
      </c>
      <c r="O924" s="1438" t="str">
        <f t="shared" si="200"/>
        <v/>
      </c>
      <c r="P924" s="1437" t="str">
        <f t="shared" si="201"/>
        <v/>
      </c>
      <c r="Q924" s="1437" t="str">
        <f t="shared" si="202"/>
        <v/>
      </c>
      <c r="EF924" s="1412"/>
      <c r="EG924" s="1411" t="s">
        <v>3877</v>
      </c>
      <c r="EH924" s="1411" t="s">
        <v>603</v>
      </c>
      <c r="EI924" s="1411" t="s">
        <v>1906</v>
      </c>
      <c r="EJ924" s="1411" t="s">
        <v>3878</v>
      </c>
      <c r="EK924" s="1411" t="s">
        <v>3878</v>
      </c>
      <c r="EL924" s="1411" t="s">
        <v>2485</v>
      </c>
      <c r="EM924" s="1411" t="s">
        <v>2486</v>
      </c>
      <c r="EN924" s="1411" t="s">
        <v>2953</v>
      </c>
      <c r="EO924" s="1414" t="s">
        <v>2954</v>
      </c>
    </row>
    <row r="925" spans="2:145">
      <c r="B925" s="1439"/>
      <c r="C925" s="1439"/>
      <c r="D925" s="1439"/>
      <c r="E925" s="1439">
        <f t="array" ref="E925">IF(H924&lt;&gt;"",E924,IF(E924="","",IFERROR(MATCH(TRUE(),INDEX(INDEX(K:K,E924+1):K219&lt;&gt;"",0),0)+E924,"")))</f>
        <v>1066</v>
      </c>
      <c r="F925" s="1441">
        <f t="shared" si="203"/>
        <v>0</v>
      </c>
      <c r="G925" s="1441" t="str">
        <f t="shared" si="197"/>
        <v/>
      </c>
      <c r="H925" s="1440" t="str">
        <f t="shared" si="198"/>
        <v/>
      </c>
      <c r="I925" s="1439" t="str">
        <f>IF(AND(F925&lt;&gt;"",N26&gt;0,M925&gt;N26),"Mot &gt; limite","")</f>
        <v/>
      </c>
      <c r="M925" s="1408">
        <f>IF(OR(F925="",N26="",N26&lt;=0),"",IF(LEN(F925)&lt;=N26,LEN(F925),IFERROR(FIND("♦",SUBSTITUTE(LEFT(F925,N26)," ","♦",LEN(LEFT(F925,N26))-LEN(SUBSTITUTE(LEFT(F925,N26)," ","")))),FIND(" ",F925&amp;" ",N26+1)-1)))</f>
        <v>1</v>
      </c>
      <c r="N925" s="1437" t="str">
        <f t="shared" si="199"/>
        <v/>
      </c>
      <c r="O925" s="1438" t="str">
        <f t="shared" si="200"/>
        <v/>
      </c>
      <c r="P925" s="1437" t="str">
        <f t="shared" si="201"/>
        <v/>
      </c>
      <c r="Q925" s="1437" t="str">
        <f t="shared" si="202"/>
        <v/>
      </c>
      <c r="EF925" s="1412"/>
      <c r="EG925" s="1411" t="s">
        <v>3879</v>
      </c>
      <c r="EH925" s="1411" t="s">
        <v>603</v>
      </c>
      <c r="EI925" s="1411" t="s">
        <v>1906</v>
      </c>
      <c r="EJ925" s="1411" t="s">
        <v>3880</v>
      </c>
      <c r="EK925" s="1411" t="s">
        <v>3880</v>
      </c>
      <c r="EL925" s="1411" t="s">
        <v>2485</v>
      </c>
      <c r="EM925" s="1411" t="s">
        <v>2486</v>
      </c>
      <c r="EN925" s="1411" t="s">
        <v>2953</v>
      </c>
      <c r="EO925" s="1414" t="s">
        <v>2954</v>
      </c>
    </row>
    <row r="926" spans="2:145">
      <c r="B926" s="1439"/>
      <c r="C926" s="1439"/>
      <c r="D926" s="1439"/>
      <c r="E926" s="1439">
        <f t="array" ref="E926">IF(H925&lt;&gt;"",E925,IF(E925="","",IFERROR(MATCH(TRUE(),INDEX(INDEX(K:K,E925+1):K219&lt;&gt;"",0),0)+E925,"")))</f>
        <v>1067</v>
      </c>
      <c r="F926" s="1441">
        <f t="shared" si="203"/>
        <v>0</v>
      </c>
      <c r="G926" s="1441" t="str">
        <f t="shared" si="197"/>
        <v/>
      </c>
      <c r="H926" s="1440" t="str">
        <f t="shared" si="198"/>
        <v/>
      </c>
      <c r="I926" s="1439" t="str">
        <f>IF(AND(F926&lt;&gt;"",N26&gt;0,M926&gt;N26),"Mot &gt; limite","")</f>
        <v/>
      </c>
      <c r="M926" s="1408">
        <f>IF(OR(F926="",N26="",N26&lt;=0),"",IF(LEN(F926)&lt;=N26,LEN(F926),IFERROR(FIND("♦",SUBSTITUTE(LEFT(F926,N26)," ","♦",LEN(LEFT(F926,N26))-LEN(SUBSTITUTE(LEFT(F926,N26)," ","")))),FIND(" ",F926&amp;" ",N26+1)-1)))</f>
        <v>1</v>
      </c>
      <c r="N926" s="1437" t="str">
        <f t="shared" si="199"/>
        <v/>
      </c>
      <c r="O926" s="1438" t="str">
        <f t="shared" si="200"/>
        <v/>
      </c>
      <c r="P926" s="1437" t="str">
        <f t="shared" si="201"/>
        <v/>
      </c>
      <c r="Q926" s="1437" t="str">
        <f t="shared" si="202"/>
        <v/>
      </c>
      <c r="EF926" s="1412"/>
      <c r="EG926" s="1411" t="s">
        <v>3881</v>
      </c>
      <c r="EH926" s="1411" t="s">
        <v>603</v>
      </c>
      <c r="EI926" s="1411" t="s">
        <v>1906</v>
      </c>
      <c r="EJ926" s="1411" t="s">
        <v>3882</v>
      </c>
      <c r="EK926" s="1411" t="s">
        <v>3882</v>
      </c>
      <c r="EL926" s="1411" t="s">
        <v>2485</v>
      </c>
      <c r="EM926" s="1411" t="s">
        <v>2486</v>
      </c>
      <c r="EN926" s="1411" t="s">
        <v>2953</v>
      </c>
      <c r="EO926" s="1414" t="s">
        <v>2954</v>
      </c>
    </row>
    <row r="927" spans="2:145">
      <c r="B927" s="1439"/>
      <c r="C927" s="1439"/>
      <c r="D927" s="1439"/>
      <c r="E927" s="1439">
        <f t="array" ref="E927">IF(H926&lt;&gt;"",E926,IF(E926="","",IFERROR(MATCH(TRUE(),INDEX(INDEX(K:K,E926+1):K219&lt;&gt;"",0),0)+E926,"")))</f>
        <v>1068</v>
      </c>
      <c r="F927" s="1441">
        <f t="shared" si="203"/>
        <v>0</v>
      </c>
      <c r="G927" s="1441" t="str">
        <f t="shared" si="197"/>
        <v/>
      </c>
      <c r="H927" s="1440" t="str">
        <f t="shared" si="198"/>
        <v/>
      </c>
      <c r="I927" s="1439" t="str">
        <f>IF(AND(F927&lt;&gt;"",N26&gt;0,M927&gt;N26),"Mot &gt; limite","")</f>
        <v/>
      </c>
      <c r="M927" s="1408">
        <f>IF(OR(F927="",N26="",N26&lt;=0),"",IF(LEN(F927)&lt;=N26,LEN(F927),IFERROR(FIND("♦",SUBSTITUTE(LEFT(F927,N26)," ","♦",LEN(LEFT(F927,N26))-LEN(SUBSTITUTE(LEFT(F927,N26)," ","")))),FIND(" ",F927&amp;" ",N26+1)-1)))</f>
        <v>1</v>
      </c>
      <c r="N927" s="1437" t="str">
        <f t="shared" si="199"/>
        <v/>
      </c>
      <c r="O927" s="1438" t="str">
        <f t="shared" si="200"/>
        <v/>
      </c>
      <c r="P927" s="1437" t="str">
        <f t="shared" si="201"/>
        <v/>
      </c>
      <c r="Q927" s="1437" t="str">
        <f t="shared" si="202"/>
        <v/>
      </c>
      <c r="EF927" s="1412"/>
      <c r="EG927" s="1411" t="s">
        <v>3883</v>
      </c>
      <c r="EH927" s="1411" t="s">
        <v>603</v>
      </c>
      <c r="EI927" s="1411" t="s">
        <v>1906</v>
      </c>
      <c r="EJ927" s="1411" t="s">
        <v>3884</v>
      </c>
      <c r="EK927" s="1411" t="s">
        <v>3884</v>
      </c>
      <c r="EL927" s="1411" t="s">
        <v>2485</v>
      </c>
      <c r="EM927" s="1411" t="s">
        <v>2486</v>
      </c>
      <c r="EN927" s="1411" t="s">
        <v>2953</v>
      </c>
      <c r="EO927" s="1414" t="s">
        <v>2954</v>
      </c>
    </row>
    <row r="928" spans="2:145">
      <c r="B928" s="1439"/>
      <c r="C928" s="1439"/>
      <c r="D928" s="1439"/>
      <c r="E928" s="1439">
        <f t="array" ref="E928">IF(H927&lt;&gt;"",E927,IF(E927="","",IFERROR(MATCH(TRUE(),INDEX(INDEX(K:K,E927+1):K219&lt;&gt;"",0),0)+E927,"")))</f>
        <v>1069</v>
      </c>
      <c r="F928" s="1441">
        <f t="shared" si="203"/>
        <v>0</v>
      </c>
      <c r="G928" s="1441" t="str">
        <f t="shared" si="197"/>
        <v/>
      </c>
      <c r="H928" s="1440" t="str">
        <f t="shared" si="198"/>
        <v/>
      </c>
      <c r="I928" s="1439" t="str">
        <f>IF(AND(F928&lt;&gt;"",N26&gt;0,M928&gt;N26),"Mot &gt; limite","")</f>
        <v/>
      </c>
      <c r="M928" s="1408">
        <f>IF(OR(F928="",N26="",N26&lt;=0),"",IF(LEN(F928)&lt;=N26,LEN(F928),IFERROR(FIND("♦",SUBSTITUTE(LEFT(F928,N26)," ","♦",LEN(LEFT(F928,N26))-LEN(SUBSTITUTE(LEFT(F928,N26)," ","")))),FIND(" ",F928&amp;" ",N26+1)-1)))</f>
        <v>1</v>
      </c>
      <c r="N928" s="1437" t="str">
        <f t="shared" si="199"/>
        <v/>
      </c>
      <c r="O928" s="1438" t="str">
        <f t="shared" si="200"/>
        <v/>
      </c>
      <c r="P928" s="1437" t="str">
        <f t="shared" si="201"/>
        <v/>
      </c>
      <c r="Q928" s="1437" t="str">
        <f t="shared" si="202"/>
        <v/>
      </c>
      <c r="EF928" s="1412"/>
      <c r="EG928" s="1411" t="s">
        <v>3885</v>
      </c>
      <c r="EH928" s="1411" t="s">
        <v>603</v>
      </c>
      <c r="EI928" s="1411" t="s">
        <v>1906</v>
      </c>
      <c r="EJ928" s="1411" t="s">
        <v>3886</v>
      </c>
      <c r="EK928" s="1411" t="s">
        <v>3886</v>
      </c>
      <c r="EL928" s="1411" t="s">
        <v>2485</v>
      </c>
      <c r="EM928" s="1411" t="s">
        <v>2486</v>
      </c>
      <c r="EN928" s="1411" t="s">
        <v>2953</v>
      </c>
      <c r="EO928" s="1414" t="s">
        <v>2954</v>
      </c>
    </row>
    <row r="929" spans="2:145">
      <c r="B929" s="1439"/>
      <c r="C929" s="1439"/>
      <c r="D929" s="1439"/>
      <c r="E929" s="1439">
        <f t="array" ref="E929">IF(H928&lt;&gt;"",E928,IF(E928="","",IFERROR(MATCH(TRUE(),INDEX(INDEX(K:K,E928+1):K219&lt;&gt;"",0),0)+E928,"")))</f>
        <v>1070</v>
      </c>
      <c r="F929" s="1441">
        <f t="shared" si="203"/>
        <v>0</v>
      </c>
      <c r="G929" s="1441" t="str">
        <f t="shared" si="197"/>
        <v/>
      </c>
      <c r="H929" s="1440" t="str">
        <f t="shared" si="198"/>
        <v/>
      </c>
      <c r="I929" s="1439" t="str">
        <f>IF(AND(F929&lt;&gt;"",N26&gt;0,M929&gt;N26),"Mot &gt; limite","")</f>
        <v/>
      </c>
      <c r="M929" s="1408">
        <f>IF(OR(F929="",N26="",N26&lt;=0),"",IF(LEN(F929)&lt;=N26,LEN(F929),IFERROR(FIND("♦",SUBSTITUTE(LEFT(F929,N26)," ","♦",LEN(LEFT(F929,N26))-LEN(SUBSTITUTE(LEFT(F929,N26)," ","")))),FIND(" ",F929&amp;" ",N26+1)-1)))</f>
        <v>1</v>
      </c>
      <c r="N929" s="1437" t="str">
        <f t="shared" si="199"/>
        <v/>
      </c>
      <c r="O929" s="1438" t="str">
        <f t="shared" si="200"/>
        <v/>
      </c>
      <c r="P929" s="1437" t="str">
        <f t="shared" si="201"/>
        <v/>
      </c>
      <c r="Q929" s="1437" t="str">
        <f t="shared" si="202"/>
        <v/>
      </c>
      <c r="EF929" s="1412"/>
      <c r="EG929" s="1411" t="s">
        <v>3887</v>
      </c>
      <c r="EH929" s="1411" t="s">
        <v>603</v>
      </c>
      <c r="EI929" s="1411" t="s">
        <v>1906</v>
      </c>
      <c r="EJ929" s="1411" t="s">
        <v>3888</v>
      </c>
      <c r="EK929" s="1411" t="s">
        <v>3888</v>
      </c>
      <c r="EL929" s="1411" t="s">
        <v>2485</v>
      </c>
      <c r="EM929" s="1411" t="s">
        <v>2486</v>
      </c>
      <c r="EN929" s="1411" t="s">
        <v>2953</v>
      </c>
      <c r="EO929" s="1414" t="s">
        <v>2954</v>
      </c>
    </row>
    <row r="930" spans="2:145">
      <c r="B930" s="1439"/>
      <c r="C930" s="1439"/>
      <c r="D930" s="1439"/>
      <c r="E930" s="1439">
        <f t="array" ref="E930">IF(H929&lt;&gt;"",E929,IF(E929="","",IFERROR(MATCH(TRUE(),INDEX(INDEX(K:K,E929+1):K219&lt;&gt;"",0),0)+E929,"")))</f>
        <v>1071</v>
      </c>
      <c r="F930" s="1441">
        <f t="shared" si="203"/>
        <v>0</v>
      </c>
      <c r="G930" s="1441" t="str">
        <f t="shared" ref="G930:G993" si="204">IF(OR(F930="",M930="",M930&lt;=0,AND(ISNUMBER(F930),F930=0)),"",LEFT(F930,M930))</f>
        <v/>
      </c>
      <c r="H930" s="1440" t="str">
        <f t="shared" ref="H930:H993" si="205">IF(OR(F930="",M930=""),"",TRIM(MID(F930,M930+1,99999)))</f>
        <v/>
      </c>
      <c r="I930" s="1439" t="str">
        <f>IF(AND(F930&lt;&gt;"",N26&gt;0,M930&gt;N26),"Mot &gt; limite","")</f>
        <v/>
      </c>
      <c r="M930" s="1408">
        <f>IF(OR(F930="",N26="",N26&lt;=0),"",IF(LEN(F930)&lt;=N26,LEN(F930),IFERROR(FIND("♦",SUBSTITUTE(LEFT(F930,N26)," ","♦",LEN(LEFT(F930,N26))-LEN(SUBSTITUTE(LEFT(F930,N26)," ","")))),FIND(" ",F930&amp;" ",N26+1)-1)))</f>
        <v>1</v>
      </c>
      <c r="N930" s="1437" t="str">
        <f t="shared" ref="N930:N993" si="206">IF(O930="","",ROW()-33)</f>
        <v/>
      </c>
      <c r="O930" s="1438" t="str">
        <f t="shared" ref="O930:O993" si="207">G930</f>
        <v/>
      </c>
      <c r="P930" s="1437" t="str">
        <f t="shared" ref="P930:P993" si="208">IF(O930="","",LEN(TRIM(O930))-LEN(SUBSTITUTE(TRIM(O930)," ",""))+1)</f>
        <v/>
      </c>
      <c r="Q930" s="1437" t="str">
        <f t="shared" ref="Q930:Q993" si="209">IF(O930="","",LEN(O930))</f>
        <v/>
      </c>
      <c r="EF930" s="1412"/>
      <c r="EG930" s="1411" t="s">
        <v>3889</v>
      </c>
      <c r="EH930" s="1411" t="s">
        <v>603</v>
      </c>
      <c r="EI930" s="1411" t="s">
        <v>1906</v>
      </c>
      <c r="EJ930" s="1411" t="s">
        <v>3890</v>
      </c>
      <c r="EK930" s="1411" t="s">
        <v>3890</v>
      </c>
      <c r="EL930" s="1411" t="s">
        <v>2485</v>
      </c>
      <c r="EM930" s="1411" t="s">
        <v>2486</v>
      </c>
      <c r="EN930" s="1411" t="s">
        <v>2953</v>
      </c>
      <c r="EO930" s="1414" t="s">
        <v>2954</v>
      </c>
    </row>
    <row r="931" spans="2:145">
      <c r="B931" s="1439"/>
      <c r="C931" s="1439"/>
      <c r="D931" s="1439"/>
      <c r="E931" s="1439">
        <f t="array" ref="E931">IF(H930&lt;&gt;"",E930,IF(E930="","",IFERROR(MATCH(TRUE(),INDEX(INDEX(K:K,E930+1):K219&lt;&gt;"",0),0)+E930,"")))</f>
        <v>1072</v>
      </c>
      <c r="F931" s="1441">
        <f t="shared" ref="F931:F994" si="210">IF(E931="","",IF(H930&lt;&gt;"",H930,INDEX(D:D,E931)))</f>
        <v>0</v>
      </c>
      <c r="G931" s="1441" t="str">
        <f t="shared" si="204"/>
        <v/>
      </c>
      <c r="H931" s="1440" t="str">
        <f t="shared" si="205"/>
        <v/>
      </c>
      <c r="I931" s="1439" t="str">
        <f>IF(AND(F931&lt;&gt;"",N26&gt;0,M931&gt;N26),"Mot &gt; limite","")</f>
        <v/>
      </c>
      <c r="M931" s="1408">
        <f>IF(OR(F931="",N26="",N26&lt;=0),"",IF(LEN(F931)&lt;=N26,LEN(F931),IFERROR(FIND("♦",SUBSTITUTE(LEFT(F931,N26)," ","♦",LEN(LEFT(F931,N26))-LEN(SUBSTITUTE(LEFT(F931,N26)," ","")))),FIND(" ",F931&amp;" ",N26+1)-1)))</f>
        <v>1</v>
      </c>
      <c r="N931" s="1437" t="str">
        <f t="shared" si="206"/>
        <v/>
      </c>
      <c r="O931" s="1438" t="str">
        <f t="shared" si="207"/>
        <v/>
      </c>
      <c r="P931" s="1437" t="str">
        <f t="shared" si="208"/>
        <v/>
      </c>
      <c r="Q931" s="1437" t="str">
        <f t="shared" si="209"/>
        <v/>
      </c>
      <c r="EF931" s="1412"/>
      <c r="EG931" s="1411" t="s">
        <v>3891</v>
      </c>
      <c r="EH931" s="1411" t="s">
        <v>603</v>
      </c>
      <c r="EI931" s="1411" t="s">
        <v>1906</v>
      </c>
      <c r="EJ931" s="1411" t="s">
        <v>3892</v>
      </c>
      <c r="EK931" s="1411" t="s">
        <v>3892</v>
      </c>
      <c r="EL931" s="1411" t="s">
        <v>2485</v>
      </c>
      <c r="EM931" s="1411" t="s">
        <v>2486</v>
      </c>
      <c r="EN931" s="1411" t="s">
        <v>2953</v>
      </c>
      <c r="EO931" s="1414" t="s">
        <v>2954</v>
      </c>
    </row>
    <row r="932" spans="2:145">
      <c r="B932" s="1439"/>
      <c r="C932" s="1439"/>
      <c r="D932" s="1439"/>
      <c r="E932" s="1439">
        <f t="array" ref="E932">IF(H931&lt;&gt;"",E931,IF(E931="","",IFERROR(MATCH(TRUE(),INDEX(INDEX(K:K,E931+1):K219&lt;&gt;"",0),0)+E931,"")))</f>
        <v>1073</v>
      </c>
      <c r="F932" s="1441">
        <f t="shared" si="210"/>
        <v>0</v>
      </c>
      <c r="G932" s="1441" t="str">
        <f t="shared" si="204"/>
        <v/>
      </c>
      <c r="H932" s="1440" t="str">
        <f t="shared" si="205"/>
        <v/>
      </c>
      <c r="I932" s="1439" t="str">
        <f>IF(AND(F932&lt;&gt;"",N26&gt;0,M932&gt;N26),"Mot &gt; limite","")</f>
        <v/>
      </c>
      <c r="M932" s="1408">
        <f>IF(OR(F932="",N26="",N26&lt;=0),"",IF(LEN(F932)&lt;=N26,LEN(F932),IFERROR(FIND("♦",SUBSTITUTE(LEFT(F932,N26)," ","♦",LEN(LEFT(F932,N26))-LEN(SUBSTITUTE(LEFT(F932,N26)," ","")))),FIND(" ",F932&amp;" ",N26+1)-1)))</f>
        <v>1</v>
      </c>
      <c r="N932" s="1437" t="str">
        <f t="shared" si="206"/>
        <v/>
      </c>
      <c r="O932" s="1438" t="str">
        <f t="shared" si="207"/>
        <v/>
      </c>
      <c r="P932" s="1437" t="str">
        <f t="shared" si="208"/>
        <v/>
      </c>
      <c r="Q932" s="1437" t="str">
        <f t="shared" si="209"/>
        <v/>
      </c>
      <c r="EF932" s="1412"/>
      <c r="EG932" s="1411" t="s">
        <v>3893</v>
      </c>
      <c r="EH932" s="1411" t="s">
        <v>603</v>
      </c>
      <c r="EI932" s="1411" t="s">
        <v>1906</v>
      </c>
      <c r="EJ932" s="1411" t="s">
        <v>3894</v>
      </c>
      <c r="EK932" s="1411" t="s">
        <v>3894</v>
      </c>
      <c r="EL932" s="1411" t="s">
        <v>2485</v>
      </c>
      <c r="EM932" s="1411" t="s">
        <v>2486</v>
      </c>
      <c r="EN932" s="1411" t="s">
        <v>2953</v>
      </c>
      <c r="EO932" s="1414" t="s">
        <v>2954</v>
      </c>
    </row>
    <row r="933" spans="2:145">
      <c r="B933" s="1439"/>
      <c r="C933" s="1439"/>
      <c r="D933" s="1439"/>
      <c r="E933" s="1439">
        <f t="array" ref="E933">IF(H932&lt;&gt;"",E932,IF(E932="","",IFERROR(MATCH(TRUE(),INDEX(INDEX(K:K,E932+1):K219&lt;&gt;"",0),0)+E932,"")))</f>
        <v>1074</v>
      </c>
      <c r="F933" s="1441">
        <f t="shared" si="210"/>
        <v>0</v>
      </c>
      <c r="G933" s="1441" t="str">
        <f t="shared" si="204"/>
        <v/>
      </c>
      <c r="H933" s="1440" t="str">
        <f t="shared" si="205"/>
        <v/>
      </c>
      <c r="I933" s="1439" t="str">
        <f>IF(AND(F933&lt;&gt;"",N26&gt;0,M933&gt;N26),"Mot &gt; limite","")</f>
        <v/>
      </c>
      <c r="M933" s="1408">
        <f>IF(OR(F933="",N26="",N26&lt;=0),"",IF(LEN(F933)&lt;=N26,LEN(F933),IFERROR(FIND("♦",SUBSTITUTE(LEFT(F933,N26)," ","♦",LEN(LEFT(F933,N26))-LEN(SUBSTITUTE(LEFT(F933,N26)," ","")))),FIND(" ",F933&amp;" ",N26+1)-1)))</f>
        <v>1</v>
      </c>
      <c r="N933" s="1437" t="str">
        <f t="shared" si="206"/>
        <v/>
      </c>
      <c r="O933" s="1438" t="str">
        <f t="shared" si="207"/>
        <v/>
      </c>
      <c r="P933" s="1437" t="str">
        <f t="shared" si="208"/>
        <v/>
      </c>
      <c r="Q933" s="1437" t="str">
        <f t="shared" si="209"/>
        <v/>
      </c>
      <c r="EF933" s="1412"/>
      <c r="EG933" s="1411" t="s">
        <v>3895</v>
      </c>
      <c r="EH933" s="1411" t="s">
        <v>603</v>
      </c>
      <c r="EI933" s="1411" t="s">
        <v>1906</v>
      </c>
      <c r="EJ933" s="1411" t="s">
        <v>3896</v>
      </c>
      <c r="EK933" s="1411" t="s">
        <v>3896</v>
      </c>
      <c r="EL933" s="1411" t="s">
        <v>2485</v>
      </c>
      <c r="EM933" s="1411" t="s">
        <v>2486</v>
      </c>
      <c r="EN933" s="1411" t="s">
        <v>2953</v>
      </c>
      <c r="EO933" s="1414" t="s">
        <v>2954</v>
      </c>
    </row>
    <row r="934" spans="2:145">
      <c r="B934" s="1439"/>
      <c r="C934" s="1439"/>
      <c r="D934" s="1439"/>
      <c r="E934" s="1439">
        <f t="array" ref="E934">IF(H933&lt;&gt;"",E933,IF(E933="","",IFERROR(MATCH(TRUE(),INDEX(INDEX(K:K,E933+1):K219&lt;&gt;"",0),0)+E933,"")))</f>
        <v>1075</v>
      </c>
      <c r="F934" s="1441">
        <f t="shared" si="210"/>
        <v>0</v>
      </c>
      <c r="G934" s="1441" t="str">
        <f t="shared" si="204"/>
        <v/>
      </c>
      <c r="H934" s="1440" t="str">
        <f t="shared" si="205"/>
        <v/>
      </c>
      <c r="I934" s="1439" t="str">
        <f>IF(AND(F934&lt;&gt;"",N26&gt;0,M934&gt;N26),"Mot &gt; limite","")</f>
        <v/>
      </c>
      <c r="M934" s="1408">
        <f>IF(OR(F934="",N26="",N26&lt;=0),"",IF(LEN(F934)&lt;=N26,LEN(F934),IFERROR(FIND("♦",SUBSTITUTE(LEFT(F934,N26)," ","♦",LEN(LEFT(F934,N26))-LEN(SUBSTITUTE(LEFT(F934,N26)," ","")))),FIND(" ",F934&amp;" ",N26+1)-1)))</f>
        <v>1</v>
      </c>
      <c r="N934" s="1437" t="str">
        <f t="shared" si="206"/>
        <v/>
      </c>
      <c r="O934" s="1438" t="str">
        <f t="shared" si="207"/>
        <v/>
      </c>
      <c r="P934" s="1437" t="str">
        <f t="shared" si="208"/>
        <v/>
      </c>
      <c r="Q934" s="1437" t="str">
        <f t="shared" si="209"/>
        <v/>
      </c>
      <c r="EF934" s="1412"/>
      <c r="EG934" s="1411" t="s">
        <v>3897</v>
      </c>
      <c r="EH934" s="1411" t="s">
        <v>603</v>
      </c>
      <c r="EI934" s="1411" t="s">
        <v>1906</v>
      </c>
      <c r="EJ934" s="1411" t="s">
        <v>3898</v>
      </c>
      <c r="EK934" s="1411" t="s">
        <v>3898</v>
      </c>
      <c r="EL934" s="1411" t="s">
        <v>2485</v>
      </c>
      <c r="EM934" s="1411" t="s">
        <v>2486</v>
      </c>
      <c r="EN934" s="1411" t="s">
        <v>2953</v>
      </c>
      <c r="EO934" s="1414" t="s">
        <v>2954</v>
      </c>
    </row>
    <row r="935" spans="2:145">
      <c r="B935" s="1439"/>
      <c r="C935" s="1439"/>
      <c r="D935" s="1439"/>
      <c r="E935" s="1439">
        <f t="array" ref="E935">IF(H934&lt;&gt;"",E934,IF(E934="","",IFERROR(MATCH(TRUE(),INDEX(INDEX(K:K,E934+1):K219&lt;&gt;"",0),0)+E934,"")))</f>
        <v>1076</v>
      </c>
      <c r="F935" s="1441">
        <f t="shared" si="210"/>
        <v>0</v>
      </c>
      <c r="G935" s="1441" t="str">
        <f t="shared" si="204"/>
        <v/>
      </c>
      <c r="H935" s="1440" t="str">
        <f t="shared" si="205"/>
        <v/>
      </c>
      <c r="I935" s="1439" t="str">
        <f>IF(AND(F935&lt;&gt;"",N26&gt;0,M935&gt;N26),"Mot &gt; limite","")</f>
        <v/>
      </c>
      <c r="M935" s="1408">
        <f>IF(OR(F935="",N26="",N26&lt;=0),"",IF(LEN(F935)&lt;=N26,LEN(F935),IFERROR(FIND("♦",SUBSTITUTE(LEFT(F935,N26)," ","♦",LEN(LEFT(F935,N26))-LEN(SUBSTITUTE(LEFT(F935,N26)," ","")))),FIND(" ",F935&amp;" ",N26+1)-1)))</f>
        <v>1</v>
      </c>
      <c r="N935" s="1437" t="str">
        <f t="shared" si="206"/>
        <v/>
      </c>
      <c r="O935" s="1438" t="str">
        <f t="shared" si="207"/>
        <v/>
      </c>
      <c r="P935" s="1437" t="str">
        <f t="shared" si="208"/>
        <v/>
      </c>
      <c r="Q935" s="1437" t="str">
        <f t="shared" si="209"/>
        <v/>
      </c>
      <c r="EF935" s="1412"/>
      <c r="EG935" s="1411" t="s">
        <v>3899</v>
      </c>
      <c r="EH935" s="1411" t="s">
        <v>603</v>
      </c>
      <c r="EI935" s="1411" t="s">
        <v>1906</v>
      </c>
      <c r="EJ935" s="1411" t="s">
        <v>3900</v>
      </c>
      <c r="EK935" s="1411" t="s">
        <v>3900</v>
      </c>
      <c r="EL935" s="1411" t="s">
        <v>2485</v>
      </c>
      <c r="EM935" s="1411" t="s">
        <v>2486</v>
      </c>
      <c r="EN935" s="1411" t="s">
        <v>2953</v>
      </c>
      <c r="EO935" s="1414" t="s">
        <v>2954</v>
      </c>
    </row>
    <row r="936" spans="2:145">
      <c r="B936" s="1439"/>
      <c r="C936" s="1439"/>
      <c r="D936" s="1439"/>
      <c r="E936" s="1439">
        <f t="array" ref="E936">IF(H935&lt;&gt;"",E935,IF(E935="","",IFERROR(MATCH(TRUE(),INDEX(INDEX(K:K,E935+1):K219&lt;&gt;"",0),0)+E935,"")))</f>
        <v>1077</v>
      </c>
      <c r="F936" s="1441">
        <f t="shared" si="210"/>
        <v>0</v>
      </c>
      <c r="G936" s="1441" t="str">
        <f t="shared" si="204"/>
        <v/>
      </c>
      <c r="H936" s="1440" t="str">
        <f t="shared" si="205"/>
        <v/>
      </c>
      <c r="I936" s="1439" t="str">
        <f>IF(AND(F936&lt;&gt;"",N26&gt;0,M936&gt;N26),"Mot &gt; limite","")</f>
        <v/>
      </c>
      <c r="M936" s="1408">
        <f>IF(OR(F936="",N26="",N26&lt;=0),"",IF(LEN(F936)&lt;=N26,LEN(F936),IFERROR(FIND("♦",SUBSTITUTE(LEFT(F936,N26)," ","♦",LEN(LEFT(F936,N26))-LEN(SUBSTITUTE(LEFT(F936,N26)," ","")))),FIND(" ",F936&amp;" ",N26+1)-1)))</f>
        <v>1</v>
      </c>
      <c r="N936" s="1437" t="str">
        <f t="shared" si="206"/>
        <v/>
      </c>
      <c r="O936" s="1438" t="str">
        <f t="shared" si="207"/>
        <v/>
      </c>
      <c r="P936" s="1437" t="str">
        <f t="shared" si="208"/>
        <v/>
      </c>
      <c r="Q936" s="1437" t="str">
        <f t="shared" si="209"/>
        <v/>
      </c>
      <c r="EF936" s="1412"/>
      <c r="EG936" s="1411" t="s">
        <v>3901</v>
      </c>
      <c r="EH936" s="1411" t="s">
        <v>603</v>
      </c>
      <c r="EI936" s="1411" t="s">
        <v>1906</v>
      </c>
      <c r="EJ936" s="1411" t="s">
        <v>3902</v>
      </c>
      <c r="EK936" s="1411" t="s">
        <v>3902</v>
      </c>
      <c r="EL936" s="1411" t="s">
        <v>2485</v>
      </c>
      <c r="EM936" s="1411" t="s">
        <v>2486</v>
      </c>
      <c r="EN936" s="1411" t="s">
        <v>2953</v>
      </c>
      <c r="EO936" s="1414" t="s">
        <v>2954</v>
      </c>
    </row>
    <row r="937" spans="2:145">
      <c r="B937" s="1439"/>
      <c r="C937" s="1439"/>
      <c r="D937" s="1439"/>
      <c r="E937" s="1439">
        <f t="array" ref="E937">IF(H936&lt;&gt;"",E936,IF(E936="","",IFERROR(MATCH(TRUE(),INDEX(INDEX(K:K,E936+1):K219&lt;&gt;"",0),0)+E936,"")))</f>
        <v>1078</v>
      </c>
      <c r="F937" s="1441">
        <f t="shared" si="210"/>
        <v>0</v>
      </c>
      <c r="G937" s="1441" t="str">
        <f t="shared" si="204"/>
        <v/>
      </c>
      <c r="H937" s="1440" t="str">
        <f t="shared" si="205"/>
        <v/>
      </c>
      <c r="I937" s="1439" t="str">
        <f>IF(AND(F937&lt;&gt;"",N26&gt;0,M937&gt;N26),"Mot &gt; limite","")</f>
        <v/>
      </c>
      <c r="M937" s="1408">
        <f>IF(OR(F937="",N26="",N26&lt;=0),"",IF(LEN(F937)&lt;=N26,LEN(F937),IFERROR(FIND("♦",SUBSTITUTE(LEFT(F937,N26)," ","♦",LEN(LEFT(F937,N26))-LEN(SUBSTITUTE(LEFT(F937,N26)," ","")))),FIND(" ",F937&amp;" ",N26+1)-1)))</f>
        <v>1</v>
      </c>
      <c r="N937" s="1437" t="str">
        <f t="shared" si="206"/>
        <v/>
      </c>
      <c r="O937" s="1438" t="str">
        <f t="shared" si="207"/>
        <v/>
      </c>
      <c r="P937" s="1437" t="str">
        <f t="shared" si="208"/>
        <v/>
      </c>
      <c r="Q937" s="1437" t="str">
        <f t="shared" si="209"/>
        <v/>
      </c>
      <c r="EF937" s="1412"/>
      <c r="EG937" s="1411" t="s">
        <v>3903</v>
      </c>
      <c r="EH937" s="1411" t="s">
        <v>603</v>
      </c>
      <c r="EI937" s="1411" t="s">
        <v>1906</v>
      </c>
      <c r="EJ937" s="1411" t="s">
        <v>3904</v>
      </c>
      <c r="EK937" s="1411" t="s">
        <v>3904</v>
      </c>
      <c r="EL937" s="1411" t="s">
        <v>1908</v>
      </c>
      <c r="EM937" s="1411" t="s">
        <v>3036</v>
      </c>
      <c r="EN937" s="1411" t="s">
        <v>1910</v>
      </c>
      <c r="EO937" s="1414" t="s">
        <v>1911</v>
      </c>
    </row>
    <row r="938" spans="2:145">
      <c r="B938" s="1439"/>
      <c r="C938" s="1439"/>
      <c r="D938" s="1439"/>
      <c r="E938" s="1439">
        <f t="array" ref="E938">IF(H937&lt;&gt;"",E937,IF(E937="","",IFERROR(MATCH(TRUE(),INDEX(INDEX(K:K,E937+1):K219&lt;&gt;"",0),0)+E937,"")))</f>
        <v>1079</v>
      </c>
      <c r="F938" s="1441">
        <f t="shared" si="210"/>
        <v>0</v>
      </c>
      <c r="G938" s="1441" t="str">
        <f t="shared" si="204"/>
        <v/>
      </c>
      <c r="H938" s="1440" t="str">
        <f t="shared" si="205"/>
        <v/>
      </c>
      <c r="I938" s="1439" t="str">
        <f>IF(AND(F938&lt;&gt;"",N26&gt;0,M938&gt;N26),"Mot &gt; limite","")</f>
        <v/>
      </c>
      <c r="M938" s="1408">
        <f>IF(OR(F938="",N26="",N26&lt;=0),"",IF(LEN(F938)&lt;=N26,LEN(F938),IFERROR(FIND("♦",SUBSTITUTE(LEFT(F938,N26)," ","♦",LEN(LEFT(F938,N26))-LEN(SUBSTITUTE(LEFT(F938,N26)," ","")))),FIND(" ",F938&amp;" ",N26+1)-1)))</f>
        <v>1</v>
      </c>
      <c r="N938" s="1437" t="str">
        <f t="shared" si="206"/>
        <v/>
      </c>
      <c r="O938" s="1438" t="str">
        <f t="shared" si="207"/>
        <v/>
      </c>
      <c r="P938" s="1437" t="str">
        <f t="shared" si="208"/>
        <v/>
      </c>
      <c r="Q938" s="1437" t="str">
        <f t="shared" si="209"/>
        <v/>
      </c>
      <c r="EF938" s="1412"/>
      <c r="EG938" s="1411" t="s">
        <v>3905</v>
      </c>
      <c r="EH938" s="1411" t="s">
        <v>603</v>
      </c>
      <c r="EI938" s="1411" t="s">
        <v>1906</v>
      </c>
      <c r="EJ938" s="1411" t="s">
        <v>3906</v>
      </c>
      <c r="EK938" s="1411" t="s">
        <v>3906</v>
      </c>
      <c r="EL938" s="1411" t="s">
        <v>2485</v>
      </c>
      <c r="EM938" s="1411" t="s">
        <v>2486</v>
      </c>
      <c r="EN938" s="1411" t="s">
        <v>2953</v>
      </c>
      <c r="EO938" s="1414" t="s">
        <v>2954</v>
      </c>
    </row>
    <row r="939" spans="2:145">
      <c r="B939" s="1439"/>
      <c r="C939" s="1439"/>
      <c r="D939" s="1439"/>
      <c r="E939" s="1439">
        <f t="array" ref="E939">IF(H938&lt;&gt;"",E938,IF(E938="","",IFERROR(MATCH(TRUE(),INDEX(INDEX(K:K,E938+1):K219&lt;&gt;"",0),0)+E938,"")))</f>
        <v>1080</v>
      </c>
      <c r="F939" s="1441">
        <f t="shared" si="210"/>
        <v>0</v>
      </c>
      <c r="G939" s="1441" t="str">
        <f t="shared" si="204"/>
        <v/>
      </c>
      <c r="H939" s="1440" t="str">
        <f t="shared" si="205"/>
        <v/>
      </c>
      <c r="I939" s="1439" t="str">
        <f>IF(AND(F939&lt;&gt;"",N26&gt;0,M939&gt;N26),"Mot &gt; limite","")</f>
        <v/>
      </c>
      <c r="M939" s="1408">
        <f>IF(OR(F939="",N26="",N26&lt;=0),"",IF(LEN(F939)&lt;=N26,LEN(F939),IFERROR(FIND("♦",SUBSTITUTE(LEFT(F939,N26)," ","♦",LEN(LEFT(F939,N26))-LEN(SUBSTITUTE(LEFT(F939,N26)," ","")))),FIND(" ",F939&amp;" ",N26+1)-1)))</f>
        <v>1</v>
      </c>
      <c r="N939" s="1437" t="str">
        <f t="shared" si="206"/>
        <v/>
      </c>
      <c r="O939" s="1438" t="str">
        <f t="shared" si="207"/>
        <v/>
      </c>
      <c r="P939" s="1437" t="str">
        <f t="shared" si="208"/>
        <v/>
      </c>
      <c r="Q939" s="1437" t="str">
        <f t="shared" si="209"/>
        <v/>
      </c>
      <c r="EF939" s="1412"/>
      <c r="EG939" s="1411" t="s">
        <v>3907</v>
      </c>
      <c r="EH939" s="1411" t="s">
        <v>603</v>
      </c>
      <c r="EI939" s="1411" t="s">
        <v>1906</v>
      </c>
      <c r="EJ939" s="1411" t="s">
        <v>3908</v>
      </c>
      <c r="EK939" s="1411" t="s">
        <v>3908</v>
      </c>
      <c r="EL939" s="1411" t="s">
        <v>2485</v>
      </c>
      <c r="EM939" s="1411" t="s">
        <v>2486</v>
      </c>
      <c r="EN939" s="1411" t="s">
        <v>2953</v>
      </c>
      <c r="EO939" s="1414" t="s">
        <v>2954</v>
      </c>
    </row>
    <row r="940" spans="2:145">
      <c r="B940" s="1439"/>
      <c r="C940" s="1439"/>
      <c r="D940" s="1439"/>
      <c r="E940" s="1439">
        <f t="array" ref="E940">IF(H939&lt;&gt;"",E939,IF(E939="","",IFERROR(MATCH(TRUE(),INDEX(INDEX(K:K,E939+1):K219&lt;&gt;"",0),0)+E939,"")))</f>
        <v>1081</v>
      </c>
      <c r="F940" s="1441">
        <f t="shared" si="210"/>
        <v>0</v>
      </c>
      <c r="G940" s="1441" t="str">
        <f t="shared" si="204"/>
        <v/>
      </c>
      <c r="H940" s="1440" t="str">
        <f t="shared" si="205"/>
        <v/>
      </c>
      <c r="I940" s="1439" t="str">
        <f>IF(AND(F940&lt;&gt;"",N26&gt;0,M940&gt;N26),"Mot &gt; limite","")</f>
        <v/>
      </c>
      <c r="M940" s="1408">
        <f>IF(OR(F940="",N26="",N26&lt;=0),"",IF(LEN(F940)&lt;=N26,LEN(F940),IFERROR(FIND("♦",SUBSTITUTE(LEFT(F940,N26)," ","♦",LEN(LEFT(F940,N26))-LEN(SUBSTITUTE(LEFT(F940,N26)," ","")))),FIND(" ",F940&amp;" ",N26+1)-1)))</f>
        <v>1</v>
      </c>
      <c r="N940" s="1437" t="str">
        <f t="shared" si="206"/>
        <v/>
      </c>
      <c r="O940" s="1438" t="str">
        <f t="shared" si="207"/>
        <v/>
      </c>
      <c r="P940" s="1437" t="str">
        <f t="shared" si="208"/>
        <v/>
      </c>
      <c r="Q940" s="1437" t="str">
        <f t="shared" si="209"/>
        <v/>
      </c>
      <c r="EF940" s="1412"/>
      <c r="EG940" s="1411" t="s">
        <v>3909</v>
      </c>
      <c r="EH940" s="1411" t="s">
        <v>603</v>
      </c>
      <c r="EI940" s="1411" t="s">
        <v>1906</v>
      </c>
      <c r="EJ940" s="1411" t="s">
        <v>3910</v>
      </c>
      <c r="EK940" s="1411" t="s">
        <v>3910</v>
      </c>
      <c r="EL940" s="1411" t="s">
        <v>2485</v>
      </c>
      <c r="EM940" s="1411" t="s">
        <v>2486</v>
      </c>
      <c r="EN940" s="1411" t="s">
        <v>2953</v>
      </c>
      <c r="EO940" s="1414" t="s">
        <v>2954</v>
      </c>
    </row>
    <row r="941" spans="2:145">
      <c r="B941" s="1439"/>
      <c r="C941" s="1439"/>
      <c r="D941" s="1439"/>
      <c r="E941" s="1439">
        <f t="array" ref="E941">IF(H940&lt;&gt;"",E940,IF(E940="","",IFERROR(MATCH(TRUE(),INDEX(INDEX(K:K,E940+1):K219&lt;&gt;"",0),0)+E940,"")))</f>
        <v>1082</v>
      </c>
      <c r="F941" s="1441">
        <f t="shared" si="210"/>
        <v>0</v>
      </c>
      <c r="G941" s="1441" t="str">
        <f t="shared" si="204"/>
        <v/>
      </c>
      <c r="H941" s="1440" t="str">
        <f t="shared" si="205"/>
        <v/>
      </c>
      <c r="I941" s="1439" t="str">
        <f>IF(AND(F941&lt;&gt;"",N26&gt;0,M941&gt;N26),"Mot &gt; limite","")</f>
        <v/>
      </c>
      <c r="M941" s="1408">
        <f>IF(OR(F941="",N26="",N26&lt;=0),"",IF(LEN(F941)&lt;=N26,LEN(F941),IFERROR(FIND("♦",SUBSTITUTE(LEFT(F941,N26)," ","♦",LEN(LEFT(F941,N26))-LEN(SUBSTITUTE(LEFT(F941,N26)," ","")))),FIND(" ",F941&amp;" ",N26+1)-1)))</f>
        <v>1</v>
      </c>
      <c r="N941" s="1437" t="str">
        <f t="shared" si="206"/>
        <v/>
      </c>
      <c r="O941" s="1438" t="str">
        <f t="shared" si="207"/>
        <v/>
      </c>
      <c r="P941" s="1437" t="str">
        <f t="shared" si="208"/>
        <v/>
      </c>
      <c r="Q941" s="1437" t="str">
        <f t="shared" si="209"/>
        <v/>
      </c>
      <c r="EF941" s="1412"/>
      <c r="EG941" s="1411" t="s">
        <v>3911</v>
      </c>
      <c r="EH941" s="1411" t="s">
        <v>603</v>
      </c>
      <c r="EI941" s="1411" t="s">
        <v>1906</v>
      </c>
      <c r="EJ941" s="1411" t="s">
        <v>3912</v>
      </c>
      <c r="EK941" s="1411" t="s">
        <v>3912</v>
      </c>
      <c r="EL941" s="1411" t="s">
        <v>2485</v>
      </c>
      <c r="EM941" s="1411" t="s">
        <v>2486</v>
      </c>
      <c r="EN941" s="1411" t="s">
        <v>2953</v>
      </c>
      <c r="EO941" s="1414" t="s">
        <v>2954</v>
      </c>
    </row>
    <row r="942" spans="2:145">
      <c r="B942" s="1439"/>
      <c r="C942" s="1439"/>
      <c r="D942" s="1439"/>
      <c r="E942" s="1439">
        <f t="array" ref="E942">IF(H941&lt;&gt;"",E941,IF(E941="","",IFERROR(MATCH(TRUE(),INDEX(INDEX(K:K,E941+1):K219&lt;&gt;"",0),0)+E941,"")))</f>
        <v>1083</v>
      </c>
      <c r="F942" s="1441">
        <f t="shared" si="210"/>
        <v>0</v>
      </c>
      <c r="G942" s="1441" t="str">
        <f t="shared" si="204"/>
        <v/>
      </c>
      <c r="H942" s="1440" t="str">
        <f t="shared" si="205"/>
        <v/>
      </c>
      <c r="I942" s="1439" t="str">
        <f>IF(AND(F942&lt;&gt;"",N26&gt;0,M942&gt;N26),"Mot &gt; limite","")</f>
        <v/>
      </c>
      <c r="M942" s="1408">
        <f>IF(OR(F942="",N26="",N26&lt;=0),"",IF(LEN(F942)&lt;=N26,LEN(F942),IFERROR(FIND("♦",SUBSTITUTE(LEFT(F942,N26)," ","♦",LEN(LEFT(F942,N26))-LEN(SUBSTITUTE(LEFT(F942,N26)," ","")))),FIND(" ",F942&amp;" ",N26+1)-1)))</f>
        <v>1</v>
      </c>
      <c r="N942" s="1437" t="str">
        <f t="shared" si="206"/>
        <v/>
      </c>
      <c r="O942" s="1438" t="str">
        <f t="shared" si="207"/>
        <v/>
      </c>
      <c r="P942" s="1437" t="str">
        <f t="shared" si="208"/>
        <v/>
      </c>
      <c r="Q942" s="1437" t="str">
        <f t="shared" si="209"/>
        <v/>
      </c>
      <c r="EF942" s="1412"/>
      <c r="EG942" s="1411" t="s">
        <v>3913</v>
      </c>
      <c r="EH942" s="1411" t="s">
        <v>603</v>
      </c>
      <c r="EI942" s="1411" t="s">
        <v>1906</v>
      </c>
      <c r="EJ942" s="1411" t="s">
        <v>3914</v>
      </c>
      <c r="EK942" s="1411" t="s">
        <v>3914</v>
      </c>
      <c r="EL942" s="1411" t="s">
        <v>2485</v>
      </c>
      <c r="EM942" s="1411" t="s">
        <v>2486</v>
      </c>
      <c r="EN942" s="1411" t="s">
        <v>2953</v>
      </c>
      <c r="EO942" s="1414" t="s">
        <v>2954</v>
      </c>
    </row>
    <row r="943" spans="2:145">
      <c r="B943" s="1439"/>
      <c r="C943" s="1439"/>
      <c r="D943" s="1439"/>
      <c r="E943" s="1439">
        <f t="array" ref="E943">IF(H942&lt;&gt;"",E942,IF(E942="","",IFERROR(MATCH(TRUE(),INDEX(INDEX(K:K,E942+1):K219&lt;&gt;"",0),0)+E942,"")))</f>
        <v>1084</v>
      </c>
      <c r="F943" s="1441">
        <f t="shared" si="210"/>
        <v>0</v>
      </c>
      <c r="G943" s="1441" t="str">
        <f t="shared" si="204"/>
        <v/>
      </c>
      <c r="H943" s="1440" t="str">
        <f t="shared" si="205"/>
        <v/>
      </c>
      <c r="I943" s="1439" t="str">
        <f>IF(AND(F943&lt;&gt;"",N26&gt;0,M943&gt;N26),"Mot &gt; limite","")</f>
        <v/>
      </c>
      <c r="M943" s="1408">
        <f>IF(OR(F943="",N26="",N26&lt;=0),"",IF(LEN(F943)&lt;=N26,LEN(F943),IFERROR(FIND("♦",SUBSTITUTE(LEFT(F943,N26)," ","♦",LEN(LEFT(F943,N26))-LEN(SUBSTITUTE(LEFT(F943,N26)," ","")))),FIND(" ",F943&amp;" ",N26+1)-1)))</f>
        <v>1</v>
      </c>
      <c r="N943" s="1437" t="str">
        <f t="shared" si="206"/>
        <v/>
      </c>
      <c r="O943" s="1438" t="str">
        <f t="shared" si="207"/>
        <v/>
      </c>
      <c r="P943" s="1437" t="str">
        <f t="shared" si="208"/>
        <v/>
      </c>
      <c r="Q943" s="1437" t="str">
        <f t="shared" si="209"/>
        <v/>
      </c>
      <c r="EF943" s="1412"/>
      <c r="EG943" s="1411" t="s">
        <v>3915</v>
      </c>
      <c r="EH943" s="1411" t="s">
        <v>603</v>
      </c>
      <c r="EI943" s="1411" t="s">
        <v>1906</v>
      </c>
      <c r="EJ943" s="1411" t="s">
        <v>3916</v>
      </c>
      <c r="EK943" s="1411" t="s">
        <v>3916</v>
      </c>
      <c r="EL943" s="1411" t="s">
        <v>2485</v>
      </c>
      <c r="EM943" s="1411" t="s">
        <v>2486</v>
      </c>
      <c r="EN943" s="1411" t="s">
        <v>2953</v>
      </c>
      <c r="EO943" s="1414" t="s">
        <v>2954</v>
      </c>
    </row>
    <row r="944" spans="2:145">
      <c r="B944" s="1439"/>
      <c r="C944" s="1439"/>
      <c r="D944" s="1439"/>
      <c r="E944" s="1439">
        <f t="array" ref="E944">IF(H943&lt;&gt;"",E943,IF(E943="","",IFERROR(MATCH(TRUE(),INDEX(INDEX(K:K,E943+1):K219&lt;&gt;"",0),0)+E943,"")))</f>
        <v>1085</v>
      </c>
      <c r="F944" s="1441">
        <f t="shared" si="210"/>
        <v>0</v>
      </c>
      <c r="G944" s="1441" t="str">
        <f t="shared" si="204"/>
        <v/>
      </c>
      <c r="H944" s="1440" t="str">
        <f t="shared" si="205"/>
        <v/>
      </c>
      <c r="I944" s="1439" t="str">
        <f>IF(AND(F944&lt;&gt;"",N26&gt;0,M944&gt;N26),"Mot &gt; limite","")</f>
        <v/>
      </c>
      <c r="M944" s="1408">
        <f>IF(OR(F944="",N26="",N26&lt;=0),"",IF(LEN(F944)&lt;=N26,LEN(F944),IFERROR(FIND("♦",SUBSTITUTE(LEFT(F944,N26)," ","♦",LEN(LEFT(F944,N26))-LEN(SUBSTITUTE(LEFT(F944,N26)," ","")))),FIND(" ",F944&amp;" ",N26+1)-1)))</f>
        <v>1</v>
      </c>
      <c r="N944" s="1437" t="str">
        <f t="shared" si="206"/>
        <v/>
      </c>
      <c r="O944" s="1438" t="str">
        <f t="shared" si="207"/>
        <v/>
      </c>
      <c r="P944" s="1437" t="str">
        <f t="shared" si="208"/>
        <v/>
      </c>
      <c r="Q944" s="1437" t="str">
        <f t="shared" si="209"/>
        <v/>
      </c>
      <c r="EF944" s="1412"/>
      <c r="EG944" s="1411" t="s">
        <v>3917</v>
      </c>
      <c r="EH944" s="1411" t="s">
        <v>603</v>
      </c>
      <c r="EI944" s="1411" t="s">
        <v>1906</v>
      </c>
      <c r="EJ944" s="1411" t="s">
        <v>3918</v>
      </c>
      <c r="EK944" s="1411" t="s">
        <v>3918</v>
      </c>
      <c r="EL944" s="1411" t="s">
        <v>2485</v>
      </c>
      <c r="EM944" s="1411" t="s">
        <v>2486</v>
      </c>
      <c r="EN944" s="1411" t="s">
        <v>2953</v>
      </c>
      <c r="EO944" s="1414" t="s">
        <v>2954</v>
      </c>
    </row>
    <row r="945" spans="2:145">
      <c r="B945" s="1439"/>
      <c r="C945" s="1439"/>
      <c r="D945" s="1439"/>
      <c r="E945" s="1439">
        <f t="array" ref="E945">IF(H944&lt;&gt;"",E944,IF(E944="","",IFERROR(MATCH(TRUE(),INDEX(INDEX(K:K,E944+1):K219&lt;&gt;"",0),0)+E944,"")))</f>
        <v>1086</v>
      </c>
      <c r="F945" s="1441">
        <f t="shared" si="210"/>
        <v>0</v>
      </c>
      <c r="G945" s="1441" t="str">
        <f t="shared" si="204"/>
        <v/>
      </c>
      <c r="H945" s="1440" t="str">
        <f t="shared" si="205"/>
        <v/>
      </c>
      <c r="I945" s="1439" t="str">
        <f>IF(AND(F945&lt;&gt;"",N26&gt;0,M945&gt;N26),"Mot &gt; limite","")</f>
        <v/>
      </c>
      <c r="M945" s="1408">
        <f>IF(OR(F945="",N26="",N26&lt;=0),"",IF(LEN(F945)&lt;=N26,LEN(F945),IFERROR(FIND("♦",SUBSTITUTE(LEFT(F945,N26)," ","♦",LEN(LEFT(F945,N26))-LEN(SUBSTITUTE(LEFT(F945,N26)," ","")))),FIND(" ",F945&amp;" ",N26+1)-1)))</f>
        <v>1</v>
      </c>
      <c r="N945" s="1437" t="str">
        <f t="shared" si="206"/>
        <v/>
      </c>
      <c r="O945" s="1438" t="str">
        <f t="shared" si="207"/>
        <v/>
      </c>
      <c r="P945" s="1437" t="str">
        <f t="shared" si="208"/>
        <v/>
      </c>
      <c r="Q945" s="1437" t="str">
        <f t="shared" si="209"/>
        <v/>
      </c>
      <c r="EF945" s="1412"/>
      <c r="EG945" s="1411" t="s">
        <v>3919</v>
      </c>
      <c r="EH945" s="1411" t="s">
        <v>603</v>
      </c>
      <c r="EI945" s="1411" t="s">
        <v>1906</v>
      </c>
      <c r="EJ945" s="1411" t="s">
        <v>3920</v>
      </c>
      <c r="EK945" s="1411" t="s">
        <v>3920</v>
      </c>
      <c r="EL945" s="1411" t="s">
        <v>2485</v>
      </c>
      <c r="EM945" s="1411" t="s">
        <v>2486</v>
      </c>
      <c r="EN945" s="1411" t="s">
        <v>2953</v>
      </c>
      <c r="EO945" s="1414" t="s">
        <v>2954</v>
      </c>
    </row>
    <row r="946" spans="2:145">
      <c r="B946" s="1439"/>
      <c r="C946" s="1439"/>
      <c r="D946" s="1439"/>
      <c r="E946" s="1439">
        <f t="array" ref="E946">IF(H945&lt;&gt;"",E945,IF(E945="","",IFERROR(MATCH(TRUE(),INDEX(INDEX(K:K,E945+1):K219&lt;&gt;"",0),0)+E945,"")))</f>
        <v>1087</v>
      </c>
      <c r="F946" s="1441">
        <f t="shared" si="210"/>
        <v>0</v>
      </c>
      <c r="G946" s="1441" t="str">
        <f t="shared" si="204"/>
        <v/>
      </c>
      <c r="H946" s="1440" t="str">
        <f t="shared" si="205"/>
        <v/>
      </c>
      <c r="I946" s="1439" t="str">
        <f>IF(AND(F946&lt;&gt;"",N26&gt;0,M946&gt;N26),"Mot &gt; limite","")</f>
        <v/>
      </c>
      <c r="M946" s="1408">
        <f>IF(OR(F946="",N26="",N26&lt;=0),"",IF(LEN(F946)&lt;=N26,LEN(F946),IFERROR(FIND("♦",SUBSTITUTE(LEFT(F946,N26)," ","♦",LEN(LEFT(F946,N26))-LEN(SUBSTITUTE(LEFT(F946,N26)," ","")))),FIND(" ",F946&amp;" ",N26+1)-1)))</f>
        <v>1</v>
      </c>
      <c r="N946" s="1437" t="str">
        <f t="shared" si="206"/>
        <v/>
      </c>
      <c r="O946" s="1438" t="str">
        <f t="shared" si="207"/>
        <v/>
      </c>
      <c r="P946" s="1437" t="str">
        <f t="shared" si="208"/>
        <v/>
      </c>
      <c r="Q946" s="1437" t="str">
        <f t="shared" si="209"/>
        <v/>
      </c>
      <c r="EF946" s="1412"/>
      <c r="EG946" s="1411" t="s">
        <v>3921</v>
      </c>
      <c r="EH946" s="1411" t="s">
        <v>603</v>
      </c>
      <c r="EI946" s="1411" t="s">
        <v>1906</v>
      </c>
      <c r="EJ946" s="1411" t="s">
        <v>3922</v>
      </c>
      <c r="EK946" s="1411" t="s">
        <v>3922</v>
      </c>
      <c r="EL946" s="1411" t="s">
        <v>2485</v>
      </c>
      <c r="EM946" s="1411" t="s">
        <v>2486</v>
      </c>
      <c r="EN946" s="1411" t="s">
        <v>2953</v>
      </c>
      <c r="EO946" s="1414" t="s">
        <v>2954</v>
      </c>
    </row>
    <row r="947" spans="2:145">
      <c r="B947" s="1439"/>
      <c r="C947" s="1439"/>
      <c r="D947" s="1439"/>
      <c r="E947" s="1439">
        <f t="array" ref="E947">IF(H946&lt;&gt;"",E946,IF(E946="","",IFERROR(MATCH(TRUE(),INDEX(INDEX(K:K,E946+1):K219&lt;&gt;"",0),0)+E946,"")))</f>
        <v>1088</v>
      </c>
      <c r="F947" s="1441">
        <f t="shared" si="210"/>
        <v>0</v>
      </c>
      <c r="G947" s="1441" t="str">
        <f t="shared" si="204"/>
        <v/>
      </c>
      <c r="H947" s="1440" t="str">
        <f t="shared" si="205"/>
        <v/>
      </c>
      <c r="I947" s="1439" t="str">
        <f>IF(AND(F947&lt;&gt;"",N26&gt;0,M947&gt;N26),"Mot &gt; limite","")</f>
        <v/>
      </c>
      <c r="M947" s="1408">
        <f>IF(OR(F947="",N26="",N26&lt;=0),"",IF(LEN(F947)&lt;=N26,LEN(F947),IFERROR(FIND("♦",SUBSTITUTE(LEFT(F947,N26)," ","♦",LEN(LEFT(F947,N26))-LEN(SUBSTITUTE(LEFT(F947,N26)," ","")))),FIND(" ",F947&amp;" ",N26+1)-1)))</f>
        <v>1</v>
      </c>
      <c r="N947" s="1437" t="str">
        <f t="shared" si="206"/>
        <v/>
      </c>
      <c r="O947" s="1438" t="str">
        <f t="shared" si="207"/>
        <v/>
      </c>
      <c r="P947" s="1437" t="str">
        <f t="shared" si="208"/>
        <v/>
      </c>
      <c r="Q947" s="1437" t="str">
        <f t="shared" si="209"/>
        <v/>
      </c>
      <c r="EF947" s="1412"/>
      <c r="EG947" s="1411" t="s">
        <v>3923</v>
      </c>
      <c r="EH947" s="1411" t="s">
        <v>603</v>
      </c>
      <c r="EI947" s="1411" t="s">
        <v>1906</v>
      </c>
      <c r="EJ947" s="1411" t="s">
        <v>3924</v>
      </c>
      <c r="EK947" s="1411" t="s">
        <v>3924</v>
      </c>
      <c r="EL947" s="1411" t="s">
        <v>2485</v>
      </c>
      <c r="EM947" s="1411" t="s">
        <v>2486</v>
      </c>
      <c r="EN947" s="1411" t="s">
        <v>2953</v>
      </c>
      <c r="EO947" s="1414" t="s">
        <v>2954</v>
      </c>
    </row>
    <row r="948" spans="2:145">
      <c r="B948" s="1439"/>
      <c r="C948" s="1439"/>
      <c r="D948" s="1439"/>
      <c r="E948" s="1439">
        <f t="array" ref="E948">IF(H947&lt;&gt;"",E947,IF(E947="","",IFERROR(MATCH(TRUE(),INDEX(INDEX(K:K,E947+1):K219&lt;&gt;"",0),0)+E947,"")))</f>
        <v>1089</v>
      </c>
      <c r="F948" s="1441">
        <f t="shared" si="210"/>
        <v>0</v>
      </c>
      <c r="G948" s="1441" t="str">
        <f t="shared" si="204"/>
        <v/>
      </c>
      <c r="H948" s="1440" t="str">
        <f t="shared" si="205"/>
        <v/>
      </c>
      <c r="I948" s="1439" t="str">
        <f>IF(AND(F948&lt;&gt;"",N26&gt;0,M948&gt;N26),"Mot &gt; limite","")</f>
        <v/>
      </c>
      <c r="M948" s="1408">
        <f>IF(OR(F948="",N26="",N26&lt;=0),"",IF(LEN(F948)&lt;=N26,LEN(F948),IFERROR(FIND("♦",SUBSTITUTE(LEFT(F948,N26)," ","♦",LEN(LEFT(F948,N26))-LEN(SUBSTITUTE(LEFT(F948,N26)," ","")))),FIND(" ",F948&amp;" ",N26+1)-1)))</f>
        <v>1</v>
      </c>
      <c r="N948" s="1437" t="str">
        <f t="shared" si="206"/>
        <v/>
      </c>
      <c r="O948" s="1438" t="str">
        <f t="shared" si="207"/>
        <v/>
      </c>
      <c r="P948" s="1437" t="str">
        <f t="shared" si="208"/>
        <v/>
      </c>
      <c r="Q948" s="1437" t="str">
        <f t="shared" si="209"/>
        <v/>
      </c>
      <c r="EF948" s="1412"/>
      <c r="EG948" s="1411" t="s">
        <v>3925</v>
      </c>
      <c r="EH948" s="1411" t="s">
        <v>603</v>
      </c>
      <c r="EI948" s="1411" t="s">
        <v>1906</v>
      </c>
      <c r="EJ948" s="1411" t="s">
        <v>3926</v>
      </c>
      <c r="EK948" s="1411" t="s">
        <v>3926</v>
      </c>
      <c r="EL948" s="1411" t="s">
        <v>2485</v>
      </c>
      <c r="EM948" s="1411" t="s">
        <v>2486</v>
      </c>
      <c r="EN948" s="1411" t="s">
        <v>2953</v>
      </c>
      <c r="EO948" s="1414" t="s">
        <v>2954</v>
      </c>
    </row>
    <row r="949" spans="2:145">
      <c r="B949" s="1439"/>
      <c r="C949" s="1439"/>
      <c r="D949" s="1439"/>
      <c r="E949" s="1439">
        <f t="array" ref="E949">IF(H948&lt;&gt;"",E948,IF(E948="","",IFERROR(MATCH(TRUE(),INDEX(INDEX(K:K,E948+1):K219&lt;&gt;"",0),0)+E948,"")))</f>
        <v>1090</v>
      </c>
      <c r="F949" s="1441">
        <f t="shared" si="210"/>
        <v>0</v>
      </c>
      <c r="G949" s="1441" t="str">
        <f t="shared" si="204"/>
        <v/>
      </c>
      <c r="H949" s="1440" t="str">
        <f t="shared" si="205"/>
        <v/>
      </c>
      <c r="I949" s="1439" t="str">
        <f>IF(AND(F949&lt;&gt;"",N26&gt;0,M949&gt;N26),"Mot &gt; limite","")</f>
        <v/>
      </c>
      <c r="M949" s="1408">
        <f>IF(OR(F949="",N26="",N26&lt;=0),"",IF(LEN(F949)&lt;=N26,LEN(F949),IFERROR(FIND("♦",SUBSTITUTE(LEFT(F949,N26)," ","♦",LEN(LEFT(F949,N26))-LEN(SUBSTITUTE(LEFT(F949,N26)," ","")))),FIND(" ",F949&amp;" ",N26+1)-1)))</f>
        <v>1</v>
      </c>
      <c r="N949" s="1437" t="str">
        <f t="shared" si="206"/>
        <v/>
      </c>
      <c r="O949" s="1438" t="str">
        <f t="shared" si="207"/>
        <v/>
      </c>
      <c r="P949" s="1437" t="str">
        <f t="shared" si="208"/>
        <v/>
      </c>
      <c r="Q949" s="1437" t="str">
        <f t="shared" si="209"/>
        <v/>
      </c>
      <c r="EF949" s="1412"/>
      <c r="EG949" s="1411" t="s">
        <v>3927</v>
      </c>
      <c r="EH949" s="1411" t="s">
        <v>603</v>
      </c>
      <c r="EI949" s="1411" t="s">
        <v>1906</v>
      </c>
      <c r="EJ949" s="1411" t="s">
        <v>3928</v>
      </c>
      <c r="EK949" s="1411" t="s">
        <v>3928</v>
      </c>
      <c r="EL949" s="1411" t="s">
        <v>2485</v>
      </c>
      <c r="EM949" s="1411" t="s">
        <v>2486</v>
      </c>
      <c r="EN949" s="1411" t="s">
        <v>2953</v>
      </c>
      <c r="EO949" s="1414" t="s">
        <v>2954</v>
      </c>
    </row>
    <row r="950" spans="2:145">
      <c r="B950" s="1439"/>
      <c r="C950" s="1439"/>
      <c r="D950" s="1439"/>
      <c r="E950" s="1439">
        <f t="array" ref="E950">IF(H949&lt;&gt;"",E949,IF(E949="","",IFERROR(MATCH(TRUE(),INDEX(INDEX(K:K,E949+1):K219&lt;&gt;"",0),0)+E949,"")))</f>
        <v>1091</v>
      </c>
      <c r="F950" s="1441">
        <f t="shared" si="210"/>
        <v>0</v>
      </c>
      <c r="G950" s="1441" t="str">
        <f t="shared" si="204"/>
        <v/>
      </c>
      <c r="H950" s="1440" t="str">
        <f t="shared" si="205"/>
        <v/>
      </c>
      <c r="I950" s="1439" t="str">
        <f>IF(AND(F950&lt;&gt;"",N26&gt;0,M950&gt;N26),"Mot &gt; limite","")</f>
        <v/>
      </c>
      <c r="M950" s="1408">
        <f>IF(OR(F950="",N26="",N26&lt;=0),"",IF(LEN(F950)&lt;=N26,LEN(F950),IFERROR(FIND("♦",SUBSTITUTE(LEFT(F950,N26)," ","♦",LEN(LEFT(F950,N26))-LEN(SUBSTITUTE(LEFT(F950,N26)," ","")))),FIND(" ",F950&amp;" ",N26+1)-1)))</f>
        <v>1</v>
      </c>
      <c r="N950" s="1437" t="str">
        <f t="shared" si="206"/>
        <v/>
      </c>
      <c r="O950" s="1438" t="str">
        <f t="shared" si="207"/>
        <v/>
      </c>
      <c r="P950" s="1437" t="str">
        <f t="shared" si="208"/>
        <v/>
      </c>
      <c r="Q950" s="1437" t="str">
        <f t="shared" si="209"/>
        <v/>
      </c>
      <c r="EF950" s="1412"/>
      <c r="EG950" s="1411" t="s">
        <v>3929</v>
      </c>
      <c r="EH950" s="1411" t="s">
        <v>603</v>
      </c>
      <c r="EI950" s="1411" t="s">
        <v>1906</v>
      </c>
      <c r="EJ950" s="1411" t="s">
        <v>3930</v>
      </c>
      <c r="EK950" s="1411" t="s">
        <v>3930</v>
      </c>
      <c r="EL950" s="1411" t="s">
        <v>2485</v>
      </c>
      <c r="EM950" s="1411" t="s">
        <v>2486</v>
      </c>
      <c r="EN950" s="1411" t="s">
        <v>2953</v>
      </c>
      <c r="EO950" s="1414" t="s">
        <v>2954</v>
      </c>
    </row>
    <row r="951" spans="2:145">
      <c r="B951" s="1439"/>
      <c r="C951" s="1439"/>
      <c r="D951" s="1439"/>
      <c r="E951" s="1439">
        <f t="array" ref="E951">IF(H950&lt;&gt;"",E950,IF(E950="","",IFERROR(MATCH(TRUE(),INDEX(INDEX(K:K,E950+1):K219&lt;&gt;"",0),0)+E950,"")))</f>
        <v>1092</v>
      </c>
      <c r="F951" s="1441">
        <f t="shared" si="210"/>
        <v>0</v>
      </c>
      <c r="G951" s="1441" t="str">
        <f t="shared" si="204"/>
        <v/>
      </c>
      <c r="H951" s="1440" t="str">
        <f t="shared" si="205"/>
        <v/>
      </c>
      <c r="I951" s="1439" t="str">
        <f>IF(AND(F951&lt;&gt;"",N26&gt;0,M951&gt;N26),"Mot &gt; limite","")</f>
        <v/>
      </c>
      <c r="M951" s="1408">
        <f>IF(OR(F951="",N26="",N26&lt;=0),"",IF(LEN(F951)&lt;=N26,LEN(F951),IFERROR(FIND("♦",SUBSTITUTE(LEFT(F951,N26)," ","♦",LEN(LEFT(F951,N26))-LEN(SUBSTITUTE(LEFT(F951,N26)," ","")))),FIND(" ",F951&amp;" ",N26+1)-1)))</f>
        <v>1</v>
      </c>
      <c r="N951" s="1437" t="str">
        <f t="shared" si="206"/>
        <v/>
      </c>
      <c r="O951" s="1438" t="str">
        <f t="shared" si="207"/>
        <v/>
      </c>
      <c r="P951" s="1437" t="str">
        <f t="shared" si="208"/>
        <v/>
      </c>
      <c r="Q951" s="1437" t="str">
        <f t="shared" si="209"/>
        <v/>
      </c>
      <c r="EF951" s="1412"/>
      <c r="EG951" s="1411" t="s">
        <v>3931</v>
      </c>
      <c r="EH951" s="1411" t="s">
        <v>603</v>
      </c>
      <c r="EI951" s="1411" t="s">
        <v>1906</v>
      </c>
      <c r="EJ951" s="1411" t="s">
        <v>3932</v>
      </c>
      <c r="EK951" s="1411" t="s">
        <v>3932</v>
      </c>
      <c r="EL951" s="1411" t="s">
        <v>2485</v>
      </c>
      <c r="EM951" s="1411" t="s">
        <v>2486</v>
      </c>
      <c r="EN951" s="1411" t="s">
        <v>2953</v>
      </c>
      <c r="EO951" s="1414" t="s">
        <v>2954</v>
      </c>
    </row>
    <row r="952" spans="2:145">
      <c r="B952" s="1439"/>
      <c r="C952" s="1439"/>
      <c r="D952" s="1439"/>
      <c r="E952" s="1439">
        <f t="array" ref="E952">IF(H951&lt;&gt;"",E951,IF(E951="","",IFERROR(MATCH(TRUE(),INDEX(INDEX(K:K,E951+1):K219&lt;&gt;"",0),0)+E951,"")))</f>
        <v>1093</v>
      </c>
      <c r="F952" s="1441">
        <f t="shared" si="210"/>
        <v>0</v>
      </c>
      <c r="G952" s="1441" t="str">
        <f t="shared" si="204"/>
        <v/>
      </c>
      <c r="H952" s="1440" t="str">
        <f t="shared" si="205"/>
        <v/>
      </c>
      <c r="I952" s="1439" t="str">
        <f>IF(AND(F952&lt;&gt;"",N26&gt;0,M952&gt;N26),"Mot &gt; limite","")</f>
        <v/>
      </c>
      <c r="M952" s="1408">
        <f>IF(OR(F952="",N26="",N26&lt;=0),"",IF(LEN(F952)&lt;=N26,LEN(F952),IFERROR(FIND("♦",SUBSTITUTE(LEFT(F952,N26)," ","♦",LEN(LEFT(F952,N26))-LEN(SUBSTITUTE(LEFT(F952,N26)," ","")))),FIND(" ",F952&amp;" ",N26+1)-1)))</f>
        <v>1</v>
      </c>
      <c r="N952" s="1437" t="str">
        <f t="shared" si="206"/>
        <v/>
      </c>
      <c r="O952" s="1438" t="str">
        <f t="shared" si="207"/>
        <v/>
      </c>
      <c r="P952" s="1437" t="str">
        <f t="shared" si="208"/>
        <v/>
      </c>
      <c r="Q952" s="1437" t="str">
        <f t="shared" si="209"/>
        <v/>
      </c>
      <c r="EF952" s="1412"/>
      <c r="EG952" s="1411" t="s">
        <v>3933</v>
      </c>
      <c r="EH952" s="1411" t="s">
        <v>603</v>
      </c>
      <c r="EI952" s="1411" t="s">
        <v>1906</v>
      </c>
      <c r="EJ952" s="1411" t="s">
        <v>3934</v>
      </c>
      <c r="EK952" s="1411" t="s">
        <v>3934</v>
      </c>
      <c r="EL952" s="1411" t="s">
        <v>2485</v>
      </c>
      <c r="EM952" s="1411" t="s">
        <v>2486</v>
      </c>
      <c r="EN952" s="1411" t="s">
        <v>2953</v>
      </c>
      <c r="EO952" s="1414" t="s">
        <v>2954</v>
      </c>
    </row>
    <row r="953" spans="2:145">
      <c r="B953" s="1439"/>
      <c r="C953" s="1439"/>
      <c r="D953" s="1439"/>
      <c r="E953" s="1439">
        <f t="array" ref="E953">IF(H952&lt;&gt;"",E952,IF(E952="","",IFERROR(MATCH(TRUE(),INDEX(INDEX(K:K,E952+1):K219&lt;&gt;"",0),0)+E952,"")))</f>
        <v>1094</v>
      </c>
      <c r="F953" s="1441">
        <f t="shared" si="210"/>
        <v>0</v>
      </c>
      <c r="G953" s="1441" t="str">
        <f t="shared" si="204"/>
        <v/>
      </c>
      <c r="H953" s="1440" t="str">
        <f t="shared" si="205"/>
        <v/>
      </c>
      <c r="I953" s="1439" t="str">
        <f>IF(AND(F953&lt;&gt;"",N26&gt;0,M953&gt;N26),"Mot &gt; limite","")</f>
        <v/>
      </c>
      <c r="M953" s="1408">
        <f>IF(OR(F953="",N26="",N26&lt;=0),"",IF(LEN(F953)&lt;=N26,LEN(F953),IFERROR(FIND("♦",SUBSTITUTE(LEFT(F953,N26)," ","♦",LEN(LEFT(F953,N26))-LEN(SUBSTITUTE(LEFT(F953,N26)," ","")))),FIND(" ",F953&amp;" ",N26+1)-1)))</f>
        <v>1</v>
      </c>
      <c r="N953" s="1437" t="str">
        <f t="shared" si="206"/>
        <v/>
      </c>
      <c r="O953" s="1438" t="str">
        <f t="shared" si="207"/>
        <v/>
      </c>
      <c r="P953" s="1437" t="str">
        <f t="shared" si="208"/>
        <v/>
      </c>
      <c r="Q953" s="1437" t="str">
        <f t="shared" si="209"/>
        <v/>
      </c>
      <c r="EF953" s="1412"/>
      <c r="EG953" s="1411" t="s">
        <v>3935</v>
      </c>
      <c r="EH953" s="1411" t="s">
        <v>603</v>
      </c>
      <c r="EI953" s="1411" t="s">
        <v>1906</v>
      </c>
      <c r="EJ953" s="1411" t="s">
        <v>3936</v>
      </c>
      <c r="EK953" s="1411" t="s">
        <v>3936</v>
      </c>
      <c r="EL953" s="1411" t="s">
        <v>2485</v>
      </c>
      <c r="EM953" s="1411" t="s">
        <v>2486</v>
      </c>
      <c r="EN953" s="1411" t="s">
        <v>2953</v>
      </c>
      <c r="EO953" s="1414" t="s">
        <v>2954</v>
      </c>
    </row>
    <row r="954" spans="2:145">
      <c r="B954" s="1439"/>
      <c r="C954" s="1439"/>
      <c r="D954" s="1439"/>
      <c r="E954" s="1439">
        <f t="array" ref="E954">IF(H953&lt;&gt;"",E953,IF(E953="","",IFERROR(MATCH(TRUE(),INDEX(INDEX(K:K,E953+1):K219&lt;&gt;"",0),0)+E953,"")))</f>
        <v>1095</v>
      </c>
      <c r="F954" s="1441">
        <f t="shared" si="210"/>
        <v>0</v>
      </c>
      <c r="G954" s="1441" t="str">
        <f t="shared" si="204"/>
        <v/>
      </c>
      <c r="H954" s="1440" t="str">
        <f t="shared" si="205"/>
        <v/>
      </c>
      <c r="I954" s="1439" t="str">
        <f>IF(AND(F954&lt;&gt;"",N26&gt;0,M954&gt;N26),"Mot &gt; limite","")</f>
        <v/>
      </c>
      <c r="M954" s="1408">
        <f>IF(OR(F954="",N26="",N26&lt;=0),"",IF(LEN(F954)&lt;=N26,LEN(F954),IFERROR(FIND("♦",SUBSTITUTE(LEFT(F954,N26)," ","♦",LEN(LEFT(F954,N26))-LEN(SUBSTITUTE(LEFT(F954,N26)," ","")))),FIND(" ",F954&amp;" ",N26+1)-1)))</f>
        <v>1</v>
      </c>
      <c r="N954" s="1437" t="str">
        <f t="shared" si="206"/>
        <v/>
      </c>
      <c r="O954" s="1438" t="str">
        <f t="shared" si="207"/>
        <v/>
      </c>
      <c r="P954" s="1437" t="str">
        <f t="shared" si="208"/>
        <v/>
      </c>
      <c r="Q954" s="1437" t="str">
        <f t="shared" si="209"/>
        <v/>
      </c>
      <c r="EF954" s="1412"/>
      <c r="EG954" s="1411" t="s">
        <v>3937</v>
      </c>
      <c r="EH954" s="1411" t="s">
        <v>603</v>
      </c>
      <c r="EI954" s="1411" t="s">
        <v>1906</v>
      </c>
      <c r="EJ954" s="1411" t="s">
        <v>3938</v>
      </c>
      <c r="EK954" s="1411" t="s">
        <v>3938</v>
      </c>
      <c r="EL954" s="1411" t="s">
        <v>2485</v>
      </c>
      <c r="EM954" s="1411" t="s">
        <v>2486</v>
      </c>
      <c r="EN954" s="1411" t="s">
        <v>2953</v>
      </c>
      <c r="EO954" s="1414" t="s">
        <v>2954</v>
      </c>
    </row>
    <row r="955" spans="2:145">
      <c r="B955" s="1439"/>
      <c r="C955" s="1439"/>
      <c r="D955" s="1439"/>
      <c r="E955" s="1439">
        <f t="array" ref="E955">IF(H954&lt;&gt;"",E954,IF(E954="","",IFERROR(MATCH(TRUE(),INDEX(INDEX(K:K,E954+1):K219&lt;&gt;"",0),0)+E954,"")))</f>
        <v>1096</v>
      </c>
      <c r="F955" s="1441">
        <f t="shared" si="210"/>
        <v>0</v>
      </c>
      <c r="G955" s="1441" t="str">
        <f t="shared" si="204"/>
        <v/>
      </c>
      <c r="H955" s="1440" t="str">
        <f t="shared" si="205"/>
        <v/>
      </c>
      <c r="I955" s="1439" t="str">
        <f>IF(AND(F955&lt;&gt;"",N26&gt;0,M955&gt;N26),"Mot &gt; limite","")</f>
        <v/>
      </c>
      <c r="M955" s="1408">
        <f>IF(OR(F955="",N26="",N26&lt;=0),"",IF(LEN(F955)&lt;=N26,LEN(F955),IFERROR(FIND("♦",SUBSTITUTE(LEFT(F955,N26)," ","♦",LEN(LEFT(F955,N26))-LEN(SUBSTITUTE(LEFT(F955,N26)," ","")))),FIND(" ",F955&amp;" ",N26+1)-1)))</f>
        <v>1</v>
      </c>
      <c r="N955" s="1437" t="str">
        <f t="shared" si="206"/>
        <v/>
      </c>
      <c r="O955" s="1438" t="str">
        <f t="shared" si="207"/>
        <v/>
      </c>
      <c r="P955" s="1437" t="str">
        <f t="shared" si="208"/>
        <v/>
      </c>
      <c r="Q955" s="1437" t="str">
        <f t="shared" si="209"/>
        <v/>
      </c>
      <c r="EF955" s="1412"/>
      <c r="EG955" s="1411" t="s">
        <v>3939</v>
      </c>
      <c r="EH955" s="1411" t="s">
        <v>603</v>
      </c>
      <c r="EI955" s="1411" t="s">
        <v>1906</v>
      </c>
      <c r="EJ955" s="1411" t="s">
        <v>3940</v>
      </c>
      <c r="EK955" s="1411" t="s">
        <v>3940</v>
      </c>
      <c r="EL955" s="1411" t="s">
        <v>2485</v>
      </c>
      <c r="EM955" s="1411" t="s">
        <v>2486</v>
      </c>
      <c r="EN955" s="1411" t="s">
        <v>2953</v>
      </c>
      <c r="EO955" s="1414" t="s">
        <v>2954</v>
      </c>
    </row>
    <row r="956" spans="2:145">
      <c r="B956" s="1439"/>
      <c r="C956" s="1439"/>
      <c r="D956" s="1439"/>
      <c r="E956" s="1439">
        <f t="array" ref="E956">IF(H955&lt;&gt;"",E955,IF(E955="","",IFERROR(MATCH(TRUE(),INDEX(INDEX(K:K,E955+1):K219&lt;&gt;"",0),0)+E955,"")))</f>
        <v>1097</v>
      </c>
      <c r="F956" s="1441">
        <f t="shared" si="210"/>
        <v>0</v>
      </c>
      <c r="G956" s="1441" t="str">
        <f t="shared" si="204"/>
        <v/>
      </c>
      <c r="H956" s="1440" t="str">
        <f t="shared" si="205"/>
        <v/>
      </c>
      <c r="I956" s="1439" t="str">
        <f>IF(AND(F956&lt;&gt;"",N26&gt;0,M956&gt;N26),"Mot &gt; limite","")</f>
        <v/>
      </c>
      <c r="M956" s="1408">
        <f>IF(OR(F956="",N26="",N26&lt;=0),"",IF(LEN(F956)&lt;=N26,LEN(F956),IFERROR(FIND("♦",SUBSTITUTE(LEFT(F956,N26)," ","♦",LEN(LEFT(F956,N26))-LEN(SUBSTITUTE(LEFT(F956,N26)," ","")))),FIND(" ",F956&amp;" ",N26+1)-1)))</f>
        <v>1</v>
      </c>
      <c r="N956" s="1437" t="str">
        <f t="shared" si="206"/>
        <v/>
      </c>
      <c r="O956" s="1438" t="str">
        <f t="shared" si="207"/>
        <v/>
      </c>
      <c r="P956" s="1437" t="str">
        <f t="shared" si="208"/>
        <v/>
      </c>
      <c r="Q956" s="1437" t="str">
        <f t="shared" si="209"/>
        <v/>
      </c>
      <c r="EF956" s="1412"/>
      <c r="EG956" s="1411" t="s">
        <v>3941</v>
      </c>
      <c r="EH956" s="1411" t="s">
        <v>603</v>
      </c>
      <c r="EI956" s="1411" t="s">
        <v>1906</v>
      </c>
      <c r="EJ956" s="1411" t="s">
        <v>3942</v>
      </c>
      <c r="EK956" s="1411" t="s">
        <v>3942</v>
      </c>
      <c r="EL956" s="1411" t="s">
        <v>2485</v>
      </c>
      <c r="EM956" s="1411" t="s">
        <v>2486</v>
      </c>
      <c r="EN956" s="1411" t="s">
        <v>2953</v>
      </c>
      <c r="EO956" s="1414" t="s">
        <v>2954</v>
      </c>
    </row>
    <row r="957" spans="2:145">
      <c r="B957" s="1439"/>
      <c r="C957" s="1439"/>
      <c r="D957" s="1439"/>
      <c r="E957" s="1439">
        <f t="array" ref="E957">IF(H956&lt;&gt;"",E956,IF(E956="","",IFERROR(MATCH(TRUE(),INDEX(INDEX(K:K,E956+1):K219&lt;&gt;"",0),0)+E956,"")))</f>
        <v>1098</v>
      </c>
      <c r="F957" s="1441">
        <f t="shared" si="210"/>
        <v>0</v>
      </c>
      <c r="G957" s="1441" t="str">
        <f t="shared" si="204"/>
        <v/>
      </c>
      <c r="H957" s="1440" t="str">
        <f t="shared" si="205"/>
        <v/>
      </c>
      <c r="I957" s="1439" t="str">
        <f>IF(AND(F957&lt;&gt;"",N26&gt;0,M957&gt;N26),"Mot &gt; limite","")</f>
        <v/>
      </c>
      <c r="M957" s="1408">
        <f>IF(OR(F957="",N26="",N26&lt;=0),"",IF(LEN(F957)&lt;=N26,LEN(F957),IFERROR(FIND("♦",SUBSTITUTE(LEFT(F957,N26)," ","♦",LEN(LEFT(F957,N26))-LEN(SUBSTITUTE(LEFT(F957,N26)," ","")))),FIND(" ",F957&amp;" ",N26+1)-1)))</f>
        <v>1</v>
      </c>
      <c r="N957" s="1437" t="str">
        <f t="shared" si="206"/>
        <v/>
      </c>
      <c r="O957" s="1438" t="str">
        <f t="shared" si="207"/>
        <v/>
      </c>
      <c r="P957" s="1437" t="str">
        <f t="shared" si="208"/>
        <v/>
      </c>
      <c r="Q957" s="1437" t="str">
        <f t="shared" si="209"/>
        <v/>
      </c>
      <c r="EF957" s="1412"/>
      <c r="EG957" s="1411" t="s">
        <v>3943</v>
      </c>
      <c r="EH957" s="1411" t="s">
        <v>603</v>
      </c>
      <c r="EI957" s="1411" t="s">
        <v>1906</v>
      </c>
      <c r="EJ957" s="1411" t="s">
        <v>3944</v>
      </c>
      <c r="EK957" s="1411" t="s">
        <v>3944</v>
      </c>
      <c r="EL957" s="1411" t="s">
        <v>2485</v>
      </c>
      <c r="EM957" s="1411" t="s">
        <v>2486</v>
      </c>
      <c r="EN957" s="1411" t="s">
        <v>2953</v>
      </c>
      <c r="EO957" s="1414" t="s">
        <v>2954</v>
      </c>
    </row>
    <row r="958" spans="2:145">
      <c r="B958" s="1439"/>
      <c r="C958" s="1439"/>
      <c r="D958" s="1439"/>
      <c r="E958" s="1439">
        <f t="array" ref="E958">IF(H957&lt;&gt;"",E957,IF(E957="","",IFERROR(MATCH(TRUE(),INDEX(INDEX(K:K,E957+1):K219&lt;&gt;"",0),0)+E957,"")))</f>
        <v>1099</v>
      </c>
      <c r="F958" s="1441">
        <f t="shared" si="210"/>
        <v>0</v>
      </c>
      <c r="G958" s="1441" t="str">
        <f t="shared" si="204"/>
        <v/>
      </c>
      <c r="H958" s="1440" t="str">
        <f t="shared" si="205"/>
        <v/>
      </c>
      <c r="I958" s="1439" t="str">
        <f>IF(AND(F958&lt;&gt;"",N26&gt;0,M958&gt;N26),"Mot &gt; limite","")</f>
        <v/>
      </c>
      <c r="M958" s="1408">
        <f>IF(OR(F958="",N26="",N26&lt;=0),"",IF(LEN(F958)&lt;=N26,LEN(F958),IFERROR(FIND("♦",SUBSTITUTE(LEFT(F958,N26)," ","♦",LEN(LEFT(F958,N26))-LEN(SUBSTITUTE(LEFT(F958,N26)," ","")))),FIND(" ",F958&amp;" ",N26+1)-1)))</f>
        <v>1</v>
      </c>
      <c r="N958" s="1437" t="str">
        <f t="shared" si="206"/>
        <v/>
      </c>
      <c r="O958" s="1438" t="str">
        <f t="shared" si="207"/>
        <v/>
      </c>
      <c r="P958" s="1437" t="str">
        <f t="shared" si="208"/>
        <v/>
      </c>
      <c r="Q958" s="1437" t="str">
        <f t="shared" si="209"/>
        <v/>
      </c>
      <c r="EF958" s="1412"/>
      <c r="EG958" s="1411" t="s">
        <v>3945</v>
      </c>
      <c r="EH958" s="1411" t="s">
        <v>603</v>
      </c>
      <c r="EI958" s="1411" t="s">
        <v>1906</v>
      </c>
      <c r="EJ958" s="1411" t="s">
        <v>3946</v>
      </c>
      <c r="EK958" s="1411" t="s">
        <v>3946</v>
      </c>
      <c r="EL958" s="1411" t="s">
        <v>2485</v>
      </c>
      <c r="EM958" s="1411" t="s">
        <v>2486</v>
      </c>
      <c r="EN958" s="1411" t="s">
        <v>2953</v>
      </c>
      <c r="EO958" s="1414" t="s">
        <v>2954</v>
      </c>
    </row>
    <row r="959" spans="2:145">
      <c r="B959" s="1439"/>
      <c r="C959" s="1439"/>
      <c r="D959" s="1439"/>
      <c r="E959" s="1439">
        <f t="array" ref="E959">IF(H958&lt;&gt;"",E958,IF(E958="","",IFERROR(MATCH(TRUE(),INDEX(INDEX(K:K,E958+1):K219&lt;&gt;"",0),0)+E958,"")))</f>
        <v>1100</v>
      </c>
      <c r="F959" s="1441">
        <f t="shared" si="210"/>
        <v>0</v>
      </c>
      <c r="G959" s="1441" t="str">
        <f t="shared" si="204"/>
        <v/>
      </c>
      <c r="H959" s="1440" t="str">
        <f t="shared" si="205"/>
        <v/>
      </c>
      <c r="I959" s="1439" t="str">
        <f>IF(AND(F959&lt;&gt;"",N26&gt;0,M959&gt;N26),"Mot &gt; limite","")</f>
        <v/>
      </c>
      <c r="M959" s="1408">
        <f>IF(OR(F959="",N26="",N26&lt;=0),"",IF(LEN(F959)&lt;=N26,LEN(F959),IFERROR(FIND("♦",SUBSTITUTE(LEFT(F959,N26)," ","♦",LEN(LEFT(F959,N26))-LEN(SUBSTITUTE(LEFT(F959,N26)," ","")))),FIND(" ",F959&amp;" ",N26+1)-1)))</f>
        <v>1</v>
      </c>
      <c r="N959" s="1437" t="str">
        <f t="shared" si="206"/>
        <v/>
      </c>
      <c r="O959" s="1438" t="str">
        <f t="shared" si="207"/>
        <v/>
      </c>
      <c r="P959" s="1437" t="str">
        <f t="shared" si="208"/>
        <v/>
      </c>
      <c r="Q959" s="1437" t="str">
        <f t="shared" si="209"/>
        <v/>
      </c>
      <c r="EF959" s="1412"/>
      <c r="EG959" s="1411" t="s">
        <v>3947</v>
      </c>
      <c r="EH959" s="1411" t="s">
        <v>603</v>
      </c>
      <c r="EI959" s="1411" t="s">
        <v>1906</v>
      </c>
      <c r="EJ959" s="1411" t="s">
        <v>3948</v>
      </c>
      <c r="EK959" s="1411" t="s">
        <v>3948</v>
      </c>
      <c r="EL959" s="1411" t="s">
        <v>2485</v>
      </c>
      <c r="EM959" s="1411" t="s">
        <v>2486</v>
      </c>
      <c r="EN959" s="1411" t="s">
        <v>2953</v>
      </c>
      <c r="EO959" s="1414" t="s">
        <v>2954</v>
      </c>
    </row>
    <row r="960" spans="2:145">
      <c r="B960" s="1439"/>
      <c r="C960" s="1439"/>
      <c r="D960" s="1439"/>
      <c r="E960" s="1439">
        <f t="array" ref="E960">IF(H959&lt;&gt;"",E959,IF(E959="","",IFERROR(MATCH(TRUE(),INDEX(INDEX(K:K,E959+1):K219&lt;&gt;"",0),0)+E959,"")))</f>
        <v>1101</v>
      </c>
      <c r="F960" s="1441">
        <f t="shared" si="210"/>
        <v>0</v>
      </c>
      <c r="G960" s="1441" t="str">
        <f t="shared" si="204"/>
        <v/>
      </c>
      <c r="H960" s="1440" t="str">
        <f t="shared" si="205"/>
        <v/>
      </c>
      <c r="I960" s="1439" t="str">
        <f>IF(AND(F960&lt;&gt;"",N26&gt;0,M960&gt;N26),"Mot &gt; limite","")</f>
        <v/>
      </c>
      <c r="M960" s="1408">
        <f>IF(OR(F960="",N26="",N26&lt;=0),"",IF(LEN(F960)&lt;=N26,LEN(F960),IFERROR(FIND("♦",SUBSTITUTE(LEFT(F960,N26)," ","♦",LEN(LEFT(F960,N26))-LEN(SUBSTITUTE(LEFT(F960,N26)," ","")))),FIND(" ",F960&amp;" ",N26+1)-1)))</f>
        <v>1</v>
      </c>
      <c r="N960" s="1437" t="str">
        <f t="shared" si="206"/>
        <v/>
      </c>
      <c r="O960" s="1438" t="str">
        <f t="shared" si="207"/>
        <v/>
      </c>
      <c r="P960" s="1437" t="str">
        <f t="shared" si="208"/>
        <v/>
      </c>
      <c r="Q960" s="1437" t="str">
        <f t="shared" si="209"/>
        <v/>
      </c>
      <c r="EF960" s="1412"/>
      <c r="EG960" s="1411" t="s">
        <v>3949</v>
      </c>
      <c r="EH960" s="1411" t="s">
        <v>603</v>
      </c>
      <c r="EI960" s="1411" t="s">
        <v>1906</v>
      </c>
      <c r="EJ960" s="1411" t="s">
        <v>3950</v>
      </c>
      <c r="EK960" s="1411" t="s">
        <v>3950</v>
      </c>
      <c r="EL960" s="1411" t="s">
        <v>2485</v>
      </c>
      <c r="EM960" s="1411" t="s">
        <v>2486</v>
      </c>
      <c r="EN960" s="1411" t="s">
        <v>2953</v>
      </c>
      <c r="EO960" s="1414" t="s">
        <v>2954</v>
      </c>
    </row>
    <row r="961" spans="2:145">
      <c r="B961" s="1439"/>
      <c r="C961" s="1439"/>
      <c r="D961" s="1439"/>
      <c r="E961" s="1439">
        <f t="array" ref="E961">IF(H960&lt;&gt;"",E960,IF(E960="","",IFERROR(MATCH(TRUE(),INDEX(INDEX(K:K,E960+1):K219&lt;&gt;"",0),0)+E960,"")))</f>
        <v>1102</v>
      </c>
      <c r="F961" s="1441">
        <f t="shared" si="210"/>
        <v>0</v>
      </c>
      <c r="G961" s="1441" t="str">
        <f t="shared" si="204"/>
        <v/>
      </c>
      <c r="H961" s="1440" t="str">
        <f t="shared" si="205"/>
        <v/>
      </c>
      <c r="I961" s="1439" t="str">
        <f>IF(AND(F961&lt;&gt;"",N26&gt;0,M961&gt;N26),"Mot &gt; limite","")</f>
        <v/>
      </c>
      <c r="M961" s="1408">
        <f>IF(OR(F961="",N26="",N26&lt;=0),"",IF(LEN(F961)&lt;=N26,LEN(F961),IFERROR(FIND("♦",SUBSTITUTE(LEFT(F961,N26)," ","♦",LEN(LEFT(F961,N26))-LEN(SUBSTITUTE(LEFT(F961,N26)," ","")))),FIND(" ",F961&amp;" ",N26+1)-1)))</f>
        <v>1</v>
      </c>
      <c r="N961" s="1437" t="str">
        <f t="shared" si="206"/>
        <v/>
      </c>
      <c r="O961" s="1438" t="str">
        <f t="shared" si="207"/>
        <v/>
      </c>
      <c r="P961" s="1437" t="str">
        <f t="shared" si="208"/>
        <v/>
      </c>
      <c r="Q961" s="1437" t="str">
        <f t="shared" si="209"/>
        <v/>
      </c>
      <c r="EF961" s="1412"/>
      <c r="EG961" s="1411" t="s">
        <v>3951</v>
      </c>
      <c r="EH961" s="1411" t="s">
        <v>603</v>
      </c>
      <c r="EI961" s="1411" t="s">
        <v>1906</v>
      </c>
      <c r="EJ961" s="1411" t="s">
        <v>3952</v>
      </c>
      <c r="EK961" s="1411" t="s">
        <v>3952</v>
      </c>
      <c r="EL961" s="1411" t="s">
        <v>2485</v>
      </c>
      <c r="EM961" s="1411" t="s">
        <v>2486</v>
      </c>
      <c r="EN961" s="1411" t="s">
        <v>2953</v>
      </c>
      <c r="EO961" s="1414" t="s">
        <v>2954</v>
      </c>
    </row>
    <row r="962" spans="2:145">
      <c r="B962" s="1439"/>
      <c r="C962" s="1439"/>
      <c r="D962" s="1439"/>
      <c r="E962" s="1439">
        <f t="array" ref="E962">IF(H961&lt;&gt;"",E961,IF(E961="","",IFERROR(MATCH(TRUE(),INDEX(INDEX(K:K,E961+1):K219&lt;&gt;"",0),0)+E961,"")))</f>
        <v>1103</v>
      </c>
      <c r="F962" s="1441">
        <f t="shared" si="210"/>
        <v>0</v>
      </c>
      <c r="G962" s="1441" t="str">
        <f t="shared" si="204"/>
        <v/>
      </c>
      <c r="H962" s="1440" t="str">
        <f t="shared" si="205"/>
        <v/>
      </c>
      <c r="I962" s="1439" t="str">
        <f>IF(AND(F962&lt;&gt;"",N26&gt;0,M962&gt;N26),"Mot &gt; limite","")</f>
        <v/>
      </c>
      <c r="M962" s="1408">
        <f>IF(OR(F962="",N26="",N26&lt;=0),"",IF(LEN(F962)&lt;=N26,LEN(F962),IFERROR(FIND("♦",SUBSTITUTE(LEFT(F962,N26)," ","♦",LEN(LEFT(F962,N26))-LEN(SUBSTITUTE(LEFT(F962,N26)," ","")))),FIND(" ",F962&amp;" ",N26+1)-1)))</f>
        <v>1</v>
      </c>
      <c r="N962" s="1437" t="str">
        <f t="shared" si="206"/>
        <v/>
      </c>
      <c r="O962" s="1438" t="str">
        <f t="shared" si="207"/>
        <v/>
      </c>
      <c r="P962" s="1437" t="str">
        <f t="shared" si="208"/>
        <v/>
      </c>
      <c r="Q962" s="1437" t="str">
        <f t="shared" si="209"/>
        <v/>
      </c>
      <c r="EF962" s="1412"/>
      <c r="EG962" s="1411" t="s">
        <v>3953</v>
      </c>
      <c r="EH962" s="1411" t="s">
        <v>603</v>
      </c>
      <c r="EI962" s="1411" t="s">
        <v>1906</v>
      </c>
      <c r="EJ962" s="1411" t="s">
        <v>3954</v>
      </c>
      <c r="EK962" s="1411" t="s">
        <v>3954</v>
      </c>
      <c r="EL962" s="1411" t="s">
        <v>2485</v>
      </c>
      <c r="EM962" s="1411" t="s">
        <v>2486</v>
      </c>
      <c r="EN962" s="1411" t="s">
        <v>2953</v>
      </c>
      <c r="EO962" s="1414" t="s">
        <v>2954</v>
      </c>
    </row>
    <row r="963" spans="2:145">
      <c r="B963" s="1439"/>
      <c r="C963" s="1439"/>
      <c r="D963" s="1439"/>
      <c r="E963" s="1439">
        <f t="array" ref="E963">IF(H962&lt;&gt;"",E962,IF(E962="","",IFERROR(MATCH(TRUE(),INDEX(INDEX(K:K,E962+1):K219&lt;&gt;"",0),0)+E962,"")))</f>
        <v>1104</v>
      </c>
      <c r="F963" s="1441">
        <f t="shared" si="210"/>
        <v>0</v>
      </c>
      <c r="G963" s="1441" t="str">
        <f t="shared" si="204"/>
        <v/>
      </c>
      <c r="H963" s="1440" t="str">
        <f t="shared" si="205"/>
        <v/>
      </c>
      <c r="I963" s="1439" t="str">
        <f>IF(AND(F963&lt;&gt;"",N26&gt;0,M963&gt;N26),"Mot &gt; limite","")</f>
        <v/>
      </c>
      <c r="M963" s="1408">
        <f>IF(OR(F963="",N26="",N26&lt;=0),"",IF(LEN(F963)&lt;=N26,LEN(F963),IFERROR(FIND("♦",SUBSTITUTE(LEFT(F963,N26)," ","♦",LEN(LEFT(F963,N26))-LEN(SUBSTITUTE(LEFT(F963,N26)," ","")))),FIND(" ",F963&amp;" ",N26+1)-1)))</f>
        <v>1</v>
      </c>
      <c r="N963" s="1437" t="str">
        <f t="shared" si="206"/>
        <v/>
      </c>
      <c r="O963" s="1438" t="str">
        <f t="shared" si="207"/>
        <v/>
      </c>
      <c r="P963" s="1437" t="str">
        <f t="shared" si="208"/>
        <v/>
      </c>
      <c r="Q963" s="1437" t="str">
        <f t="shared" si="209"/>
        <v/>
      </c>
      <c r="EF963" s="1412"/>
      <c r="EG963" s="1411" t="s">
        <v>3955</v>
      </c>
      <c r="EH963" s="1411" t="s">
        <v>603</v>
      </c>
      <c r="EI963" s="1411" t="s">
        <v>1906</v>
      </c>
      <c r="EJ963" s="1411" t="s">
        <v>3956</v>
      </c>
      <c r="EK963" s="1411" t="s">
        <v>3956</v>
      </c>
      <c r="EL963" s="1411" t="s">
        <v>2485</v>
      </c>
      <c r="EM963" s="1411" t="s">
        <v>2486</v>
      </c>
      <c r="EN963" s="1411" t="s">
        <v>2953</v>
      </c>
      <c r="EO963" s="1414" t="s">
        <v>2954</v>
      </c>
    </row>
    <row r="964" spans="2:145">
      <c r="B964" s="1439"/>
      <c r="C964" s="1439"/>
      <c r="D964" s="1439"/>
      <c r="E964" s="1439">
        <f t="array" ref="E964">IF(H963&lt;&gt;"",E963,IF(E963="","",IFERROR(MATCH(TRUE(),INDEX(INDEX(K:K,E963+1):K219&lt;&gt;"",0),0)+E963,"")))</f>
        <v>1105</v>
      </c>
      <c r="F964" s="1441">
        <f t="shared" si="210"/>
        <v>0</v>
      </c>
      <c r="G964" s="1441" t="str">
        <f t="shared" si="204"/>
        <v/>
      </c>
      <c r="H964" s="1440" t="str">
        <f t="shared" si="205"/>
        <v/>
      </c>
      <c r="I964" s="1439" t="str">
        <f>IF(AND(F964&lt;&gt;"",N26&gt;0,M964&gt;N26),"Mot &gt; limite","")</f>
        <v/>
      </c>
      <c r="M964" s="1408">
        <f>IF(OR(F964="",N26="",N26&lt;=0),"",IF(LEN(F964)&lt;=N26,LEN(F964),IFERROR(FIND("♦",SUBSTITUTE(LEFT(F964,N26)," ","♦",LEN(LEFT(F964,N26))-LEN(SUBSTITUTE(LEFT(F964,N26)," ","")))),FIND(" ",F964&amp;" ",N26+1)-1)))</f>
        <v>1</v>
      </c>
      <c r="N964" s="1437" t="str">
        <f t="shared" si="206"/>
        <v/>
      </c>
      <c r="O964" s="1438" t="str">
        <f t="shared" si="207"/>
        <v/>
      </c>
      <c r="P964" s="1437" t="str">
        <f t="shared" si="208"/>
        <v/>
      </c>
      <c r="Q964" s="1437" t="str">
        <f t="shared" si="209"/>
        <v/>
      </c>
      <c r="EF964" s="1412"/>
      <c r="EG964" s="1411" t="s">
        <v>3957</v>
      </c>
      <c r="EH964" s="1411" t="s">
        <v>603</v>
      </c>
      <c r="EI964" s="1411" t="s">
        <v>1906</v>
      </c>
      <c r="EJ964" s="1411" t="s">
        <v>3958</v>
      </c>
      <c r="EK964" s="1411" t="s">
        <v>3958</v>
      </c>
      <c r="EL964" s="1411" t="s">
        <v>2485</v>
      </c>
      <c r="EM964" s="1411" t="s">
        <v>2486</v>
      </c>
      <c r="EN964" s="1411" t="s">
        <v>2953</v>
      </c>
      <c r="EO964" s="1414" t="s">
        <v>2954</v>
      </c>
    </row>
    <row r="965" spans="2:145">
      <c r="B965" s="1439"/>
      <c r="C965" s="1439"/>
      <c r="D965" s="1439"/>
      <c r="E965" s="1439">
        <f t="array" ref="E965">IF(H964&lt;&gt;"",E964,IF(E964="","",IFERROR(MATCH(TRUE(),INDEX(INDEX(K:K,E964+1):K219&lt;&gt;"",0),0)+E964,"")))</f>
        <v>1106</v>
      </c>
      <c r="F965" s="1441">
        <f t="shared" si="210"/>
        <v>0</v>
      </c>
      <c r="G965" s="1441" t="str">
        <f t="shared" si="204"/>
        <v/>
      </c>
      <c r="H965" s="1440" t="str">
        <f t="shared" si="205"/>
        <v/>
      </c>
      <c r="I965" s="1439" t="str">
        <f>IF(AND(F965&lt;&gt;"",N26&gt;0,M965&gt;N26),"Mot &gt; limite","")</f>
        <v/>
      </c>
      <c r="M965" s="1408">
        <f>IF(OR(F965="",N26="",N26&lt;=0),"",IF(LEN(F965)&lt;=N26,LEN(F965),IFERROR(FIND("♦",SUBSTITUTE(LEFT(F965,N26)," ","♦",LEN(LEFT(F965,N26))-LEN(SUBSTITUTE(LEFT(F965,N26)," ","")))),FIND(" ",F965&amp;" ",N26+1)-1)))</f>
        <v>1</v>
      </c>
      <c r="N965" s="1437" t="str">
        <f t="shared" si="206"/>
        <v/>
      </c>
      <c r="O965" s="1438" t="str">
        <f t="shared" si="207"/>
        <v/>
      </c>
      <c r="P965" s="1437" t="str">
        <f t="shared" si="208"/>
        <v/>
      </c>
      <c r="Q965" s="1437" t="str">
        <f t="shared" si="209"/>
        <v/>
      </c>
      <c r="EF965" s="1412"/>
      <c r="EG965" s="1411" t="s">
        <v>3959</v>
      </c>
      <c r="EH965" s="1411" t="s">
        <v>603</v>
      </c>
      <c r="EI965" s="1411" t="s">
        <v>1906</v>
      </c>
      <c r="EJ965" s="1411" t="s">
        <v>3960</v>
      </c>
      <c r="EK965" s="1411" t="s">
        <v>3960</v>
      </c>
      <c r="EL965" s="1411" t="s">
        <v>2485</v>
      </c>
      <c r="EM965" s="1411" t="s">
        <v>2486</v>
      </c>
      <c r="EN965" s="1411" t="s">
        <v>2953</v>
      </c>
      <c r="EO965" s="1414" t="s">
        <v>2954</v>
      </c>
    </row>
    <row r="966" spans="2:145">
      <c r="B966" s="1439"/>
      <c r="C966" s="1439"/>
      <c r="D966" s="1439"/>
      <c r="E966" s="1439">
        <f t="array" ref="E966">IF(H965&lt;&gt;"",E965,IF(E965="","",IFERROR(MATCH(TRUE(),INDEX(INDEX(K:K,E965+1):K219&lt;&gt;"",0),0)+E965,"")))</f>
        <v>1107</v>
      </c>
      <c r="F966" s="1441">
        <f t="shared" si="210"/>
        <v>0</v>
      </c>
      <c r="G966" s="1441" t="str">
        <f t="shared" si="204"/>
        <v/>
      </c>
      <c r="H966" s="1440" t="str">
        <f t="shared" si="205"/>
        <v/>
      </c>
      <c r="I966" s="1439" t="str">
        <f>IF(AND(F966&lt;&gt;"",N26&gt;0,M966&gt;N26),"Mot &gt; limite","")</f>
        <v/>
      </c>
      <c r="M966" s="1408">
        <f>IF(OR(F966="",N26="",N26&lt;=0),"",IF(LEN(F966)&lt;=N26,LEN(F966),IFERROR(FIND("♦",SUBSTITUTE(LEFT(F966,N26)," ","♦",LEN(LEFT(F966,N26))-LEN(SUBSTITUTE(LEFT(F966,N26)," ","")))),FIND(" ",F966&amp;" ",N26+1)-1)))</f>
        <v>1</v>
      </c>
      <c r="N966" s="1437" t="str">
        <f t="shared" si="206"/>
        <v/>
      </c>
      <c r="O966" s="1438" t="str">
        <f t="shared" si="207"/>
        <v/>
      </c>
      <c r="P966" s="1437" t="str">
        <f t="shared" si="208"/>
        <v/>
      </c>
      <c r="Q966" s="1437" t="str">
        <f t="shared" si="209"/>
        <v/>
      </c>
      <c r="EF966" s="1412"/>
      <c r="EG966" s="1411" t="s">
        <v>3961</v>
      </c>
      <c r="EH966" s="1411" t="s">
        <v>603</v>
      </c>
      <c r="EI966" s="1411" t="s">
        <v>1906</v>
      </c>
      <c r="EJ966" s="1411" t="s">
        <v>3962</v>
      </c>
      <c r="EK966" s="1411" t="s">
        <v>3962</v>
      </c>
      <c r="EL966" s="1411" t="s">
        <v>2485</v>
      </c>
      <c r="EM966" s="1411" t="s">
        <v>2486</v>
      </c>
      <c r="EN966" s="1411" t="s">
        <v>2953</v>
      </c>
      <c r="EO966" s="1414" t="s">
        <v>2954</v>
      </c>
    </row>
    <row r="967" spans="2:145">
      <c r="B967" s="1439"/>
      <c r="C967" s="1439"/>
      <c r="D967" s="1439"/>
      <c r="E967" s="1439">
        <f t="array" ref="E967">IF(H966&lt;&gt;"",E966,IF(E966="","",IFERROR(MATCH(TRUE(),INDEX(INDEX(K:K,E966+1):K219&lt;&gt;"",0),0)+E966,"")))</f>
        <v>1108</v>
      </c>
      <c r="F967" s="1441">
        <f t="shared" si="210"/>
        <v>0</v>
      </c>
      <c r="G967" s="1441" t="str">
        <f t="shared" si="204"/>
        <v/>
      </c>
      <c r="H967" s="1440" t="str">
        <f t="shared" si="205"/>
        <v/>
      </c>
      <c r="I967" s="1439" t="str">
        <f>IF(AND(F967&lt;&gt;"",N26&gt;0,M967&gt;N26),"Mot &gt; limite","")</f>
        <v/>
      </c>
      <c r="M967" s="1408">
        <f>IF(OR(F967="",N26="",N26&lt;=0),"",IF(LEN(F967)&lt;=N26,LEN(F967),IFERROR(FIND("♦",SUBSTITUTE(LEFT(F967,N26)," ","♦",LEN(LEFT(F967,N26))-LEN(SUBSTITUTE(LEFT(F967,N26)," ","")))),FIND(" ",F967&amp;" ",N26+1)-1)))</f>
        <v>1</v>
      </c>
      <c r="N967" s="1437" t="str">
        <f t="shared" si="206"/>
        <v/>
      </c>
      <c r="O967" s="1438" t="str">
        <f t="shared" si="207"/>
        <v/>
      </c>
      <c r="P967" s="1437" t="str">
        <f t="shared" si="208"/>
        <v/>
      </c>
      <c r="Q967" s="1437" t="str">
        <f t="shared" si="209"/>
        <v/>
      </c>
      <c r="EF967" s="1412"/>
      <c r="EG967" s="1411" t="s">
        <v>3963</v>
      </c>
      <c r="EH967" s="1411" t="s">
        <v>603</v>
      </c>
      <c r="EI967" s="1411" t="s">
        <v>1906</v>
      </c>
      <c r="EJ967" s="1411" t="s">
        <v>3964</v>
      </c>
      <c r="EK967" s="1411" t="s">
        <v>3964</v>
      </c>
      <c r="EL967" s="1411" t="s">
        <v>2485</v>
      </c>
      <c r="EM967" s="1411" t="s">
        <v>2486</v>
      </c>
      <c r="EN967" s="1411" t="s">
        <v>2953</v>
      </c>
      <c r="EO967" s="1414" t="s">
        <v>2954</v>
      </c>
    </row>
    <row r="968" spans="2:145">
      <c r="B968" s="1439"/>
      <c r="C968" s="1439"/>
      <c r="D968" s="1439"/>
      <c r="E968" s="1439">
        <f t="array" ref="E968">IF(H967&lt;&gt;"",E967,IF(E967="","",IFERROR(MATCH(TRUE(),INDEX(INDEX(K:K,E967+1):K219&lt;&gt;"",0),0)+E967,"")))</f>
        <v>1109</v>
      </c>
      <c r="F968" s="1441">
        <f t="shared" si="210"/>
        <v>0</v>
      </c>
      <c r="G968" s="1441" t="str">
        <f t="shared" si="204"/>
        <v/>
      </c>
      <c r="H968" s="1440" t="str">
        <f t="shared" si="205"/>
        <v/>
      </c>
      <c r="I968" s="1439" t="str">
        <f>IF(AND(F968&lt;&gt;"",N26&gt;0,M968&gt;N26),"Mot &gt; limite","")</f>
        <v/>
      </c>
      <c r="M968" s="1408">
        <f>IF(OR(F968="",N26="",N26&lt;=0),"",IF(LEN(F968)&lt;=N26,LEN(F968),IFERROR(FIND("♦",SUBSTITUTE(LEFT(F968,N26)," ","♦",LEN(LEFT(F968,N26))-LEN(SUBSTITUTE(LEFT(F968,N26)," ","")))),FIND(" ",F968&amp;" ",N26+1)-1)))</f>
        <v>1</v>
      </c>
      <c r="N968" s="1437" t="str">
        <f t="shared" si="206"/>
        <v/>
      </c>
      <c r="O968" s="1438" t="str">
        <f t="shared" si="207"/>
        <v/>
      </c>
      <c r="P968" s="1437" t="str">
        <f t="shared" si="208"/>
        <v/>
      </c>
      <c r="Q968" s="1437" t="str">
        <f t="shared" si="209"/>
        <v/>
      </c>
      <c r="EF968" s="1412"/>
      <c r="EG968" s="1411" t="s">
        <v>3965</v>
      </c>
      <c r="EH968" s="1411" t="s">
        <v>603</v>
      </c>
      <c r="EI968" s="1411" t="s">
        <v>1906</v>
      </c>
      <c r="EJ968" s="1411" t="s">
        <v>3966</v>
      </c>
      <c r="EK968" s="1411" t="s">
        <v>3966</v>
      </c>
      <c r="EL968" s="1411" t="s">
        <v>2485</v>
      </c>
      <c r="EM968" s="1411" t="s">
        <v>2486</v>
      </c>
      <c r="EN968" s="1411" t="s">
        <v>2953</v>
      </c>
      <c r="EO968" s="1414" t="s">
        <v>2954</v>
      </c>
    </row>
    <row r="969" spans="2:145">
      <c r="B969" s="1439"/>
      <c r="C969" s="1439"/>
      <c r="D969" s="1439"/>
      <c r="E969" s="1439">
        <f t="array" ref="E969">IF(H968&lt;&gt;"",E968,IF(E968="","",IFERROR(MATCH(TRUE(),INDEX(INDEX(K:K,E968+1):K219&lt;&gt;"",0),0)+E968,"")))</f>
        <v>1110</v>
      </c>
      <c r="F969" s="1441">
        <f t="shared" si="210"/>
        <v>0</v>
      </c>
      <c r="G969" s="1441" t="str">
        <f t="shared" si="204"/>
        <v/>
      </c>
      <c r="H969" s="1440" t="str">
        <f t="shared" si="205"/>
        <v/>
      </c>
      <c r="I969" s="1439" t="str">
        <f>IF(AND(F969&lt;&gt;"",N26&gt;0,M969&gt;N26),"Mot &gt; limite","")</f>
        <v/>
      </c>
      <c r="M969" s="1408">
        <f>IF(OR(F969="",N26="",N26&lt;=0),"",IF(LEN(F969)&lt;=N26,LEN(F969),IFERROR(FIND("♦",SUBSTITUTE(LEFT(F969,N26)," ","♦",LEN(LEFT(F969,N26))-LEN(SUBSTITUTE(LEFT(F969,N26)," ","")))),FIND(" ",F969&amp;" ",N26+1)-1)))</f>
        <v>1</v>
      </c>
      <c r="N969" s="1437" t="str">
        <f t="shared" si="206"/>
        <v/>
      </c>
      <c r="O969" s="1438" t="str">
        <f t="shared" si="207"/>
        <v/>
      </c>
      <c r="P969" s="1437" t="str">
        <f t="shared" si="208"/>
        <v/>
      </c>
      <c r="Q969" s="1437" t="str">
        <f t="shared" si="209"/>
        <v/>
      </c>
      <c r="EF969" s="1412"/>
      <c r="EG969" s="1411" t="s">
        <v>3967</v>
      </c>
      <c r="EH969" s="1411" t="s">
        <v>603</v>
      </c>
      <c r="EI969" s="1411" t="s">
        <v>1906</v>
      </c>
      <c r="EJ969" s="1411" t="s">
        <v>3968</v>
      </c>
      <c r="EK969" s="1411" t="s">
        <v>3968</v>
      </c>
      <c r="EL969" s="1411" t="s">
        <v>2485</v>
      </c>
      <c r="EM969" s="1411" t="s">
        <v>2486</v>
      </c>
      <c r="EN969" s="1411" t="s">
        <v>2953</v>
      </c>
      <c r="EO969" s="1414" t="s">
        <v>2954</v>
      </c>
    </row>
    <row r="970" spans="2:145">
      <c r="B970" s="1439"/>
      <c r="C970" s="1439"/>
      <c r="D970" s="1439"/>
      <c r="E970" s="1439">
        <f t="array" ref="E970">IF(H969&lt;&gt;"",E969,IF(E969="","",IFERROR(MATCH(TRUE(),INDEX(INDEX(K:K,E969+1):K219&lt;&gt;"",0),0)+E969,"")))</f>
        <v>1111</v>
      </c>
      <c r="F970" s="1441">
        <f t="shared" si="210"/>
        <v>0</v>
      </c>
      <c r="G970" s="1441" t="str">
        <f t="shared" si="204"/>
        <v/>
      </c>
      <c r="H970" s="1440" t="str">
        <f t="shared" si="205"/>
        <v/>
      </c>
      <c r="I970" s="1439" t="str">
        <f>IF(AND(F970&lt;&gt;"",N26&gt;0,M970&gt;N26),"Mot &gt; limite","")</f>
        <v/>
      </c>
      <c r="M970" s="1408">
        <f>IF(OR(F970="",N26="",N26&lt;=0),"",IF(LEN(F970)&lt;=N26,LEN(F970),IFERROR(FIND("♦",SUBSTITUTE(LEFT(F970,N26)," ","♦",LEN(LEFT(F970,N26))-LEN(SUBSTITUTE(LEFT(F970,N26)," ","")))),FIND(" ",F970&amp;" ",N26+1)-1)))</f>
        <v>1</v>
      </c>
      <c r="N970" s="1437" t="str">
        <f t="shared" si="206"/>
        <v/>
      </c>
      <c r="O970" s="1438" t="str">
        <f t="shared" si="207"/>
        <v/>
      </c>
      <c r="P970" s="1437" t="str">
        <f t="shared" si="208"/>
        <v/>
      </c>
      <c r="Q970" s="1437" t="str">
        <f t="shared" si="209"/>
        <v/>
      </c>
      <c r="EF970" s="1412"/>
      <c r="EG970" s="1411" t="s">
        <v>3969</v>
      </c>
      <c r="EH970" s="1411" t="s">
        <v>603</v>
      </c>
      <c r="EI970" s="1411" t="s">
        <v>1906</v>
      </c>
      <c r="EJ970" s="1411" t="s">
        <v>3970</v>
      </c>
      <c r="EK970" s="1411" t="s">
        <v>3970</v>
      </c>
      <c r="EL970" s="1411" t="s">
        <v>2485</v>
      </c>
      <c r="EM970" s="1411" t="s">
        <v>2486</v>
      </c>
      <c r="EN970" s="1411" t="s">
        <v>2953</v>
      </c>
      <c r="EO970" s="1414" t="s">
        <v>2954</v>
      </c>
    </row>
    <row r="971" spans="2:145">
      <c r="B971" s="1439"/>
      <c r="C971" s="1439"/>
      <c r="D971" s="1439"/>
      <c r="E971" s="1439">
        <f t="array" ref="E971">IF(H970&lt;&gt;"",E970,IF(E970="","",IFERROR(MATCH(TRUE(),INDEX(INDEX(K:K,E970+1):K219&lt;&gt;"",0),0)+E970,"")))</f>
        <v>1112</v>
      </c>
      <c r="F971" s="1441">
        <f t="shared" si="210"/>
        <v>0</v>
      </c>
      <c r="G971" s="1441" t="str">
        <f t="shared" si="204"/>
        <v/>
      </c>
      <c r="H971" s="1440" t="str">
        <f t="shared" si="205"/>
        <v/>
      </c>
      <c r="I971" s="1439" t="str">
        <f>IF(AND(F971&lt;&gt;"",N26&gt;0,M971&gt;N26),"Mot &gt; limite","")</f>
        <v/>
      </c>
      <c r="M971" s="1408">
        <f>IF(OR(F971="",N26="",N26&lt;=0),"",IF(LEN(F971)&lt;=N26,LEN(F971),IFERROR(FIND("♦",SUBSTITUTE(LEFT(F971,N26)," ","♦",LEN(LEFT(F971,N26))-LEN(SUBSTITUTE(LEFT(F971,N26)," ","")))),FIND(" ",F971&amp;" ",N26+1)-1)))</f>
        <v>1</v>
      </c>
      <c r="N971" s="1437" t="str">
        <f t="shared" si="206"/>
        <v/>
      </c>
      <c r="O971" s="1438" t="str">
        <f t="shared" si="207"/>
        <v/>
      </c>
      <c r="P971" s="1437" t="str">
        <f t="shared" si="208"/>
        <v/>
      </c>
      <c r="Q971" s="1437" t="str">
        <f t="shared" si="209"/>
        <v/>
      </c>
      <c r="EF971" s="1412"/>
      <c r="EG971" s="1411" t="s">
        <v>3971</v>
      </c>
      <c r="EH971" s="1411" t="s">
        <v>603</v>
      </c>
      <c r="EI971" s="1411" t="s">
        <v>1906</v>
      </c>
      <c r="EJ971" s="1411" t="s">
        <v>3972</v>
      </c>
      <c r="EK971" s="1411" t="s">
        <v>3972</v>
      </c>
      <c r="EL971" s="1411" t="s">
        <v>2485</v>
      </c>
      <c r="EM971" s="1411" t="s">
        <v>2486</v>
      </c>
      <c r="EN971" s="1411" t="s">
        <v>2953</v>
      </c>
      <c r="EO971" s="1414" t="s">
        <v>2954</v>
      </c>
    </row>
    <row r="972" spans="2:145">
      <c r="B972" s="1439"/>
      <c r="C972" s="1439"/>
      <c r="D972" s="1439"/>
      <c r="E972" s="1439">
        <f t="array" ref="E972">IF(H971&lt;&gt;"",E971,IF(E971="","",IFERROR(MATCH(TRUE(),INDEX(INDEX(K:K,E971+1):K219&lt;&gt;"",0),0)+E971,"")))</f>
        <v>1113</v>
      </c>
      <c r="F972" s="1441">
        <f t="shared" si="210"/>
        <v>0</v>
      </c>
      <c r="G972" s="1441" t="str">
        <f t="shared" si="204"/>
        <v/>
      </c>
      <c r="H972" s="1440" t="str">
        <f t="shared" si="205"/>
        <v/>
      </c>
      <c r="I972" s="1439" t="str">
        <f>IF(AND(F972&lt;&gt;"",N26&gt;0,M972&gt;N26),"Mot &gt; limite","")</f>
        <v/>
      </c>
      <c r="M972" s="1408">
        <f>IF(OR(F972="",N26="",N26&lt;=0),"",IF(LEN(F972)&lt;=N26,LEN(F972),IFERROR(FIND("♦",SUBSTITUTE(LEFT(F972,N26)," ","♦",LEN(LEFT(F972,N26))-LEN(SUBSTITUTE(LEFT(F972,N26)," ","")))),FIND(" ",F972&amp;" ",N26+1)-1)))</f>
        <v>1</v>
      </c>
      <c r="N972" s="1437" t="str">
        <f t="shared" si="206"/>
        <v/>
      </c>
      <c r="O972" s="1438" t="str">
        <f t="shared" si="207"/>
        <v/>
      </c>
      <c r="P972" s="1437" t="str">
        <f t="shared" si="208"/>
        <v/>
      </c>
      <c r="Q972" s="1437" t="str">
        <f t="shared" si="209"/>
        <v/>
      </c>
      <c r="EF972" s="1412"/>
      <c r="EG972" s="1411" t="s">
        <v>3973</v>
      </c>
      <c r="EH972" s="1411" t="s">
        <v>603</v>
      </c>
      <c r="EI972" s="1411" t="s">
        <v>1906</v>
      </c>
      <c r="EJ972" s="1411" t="s">
        <v>3974</v>
      </c>
      <c r="EK972" s="1411" t="s">
        <v>3974</v>
      </c>
      <c r="EL972" s="1411" t="s">
        <v>2485</v>
      </c>
      <c r="EM972" s="1411" t="s">
        <v>2486</v>
      </c>
      <c r="EN972" s="1411" t="s">
        <v>2953</v>
      </c>
      <c r="EO972" s="1414" t="s">
        <v>2954</v>
      </c>
    </row>
    <row r="973" spans="2:145">
      <c r="B973" s="1439"/>
      <c r="C973" s="1439"/>
      <c r="D973" s="1439"/>
      <c r="E973" s="1439">
        <f t="array" ref="E973">IF(H972&lt;&gt;"",E972,IF(E972="","",IFERROR(MATCH(TRUE(),INDEX(INDEX(K:K,E972+1):K219&lt;&gt;"",0),0)+E972,"")))</f>
        <v>1114</v>
      </c>
      <c r="F973" s="1441">
        <f t="shared" si="210"/>
        <v>0</v>
      </c>
      <c r="G973" s="1441" t="str">
        <f t="shared" si="204"/>
        <v/>
      </c>
      <c r="H973" s="1440" t="str">
        <f t="shared" si="205"/>
        <v/>
      </c>
      <c r="I973" s="1439" t="str">
        <f>IF(AND(F973&lt;&gt;"",N26&gt;0,M973&gt;N26),"Mot &gt; limite","")</f>
        <v/>
      </c>
      <c r="M973" s="1408">
        <f>IF(OR(F973="",N26="",N26&lt;=0),"",IF(LEN(F973)&lt;=N26,LEN(F973),IFERROR(FIND("♦",SUBSTITUTE(LEFT(F973,N26)," ","♦",LEN(LEFT(F973,N26))-LEN(SUBSTITUTE(LEFT(F973,N26)," ","")))),FIND(" ",F973&amp;" ",N26+1)-1)))</f>
        <v>1</v>
      </c>
      <c r="N973" s="1437" t="str">
        <f t="shared" si="206"/>
        <v/>
      </c>
      <c r="O973" s="1438" t="str">
        <f t="shared" si="207"/>
        <v/>
      </c>
      <c r="P973" s="1437" t="str">
        <f t="shared" si="208"/>
        <v/>
      </c>
      <c r="Q973" s="1437" t="str">
        <f t="shared" si="209"/>
        <v/>
      </c>
      <c r="EF973" s="1412"/>
      <c r="EG973" s="1411" t="s">
        <v>3975</v>
      </c>
      <c r="EH973" s="1411" t="s">
        <v>603</v>
      </c>
      <c r="EI973" s="1411" t="s">
        <v>1906</v>
      </c>
      <c r="EJ973" s="1411" t="s">
        <v>3976</v>
      </c>
      <c r="EK973" s="1411" t="s">
        <v>3976</v>
      </c>
      <c r="EL973" s="1411" t="s">
        <v>2485</v>
      </c>
      <c r="EM973" s="1411" t="s">
        <v>2486</v>
      </c>
      <c r="EN973" s="1411" t="s">
        <v>2953</v>
      </c>
      <c r="EO973" s="1414" t="s">
        <v>2954</v>
      </c>
    </row>
    <row r="974" spans="2:145">
      <c r="B974" s="1439"/>
      <c r="C974" s="1439"/>
      <c r="D974" s="1439"/>
      <c r="E974" s="1439">
        <f t="array" ref="E974">IF(H973&lt;&gt;"",E973,IF(E973="","",IFERROR(MATCH(TRUE(),INDEX(INDEX(K:K,E973+1):K219&lt;&gt;"",0),0)+E973,"")))</f>
        <v>1115</v>
      </c>
      <c r="F974" s="1441">
        <f t="shared" si="210"/>
        <v>0</v>
      </c>
      <c r="G974" s="1441" t="str">
        <f t="shared" si="204"/>
        <v/>
      </c>
      <c r="H974" s="1440" t="str">
        <f t="shared" si="205"/>
        <v/>
      </c>
      <c r="I974" s="1439" t="str">
        <f>IF(AND(F974&lt;&gt;"",N26&gt;0,M974&gt;N26),"Mot &gt; limite","")</f>
        <v/>
      </c>
      <c r="M974" s="1408">
        <f>IF(OR(F974="",N26="",N26&lt;=0),"",IF(LEN(F974)&lt;=N26,LEN(F974),IFERROR(FIND("♦",SUBSTITUTE(LEFT(F974,N26)," ","♦",LEN(LEFT(F974,N26))-LEN(SUBSTITUTE(LEFT(F974,N26)," ","")))),FIND(" ",F974&amp;" ",N26+1)-1)))</f>
        <v>1</v>
      </c>
      <c r="N974" s="1437" t="str">
        <f t="shared" si="206"/>
        <v/>
      </c>
      <c r="O974" s="1438" t="str">
        <f t="shared" si="207"/>
        <v/>
      </c>
      <c r="P974" s="1437" t="str">
        <f t="shared" si="208"/>
        <v/>
      </c>
      <c r="Q974" s="1437" t="str">
        <f t="shared" si="209"/>
        <v/>
      </c>
      <c r="EF974" s="1412"/>
      <c r="EG974" s="1411" t="s">
        <v>3977</v>
      </c>
      <c r="EH974" s="1411" t="s">
        <v>603</v>
      </c>
      <c r="EI974" s="1411" t="s">
        <v>1906</v>
      </c>
      <c r="EJ974" s="1411" t="s">
        <v>3978</v>
      </c>
      <c r="EK974" s="1411" t="s">
        <v>3978</v>
      </c>
      <c r="EL974" s="1411" t="s">
        <v>2485</v>
      </c>
      <c r="EM974" s="1411" t="s">
        <v>2486</v>
      </c>
      <c r="EN974" s="1411" t="s">
        <v>2953</v>
      </c>
      <c r="EO974" s="1414" t="s">
        <v>2954</v>
      </c>
    </row>
    <row r="975" spans="2:145">
      <c r="B975" s="1439"/>
      <c r="C975" s="1439"/>
      <c r="D975" s="1439"/>
      <c r="E975" s="1439">
        <f t="array" ref="E975">IF(H974&lt;&gt;"",E974,IF(E974="","",IFERROR(MATCH(TRUE(),INDEX(INDEX(K:K,E974+1):K219&lt;&gt;"",0),0)+E974,"")))</f>
        <v>1116</v>
      </c>
      <c r="F975" s="1441">
        <f t="shared" si="210"/>
        <v>0</v>
      </c>
      <c r="G975" s="1441" t="str">
        <f t="shared" si="204"/>
        <v/>
      </c>
      <c r="H975" s="1440" t="str">
        <f t="shared" si="205"/>
        <v/>
      </c>
      <c r="I975" s="1439" t="str">
        <f>IF(AND(F975&lt;&gt;"",N26&gt;0,M975&gt;N26),"Mot &gt; limite","")</f>
        <v/>
      </c>
      <c r="M975" s="1408">
        <f>IF(OR(F975="",N26="",N26&lt;=0),"",IF(LEN(F975)&lt;=N26,LEN(F975),IFERROR(FIND("♦",SUBSTITUTE(LEFT(F975,N26)," ","♦",LEN(LEFT(F975,N26))-LEN(SUBSTITUTE(LEFT(F975,N26)," ","")))),FIND(" ",F975&amp;" ",N26+1)-1)))</f>
        <v>1</v>
      </c>
      <c r="N975" s="1437" t="str">
        <f t="shared" si="206"/>
        <v/>
      </c>
      <c r="O975" s="1438" t="str">
        <f t="shared" si="207"/>
        <v/>
      </c>
      <c r="P975" s="1437" t="str">
        <f t="shared" si="208"/>
        <v/>
      </c>
      <c r="Q975" s="1437" t="str">
        <f t="shared" si="209"/>
        <v/>
      </c>
      <c r="EF975" s="1412"/>
      <c r="EG975" s="1411" t="s">
        <v>3979</v>
      </c>
      <c r="EH975" s="1411" t="s">
        <v>603</v>
      </c>
      <c r="EI975" s="1411" t="s">
        <v>1906</v>
      </c>
      <c r="EJ975" s="1411" t="s">
        <v>3980</v>
      </c>
      <c r="EK975" s="1411" t="s">
        <v>3980</v>
      </c>
      <c r="EL975" s="1411" t="s">
        <v>2485</v>
      </c>
      <c r="EM975" s="1411" t="s">
        <v>2486</v>
      </c>
      <c r="EN975" s="1411" t="s">
        <v>2953</v>
      </c>
      <c r="EO975" s="1414" t="s">
        <v>2954</v>
      </c>
    </row>
    <row r="976" spans="2:145">
      <c r="B976" s="1439"/>
      <c r="C976" s="1439"/>
      <c r="D976" s="1439"/>
      <c r="E976" s="1439">
        <f t="array" ref="E976">IF(H975&lt;&gt;"",E975,IF(E975="","",IFERROR(MATCH(TRUE(),INDEX(INDEX(K:K,E975+1):K219&lt;&gt;"",0),0)+E975,"")))</f>
        <v>1117</v>
      </c>
      <c r="F976" s="1441">
        <f t="shared" si="210"/>
        <v>0</v>
      </c>
      <c r="G976" s="1441" t="str">
        <f t="shared" si="204"/>
        <v/>
      </c>
      <c r="H976" s="1440" t="str">
        <f t="shared" si="205"/>
        <v/>
      </c>
      <c r="I976" s="1439" t="str">
        <f>IF(AND(F976&lt;&gt;"",N26&gt;0,M976&gt;N26),"Mot &gt; limite","")</f>
        <v/>
      </c>
      <c r="M976" s="1408">
        <f>IF(OR(F976="",N26="",N26&lt;=0),"",IF(LEN(F976)&lt;=N26,LEN(F976),IFERROR(FIND("♦",SUBSTITUTE(LEFT(F976,N26)," ","♦",LEN(LEFT(F976,N26))-LEN(SUBSTITUTE(LEFT(F976,N26)," ","")))),FIND(" ",F976&amp;" ",N26+1)-1)))</f>
        <v>1</v>
      </c>
      <c r="N976" s="1437" t="str">
        <f t="shared" si="206"/>
        <v/>
      </c>
      <c r="O976" s="1438" t="str">
        <f t="shared" si="207"/>
        <v/>
      </c>
      <c r="P976" s="1437" t="str">
        <f t="shared" si="208"/>
        <v/>
      </c>
      <c r="Q976" s="1437" t="str">
        <f t="shared" si="209"/>
        <v/>
      </c>
      <c r="EF976" s="1412"/>
      <c r="EG976" s="1411" t="s">
        <v>3981</v>
      </c>
      <c r="EH976" s="1411" t="s">
        <v>603</v>
      </c>
      <c r="EI976" s="1411" t="s">
        <v>1906</v>
      </c>
      <c r="EJ976" s="1411" t="s">
        <v>3982</v>
      </c>
      <c r="EK976" s="1411" t="s">
        <v>3982</v>
      </c>
      <c r="EL976" s="1411" t="s">
        <v>2485</v>
      </c>
      <c r="EM976" s="1411" t="s">
        <v>2486</v>
      </c>
      <c r="EN976" s="1411" t="s">
        <v>2953</v>
      </c>
      <c r="EO976" s="1414" t="s">
        <v>2954</v>
      </c>
    </row>
    <row r="977" spans="2:145">
      <c r="B977" s="1439"/>
      <c r="C977" s="1439"/>
      <c r="D977" s="1439"/>
      <c r="E977" s="1439">
        <f t="array" ref="E977">IF(H976&lt;&gt;"",E976,IF(E976="","",IFERROR(MATCH(TRUE(),INDEX(INDEX(K:K,E976+1):K219&lt;&gt;"",0),0)+E976,"")))</f>
        <v>1118</v>
      </c>
      <c r="F977" s="1441">
        <f t="shared" si="210"/>
        <v>0</v>
      </c>
      <c r="G977" s="1441" t="str">
        <f t="shared" si="204"/>
        <v/>
      </c>
      <c r="H977" s="1440" t="str">
        <f t="shared" si="205"/>
        <v/>
      </c>
      <c r="I977" s="1439" t="str">
        <f>IF(AND(F977&lt;&gt;"",N26&gt;0,M977&gt;N26),"Mot &gt; limite","")</f>
        <v/>
      </c>
      <c r="M977" s="1408">
        <f>IF(OR(F977="",N26="",N26&lt;=0),"",IF(LEN(F977)&lt;=N26,LEN(F977),IFERROR(FIND("♦",SUBSTITUTE(LEFT(F977,N26)," ","♦",LEN(LEFT(F977,N26))-LEN(SUBSTITUTE(LEFT(F977,N26)," ","")))),FIND(" ",F977&amp;" ",N26+1)-1)))</f>
        <v>1</v>
      </c>
      <c r="N977" s="1437" t="str">
        <f t="shared" si="206"/>
        <v/>
      </c>
      <c r="O977" s="1438" t="str">
        <f t="shared" si="207"/>
        <v/>
      </c>
      <c r="P977" s="1437" t="str">
        <f t="shared" si="208"/>
        <v/>
      </c>
      <c r="Q977" s="1437" t="str">
        <f t="shared" si="209"/>
        <v/>
      </c>
      <c r="EF977" s="1412"/>
      <c r="EG977" s="1411" t="s">
        <v>3983</v>
      </c>
      <c r="EH977" s="1411" t="s">
        <v>603</v>
      </c>
      <c r="EI977" s="1411" t="s">
        <v>1906</v>
      </c>
      <c r="EJ977" s="1411" t="s">
        <v>3984</v>
      </c>
      <c r="EK977" s="1411" t="s">
        <v>3984</v>
      </c>
      <c r="EL977" s="1411" t="s">
        <v>2485</v>
      </c>
      <c r="EM977" s="1411" t="s">
        <v>2486</v>
      </c>
      <c r="EN977" s="1411" t="s">
        <v>2953</v>
      </c>
      <c r="EO977" s="1414" t="s">
        <v>2954</v>
      </c>
    </row>
    <row r="978" spans="2:145">
      <c r="B978" s="1439"/>
      <c r="C978" s="1439"/>
      <c r="D978" s="1439"/>
      <c r="E978" s="1439">
        <f t="array" ref="E978">IF(H977&lt;&gt;"",E977,IF(E977="","",IFERROR(MATCH(TRUE(),INDEX(INDEX(K:K,E977+1):K219&lt;&gt;"",0),0)+E977,"")))</f>
        <v>1119</v>
      </c>
      <c r="F978" s="1441">
        <f t="shared" si="210"/>
        <v>0</v>
      </c>
      <c r="G978" s="1441" t="str">
        <f t="shared" si="204"/>
        <v/>
      </c>
      <c r="H978" s="1440" t="str">
        <f t="shared" si="205"/>
        <v/>
      </c>
      <c r="I978" s="1439" t="str">
        <f>IF(AND(F978&lt;&gt;"",N26&gt;0,M978&gt;N26),"Mot &gt; limite","")</f>
        <v/>
      </c>
      <c r="M978" s="1408">
        <f>IF(OR(F978="",N26="",N26&lt;=0),"",IF(LEN(F978)&lt;=N26,LEN(F978),IFERROR(FIND("♦",SUBSTITUTE(LEFT(F978,N26)," ","♦",LEN(LEFT(F978,N26))-LEN(SUBSTITUTE(LEFT(F978,N26)," ","")))),FIND(" ",F978&amp;" ",N26+1)-1)))</f>
        <v>1</v>
      </c>
      <c r="N978" s="1437" t="str">
        <f t="shared" si="206"/>
        <v/>
      </c>
      <c r="O978" s="1438" t="str">
        <f t="shared" si="207"/>
        <v/>
      </c>
      <c r="P978" s="1437" t="str">
        <f t="shared" si="208"/>
        <v/>
      </c>
      <c r="Q978" s="1437" t="str">
        <f t="shared" si="209"/>
        <v/>
      </c>
      <c r="EF978" s="1412"/>
      <c r="EG978" s="1411" t="s">
        <v>3985</v>
      </c>
      <c r="EH978" s="1411" t="s">
        <v>603</v>
      </c>
      <c r="EI978" s="1411" t="s">
        <v>1906</v>
      </c>
      <c r="EJ978" s="1411" t="s">
        <v>3986</v>
      </c>
      <c r="EK978" s="1411" t="s">
        <v>3986</v>
      </c>
      <c r="EL978" s="1411" t="s">
        <v>2485</v>
      </c>
      <c r="EM978" s="1411" t="s">
        <v>2486</v>
      </c>
      <c r="EN978" s="1411" t="s">
        <v>2953</v>
      </c>
      <c r="EO978" s="1414" t="s">
        <v>2954</v>
      </c>
    </row>
    <row r="979" spans="2:145">
      <c r="B979" s="1439"/>
      <c r="C979" s="1439"/>
      <c r="D979" s="1439"/>
      <c r="E979" s="1439">
        <f t="array" ref="E979">IF(H978&lt;&gt;"",E978,IF(E978="","",IFERROR(MATCH(TRUE(),INDEX(INDEX(K:K,E978+1):K219&lt;&gt;"",0),0)+E978,"")))</f>
        <v>1120</v>
      </c>
      <c r="F979" s="1441">
        <f t="shared" si="210"/>
        <v>0</v>
      </c>
      <c r="G979" s="1441" t="str">
        <f t="shared" si="204"/>
        <v/>
      </c>
      <c r="H979" s="1440" t="str">
        <f t="shared" si="205"/>
        <v/>
      </c>
      <c r="I979" s="1439" t="str">
        <f>IF(AND(F979&lt;&gt;"",N26&gt;0,M979&gt;N26),"Mot &gt; limite","")</f>
        <v/>
      </c>
      <c r="M979" s="1408">
        <f>IF(OR(F979="",N26="",N26&lt;=0),"",IF(LEN(F979)&lt;=N26,LEN(F979),IFERROR(FIND("♦",SUBSTITUTE(LEFT(F979,N26)," ","♦",LEN(LEFT(F979,N26))-LEN(SUBSTITUTE(LEFT(F979,N26)," ","")))),FIND(" ",F979&amp;" ",N26+1)-1)))</f>
        <v>1</v>
      </c>
      <c r="N979" s="1437" t="str">
        <f t="shared" si="206"/>
        <v/>
      </c>
      <c r="O979" s="1438" t="str">
        <f t="shared" si="207"/>
        <v/>
      </c>
      <c r="P979" s="1437" t="str">
        <f t="shared" si="208"/>
        <v/>
      </c>
      <c r="Q979" s="1437" t="str">
        <f t="shared" si="209"/>
        <v/>
      </c>
      <c r="EF979" s="1412"/>
      <c r="EG979" s="1411" t="s">
        <v>3987</v>
      </c>
      <c r="EH979" s="1411" t="s">
        <v>603</v>
      </c>
      <c r="EI979" s="1411" t="s">
        <v>1906</v>
      </c>
      <c r="EJ979" s="1411" t="s">
        <v>3988</v>
      </c>
      <c r="EK979" s="1411" t="s">
        <v>3988</v>
      </c>
      <c r="EL979" s="1411" t="s">
        <v>2485</v>
      </c>
      <c r="EM979" s="1411" t="s">
        <v>2486</v>
      </c>
      <c r="EN979" s="1411" t="s">
        <v>2953</v>
      </c>
      <c r="EO979" s="1414" t="s">
        <v>2954</v>
      </c>
    </row>
    <row r="980" spans="2:145">
      <c r="B980" s="1439"/>
      <c r="C980" s="1439"/>
      <c r="D980" s="1439"/>
      <c r="E980" s="1439">
        <f t="array" ref="E980">IF(H979&lt;&gt;"",E979,IF(E979="","",IFERROR(MATCH(TRUE(),INDEX(INDEX(K:K,E979+1):K219&lt;&gt;"",0),0)+E979,"")))</f>
        <v>1121</v>
      </c>
      <c r="F980" s="1441">
        <f t="shared" si="210"/>
        <v>0</v>
      </c>
      <c r="G980" s="1441" t="str">
        <f t="shared" si="204"/>
        <v/>
      </c>
      <c r="H980" s="1440" t="str">
        <f t="shared" si="205"/>
        <v/>
      </c>
      <c r="I980" s="1439" t="str">
        <f>IF(AND(F980&lt;&gt;"",N26&gt;0,M980&gt;N26),"Mot &gt; limite","")</f>
        <v/>
      </c>
      <c r="M980" s="1408">
        <f>IF(OR(F980="",N26="",N26&lt;=0),"",IF(LEN(F980)&lt;=N26,LEN(F980),IFERROR(FIND("♦",SUBSTITUTE(LEFT(F980,N26)," ","♦",LEN(LEFT(F980,N26))-LEN(SUBSTITUTE(LEFT(F980,N26)," ","")))),FIND(" ",F980&amp;" ",N26+1)-1)))</f>
        <v>1</v>
      </c>
      <c r="N980" s="1437" t="str">
        <f t="shared" si="206"/>
        <v/>
      </c>
      <c r="O980" s="1438" t="str">
        <f t="shared" si="207"/>
        <v/>
      </c>
      <c r="P980" s="1437" t="str">
        <f t="shared" si="208"/>
        <v/>
      </c>
      <c r="Q980" s="1437" t="str">
        <f t="shared" si="209"/>
        <v/>
      </c>
      <c r="EF980" s="1412"/>
      <c r="EG980" s="1411" t="s">
        <v>3989</v>
      </c>
      <c r="EH980" s="1411" t="s">
        <v>603</v>
      </c>
      <c r="EI980" s="1411" t="s">
        <v>1906</v>
      </c>
      <c r="EJ980" s="1411" t="s">
        <v>3990</v>
      </c>
      <c r="EK980" s="1411" t="s">
        <v>3990</v>
      </c>
      <c r="EL980" s="1411" t="s">
        <v>2485</v>
      </c>
      <c r="EM980" s="1411" t="s">
        <v>2486</v>
      </c>
      <c r="EN980" s="1411" t="s">
        <v>2953</v>
      </c>
      <c r="EO980" s="1414" t="s">
        <v>2954</v>
      </c>
    </row>
    <row r="981" spans="2:145">
      <c r="B981" s="1439"/>
      <c r="C981" s="1439"/>
      <c r="D981" s="1439"/>
      <c r="E981" s="1439">
        <f t="array" ref="E981">IF(H980&lt;&gt;"",E980,IF(E980="","",IFERROR(MATCH(TRUE(),INDEX(INDEX(K:K,E980+1):K219&lt;&gt;"",0),0)+E980,"")))</f>
        <v>1122</v>
      </c>
      <c r="F981" s="1441">
        <f t="shared" si="210"/>
        <v>0</v>
      </c>
      <c r="G981" s="1441" t="str">
        <f t="shared" si="204"/>
        <v/>
      </c>
      <c r="H981" s="1440" t="str">
        <f t="shared" si="205"/>
        <v/>
      </c>
      <c r="I981" s="1439" t="str">
        <f>IF(AND(F981&lt;&gt;"",N26&gt;0,M981&gt;N26),"Mot &gt; limite","")</f>
        <v/>
      </c>
      <c r="M981" s="1408">
        <f>IF(OR(F981="",N26="",N26&lt;=0),"",IF(LEN(F981)&lt;=N26,LEN(F981),IFERROR(FIND("♦",SUBSTITUTE(LEFT(F981,N26)," ","♦",LEN(LEFT(F981,N26))-LEN(SUBSTITUTE(LEFT(F981,N26)," ","")))),FIND(" ",F981&amp;" ",N26+1)-1)))</f>
        <v>1</v>
      </c>
      <c r="N981" s="1437" t="str">
        <f t="shared" si="206"/>
        <v/>
      </c>
      <c r="O981" s="1438" t="str">
        <f t="shared" si="207"/>
        <v/>
      </c>
      <c r="P981" s="1437" t="str">
        <f t="shared" si="208"/>
        <v/>
      </c>
      <c r="Q981" s="1437" t="str">
        <f t="shared" si="209"/>
        <v/>
      </c>
      <c r="EF981" s="1412"/>
      <c r="EG981" s="1411" t="s">
        <v>3991</v>
      </c>
      <c r="EH981" s="1411" t="s">
        <v>603</v>
      </c>
      <c r="EI981" s="1411" t="s">
        <v>1906</v>
      </c>
      <c r="EJ981" s="1411" t="s">
        <v>3992</v>
      </c>
      <c r="EK981" s="1411" t="s">
        <v>3992</v>
      </c>
      <c r="EL981" s="1411" t="s">
        <v>2485</v>
      </c>
      <c r="EM981" s="1411" t="s">
        <v>2486</v>
      </c>
      <c r="EN981" s="1411" t="s">
        <v>2953</v>
      </c>
      <c r="EO981" s="1414" t="s">
        <v>2954</v>
      </c>
    </row>
    <row r="982" spans="2:145">
      <c r="B982" s="1439"/>
      <c r="C982" s="1439"/>
      <c r="D982" s="1439"/>
      <c r="E982" s="1439">
        <f t="array" ref="E982">IF(H981&lt;&gt;"",E981,IF(E981="","",IFERROR(MATCH(TRUE(),INDEX(INDEX(K:K,E981+1):K219&lt;&gt;"",0),0)+E981,"")))</f>
        <v>1123</v>
      </c>
      <c r="F982" s="1441">
        <f t="shared" si="210"/>
        <v>0</v>
      </c>
      <c r="G982" s="1441" t="str">
        <f t="shared" si="204"/>
        <v/>
      </c>
      <c r="H982" s="1440" t="str">
        <f t="shared" si="205"/>
        <v/>
      </c>
      <c r="I982" s="1439" t="str">
        <f>IF(AND(F982&lt;&gt;"",N26&gt;0,M982&gt;N26),"Mot &gt; limite","")</f>
        <v/>
      </c>
      <c r="M982" s="1408">
        <f>IF(OR(F982="",N26="",N26&lt;=0),"",IF(LEN(F982)&lt;=N26,LEN(F982),IFERROR(FIND("♦",SUBSTITUTE(LEFT(F982,N26)," ","♦",LEN(LEFT(F982,N26))-LEN(SUBSTITUTE(LEFT(F982,N26)," ","")))),FIND(" ",F982&amp;" ",N26+1)-1)))</f>
        <v>1</v>
      </c>
      <c r="N982" s="1437" t="str">
        <f t="shared" si="206"/>
        <v/>
      </c>
      <c r="O982" s="1438" t="str">
        <f t="shared" si="207"/>
        <v/>
      </c>
      <c r="P982" s="1437" t="str">
        <f t="shared" si="208"/>
        <v/>
      </c>
      <c r="Q982" s="1437" t="str">
        <f t="shared" si="209"/>
        <v/>
      </c>
      <c r="EF982" s="1412"/>
      <c r="EG982" s="1411" t="s">
        <v>3993</v>
      </c>
      <c r="EH982" s="1411" t="s">
        <v>603</v>
      </c>
      <c r="EI982" s="1411" t="s">
        <v>1906</v>
      </c>
      <c r="EJ982" s="1411" t="s">
        <v>3994</v>
      </c>
      <c r="EK982" s="1411" t="s">
        <v>3994</v>
      </c>
      <c r="EL982" s="1411" t="s">
        <v>2485</v>
      </c>
      <c r="EM982" s="1411" t="s">
        <v>2486</v>
      </c>
      <c r="EN982" s="1411" t="s">
        <v>2953</v>
      </c>
      <c r="EO982" s="1414" t="s">
        <v>2954</v>
      </c>
    </row>
    <row r="983" spans="2:145">
      <c r="B983" s="1439"/>
      <c r="C983" s="1439"/>
      <c r="D983" s="1439"/>
      <c r="E983" s="1439">
        <f t="array" ref="E983">IF(H982&lt;&gt;"",E982,IF(E982="","",IFERROR(MATCH(TRUE(),INDEX(INDEX(K:K,E982+1):K219&lt;&gt;"",0),0)+E982,"")))</f>
        <v>1124</v>
      </c>
      <c r="F983" s="1441">
        <f t="shared" si="210"/>
        <v>0</v>
      </c>
      <c r="G983" s="1441" t="str">
        <f t="shared" si="204"/>
        <v/>
      </c>
      <c r="H983" s="1440" t="str">
        <f t="shared" si="205"/>
        <v/>
      </c>
      <c r="I983" s="1439" t="str">
        <f>IF(AND(F983&lt;&gt;"",N26&gt;0,M983&gt;N26),"Mot &gt; limite","")</f>
        <v/>
      </c>
      <c r="M983" s="1408">
        <f>IF(OR(F983="",N26="",N26&lt;=0),"",IF(LEN(F983)&lt;=N26,LEN(F983),IFERROR(FIND("♦",SUBSTITUTE(LEFT(F983,N26)," ","♦",LEN(LEFT(F983,N26))-LEN(SUBSTITUTE(LEFT(F983,N26)," ","")))),FIND(" ",F983&amp;" ",N26+1)-1)))</f>
        <v>1</v>
      </c>
      <c r="N983" s="1437" t="str">
        <f t="shared" si="206"/>
        <v/>
      </c>
      <c r="O983" s="1438" t="str">
        <f t="shared" si="207"/>
        <v/>
      </c>
      <c r="P983" s="1437" t="str">
        <f t="shared" si="208"/>
        <v/>
      </c>
      <c r="Q983" s="1437" t="str">
        <f t="shared" si="209"/>
        <v/>
      </c>
      <c r="EF983" s="1412"/>
      <c r="EG983" s="1411" t="s">
        <v>3995</v>
      </c>
      <c r="EH983" s="1411" t="s">
        <v>603</v>
      </c>
      <c r="EI983" s="1411" t="s">
        <v>1906</v>
      </c>
      <c r="EJ983" s="1411" t="s">
        <v>3996</v>
      </c>
      <c r="EK983" s="1411" t="s">
        <v>3996</v>
      </c>
      <c r="EL983" s="1411" t="s">
        <v>2485</v>
      </c>
      <c r="EM983" s="1411" t="s">
        <v>2486</v>
      </c>
      <c r="EN983" s="1411" t="s">
        <v>2953</v>
      </c>
      <c r="EO983" s="1414" t="s">
        <v>2954</v>
      </c>
    </row>
    <row r="984" spans="2:145">
      <c r="B984" s="1439"/>
      <c r="C984" s="1439"/>
      <c r="D984" s="1439"/>
      <c r="E984" s="1439">
        <f t="array" ref="E984">IF(H983&lt;&gt;"",E983,IF(E983="","",IFERROR(MATCH(TRUE(),INDEX(INDEX(K:K,E983+1):K219&lt;&gt;"",0),0)+E983,"")))</f>
        <v>1125</v>
      </c>
      <c r="F984" s="1441">
        <f t="shared" si="210"/>
        <v>0</v>
      </c>
      <c r="G984" s="1441" t="str">
        <f t="shared" si="204"/>
        <v/>
      </c>
      <c r="H984" s="1440" t="str">
        <f t="shared" si="205"/>
        <v/>
      </c>
      <c r="I984" s="1439" t="str">
        <f>IF(AND(F984&lt;&gt;"",N26&gt;0,M984&gt;N26),"Mot &gt; limite","")</f>
        <v/>
      </c>
      <c r="M984" s="1408">
        <f>IF(OR(F984="",N26="",N26&lt;=0),"",IF(LEN(F984)&lt;=N26,LEN(F984),IFERROR(FIND("♦",SUBSTITUTE(LEFT(F984,N26)," ","♦",LEN(LEFT(F984,N26))-LEN(SUBSTITUTE(LEFT(F984,N26)," ","")))),FIND(" ",F984&amp;" ",N26+1)-1)))</f>
        <v>1</v>
      </c>
      <c r="N984" s="1437" t="str">
        <f t="shared" si="206"/>
        <v/>
      </c>
      <c r="O984" s="1438" t="str">
        <f t="shared" si="207"/>
        <v/>
      </c>
      <c r="P984" s="1437" t="str">
        <f t="shared" si="208"/>
        <v/>
      </c>
      <c r="Q984" s="1437" t="str">
        <f t="shared" si="209"/>
        <v/>
      </c>
      <c r="EF984" s="1412"/>
      <c r="EG984" s="1411" t="s">
        <v>3997</v>
      </c>
      <c r="EH984" s="1411" t="s">
        <v>603</v>
      </c>
      <c r="EI984" s="1411" t="s">
        <v>1906</v>
      </c>
      <c r="EJ984" s="1411" t="s">
        <v>3998</v>
      </c>
      <c r="EK984" s="1411" t="s">
        <v>3998</v>
      </c>
      <c r="EL984" s="1411" t="s">
        <v>2485</v>
      </c>
      <c r="EM984" s="1411" t="s">
        <v>2486</v>
      </c>
      <c r="EN984" s="1411" t="s">
        <v>2953</v>
      </c>
      <c r="EO984" s="1414" t="s">
        <v>2954</v>
      </c>
    </row>
    <row r="985" spans="2:145">
      <c r="B985" s="1439"/>
      <c r="C985" s="1439"/>
      <c r="D985" s="1439"/>
      <c r="E985" s="1439">
        <f t="array" ref="E985">IF(H984&lt;&gt;"",E984,IF(E984="","",IFERROR(MATCH(TRUE(),INDEX(INDEX(K:K,E984+1):K219&lt;&gt;"",0),0)+E984,"")))</f>
        <v>1126</v>
      </c>
      <c r="F985" s="1441">
        <f t="shared" si="210"/>
        <v>0</v>
      </c>
      <c r="G985" s="1441" t="str">
        <f t="shared" si="204"/>
        <v/>
      </c>
      <c r="H985" s="1440" t="str">
        <f t="shared" si="205"/>
        <v/>
      </c>
      <c r="I985" s="1439" t="str">
        <f>IF(AND(F985&lt;&gt;"",N26&gt;0,M985&gt;N26),"Mot &gt; limite","")</f>
        <v/>
      </c>
      <c r="M985" s="1408">
        <f>IF(OR(F985="",N26="",N26&lt;=0),"",IF(LEN(F985)&lt;=N26,LEN(F985),IFERROR(FIND("♦",SUBSTITUTE(LEFT(F985,N26)," ","♦",LEN(LEFT(F985,N26))-LEN(SUBSTITUTE(LEFT(F985,N26)," ","")))),FIND(" ",F985&amp;" ",N26+1)-1)))</f>
        <v>1</v>
      </c>
      <c r="N985" s="1437" t="str">
        <f t="shared" si="206"/>
        <v/>
      </c>
      <c r="O985" s="1438" t="str">
        <f t="shared" si="207"/>
        <v/>
      </c>
      <c r="P985" s="1437" t="str">
        <f t="shared" si="208"/>
        <v/>
      </c>
      <c r="Q985" s="1437" t="str">
        <f t="shared" si="209"/>
        <v/>
      </c>
      <c r="EF985" s="1412"/>
      <c r="EG985" s="1411" t="s">
        <v>3999</v>
      </c>
      <c r="EH985" s="1411" t="s">
        <v>603</v>
      </c>
      <c r="EI985" s="1411" t="s">
        <v>1906</v>
      </c>
      <c r="EJ985" s="1411" t="s">
        <v>4000</v>
      </c>
      <c r="EK985" s="1411" t="s">
        <v>4000</v>
      </c>
      <c r="EL985" s="1411" t="s">
        <v>2485</v>
      </c>
      <c r="EM985" s="1411" t="s">
        <v>2486</v>
      </c>
      <c r="EN985" s="1411" t="s">
        <v>2953</v>
      </c>
      <c r="EO985" s="1414" t="s">
        <v>2954</v>
      </c>
    </row>
    <row r="986" spans="2:145">
      <c r="B986" s="1439"/>
      <c r="C986" s="1439"/>
      <c r="D986" s="1439"/>
      <c r="E986" s="1439">
        <f t="array" ref="E986">IF(H985&lt;&gt;"",E985,IF(E985="","",IFERROR(MATCH(TRUE(),INDEX(INDEX(K:K,E985+1):K219&lt;&gt;"",0),0)+E985,"")))</f>
        <v>1127</v>
      </c>
      <c r="F986" s="1441">
        <f t="shared" si="210"/>
        <v>0</v>
      </c>
      <c r="G986" s="1441" t="str">
        <f t="shared" si="204"/>
        <v/>
      </c>
      <c r="H986" s="1440" t="str">
        <f t="shared" si="205"/>
        <v/>
      </c>
      <c r="I986" s="1439" t="str">
        <f>IF(AND(F986&lt;&gt;"",N26&gt;0,M986&gt;N26),"Mot &gt; limite","")</f>
        <v/>
      </c>
      <c r="M986" s="1408">
        <f>IF(OR(F986="",N26="",N26&lt;=0),"",IF(LEN(F986)&lt;=N26,LEN(F986),IFERROR(FIND("♦",SUBSTITUTE(LEFT(F986,N26)," ","♦",LEN(LEFT(F986,N26))-LEN(SUBSTITUTE(LEFT(F986,N26)," ","")))),FIND(" ",F986&amp;" ",N26+1)-1)))</f>
        <v>1</v>
      </c>
      <c r="N986" s="1437" t="str">
        <f t="shared" si="206"/>
        <v/>
      </c>
      <c r="O986" s="1438" t="str">
        <f t="shared" si="207"/>
        <v/>
      </c>
      <c r="P986" s="1437" t="str">
        <f t="shared" si="208"/>
        <v/>
      </c>
      <c r="Q986" s="1437" t="str">
        <f t="shared" si="209"/>
        <v/>
      </c>
      <c r="EF986" s="1412"/>
      <c r="EG986" s="1411" t="s">
        <v>4001</v>
      </c>
      <c r="EH986" s="1411" t="s">
        <v>603</v>
      </c>
      <c r="EI986" s="1411" t="s">
        <v>1906</v>
      </c>
      <c r="EJ986" s="1411" t="s">
        <v>4002</v>
      </c>
      <c r="EK986" s="1411" t="s">
        <v>4002</v>
      </c>
      <c r="EL986" s="1411" t="s">
        <v>2485</v>
      </c>
      <c r="EM986" s="1411" t="s">
        <v>2486</v>
      </c>
      <c r="EN986" s="1411" t="s">
        <v>2953</v>
      </c>
      <c r="EO986" s="1414" t="s">
        <v>2954</v>
      </c>
    </row>
    <row r="987" spans="2:145">
      <c r="B987" s="1439"/>
      <c r="C987" s="1439"/>
      <c r="D987" s="1439"/>
      <c r="E987" s="1439">
        <f t="array" ref="E987">IF(H986&lt;&gt;"",E986,IF(E986="","",IFERROR(MATCH(TRUE(),INDEX(INDEX(K:K,E986+1):K219&lt;&gt;"",0),0)+E986,"")))</f>
        <v>1128</v>
      </c>
      <c r="F987" s="1441">
        <f t="shared" si="210"/>
        <v>0</v>
      </c>
      <c r="G987" s="1441" t="str">
        <f t="shared" si="204"/>
        <v/>
      </c>
      <c r="H987" s="1440" t="str">
        <f t="shared" si="205"/>
        <v/>
      </c>
      <c r="I987" s="1439" t="str">
        <f>IF(AND(F987&lt;&gt;"",N26&gt;0,M987&gt;N26),"Mot &gt; limite","")</f>
        <v/>
      </c>
      <c r="M987" s="1408">
        <f>IF(OR(F987="",N26="",N26&lt;=0),"",IF(LEN(F987)&lt;=N26,LEN(F987),IFERROR(FIND("♦",SUBSTITUTE(LEFT(F987,N26)," ","♦",LEN(LEFT(F987,N26))-LEN(SUBSTITUTE(LEFT(F987,N26)," ","")))),FIND(" ",F987&amp;" ",N26+1)-1)))</f>
        <v>1</v>
      </c>
      <c r="N987" s="1437" t="str">
        <f t="shared" si="206"/>
        <v/>
      </c>
      <c r="O987" s="1438" t="str">
        <f t="shared" si="207"/>
        <v/>
      </c>
      <c r="P987" s="1437" t="str">
        <f t="shared" si="208"/>
        <v/>
      </c>
      <c r="Q987" s="1437" t="str">
        <f t="shared" si="209"/>
        <v/>
      </c>
      <c r="EF987" s="1412"/>
      <c r="EG987" s="1411" t="s">
        <v>4003</v>
      </c>
      <c r="EH987" s="1411" t="s">
        <v>603</v>
      </c>
      <c r="EI987" s="1411" t="s">
        <v>1906</v>
      </c>
      <c r="EJ987" s="1411" t="s">
        <v>4004</v>
      </c>
      <c r="EK987" s="1411" t="s">
        <v>4004</v>
      </c>
      <c r="EL987" s="1411" t="s">
        <v>2485</v>
      </c>
      <c r="EM987" s="1411" t="s">
        <v>2486</v>
      </c>
      <c r="EN987" s="1411" t="s">
        <v>2953</v>
      </c>
      <c r="EO987" s="1414" t="s">
        <v>2954</v>
      </c>
    </row>
    <row r="988" spans="2:145">
      <c r="B988" s="1439"/>
      <c r="C988" s="1439"/>
      <c r="D988" s="1439"/>
      <c r="E988" s="1439">
        <f t="array" ref="E988">IF(H987&lt;&gt;"",E987,IF(E987="","",IFERROR(MATCH(TRUE(),INDEX(INDEX(K:K,E987+1):K219&lt;&gt;"",0),0)+E987,"")))</f>
        <v>1129</v>
      </c>
      <c r="F988" s="1441">
        <f t="shared" si="210"/>
        <v>0</v>
      </c>
      <c r="G988" s="1441" t="str">
        <f t="shared" si="204"/>
        <v/>
      </c>
      <c r="H988" s="1440" t="str">
        <f t="shared" si="205"/>
        <v/>
      </c>
      <c r="I988" s="1439" t="str">
        <f>IF(AND(F988&lt;&gt;"",N26&gt;0,M988&gt;N26),"Mot &gt; limite","")</f>
        <v/>
      </c>
      <c r="M988" s="1408">
        <f>IF(OR(F988="",N26="",N26&lt;=0),"",IF(LEN(F988)&lt;=N26,LEN(F988),IFERROR(FIND("♦",SUBSTITUTE(LEFT(F988,N26)," ","♦",LEN(LEFT(F988,N26))-LEN(SUBSTITUTE(LEFT(F988,N26)," ","")))),FIND(" ",F988&amp;" ",N26+1)-1)))</f>
        <v>1</v>
      </c>
      <c r="N988" s="1437" t="str">
        <f t="shared" si="206"/>
        <v/>
      </c>
      <c r="O988" s="1438" t="str">
        <f t="shared" si="207"/>
        <v/>
      </c>
      <c r="P988" s="1437" t="str">
        <f t="shared" si="208"/>
        <v/>
      </c>
      <c r="Q988" s="1437" t="str">
        <f t="shared" si="209"/>
        <v/>
      </c>
      <c r="EF988" s="1412"/>
      <c r="EG988" s="1411" t="s">
        <v>4005</v>
      </c>
      <c r="EH988" s="1411" t="s">
        <v>603</v>
      </c>
      <c r="EI988" s="1411" t="s">
        <v>1906</v>
      </c>
      <c r="EJ988" s="1411" t="s">
        <v>4006</v>
      </c>
      <c r="EK988" s="1411" t="s">
        <v>4006</v>
      </c>
      <c r="EL988" s="1411" t="s">
        <v>2485</v>
      </c>
      <c r="EM988" s="1411" t="s">
        <v>2486</v>
      </c>
      <c r="EN988" s="1411" t="s">
        <v>2953</v>
      </c>
      <c r="EO988" s="1414" t="s">
        <v>2954</v>
      </c>
    </row>
    <row r="989" spans="2:145">
      <c r="B989" s="1439"/>
      <c r="C989" s="1439"/>
      <c r="D989" s="1439"/>
      <c r="E989" s="1439">
        <f t="array" ref="E989">IF(H988&lt;&gt;"",E988,IF(E988="","",IFERROR(MATCH(TRUE(),INDEX(INDEX(K:K,E988+1):K219&lt;&gt;"",0),0)+E988,"")))</f>
        <v>1130</v>
      </c>
      <c r="F989" s="1441">
        <f t="shared" si="210"/>
        <v>0</v>
      </c>
      <c r="G989" s="1441" t="str">
        <f t="shared" si="204"/>
        <v/>
      </c>
      <c r="H989" s="1440" t="str">
        <f t="shared" si="205"/>
        <v/>
      </c>
      <c r="I989" s="1439" t="str">
        <f>IF(AND(F989&lt;&gt;"",N26&gt;0,M989&gt;N26),"Mot &gt; limite","")</f>
        <v/>
      </c>
      <c r="M989" s="1408">
        <f>IF(OR(F989="",N26="",N26&lt;=0),"",IF(LEN(F989)&lt;=N26,LEN(F989),IFERROR(FIND("♦",SUBSTITUTE(LEFT(F989,N26)," ","♦",LEN(LEFT(F989,N26))-LEN(SUBSTITUTE(LEFT(F989,N26)," ","")))),FIND(" ",F989&amp;" ",N26+1)-1)))</f>
        <v>1</v>
      </c>
      <c r="N989" s="1437" t="str">
        <f t="shared" si="206"/>
        <v/>
      </c>
      <c r="O989" s="1438" t="str">
        <f t="shared" si="207"/>
        <v/>
      </c>
      <c r="P989" s="1437" t="str">
        <f t="shared" si="208"/>
        <v/>
      </c>
      <c r="Q989" s="1437" t="str">
        <f t="shared" si="209"/>
        <v/>
      </c>
      <c r="EF989" s="1412"/>
      <c r="EG989" s="1411" t="s">
        <v>4007</v>
      </c>
      <c r="EH989" s="1411" t="s">
        <v>603</v>
      </c>
      <c r="EI989" s="1411" t="s">
        <v>1906</v>
      </c>
      <c r="EJ989" s="1411" t="s">
        <v>4008</v>
      </c>
      <c r="EK989" s="1411" t="s">
        <v>4008</v>
      </c>
      <c r="EL989" s="1411" t="s">
        <v>2485</v>
      </c>
      <c r="EM989" s="1411" t="s">
        <v>2486</v>
      </c>
      <c r="EN989" s="1411" t="s">
        <v>2953</v>
      </c>
      <c r="EO989" s="1414" t="s">
        <v>2954</v>
      </c>
    </row>
    <row r="990" spans="2:145">
      <c r="B990" s="1439"/>
      <c r="C990" s="1439"/>
      <c r="D990" s="1439"/>
      <c r="E990" s="1439">
        <f t="array" ref="E990">IF(H989&lt;&gt;"",E989,IF(E989="","",IFERROR(MATCH(TRUE(),INDEX(INDEX(K:K,E989+1):K219&lt;&gt;"",0),0)+E989,"")))</f>
        <v>1131</v>
      </c>
      <c r="F990" s="1441">
        <f t="shared" si="210"/>
        <v>0</v>
      </c>
      <c r="G990" s="1441" t="str">
        <f t="shared" si="204"/>
        <v/>
      </c>
      <c r="H990" s="1440" t="str">
        <f t="shared" si="205"/>
        <v/>
      </c>
      <c r="I990" s="1439" t="str">
        <f>IF(AND(F990&lt;&gt;"",N26&gt;0,M990&gt;N26),"Mot &gt; limite","")</f>
        <v/>
      </c>
      <c r="M990" s="1408">
        <f>IF(OR(F990="",N26="",N26&lt;=0),"",IF(LEN(F990)&lt;=N26,LEN(F990),IFERROR(FIND("♦",SUBSTITUTE(LEFT(F990,N26)," ","♦",LEN(LEFT(F990,N26))-LEN(SUBSTITUTE(LEFT(F990,N26)," ","")))),FIND(" ",F990&amp;" ",N26+1)-1)))</f>
        <v>1</v>
      </c>
      <c r="N990" s="1437" t="str">
        <f t="shared" si="206"/>
        <v/>
      </c>
      <c r="O990" s="1438" t="str">
        <f t="shared" si="207"/>
        <v/>
      </c>
      <c r="P990" s="1437" t="str">
        <f t="shared" si="208"/>
        <v/>
      </c>
      <c r="Q990" s="1437" t="str">
        <f t="shared" si="209"/>
        <v/>
      </c>
      <c r="EF990" s="1412"/>
      <c r="EG990" s="1411" t="s">
        <v>4009</v>
      </c>
      <c r="EH990" s="1411" t="s">
        <v>603</v>
      </c>
      <c r="EI990" s="1411" t="s">
        <v>1906</v>
      </c>
      <c r="EJ990" s="1411" t="s">
        <v>4010</v>
      </c>
      <c r="EK990" s="1411" t="s">
        <v>4010</v>
      </c>
      <c r="EL990" s="1411" t="s">
        <v>2485</v>
      </c>
      <c r="EM990" s="1411" t="s">
        <v>2486</v>
      </c>
      <c r="EN990" s="1411" t="s">
        <v>2953</v>
      </c>
      <c r="EO990" s="1414" t="s">
        <v>2954</v>
      </c>
    </row>
    <row r="991" spans="2:145">
      <c r="B991" s="1439"/>
      <c r="C991" s="1439"/>
      <c r="D991" s="1439"/>
      <c r="E991" s="1439">
        <f t="array" ref="E991">IF(H990&lt;&gt;"",E990,IF(E990="","",IFERROR(MATCH(TRUE(),INDEX(INDEX(K:K,E990+1):K219&lt;&gt;"",0),0)+E990,"")))</f>
        <v>1132</v>
      </c>
      <c r="F991" s="1441">
        <f t="shared" si="210"/>
        <v>0</v>
      </c>
      <c r="G991" s="1441" t="str">
        <f t="shared" si="204"/>
        <v/>
      </c>
      <c r="H991" s="1440" t="str">
        <f t="shared" si="205"/>
        <v/>
      </c>
      <c r="I991" s="1439" t="str">
        <f>IF(AND(F991&lt;&gt;"",N26&gt;0,M991&gt;N26),"Mot &gt; limite","")</f>
        <v/>
      </c>
      <c r="M991" s="1408">
        <f>IF(OR(F991="",N26="",N26&lt;=0),"",IF(LEN(F991)&lt;=N26,LEN(F991),IFERROR(FIND("♦",SUBSTITUTE(LEFT(F991,N26)," ","♦",LEN(LEFT(F991,N26))-LEN(SUBSTITUTE(LEFT(F991,N26)," ","")))),FIND(" ",F991&amp;" ",N26+1)-1)))</f>
        <v>1</v>
      </c>
      <c r="N991" s="1437" t="str">
        <f t="shared" si="206"/>
        <v/>
      </c>
      <c r="O991" s="1438" t="str">
        <f t="shared" si="207"/>
        <v/>
      </c>
      <c r="P991" s="1437" t="str">
        <f t="shared" si="208"/>
        <v/>
      </c>
      <c r="Q991" s="1437" t="str">
        <f t="shared" si="209"/>
        <v/>
      </c>
      <c r="EF991" s="1412"/>
      <c r="EG991" s="1411" t="s">
        <v>4011</v>
      </c>
      <c r="EH991" s="1411" t="s">
        <v>603</v>
      </c>
      <c r="EI991" s="1411" t="s">
        <v>1906</v>
      </c>
      <c r="EJ991" s="1411" t="s">
        <v>4012</v>
      </c>
      <c r="EK991" s="1411" t="s">
        <v>4012</v>
      </c>
      <c r="EL991" s="1411" t="s">
        <v>2485</v>
      </c>
      <c r="EM991" s="1411" t="s">
        <v>2486</v>
      </c>
      <c r="EN991" s="1411" t="s">
        <v>2953</v>
      </c>
      <c r="EO991" s="1414" t="s">
        <v>2954</v>
      </c>
    </row>
    <row r="992" spans="2:145">
      <c r="B992" s="1439"/>
      <c r="C992" s="1439"/>
      <c r="D992" s="1439"/>
      <c r="E992" s="1439">
        <f t="array" ref="E992">IF(H991&lt;&gt;"",E991,IF(E991="","",IFERROR(MATCH(TRUE(),INDEX(INDEX(K:K,E991+1):K219&lt;&gt;"",0),0)+E991,"")))</f>
        <v>1133</v>
      </c>
      <c r="F992" s="1441">
        <f t="shared" si="210"/>
        <v>0</v>
      </c>
      <c r="G992" s="1441" t="str">
        <f t="shared" si="204"/>
        <v/>
      </c>
      <c r="H992" s="1440" t="str">
        <f t="shared" si="205"/>
        <v/>
      </c>
      <c r="I992" s="1439" t="str">
        <f>IF(AND(F992&lt;&gt;"",N26&gt;0,M992&gt;N26),"Mot &gt; limite","")</f>
        <v/>
      </c>
      <c r="M992" s="1408">
        <f>IF(OR(F992="",N26="",N26&lt;=0),"",IF(LEN(F992)&lt;=N26,LEN(F992),IFERROR(FIND("♦",SUBSTITUTE(LEFT(F992,N26)," ","♦",LEN(LEFT(F992,N26))-LEN(SUBSTITUTE(LEFT(F992,N26)," ","")))),FIND(" ",F992&amp;" ",N26+1)-1)))</f>
        <v>1</v>
      </c>
      <c r="N992" s="1437" t="str">
        <f t="shared" si="206"/>
        <v/>
      </c>
      <c r="O992" s="1438" t="str">
        <f t="shared" si="207"/>
        <v/>
      </c>
      <c r="P992" s="1437" t="str">
        <f t="shared" si="208"/>
        <v/>
      </c>
      <c r="Q992" s="1437" t="str">
        <f t="shared" si="209"/>
        <v/>
      </c>
      <c r="EF992" s="1412"/>
      <c r="EG992" s="1411" t="s">
        <v>4013</v>
      </c>
      <c r="EH992" s="1411" t="s">
        <v>603</v>
      </c>
      <c r="EI992" s="1411" t="s">
        <v>1906</v>
      </c>
      <c r="EJ992" s="1411" t="s">
        <v>4014</v>
      </c>
      <c r="EK992" s="1411" t="s">
        <v>4014</v>
      </c>
      <c r="EL992" s="1411" t="s">
        <v>2485</v>
      </c>
      <c r="EM992" s="1411" t="s">
        <v>2486</v>
      </c>
      <c r="EN992" s="1411" t="s">
        <v>2953</v>
      </c>
      <c r="EO992" s="1414" t="s">
        <v>2954</v>
      </c>
    </row>
    <row r="993" spans="2:145">
      <c r="B993" s="1439"/>
      <c r="C993" s="1439"/>
      <c r="D993" s="1439"/>
      <c r="E993" s="1439">
        <f t="array" ref="E993">IF(H992&lt;&gt;"",E992,IF(E992="","",IFERROR(MATCH(TRUE(),INDEX(INDEX(K:K,E992+1):K219&lt;&gt;"",0),0)+E992,"")))</f>
        <v>1134</v>
      </c>
      <c r="F993" s="1441">
        <f t="shared" si="210"/>
        <v>0</v>
      </c>
      <c r="G993" s="1441" t="str">
        <f t="shared" si="204"/>
        <v/>
      </c>
      <c r="H993" s="1440" t="str">
        <f t="shared" si="205"/>
        <v/>
      </c>
      <c r="I993" s="1439" t="str">
        <f>IF(AND(F993&lt;&gt;"",N26&gt;0,M993&gt;N26),"Mot &gt; limite","")</f>
        <v/>
      </c>
      <c r="M993" s="1408">
        <f>IF(OR(F993="",N26="",N26&lt;=0),"",IF(LEN(F993)&lt;=N26,LEN(F993),IFERROR(FIND("♦",SUBSTITUTE(LEFT(F993,N26)," ","♦",LEN(LEFT(F993,N26))-LEN(SUBSTITUTE(LEFT(F993,N26)," ","")))),FIND(" ",F993&amp;" ",N26+1)-1)))</f>
        <v>1</v>
      </c>
      <c r="N993" s="1437" t="str">
        <f t="shared" si="206"/>
        <v/>
      </c>
      <c r="O993" s="1438" t="str">
        <f t="shared" si="207"/>
        <v/>
      </c>
      <c r="P993" s="1437" t="str">
        <f t="shared" si="208"/>
        <v/>
      </c>
      <c r="Q993" s="1437" t="str">
        <f t="shared" si="209"/>
        <v/>
      </c>
      <c r="EF993" s="1412"/>
      <c r="EG993" s="1411" t="s">
        <v>4015</v>
      </c>
      <c r="EH993" s="1411" t="s">
        <v>603</v>
      </c>
      <c r="EI993" s="1411" t="s">
        <v>1906</v>
      </c>
      <c r="EJ993" s="1411" t="s">
        <v>4016</v>
      </c>
      <c r="EK993" s="1411" t="s">
        <v>4016</v>
      </c>
      <c r="EL993" s="1411" t="s">
        <v>2485</v>
      </c>
      <c r="EM993" s="1411" t="s">
        <v>2486</v>
      </c>
      <c r="EN993" s="1411" t="s">
        <v>2953</v>
      </c>
      <c r="EO993" s="1414" t="s">
        <v>2954</v>
      </c>
    </row>
    <row r="994" spans="2:145">
      <c r="B994" s="1439"/>
      <c r="C994" s="1439"/>
      <c r="D994" s="1439"/>
      <c r="E994" s="1439">
        <f t="array" ref="E994">IF(H993&lt;&gt;"",E993,IF(E993="","",IFERROR(MATCH(TRUE(),INDEX(INDEX(K:K,E993+1):K219&lt;&gt;"",0),0)+E993,"")))</f>
        <v>1135</v>
      </c>
      <c r="F994" s="1441">
        <f t="shared" si="210"/>
        <v>0</v>
      </c>
      <c r="G994" s="1441" t="str">
        <f t="shared" ref="G994:G1033" si="211">IF(OR(F994="",M994="",M994&lt;=0,AND(ISNUMBER(F994),F994=0)),"",LEFT(F994,M994))</f>
        <v/>
      </c>
      <c r="H994" s="1440" t="str">
        <f t="shared" ref="H994:H1033" si="212">IF(OR(F994="",M994=""),"",TRIM(MID(F994,M994+1,99999)))</f>
        <v/>
      </c>
      <c r="I994" s="1439" t="str">
        <f>IF(AND(F994&lt;&gt;"",N26&gt;0,M994&gt;N26),"Mot &gt; limite","")</f>
        <v/>
      </c>
      <c r="M994" s="1408">
        <f>IF(OR(F994="",N26="",N26&lt;=0),"",IF(LEN(F994)&lt;=N26,LEN(F994),IFERROR(FIND("♦",SUBSTITUTE(LEFT(F994,N26)," ","♦",LEN(LEFT(F994,N26))-LEN(SUBSTITUTE(LEFT(F994,N26)," ","")))),FIND(" ",F994&amp;" ",N26+1)-1)))</f>
        <v>1</v>
      </c>
      <c r="N994" s="1437" t="str">
        <f t="shared" ref="N994:N1033" si="213">IF(O994="","",ROW()-33)</f>
        <v/>
      </c>
      <c r="O994" s="1438" t="str">
        <f t="shared" ref="O994:O1033" si="214">G994</f>
        <v/>
      </c>
      <c r="P994" s="1437" t="str">
        <f t="shared" ref="P994:P1033" si="215">IF(O994="","",LEN(TRIM(O994))-LEN(SUBSTITUTE(TRIM(O994)," ",""))+1)</f>
        <v/>
      </c>
      <c r="Q994" s="1437" t="str">
        <f t="shared" ref="Q994:Q1033" si="216">IF(O994="","",LEN(O994))</f>
        <v/>
      </c>
      <c r="EF994" s="1412"/>
      <c r="EG994" s="1411" t="s">
        <v>4017</v>
      </c>
      <c r="EH994" s="1411" t="s">
        <v>603</v>
      </c>
      <c r="EI994" s="1411" t="s">
        <v>1906</v>
      </c>
      <c r="EJ994" s="1411" t="s">
        <v>4018</v>
      </c>
      <c r="EK994" s="1411" t="s">
        <v>4018</v>
      </c>
      <c r="EL994" s="1411" t="s">
        <v>2485</v>
      </c>
      <c r="EM994" s="1411" t="s">
        <v>2486</v>
      </c>
      <c r="EN994" s="1411" t="s">
        <v>2953</v>
      </c>
      <c r="EO994" s="1414" t="s">
        <v>2954</v>
      </c>
    </row>
    <row r="995" spans="2:145">
      <c r="B995" s="1439"/>
      <c r="C995" s="1439"/>
      <c r="D995" s="1439"/>
      <c r="E995" s="1439">
        <f t="array" ref="E995">IF(H994&lt;&gt;"",E994,IF(E994="","",IFERROR(MATCH(TRUE(),INDEX(INDEX(K:K,E994+1):K219&lt;&gt;"",0),0)+E994,"")))</f>
        <v>1136</v>
      </c>
      <c r="F995" s="1441">
        <f t="shared" ref="F995:F1033" si="217">IF(E995="","",IF(H994&lt;&gt;"",H994,INDEX(D:D,E995)))</f>
        <v>0</v>
      </c>
      <c r="G995" s="1441" t="str">
        <f t="shared" si="211"/>
        <v/>
      </c>
      <c r="H995" s="1440" t="str">
        <f t="shared" si="212"/>
        <v/>
      </c>
      <c r="I995" s="1439" t="str">
        <f>IF(AND(F995&lt;&gt;"",N26&gt;0,M995&gt;N26),"Mot &gt; limite","")</f>
        <v/>
      </c>
      <c r="M995" s="1408">
        <f>IF(OR(F995="",N26="",N26&lt;=0),"",IF(LEN(F995)&lt;=N26,LEN(F995),IFERROR(FIND("♦",SUBSTITUTE(LEFT(F995,N26)," ","♦",LEN(LEFT(F995,N26))-LEN(SUBSTITUTE(LEFT(F995,N26)," ","")))),FIND(" ",F995&amp;" ",N26+1)-1)))</f>
        <v>1</v>
      </c>
      <c r="N995" s="1437" t="str">
        <f t="shared" si="213"/>
        <v/>
      </c>
      <c r="O995" s="1438" t="str">
        <f t="shared" si="214"/>
        <v/>
      </c>
      <c r="P995" s="1437" t="str">
        <f t="shared" si="215"/>
        <v/>
      </c>
      <c r="Q995" s="1437" t="str">
        <f t="shared" si="216"/>
        <v/>
      </c>
      <c r="EF995" s="1412"/>
      <c r="EG995" s="1411" t="s">
        <v>4019</v>
      </c>
      <c r="EH995" s="1411" t="s">
        <v>603</v>
      </c>
      <c r="EI995" s="1411" t="s">
        <v>1906</v>
      </c>
      <c r="EJ995" s="1411" t="s">
        <v>4020</v>
      </c>
      <c r="EK995" s="1411" t="s">
        <v>4020</v>
      </c>
      <c r="EL995" s="1411" t="s">
        <v>2485</v>
      </c>
      <c r="EM995" s="1411" t="s">
        <v>2486</v>
      </c>
      <c r="EN995" s="1411" t="s">
        <v>2953</v>
      </c>
      <c r="EO995" s="1414" t="s">
        <v>2954</v>
      </c>
    </row>
    <row r="996" spans="2:145">
      <c r="B996" s="1439"/>
      <c r="C996" s="1439"/>
      <c r="D996" s="1439"/>
      <c r="E996" s="1439">
        <f t="array" ref="E996">IF(H995&lt;&gt;"",E995,IF(E995="","",IFERROR(MATCH(TRUE(),INDEX(INDEX(K:K,E995+1):K219&lt;&gt;"",0),0)+E995,"")))</f>
        <v>1137</v>
      </c>
      <c r="F996" s="1441">
        <f t="shared" si="217"/>
        <v>0</v>
      </c>
      <c r="G996" s="1441" t="str">
        <f t="shared" si="211"/>
        <v/>
      </c>
      <c r="H996" s="1440" t="str">
        <f t="shared" si="212"/>
        <v/>
      </c>
      <c r="I996" s="1439" t="str">
        <f>IF(AND(F996&lt;&gt;"",N26&gt;0,M996&gt;N26),"Mot &gt; limite","")</f>
        <v/>
      </c>
      <c r="M996" s="1408">
        <f>IF(OR(F996="",N26="",N26&lt;=0),"",IF(LEN(F996)&lt;=N26,LEN(F996),IFERROR(FIND("♦",SUBSTITUTE(LEFT(F996,N26)," ","♦",LEN(LEFT(F996,N26))-LEN(SUBSTITUTE(LEFT(F996,N26)," ","")))),FIND(" ",F996&amp;" ",N26+1)-1)))</f>
        <v>1</v>
      </c>
      <c r="N996" s="1437" t="str">
        <f t="shared" si="213"/>
        <v/>
      </c>
      <c r="O996" s="1438" t="str">
        <f t="shared" si="214"/>
        <v/>
      </c>
      <c r="P996" s="1437" t="str">
        <f t="shared" si="215"/>
        <v/>
      </c>
      <c r="Q996" s="1437" t="str">
        <f t="shared" si="216"/>
        <v/>
      </c>
      <c r="EF996" s="1412"/>
      <c r="EG996" s="1411" t="s">
        <v>4021</v>
      </c>
      <c r="EH996" s="1411" t="s">
        <v>603</v>
      </c>
      <c r="EI996" s="1411" t="s">
        <v>1906</v>
      </c>
      <c r="EJ996" s="1411" t="s">
        <v>4022</v>
      </c>
      <c r="EK996" s="1411" t="s">
        <v>4022</v>
      </c>
      <c r="EL996" s="1411" t="s">
        <v>1980</v>
      </c>
      <c r="EM996" s="1411" t="s">
        <v>1981</v>
      </c>
      <c r="EN996" s="1411" t="s">
        <v>1910</v>
      </c>
      <c r="EO996" s="1414" t="s">
        <v>1982</v>
      </c>
    </row>
    <row r="997" spans="2:145">
      <c r="B997" s="1439"/>
      <c r="C997" s="1439"/>
      <c r="D997" s="1439"/>
      <c r="E997" s="1439">
        <f t="array" ref="E997">IF(H996&lt;&gt;"",E996,IF(E996="","",IFERROR(MATCH(TRUE(),INDEX(INDEX(K:K,E996+1):K219&lt;&gt;"",0),0)+E996,"")))</f>
        <v>1138</v>
      </c>
      <c r="F997" s="1441">
        <f t="shared" si="217"/>
        <v>0</v>
      </c>
      <c r="G997" s="1441" t="str">
        <f t="shared" si="211"/>
        <v/>
      </c>
      <c r="H997" s="1440" t="str">
        <f t="shared" si="212"/>
        <v/>
      </c>
      <c r="I997" s="1439" t="str">
        <f>IF(AND(F997&lt;&gt;"",N26&gt;0,M997&gt;N26),"Mot &gt; limite","")</f>
        <v/>
      </c>
      <c r="M997" s="1408">
        <f>IF(OR(F997="",N26="",N26&lt;=0),"",IF(LEN(F997)&lt;=N26,LEN(F997),IFERROR(FIND("♦",SUBSTITUTE(LEFT(F997,N26)," ","♦",LEN(LEFT(F997,N26))-LEN(SUBSTITUTE(LEFT(F997,N26)," ","")))),FIND(" ",F997&amp;" ",N26+1)-1)))</f>
        <v>1</v>
      </c>
      <c r="N997" s="1437" t="str">
        <f t="shared" si="213"/>
        <v/>
      </c>
      <c r="O997" s="1438" t="str">
        <f t="shared" si="214"/>
        <v/>
      </c>
      <c r="P997" s="1437" t="str">
        <f t="shared" si="215"/>
        <v/>
      </c>
      <c r="Q997" s="1437" t="str">
        <f t="shared" si="216"/>
        <v/>
      </c>
      <c r="EF997" s="1412"/>
      <c r="EG997" s="1411" t="s">
        <v>4023</v>
      </c>
      <c r="EH997" s="1411" t="s">
        <v>603</v>
      </c>
      <c r="EI997" s="1411" t="s">
        <v>1906</v>
      </c>
      <c r="EJ997" s="1411" t="s">
        <v>4024</v>
      </c>
      <c r="EK997" s="1411" t="s">
        <v>4024</v>
      </c>
      <c r="EL997" s="1411" t="s">
        <v>2485</v>
      </c>
      <c r="EM997" s="1411" t="s">
        <v>2486</v>
      </c>
      <c r="EN997" s="1411" t="s">
        <v>2953</v>
      </c>
      <c r="EO997" s="1414" t="s">
        <v>2954</v>
      </c>
    </row>
    <row r="998" spans="2:145">
      <c r="B998" s="1439"/>
      <c r="C998" s="1439"/>
      <c r="D998" s="1439"/>
      <c r="E998" s="1439">
        <f t="array" ref="E998">IF(H997&lt;&gt;"",E997,IF(E997="","",IFERROR(MATCH(TRUE(),INDEX(INDEX(K:K,E997+1):K219&lt;&gt;"",0),0)+E997,"")))</f>
        <v>1139</v>
      </c>
      <c r="F998" s="1441">
        <f t="shared" si="217"/>
        <v>0</v>
      </c>
      <c r="G998" s="1441" t="str">
        <f t="shared" si="211"/>
        <v/>
      </c>
      <c r="H998" s="1440" t="str">
        <f t="shared" si="212"/>
        <v/>
      </c>
      <c r="I998" s="1439" t="str">
        <f>IF(AND(F998&lt;&gt;"",N26&gt;0,M998&gt;N26),"Mot &gt; limite","")</f>
        <v/>
      </c>
      <c r="M998" s="1408">
        <f>IF(OR(F998="",N26="",N26&lt;=0),"",IF(LEN(F998)&lt;=N26,LEN(F998),IFERROR(FIND("♦",SUBSTITUTE(LEFT(F998,N26)," ","♦",LEN(LEFT(F998,N26))-LEN(SUBSTITUTE(LEFT(F998,N26)," ","")))),FIND(" ",F998&amp;" ",N26+1)-1)))</f>
        <v>1</v>
      </c>
      <c r="N998" s="1437" t="str">
        <f t="shared" si="213"/>
        <v/>
      </c>
      <c r="O998" s="1438" t="str">
        <f t="shared" si="214"/>
        <v/>
      </c>
      <c r="P998" s="1437" t="str">
        <f t="shared" si="215"/>
        <v/>
      </c>
      <c r="Q998" s="1437" t="str">
        <f t="shared" si="216"/>
        <v/>
      </c>
      <c r="EF998" s="1412"/>
      <c r="EG998" s="1411" t="s">
        <v>4025</v>
      </c>
      <c r="EH998" s="1411" t="s">
        <v>603</v>
      </c>
      <c r="EI998" s="1411" t="s">
        <v>1906</v>
      </c>
      <c r="EJ998" s="1411" t="s">
        <v>4026</v>
      </c>
      <c r="EK998" s="1411" t="s">
        <v>4026</v>
      </c>
      <c r="EL998" s="1411" t="s">
        <v>2485</v>
      </c>
      <c r="EM998" s="1411" t="s">
        <v>2486</v>
      </c>
      <c r="EN998" s="1411" t="s">
        <v>2953</v>
      </c>
      <c r="EO998" s="1414" t="s">
        <v>2954</v>
      </c>
    </row>
    <row r="999" spans="2:145">
      <c r="B999" s="1439"/>
      <c r="C999" s="1439"/>
      <c r="D999" s="1439"/>
      <c r="E999" s="1439">
        <f t="array" ref="E999">IF(H998&lt;&gt;"",E998,IF(E998="","",IFERROR(MATCH(TRUE(),INDEX(INDEX(K:K,E998+1):K219&lt;&gt;"",0),0)+E998,"")))</f>
        <v>1140</v>
      </c>
      <c r="F999" s="1441">
        <f t="shared" si="217"/>
        <v>0</v>
      </c>
      <c r="G999" s="1441" t="str">
        <f t="shared" si="211"/>
        <v/>
      </c>
      <c r="H999" s="1440" t="str">
        <f t="shared" si="212"/>
        <v/>
      </c>
      <c r="I999" s="1439" t="str">
        <f>IF(AND(F999&lt;&gt;"",N26&gt;0,M999&gt;N26),"Mot &gt; limite","")</f>
        <v/>
      </c>
      <c r="M999" s="1408">
        <f>IF(OR(F999="",N26="",N26&lt;=0),"",IF(LEN(F999)&lt;=N26,LEN(F999),IFERROR(FIND("♦",SUBSTITUTE(LEFT(F999,N26)," ","♦",LEN(LEFT(F999,N26))-LEN(SUBSTITUTE(LEFT(F999,N26)," ","")))),FIND(" ",F999&amp;" ",N26+1)-1)))</f>
        <v>1</v>
      </c>
      <c r="N999" s="1437" t="str">
        <f t="shared" si="213"/>
        <v/>
      </c>
      <c r="O999" s="1438" t="str">
        <f t="shared" si="214"/>
        <v/>
      </c>
      <c r="P999" s="1437" t="str">
        <f t="shared" si="215"/>
        <v/>
      </c>
      <c r="Q999" s="1437" t="str">
        <f t="shared" si="216"/>
        <v/>
      </c>
      <c r="EF999" s="1412"/>
      <c r="EG999" s="1411" t="s">
        <v>4027</v>
      </c>
      <c r="EH999" s="1411" t="s">
        <v>603</v>
      </c>
      <c r="EI999" s="1411" t="s">
        <v>1906</v>
      </c>
      <c r="EJ999" s="1411" t="s">
        <v>839</v>
      </c>
      <c r="EK999" s="1411" t="s">
        <v>839</v>
      </c>
      <c r="EL999" s="1411" t="s">
        <v>2485</v>
      </c>
      <c r="EM999" s="1411" t="s">
        <v>2486</v>
      </c>
      <c r="EN999" s="1411" t="s">
        <v>2953</v>
      </c>
      <c r="EO999" s="1414" t="s">
        <v>2954</v>
      </c>
    </row>
    <row r="1000" spans="2:145">
      <c r="B1000" s="1439"/>
      <c r="C1000" s="1439"/>
      <c r="D1000" s="1439"/>
      <c r="E1000" s="1439">
        <f t="array" ref="E1000">IF(H999&lt;&gt;"",E999,IF(E999="","",IFERROR(MATCH(TRUE(),INDEX(INDEX(K:K,E999+1):K219&lt;&gt;"",0),0)+E999,"")))</f>
        <v>1141</v>
      </c>
      <c r="F1000" s="1441">
        <f t="shared" si="217"/>
        <v>0</v>
      </c>
      <c r="G1000" s="1441" t="str">
        <f t="shared" si="211"/>
        <v/>
      </c>
      <c r="H1000" s="1440" t="str">
        <f t="shared" si="212"/>
        <v/>
      </c>
      <c r="I1000" s="1439" t="str">
        <f>IF(AND(F1000&lt;&gt;"",N26&gt;0,M1000&gt;N26),"Mot &gt; limite","")</f>
        <v/>
      </c>
      <c r="M1000" s="1408">
        <f>IF(OR(F1000="",N26="",N26&lt;=0),"",IF(LEN(F1000)&lt;=N26,LEN(F1000),IFERROR(FIND("♦",SUBSTITUTE(LEFT(F1000,N26)," ","♦",LEN(LEFT(F1000,N26))-LEN(SUBSTITUTE(LEFT(F1000,N26)," ","")))),FIND(" ",F1000&amp;" ",N26+1)-1)))</f>
        <v>1</v>
      </c>
      <c r="N1000" s="1437" t="str">
        <f t="shared" si="213"/>
        <v/>
      </c>
      <c r="O1000" s="1438" t="str">
        <f t="shared" si="214"/>
        <v/>
      </c>
      <c r="P1000" s="1437" t="str">
        <f t="shared" si="215"/>
        <v/>
      </c>
      <c r="Q1000" s="1437" t="str">
        <f t="shared" si="216"/>
        <v/>
      </c>
      <c r="EF1000" s="1412"/>
      <c r="EG1000" s="1411" t="s">
        <v>4028</v>
      </c>
      <c r="EH1000" s="1411" t="s">
        <v>603</v>
      </c>
      <c r="EI1000" s="1411" t="s">
        <v>1906</v>
      </c>
      <c r="EJ1000" s="1411" t="s">
        <v>4029</v>
      </c>
      <c r="EK1000" s="1411" t="s">
        <v>4029</v>
      </c>
      <c r="EL1000" s="1411" t="s">
        <v>2485</v>
      </c>
      <c r="EM1000" s="1411" t="s">
        <v>2486</v>
      </c>
      <c r="EN1000" s="1411" t="s">
        <v>2953</v>
      </c>
      <c r="EO1000" s="1414" t="s">
        <v>2954</v>
      </c>
    </row>
    <row r="1001" spans="2:145">
      <c r="B1001" s="1439"/>
      <c r="C1001" s="1439"/>
      <c r="D1001" s="1439"/>
      <c r="E1001" s="1439">
        <f t="array" ref="E1001">IF(H1000&lt;&gt;"",E1000,IF(E1000="","",IFERROR(MATCH(TRUE(),INDEX(INDEX(K:K,E1000+1):K219&lt;&gt;"",0),0)+E1000,"")))</f>
        <v>1142</v>
      </c>
      <c r="F1001" s="1441">
        <f t="shared" si="217"/>
        <v>0</v>
      </c>
      <c r="G1001" s="1441" t="str">
        <f t="shared" si="211"/>
        <v/>
      </c>
      <c r="H1001" s="1440" t="str">
        <f t="shared" si="212"/>
        <v/>
      </c>
      <c r="I1001" s="1439" t="str">
        <f>IF(AND(F1001&lt;&gt;"",N26&gt;0,M1001&gt;N26),"Mot &gt; limite","")</f>
        <v/>
      </c>
      <c r="M1001" s="1408">
        <f>IF(OR(F1001="",N26="",N26&lt;=0),"",IF(LEN(F1001)&lt;=N26,LEN(F1001),IFERROR(FIND("♦",SUBSTITUTE(LEFT(F1001,N26)," ","♦",LEN(LEFT(F1001,N26))-LEN(SUBSTITUTE(LEFT(F1001,N26)," ","")))),FIND(" ",F1001&amp;" ",N26+1)-1)))</f>
        <v>1</v>
      </c>
      <c r="N1001" s="1437" t="str">
        <f t="shared" si="213"/>
        <v/>
      </c>
      <c r="O1001" s="1438" t="str">
        <f t="shared" si="214"/>
        <v/>
      </c>
      <c r="P1001" s="1437" t="str">
        <f t="shared" si="215"/>
        <v/>
      </c>
      <c r="Q1001" s="1437" t="str">
        <f t="shared" si="216"/>
        <v/>
      </c>
      <c r="EF1001" s="1412"/>
      <c r="EG1001" s="1411" t="s">
        <v>4030</v>
      </c>
      <c r="EH1001" s="1411" t="s">
        <v>603</v>
      </c>
      <c r="EI1001" s="1411" t="s">
        <v>1906</v>
      </c>
      <c r="EJ1001" s="1411" t="s">
        <v>4031</v>
      </c>
      <c r="EK1001" s="1411" t="s">
        <v>4031</v>
      </c>
      <c r="EL1001" s="1411" t="s">
        <v>2485</v>
      </c>
      <c r="EM1001" s="1411" t="s">
        <v>2486</v>
      </c>
      <c r="EN1001" s="1411" t="s">
        <v>2953</v>
      </c>
      <c r="EO1001" s="1414" t="s">
        <v>2954</v>
      </c>
    </row>
    <row r="1002" spans="2:145">
      <c r="B1002" s="1439"/>
      <c r="C1002" s="1439"/>
      <c r="D1002" s="1439"/>
      <c r="E1002" s="1439">
        <f t="array" ref="E1002">IF(H1001&lt;&gt;"",E1001,IF(E1001="","",IFERROR(MATCH(TRUE(),INDEX(INDEX(K:K,E1001+1):K219&lt;&gt;"",0),0)+E1001,"")))</f>
        <v>1143</v>
      </c>
      <c r="F1002" s="1441">
        <f t="shared" si="217"/>
        <v>0</v>
      </c>
      <c r="G1002" s="1441" t="str">
        <f t="shared" si="211"/>
        <v/>
      </c>
      <c r="H1002" s="1440" t="str">
        <f t="shared" si="212"/>
        <v/>
      </c>
      <c r="I1002" s="1439" t="str">
        <f>IF(AND(F1002&lt;&gt;"",N26&gt;0,M1002&gt;N26),"Mot &gt; limite","")</f>
        <v/>
      </c>
      <c r="M1002" s="1408">
        <f>IF(OR(F1002="",N26="",N26&lt;=0),"",IF(LEN(F1002)&lt;=N26,LEN(F1002),IFERROR(FIND("♦",SUBSTITUTE(LEFT(F1002,N26)," ","♦",LEN(LEFT(F1002,N26))-LEN(SUBSTITUTE(LEFT(F1002,N26)," ","")))),FIND(" ",F1002&amp;" ",N26+1)-1)))</f>
        <v>1</v>
      </c>
      <c r="N1002" s="1437" t="str">
        <f t="shared" si="213"/>
        <v/>
      </c>
      <c r="O1002" s="1438" t="str">
        <f t="shared" si="214"/>
        <v/>
      </c>
      <c r="P1002" s="1437" t="str">
        <f t="shared" si="215"/>
        <v/>
      </c>
      <c r="Q1002" s="1437" t="str">
        <f t="shared" si="216"/>
        <v/>
      </c>
      <c r="EF1002" s="1412"/>
      <c r="EG1002" s="1411" t="s">
        <v>4032</v>
      </c>
      <c r="EH1002" s="1411" t="s">
        <v>603</v>
      </c>
      <c r="EI1002" s="1411" t="s">
        <v>1906</v>
      </c>
      <c r="EJ1002" s="1411" t="s">
        <v>4033</v>
      </c>
      <c r="EK1002" s="1411" t="s">
        <v>4033</v>
      </c>
      <c r="EL1002" s="1411" t="s">
        <v>2485</v>
      </c>
      <c r="EM1002" s="1411" t="s">
        <v>2486</v>
      </c>
      <c r="EN1002" s="1411" t="s">
        <v>2953</v>
      </c>
      <c r="EO1002" s="1414" t="s">
        <v>2954</v>
      </c>
    </row>
    <row r="1003" spans="2:145">
      <c r="B1003" s="1439"/>
      <c r="C1003" s="1439"/>
      <c r="D1003" s="1439"/>
      <c r="E1003" s="1439">
        <f t="array" ref="E1003">IF(H1002&lt;&gt;"",E1002,IF(E1002="","",IFERROR(MATCH(TRUE(),INDEX(INDEX(K:K,E1002+1):K219&lt;&gt;"",0),0)+E1002,"")))</f>
        <v>1144</v>
      </c>
      <c r="F1003" s="1441">
        <f t="shared" si="217"/>
        <v>0</v>
      </c>
      <c r="G1003" s="1441" t="str">
        <f t="shared" si="211"/>
        <v/>
      </c>
      <c r="H1003" s="1440" t="str">
        <f t="shared" si="212"/>
        <v/>
      </c>
      <c r="I1003" s="1439" t="str">
        <f>IF(AND(F1003&lt;&gt;"",N26&gt;0,M1003&gt;N26),"Mot &gt; limite","")</f>
        <v/>
      </c>
      <c r="M1003" s="1408">
        <f>IF(OR(F1003="",N26="",N26&lt;=0),"",IF(LEN(F1003)&lt;=N26,LEN(F1003),IFERROR(FIND("♦",SUBSTITUTE(LEFT(F1003,N26)," ","♦",LEN(LEFT(F1003,N26))-LEN(SUBSTITUTE(LEFT(F1003,N26)," ","")))),FIND(" ",F1003&amp;" ",N26+1)-1)))</f>
        <v>1</v>
      </c>
      <c r="N1003" s="1437" t="str">
        <f t="shared" si="213"/>
        <v/>
      </c>
      <c r="O1003" s="1438" t="str">
        <f t="shared" si="214"/>
        <v/>
      </c>
      <c r="P1003" s="1437" t="str">
        <f t="shared" si="215"/>
        <v/>
      </c>
      <c r="Q1003" s="1437" t="str">
        <f t="shared" si="216"/>
        <v/>
      </c>
      <c r="EF1003" s="1412"/>
      <c r="EG1003" s="1411" t="s">
        <v>4034</v>
      </c>
      <c r="EH1003" s="1411" t="s">
        <v>603</v>
      </c>
      <c r="EI1003" s="1411" t="s">
        <v>1906</v>
      </c>
      <c r="EJ1003" s="1411" t="s">
        <v>4035</v>
      </c>
      <c r="EK1003" s="1411" t="s">
        <v>4035</v>
      </c>
      <c r="EL1003" s="1411" t="s">
        <v>2485</v>
      </c>
      <c r="EM1003" s="1411" t="s">
        <v>2486</v>
      </c>
      <c r="EN1003" s="1411" t="s">
        <v>2953</v>
      </c>
      <c r="EO1003" s="1414" t="s">
        <v>2954</v>
      </c>
    </row>
    <row r="1004" spans="2:145">
      <c r="B1004" s="1439"/>
      <c r="C1004" s="1439"/>
      <c r="D1004" s="1439"/>
      <c r="E1004" s="1439">
        <f t="array" ref="E1004">IF(H1003&lt;&gt;"",E1003,IF(E1003="","",IFERROR(MATCH(TRUE(),INDEX(INDEX(K:K,E1003+1):K219&lt;&gt;"",0),0)+E1003,"")))</f>
        <v>1145</v>
      </c>
      <c r="F1004" s="1441">
        <f t="shared" si="217"/>
        <v>0</v>
      </c>
      <c r="G1004" s="1441" t="str">
        <f t="shared" si="211"/>
        <v/>
      </c>
      <c r="H1004" s="1440" t="str">
        <f t="shared" si="212"/>
        <v/>
      </c>
      <c r="I1004" s="1439" t="str">
        <f>IF(AND(F1004&lt;&gt;"",N26&gt;0,M1004&gt;N26),"Mot &gt; limite","")</f>
        <v/>
      </c>
      <c r="M1004" s="1408">
        <f>IF(OR(F1004="",N26="",N26&lt;=0),"",IF(LEN(F1004)&lt;=N26,LEN(F1004),IFERROR(FIND("♦",SUBSTITUTE(LEFT(F1004,N26)," ","♦",LEN(LEFT(F1004,N26))-LEN(SUBSTITUTE(LEFT(F1004,N26)," ","")))),FIND(" ",F1004&amp;" ",N26+1)-1)))</f>
        <v>1</v>
      </c>
      <c r="N1004" s="1437" t="str">
        <f t="shared" si="213"/>
        <v/>
      </c>
      <c r="O1004" s="1438" t="str">
        <f t="shared" si="214"/>
        <v/>
      </c>
      <c r="P1004" s="1437" t="str">
        <f t="shared" si="215"/>
        <v/>
      </c>
      <c r="Q1004" s="1437" t="str">
        <f t="shared" si="216"/>
        <v/>
      </c>
      <c r="EF1004" s="1412"/>
      <c r="EG1004" s="1411" t="s">
        <v>4036</v>
      </c>
      <c r="EH1004" s="1411" t="s">
        <v>603</v>
      </c>
      <c r="EI1004" s="1411" t="s">
        <v>1906</v>
      </c>
      <c r="EJ1004" s="1411" t="s">
        <v>4037</v>
      </c>
      <c r="EK1004" s="1411" t="s">
        <v>4037</v>
      </c>
      <c r="EL1004" s="1411" t="s">
        <v>2485</v>
      </c>
      <c r="EM1004" s="1411" t="s">
        <v>2486</v>
      </c>
      <c r="EN1004" s="1411" t="s">
        <v>2953</v>
      </c>
      <c r="EO1004" s="1414" t="s">
        <v>2954</v>
      </c>
    </row>
    <row r="1005" spans="2:145">
      <c r="B1005" s="1439"/>
      <c r="C1005" s="1439"/>
      <c r="D1005" s="1439"/>
      <c r="E1005" s="1439">
        <f t="array" ref="E1005">IF(H1004&lt;&gt;"",E1004,IF(E1004="","",IFERROR(MATCH(TRUE(),INDEX(INDEX(K:K,E1004+1):K219&lt;&gt;"",0),0)+E1004,"")))</f>
        <v>1146</v>
      </c>
      <c r="F1005" s="1441">
        <f t="shared" si="217"/>
        <v>0</v>
      </c>
      <c r="G1005" s="1441" t="str">
        <f t="shared" si="211"/>
        <v/>
      </c>
      <c r="H1005" s="1440" t="str">
        <f t="shared" si="212"/>
        <v/>
      </c>
      <c r="I1005" s="1439" t="str">
        <f>IF(AND(F1005&lt;&gt;"",N26&gt;0,M1005&gt;N26),"Mot &gt; limite","")</f>
        <v/>
      </c>
      <c r="M1005" s="1408">
        <f>IF(OR(F1005="",N26="",N26&lt;=0),"",IF(LEN(F1005)&lt;=N26,LEN(F1005),IFERROR(FIND("♦",SUBSTITUTE(LEFT(F1005,N26)," ","♦",LEN(LEFT(F1005,N26))-LEN(SUBSTITUTE(LEFT(F1005,N26)," ","")))),FIND(" ",F1005&amp;" ",N26+1)-1)))</f>
        <v>1</v>
      </c>
      <c r="N1005" s="1437" t="str">
        <f t="shared" si="213"/>
        <v/>
      </c>
      <c r="O1005" s="1438" t="str">
        <f t="shared" si="214"/>
        <v/>
      </c>
      <c r="P1005" s="1437" t="str">
        <f t="shared" si="215"/>
        <v/>
      </c>
      <c r="Q1005" s="1437" t="str">
        <f t="shared" si="216"/>
        <v/>
      </c>
      <c r="EF1005" s="1412"/>
      <c r="EG1005" s="1411" t="s">
        <v>4038</v>
      </c>
      <c r="EH1005" s="1411" t="s">
        <v>603</v>
      </c>
      <c r="EI1005" s="1411" t="s">
        <v>1906</v>
      </c>
      <c r="EJ1005" s="1411" t="s">
        <v>4039</v>
      </c>
      <c r="EK1005" s="1411" t="s">
        <v>4039</v>
      </c>
      <c r="EL1005" s="1411" t="s">
        <v>2485</v>
      </c>
      <c r="EM1005" s="1411" t="s">
        <v>2486</v>
      </c>
      <c r="EN1005" s="1411" t="s">
        <v>2953</v>
      </c>
      <c r="EO1005" s="1414" t="s">
        <v>2954</v>
      </c>
    </row>
    <row r="1006" spans="2:145">
      <c r="B1006" s="1439"/>
      <c r="C1006" s="1439"/>
      <c r="D1006" s="1439"/>
      <c r="E1006" s="1439">
        <f t="array" ref="E1006">IF(H1005&lt;&gt;"",E1005,IF(E1005="","",IFERROR(MATCH(TRUE(),INDEX(INDEX(K:K,E1005+1):K219&lt;&gt;"",0),0)+E1005,"")))</f>
        <v>1147</v>
      </c>
      <c r="F1006" s="1441">
        <f t="shared" si="217"/>
        <v>0</v>
      </c>
      <c r="G1006" s="1441" t="str">
        <f t="shared" si="211"/>
        <v/>
      </c>
      <c r="H1006" s="1440" t="str">
        <f t="shared" si="212"/>
        <v/>
      </c>
      <c r="I1006" s="1439" t="str">
        <f>IF(AND(F1006&lt;&gt;"",N26&gt;0,M1006&gt;N26),"Mot &gt; limite","")</f>
        <v/>
      </c>
      <c r="M1006" s="1408">
        <f>IF(OR(F1006="",N26="",N26&lt;=0),"",IF(LEN(F1006)&lt;=N26,LEN(F1006),IFERROR(FIND("♦",SUBSTITUTE(LEFT(F1006,N26)," ","♦",LEN(LEFT(F1006,N26))-LEN(SUBSTITUTE(LEFT(F1006,N26)," ","")))),FIND(" ",F1006&amp;" ",N26+1)-1)))</f>
        <v>1</v>
      </c>
      <c r="N1006" s="1437" t="str">
        <f t="shared" si="213"/>
        <v/>
      </c>
      <c r="O1006" s="1438" t="str">
        <f t="shared" si="214"/>
        <v/>
      </c>
      <c r="P1006" s="1437" t="str">
        <f t="shared" si="215"/>
        <v/>
      </c>
      <c r="Q1006" s="1437" t="str">
        <f t="shared" si="216"/>
        <v/>
      </c>
      <c r="EF1006" s="1412"/>
      <c r="EG1006" s="1411" t="s">
        <v>4040</v>
      </c>
      <c r="EH1006" s="1411" t="s">
        <v>603</v>
      </c>
      <c r="EI1006" s="1411" t="s">
        <v>1906</v>
      </c>
      <c r="EJ1006" s="1411" t="s">
        <v>4041</v>
      </c>
      <c r="EK1006" s="1411" t="s">
        <v>4041</v>
      </c>
      <c r="EL1006" s="1411" t="s">
        <v>2485</v>
      </c>
      <c r="EM1006" s="1411" t="s">
        <v>2486</v>
      </c>
      <c r="EN1006" s="1411" t="s">
        <v>2953</v>
      </c>
      <c r="EO1006" s="1414" t="s">
        <v>2954</v>
      </c>
    </row>
    <row r="1007" spans="2:145">
      <c r="B1007" s="1439"/>
      <c r="C1007" s="1439"/>
      <c r="D1007" s="1439"/>
      <c r="E1007" s="1439">
        <f t="array" ref="E1007">IF(H1006&lt;&gt;"",E1006,IF(E1006="","",IFERROR(MATCH(TRUE(),INDEX(INDEX(K:K,E1006+1):K219&lt;&gt;"",0),0)+E1006,"")))</f>
        <v>1148</v>
      </c>
      <c r="F1007" s="1441">
        <f t="shared" si="217"/>
        <v>0</v>
      </c>
      <c r="G1007" s="1441" t="str">
        <f t="shared" si="211"/>
        <v/>
      </c>
      <c r="H1007" s="1440" t="str">
        <f t="shared" si="212"/>
        <v/>
      </c>
      <c r="I1007" s="1439" t="str">
        <f>IF(AND(F1007&lt;&gt;"",N26&gt;0,M1007&gt;N26),"Mot &gt; limite","")</f>
        <v/>
      </c>
      <c r="M1007" s="1408">
        <f>IF(OR(F1007="",N26="",N26&lt;=0),"",IF(LEN(F1007)&lt;=N26,LEN(F1007),IFERROR(FIND("♦",SUBSTITUTE(LEFT(F1007,N26)," ","♦",LEN(LEFT(F1007,N26))-LEN(SUBSTITUTE(LEFT(F1007,N26)," ","")))),FIND(" ",F1007&amp;" ",N26+1)-1)))</f>
        <v>1</v>
      </c>
      <c r="N1007" s="1437" t="str">
        <f t="shared" si="213"/>
        <v/>
      </c>
      <c r="O1007" s="1438" t="str">
        <f t="shared" si="214"/>
        <v/>
      </c>
      <c r="P1007" s="1437" t="str">
        <f t="shared" si="215"/>
        <v/>
      </c>
      <c r="Q1007" s="1437" t="str">
        <f t="shared" si="216"/>
        <v/>
      </c>
      <c r="EF1007" s="1412"/>
      <c r="EG1007" s="1411" t="s">
        <v>4042</v>
      </c>
      <c r="EH1007" s="1411" t="s">
        <v>603</v>
      </c>
      <c r="EI1007" s="1411" t="s">
        <v>1906</v>
      </c>
      <c r="EJ1007" s="1411" t="s">
        <v>4043</v>
      </c>
      <c r="EK1007" s="1411" t="s">
        <v>4043</v>
      </c>
      <c r="EL1007" s="1411" t="s">
        <v>2485</v>
      </c>
      <c r="EM1007" s="1411" t="s">
        <v>2486</v>
      </c>
      <c r="EN1007" s="1411" t="s">
        <v>2953</v>
      </c>
      <c r="EO1007" s="1414" t="s">
        <v>2954</v>
      </c>
    </row>
    <row r="1008" spans="2:145">
      <c r="B1008" s="1439"/>
      <c r="C1008" s="1439"/>
      <c r="D1008" s="1439"/>
      <c r="E1008" s="1439">
        <f t="array" ref="E1008">IF(H1007&lt;&gt;"",E1007,IF(E1007="","",IFERROR(MATCH(TRUE(),INDEX(INDEX(K:K,E1007+1):K219&lt;&gt;"",0),0)+E1007,"")))</f>
        <v>1149</v>
      </c>
      <c r="F1008" s="1441">
        <f t="shared" si="217"/>
        <v>0</v>
      </c>
      <c r="G1008" s="1441" t="str">
        <f t="shared" si="211"/>
        <v/>
      </c>
      <c r="H1008" s="1440" t="str">
        <f t="shared" si="212"/>
        <v/>
      </c>
      <c r="I1008" s="1439" t="str">
        <f>IF(AND(F1008&lt;&gt;"",N26&gt;0,M1008&gt;N26),"Mot &gt; limite","")</f>
        <v/>
      </c>
      <c r="M1008" s="1408">
        <f>IF(OR(F1008="",N26="",N26&lt;=0),"",IF(LEN(F1008)&lt;=N26,LEN(F1008),IFERROR(FIND("♦",SUBSTITUTE(LEFT(F1008,N26)," ","♦",LEN(LEFT(F1008,N26))-LEN(SUBSTITUTE(LEFT(F1008,N26)," ","")))),FIND(" ",F1008&amp;" ",N26+1)-1)))</f>
        <v>1</v>
      </c>
      <c r="N1008" s="1437" t="str">
        <f t="shared" si="213"/>
        <v/>
      </c>
      <c r="O1008" s="1438" t="str">
        <f t="shared" si="214"/>
        <v/>
      </c>
      <c r="P1008" s="1437" t="str">
        <f t="shared" si="215"/>
        <v/>
      </c>
      <c r="Q1008" s="1437" t="str">
        <f t="shared" si="216"/>
        <v/>
      </c>
      <c r="EF1008" s="1412"/>
      <c r="EG1008" s="1411" t="s">
        <v>4044</v>
      </c>
      <c r="EH1008" s="1411" t="s">
        <v>603</v>
      </c>
      <c r="EI1008" s="1411" t="s">
        <v>1906</v>
      </c>
      <c r="EJ1008" s="1411" t="s">
        <v>4045</v>
      </c>
      <c r="EK1008" s="1411" t="s">
        <v>4045</v>
      </c>
      <c r="EL1008" s="1411" t="s">
        <v>2485</v>
      </c>
      <c r="EM1008" s="1411" t="s">
        <v>2486</v>
      </c>
      <c r="EN1008" s="1411" t="s">
        <v>2953</v>
      </c>
      <c r="EO1008" s="1414" t="s">
        <v>2954</v>
      </c>
    </row>
    <row r="1009" spans="2:145">
      <c r="B1009" s="1439"/>
      <c r="C1009" s="1439"/>
      <c r="D1009" s="1439"/>
      <c r="E1009" s="1439">
        <f t="array" ref="E1009">IF(H1008&lt;&gt;"",E1008,IF(E1008="","",IFERROR(MATCH(TRUE(),INDEX(INDEX(K:K,E1008+1):K219&lt;&gt;"",0),0)+E1008,"")))</f>
        <v>1150</v>
      </c>
      <c r="F1009" s="1441">
        <f t="shared" si="217"/>
        <v>0</v>
      </c>
      <c r="G1009" s="1441" t="str">
        <f t="shared" si="211"/>
        <v/>
      </c>
      <c r="H1009" s="1440" t="str">
        <f t="shared" si="212"/>
        <v/>
      </c>
      <c r="I1009" s="1439" t="str">
        <f>IF(AND(F1009&lt;&gt;"",N26&gt;0,M1009&gt;N26),"Mot &gt; limite","")</f>
        <v/>
      </c>
      <c r="M1009" s="1408">
        <f>IF(OR(F1009="",N26="",N26&lt;=0),"",IF(LEN(F1009)&lt;=N26,LEN(F1009),IFERROR(FIND("♦",SUBSTITUTE(LEFT(F1009,N26)," ","♦",LEN(LEFT(F1009,N26))-LEN(SUBSTITUTE(LEFT(F1009,N26)," ","")))),FIND(" ",F1009&amp;" ",N26+1)-1)))</f>
        <v>1</v>
      </c>
      <c r="N1009" s="1437" t="str">
        <f t="shared" si="213"/>
        <v/>
      </c>
      <c r="O1009" s="1438" t="str">
        <f t="shared" si="214"/>
        <v/>
      </c>
      <c r="P1009" s="1437" t="str">
        <f t="shared" si="215"/>
        <v/>
      </c>
      <c r="Q1009" s="1437" t="str">
        <f t="shared" si="216"/>
        <v/>
      </c>
      <c r="EF1009" s="1412"/>
      <c r="EG1009" s="1411" t="s">
        <v>4046</v>
      </c>
      <c r="EH1009" s="1411" t="s">
        <v>603</v>
      </c>
      <c r="EI1009" s="1411" t="s">
        <v>1906</v>
      </c>
      <c r="EJ1009" s="1411" t="s">
        <v>4047</v>
      </c>
      <c r="EK1009" s="1411" t="s">
        <v>4047</v>
      </c>
      <c r="EL1009" s="1411" t="s">
        <v>2485</v>
      </c>
      <c r="EM1009" s="1411" t="s">
        <v>2486</v>
      </c>
      <c r="EN1009" s="1411" t="s">
        <v>2953</v>
      </c>
      <c r="EO1009" s="1414" t="s">
        <v>2954</v>
      </c>
    </row>
    <row r="1010" spans="2:145">
      <c r="B1010" s="1439"/>
      <c r="C1010" s="1439"/>
      <c r="D1010" s="1439"/>
      <c r="E1010" s="1439">
        <f t="array" ref="E1010">IF(H1009&lt;&gt;"",E1009,IF(E1009="","",IFERROR(MATCH(TRUE(),INDEX(INDEX(K:K,E1009+1):K219&lt;&gt;"",0),0)+E1009,"")))</f>
        <v>1151</v>
      </c>
      <c r="F1010" s="1441">
        <f t="shared" si="217"/>
        <v>0</v>
      </c>
      <c r="G1010" s="1441" t="str">
        <f t="shared" si="211"/>
        <v/>
      </c>
      <c r="H1010" s="1440" t="str">
        <f t="shared" si="212"/>
        <v/>
      </c>
      <c r="I1010" s="1439" t="str">
        <f>IF(AND(F1010&lt;&gt;"",N26&gt;0,M1010&gt;N26),"Mot &gt; limite","")</f>
        <v/>
      </c>
      <c r="M1010" s="1408">
        <f>IF(OR(F1010="",N26="",N26&lt;=0),"",IF(LEN(F1010)&lt;=N26,LEN(F1010),IFERROR(FIND("♦",SUBSTITUTE(LEFT(F1010,N26)," ","♦",LEN(LEFT(F1010,N26))-LEN(SUBSTITUTE(LEFT(F1010,N26)," ","")))),FIND(" ",F1010&amp;" ",N26+1)-1)))</f>
        <v>1</v>
      </c>
      <c r="N1010" s="1437" t="str">
        <f t="shared" si="213"/>
        <v/>
      </c>
      <c r="O1010" s="1438" t="str">
        <f t="shared" si="214"/>
        <v/>
      </c>
      <c r="P1010" s="1437" t="str">
        <f t="shared" si="215"/>
        <v/>
      </c>
      <c r="Q1010" s="1437" t="str">
        <f t="shared" si="216"/>
        <v/>
      </c>
      <c r="EF1010" s="1412"/>
      <c r="EG1010" s="1411" t="s">
        <v>4048</v>
      </c>
      <c r="EH1010" s="1411" t="s">
        <v>603</v>
      </c>
      <c r="EI1010" s="1411" t="s">
        <v>1906</v>
      </c>
      <c r="EJ1010" s="1411" t="s">
        <v>4049</v>
      </c>
      <c r="EK1010" s="1411" t="s">
        <v>4049</v>
      </c>
      <c r="EL1010" s="1411" t="s">
        <v>2485</v>
      </c>
      <c r="EM1010" s="1411" t="s">
        <v>2486</v>
      </c>
      <c r="EN1010" s="1411" t="s">
        <v>2953</v>
      </c>
      <c r="EO1010" s="1414" t="s">
        <v>2954</v>
      </c>
    </row>
    <row r="1011" spans="2:145">
      <c r="B1011" s="1439"/>
      <c r="C1011" s="1439"/>
      <c r="D1011" s="1439"/>
      <c r="E1011" s="1439">
        <f t="array" ref="E1011">IF(H1010&lt;&gt;"",E1010,IF(E1010="","",IFERROR(MATCH(TRUE(),INDEX(INDEX(K:K,E1010+1):K219&lt;&gt;"",0),0)+E1010,"")))</f>
        <v>1152</v>
      </c>
      <c r="F1011" s="1441">
        <f t="shared" si="217"/>
        <v>0</v>
      </c>
      <c r="G1011" s="1441" t="str">
        <f t="shared" si="211"/>
        <v/>
      </c>
      <c r="H1011" s="1440" t="str">
        <f t="shared" si="212"/>
        <v/>
      </c>
      <c r="I1011" s="1439" t="str">
        <f>IF(AND(F1011&lt;&gt;"",N26&gt;0,M1011&gt;N26),"Mot &gt; limite","")</f>
        <v/>
      </c>
      <c r="M1011" s="1408">
        <f>IF(OR(F1011="",N26="",N26&lt;=0),"",IF(LEN(F1011)&lt;=N26,LEN(F1011),IFERROR(FIND("♦",SUBSTITUTE(LEFT(F1011,N26)," ","♦",LEN(LEFT(F1011,N26))-LEN(SUBSTITUTE(LEFT(F1011,N26)," ","")))),FIND(" ",F1011&amp;" ",N26+1)-1)))</f>
        <v>1</v>
      </c>
      <c r="N1011" s="1437" t="str">
        <f t="shared" si="213"/>
        <v/>
      </c>
      <c r="O1011" s="1438" t="str">
        <f t="shared" si="214"/>
        <v/>
      </c>
      <c r="P1011" s="1437" t="str">
        <f t="shared" si="215"/>
        <v/>
      </c>
      <c r="Q1011" s="1437" t="str">
        <f t="shared" si="216"/>
        <v/>
      </c>
      <c r="EF1011" s="1412"/>
      <c r="EG1011" s="1411" t="s">
        <v>4050</v>
      </c>
      <c r="EH1011" s="1411" t="s">
        <v>603</v>
      </c>
      <c r="EI1011" s="1411" t="s">
        <v>1906</v>
      </c>
      <c r="EJ1011" s="1411" t="s">
        <v>4051</v>
      </c>
      <c r="EK1011" s="1411" t="s">
        <v>4051</v>
      </c>
      <c r="EL1011" s="1411" t="s">
        <v>2485</v>
      </c>
      <c r="EM1011" s="1411" t="s">
        <v>2486</v>
      </c>
      <c r="EN1011" s="1411" t="s">
        <v>2953</v>
      </c>
      <c r="EO1011" s="1414" t="s">
        <v>2954</v>
      </c>
    </row>
    <row r="1012" spans="2:145">
      <c r="B1012" s="1439"/>
      <c r="C1012" s="1439"/>
      <c r="D1012" s="1439"/>
      <c r="E1012" s="1439">
        <f t="array" ref="E1012">IF(H1011&lt;&gt;"",E1011,IF(E1011="","",IFERROR(MATCH(TRUE(),INDEX(INDEX(K:K,E1011+1):K219&lt;&gt;"",0),0)+E1011,"")))</f>
        <v>1153</v>
      </c>
      <c r="F1012" s="1441">
        <f t="shared" si="217"/>
        <v>0</v>
      </c>
      <c r="G1012" s="1441" t="str">
        <f t="shared" si="211"/>
        <v/>
      </c>
      <c r="H1012" s="1440" t="str">
        <f t="shared" si="212"/>
        <v/>
      </c>
      <c r="I1012" s="1439" t="str">
        <f>IF(AND(F1012&lt;&gt;"",N26&gt;0,M1012&gt;N26),"Mot &gt; limite","")</f>
        <v/>
      </c>
      <c r="M1012" s="1408">
        <f>IF(OR(F1012="",N26="",N26&lt;=0),"",IF(LEN(F1012)&lt;=N26,LEN(F1012),IFERROR(FIND("♦",SUBSTITUTE(LEFT(F1012,N26)," ","♦",LEN(LEFT(F1012,N26))-LEN(SUBSTITUTE(LEFT(F1012,N26)," ","")))),FIND(" ",F1012&amp;" ",N26+1)-1)))</f>
        <v>1</v>
      </c>
      <c r="N1012" s="1437" t="str">
        <f t="shared" si="213"/>
        <v/>
      </c>
      <c r="O1012" s="1438" t="str">
        <f t="shared" si="214"/>
        <v/>
      </c>
      <c r="P1012" s="1437" t="str">
        <f t="shared" si="215"/>
        <v/>
      </c>
      <c r="Q1012" s="1437" t="str">
        <f t="shared" si="216"/>
        <v/>
      </c>
      <c r="EF1012" s="1412"/>
      <c r="EG1012" s="1411" t="s">
        <v>4052</v>
      </c>
      <c r="EH1012" s="1411" t="s">
        <v>603</v>
      </c>
      <c r="EI1012" s="1411" t="s">
        <v>1906</v>
      </c>
      <c r="EJ1012" s="1411" t="s">
        <v>4053</v>
      </c>
      <c r="EK1012" s="1411" t="s">
        <v>4053</v>
      </c>
      <c r="EL1012" s="1411" t="s">
        <v>2485</v>
      </c>
      <c r="EM1012" s="1411" t="s">
        <v>2486</v>
      </c>
      <c r="EN1012" s="1411" t="s">
        <v>2953</v>
      </c>
      <c r="EO1012" s="1414" t="s">
        <v>2954</v>
      </c>
    </row>
    <row r="1013" spans="2:145">
      <c r="B1013" s="1439"/>
      <c r="C1013" s="1439"/>
      <c r="D1013" s="1439"/>
      <c r="E1013" s="1439">
        <f t="array" ref="E1013">IF(H1012&lt;&gt;"",E1012,IF(E1012="","",IFERROR(MATCH(TRUE(),INDEX(INDEX(K:K,E1012+1):K219&lt;&gt;"",0),0)+E1012,"")))</f>
        <v>1154</v>
      </c>
      <c r="F1013" s="1441">
        <f t="shared" si="217"/>
        <v>0</v>
      </c>
      <c r="G1013" s="1441" t="str">
        <f t="shared" si="211"/>
        <v/>
      </c>
      <c r="H1013" s="1440" t="str">
        <f t="shared" si="212"/>
        <v/>
      </c>
      <c r="I1013" s="1439" t="str">
        <f>IF(AND(F1013&lt;&gt;"",N26&gt;0,M1013&gt;N26),"Mot &gt; limite","")</f>
        <v/>
      </c>
      <c r="M1013" s="1408">
        <f>IF(OR(F1013="",N26="",N26&lt;=0),"",IF(LEN(F1013)&lt;=N26,LEN(F1013),IFERROR(FIND("♦",SUBSTITUTE(LEFT(F1013,N26)," ","♦",LEN(LEFT(F1013,N26))-LEN(SUBSTITUTE(LEFT(F1013,N26)," ","")))),FIND(" ",F1013&amp;" ",N26+1)-1)))</f>
        <v>1</v>
      </c>
      <c r="N1013" s="1437" t="str">
        <f t="shared" si="213"/>
        <v/>
      </c>
      <c r="O1013" s="1438" t="str">
        <f t="shared" si="214"/>
        <v/>
      </c>
      <c r="P1013" s="1437" t="str">
        <f t="shared" si="215"/>
        <v/>
      </c>
      <c r="Q1013" s="1437" t="str">
        <f t="shared" si="216"/>
        <v/>
      </c>
      <c r="EF1013" s="1412"/>
      <c r="EG1013" s="1411" t="s">
        <v>4054</v>
      </c>
      <c r="EH1013" s="1411" t="s">
        <v>603</v>
      </c>
      <c r="EI1013" s="1411" t="s">
        <v>1906</v>
      </c>
      <c r="EJ1013" s="1411" t="s">
        <v>4055</v>
      </c>
      <c r="EK1013" s="1411" t="s">
        <v>4055</v>
      </c>
      <c r="EL1013" s="1411" t="s">
        <v>2485</v>
      </c>
      <c r="EM1013" s="1411" t="s">
        <v>2486</v>
      </c>
      <c r="EN1013" s="1411" t="s">
        <v>2953</v>
      </c>
      <c r="EO1013" s="1414" t="s">
        <v>2954</v>
      </c>
    </row>
    <row r="1014" spans="2:145">
      <c r="B1014" s="1439"/>
      <c r="C1014" s="1439"/>
      <c r="D1014" s="1439"/>
      <c r="E1014" s="1439">
        <f t="array" ref="E1014">IF(H1013&lt;&gt;"",E1013,IF(E1013="","",IFERROR(MATCH(TRUE(),INDEX(INDEX(K:K,E1013+1):K219&lt;&gt;"",0),0)+E1013,"")))</f>
        <v>1155</v>
      </c>
      <c r="F1014" s="1441">
        <f t="shared" si="217"/>
        <v>0</v>
      </c>
      <c r="G1014" s="1441" t="str">
        <f t="shared" si="211"/>
        <v/>
      </c>
      <c r="H1014" s="1440" t="str">
        <f t="shared" si="212"/>
        <v/>
      </c>
      <c r="I1014" s="1439" t="str">
        <f>IF(AND(F1014&lt;&gt;"",N26&gt;0,M1014&gt;N26),"Mot &gt; limite","")</f>
        <v/>
      </c>
      <c r="M1014" s="1408">
        <f>IF(OR(F1014="",N26="",N26&lt;=0),"",IF(LEN(F1014)&lt;=N26,LEN(F1014),IFERROR(FIND("♦",SUBSTITUTE(LEFT(F1014,N26)," ","♦",LEN(LEFT(F1014,N26))-LEN(SUBSTITUTE(LEFT(F1014,N26)," ","")))),FIND(" ",F1014&amp;" ",N26+1)-1)))</f>
        <v>1</v>
      </c>
      <c r="N1014" s="1437" t="str">
        <f t="shared" si="213"/>
        <v/>
      </c>
      <c r="O1014" s="1438" t="str">
        <f t="shared" si="214"/>
        <v/>
      </c>
      <c r="P1014" s="1437" t="str">
        <f t="shared" si="215"/>
        <v/>
      </c>
      <c r="Q1014" s="1437" t="str">
        <f t="shared" si="216"/>
        <v/>
      </c>
      <c r="EF1014" s="1412"/>
      <c r="EG1014" s="1411" t="s">
        <v>4056</v>
      </c>
      <c r="EH1014" s="1411" t="s">
        <v>603</v>
      </c>
      <c r="EI1014" s="1411" t="s">
        <v>1906</v>
      </c>
      <c r="EJ1014" s="1411" t="s">
        <v>4057</v>
      </c>
      <c r="EK1014" s="1411" t="s">
        <v>4057</v>
      </c>
      <c r="EL1014" s="1411" t="s">
        <v>2485</v>
      </c>
      <c r="EM1014" s="1411" t="s">
        <v>2486</v>
      </c>
      <c r="EN1014" s="1411" t="s">
        <v>2953</v>
      </c>
      <c r="EO1014" s="1414" t="s">
        <v>2954</v>
      </c>
    </row>
    <row r="1015" spans="2:145">
      <c r="B1015" s="1439"/>
      <c r="C1015" s="1439"/>
      <c r="D1015" s="1439"/>
      <c r="E1015" s="1439">
        <f t="array" ref="E1015">IF(H1014&lt;&gt;"",E1014,IF(E1014="","",IFERROR(MATCH(TRUE(),INDEX(INDEX(K:K,E1014+1):K219&lt;&gt;"",0),0)+E1014,"")))</f>
        <v>1156</v>
      </c>
      <c r="F1015" s="1441">
        <f t="shared" si="217"/>
        <v>0</v>
      </c>
      <c r="G1015" s="1441" t="str">
        <f t="shared" si="211"/>
        <v/>
      </c>
      <c r="H1015" s="1440" t="str">
        <f t="shared" si="212"/>
        <v/>
      </c>
      <c r="I1015" s="1439" t="str">
        <f>IF(AND(F1015&lt;&gt;"",N26&gt;0,M1015&gt;N26),"Mot &gt; limite","")</f>
        <v/>
      </c>
      <c r="M1015" s="1408">
        <f>IF(OR(F1015="",N26="",N26&lt;=0),"",IF(LEN(F1015)&lt;=N26,LEN(F1015),IFERROR(FIND("♦",SUBSTITUTE(LEFT(F1015,N26)," ","♦",LEN(LEFT(F1015,N26))-LEN(SUBSTITUTE(LEFT(F1015,N26)," ","")))),FIND(" ",F1015&amp;" ",N26+1)-1)))</f>
        <v>1</v>
      </c>
      <c r="N1015" s="1437" t="str">
        <f t="shared" si="213"/>
        <v/>
      </c>
      <c r="O1015" s="1438" t="str">
        <f t="shared" si="214"/>
        <v/>
      </c>
      <c r="P1015" s="1437" t="str">
        <f t="shared" si="215"/>
        <v/>
      </c>
      <c r="Q1015" s="1437" t="str">
        <f t="shared" si="216"/>
        <v/>
      </c>
      <c r="EF1015" s="1412"/>
      <c r="EG1015" s="1411" t="s">
        <v>4058</v>
      </c>
      <c r="EH1015" s="1411" t="s">
        <v>603</v>
      </c>
      <c r="EI1015" s="1411" t="s">
        <v>1906</v>
      </c>
      <c r="EJ1015" s="1411" t="s">
        <v>4059</v>
      </c>
      <c r="EK1015" s="1411" t="s">
        <v>4059</v>
      </c>
      <c r="EL1015" s="1411" t="s">
        <v>2485</v>
      </c>
      <c r="EM1015" s="1411" t="s">
        <v>2486</v>
      </c>
      <c r="EN1015" s="1411" t="s">
        <v>2953</v>
      </c>
      <c r="EO1015" s="1414" t="s">
        <v>2954</v>
      </c>
    </row>
    <row r="1016" spans="2:145">
      <c r="B1016" s="1439"/>
      <c r="C1016" s="1439"/>
      <c r="D1016" s="1439"/>
      <c r="E1016" s="1439">
        <f t="array" ref="E1016">IF(H1015&lt;&gt;"",E1015,IF(E1015="","",IFERROR(MATCH(TRUE(),INDEX(INDEX(K:K,E1015+1):K219&lt;&gt;"",0),0)+E1015,"")))</f>
        <v>1157</v>
      </c>
      <c r="F1016" s="1441">
        <f t="shared" si="217"/>
        <v>0</v>
      </c>
      <c r="G1016" s="1441" t="str">
        <f t="shared" si="211"/>
        <v/>
      </c>
      <c r="H1016" s="1440" t="str">
        <f t="shared" si="212"/>
        <v/>
      </c>
      <c r="I1016" s="1439" t="str">
        <f>IF(AND(F1016&lt;&gt;"",N26&gt;0,M1016&gt;N26),"Mot &gt; limite","")</f>
        <v/>
      </c>
      <c r="M1016" s="1408">
        <f>IF(OR(F1016="",N26="",N26&lt;=0),"",IF(LEN(F1016)&lt;=N26,LEN(F1016),IFERROR(FIND("♦",SUBSTITUTE(LEFT(F1016,N26)," ","♦",LEN(LEFT(F1016,N26))-LEN(SUBSTITUTE(LEFT(F1016,N26)," ","")))),FIND(" ",F1016&amp;" ",N26+1)-1)))</f>
        <v>1</v>
      </c>
      <c r="N1016" s="1437" t="str">
        <f t="shared" si="213"/>
        <v/>
      </c>
      <c r="O1016" s="1438" t="str">
        <f t="shared" si="214"/>
        <v/>
      </c>
      <c r="P1016" s="1437" t="str">
        <f t="shared" si="215"/>
        <v/>
      </c>
      <c r="Q1016" s="1437" t="str">
        <f t="shared" si="216"/>
        <v/>
      </c>
      <c r="EF1016" s="1412"/>
      <c r="EG1016" s="1411" t="s">
        <v>4060</v>
      </c>
      <c r="EH1016" s="1411" t="s">
        <v>603</v>
      </c>
      <c r="EI1016" s="1411" t="s">
        <v>1906</v>
      </c>
      <c r="EJ1016" s="1411" t="s">
        <v>4061</v>
      </c>
      <c r="EK1016" s="1411" t="s">
        <v>4061</v>
      </c>
      <c r="EL1016" s="1411" t="s">
        <v>2485</v>
      </c>
      <c r="EM1016" s="1411" t="s">
        <v>2486</v>
      </c>
      <c r="EN1016" s="1411" t="s">
        <v>2953</v>
      </c>
      <c r="EO1016" s="1414" t="s">
        <v>2954</v>
      </c>
    </row>
    <row r="1017" spans="2:145">
      <c r="B1017" s="1439"/>
      <c r="C1017" s="1439"/>
      <c r="D1017" s="1439"/>
      <c r="E1017" s="1439">
        <f t="array" ref="E1017">IF(H1016&lt;&gt;"",E1016,IF(E1016="","",IFERROR(MATCH(TRUE(),INDEX(INDEX(K:K,E1016+1):K219&lt;&gt;"",0),0)+E1016,"")))</f>
        <v>1158</v>
      </c>
      <c r="F1017" s="1441">
        <f t="shared" si="217"/>
        <v>0</v>
      </c>
      <c r="G1017" s="1441" t="str">
        <f t="shared" si="211"/>
        <v/>
      </c>
      <c r="H1017" s="1440" t="str">
        <f t="shared" si="212"/>
        <v/>
      </c>
      <c r="I1017" s="1439" t="str">
        <f>IF(AND(F1017&lt;&gt;"",N26&gt;0,M1017&gt;N26),"Mot &gt; limite","")</f>
        <v/>
      </c>
      <c r="M1017" s="1408">
        <f>IF(OR(F1017="",N26="",N26&lt;=0),"",IF(LEN(F1017)&lt;=N26,LEN(F1017),IFERROR(FIND("♦",SUBSTITUTE(LEFT(F1017,N26)," ","♦",LEN(LEFT(F1017,N26))-LEN(SUBSTITUTE(LEFT(F1017,N26)," ","")))),FIND(" ",F1017&amp;" ",N26+1)-1)))</f>
        <v>1</v>
      </c>
      <c r="N1017" s="1437" t="str">
        <f t="shared" si="213"/>
        <v/>
      </c>
      <c r="O1017" s="1438" t="str">
        <f t="shared" si="214"/>
        <v/>
      </c>
      <c r="P1017" s="1437" t="str">
        <f t="shared" si="215"/>
        <v/>
      </c>
      <c r="Q1017" s="1437" t="str">
        <f t="shared" si="216"/>
        <v/>
      </c>
      <c r="EF1017" s="1412"/>
      <c r="EG1017" s="1411" t="s">
        <v>4062</v>
      </c>
      <c r="EH1017" s="1411" t="s">
        <v>603</v>
      </c>
      <c r="EI1017" s="1411" t="s">
        <v>1906</v>
      </c>
      <c r="EJ1017" s="1411" t="s">
        <v>4063</v>
      </c>
      <c r="EK1017" s="1411" t="s">
        <v>4063</v>
      </c>
      <c r="EL1017" s="1411" t="s">
        <v>2485</v>
      </c>
      <c r="EM1017" s="1411" t="s">
        <v>2486</v>
      </c>
      <c r="EN1017" s="1411" t="s">
        <v>2953</v>
      </c>
      <c r="EO1017" s="1414" t="s">
        <v>2954</v>
      </c>
    </row>
    <row r="1018" spans="2:145">
      <c r="B1018" s="1439"/>
      <c r="C1018" s="1439"/>
      <c r="D1018" s="1439"/>
      <c r="E1018" s="1439">
        <f t="array" ref="E1018">IF(H1017&lt;&gt;"",E1017,IF(E1017="","",IFERROR(MATCH(TRUE(),INDEX(INDEX(K:K,E1017+1):K219&lt;&gt;"",0),0)+E1017,"")))</f>
        <v>1159</v>
      </c>
      <c r="F1018" s="1441">
        <f t="shared" si="217"/>
        <v>0</v>
      </c>
      <c r="G1018" s="1441" t="str">
        <f t="shared" si="211"/>
        <v/>
      </c>
      <c r="H1018" s="1440" t="str">
        <f t="shared" si="212"/>
        <v/>
      </c>
      <c r="I1018" s="1439" t="str">
        <f>IF(AND(F1018&lt;&gt;"",N26&gt;0,M1018&gt;N26),"Mot &gt; limite","")</f>
        <v/>
      </c>
      <c r="M1018" s="1408">
        <f>IF(OR(F1018="",N26="",N26&lt;=0),"",IF(LEN(F1018)&lt;=N26,LEN(F1018),IFERROR(FIND("♦",SUBSTITUTE(LEFT(F1018,N26)," ","♦",LEN(LEFT(F1018,N26))-LEN(SUBSTITUTE(LEFT(F1018,N26)," ","")))),FIND(" ",F1018&amp;" ",N26+1)-1)))</f>
        <v>1</v>
      </c>
      <c r="N1018" s="1437" t="str">
        <f t="shared" si="213"/>
        <v/>
      </c>
      <c r="O1018" s="1438" t="str">
        <f t="shared" si="214"/>
        <v/>
      </c>
      <c r="P1018" s="1437" t="str">
        <f t="shared" si="215"/>
        <v/>
      </c>
      <c r="Q1018" s="1437" t="str">
        <f t="shared" si="216"/>
        <v/>
      </c>
      <c r="EF1018" s="1412"/>
      <c r="EG1018" s="1411" t="s">
        <v>4064</v>
      </c>
      <c r="EH1018" s="1411" t="s">
        <v>603</v>
      </c>
      <c r="EI1018" s="1411" t="s">
        <v>1906</v>
      </c>
      <c r="EJ1018" s="1411" t="s">
        <v>4065</v>
      </c>
      <c r="EK1018" s="1411" t="s">
        <v>4065</v>
      </c>
      <c r="EL1018" s="1411" t="s">
        <v>2485</v>
      </c>
      <c r="EM1018" s="1411" t="s">
        <v>2486</v>
      </c>
      <c r="EN1018" s="1411" t="s">
        <v>2953</v>
      </c>
      <c r="EO1018" s="1414" t="s">
        <v>2954</v>
      </c>
    </row>
    <row r="1019" spans="2:145">
      <c r="B1019" s="1439"/>
      <c r="C1019" s="1439"/>
      <c r="D1019" s="1439"/>
      <c r="E1019" s="1439">
        <f t="array" ref="E1019">IF(H1018&lt;&gt;"",E1018,IF(E1018="","",IFERROR(MATCH(TRUE(),INDEX(INDEX(K:K,E1018+1):K219&lt;&gt;"",0),0)+E1018,"")))</f>
        <v>1160</v>
      </c>
      <c r="F1019" s="1441">
        <f t="shared" si="217"/>
        <v>0</v>
      </c>
      <c r="G1019" s="1441" t="str">
        <f t="shared" si="211"/>
        <v/>
      </c>
      <c r="H1019" s="1440" t="str">
        <f t="shared" si="212"/>
        <v/>
      </c>
      <c r="I1019" s="1439" t="str">
        <f>IF(AND(F1019&lt;&gt;"",N26&gt;0,M1019&gt;N26),"Mot &gt; limite","")</f>
        <v/>
      </c>
      <c r="M1019" s="1408">
        <f>IF(OR(F1019="",N26="",N26&lt;=0),"",IF(LEN(F1019)&lt;=N26,LEN(F1019),IFERROR(FIND("♦",SUBSTITUTE(LEFT(F1019,N26)," ","♦",LEN(LEFT(F1019,N26))-LEN(SUBSTITUTE(LEFT(F1019,N26)," ","")))),FIND(" ",F1019&amp;" ",N26+1)-1)))</f>
        <v>1</v>
      </c>
      <c r="N1019" s="1437" t="str">
        <f t="shared" si="213"/>
        <v/>
      </c>
      <c r="O1019" s="1438" t="str">
        <f t="shared" si="214"/>
        <v/>
      </c>
      <c r="P1019" s="1437" t="str">
        <f t="shared" si="215"/>
        <v/>
      </c>
      <c r="Q1019" s="1437" t="str">
        <f t="shared" si="216"/>
        <v/>
      </c>
      <c r="EF1019" s="1412"/>
      <c r="EG1019" s="1411" t="s">
        <v>4066</v>
      </c>
      <c r="EH1019" s="1411" t="s">
        <v>603</v>
      </c>
      <c r="EI1019" s="1411" t="s">
        <v>1906</v>
      </c>
      <c r="EJ1019" s="1411" t="s">
        <v>4067</v>
      </c>
      <c r="EK1019" s="1411" t="s">
        <v>4067</v>
      </c>
      <c r="EL1019" s="1411" t="s">
        <v>1908</v>
      </c>
      <c r="EM1019" s="1411" t="s">
        <v>3036</v>
      </c>
      <c r="EN1019" s="1411" t="s">
        <v>1910</v>
      </c>
      <c r="EO1019" s="1414" t="s">
        <v>1911</v>
      </c>
    </row>
    <row r="1020" spans="2:145">
      <c r="B1020" s="1439"/>
      <c r="C1020" s="1439"/>
      <c r="D1020" s="1439"/>
      <c r="E1020" s="1439">
        <f t="array" ref="E1020">IF(H1019&lt;&gt;"",E1019,IF(E1019="","",IFERROR(MATCH(TRUE(),INDEX(INDEX(K:K,E1019+1):K219&lt;&gt;"",0),0)+E1019,"")))</f>
        <v>1161</v>
      </c>
      <c r="F1020" s="1441">
        <f t="shared" si="217"/>
        <v>0</v>
      </c>
      <c r="G1020" s="1441" t="str">
        <f t="shared" si="211"/>
        <v/>
      </c>
      <c r="H1020" s="1440" t="str">
        <f t="shared" si="212"/>
        <v/>
      </c>
      <c r="I1020" s="1439" t="str">
        <f>IF(AND(F1020&lt;&gt;"",N26&gt;0,M1020&gt;N26),"Mot &gt; limite","")</f>
        <v/>
      </c>
      <c r="M1020" s="1408">
        <f>IF(OR(F1020="",N26="",N26&lt;=0),"",IF(LEN(F1020)&lt;=N26,LEN(F1020),IFERROR(FIND("♦",SUBSTITUTE(LEFT(F1020,N26)," ","♦",LEN(LEFT(F1020,N26))-LEN(SUBSTITUTE(LEFT(F1020,N26)," ","")))),FIND(" ",F1020&amp;" ",N26+1)-1)))</f>
        <v>1</v>
      </c>
      <c r="N1020" s="1437" t="str">
        <f t="shared" si="213"/>
        <v/>
      </c>
      <c r="O1020" s="1438" t="str">
        <f t="shared" si="214"/>
        <v/>
      </c>
      <c r="P1020" s="1437" t="str">
        <f t="shared" si="215"/>
        <v/>
      </c>
      <c r="Q1020" s="1437" t="str">
        <f t="shared" si="216"/>
        <v/>
      </c>
      <c r="EF1020" s="1412"/>
      <c r="EG1020" s="1411" t="s">
        <v>4068</v>
      </c>
      <c r="EH1020" s="1411" t="s">
        <v>603</v>
      </c>
      <c r="EI1020" s="1411" t="s">
        <v>1906</v>
      </c>
      <c r="EJ1020" s="1411" t="s">
        <v>4069</v>
      </c>
      <c r="EK1020" s="1411" t="s">
        <v>4069</v>
      </c>
      <c r="EL1020" s="1411" t="s">
        <v>2485</v>
      </c>
      <c r="EM1020" s="1411" t="s">
        <v>2486</v>
      </c>
      <c r="EN1020" s="1411" t="s">
        <v>2953</v>
      </c>
      <c r="EO1020" s="1414" t="s">
        <v>2954</v>
      </c>
    </row>
    <row r="1021" spans="2:145">
      <c r="B1021" s="1439"/>
      <c r="C1021" s="1439"/>
      <c r="D1021" s="1439"/>
      <c r="E1021" s="1439">
        <f t="array" ref="E1021">IF(H1020&lt;&gt;"",E1020,IF(E1020="","",IFERROR(MATCH(TRUE(),INDEX(INDEX(K:K,E1020+1):K219&lt;&gt;"",0),0)+E1020,"")))</f>
        <v>1162</v>
      </c>
      <c r="F1021" s="1441">
        <f t="shared" si="217"/>
        <v>0</v>
      </c>
      <c r="G1021" s="1441" t="str">
        <f t="shared" si="211"/>
        <v/>
      </c>
      <c r="H1021" s="1440" t="str">
        <f t="shared" si="212"/>
        <v/>
      </c>
      <c r="I1021" s="1439" t="str">
        <f>IF(AND(F1021&lt;&gt;"",N26&gt;0,M1021&gt;N26),"Mot &gt; limite","")</f>
        <v/>
      </c>
      <c r="M1021" s="1408">
        <f>IF(OR(F1021="",N26="",N26&lt;=0),"",IF(LEN(F1021)&lt;=N26,LEN(F1021),IFERROR(FIND("♦",SUBSTITUTE(LEFT(F1021,N26)," ","♦",LEN(LEFT(F1021,N26))-LEN(SUBSTITUTE(LEFT(F1021,N26)," ","")))),FIND(" ",F1021&amp;" ",N26+1)-1)))</f>
        <v>1</v>
      </c>
      <c r="N1021" s="1437" t="str">
        <f t="shared" si="213"/>
        <v/>
      </c>
      <c r="O1021" s="1438" t="str">
        <f t="shared" si="214"/>
        <v/>
      </c>
      <c r="P1021" s="1437" t="str">
        <f t="shared" si="215"/>
        <v/>
      </c>
      <c r="Q1021" s="1437" t="str">
        <f t="shared" si="216"/>
        <v/>
      </c>
      <c r="EF1021" s="1412"/>
      <c r="EG1021" s="1411" t="s">
        <v>4070</v>
      </c>
      <c r="EH1021" s="1411" t="s">
        <v>603</v>
      </c>
      <c r="EI1021" s="1411" t="s">
        <v>1906</v>
      </c>
      <c r="EJ1021" s="1411" t="s">
        <v>4071</v>
      </c>
      <c r="EK1021" s="1411" t="s">
        <v>4071</v>
      </c>
      <c r="EL1021" s="1411" t="s">
        <v>2485</v>
      </c>
      <c r="EM1021" s="1411" t="s">
        <v>2486</v>
      </c>
      <c r="EN1021" s="1411" t="s">
        <v>2953</v>
      </c>
      <c r="EO1021" s="1414" t="s">
        <v>2954</v>
      </c>
    </row>
    <row r="1022" spans="2:145">
      <c r="B1022" s="1439"/>
      <c r="C1022" s="1439"/>
      <c r="D1022" s="1439"/>
      <c r="E1022" s="1439">
        <f t="array" ref="E1022">IF(H1021&lt;&gt;"",E1021,IF(E1021="","",IFERROR(MATCH(TRUE(),INDEX(INDEX(K:K,E1021+1):K219&lt;&gt;"",0),0)+E1021,"")))</f>
        <v>1163</v>
      </c>
      <c r="F1022" s="1441">
        <f t="shared" si="217"/>
        <v>0</v>
      </c>
      <c r="G1022" s="1441" t="str">
        <f t="shared" si="211"/>
        <v/>
      </c>
      <c r="H1022" s="1440" t="str">
        <f t="shared" si="212"/>
        <v/>
      </c>
      <c r="I1022" s="1439" t="str">
        <f>IF(AND(F1022&lt;&gt;"",N26&gt;0,M1022&gt;N26),"Mot &gt; limite","")</f>
        <v/>
      </c>
      <c r="M1022" s="1408">
        <f>IF(OR(F1022="",N26="",N26&lt;=0),"",IF(LEN(F1022)&lt;=N26,LEN(F1022),IFERROR(FIND("♦",SUBSTITUTE(LEFT(F1022,N26)," ","♦",LEN(LEFT(F1022,N26))-LEN(SUBSTITUTE(LEFT(F1022,N26)," ","")))),FIND(" ",F1022&amp;" ",N26+1)-1)))</f>
        <v>1</v>
      </c>
      <c r="N1022" s="1437" t="str">
        <f t="shared" si="213"/>
        <v/>
      </c>
      <c r="O1022" s="1438" t="str">
        <f t="shared" si="214"/>
        <v/>
      </c>
      <c r="P1022" s="1437" t="str">
        <f t="shared" si="215"/>
        <v/>
      </c>
      <c r="Q1022" s="1437" t="str">
        <f t="shared" si="216"/>
        <v/>
      </c>
      <c r="EF1022" s="1412"/>
      <c r="EG1022" s="1411" t="s">
        <v>4072</v>
      </c>
      <c r="EH1022" s="1411" t="s">
        <v>603</v>
      </c>
      <c r="EI1022" s="1411" t="s">
        <v>1906</v>
      </c>
      <c r="EJ1022" s="1411" t="s">
        <v>4073</v>
      </c>
      <c r="EK1022" s="1411" t="s">
        <v>4073</v>
      </c>
      <c r="EL1022" s="1411" t="s">
        <v>2485</v>
      </c>
      <c r="EM1022" s="1411" t="s">
        <v>2486</v>
      </c>
      <c r="EN1022" s="1411" t="s">
        <v>2953</v>
      </c>
      <c r="EO1022" s="1414" t="s">
        <v>2954</v>
      </c>
    </row>
    <row r="1023" spans="2:145">
      <c r="B1023" s="1439"/>
      <c r="C1023" s="1439"/>
      <c r="D1023" s="1439"/>
      <c r="E1023" s="1439">
        <f t="array" ref="E1023">IF(H1022&lt;&gt;"",E1022,IF(E1022="","",IFERROR(MATCH(TRUE(),INDEX(INDEX(K:K,E1022+1):K219&lt;&gt;"",0),0)+E1022,"")))</f>
        <v>1164</v>
      </c>
      <c r="F1023" s="1441">
        <f t="shared" si="217"/>
        <v>0</v>
      </c>
      <c r="G1023" s="1441" t="str">
        <f t="shared" si="211"/>
        <v/>
      </c>
      <c r="H1023" s="1440" t="str">
        <f t="shared" si="212"/>
        <v/>
      </c>
      <c r="I1023" s="1439" t="str">
        <f>IF(AND(F1023&lt;&gt;"",N26&gt;0,M1023&gt;N26),"Mot &gt; limite","")</f>
        <v/>
      </c>
      <c r="M1023" s="1408">
        <f>IF(OR(F1023="",N26="",N26&lt;=0),"",IF(LEN(F1023)&lt;=N26,LEN(F1023),IFERROR(FIND("♦",SUBSTITUTE(LEFT(F1023,N26)," ","♦",LEN(LEFT(F1023,N26))-LEN(SUBSTITUTE(LEFT(F1023,N26)," ","")))),FIND(" ",F1023&amp;" ",N26+1)-1)))</f>
        <v>1</v>
      </c>
      <c r="N1023" s="1437" t="str">
        <f t="shared" si="213"/>
        <v/>
      </c>
      <c r="O1023" s="1438" t="str">
        <f t="shared" si="214"/>
        <v/>
      </c>
      <c r="P1023" s="1437" t="str">
        <f t="shared" si="215"/>
        <v/>
      </c>
      <c r="Q1023" s="1437" t="str">
        <f t="shared" si="216"/>
        <v/>
      </c>
      <c r="EF1023" s="1412"/>
      <c r="EG1023" s="1411" t="s">
        <v>4074</v>
      </c>
      <c r="EH1023" s="1411" t="s">
        <v>603</v>
      </c>
      <c r="EI1023" s="1411" t="s">
        <v>1906</v>
      </c>
      <c r="EJ1023" s="1411" t="s">
        <v>4075</v>
      </c>
      <c r="EK1023" s="1411" t="s">
        <v>4075</v>
      </c>
      <c r="EL1023" s="1411" t="s">
        <v>2485</v>
      </c>
      <c r="EM1023" s="1411" t="s">
        <v>2486</v>
      </c>
      <c r="EN1023" s="1411" t="s">
        <v>2953</v>
      </c>
      <c r="EO1023" s="1414" t="s">
        <v>2954</v>
      </c>
    </row>
    <row r="1024" spans="2:145">
      <c r="B1024" s="1439"/>
      <c r="C1024" s="1439"/>
      <c r="D1024" s="1439"/>
      <c r="E1024" s="1439">
        <f t="array" ref="E1024">IF(H1023&lt;&gt;"",E1023,IF(E1023="","",IFERROR(MATCH(TRUE(),INDEX(INDEX(K:K,E1023+1):K219&lt;&gt;"",0),0)+E1023,"")))</f>
        <v>1165</v>
      </c>
      <c r="F1024" s="1441">
        <f t="shared" si="217"/>
        <v>0</v>
      </c>
      <c r="G1024" s="1441" t="str">
        <f t="shared" si="211"/>
        <v/>
      </c>
      <c r="H1024" s="1440" t="str">
        <f t="shared" si="212"/>
        <v/>
      </c>
      <c r="I1024" s="1439" t="str">
        <f>IF(AND(F1024&lt;&gt;"",N26&gt;0,M1024&gt;N26),"Mot &gt; limite","")</f>
        <v/>
      </c>
      <c r="M1024" s="1408">
        <f>IF(OR(F1024="",N26="",N26&lt;=0),"",IF(LEN(F1024)&lt;=N26,LEN(F1024),IFERROR(FIND("♦",SUBSTITUTE(LEFT(F1024,N26)," ","♦",LEN(LEFT(F1024,N26))-LEN(SUBSTITUTE(LEFT(F1024,N26)," ","")))),FIND(" ",F1024&amp;" ",N26+1)-1)))</f>
        <v>1</v>
      </c>
      <c r="N1024" s="1437" t="str">
        <f t="shared" si="213"/>
        <v/>
      </c>
      <c r="O1024" s="1438" t="str">
        <f t="shared" si="214"/>
        <v/>
      </c>
      <c r="P1024" s="1437" t="str">
        <f t="shared" si="215"/>
        <v/>
      </c>
      <c r="Q1024" s="1437" t="str">
        <f t="shared" si="216"/>
        <v/>
      </c>
      <c r="EF1024" s="1412"/>
      <c r="EG1024" s="1411" t="s">
        <v>4076</v>
      </c>
      <c r="EH1024" s="1411" t="s">
        <v>603</v>
      </c>
      <c r="EI1024" s="1411" t="s">
        <v>1906</v>
      </c>
      <c r="EJ1024" s="1411" t="s">
        <v>4077</v>
      </c>
      <c r="EK1024" s="1411" t="s">
        <v>4077</v>
      </c>
      <c r="EL1024" s="1411" t="s">
        <v>2485</v>
      </c>
      <c r="EM1024" s="1411" t="s">
        <v>2486</v>
      </c>
      <c r="EN1024" s="1411" t="s">
        <v>2953</v>
      </c>
      <c r="EO1024" s="1414" t="s">
        <v>2954</v>
      </c>
    </row>
    <row r="1025" spans="2:145">
      <c r="B1025" s="1439"/>
      <c r="C1025" s="1439"/>
      <c r="D1025" s="1439"/>
      <c r="E1025" s="1439">
        <f t="array" ref="E1025">IF(H1024&lt;&gt;"",E1024,IF(E1024="","",IFERROR(MATCH(TRUE(),INDEX(INDEX(K:K,E1024+1):K219&lt;&gt;"",0),0)+E1024,"")))</f>
        <v>1166</v>
      </c>
      <c r="F1025" s="1441">
        <f t="shared" si="217"/>
        <v>0</v>
      </c>
      <c r="G1025" s="1441" t="str">
        <f t="shared" si="211"/>
        <v/>
      </c>
      <c r="H1025" s="1440" t="str">
        <f t="shared" si="212"/>
        <v/>
      </c>
      <c r="I1025" s="1439" t="str">
        <f>IF(AND(F1025&lt;&gt;"",N26&gt;0,M1025&gt;N26),"Mot &gt; limite","")</f>
        <v/>
      </c>
      <c r="M1025" s="1408">
        <f>IF(OR(F1025="",N26="",N26&lt;=0),"",IF(LEN(F1025)&lt;=N26,LEN(F1025),IFERROR(FIND("♦",SUBSTITUTE(LEFT(F1025,N26)," ","♦",LEN(LEFT(F1025,N26))-LEN(SUBSTITUTE(LEFT(F1025,N26)," ","")))),FIND(" ",F1025&amp;" ",N26+1)-1)))</f>
        <v>1</v>
      </c>
      <c r="N1025" s="1437" t="str">
        <f t="shared" si="213"/>
        <v/>
      </c>
      <c r="O1025" s="1438" t="str">
        <f t="shared" si="214"/>
        <v/>
      </c>
      <c r="P1025" s="1437" t="str">
        <f t="shared" si="215"/>
        <v/>
      </c>
      <c r="Q1025" s="1437" t="str">
        <f t="shared" si="216"/>
        <v/>
      </c>
      <c r="EF1025" s="1412"/>
      <c r="EG1025" s="1411" t="s">
        <v>4078</v>
      </c>
      <c r="EH1025" s="1411" t="s">
        <v>603</v>
      </c>
      <c r="EI1025" s="1411" t="s">
        <v>1906</v>
      </c>
      <c r="EJ1025" s="1411" t="s">
        <v>4079</v>
      </c>
      <c r="EK1025" s="1411" t="s">
        <v>4079</v>
      </c>
      <c r="EL1025" s="1411" t="s">
        <v>1908</v>
      </c>
      <c r="EM1025" s="1411" t="s">
        <v>3036</v>
      </c>
      <c r="EN1025" s="1411" t="s">
        <v>1910</v>
      </c>
      <c r="EO1025" s="1414" t="s">
        <v>1911</v>
      </c>
    </row>
    <row r="1026" spans="2:145">
      <c r="B1026" s="1439"/>
      <c r="C1026" s="1439"/>
      <c r="D1026" s="1439"/>
      <c r="E1026" s="1439">
        <f t="array" ref="E1026">IF(H1025&lt;&gt;"",E1025,IF(E1025="","",IFERROR(MATCH(TRUE(),INDEX(INDEX(K:K,E1025+1):K219&lt;&gt;"",0),0)+E1025,"")))</f>
        <v>1167</v>
      </c>
      <c r="F1026" s="1441">
        <f t="shared" si="217"/>
        <v>0</v>
      </c>
      <c r="G1026" s="1441" t="str">
        <f t="shared" si="211"/>
        <v/>
      </c>
      <c r="H1026" s="1440" t="str">
        <f t="shared" si="212"/>
        <v/>
      </c>
      <c r="I1026" s="1439" t="str">
        <f>IF(AND(F1026&lt;&gt;"",N26&gt;0,M1026&gt;N26),"Mot &gt; limite","")</f>
        <v/>
      </c>
      <c r="M1026" s="1408">
        <f>IF(OR(F1026="",N26="",N26&lt;=0),"",IF(LEN(F1026)&lt;=N26,LEN(F1026),IFERROR(FIND("♦",SUBSTITUTE(LEFT(F1026,N26)," ","♦",LEN(LEFT(F1026,N26))-LEN(SUBSTITUTE(LEFT(F1026,N26)," ","")))),FIND(" ",F1026&amp;" ",N26+1)-1)))</f>
        <v>1</v>
      </c>
      <c r="N1026" s="1437" t="str">
        <f t="shared" si="213"/>
        <v/>
      </c>
      <c r="O1026" s="1438" t="str">
        <f t="shared" si="214"/>
        <v/>
      </c>
      <c r="P1026" s="1437" t="str">
        <f t="shared" si="215"/>
        <v/>
      </c>
      <c r="Q1026" s="1437" t="str">
        <f t="shared" si="216"/>
        <v/>
      </c>
      <c r="EF1026" s="1412"/>
      <c r="EG1026" s="1411" t="s">
        <v>4080</v>
      </c>
      <c r="EH1026" s="1411" t="s">
        <v>603</v>
      </c>
      <c r="EI1026" s="1411" t="s">
        <v>1906</v>
      </c>
      <c r="EJ1026" s="1411" t="s">
        <v>4081</v>
      </c>
      <c r="EK1026" s="1411" t="s">
        <v>4082</v>
      </c>
      <c r="EL1026" s="1411" t="s">
        <v>1908</v>
      </c>
      <c r="EM1026" s="1411" t="s">
        <v>3036</v>
      </c>
      <c r="EN1026" s="1411" t="s">
        <v>1910</v>
      </c>
      <c r="EO1026" s="1414" t="s">
        <v>1911</v>
      </c>
    </row>
    <row r="1027" spans="2:145">
      <c r="B1027" s="1439"/>
      <c r="C1027" s="1439"/>
      <c r="D1027" s="1439"/>
      <c r="E1027" s="1439">
        <f t="array" ref="E1027">IF(H1026&lt;&gt;"",E1026,IF(E1026="","",IFERROR(MATCH(TRUE(),INDEX(INDEX(K:K,E1026+1):K219&lt;&gt;"",0),0)+E1026,"")))</f>
        <v>1168</v>
      </c>
      <c r="F1027" s="1441">
        <f t="shared" si="217"/>
        <v>0</v>
      </c>
      <c r="G1027" s="1441" t="str">
        <f t="shared" si="211"/>
        <v/>
      </c>
      <c r="H1027" s="1440" t="str">
        <f t="shared" si="212"/>
        <v/>
      </c>
      <c r="I1027" s="1439" t="str">
        <f>IF(AND(F1027&lt;&gt;"",N26&gt;0,M1027&gt;N26),"Mot &gt; limite","")</f>
        <v/>
      </c>
      <c r="M1027" s="1408">
        <f>IF(OR(F1027="",N26="",N26&lt;=0),"",IF(LEN(F1027)&lt;=N26,LEN(F1027),IFERROR(FIND("♦",SUBSTITUTE(LEFT(F1027,N26)," ","♦",LEN(LEFT(F1027,N26))-LEN(SUBSTITUTE(LEFT(F1027,N26)," ","")))),FIND(" ",F1027&amp;" ",N26+1)-1)))</f>
        <v>1</v>
      </c>
      <c r="N1027" s="1437" t="str">
        <f t="shared" si="213"/>
        <v/>
      </c>
      <c r="O1027" s="1438" t="str">
        <f t="shared" si="214"/>
        <v/>
      </c>
      <c r="P1027" s="1437" t="str">
        <f t="shared" si="215"/>
        <v/>
      </c>
      <c r="Q1027" s="1437" t="str">
        <f t="shared" si="216"/>
        <v/>
      </c>
      <c r="EF1027" s="1412"/>
      <c r="EG1027" s="1411" t="s">
        <v>4083</v>
      </c>
      <c r="EH1027" s="1411" t="s">
        <v>603</v>
      </c>
      <c r="EI1027" s="1411" t="s">
        <v>1906</v>
      </c>
      <c r="EJ1027" s="1411" t="s">
        <v>4084</v>
      </c>
      <c r="EK1027" s="1411" t="s">
        <v>4085</v>
      </c>
      <c r="EL1027" s="1411" t="s">
        <v>1908</v>
      </c>
      <c r="EM1027" s="1411" t="s">
        <v>3036</v>
      </c>
      <c r="EN1027" s="1411" t="s">
        <v>1910</v>
      </c>
      <c r="EO1027" s="1414" t="s">
        <v>1911</v>
      </c>
    </row>
    <row r="1028" spans="2:145">
      <c r="B1028" s="1439"/>
      <c r="C1028" s="1439"/>
      <c r="D1028" s="1439"/>
      <c r="E1028" s="1439">
        <f t="array" ref="E1028">IF(H1027&lt;&gt;"",E1027,IF(E1027="","",IFERROR(MATCH(TRUE(),INDEX(INDEX(K:K,E1027+1):K219&lt;&gt;"",0),0)+E1027,"")))</f>
        <v>1169</v>
      </c>
      <c r="F1028" s="1441">
        <f t="shared" si="217"/>
        <v>0</v>
      </c>
      <c r="G1028" s="1441" t="str">
        <f t="shared" si="211"/>
        <v/>
      </c>
      <c r="H1028" s="1440" t="str">
        <f t="shared" si="212"/>
        <v/>
      </c>
      <c r="I1028" s="1439" t="str">
        <f>IF(AND(F1028&lt;&gt;"",N26&gt;0,M1028&gt;N26),"Mot &gt; limite","")</f>
        <v/>
      </c>
      <c r="M1028" s="1408">
        <f>IF(OR(F1028="",N26="",N26&lt;=0),"",IF(LEN(F1028)&lt;=N26,LEN(F1028),IFERROR(FIND("♦",SUBSTITUTE(LEFT(F1028,N26)," ","♦",LEN(LEFT(F1028,N26))-LEN(SUBSTITUTE(LEFT(F1028,N26)," ","")))),FIND(" ",F1028&amp;" ",N26+1)-1)))</f>
        <v>1</v>
      </c>
      <c r="N1028" s="1437" t="str">
        <f t="shared" si="213"/>
        <v/>
      </c>
      <c r="O1028" s="1438" t="str">
        <f t="shared" si="214"/>
        <v/>
      </c>
      <c r="P1028" s="1437" t="str">
        <f t="shared" si="215"/>
        <v/>
      </c>
      <c r="Q1028" s="1437" t="str">
        <f t="shared" si="216"/>
        <v/>
      </c>
      <c r="EF1028" s="1412"/>
      <c r="EG1028" s="1411" t="s">
        <v>4086</v>
      </c>
      <c r="EH1028" s="1411" t="s">
        <v>603</v>
      </c>
      <c r="EI1028" s="1411" t="s">
        <v>1906</v>
      </c>
      <c r="EJ1028" s="1411" t="s">
        <v>4087</v>
      </c>
      <c r="EK1028" s="1411" t="s">
        <v>4088</v>
      </c>
      <c r="EL1028" s="1411" t="s">
        <v>1908</v>
      </c>
      <c r="EM1028" s="1411" t="s">
        <v>3036</v>
      </c>
      <c r="EN1028" s="1411" t="s">
        <v>1910</v>
      </c>
      <c r="EO1028" s="1414" t="s">
        <v>1911</v>
      </c>
    </row>
    <row r="1029" spans="2:145">
      <c r="B1029" s="1439"/>
      <c r="C1029" s="1439"/>
      <c r="D1029" s="1439"/>
      <c r="E1029" s="1439">
        <f t="array" ref="E1029">IF(H1028&lt;&gt;"",E1028,IF(E1028="","",IFERROR(MATCH(TRUE(),INDEX(INDEX(K:K,E1028+1):K219&lt;&gt;"",0),0)+E1028,"")))</f>
        <v>1170</v>
      </c>
      <c r="F1029" s="1441">
        <f t="shared" si="217"/>
        <v>0</v>
      </c>
      <c r="G1029" s="1441" t="str">
        <f t="shared" si="211"/>
        <v/>
      </c>
      <c r="H1029" s="1440" t="str">
        <f t="shared" si="212"/>
        <v/>
      </c>
      <c r="I1029" s="1439" t="str">
        <f>IF(AND(F1029&lt;&gt;"",N26&gt;0,M1029&gt;N26),"Mot &gt; limite","")</f>
        <v/>
      </c>
      <c r="M1029" s="1408">
        <f>IF(OR(F1029="",N26="",N26&lt;=0),"",IF(LEN(F1029)&lt;=N26,LEN(F1029),IFERROR(FIND("♦",SUBSTITUTE(LEFT(F1029,N26)," ","♦",LEN(LEFT(F1029,N26))-LEN(SUBSTITUTE(LEFT(F1029,N26)," ","")))),FIND(" ",F1029&amp;" ",N26+1)-1)))</f>
        <v>1</v>
      </c>
      <c r="N1029" s="1437" t="str">
        <f t="shared" si="213"/>
        <v/>
      </c>
      <c r="O1029" s="1438" t="str">
        <f t="shared" si="214"/>
        <v/>
      </c>
      <c r="P1029" s="1437" t="str">
        <f t="shared" si="215"/>
        <v/>
      </c>
      <c r="Q1029" s="1437" t="str">
        <f t="shared" si="216"/>
        <v/>
      </c>
      <c r="EF1029" s="1412"/>
      <c r="EG1029" s="1411" t="s">
        <v>4089</v>
      </c>
      <c r="EH1029" s="1411" t="s">
        <v>603</v>
      </c>
      <c r="EI1029" s="1411" t="s">
        <v>1906</v>
      </c>
      <c r="EJ1029" s="1411" t="s">
        <v>4090</v>
      </c>
      <c r="EK1029" s="1411" t="s">
        <v>4091</v>
      </c>
      <c r="EL1029" s="1411" t="s">
        <v>1908</v>
      </c>
      <c r="EM1029" s="1411" t="s">
        <v>3036</v>
      </c>
      <c r="EN1029" s="1411" t="s">
        <v>1910</v>
      </c>
      <c r="EO1029" s="1414" t="s">
        <v>1911</v>
      </c>
    </row>
    <row r="1030" spans="2:145">
      <c r="B1030" s="1439"/>
      <c r="C1030" s="1439"/>
      <c r="D1030" s="1439"/>
      <c r="E1030" s="1439">
        <f t="array" ref="E1030">IF(H1029&lt;&gt;"",E1029,IF(E1029="","",IFERROR(MATCH(TRUE(),INDEX(INDEX(K:K,E1029+1):K219&lt;&gt;"",0),0)+E1029,"")))</f>
        <v>1171</v>
      </c>
      <c r="F1030" s="1441">
        <f t="shared" si="217"/>
        <v>0</v>
      </c>
      <c r="G1030" s="1441" t="str">
        <f t="shared" si="211"/>
        <v/>
      </c>
      <c r="H1030" s="1440" t="str">
        <f t="shared" si="212"/>
        <v/>
      </c>
      <c r="I1030" s="1439" t="str">
        <f>IF(AND(F1030&lt;&gt;"",N26&gt;0,M1030&gt;N26),"Mot &gt; limite","")</f>
        <v/>
      </c>
      <c r="M1030" s="1408">
        <f>IF(OR(F1030="",N26="",N26&lt;=0),"",IF(LEN(F1030)&lt;=N26,LEN(F1030),IFERROR(FIND("♦",SUBSTITUTE(LEFT(F1030,N26)," ","♦",LEN(LEFT(F1030,N26))-LEN(SUBSTITUTE(LEFT(F1030,N26)," ","")))),FIND(" ",F1030&amp;" ",N26+1)-1)))</f>
        <v>1</v>
      </c>
      <c r="N1030" s="1437" t="str">
        <f t="shared" si="213"/>
        <v/>
      </c>
      <c r="O1030" s="1438" t="str">
        <f t="shared" si="214"/>
        <v/>
      </c>
      <c r="P1030" s="1437" t="str">
        <f t="shared" si="215"/>
        <v/>
      </c>
      <c r="Q1030" s="1437" t="str">
        <f t="shared" si="216"/>
        <v/>
      </c>
      <c r="EF1030" s="1412"/>
      <c r="EG1030" s="1411" t="s">
        <v>4092</v>
      </c>
      <c r="EH1030" s="1411" t="s">
        <v>603</v>
      </c>
      <c r="EI1030" s="1411" t="s">
        <v>1906</v>
      </c>
      <c r="EJ1030" s="1411" t="s">
        <v>4093</v>
      </c>
      <c r="EK1030" s="1411" t="s">
        <v>4093</v>
      </c>
      <c r="EL1030" s="1411" t="s">
        <v>2485</v>
      </c>
      <c r="EM1030" s="1411" t="s">
        <v>2486</v>
      </c>
      <c r="EN1030" s="1411" t="s">
        <v>2953</v>
      </c>
      <c r="EO1030" s="1414" t="s">
        <v>2954</v>
      </c>
    </row>
    <row r="1031" spans="2:145">
      <c r="B1031" s="1439"/>
      <c r="C1031" s="1439"/>
      <c r="D1031" s="1439"/>
      <c r="E1031" s="1439">
        <f t="array" ref="E1031">IF(H1030&lt;&gt;"",E1030,IF(E1030="","",IFERROR(MATCH(TRUE(),INDEX(INDEX(K:K,E1030+1):K219&lt;&gt;"",0),0)+E1030,"")))</f>
        <v>1172</v>
      </c>
      <c r="F1031" s="1441">
        <f t="shared" si="217"/>
        <v>0</v>
      </c>
      <c r="G1031" s="1441" t="str">
        <f t="shared" si="211"/>
        <v/>
      </c>
      <c r="H1031" s="1440" t="str">
        <f t="shared" si="212"/>
        <v/>
      </c>
      <c r="I1031" s="1439" t="str">
        <f>IF(AND(F1031&lt;&gt;"",N26&gt;0,M1031&gt;N26),"Mot &gt; limite","")</f>
        <v/>
      </c>
      <c r="M1031" s="1408">
        <f>IF(OR(F1031="",N26="",N26&lt;=0),"",IF(LEN(F1031)&lt;=N26,LEN(F1031),IFERROR(FIND("♦",SUBSTITUTE(LEFT(F1031,N26)," ","♦",LEN(LEFT(F1031,N26))-LEN(SUBSTITUTE(LEFT(F1031,N26)," ","")))),FIND(" ",F1031&amp;" ",N26+1)-1)))</f>
        <v>1</v>
      </c>
      <c r="N1031" s="1437" t="str">
        <f t="shared" si="213"/>
        <v/>
      </c>
      <c r="O1031" s="1438" t="str">
        <f t="shared" si="214"/>
        <v/>
      </c>
      <c r="P1031" s="1437" t="str">
        <f t="shared" si="215"/>
        <v/>
      </c>
      <c r="Q1031" s="1437" t="str">
        <f t="shared" si="216"/>
        <v/>
      </c>
      <c r="EF1031" s="1412"/>
      <c r="EG1031" s="1411" t="s">
        <v>4094</v>
      </c>
      <c r="EH1031" s="1411" t="s">
        <v>603</v>
      </c>
      <c r="EI1031" s="1411" t="s">
        <v>1906</v>
      </c>
      <c r="EJ1031" s="1411" t="s">
        <v>4095</v>
      </c>
      <c r="EK1031" s="1411" t="s">
        <v>4095</v>
      </c>
      <c r="EL1031" s="1411" t="s">
        <v>2485</v>
      </c>
      <c r="EM1031" s="1411" t="s">
        <v>2486</v>
      </c>
      <c r="EN1031" s="1411" t="s">
        <v>2953</v>
      </c>
      <c r="EO1031" s="1414" t="s">
        <v>2954</v>
      </c>
    </row>
    <row r="1032" spans="2:145">
      <c r="B1032" s="1439"/>
      <c r="C1032" s="1439"/>
      <c r="D1032" s="1439"/>
      <c r="E1032" s="1439">
        <f t="array" ref="E1032">IF(H1031&lt;&gt;"",E1031,IF(E1031="","",IFERROR(MATCH(TRUE(),INDEX(INDEX(K:K,E1031+1):K219&lt;&gt;"",0),0)+E1031,"")))</f>
        <v>1173</v>
      </c>
      <c r="F1032" s="1441">
        <f t="shared" si="217"/>
        <v>0</v>
      </c>
      <c r="G1032" s="1441" t="str">
        <f t="shared" si="211"/>
        <v/>
      </c>
      <c r="H1032" s="1440" t="str">
        <f t="shared" si="212"/>
        <v/>
      </c>
      <c r="I1032" s="1439" t="str">
        <f>IF(AND(F1032&lt;&gt;"",N26&gt;0,M1032&gt;N26),"Mot &gt; limite","")</f>
        <v/>
      </c>
      <c r="M1032" s="1408">
        <f>IF(OR(F1032="",N26="",N26&lt;=0),"",IF(LEN(F1032)&lt;=N26,LEN(F1032),IFERROR(FIND("♦",SUBSTITUTE(LEFT(F1032,N26)," ","♦",LEN(LEFT(F1032,N26))-LEN(SUBSTITUTE(LEFT(F1032,N26)," ","")))),FIND(" ",F1032&amp;" ",N26+1)-1)))</f>
        <v>1</v>
      </c>
      <c r="N1032" s="1437" t="str">
        <f t="shared" si="213"/>
        <v/>
      </c>
      <c r="O1032" s="1438" t="str">
        <f t="shared" si="214"/>
        <v/>
      </c>
      <c r="P1032" s="1437" t="str">
        <f t="shared" si="215"/>
        <v/>
      </c>
      <c r="Q1032" s="1437" t="str">
        <f t="shared" si="216"/>
        <v/>
      </c>
      <c r="EF1032" s="1412"/>
      <c r="EG1032" s="1411" t="s">
        <v>4096</v>
      </c>
      <c r="EH1032" s="1411" t="s">
        <v>603</v>
      </c>
      <c r="EI1032" s="1411" t="s">
        <v>1906</v>
      </c>
      <c r="EJ1032" s="1411" t="s">
        <v>4097</v>
      </c>
      <c r="EK1032" s="1411" t="s">
        <v>4097</v>
      </c>
      <c r="EL1032" s="1411" t="s">
        <v>2485</v>
      </c>
      <c r="EM1032" s="1411" t="s">
        <v>2486</v>
      </c>
      <c r="EN1032" s="1411" t="s">
        <v>2953</v>
      </c>
      <c r="EO1032" s="1414" t="s">
        <v>2954</v>
      </c>
    </row>
    <row r="1033" spans="2:145">
      <c r="B1033" s="1439"/>
      <c r="C1033" s="1439"/>
      <c r="D1033" s="1439"/>
      <c r="E1033" s="1439">
        <f t="array" ref="E1033">IF(H1032&lt;&gt;"",E1032,IF(E1032="","",IFERROR(MATCH(TRUE(),INDEX(INDEX(K:K,E1032+1):K219&lt;&gt;"",0),0)+E1032,"")))</f>
        <v>1174</v>
      </c>
      <c r="F1033" s="1441">
        <f t="shared" si="217"/>
        <v>0</v>
      </c>
      <c r="G1033" s="1441" t="str">
        <f t="shared" si="211"/>
        <v/>
      </c>
      <c r="H1033" s="1440" t="str">
        <f t="shared" si="212"/>
        <v/>
      </c>
      <c r="I1033" s="1439" t="str">
        <f>IF(AND(F1033&lt;&gt;"",N26&gt;0,M1033&gt;N26),"Mot &gt; limite","")</f>
        <v/>
      </c>
      <c r="M1033" s="1408">
        <f>IF(OR(F1033="",N26="",N26&lt;=0),"",IF(LEN(F1033)&lt;=N26,LEN(F1033),IFERROR(FIND("♦",SUBSTITUTE(LEFT(F1033,N26)," ","♦",LEN(LEFT(F1033,N26))-LEN(SUBSTITUTE(LEFT(F1033,N26)," ","")))),FIND(" ",F1033&amp;" ",N26+1)-1)))</f>
        <v>1</v>
      </c>
      <c r="N1033" s="1437" t="str">
        <f t="shared" si="213"/>
        <v/>
      </c>
      <c r="O1033" s="1438" t="str">
        <f t="shared" si="214"/>
        <v/>
      </c>
      <c r="P1033" s="1437" t="str">
        <f t="shared" si="215"/>
        <v/>
      </c>
      <c r="Q1033" s="1437" t="str">
        <f t="shared" si="216"/>
        <v/>
      </c>
      <c r="EF1033" s="1412"/>
      <c r="EG1033" s="1411" t="s">
        <v>4098</v>
      </c>
      <c r="EH1033" s="1411" t="s">
        <v>603</v>
      </c>
      <c r="EI1033" s="1411" t="s">
        <v>1906</v>
      </c>
      <c r="EJ1033" s="1411" t="s">
        <v>4099</v>
      </c>
      <c r="EK1033" s="1411" t="s">
        <v>4099</v>
      </c>
      <c r="EL1033" s="1411" t="s">
        <v>2485</v>
      </c>
      <c r="EM1033" s="1411" t="s">
        <v>2486</v>
      </c>
      <c r="EN1033" s="1411" t="s">
        <v>2953</v>
      </c>
      <c r="EO1033" s="1414" t="s">
        <v>2954</v>
      </c>
    </row>
    <row r="1034" spans="2:145">
      <c r="EF1034" s="1412"/>
      <c r="EG1034" s="1411" t="s">
        <v>4100</v>
      </c>
      <c r="EH1034" s="1411" t="s">
        <v>603</v>
      </c>
      <c r="EI1034" s="1411" t="s">
        <v>1906</v>
      </c>
      <c r="EJ1034" s="1411" t="s">
        <v>4101</v>
      </c>
      <c r="EK1034" s="1411" t="s">
        <v>4101</v>
      </c>
      <c r="EL1034" s="1411" t="s">
        <v>2485</v>
      </c>
      <c r="EM1034" s="1411" t="s">
        <v>2486</v>
      </c>
      <c r="EN1034" s="1411" t="s">
        <v>2953</v>
      </c>
      <c r="EO1034" s="1414" t="s">
        <v>2954</v>
      </c>
    </row>
    <row r="1035" spans="2:145">
      <c r="EF1035" s="1412"/>
      <c r="EG1035" s="1411" t="s">
        <v>4102</v>
      </c>
      <c r="EH1035" s="1411" t="s">
        <v>603</v>
      </c>
      <c r="EI1035" s="1411" t="s">
        <v>1906</v>
      </c>
      <c r="EJ1035" s="1411" t="s">
        <v>4103</v>
      </c>
      <c r="EK1035" s="1411" t="s">
        <v>4103</v>
      </c>
      <c r="EL1035" s="1411" t="s">
        <v>2485</v>
      </c>
      <c r="EM1035" s="1411" t="s">
        <v>2486</v>
      </c>
      <c r="EN1035" s="1411" t="s">
        <v>2953</v>
      </c>
      <c r="EO1035" s="1414" t="s">
        <v>2954</v>
      </c>
    </row>
    <row r="1036" spans="2:145">
      <c r="EF1036" s="1412"/>
      <c r="EG1036" s="1411" t="s">
        <v>4104</v>
      </c>
      <c r="EH1036" s="1411" t="s">
        <v>603</v>
      </c>
      <c r="EI1036" s="1411" t="s">
        <v>1906</v>
      </c>
      <c r="EJ1036" s="1411" t="s">
        <v>4105</v>
      </c>
      <c r="EK1036" s="1411" t="s">
        <v>4105</v>
      </c>
      <c r="EL1036" s="1411" t="s">
        <v>2485</v>
      </c>
      <c r="EM1036" s="1411" t="s">
        <v>2486</v>
      </c>
      <c r="EN1036" s="1411" t="s">
        <v>2953</v>
      </c>
      <c r="EO1036" s="1414" t="s">
        <v>2954</v>
      </c>
    </row>
    <row r="1037" spans="2:145">
      <c r="EF1037" s="1412"/>
      <c r="EG1037" s="1411" t="s">
        <v>4106</v>
      </c>
      <c r="EH1037" s="1411" t="s">
        <v>603</v>
      </c>
      <c r="EI1037" s="1411" t="s">
        <v>1906</v>
      </c>
      <c r="EJ1037" s="1411" t="s">
        <v>4107</v>
      </c>
      <c r="EK1037" s="1411" t="s">
        <v>4107</v>
      </c>
      <c r="EL1037" s="1411" t="s">
        <v>2485</v>
      </c>
      <c r="EM1037" s="1411" t="s">
        <v>2486</v>
      </c>
      <c r="EN1037" s="1411" t="s">
        <v>2953</v>
      </c>
      <c r="EO1037" s="1414" t="s">
        <v>2954</v>
      </c>
    </row>
    <row r="1038" spans="2:145">
      <c r="EF1038" s="1412"/>
      <c r="EG1038" s="1411" t="s">
        <v>4108</v>
      </c>
      <c r="EH1038" s="1411" t="s">
        <v>603</v>
      </c>
      <c r="EI1038" s="1411" t="s">
        <v>1906</v>
      </c>
      <c r="EJ1038" s="1411" t="s">
        <v>4109</v>
      </c>
      <c r="EK1038" s="1411" t="s">
        <v>4109</v>
      </c>
      <c r="EL1038" s="1411" t="s">
        <v>2485</v>
      </c>
      <c r="EM1038" s="1411" t="s">
        <v>2486</v>
      </c>
      <c r="EN1038" s="1411" t="s">
        <v>2953</v>
      </c>
      <c r="EO1038" s="1414" t="s">
        <v>2954</v>
      </c>
    </row>
    <row r="1039" spans="2:145">
      <c r="EF1039" s="1412"/>
      <c r="EG1039" s="1411" t="s">
        <v>4110</v>
      </c>
      <c r="EH1039" s="1411" t="s">
        <v>603</v>
      </c>
      <c r="EI1039" s="1411" t="s">
        <v>1906</v>
      </c>
      <c r="EJ1039" s="1411" t="s">
        <v>4111</v>
      </c>
      <c r="EK1039" s="1411" t="s">
        <v>4111</v>
      </c>
      <c r="EL1039" s="1411" t="s">
        <v>2485</v>
      </c>
      <c r="EM1039" s="1411" t="s">
        <v>2486</v>
      </c>
      <c r="EN1039" s="1411" t="s">
        <v>2953</v>
      </c>
      <c r="EO1039" s="1414" t="s">
        <v>2954</v>
      </c>
    </row>
    <row r="1040" spans="2:145">
      <c r="EF1040" s="1412"/>
      <c r="EG1040" s="1411" t="s">
        <v>4112</v>
      </c>
      <c r="EH1040" s="1411" t="s">
        <v>603</v>
      </c>
      <c r="EI1040" s="1411" t="s">
        <v>1906</v>
      </c>
      <c r="EJ1040" s="1411" t="s">
        <v>4113</v>
      </c>
      <c r="EK1040" s="1411" t="s">
        <v>4113</v>
      </c>
      <c r="EL1040" s="1411" t="s">
        <v>2485</v>
      </c>
      <c r="EM1040" s="1411" t="s">
        <v>2486</v>
      </c>
      <c r="EN1040" s="1411" t="s">
        <v>2953</v>
      </c>
      <c r="EO1040" s="1414" t="s">
        <v>2954</v>
      </c>
    </row>
    <row r="1041" spans="136:145">
      <c r="EF1041" s="1412"/>
      <c r="EG1041" s="1411" t="s">
        <v>4114</v>
      </c>
      <c r="EH1041" s="1411" t="s">
        <v>603</v>
      </c>
      <c r="EI1041" s="1411" t="s">
        <v>1906</v>
      </c>
      <c r="EJ1041" s="1411" t="s">
        <v>4115</v>
      </c>
      <c r="EK1041" s="1411" t="s">
        <v>4115</v>
      </c>
      <c r="EL1041" s="1411" t="s">
        <v>2485</v>
      </c>
      <c r="EM1041" s="1411" t="s">
        <v>2486</v>
      </c>
      <c r="EN1041" s="1411" t="s">
        <v>2953</v>
      </c>
      <c r="EO1041" s="1414" t="s">
        <v>2954</v>
      </c>
    </row>
    <row r="1042" spans="136:145">
      <c r="EF1042" s="1412"/>
      <c r="EG1042" s="1411" t="s">
        <v>4116</v>
      </c>
      <c r="EH1042" s="1411" t="s">
        <v>603</v>
      </c>
      <c r="EI1042" s="1411" t="s">
        <v>1906</v>
      </c>
      <c r="EJ1042" s="1411" t="s">
        <v>4117</v>
      </c>
      <c r="EK1042" s="1411" t="s">
        <v>4117</v>
      </c>
      <c r="EL1042" s="1411" t="s">
        <v>2485</v>
      </c>
      <c r="EM1042" s="1411" t="s">
        <v>2486</v>
      </c>
      <c r="EN1042" s="1411" t="s">
        <v>2953</v>
      </c>
      <c r="EO1042" s="1414" t="s">
        <v>2954</v>
      </c>
    </row>
    <row r="1043" spans="136:145">
      <c r="EF1043" s="1412"/>
      <c r="EG1043" s="1411" t="s">
        <v>4118</v>
      </c>
      <c r="EH1043" s="1411" t="s">
        <v>603</v>
      </c>
      <c r="EI1043" s="1411" t="s">
        <v>1906</v>
      </c>
      <c r="EJ1043" s="1411" t="s">
        <v>4119</v>
      </c>
      <c r="EK1043" s="1411" t="s">
        <v>4119</v>
      </c>
      <c r="EL1043" s="1411" t="s">
        <v>2485</v>
      </c>
      <c r="EM1043" s="1411" t="s">
        <v>2486</v>
      </c>
      <c r="EN1043" s="1411" t="s">
        <v>2953</v>
      </c>
      <c r="EO1043" s="1414" t="s">
        <v>2954</v>
      </c>
    </row>
    <row r="1044" spans="136:145">
      <c r="EF1044" s="1412"/>
      <c r="EG1044" s="1411" t="s">
        <v>4120</v>
      </c>
      <c r="EH1044" s="1411" t="s">
        <v>603</v>
      </c>
      <c r="EI1044" s="1411" t="s">
        <v>1906</v>
      </c>
      <c r="EJ1044" s="1411" t="s">
        <v>4121</v>
      </c>
      <c r="EK1044" s="1411" t="s">
        <v>4121</v>
      </c>
      <c r="EL1044" s="1411" t="s">
        <v>2485</v>
      </c>
      <c r="EM1044" s="1411" t="s">
        <v>2486</v>
      </c>
      <c r="EN1044" s="1411" t="s">
        <v>2953</v>
      </c>
      <c r="EO1044" s="1414" t="s">
        <v>2954</v>
      </c>
    </row>
    <row r="1045" spans="136:145">
      <c r="EF1045" s="1412"/>
      <c r="EG1045" s="1411" t="s">
        <v>4122</v>
      </c>
      <c r="EH1045" s="1411" t="s">
        <v>603</v>
      </c>
      <c r="EI1045" s="1411" t="s">
        <v>1906</v>
      </c>
      <c r="EJ1045" s="1411" t="s">
        <v>4123</v>
      </c>
      <c r="EK1045" s="1411" t="s">
        <v>4123</v>
      </c>
      <c r="EL1045" s="1411" t="s">
        <v>2485</v>
      </c>
      <c r="EM1045" s="1411" t="s">
        <v>2486</v>
      </c>
      <c r="EN1045" s="1411" t="s">
        <v>2953</v>
      </c>
      <c r="EO1045" s="1414" t="s">
        <v>2954</v>
      </c>
    </row>
    <row r="1046" spans="136:145">
      <c r="EF1046" s="1412"/>
      <c r="EG1046" s="1411" t="s">
        <v>4124</v>
      </c>
      <c r="EH1046" s="1411" t="s">
        <v>603</v>
      </c>
      <c r="EI1046" s="1411" t="s">
        <v>1906</v>
      </c>
      <c r="EJ1046" s="1411" t="s">
        <v>4125</v>
      </c>
      <c r="EK1046" s="1411" t="s">
        <v>4125</v>
      </c>
      <c r="EL1046" s="1411" t="s">
        <v>2485</v>
      </c>
      <c r="EM1046" s="1411" t="s">
        <v>2486</v>
      </c>
      <c r="EN1046" s="1411" t="s">
        <v>2953</v>
      </c>
      <c r="EO1046" s="1414" t="s">
        <v>2954</v>
      </c>
    </row>
    <row r="1047" spans="136:145">
      <c r="EF1047" s="1412"/>
      <c r="EG1047" s="1411" t="s">
        <v>4126</v>
      </c>
      <c r="EH1047" s="1411" t="s">
        <v>603</v>
      </c>
      <c r="EI1047" s="1411" t="s">
        <v>1906</v>
      </c>
      <c r="EJ1047" s="1411" t="s">
        <v>4127</v>
      </c>
      <c r="EK1047" s="1411" t="s">
        <v>4127</v>
      </c>
      <c r="EL1047" s="1411" t="s">
        <v>2485</v>
      </c>
      <c r="EM1047" s="1411" t="s">
        <v>2486</v>
      </c>
      <c r="EN1047" s="1411" t="s">
        <v>2953</v>
      </c>
      <c r="EO1047" s="1414" t="s">
        <v>2954</v>
      </c>
    </row>
    <row r="1048" spans="136:145">
      <c r="EF1048" s="1412"/>
      <c r="EG1048" s="1411" t="s">
        <v>4128</v>
      </c>
      <c r="EH1048" s="1411" t="s">
        <v>603</v>
      </c>
      <c r="EI1048" s="1411" t="s">
        <v>1906</v>
      </c>
      <c r="EJ1048" s="1411" t="s">
        <v>4129</v>
      </c>
      <c r="EK1048" s="1411" t="s">
        <v>4129</v>
      </c>
      <c r="EL1048" s="1411" t="s">
        <v>2485</v>
      </c>
      <c r="EM1048" s="1411" t="s">
        <v>2486</v>
      </c>
      <c r="EN1048" s="1411" t="s">
        <v>2953</v>
      </c>
      <c r="EO1048" s="1414" t="s">
        <v>2954</v>
      </c>
    </row>
    <row r="1049" spans="136:145">
      <c r="EF1049" s="1412"/>
      <c r="EG1049" s="1411" t="s">
        <v>4130</v>
      </c>
      <c r="EH1049" s="1411" t="s">
        <v>603</v>
      </c>
      <c r="EI1049" s="1411" t="s">
        <v>1906</v>
      </c>
      <c r="EJ1049" s="1411" t="s">
        <v>4131</v>
      </c>
      <c r="EK1049" s="1411" t="s">
        <v>4131</v>
      </c>
      <c r="EL1049" s="1411" t="s">
        <v>2485</v>
      </c>
      <c r="EM1049" s="1411" t="s">
        <v>2486</v>
      </c>
      <c r="EN1049" s="1411" t="s">
        <v>2953</v>
      </c>
      <c r="EO1049" s="1414" t="s">
        <v>2954</v>
      </c>
    </row>
    <row r="1050" spans="136:145">
      <c r="EF1050" s="1412"/>
      <c r="EG1050" s="1411" t="s">
        <v>4132</v>
      </c>
      <c r="EH1050" s="1411" t="s">
        <v>603</v>
      </c>
      <c r="EI1050" s="1411" t="s">
        <v>1906</v>
      </c>
      <c r="EJ1050" s="1411" t="s">
        <v>4133</v>
      </c>
      <c r="EK1050" s="1411" t="s">
        <v>4133</v>
      </c>
      <c r="EL1050" s="1411" t="s">
        <v>2485</v>
      </c>
      <c r="EM1050" s="1411" t="s">
        <v>2486</v>
      </c>
      <c r="EN1050" s="1411" t="s">
        <v>2953</v>
      </c>
      <c r="EO1050" s="1414" t="s">
        <v>2954</v>
      </c>
    </row>
    <row r="1051" spans="136:145">
      <c r="EF1051" s="1412"/>
      <c r="EG1051" s="1411" t="s">
        <v>4134</v>
      </c>
      <c r="EH1051" s="1411" t="s">
        <v>603</v>
      </c>
      <c r="EI1051" s="1411" t="s">
        <v>1906</v>
      </c>
      <c r="EJ1051" s="1411" t="s">
        <v>4135</v>
      </c>
      <c r="EK1051" s="1411" t="s">
        <v>4135</v>
      </c>
      <c r="EL1051" s="1411" t="s">
        <v>2485</v>
      </c>
      <c r="EM1051" s="1411" t="s">
        <v>2486</v>
      </c>
      <c r="EN1051" s="1411" t="s">
        <v>2953</v>
      </c>
      <c r="EO1051" s="1414" t="s">
        <v>2954</v>
      </c>
    </row>
    <row r="1052" spans="136:145">
      <c r="EF1052" s="1412"/>
      <c r="EG1052" s="1411" t="s">
        <v>4136</v>
      </c>
      <c r="EH1052" s="1411" t="s">
        <v>603</v>
      </c>
      <c r="EI1052" s="1411" t="s">
        <v>1906</v>
      </c>
      <c r="EJ1052" s="1411" t="s">
        <v>4137</v>
      </c>
      <c r="EK1052" s="1411" t="s">
        <v>4137</v>
      </c>
      <c r="EL1052" s="1411" t="s">
        <v>2485</v>
      </c>
      <c r="EM1052" s="1411" t="s">
        <v>2486</v>
      </c>
      <c r="EN1052" s="1411" t="s">
        <v>2953</v>
      </c>
      <c r="EO1052" s="1414" t="s">
        <v>2954</v>
      </c>
    </row>
    <row r="1053" spans="136:145">
      <c r="EF1053" s="1412"/>
      <c r="EG1053" s="1411" t="s">
        <v>4138</v>
      </c>
      <c r="EH1053" s="1411" t="s">
        <v>603</v>
      </c>
      <c r="EI1053" s="1411" t="s">
        <v>1906</v>
      </c>
      <c r="EJ1053" s="1411" t="s">
        <v>4139</v>
      </c>
      <c r="EK1053" s="1411" t="s">
        <v>4139</v>
      </c>
      <c r="EL1053" s="1411" t="s">
        <v>2485</v>
      </c>
      <c r="EM1053" s="1411" t="s">
        <v>2486</v>
      </c>
      <c r="EN1053" s="1411" t="s">
        <v>2953</v>
      </c>
      <c r="EO1053" s="1414" t="s">
        <v>2954</v>
      </c>
    </row>
    <row r="1054" spans="136:145">
      <c r="EF1054" s="1412"/>
      <c r="EG1054" s="1411" t="s">
        <v>4140</v>
      </c>
      <c r="EH1054" s="1411" t="s">
        <v>603</v>
      </c>
      <c r="EI1054" s="1411" t="s">
        <v>1906</v>
      </c>
      <c r="EJ1054" s="1411" t="s">
        <v>4141</v>
      </c>
      <c r="EK1054" s="1411" t="s">
        <v>4141</v>
      </c>
      <c r="EL1054" s="1411" t="s">
        <v>2485</v>
      </c>
      <c r="EM1054" s="1411" t="s">
        <v>2486</v>
      </c>
      <c r="EN1054" s="1411" t="s">
        <v>2953</v>
      </c>
      <c r="EO1054" s="1414" t="s">
        <v>2954</v>
      </c>
    </row>
    <row r="1055" spans="136:145">
      <c r="EF1055" s="1412"/>
      <c r="EG1055" s="1411" t="s">
        <v>4142</v>
      </c>
      <c r="EH1055" s="1411" t="s">
        <v>603</v>
      </c>
      <c r="EI1055" s="1411" t="s">
        <v>1906</v>
      </c>
      <c r="EJ1055" s="1411" t="s">
        <v>4143</v>
      </c>
      <c r="EK1055" s="1411" t="s">
        <v>4143</v>
      </c>
      <c r="EL1055" s="1411" t="s">
        <v>2485</v>
      </c>
      <c r="EM1055" s="1411" t="s">
        <v>2486</v>
      </c>
      <c r="EN1055" s="1411" t="s">
        <v>2953</v>
      </c>
      <c r="EO1055" s="1414" t="s">
        <v>2954</v>
      </c>
    </row>
    <row r="1056" spans="136:145">
      <c r="EF1056" s="1412"/>
      <c r="EG1056" s="1411" t="s">
        <v>4144</v>
      </c>
      <c r="EH1056" s="1411" t="s">
        <v>603</v>
      </c>
      <c r="EI1056" s="1411" t="s">
        <v>1906</v>
      </c>
      <c r="EJ1056" s="1411" t="s">
        <v>4145</v>
      </c>
      <c r="EK1056" s="1411" t="s">
        <v>4145</v>
      </c>
      <c r="EL1056" s="1411" t="s">
        <v>2485</v>
      </c>
      <c r="EM1056" s="1411" t="s">
        <v>2486</v>
      </c>
      <c r="EN1056" s="1411" t="s">
        <v>2953</v>
      </c>
      <c r="EO1056" s="1414" t="s">
        <v>2954</v>
      </c>
    </row>
    <row r="1057" spans="136:145">
      <c r="EF1057" s="1412"/>
      <c r="EG1057" s="1411" t="s">
        <v>4146</v>
      </c>
      <c r="EH1057" s="1411" t="s">
        <v>603</v>
      </c>
      <c r="EI1057" s="1411" t="s">
        <v>1906</v>
      </c>
      <c r="EJ1057" s="1411" t="s">
        <v>4147</v>
      </c>
      <c r="EK1057" s="1411" t="s">
        <v>4147</v>
      </c>
      <c r="EL1057" s="1411" t="s">
        <v>2485</v>
      </c>
      <c r="EM1057" s="1411" t="s">
        <v>2486</v>
      </c>
      <c r="EN1057" s="1411" t="s">
        <v>2953</v>
      </c>
      <c r="EO1057" s="1414" t="s">
        <v>2954</v>
      </c>
    </row>
    <row r="1058" spans="136:145">
      <c r="EF1058" s="1412"/>
      <c r="EG1058" s="1411" t="s">
        <v>4148</v>
      </c>
      <c r="EH1058" s="1411" t="s">
        <v>603</v>
      </c>
      <c r="EI1058" s="1411" t="s">
        <v>1906</v>
      </c>
      <c r="EJ1058" s="1411" t="s">
        <v>4149</v>
      </c>
      <c r="EK1058" s="1411" t="s">
        <v>4149</v>
      </c>
      <c r="EL1058" s="1411" t="s">
        <v>2485</v>
      </c>
      <c r="EM1058" s="1411" t="s">
        <v>2486</v>
      </c>
      <c r="EN1058" s="1411" t="s">
        <v>2953</v>
      </c>
      <c r="EO1058" s="1414" t="s">
        <v>2954</v>
      </c>
    </row>
    <row r="1059" spans="136:145">
      <c r="EF1059" s="1412"/>
      <c r="EG1059" s="1411" t="s">
        <v>4150</v>
      </c>
      <c r="EH1059" s="1411" t="s">
        <v>603</v>
      </c>
      <c r="EI1059" s="1411" t="s">
        <v>1906</v>
      </c>
      <c r="EJ1059" s="1411" t="s">
        <v>4151</v>
      </c>
      <c r="EK1059" s="1411" t="s">
        <v>4151</v>
      </c>
      <c r="EL1059" s="1411" t="s">
        <v>2485</v>
      </c>
      <c r="EM1059" s="1411" t="s">
        <v>2486</v>
      </c>
      <c r="EN1059" s="1411" t="s">
        <v>2953</v>
      </c>
      <c r="EO1059" s="1414" t="s">
        <v>2954</v>
      </c>
    </row>
    <row r="1060" spans="136:145">
      <c r="EF1060" s="1412"/>
      <c r="EG1060" s="1411" t="s">
        <v>4152</v>
      </c>
      <c r="EH1060" s="1411" t="s">
        <v>603</v>
      </c>
      <c r="EI1060" s="1411" t="s">
        <v>1906</v>
      </c>
      <c r="EJ1060" s="1411" t="s">
        <v>4153</v>
      </c>
      <c r="EK1060" s="1411" t="s">
        <v>4153</v>
      </c>
      <c r="EL1060" s="1411" t="s">
        <v>2485</v>
      </c>
      <c r="EM1060" s="1411" t="s">
        <v>2486</v>
      </c>
      <c r="EN1060" s="1411" t="s">
        <v>2953</v>
      </c>
      <c r="EO1060" s="1414" t="s">
        <v>2954</v>
      </c>
    </row>
    <row r="1061" spans="136:145">
      <c r="EF1061" s="1412"/>
      <c r="EG1061" s="1411" t="s">
        <v>4154</v>
      </c>
      <c r="EH1061" s="1411" t="s">
        <v>603</v>
      </c>
      <c r="EI1061" s="1411" t="s">
        <v>1906</v>
      </c>
      <c r="EJ1061" s="1411" t="s">
        <v>4155</v>
      </c>
      <c r="EK1061" s="1411" t="s">
        <v>4155</v>
      </c>
      <c r="EL1061" s="1411" t="s">
        <v>2485</v>
      </c>
      <c r="EM1061" s="1411" t="s">
        <v>2486</v>
      </c>
      <c r="EN1061" s="1411" t="s">
        <v>2953</v>
      </c>
      <c r="EO1061" s="1414" t="s">
        <v>2954</v>
      </c>
    </row>
    <row r="1062" spans="136:145">
      <c r="EF1062" s="1412"/>
      <c r="EG1062" s="1411" t="s">
        <v>4156</v>
      </c>
      <c r="EH1062" s="1411" t="s">
        <v>603</v>
      </c>
      <c r="EI1062" s="1411" t="s">
        <v>1906</v>
      </c>
      <c r="EJ1062" s="1411" t="s">
        <v>4157</v>
      </c>
      <c r="EK1062" s="1411" t="s">
        <v>4157</v>
      </c>
      <c r="EL1062" s="1411" t="s">
        <v>2485</v>
      </c>
      <c r="EM1062" s="1411" t="s">
        <v>2486</v>
      </c>
      <c r="EN1062" s="1411" t="s">
        <v>2953</v>
      </c>
      <c r="EO1062" s="1414" t="s">
        <v>2954</v>
      </c>
    </row>
    <row r="1063" spans="136:145">
      <c r="EF1063" s="1412"/>
      <c r="EG1063" s="1411" t="s">
        <v>4158</v>
      </c>
      <c r="EH1063" s="1411" t="s">
        <v>603</v>
      </c>
      <c r="EI1063" s="1411" t="s">
        <v>1906</v>
      </c>
      <c r="EJ1063" s="1411" t="s">
        <v>4159</v>
      </c>
      <c r="EK1063" s="1411" t="s">
        <v>4159</v>
      </c>
      <c r="EL1063" s="1411" t="s">
        <v>2485</v>
      </c>
      <c r="EM1063" s="1411" t="s">
        <v>2486</v>
      </c>
      <c r="EN1063" s="1411" t="s">
        <v>2953</v>
      </c>
      <c r="EO1063" s="1414" t="s">
        <v>2954</v>
      </c>
    </row>
    <row r="1064" spans="136:145">
      <c r="EF1064" s="1412"/>
      <c r="EG1064" s="1411" t="s">
        <v>4160</v>
      </c>
      <c r="EH1064" s="1411" t="s">
        <v>603</v>
      </c>
      <c r="EI1064" s="1411" t="s">
        <v>1906</v>
      </c>
      <c r="EJ1064" s="1411" t="s">
        <v>4161</v>
      </c>
      <c r="EK1064" s="1411" t="s">
        <v>4161</v>
      </c>
      <c r="EL1064" s="1411" t="s">
        <v>2485</v>
      </c>
      <c r="EM1064" s="1411" t="s">
        <v>2486</v>
      </c>
      <c r="EN1064" s="1411" t="s">
        <v>2953</v>
      </c>
      <c r="EO1064" s="1414" t="s">
        <v>2954</v>
      </c>
    </row>
    <row r="1065" spans="136:145">
      <c r="EF1065" s="1412"/>
      <c r="EG1065" s="1411" t="s">
        <v>4162</v>
      </c>
      <c r="EH1065" s="1411" t="s">
        <v>603</v>
      </c>
      <c r="EI1065" s="1411" t="s">
        <v>1906</v>
      </c>
      <c r="EJ1065" s="1411" t="s">
        <v>4163</v>
      </c>
      <c r="EK1065" s="1411" t="s">
        <v>4163</v>
      </c>
      <c r="EL1065" s="1411" t="s">
        <v>2485</v>
      </c>
      <c r="EM1065" s="1411" t="s">
        <v>2486</v>
      </c>
      <c r="EN1065" s="1411" t="s">
        <v>2953</v>
      </c>
      <c r="EO1065" s="1414" t="s">
        <v>2954</v>
      </c>
    </row>
    <row r="1066" spans="136:145">
      <c r="EF1066" s="1412"/>
      <c r="EG1066" s="1411" t="s">
        <v>4164</v>
      </c>
      <c r="EH1066" s="1411" t="s">
        <v>603</v>
      </c>
      <c r="EI1066" s="1411" t="s">
        <v>1906</v>
      </c>
      <c r="EJ1066" s="1411" t="s">
        <v>4165</v>
      </c>
      <c r="EK1066" s="1411" t="s">
        <v>4165</v>
      </c>
      <c r="EL1066" s="1411" t="s">
        <v>2485</v>
      </c>
      <c r="EM1066" s="1411" t="s">
        <v>2486</v>
      </c>
      <c r="EN1066" s="1411" t="s">
        <v>2953</v>
      </c>
      <c r="EO1066" s="1414" t="s">
        <v>2954</v>
      </c>
    </row>
    <row r="1067" spans="136:145">
      <c r="EF1067" s="1412"/>
      <c r="EG1067" s="1411" t="s">
        <v>4166</v>
      </c>
      <c r="EH1067" s="1411" t="s">
        <v>603</v>
      </c>
      <c r="EI1067" s="1411" t="s">
        <v>1906</v>
      </c>
      <c r="EJ1067" s="1411" t="s">
        <v>4167</v>
      </c>
      <c r="EK1067" s="1411" t="s">
        <v>4167</v>
      </c>
      <c r="EL1067" s="1411" t="s">
        <v>2485</v>
      </c>
      <c r="EM1067" s="1411" t="s">
        <v>2486</v>
      </c>
      <c r="EN1067" s="1411" t="s">
        <v>2953</v>
      </c>
      <c r="EO1067" s="1414" t="s">
        <v>2954</v>
      </c>
    </row>
    <row r="1068" spans="136:145">
      <c r="EF1068" s="1412"/>
      <c r="EG1068" s="1411" t="s">
        <v>4168</v>
      </c>
      <c r="EH1068" s="1411" t="s">
        <v>603</v>
      </c>
      <c r="EI1068" s="1411" t="s">
        <v>1906</v>
      </c>
      <c r="EJ1068" s="1411" t="s">
        <v>4169</v>
      </c>
      <c r="EK1068" s="1411" t="s">
        <v>4169</v>
      </c>
      <c r="EL1068" s="1411" t="s">
        <v>2485</v>
      </c>
      <c r="EM1068" s="1411" t="s">
        <v>2486</v>
      </c>
      <c r="EN1068" s="1411" t="s">
        <v>2953</v>
      </c>
      <c r="EO1068" s="1414" t="s">
        <v>2954</v>
      </c>
    </row>
    <row r="1069" spans="136:145">
      <c r="EF1069" s="1412"/>
      <c r="EG1069" s="1411" t="s">
        <v>4170</v>
      </c>
      <c r="EH1069" s="1411" t="s">
        <v>603</v>
      </c>
      <c r="EI1069" s="1411" t="s">
        <v>1906</v>
      </c>
      <c r="EJ1069" s="1411" t="s">
        <v>4171</v>
      </c>
      <c r="EK1069" s="1411" t="s">
        <v>4171</v>
      </c>
      <c r="EL1069" s="1411" t="s">
        <v>2485</v>
      </c>
      <c r="EM1069" s="1411" t="s">
        <v>2486</v>
      </c>
      <c r="EN1069" s="1411" t="s">
        <v>2953</v>
      </c>
      <c r="EO1069" s="1414" t="s">
        <v>2954</v>
      </c>
    </row>
    <row r="1070" spans="136:145">
      <c r="EF1070" s="1412"/>
      <c r="EG1070" s="1411" t="s">
        <v>4172</v>
      </c>
      <c r="EH1070" s="1411" t="s">
        <v>603</v>
      </c>
      <c r="EI1070" s="1411" t="s">
        <v>1906</v>
      </c>
      <c r="EJ1070" s="1411" t="s">
        <v>4173</v>
      </c>
      <c r="EK1070" s="1411" t="s">
        <v>4173</v>
      </c>
      <c r="EL1070" s="1411" t="s">
        <v>2485</v>
      </c>
      <c r="EM1070" s="1411" t="s">
        <v>2486</v>
      </c>
      <c r="EN1070" s="1411" t="s">
        <v>2953</v>
      </c>
      <c r="EO1070" s="1414" t="s">
        <v>2954</v>
      </c>
    </row>
    <row r="1071" spans="136:145">
      <c r="EF1071" s="1412"/>
      <c r="EG1071" s="1411" t="s">
        <v>4174</v>
      </c>
      <c r="EH1071" s="1411" t="s">
        <v>603</v>
      </c>
      <c r="EI1071" s="1411" t="s">
        <v>1906</v>
      </c>
      <c r="EJ1071" s="1411" t="s">
        <v>4175</v>
      </c>
      <c r="EK1071" s="1411" t="s">
        <v>4175</v>
      </c>
      <c r="EL1071" s="1411" t="s">
        <v>2485</v>
      </c>
      <c r="EM1071" s="1411" t="s">
        <v>2486</v>
      </c>
      <c r="EN1071" s="1411" t="s">
        <v>2953</v>
      </c>
      <c r="EO1071" s="1414" t="s">
        <v>2954</v>
      </c>
    </row>
    <row r="1072" spans="136:145">
      <c r="EF1072" s="1412"/>
      <c r="EG1072" s="1411" t="s">
        <v>4176</v>
      </c>
      <c r="EH1072" s="1411" t="s">
        <v>603</v>
      </c>
      <c r="EI1072" s="1411" t="s">
        <v>1906</v>
      </c>
      <c r="EJ1072" s="1411" t="s">
        <v>4177</v>
      </c>
      <c r="EK1072" s="1411" t="s">
        <v>4177</v>
      </c>
      <c r="EL1072" s="1411" t="s">
        <v>2485</v>
      </c>
      <c r="EM1072" s="1411" t="s">
        <v>2486</v>
      </c>
      <c r="EN1072" s="1411" t="s">
        <v>2953</v>
      </c>
      <c r="EO1072" s="1414" t="s">
        <v>2954</v>
      </c>
    </row>
    <row r="1073" spans="136:145">
      <c r="EF1073" s="1412"/>
      <c r="EG1073" s="1411" t="s">
        <v>4178</v>
      </c>
      <c r="EH1073" s="1411" t="s">
        <v>603</v>
      </c>
      <c r="EI1073" s="1411" t="s">
        <v>1906</v>
      </c>
      <c r="EJ1073" s="1411" t="s">
        <v>4179</v>
      </c>
      <c r="EK1073" s="1411" t="s">
        <v>4179</v>
      </c>
      <c r="EL1073" s="1411" t="s">
        <v>2485</v>
      </c>
      <c r="EM1073" s="1411" t="s">
        <v>2486</v>
      </c>
      <c r="EN1073" s="1411" t="s">
        <v>2953</v>
      </c>
      <c r="EO1073" s="1414" t="s">
        <v>2954</v>
      </c>
    </row>
    <row r="1074" spans="136:145">
      <c r="EF1074" s="1412"/>
      <c r="EG1074" s="1411" t="s">
        <v>4180</v>
      </c>
      <c r="EH1074" s="1411" t="s">
        <v>603</v>
      </c>
      <c r="EI1074" s="1411" t="s">
        <v>1906</v>
      </c>
      <c r="EJ1074" s="1411" t="s">
        <v>4181</v>
      </c>
      <c r="EK1074" s="1411" t="s">
        <v>4181</v>
      </c>
      <c r="EL1074" s="1411" t="s">
        <v>2485</v>
      </c>
      <c r="EM1074" s="1411" t="s">
        <v>2486</v>
      </c>
      <c r="EN1074" s="1411" t="s">
        <v>2953</v>
      </c>
      <c r="EO1074" s="1414" t="s">
        <v>2954</v>
      </c>
    </row>
    <row r="1075" spans="136:145">
      <c r="EF1075" s="1412"/>
      <c r="EG1075" s="1411" t="s">
        <v>4182</v>
      </c>
      <c r="EH1075" s="1411" t="s">
        <v>603</v>
      </c>
      <c r="EI1075" s="1411" t="s">
        <v>1906</v>
      </c>
      <c r="EJ1075" s="1411" t="s">
        <v>4183</v>
      </c>
      <c r="EK1075" s="1411" t="s">
        <v>4183</v>
      </c>
      <c r="EL1075" s="1411" t="s">
        <v>2485</v>
      </c>
      <c r="EM1075" s="1411" t="s">
        <v>2486</v>
      </c>
      <c r="EN1075" s="1411" t="s">
        <v>2953</v>
      </c>
      <c r="EO1075" s="1414" t="s">
        <v>2954</v>
      </c>
    </row>
    <row r="1076" spans="136:145">
      <c r="EF1076" s="1412"/>
      <c r="EG1076" s="1411" t="s">
        <v>4184</v>
      </c>
      <c r="EH1076" s="1411" t="s">
        <v>603</v>
      </c>
      <c r="EI1076" s="1411" t="s">
        <v>1906</v>
      </c>
      <c r="EJ1076" s="1411" t="s">
        <v>4185</v>
      </c>
      <c r="EK1076" s="1411" t="s">
        <v>4185</v>
      </c>
      <c r="EL1076" s="1411" t="s">
        <v>2485</v>
      </c>
      <c r="EM1076" s="1411" t="s">
        <v>2486</v>
      </c>
      <c r="EN1076" s="1411" t="s">
        <v>2953</v>
      </c>
      <c r="EO1076" s="1414" t="s">
        <v>2954</v>
      </c>
    </row>
    <row r="1077" spans="136:145">
      <c r="EF1077" s="1412"/>
      <c r="EG1077" s="1411" t="s">
        <v>4186</v>
      </c>
      <c r="EH1077" s="1411" t="s">
        <v>603</v>
      </c>
      <c r="EI1077" s="1411" t="s">
        <v>1906</v>
      </c>
      <c r="EJ1077" s="1411" t="s">
        <v>4187</v>
      </c>
      <c r="EK1077" s="1411" t="s">
        <v>4187</v>
      </c>
      <c r="EL1077" s="1411" t="s">
        <v>2485</v>
      </c>
      <c r="EM1077" s="1411" t="s">
        <v>2486</v>
      </c>
      <c r="EN1077" s="1411" t="s">
        <v>2953</v>
      </c>
      <c r="EO1077" s="1414" t="s">
        <v>2954</v>
      </c>
    </row>
    <row r="1078" spans="136:145">
      <c r="EF1078" s="1412"/>
      <c r="EG1078" s="1411" t="s">
        <v>4188</v>
      </c>
      <c r="EH1078" s="1411" t="s">
        <v>603</v>
      </c>
      <c r="EI1078" s="1411" t="s">
        <v>1906</v>
      </c>
      <c r="EJ1078" s="1411" t="s">
        <v>4189</v>
      </c>
      <c r="EK1078" s="1411" t="s">
        <v>4189</v>
      </c>
      <c r="EL1078" s="1411" t="s">
        <v>2485</v>
      </c>
      <c r="EM1078" s="1411" t="s">
        <v>2486</v>
      </c>
      <c r="EN1078" s="1411" t="s">
        <v>2953</v>
      </c>
      <c r="EO1078" s="1414" t="s">
        <v>2954</v>
      </c>
    </row>
    <row r="1079" spans="136:145">
      <c r="EF1079" s="1412"/>
      <c r="EG1079" s="1411" t="s">
        <v>4190</v>
      </c>
      <c r="EH1079" s="1411" t="s">
        <v>603</v>
      </c>
      <c r="EI1079" s="1411" t="s">
        <v>1906</v>
      </c>
      <c r="EJ1079" s="1411" t="s">
        <v>4191</v>
      </c>
      <c r="EK1079" s="1411" t="s">
        <v>4191</v>
      </c>
      <c r="EL1079" s="1411" t="s">
        <v>2485</v>
      </c>
      <c r="EM1079" s="1411" t="s">
        <v>2486</v>
      </c>
      <c r="EN1079" s="1411" t="s">
        <v>2953</v>
      </c>
      <c r="EO1079" s="1414" t="s">
        <v>2954</v>
      </c>
    </row>
    <row r="1080" spans="136:145">
      <c r="EF1080" s="1412"/>
      <c r="EG1080" s="1411" t="s">
        <v>4192</v>
      </c>
      <c r="EH1080" s="1411" t="s">
        <v>603</v>
      </c>
      <c r="EI1080" s="1411" t="s">
        <v>1906</v>
      </c>
      <c r="EJ1080" s="1411" t="s">
        <v>4193</v>
      </c>
      <c r="EK1080" s="1411" t="s">
        <v>4193</v>
      </c>
      <c r="EL1080" s="1411" t="s">
        <v>2485</v>
      </c>
      <c r="EM1080" s="1411" t="s">
        <v>2486</v>
      </c>
      <c r="EN1080" s="1411" t="s">
        <v>2953</v>
      </c>
      <c r="EO1080" s="1414" t="s">
        <v>2954</v>
      </c>
    </row>
    <row r="1081" spans="136:145">
      <c r="EF1081" s="1412"/>
      <c r="EG1081" s="1411" t="s">
        <v>4194</v>
      </c>
      <c r="EH1081" s="1411" t="s">
        <v>603</v>
      </c>
      <c r="EI1081" s="1411" t="s">
        <v>1906</v>
      </c>
      <c r="EJ1081" s="1411" t="s">
        <v>4195</v>
      </c>
      <c r="EK1081" s="1411" t="s">
        <v>4195</v>
      </c>
      <c r="EL1081" s="1411" t="s">
        <v>2485</v>
      </c>
      <c r="EM1081" s="1411" t="s">
        <v>2486</v>
      </c>
      <c r="EN1081" s="1411" t="s">
        <v>2953</v>
      </c>
      <c r="EO1081" s="1414" t="s">
        <v>2954</v>
      </c>
    </row>
    <row r="1082" spans="136:145">
      <c r="EF1082" s="1412"/>
      <c r="EG1082" s="1411" t="s">
        <v>4196</v>
      </c>
      <c r="EH1082" s="1411" t="s">
        <v>603</v>
      </c>
      <c r="EI1082" s="1411" t="s">
        <v>1906</v>
      </c>
      <c r="EJ1082" s="1411" t="s">
        <v>4197</v>
      </c>
      <c r="EK1082" s="1411" t="s">
        <v>4197</v>
      </c>
      <c r="EL1082" s="1411" t="s">
        <v>2485</v>
      </c>
      <c r="EM1082" s="1411" t="s">
        <v>2486</v>
      </c>
      <c r="EN1082" s="1411" t="s">
        <v>2953</v>
      </c>
      <c r="EO1082" s="1414" t="s">
        <v>2954</v>
      </c>
    </row>
    <row r="1083" spans="136:145">
      <c r="EF1083" s="1412"/>
      <c r="EG1083" s="1411" t="s">
        <v>4198</v>
      </c>
      <c r="EH1083" s="1411" t="s">
        <v>603</v>
      </c>
      <c r="EI1083" s="1411" t="s">
        <v>1906</v>
      </c>
      <c r="EJ1083" s="1411" t="s">
        <v>4199</v>
      </c>
      <c r="EK1083" s="1411" t="s">
        <v>4199</v>
      </c>
      <c r="EL1083" s="1411" t="s">
        <v>2485</v>
      </c>
      <c r="EM1083" s="1411" t="s">
        <v>2486</v>
      </c>
      <c r="EN1083" s="1411" t="s">
        <v>2953</v>
      </c>
      <c r="EO1083" s="1414" t="s">
        <v>2954</v>
      </c>
    </row>
    <row r="1084" spans="136:145">
      <c r="EF1084" s="1412"/>
      <c r="EG1084" s="1411" t="s">
        <v>4200</v>
      </c>
      <c r="EH1084" s="1411" t="s">
        <v>603</v>
      </c>
      <c r="EI1084" s="1411" t="s">
        <v>1906</v>
      </c>
      <c r="EJ1084" s="1411" t="s">
        <v>4201</v>
      </c>
      <c r="EK1084" s="1411" t="s">
        <v>4201</v>
      </c>
      <c r="EL1084" s="1411" t="s">
        <v>2485</v>
      </c>
      <c r="EM1084" s="1411" t="s">
        <v>2486</v>
      </c>
      <c r="EN1084" s="1411" t="s">
        <v>2953</v>
      </c>
      <c r="EO1084" s="1414" t="s">
        <v>2954</v>
      </c>
    </row>
    <row r="1085" spans="136:145">
      <c r="EF1085" s="1412"/>
      <c r="EG1085" s="1411" t="s">
        <v>4202</v>
      </c>
      <c r="EH1085" s="1411" t="s">
        <v>603</v>
      </c>
      <c r="EI1085" s="1411" t="s">
        <v>1906</v>
      </c>
      <c r="EJ1085" s="1411" t="s">
        <v>4203</v>
      </c>
      <c r="EK1085" s="1411" t="s">
        <v>4203</v>
      </c>
      <c r="EL1085" s="1411" t="s">
        <v>2485</v>
      </c>
      <c r="EM1085" s="1411" t="s">
        <v>2486</v>
      </c>
      <c r="EN1085" s="1411" t="s">
        <v>2953</v>
      </c>
      <c r="EO1085" s="1414" t="s">
        <v>2954</v>
      </c>
    </row>
    <row r="1086" spans="136:145">
      <c r="EF1086" s="1412"/>
      <c r="EG1086" s="1411" t="s">
        <v>4204</v>
      </c>
      <c r="EH1086" s="1411" t="s">
        <v>603</v>
      </c>
      <c r="EI1086" s="1411" t="s">
        <v>1906</v>
      </c>
      <c r="EJ1086" s="1411" t="s">
        <v>4205</v>
      </c>
      <c r="EK1086" s="1411" t="s">
        <v>4205</v>
      </c>
      <c r="EL1086" s="1411" t="s">
        <v>2485</v>
      </c>
      <c r="EM1086" s="1411" t="s">
        <v>2486</v>
      </c>
      <c r="EN1086" s="1411" t="s">
        <v>2953</v>
      </c>
      <c r="EO1086" s="1414" t="s">
        <v>2954</v>
      </c>
    </row>
    <row r="1087" spans="136:145">
      <c r="EF1087" s="1412"/>
      <c r="EG1087" s="1411" t="s">
        <v>4206</v>
      </c>
      <c r="EH1087" s="1411" t="s">
        <v>603</v>
      </c>
      <c r="EI1087" s="1411" t="s">
        <v>1906</v>
      </c>
      <c r="EJ1087" s="1411" t="s">
        <v>4207</v>
      </c>
      <c r="EK1087" s="1411" t="s">
        <v>4207</v>
      </c>
      <c r="EL1087" s="1411" t="s">
        <v>2485</v>
      </c>
      <c r="EM1087" s="1411" t="s">
        <v>2486</v>
      </c>
      <c r="EN1087" s="1411" t="s">
        <v>2953</v>
      </c>
      <c r="EO1087" s="1414" t="s">
        <v>2954</v>
      </c>
    </row>
    <row r="1088" spans="136:145">
      <c r="EF1088" s="1412"/>
      <c r="EG1088" s="1411" t="s">
        <v>4208</v>
      </c>
      <c r="EH1088" s="1411" t="s">
        <v>603</v>
      </c>
      <c r="EI1088" s="1411" t="s">
        <v>1906</v>
      </c>
      <c r="EJ1088" s="1411" t="s">
        <v>4209</v>
      </c>
      <c r="EK1088" s="1411" t="s">
        <v>4209</v>
      </c>
      <c r="EL1088" s="1411" t="s">
        <v>2485</v>
      </c>
      <c r="EM1088" s="1411" t="s">
        <v>2486</v>
      </c>
      <c r="EN1088" s="1411" t="s">
        <v>2953</v>
      </c>
      <c r="EO1088" s="1414" t="s">
        <v>2954</v>
      </c>
    </row>
    <row r="1089" spans="136:145">
      <c r="EF1089" s="1412"/>
      <c r="EG1089" s="1411" t="s">
        <v>4210</v>
      </c>
      <c r="EH1089" s="1411" t="s">
        <v>603</v>
      </c>
      <c r="EI1089" s="1411" t="s">
        <v>1906</v>
      </c>
      <c r="EJ1089" s="1411" t="s">
        <v>4211</v>
      </c>
      <c r="EK1089" s="1411" t="s">
        <v>4211</v>
      </c>
      <c r="EL1089" s="1411" t="s">
        <v>2485</v>
      </c>
      <c r="EM1089" s="1411" t="s">
        <v>2486</v>
      </c>
      <c r="EN1089" s="1411" t="s">
        <v>2953</v>
      </c>
      <c r="EO1089" s="1414" t="s">
        <v>2954</v>
      </c>
    </row>
    <row r="1090" spans="136:145">
      <c r="EF1090" s="1412"/>
      <c r="EG1090" s="1411" t="s">
        <v>4212</v>
      </c>
      <c r="EH1090" s="1411" t="s">
        <v>603</v>
      </c>
      <c r="EI1090" s="1411" t="s">
        <v>1906</v>
      </c>
      <c r="EJ1090" s="1411" t="s">
        <v>4213</v>
      </c>
      <c r="EK1090" s="1411" t="s">
        <v>4213</v>
      </c>
      <c r="EL1090" s="1411" t="s">
        <v>2485</v>
      </c>
      <c r="EM1090" s="1411" t="s">
        <v>2486</v>
      </c>
      <c r="EN1090" s="1411" t="s">
        <v>2953</v>
      </c>
      <c r="EO1090" s="1414" t="s">
        <v>2954</v>
      </c>
    </row>
    <row r="1091" spans="136:145">
      <c r="EF1091" s="1412"/>
      <c r="EG1091" s="1411" t="s">
        <v>4214</v>
      </c>
      <c r="EH1091" s="1411" t="s">
        <v>603</v>
      </c>
      <c r="EI1091" s="1411" t="s">
        <v>1906</v>
      </c>
      <c r="EJ1091" s="1411" t="s">
        <v>4215</v>
      </c>
      <c r="EK1091" s="1411" t="s">
        <v>4215</v>
      </c>
      <c r="EL1091" s="1411" t="s">
        <v>2485</v>
      </c>
      <c r="EM1091" s="1411" t="s">
        <v>2486</v>
      </c>
      <c r="EN1091" s="1411" t="s">
        <v>2953</v>
      </c>
      <c r="EO1091" s="1414" t="s">
        <v>2954</v>
      </c>
    </row>
    <row r="1092" spans="136:145">
      <c r="EF1092" s="1412"/>
      <c r="EG1092" s="1411" t="s">
        <v>4216</v>
      </c>
      <c r="EH1092" s="1411" t="s">
        <v>603</v>
      </c>
      <c r="EI1092" s="1411" t="s">
        <v>1906</v>
      </c>
      <c r="EJ1092" s="1411" t="s">
        <v>4217</v>
      </c>
      <c r="EK1092" s="1411" t="s">
        <v>4217</v>
      </c>
      <c r="EL1092" s="1411" t="s">
        <v>2485</v>
      </c>
      <c r="EM1092" s="1411" t="s">
        <v>2486</v>
      </c>
      <c r="EN1092" s="1411" t="s">
        <v>2953</v>
      </c>
      <c r="EO1092" s="1414" t="s">
        <v>2954</v>
      </c>
    </row>
    <row r="1093" spans="136:145">
      <c r="EF1093" s="1412"/>
      <c r="EG1093" s="1411" t="s">
        <v>4218</v>
      </c>
      <c r="EH1093" s="1411" t="s">
        <v>603</v>
      </c>
      <c r="EI1093" s="1411" t="s">
        <v>1906</v>
      </c>
      <c r="EJ1093" s="1411" t="s">
        <v>4219</v>
      </c>
      <c r="EK1093" s="1411" t="s">
        <v>4219</v>
      </c>
      <c r="EL1093" s="1411" t="s">
        <v>2485</v>
      </c>
      <c r="EM1093" s="1411" t="s">
        <v>2486</v>
      </c>
      <c r="EN1093" s="1411" t="s">
        <v>2953</v>
      </c>
      <c r="EO1093" s="1414" t="s">
        <v>2954</v>
      </c>
    </row>
    <row r="1094" spans="136:145">
      <c r="EF1094" s="1412"/>
      <c r="EG1094" s="1411" t="s">
        <v>4220</v>
      </c>
      <c r="EH1094" s="1411" t="s">
        <v>603</v>
      </c>
      <c r="EI1094" s="1411" t="s">
        <v>1906</v>
      </c>
      <c r="EJ1094" s="1411" t="s">
        <v>4221</v>
      </c>
      <c r="EK1094" s="1411" t="s">
        <v>4221</v>
      </c>
      <c r="EL1094" s="1411" t="s">
        <v>2485</v>
      </c>
      <c r="EM1094" s="1411" t="s">
        <v>2486</v>
      </c>
      <c r="EN1094" s="1411" t="s">
        <v>2953</v>
      </c>
      <c r="EO1094" s="1414" t="s">
        <v>2954</v>
      </c>
    </row>
    <row r="1095" spans="136:145">
      <c r="EF1095" s="1412"/>
      <c r="EG1095" s="1411" t="s">
        <v>4222</v>
      </c>
      <c r="EH1095" s="1411" t="s">
        <v>603</v>
      </c>
      <c r="EI1095" s="1411" t="s">
        <v>1906</v>
      </c>
      <c r="EJ1095" s="1411" t="s">
        <v>4223</v>
      </c>
      <c r="EK1095" s="1411" t="s">
        <v>4223</v>
      </c>
      <c r="EL1095" s="1411" t="s">
        <v>2485</v>
      </c>
      <c r="EM1095" s="1411" t="s">
        <v>2486</v>
      </c>
      <c r="EN1095" s="1411" t="s">
        <v>2953</v>
      </c>
      <c r="EO1095" s="1414" t="s">
        <v>2954</v>
      </c>
    </row>
    <row r="1096" spans="136:145">
      <c r="EF1096" s="1412"/>
      <c r="EG1096" s="1411" t="s">
        <v>4224</v>
      </c>
      <c r="EH1096" s="1411" t="s">
        <v>603</v>
      </c>
      <c r="EI1096" s="1411" t="s">
        <v>1906</v>
      </c>
      <c r="EJ1096" s="1411" t="s">
        <v>4225</v>
      </c>
      <c r="EK1096" s="1411" t="s">
        <v>4225</v>
      </c>
      <c r="EL1096" s="1411" t="s">
        <v>2485</v>
      </c>
      <c r="EM1096" s="1411" t="s">
        <v>2486</v>
      </c>
      <c r="EN1096" s="1411" t="s">
        <v>2953</v>
      </c>
      <c r="EO1096" s="1414" t="s">
        <v>2954</v>
      </c>
    </row>
    <row r="1097" spans="136:145">
      <c r="EF1097" s="1412"/>
      <c r="EG1097" s="1411" t="s">
        <v>4226</v>
      </c>
      <c r="EH1097" s="1411" t="s">
        <v>603</v>
      </c>
      <c r="EI1097" s="1411" t="s">
        <v>1906</v>
      </c>
      <c r="EJ1097" s="1411" t="s">
        <v>4227</v>
      </c>
      <c r="EK1097" s="1411" t="s">
        <v>4227</v>
      </c>
      <c r="EL1097" s="1411" t="s">
        <v>2485</v>
      </c>
      <c r="EM1097" s="1411" t="s">
        <v>2486</v>
      </c>
      <c r="EN1097" s="1411" t="s">
        <v>2953</v>
      </c>
      <c r="EO1097" s="1414" t="s">
        <v>2954</v>
      </c>
    </row>
    <row r="1098" spans="136:145">
      <c r="EF1098" s="1412"/>
      <c r="EG1098" s="1411" t="s">
        <v>4228</v>
      </c>
      <c r="EH1098" s="1411" t="s">
        <v>603</v>
      </c>
      <c r="EI1098" s="1411" t="s">
        <v>1906</v>
      </c>
      <c r="EJ1098" s="1411" t="s">
        <v>4229</v>
      </c>
      <c r="EK1098" s="1411" t="s">
        <v>4229</v>
      </c>
      <c r="EL1098" s="1411" t="s">
        <v>2485</v>
      </c>
      <c r="EM1098" s="1411" t="s">
        <v>2486</v>
      </c>
      <c r="EN1098" s="1411" t="s">
        <v>2953</v>
      </c>
      <c r="EO1098" s="1414" t="s">
        <v>2954</v>
      </c>
    </row>
    <row r="1099" spans="136:145">
      <c r="EF1099" s="1412"/>
      <c r="EG1099" s="1411" t="s">
        <v>4230</v>
      </c>
      <c r="EH1099" s="1411" t="s">
        <v>603</v>
      </c>
      <c r="EI1099" s="1411" t="s">
        <v>1906</v>
      </c>
      <c r="EJ1099" s="1411" t="s">
        <v>4231</v>
      </c>
      <c r="EK1099" s="1411" t="s">
        <v>4231</v>
      </c>
      <c r="EL1099" s="1411" t="s">
        <v>2485</v>
      </c>
      <c r="EM1099" s="1411" t="s">
        <v>2486</v>
      </c>
      <c r="EN1099" s="1411" t="s">
        <v>2953</v>
      </c>
      <c r="EO1099" s="1414" t="s">
        <v>2954</v>
      </c>
    </row>
    <row r="1100" spans="136:145">
      <c r="EF1100" s="1412"/>
      <c r="EG1100" s="1411" t="s">
        <v>4232</v>
      </c>
      <c r="EH1100" s="1411" t="s">
        <v>603</v>
      </c>
      <c r="EI1100" s="1411" t="s">
        <v>1906</v>
      </c>
      <c r="EJ1100" s="1411" t="s">
        <v>841</v>
      </c>
      <c r="EK1100" s="1411" t="s">
        <v>841</v>
      </c>
      <c r="EL1100" s="1411" t="s">
        <v>1908</v>
      </c>
      <c r="EM1100" s="1411" t="s">
        <v>3036</v>
      </c>
      <c r="EN1100" s="1411" t="s">
        <v>1910</v>
      </c>
      <c r="EO1100" s="1414" t="s">
        <v>1911</v>
      </c>
    </row>
    <row r="1101" spans="136:145">
      <c r="EF1101" s="1412"/>
      <c r="EG1101" s="1411" t="s">
        <v>4233</v>
      </c>
      <c r="EH1101" s="1411" t="s">
        <v>603</v>
      </c>
      <c r="EI1101" s="1411" t="s">
        <v>1906</v>
      </c>
      <c r="EJ1101" s="1411" t="s">
        <v>4234</v>
      </c>
      <c r="EK1101" s="1411" t="s">
        <v>4234</v>
      </c>
      <c r="EL1101" s="1411" t="s">
        <v>2485</v>
      </c>
      <c r="EM1101" s="1411" t="s">
        <v>2486</v>
      </c>
      <c r="EN1101" s="1411" t="s">
        <v>2953</v>
      </c>
      <c r="EO1101" s="1414" t="s">
        <v>2954</v>
      </c>
    </row>
    <row r="1102" spans="136:145">
      <c r="EF1102" s="1412"/>
      <c r="EG1102" s="1411" t="s">
        <v>4235</v>
      </c>
      <c r="EH1102" s="1411" t="s">
        <v>603</v>
      </c>
      <c r="EI1102" s="1411" t="s">
        <v>1906</v>
      </c>
      <c r="EJ1102" s="1411" t="s">
        <v>4236</v>
      </c>
      <c r="EK1102" s="1411" t="s">
        <v>4236</v>
      </c>
      <c r="EL1102" s="1411" t="s">
        <v>2485</v>
      </c>
      <c r="EM1102" s="1411" t="s">
        <v>2486</v>
      </c>
      <c r="EN1102" s="1411" t="s">
        <v>2953</v>
      </c>
      <c r="EO1102" s="1414" t="s">
        <v>2954</v>
      </c>
    </row>
    <row r="1103" spans="136:145">
      <c r="EF1103" s="1412"/>
      <c r="EG1103" s="1411" t="s">
        <v>4237</v>
      </c>
      <c r="EH1103" s="1411" t="s">
        <v>603</v>
      </c>
      <c r="EI1103" s="1411" t="s">
        <v>1906</v>
      </c>
      <c r="EJ1103" s="1411" t="s">
        <v>4238</v>
      </c>
      <c r="EK1103" s="1411" t="s">
        <v>4238</v>
      </c>
      <c r="EL1103" s="1411" t="s">
        <v>2485</v>
      </c>
      <c r="EM1103" s="1411" t="s">
        <v>2486</v>
      </c>
      <c r="EN1103" s="1411" t="s">
        <v>2953</v>
      </c>
      <c r="EO1103" s="1414" t="s">
        <v>2954</v>
      </c>
    </row>
    <row r="1104" spans="136:145">
      <c r="EF1104" s="1412"/>
      <c r="EG1104" s="1411" t="s">
        <v>4239</v>
      </c>
      <c r="EH1104" s="1411" t="s">
        <v>603</v>
      </c>
      <c r="EI1104" s="1411" t="s">
        <v>1906</v>
      </c>
      <c r="EJ1104" s="1411" t="s">
        <v>4240</v>
      </c>
      <c r="EK1104" s="1411" t="s">
        <v>4240</v>
      </c>
      <c r="EL1104" s="1411" t="s">
        <v>2485</v>
      </c>
      <c r="EM1104" s="1411" t="s">
        <v>2486</v>
      </c>
      <c r="EN1104" s="1411" t="s">
        <v>2953</v>
      </c>
      <c r="EO1104" s="1414" t="s">
        <v>2954</v>
      </c>
    </row>
    <row r="1105" spans="136:145">
      <c r="EF1105" s="1412"/>
      <c r="EG1105" s="1411" t="s">
        <v>4241</v>
      </c>
      <c r="EH1105" s="1411" t="s">
        <v>603</v>
      </c>
      <c r="EI1105" s="1411" t="s">
        <v>1906</v>
      </c>
      <c r="EJ1105" s="1411" t="s">
        <v>4242</v>
      </c>
      <c r="EK1105" s="1411" t="s">
        <v>4242</v>
      </c>
      <c r="EL1105" s="1411" t="s">
        <v>2485</v>
      </c>
      <c r="EM1105" s="1411" t="s">
        <v>2486</v>
      </c>
      <c r="EN1105" s="1411" t="s">
        <v>2953</v>
      </c>
      <c r="EO1105" s="1414" t="s">
        <v>2954</v>
      </c>
    </row>
    <row r="1106" spans="136:145">
      <c r="EF1106" s="1412"/>
      <c r="EG1106" s="1411" t="s">
        <v>4243</v>
      </c>
      <c r="EH1106" s="1411" t="s">
        <v>603</v>
      </c>
      <c r="EI1106" s="1411" t="s">
        <v>1906</v>
      </c>
      <c r="EJ1106" s="1411" t="s">
        <v>4244</v>
      </c>
      <c r="EK1106" s="1411" t="s">
        <v>4244</v>
      </c>
      <c r="EL1106" s="1411" t="s">
        <v>2485</v>
      </c>
      <c r="EM1106" s="1411" t="s">
        <v>2486</v>
      </c>
      <c r="EN1106" s="1411" t="s">
        <v>2953</v>
      </c>
      <c r="EO1106" s="1414" t="s">
        <v>2954</v>
      </c>
    </row>
    <row r="1107" spans="136:145">
      <c r="EF1107" s="1412"/>
      <c r="EG1107" s="1411" t="s">
        <v>4245</v>
      </c>
      <c r="EH1107" s="1411" t="s">
        <v>603</v>
      </c>
      <c r="EI1107" s="1411" t="s">
        <v>1906</v>
      </c>
      <c r="EJ1107" s="1411" t="s">
        <v>4246</v>
      </c>
      <c r="EK1107" s="1411" t="s">
        <v>4246</v>
      </c>
      <c r="EL1107" s="1411" t="s">
        <v>2485</v>
      </c>
      <c r="EM1107" s="1411" t="s">
        <v>2486</v>
      </c>
      <c r="EN1107" s="1411" t="s">
        <v>2953</v>
      </c>
      <c r="EO1107" s="1414" t="s">
        <v>2954</v>
      </c>
    </row>
    <row r="1108" spans="136:145">
      <c r="EF1108" s="1412"/>
      <c r="EG1108" s="1411" t="s">
        <v>4247</v>
      </c>
      <c r="EH1108" s="1411" t="s">
        <v>603</v>
      </c>
      <c r="EI1108" s="1411" t="s">
        <v>1906</v>
      </c>
      <c r="EJ1108" s="1411" t="s">
        <v>4248</v>
      </c>
      <c r="EK1108" s="1411" t="s">
        <v>4248</v>
      </c>
      <c r="EL1108" s="1411" t="s">
        <v>2485</v>
      </c>
      <c r="EM1108" s="1411" t="s">
        <v>2486</v>
      </c>
      <c r="EN1108" s="1411" t="s">
        <v>2953</v>
      </c>
      <c r="EO1108" s="1414" t="s">
        <v>2954</v>
      </c>
    </row>
    <row r="1109" spans="136:145">
      <c r="EF1109" s="1412"/>
      <c r="EG1109" s="1411" t="s">
        <v>4249</v>
      </c>
      <c r="EH1109" s="1411" t="s">
        <v>603</v>
      </c>
      <c r="EI1109" s="1411" t="s">
        <v>1906</v>
      </c>
      <c r="EJ1109" s="1411" t="s">
        <v>4250</v>
      </c>
      <c r="EK1109" s="1411" t="s">
        <v>4250</v>
      </c>
      <c r="EL1109" s="1411" t="s">
        <v>2485</v>
      </c>
      <c r="EM1109" s="1411" t="s">
        <v>2486</v>
      </c>
      <c r="EN1109" s="1411" t="s">
        <v>2953</v>
      </c>
      <c r="EO1109" s="1414" t="s">
        <v>2954</v>
      </c>
    </row>
    <row r="1110" spans="136:145">
      <c r="EF1110" s="1412"/>
      <c r="EG1110" s="1411" t="s">
        <v>4251</v>
      </c>
      <c r="EH1110" s="1411" t="s">
        <v>603</v>
      </c>
      <c r="EI1110" s="1411" t="s">
        <v>1906</v>
      </c>
      <c r="EJ1110" s="1411" t="s">
        <v>4252</v>
      </c>
      <c r="EK1110" s="1411" t="s">
        <v>4252</v>
      </c>
      <c r="EL1110" s="1411" t="s">
        <v>2485</v>
      </c>
      <c r="EM1110" s="1411" t="s">
        <v>2486</v>
      </c>
      <c r="EN1110" s="1411" t="s">
        <v>2953</v>
      </c>
      <c r="EO1110" s="1414" t="s">
        <v>2954</v>
      </c>
    </row>
    <row r="1111" spans="136:145">
      <c r="EF1111" s="1412"/>
      <c r="EG1111" s="1411" t="s">
        <v>4253</v>
      </c>
      <c r="EH1111" s="1411" t="s">
        <v>603</v>
      </c>
      <c r="EI1111" s="1411" t="s">
        <v>1906</v>
      </c>
      <c r="EJ1111" s="1411" t="s">
        <v>842</v>
      </c>
      <c r="EK1111" s="1411" t="s">
        <v>842</v>
      </c>
      <c r="EL1111" s="1411" t="s">
        <v>1908</v>
      </c>
      <c r="EM1111" s="1411" t="s">
        <v>3036</v>
      </c>
      <c r="EN1111" s="1411" t="s">
        <v>1910</v>
      </c>
      <c r="EO1111" s="1414" t="s">
        <v>1911</v>
      </c>
    </row>
    <row r="1112" spans="136:145">
      <c r="EF1112" s="1412"/>
      <c r="EG1112" s="1411" t="s">
        <v>4254</v>
      </c>
      <c r="EH1112" s="1411" t="s">
        <v>603</v>
      </c>
      <c r="EI1112" s="1411" t="s">
        <v>1906</v>
      </c>
      <c r="EJ1112" s="1411" t="s">
        <v>4255</v>
      </c>
      <c r="EK1112" s="1411" t="s">
        <v>4255</v>
      </c>
      <c r="EL1112" s="1411" t="s">
        <v>2485</v>
      </c>
      <c r="EM1112" s="1411" t="s">
        <v>2486</v>
      </c>
      <c r="EN1112" s="1411" t="s">
        <v>2953</v>
      </c>
      <c r="EO1112" s="1414" t="s">
        <v>2954</v>
      </c>
    </row>
    <row r="1113" spans="136:145">
      <c r="EF1113" s="1412"/>
      <c r="EG1113" s="1411" t="s">
        <v>4256</v>
      </c>
      <c r="EH1113" s="1411" t="s">
        <v>603</v>
      </c>
      <c r="EI1113" s="1411" t="s">
        <v>1906</v>
      </c>
      <c r="EJ1113" s="1411" t="s">
        <v>4257</v>
      </c>
      <c r="EK1113" s="1411" t="s">
        <v>4257</v>
      </c>
      <c r="EL1113" s="1411" t="s">
        <v>2485</v>
      </c>
      <c r="EM1113" s="1411" t="s">
        <v>2486</v>
      </c>
      <c r="EN1113" s="1411" t="s">
        <v>2953</v>
      </c>
      <c r="EO1113" s="1414" t="s">
        <v>2954</v>
      </c>
    </row>
    <row r="1114" spans="136:145">
      <c r="EF1114" s="1412"/>
      <c r="EG1114" s="1411" t="s">
        <v>4258</v>
      </c>
      <c r="EH1114" s="1411" t="s">
        <v>603</v>
      </c>
      <c r="EI1114" s="1411" t="s">
        <v>1906</v>
      </c>
      <c r="EJ1114" s="1411" t="s">
        <v>4259</v>
      </c>
      <c r="EK1114" s="1411" t="s">
        <v>4259</v>
      </c>
      <c r="EL1114" s="1411" t="s">
        <v>2485</v>
      </c>
      <c r="EM1114" s="1411" t="s">
        <v>2486</v>
      </c>
      <c r="EN1114" s="1411" t="s">
        <v>2953</v>
      </c>
      <c r="EO1114" s="1414" t="s">
        <v>2954</v>
      </c>
    </row>
    <row r="1115" spans="136:145">
      <c r="EF1115" s="1412"/>
      <c r="EG1115" s="1411" t="s">
        <v>4260</v>
      </c>
      <c r="EH1115" s="1411" t="s">
        <v>603</v>
      </c>
      <c r="EI1115" s="1411" t="s">
        <v>1906</v>
      </c>
      <c r="EJ1115" s="1411" t="s">
        <v>4261</v>
      </c>
      <c r="EK1115" s="1411" t="s">
        <v>4261</v>
      </c>
      <c r="EL1115" s="1411" t="s">
        <v>1908</v>
      </c>
      <c r="EM1115" s="1411" t="s">
        <v>3036</v>
      </c>
      <c r="EN1115" s="1411" t="s">
        <v>1910</v>
      </c>
      <c r="EO1115" s="1414" t="s">
        <v>1911</v>
      </c>
    </row>
    <row r="1116" spans="136:145">
      <c r="EF1116" s="1412"/>
      <c r="EG1116" s="1411" t="s">
        <v>4262</v>
      </c>
      <c r="EH1116" s="1411" t="s">
        <v>603</v>
      </c>
      <c r="EI1116" s="1411" t="s">
        <v>1906</v>
      </c>
      <c r="EJ1116" s="1411" t="s">
        <v>4263</v>
      </c>
      <c r="EK1116" s="1411" t="s">
        <v>4264</v>
      </c>
      <c r="EL1116" s="1411" t="s">
        <v>1908</v>
      </c>
      <c r="EM1116" s="1411" t="s">
        <v>3036</v>
      </c>
      <c r="EN1116" s="1411" t="s">
        <v>1910</v>
      </c>
      <c r="EO1116" s="1414" t="s">
        <v>1911</v>
      </c>
    </row>
    <row r="1117" spans="136:145">
      <c r="EF1117" s="1412"/>
      <c r="EG1117" s="1411" t="s">
        <v>4265</v>
      </c>
      <c r="EH1117" s="1411" t="s">
        <v>603</v>
      </c>
      <c r="EI1117" s="1411" t="s">
        <v>1906</v>
      </c>
      <c r="EJ1117" s="1411" t="s">
        <v>4266</v>
      </c>
      <c r="EK1117" s="1411" t="s">
        <v>4266</v>
      </c>
      <c r="EL1117" s="1411" t="s">
        <v>1908</v>
      </c>
      <c r="EM1117" s="1411" t="s">
        <v>3036</v>
      </c>
      <c r="EN1117" s="1411" t="s">
        <v>1910</v>
      </c>
      <c r="EO1117" s="1414" t="s">
        <v>1911</v>
      </c>
    </row>
    <row r="1118" spans="136:145">
      <c r="EF1118" s="1412"/>
      <c r="EG1118" s="1411" t="s">
        <v>4267</v>
      </c>
      <c r="EH1118" s="1411" t="s">
        <v>603</v>
      </c>
      <c r="EI1118" s="1411" t="s">
        <v>1906</v>
      </c>
      <c r="EJ1118" s="1411" t="s">
        <v>4268</v>
      </c>
      <c r="EK1118" s="1411" t="s">
        <v>4268</v>
      </c>
      <c r="EL1118" s="1411" t="s">
        <v>2485</v>
      </c>
      <c r="EM1118" s="1411" t="s">
        <v>2486</v>
      </c>
      <c r="EN1118" s="1411" t="s">
        <v>2953</v>
      </c>
      <c r="EO1118" s="1414" t="s">
        <v>2954</v>
      </c>
    </row>
    <row r="1119" spans="136:145">
      <c r="EF1119" s="1412"/>
      <c r="EG1119" s="1411" t="s">
        <v>4269</v>
      </c>
      <c r="EH1119" s="1411" t="s">
        <v>603</v>
      </c>
      <c r="EI1119" s="1411" t="s">
        <v>1906</v>
      </c>
      <c r="EJ1119" s="1411" t="s">
        <v>4270</v>
      </c>
      <c r="EK1119" s="1411" t="s">
        <v>4270</v>
      </c>
      <c r="EL1119" s="1411" t="s">
        <v>2485</v>
      </c>
      <c r="EM1119" s="1411" t="s">
        <v>2486</v>
      </c>
      <c r="EN1119" s="1411" t="s">
        <v>2953</v>
      </c>
      <c r="EO1119" s="1414" t="s">
        <v>2954</v>
      </c>
    </row>
    <row r="1120" spans="136:145">
      <c r="EF1120" s="1412"/>
      <c r="EG1120" s="1411" t="s">
        <v>4271</v>
      </c>
      <c r="EH1120" s="1411" t="s">
        <v>603</v>
      </c>
      <c r="EI1120" s="1411" t="s">
        <v>1906</v>
      </c>
      <c r="EJ1120" s="1411" t="s">
        <v>4272</v>
      </c>
      <c r="EK1120" s="1411" t="s">
        <v>4272</v>
      </c>
      <c r="EL1120" s="1411" t="s">
        <v>2485</v>
      </c>
      <c r="EM1120" s="1411" t="s">
        <v>2486</v>
      </c>
      <c r="EN1120" s="1411" t="s">
        <v>2953</v>
      </c>
      <c r="EO1120" s="1414" t="s">
        <v>2954</v>
      </c>
    </row>
    <row r="1121" spans="136:145">
      <c r="EF1121" s="1412"/>
      <c r="EG1121" s="1411" t="s">
        <v>4273</v>
      </c>
      <c r="EH1121" s="1411" t="s">
        <v>603</v>
      </c>
      <c r="EI1121" s="1411" t="s">
        <v>1906</v>
      </c>
      <c r="EJ1121" s="1411" t="s">
        <v>4274</v>
      </c>
      <c r="EK1121" s="1411" t="s">
        <v>4274</v>
      </c>
      <c r="EL1121" s="1411" t="s">
        <v>2485</v>
      </c>
      <c r="EM1121" s="1411" t="s">
        <v>2486</v>
      </c>
      <c r="EN1121" s="1411" t="s">
        <v>2953</v>
      </c>
      <c r="EO1121" s="1414" t="s">
        <v>2954</v>
      </c>
    </row>
    <row r="1122" spans="136:145">
      <c r="EF1122" s="1412"/>
      <c r="EG1122" s="1411" t="s">
        <v>4275</v>
      </c>
      <c r="EH1122" s="1411" t="s">
        <v>603</v>
      </c>
      <c r="EI1122" s="1411" t="s">
        <v>1906</v>
      </c>
      <c r="EJ1122" s="1411" t="s">
        <v>4276</v>
      </c>
      <c r="EK1122" s="1411" t="s">
        <v>4276</v>
      </c>
      <c r="EL1122" s="1411" t="s">
        <v>2485</v>
      </c>
      <c r="EM1122" s="1411" t="s">
        <v>2486</v>
      </c>
      <c r="EN1122" s="1411" t="s">
        <v>2953</v>
      </c>
      <c r="EO1122" s="1414" t="s">
        <v>2954</v>
      </c>
    </row>
    <row r="1123" spans="136:145">
      <c r="EF1123" s="1412"/>
      <c r="EG1123" s="1411" t="s">
        <v>4277</v>
      </c>
      <c r="EH1123" s="1411" t="s">
        <v>603</v>
      </c>
      <c r="EI1123" s="1411" t="s">
        <v>1906</v>
      </c>
      <c r="EJ1123" s="1411" t="s">
        <v>4278</v>
      </c>
      <c r="EK1123" s="1411" t="s">
        <v>4278</v>
      </c>
      <c r="EL1123" s="1411" t="s">
        <v>2485</v>
      </c>
      <c r="EM1123" s="1411" t="s">
        <v>2486</v>
      </c>
      <c r="EN1123" s="1411" t="s">
        <v>2953</v>
      </c>
      <c r="EO1123" s="1414" t="s">
        <v>2954</v>
      </c>
    </row>
    <row r="1124" spans="136:145">
      <c r="EF1124" s="1412"/>
      <c r="EG1124" s="1411" t="s">
        <v>4279</v>
      </c>
      <c r="EH1124" s="1411" t="s">
        <v>603</v>
      </c>
      <c r="EI1124" s="1411" t="s">
        <v>1906</v>
      </c>
      <c r="EJ1124" s="1411" t="s">
        <v>4280</v>
      </c>
      <c r="EK1124" s="1411" t="s">
        <v>4280</v>
      </c>
      <c r="EL1124" s="1411" t="s">
        <v>2485</v>
      </c>
      <c r="EM1124" s="1411" t="s">
        <v>2486</v>
      </c>
      <c r="EN1124" s="1411" t="s">
        <v>2953</v>
      </c>
      <c r="EO1124" s="1414" t="s">
        <v>2954</v>
      </c>
    </row>
    <row r="1125" spans="136:145">
      <c r="EF1125" s="1412"/>
      <c r="EG1125" s="1411" t="s">
        <v>4281</v>
      </c>
      <c r="EH1125" s="1411" t="s">
        <v>603</v>
      </c>
      <c r="EI1125" s="1411" t="s">
        <v>1906</v>
      </c>
      <c r="EJ1125" s="1411" t="s">
        <v>4282</v>
      </c>
      <c r="EK1125" s="1411" t="s">
        <v>4282</v>
      </c>
      <c r="EL1125" s="1411" t="s">
        <v>2485</v>
      </c>
      <c r="EM1125" s="1411" t="s">
        <v>2486</v>
      </c>
      <c r="EN1125" s="1411" t="s">
        <v>2953</v>
      </c>
      <c r="EO1125" s="1414" t="s">
        <v>2954</v>
      </c>
    </row>
    <row r="1126" spans="136:145">
      <c r="EF1126" s="1412"/>
      <c r="EG1126" s="1411" t="s">
        <v>4283</v>
      </c>
      <c r="EH1126" s="1411" t="s">
        <v>603</v>
      </c>
      <c r="EI1126" s="1411" t="s">
        <v>1906</v>
      </c>
      <c r="EJ1126" s="1411" t="s">
        <v>4284</v>
      </c>
      <c r="EK1126" s="1411" t="s">
        <v>4284</v>
      </c>
      <c r="EL1126" s="1411" t="s">
        <v>2485</v>
      </c>
      <c r="EM1126" s="1411" t="s">
        <v>2486</v>
      </c>
      <c r="EN1126" s="1411" t="s">
        <v>2953</v>
      </c>
      <c r="EO1126" s="1414" t="s">
        <v>2954</v>
      </c>
    </row>
    <row r="1127" spans="136:145">
      <c r="EF1127" s="1412"/>
      <c r="EG1127" s="1411" t="s">
        <v>4285</v>
      </c>
      <c r="EH1127" s="1411" t="s">
        <v>603</v>
      </c>
      <c r="EI1127" s="1411" t="s">
        <v>1906</v>
      </c>
      <c r="EJ1127" s="1411" t="s">
        <v>4286</v>
      </c>
      <c r="EK1127" s="1411" t="s">
        <v>4286</v>
      </c>
      <c r="EL1127" s="1411" t="s">
        <v>2485</v>
      </c>
      <c r="EM1127" s="1411" t="s">
        <v>2486</v>
      </c>
      <c r="EN1127" s="1411" t="s">
        <v>2953</v>
      </c>
      <c r="EO1127" s="1414" t="s">
        <v>2954</v>
      </c>
    </row>
    <row r="1128" spans="136:145">
      <c r="EF1128" s="1412"/>
      <c r="EG1128" s="1411" t="s">
        <v>4287</v>
      </c>
      <c r="EH1128" s="1411" t="s">
        <v>603</v>
      </c>
      <c r="EI1128" s="1411" t="s">
        <v>1906</v>
      </c>
      <c r="EJ1128" s="1411" t="s">
        <v>4288</v>
      </c>
      <c r="EK1128" s="1411" t="s">
        <v>4288</v>
      </c>
      <c r="EL1128" s="1411" t="s">
        <v>2485</v>
      </c>
      <c r="EM1128" s="1411" t="s">
        <v>2486</v>
      </c>
      <c r="EN1128" s="1411" t="s">
        <v>2953</v>
      </c>
      <c r="EO1128" s="1414" t="s">
        <v>2954</v>
      </c>
    </row>
    <row r="1129" spans="136:145">
      <c r="EF1129" s="1412"/>
      <c r="EG1129" s="1411" t="s">
        <v>4289</v>
      </c>
      <c r="EH1129" s="1411" t="s">
        <v>603</v>
      </c>
      <c r="EI1129" s="1411" t="s">
        <v>1906</v>
      </c>
      <c r="EJ1129" s="1411" t="s">
        <v>4290</v>
      </c>
      <c r="EK1129" s="1411" t="s">
        <v>4290</v>
      </c>
      <c r="EL1129" s="1411" t="s">
        <v>2485</v>
      </c>
      <c r="EM1129" s="1411" t="s">
        <v>2486</v>
      </c>
      <c r="EN1129" s="1411" t="s">
        <v>2953</v>
      </c>
      <c r="EO1129" s="1414" t="s">
        <v>2954</v>
      </c>
    </row>
    <row r="1130" spans="136:145">
      <c r="EF1130" s="1412"/>
      <c r="EG1130" s="1411" t="s">
        <v>4291</v>
      </c>
      <c r="EH1130" s="1411" t="s">
        <v>603</v>
      </c>
      <c r="EI1130" s="1411" t="s">
        <v>1906</v>
      </c>
      <c r="EJ1130" s="1411" t="s">
        <v>4292</v>
      </c>
      <c r="EK1130" s="1411" t="s">
        <v>4292</v>
      </c>
      <c r="EL1130" s="1411" t="s">
        <v>2485</v>
      </c>
      <c r="EM1130" s="1411" t="s">
        <v>2486</v>
      </c>
      <c r="EN1130" s="1411" t="s">
        <v>2953</v>
      </c>
      <c r="EO1130" s="1414" t="s">
        <v>2954</v>
      </c>
    </row>
    <row r="1131" spans="136:145">
      <c r="EF1131" s="1412"/>
      <c r="EG1131" s="1411" t="s">
        <v>4293</v>
      </c>
      <c r="EH1131" s="1411" t="s">
        <v>603</v>
      </c>
      <c r="EI1131" s="1411" t="s">
        <v>1906</v>
      </c>
      <c r="EJ1131" s="1411" t="s">
        <v>4294</v>
      </c>
      <c r="EK1131" s="1411" t="s">
        <v>4294</v>
      </c>
      <c r="EL1131" s="1411" t="s">
        <v>2485</v>
      </c>
      <c r="EM1131" s="1411" t="s">
        <v>2486</v>
      </c>
      <c r="EN1131" s="1411" t="s">
        <v>2953</v>
      </c>
      <c r="EO1131" s="1414" t="s">
        <v>2954</v>
      </c>
    </row>
    <row r="1132" spans="136:145">
      <c r="EF1132" s="1412"/>
      <c r="EG1132" s="1411" t="s">
        <v>4295</v>
      </c>
      <c r="EH1132" s="1411" t="s">
        <v>603</v>
      </c>
      <c r="EI1132" s="1411" t="s">
        <v>1906</v>
      </c>
      <c r="EJ1132" s="1411" t="s">
        <v>4296</v>
      </c>
      <c r="EK1132" s="1411" t="s">
        <v>4296</v>
      </c>
      <c r="EL1132" s="1411" t="s">
        <v>2485</v>
      </c>
      <c r="EM1132" s="1411" t="s">
        <v>2486</v>
      </c>
      <c r="EN1132" s="1411" t="s">
        <v>2953</v>
      </c>
      <c r="EO1132" s="1414" t="s">
        <v>2954</v>
      </c>
    </row>
    <row r="1133" spans="136:145">
      <c r="EF1133" s="1412"/>
      <c r="EG1133" s="1411" t="s">
        <v>4297</v>
      </c>
      <c r="EH1133" s="1411" t="s">
        <v>603</v>
      </c>
      <c r="EI1133" s="1411" t="s">
        <v>1906</v>
      </c>
      <c r="EJ1133" s="1411" t="s">
        <v>4298</v>
      </c>
      <c r="EK1133" s="1411" t="s">
        <v>4298</v>
      </c>
      <c r="EL1133" s="1411" t="s">
        <v>2485</v>
      </c>
      <c r="EM1133" s="1411" t="s">
        <v>2486</v>
      </c>
      <c r="EN1133" s="1411" t="s">
        <v>2953</v>
      </c>
      <c r="EO1133" s="1414" t="s">
        <v>2954</v>
      </c>
    </row>
    <row r="1134" spans="136:145">
      <c r="EF1134" s="1412"/>
      <c r="EG1134" s="1411" t="s">
        <v>4299</v>
      </c>
      <c r="EH1134" s="1411" t="s">
        <v>603</v>
      </c>
      <c r="EI1134" s="1411" t="s">
        <v>1906</v>
      </c>
      <c r="EJ1134" s="1411" t="s">
        <v>4300</v>
      </c>
      <c r="EK1134" s="1411" t="s">
        <v>4300</v>
      </c>
      <c r="EL1134" s="1411" t="s">
        <v>2485</v>
      </c>
      <c r="EM1134" s="1411" t="s">
        <v>2486</v>
      </c>
      <c r="EN1134" s="1411" t="s">
        <v>2953</v>
      </c>
      <c r="EO1134" s="1414" t="s">
        <v>2954</v>
      </c>
    </row>
    <row r="1135" spans="136:145">
      <c r="EF1135" s="1412"/>
      <c r="EG1135" s="1411" t="s">
        <v>4301</v>
      </c>
      <c r="EH1135" s="1411" t="s">
        <v>603</v>
      </c>
      <c r="EI1135" s="1411" t="s">
        <v>1906</v>
      </c>
      <c r="EJ1135" s="1411" t="s">
        <v>4302</v>
      </c>
      <c r="EK1135" s="1411" t="s">
        <v>4302</v>
      </c>
      <c r="EL1135" s="1411" t="s">
        <v>2485</v>
      </c>
      <c r="EM1135" s="1411" t="s">
        <v>2486</v>
      </c>
      <c r="EN1135" s="1411" t="s">
        <v>2953</v>
      </c>
      <c r="EO1135" s="1414" t="s">
        <v>2954</v>
      </c>
    </row>
    <row r="1136" spans="136:145">
      <c r="EF1136" s="1412"/>
      <c r="EG1136" s="1411" t="s">
        <v>4303</v>
      </c>
      <c r="EH1136" s="1411" t="s">
        <v>603</v>
      </c>
      <c r="EI1136" s="1411" t="s">
        <v>1906</v>
      </c>
      <c r="EJ1136" s="1411" t="s">
        <v>4304</v>
      </c>
      <c r="EK1136" s="1411" t="s">
        <v>4304</v>
      </c>
      <c r="EL1136" s="1411" t="s">
        <v>2485</v>
      </c>
      <c r="EM1136" s="1411" t="s">
        <v>2486</v>
      </c>
      <c r="EN1136" s="1411" t="s">
        <v>2953</v>
      </c>
      <c r="EO1136" s="1414" t="s">
        <v>2954</v>
      </c>
    </row>
    <row r="1137" spans="136:145">
      <c r="EF1137" s="1412"/>
      <c r="EG1137" s="1411" t="s">
        <v>4305</v>
      </c>
      <c r="EH1137" s="1411" t="s">
        <v>603</v>
      </c>
      <c r="EI1137" s="1411" t="s">
        <v>1906</v>
      </c>
      <c r="EJ1137" s="1411" t="s">
        <v>4306</v>
      </c>
      <c r="EK1137" s="1411" t="s">
        <v>4306</v>
      </c>
      <c r="EL1137" s="1411" t="s">
        <v>2485</v>
      </c>
      <c r="EM1137" s="1411" t="s">
        <v>2486</v>
      </c>
      <c r="EN1137" s="1411" t="s">
        <v>2953</v>
      </c>
      <c r="EO1137" s="1414" t="s">
        <v>2954</v>
      </c>
    </row>
    <row r="1138" spans="136:145">
      <c r="EF1138" s="1412"/>
      <c r="EG1138" s="1411" t="s">
        <v>4307</v>
      </c>
      <c r="EH1138" s="1411" t="s">
        <v>603</v>
      </c>
      <c r="EI1138" s="1411" t="s">
        <v>1906</v>
      </c>
      <c r="EJ1138" s="1411" t="s">
        <v>4308</v>
      </c>
      <c r="EK1138" s="1411" t="s">
        <v>4308</v>
      </c>
      <c r="EL1138" s="1411" t="s">
        <v>2485</v>
      </c>
      <c r="EM1138" s="1411" t="s">
        <v>2486</v>
      </c>
      <c r="EN1138" s="1411" t="s">
        <v>2953</v>
      </c>
      <c r="EO1138" s="1414" t="s">
        <v>2954</v>
      </c>
    </row>
    <row r="1139" spans="136:145">
      <c r="EF1139" s="1412"/>
      <c r="EG1139" s="1411" t="s">
        <v>4309</v>
      </c>
      <c r="EH1139" s="1411" t="s">
        <v>603</v>
      </c>
      <c r="EI1139" s="1411" t="s">
        <v>1906</v>
      </c>
      <c r="EJ1139" s="1411" t="s">
        <v>4310</v>
      </c>
      <c r="EK1139" s="1411" t="s">
        <v>4310</v>
      </c>
      <c r="EL1139" s="1411" t="s">
        <v>2485</v>
      </c>
      <c r="EM1139" s="1411" t="s">
        <v>2486</v>
      </c>
      <c r="EN1139" s="1411" t="s">
        <v>2953</v>
      </c>
      <c r="EO1139" s="1414" t="s">
        <v>2954</v>
      </c>
    </row>
    <row r="1140" spans="136:145">
      <c r="EF1140" s="1412"/>
      <c r="EG1140" s="1411" t="s">
        <v>4311</v>
      </c>
      <c r="EH1140" s="1411" t="s">
        <v>603</v>
      </c>
      <c r="EI1140" s="1411" t="s">
        <v>1906</v>
      </c>
      <c r="EJ1140" s="1411" t="s">
        <v>4312</v>
      </c>
      <c r="EK1140" s="1411" t="s">
        <v>4312</v>
      </c>
      <c r="EL1140" s="1411" t="s">
        <v>2485</v>
      </c>
      <c r="EM1140" s="1411" t="s">
        <v>2486</v>
      </c>
      <c r="EN1140" s="1411" t="s">
        <v>2953</v>
      </c>
      <c r="EO1140" s="1414" t="s">
        <v>2954</v>
      </c>
    </row>
    <row r="1141" spans="136:145">
      <c r="EF1141" s="1412"/>
      <c r="EG1141" s="1411" t="s">
        <v>4313</v>
      </c>
      <c r="EH1141" s="1411" t="s">
        <v>603</v>
      </c>
      <c r="EI1141" s="1411" t="s">
        <v>1906</v>
      </c>
      <c r="EJ1141" s="1411" t="s">
        <v>4314</v>
      </c>
      <c r="EK1141" s="1411" t="s">
        <v>4314</v>
      </c>
      <c r="EL1141" s="1411" t="s">
        <v>2485</v>
      </c>
      <c r="EM1141" s="1411" t="s">
        <v>2486</v>
      </c>
      <c r="EN1141" s="1411" t="s">
        <v>2953</v>
      </c>
      <c r="EO1141" s="1414" t="s">
        <v>2954</v>
      </c>
    </row>
    <row r="1142" spans="136:145">
      <c r="EF1142" s="1412"/>
      <c r="EG1142" s="1411" t="s">
        <v>4315</v>
      </c>
      <c r="EH1142" s="1411" t="s">
        <v>603</v>
      </c>
      <c r="EI1142" s="1411" t="s">
        <v>1906</v>
      </c>
      <c r="EJ1142" s="1411" t="s">
        <v>4316</v>
      </c>
      <c r="EK1142" s="1411" t="s">
        <v>4316</v>
      </c>
      <c r="EL1142" s="1411" t="s">
        <v>2485</v>
      </c>
      <c r="EM1142" s="1411" t="s">
        <v>2486</v>
      </c>
      <c r="EN1142" s="1411" t="s">
        <v>2953</v>
      </c>
      <c r="EO1142" s="1414" t="s">
        <v>2954</v>
      </c>
    </row>
    <row r="1143" spans="136:145">
      <c r="EF1143" s="1412"/>
      <c r="EG1143" s="1411" t="s">
        <v>4317</v>
      </c>
      <c r="EH1143" s="1411" t="s">
        <v>603</v>
      </c>
      <c r="EI1143" s="1411" t="s">
        <v>1906</v>
      </c>
      <c r="EJ1143" s="1411" t="s">
        <v>4318</v>
      </c>
      <c r="EK1143" s="1411" t="s">
        <v>4318</v>
      </c>
      <c r="EL1143" s="1411" t="s">
        <v>2485</v>
      </c>
      <c r="EM1143" s="1411" t="s">
        <v>2486</v>
      </c>
      <c r="EN1143" s="1411" t="s">
        <v>2953</v>
      </c>
      <c r="EO1143" s="1414" t="s">
        <v>2954</v>
      </c>
    </row>
    <row r="1144" spans="136:145">
      <c r="EF1144" s="1412"/>
      <c r="EG1144" s="1411" t="s">
        <v>4319</v>
      </c>
      <c r="EH1144" s="1411" t="s">
        <v>603</v>
      </c>
      <c r="EI1144" s="1411" t="s">
        <v>1906</v>
      </c>
      <c r="EJ1144" s="1411" t="s">
        <v>4320</v>
      </c>
      <c r="EK1144" s="1411" t="s">
        <v>4320</v>
      </c>
      <c r="EL1144" s="1411" t="s">
        <v>2485</v>
      </c>
      <c r="EM1144" s="1411" t="s">
        <v>2486</v>
      </c>
      <c r="EN1144" s="1411" t="s">
        <v>2953</v>
      </c>
      <c r="EO1144" s="1414" t="s">
        <v>2954</v>
      </c>
    </row>
    <row r="1145" spans="136:145">
      <c r="EF1145" s="1412"/>
      <c r="EG1145" s="1411" t="s">
        <v>4321</v>
      </c>
      <c r="EH1145" s="1411" t="s">
        <v>603</v>
      </c>
      <c r="EI1145" s="1411" t="s">
        <v>1906</v>
      </c>
      <c r="EJ1145" s="1411" t="s">
        <v>4322</v>
      </c>
      <c r="EK1145" s="1411" t="s">
        <v>4322</v>
      </c>
      <c r="EL1145" s="1411" t="s">
        <v>2485</v>
      </c>
      <c r="EM1145" s="1411" t="s">
        <v>2486</v>
      </c>
      <c r="EN1145" s="1411" t="s">
        <v>2953</v>
      </c>
      <c r="EO1145" s="1414" t="s">
        <v>2954</v>
      </c>
    </row>
    <row r="1146" spans="136:145">
      <c r="EF1146" s="1412"/>
      <c r="EG1146" s="1411" t="s">
        <v>4323</v>
      </c>
      <c r="EH1146" s="1411" t="s">
        <v>603</v>
      </c>
      <c r="EI1146" s="1411" t="s">
        <v>1906</v>
      </c>
      <c r="EJ1146" s="1411" t="s">
        <v>4324</v>
      </c>
      <c r="EK1146" s="1411" t="s">
        <v>4324</v>
      </c>
      <c r="EL1146" s="1411" t="s">
        <v>2485</v>
      </c>
      <c r="EM1146" s="1411" t="s">
        <v>2486</v>
      </c>
      <c r="EN1146" s="1411" t="s">
        <v>2953</v>
      </c>
      <c r="EO1146" s="1414" t="s">
        <v>2954</v>
      </c>
    </row>
    <row r="1147" spans="136:145">
      <c r="EF1147" s="1412"/>
      <c r="EG1147" s="1411" t="s">
        <v>4325</v>
      </c>
      <c r="EH1147" s="1411" t="s">
        <v>603</v>
      </c>
      <c r="EI1147" s="1411" t="s">
        <v>1906</v>
      </c>
      <c r="EJ1147" s="1411" t="s">
        <v>4326</v>
      </c>
      <c r="EK1147" s="1411" t="s">
        <v>4326</v>
      </c>
      <c r="EL1147" s="1411" t="s">
        <v>2485</v>
      </c>
      <c r="EM1147" s="1411" t="s">
        <v>2486</v>
      </c>
      <c r="EN1147" s="1411" t="s">
        <v>2953</v>
      </c>
      <c r="EO1147" s="1414" t="s">
        <v>2954</v>
      </c>
    </row>
    <row r="1148" spans="136:145">
      <c r="EF1148" s="1412"/>
      <c r="EG1148" s="1411" t="s">
        <v>4327</v>
      </c>
      <c r="EH1148" s="1411" t="s">
        <v>603</v>
      </c>
      <c r="EI1148" s="1411" t="s">
        <v>1906</v>
      </c>
      <c r="EJ1148" s="1411" t="s">
        <v>4328</v>
      </c>
      <c r="EK1148" s="1411" t="s">
        <v>4328</v>
      </c>
      <c r="EL1148" s="1411" t="s">
        <v>2485</v>
      </c>
      <c r="EM1148" s="1411" t="s">
        <v>2486</v>
      </c>
      <c r="EN1148" s="1411" t="s">
        <v>2953</v>
      </c>
      <c r="EO1148" s="1414" t="s">
        <v>2954</v>
      </c>
    </row>
    <row r="1149" spans="136:145">
      <c r="EF1149" s="1412"/>
      <c r="EG1149" s="1411" t="s">
        <v>4329</v>
      </c>
      <c r="EH1149" s="1411" t="s">
        <v>603</v>
      </c>
      <c r="EI1149" s="1411" t="s">
        <v>1906</v>
      </c>
      <c r="EJ1149" s="1411" t="s">
        <v>4330</v>
      </c>
      <c r="EK1149" s="1411" t="s">
        <v>4330</v>
      </c>
      <c r="EL1149" s="1411" t="s">
        <v>2485</v>
      </c>
      <c r="EM1149" s="1411" t="s">
        <v>2486</v>
      </c>
      <c r="EN1149" s="1411" t="s">
        <v>2953</v>
      </c>
      <c r="EO1149" s="1414" t="s">
        <v>2954</v>
      </c>
    </row>
    <row r="1150" spans="136:145">
      <c r="EF1150" s="1412"/>
      <c r="EG1150" s="1411" t="s">
        <v>4331</v>
      </c>
      <c r="EH1150" s="1411" t="s">
        <v>603</v>
      </c>
      <c r="EI1150" s="1411" t="s">
        <v>1906</v>
      </c>
      <c r="EJ1150" s="1411" t="s">
        <v>4332</v>
      </c>
      <c r="EK1150" s="1411" t="s">
        <v>4332</v>
      </c>
      <c r="EL1150" s="1411" t="s">
        <v>2485</v>
      </c>
      <c r="EM1150" s="1411" t="s">
        <v>2486</v>
      </c>
      <c r="EN1150" s="1411" t="s">
        <v>2953</v>
      </c>
      <c r="EO1150" s="1414" t="s">
        <v>2954</v>
      </c>
    </row>
    <row r="1151" spans="136:145">
      <c r="EF1151" s="1412"/>
      <c r="EG1151" s="1411" t="s">
        <v>4333</v>
      </c>
      <c r="EH1151" s="1411" t="s">
        <v>603</v>
      </c>
      <c r="EI1151" s="1411" t="s">
        <v>1906</v>
      </c>
      <c r="EJ1151" s="1411" t="s">
        <v>4334</v>
      </c>
      <c r="EK1151" s="1411" t="s">
        <v>4334</v>
      </c>
      <c r="EL1151" s="1411" t="s">
        <v>2485</v>
      </c>
      <c r="EM1151" s="1411" t="s">
        <v>2486</v>
      </c>
      <c r="EN1151" s="1411" t="s">
        <v>2953</v>
      </c>
      <c r="EO1151" s="1414" t="s">
        <v>2954</v>
      </c>
    </row>
    <row r="1152" spans="136:145">
      <c r="EF1152" s="1412"/>
      <c r="EG1152" s="1411" t="s">
        <v>4335</v>
      </c>
      <c r="EH1152" s="1411" t="s">
        <v>603</v>
      </c>
      <c r="EI1152" s="1411" t="s">
        <v>1906</v>
      </c>
      <c r="EJ1152" s="1411" t="s">
        <v>4336</v>
      </c>
      <c r="EK1152" s="1411" t="s">
        <v>4336</v>
      </c>
      <c r="EL1152" s="1411" t="s">
        <v>2485</v>
      </c>
      <c r="EM1152" s="1411" t="s">
        <v>2486</v>
      </c>
      <c r="EN1152" s="1411" t="s">
        <v>2953</v>
      </c>
      <c r="EO1152" s="1414" t="s">
        <v>2954</v>
      </c>
    </row>
    <row r="1153" spans="136:145">
      <c r="EF1153" s="1412"/>
      <c r="EG1153" s="1411" t="s">
        <v>4337</v>
      </c>
      <c r="EH1153" s="1411" t="s">
        <v>603</v>
      </c>
      <c r="EI1153" s="1411" t="s">
        <v>1906</v>
      </c>
      <c r="EJ1153" s="1411" t="s">
        <v>4338</v>
      </c>
      <c r="EK1153" s="1411" t="s">
        <v>4338</v>
      </c>
      <c r="EL1153" s="1411" t="s">
        <v>2485</v>
      </c>
      <c r="EM1153" s="1411" t="s">
        <v>2486</v>
      </c>
      <c r="EN1153" s="1411" t="s">
        <v>2953</v>
      </c>
      <c r="EO1153" s="1414" t="s">
        <v>2954</v>
      </c>
    </row>
    <row r="1154" spans="136:145">
      <c r="EF1154" s="1412"/>
      <c r="EG1154" s="1411" t="s">
        <v>4339</v>
      </c>
      <c r="EH1154" s="1411" t="s">
        <v>603</v>
      </c>
      <c r="EI1154" s="1411" t="s">
        <v>1906</v>
      </c>
      <c r="EJ1154" s="1411" t="s">
        <v>4340</v>
      </c>
      <c r="EK1154" s="1411" t="s">
        <v>4340</v>
      </c>
      <c r="EL1154" s="1411" t="s">
        <v>2485</v>
      </c>
      <c r="EM1154" s="1411" t="s">
        <v>2486</v>
      </c>
      <c r="EN1154" s="1411" t="s">
        <v>2953</v>
      </c>
      <c r="EO1154" s="1414" t="s">
        <v>2954</v>
      </c>
    </row>
    <row r="1155" spans="136:145">
      <c r="EF1155" s="1412"/>
      <c r="EG1155" s="1411" t="s">
        <v>4341</v>
      </c>
      <c r="EH1155" s="1411" t="s">
        <v>603</v>
      </c>
      <c r="EI1155" s="1411" t="s">
        <v>1906</v>
      </c>
      <c r="EJ1155" s="1411" t="s">
        <v>4342</v>
      </c>
      <c r="EK1155" s="1411" t="s">
        <v>4342</v>
      </c>
      <c r="EL1155" s="1411" t="s">
        <v>2485</v>
      </c>
      <c r="EM1155" s="1411" t="s">
        <v>2486</v>
      </c>
      <c r="EN1155" s="1411" t="s">
        <v>2953</v>
      </c>
      <c r="EO1155" s="1414" t="s">
        <v>2954</v>
      </c>
    </row>
    <row r="1156" spans="136:145">
      <c r="EF1156" s="1412"/>
      <c r="EG1156" s="1411" t="s">
        <v>4343</v>
      </c>
      <c r="EH1156" s="1411" t="s">
        <v>603</v>
      </c>
      <c r="EI1156" s="1411" t="s">
        <v>1906</v>
      </c>
      <c r="EJ1156" s="1411" t="s">
        <v>4344</v>
      </c>
      <c r="EK1156" s="1411" t="s">
        <v>4344</v>
      </c>
      <c r="EL1156" s="1411" t="s">
        <v>2485</v>
      </c>
      <c r="EM1156" s="1411" t="s">
        <v>2486</v>
      </c>
      <c r="EN1156" s="1411" t="s">
        <v>2953</v>
      </c>
      <c r="EO1156" s="1414" t="s">
        <v>2954</v>
      </c>
    </row>
    <row r="1157" spans="136:145">
      <c r="EF1157" s="1412"/>
      <c r="EG1157" s="1411" t="s">
        <v>4345</v>
      </c>
      <c r="EH1157" s="1411" t="s">
        <v>603</v>
      </c>
      <c r="EI1157" s="1411" t="s">
        <v>1906</v>
      </c>
      <c r="EJ1157" s="1411" t="s">
        <v>4346</v>
      </c>
      <c r="EK1157" s="1411" t="s">
        <v>4346</v>
      </c>
      <c r="EL1157" s="1411" t="s">
        <v>2485</v>
      </c>
      <c r="EM1157" s="1411" t="s">
        <v>2486</v>
      </c>
      <c r="EN1157" s="1411" t="s">
        <v>2953</v>
      </c>
      <c r="EO1157" s="1414" t="s">
        <v>2954</v>
      </c>
    </row>
    <row r="1158" spans="136:145">
      <c r="EF1158" s="1412"/>
      <c r="EG1158" s="1411" t="s">
        <v>4347</v>
      </c>
      <c r="EH1158" s="1411" t="s">
        <v>603</v>
      </c>
      <c r="EI1158" s="1411" t="s">
        <v>1906</v>
      </c>
      <c r="EJ1158" s="1411" t="s">
        <v>4348</v>
      </c>
      <c r="EK1158" s="1411" t="s">
        <v>4348</v>
      </c>
      <c r="EL1158" s="1411" t="s">
        <v>2485</v>
      </c>
      <c r="EM1158" s="1411" t="s">
        <v>2486</v>
      </c>
      <c r="EN1158" s="1411" t="s">
        <v>2953</v>
      </c>
      <c r="EO1158" s="1414" t="s">
        <v>2954</v>
      </c>
    </row>
    <row r="1159" spans="136:145">
      <c r="EF1159" s="1412"/>
      <c r="EG1159" s="1411" t="s">
        <v>4349</v>
      </c>
      <c r="EH1159" s="1411" t="s">
        <v>603</v>
      </c>
      <c r="EI1159" s="1411" t="s">
        <v>1906</v>
      </c>
      <c r="EJ1159" s="1411" t="s">
        <v>4350</v>
      </c>
      <c r="EK1159" s="1411" t="s">
        <v>4350</v>
      </c>
      <c r="EL1159" s="1411" t="s">
        <v>2485</v>
      </c>
      <c r="EM1159" s="1411" t="s">
        <v>2486</v>
      </c>
      <c r="EN1159" s="1411" t="s">
        <v>2953</v>
      </c>
      <c r="EO1159" s="1414" t="s">
        <v>2954</v>
      </c>
    </row>
    <row r="1160" spans="136:145">
      <c r="EF1160" s="1412"/>
      <c r="EG1160" s="1411" t="s">
        <v>4351</v>
      </c>
      <c r="EH1160" s="1411" t="s">
        <v>603</v>
      </c>
      <c r="EI1160" s="1411" t="s">
        <v>1906</v>
      </c>
      <c r="EJ1160" s="1411" t="s">
        <v>4352</v>
      </c>
      <c r="EK1160" s="1411" t="s">
        <v>4352</v>
      </c>
      <c r="EL1160" s="1411" t="s">
        <v>2485</v>
      </c>
      <c r="EM1160" s="1411" t="s">
        <v>2486</v>
      </c>
      <c r="EN1160" s="1411" t="s">
        <v>2953</v>
      </c>
      <c r="EO1160" s="1414" t="s">
        <v>2954</v>
      </c>
    </row>
    <row r="1161" spans="136:145">
      <c r="EF1161" s="1412"/>
      <c r="EG1161" s="1411" t="s">
        <v>4353</v>
      </c>
      <c r="EH1161" s="1411" t="s">
        <v>603</v>
      </c>
      <c r="EI1161" s="1411" t="s">
        <v>1906</v>
      </c>
      <c r="EJ1161" s="1411" t="s">
        <v>4354</v>
      </c>
      <c r="EK1161" s="1411" t="s">
        <v>4354</v>
      </c>
      <c r="EL1161" s="1411" t="s">
        <v>2485</v>
      </c>
      <c r="EM1161" s="1411" t="s">
        <v>2486</v>
      </c>
      <c r="EN1161" s="1411" t="s">
        <v>2953</v>
      </c>
      <c r="EO1161" s="1414" t="s">
        <v>2954</v>
      </c>
    </row>
    <row r="1162" spans="136:145">
      <c r="EF1162" s="1412"/>
      <c r="EG1162" s="1411" t="s">
        <v>4355</v>
      </c>
      <c r="EH1162" s="1411" t="s">
        <v>603</v>
      </c>
      <c r="EI1162" s="1411" t="s">
        <v>1906</v>
      </c>
      <c r="EJ1162" s="1411" t="s">
        <v>4356</v>
      </c>
      <c r="EK1162" s="1411" t="s">
        <v>4356</v>
      </c>
      <c r="EL1162" s="1411" t="s">
        <v>2485</v>
      </c>
      <c r="EM1162" s="1411" t="s">
        <v>2486</v>
      </c>
      <c r="EN1162" s="1411" t="s">
        <v>2953</v>
      </c>
      <c r="EO1162" s="1414" t="s">
        <v>2954</v>
      </c>
    </row>
    <row r="1163" spans="136:145">
      <c r="EF1163" s="1412"/>
      <c r="EG1163" s="1411" t="s">
        <v>4357</v>
      </c>
      <c r="EH1163" s="1411" t="s">
        <v>603</v>
      </c>
      <c r="EI1163" s="1411" t="s">
        <v>1906</v>
      </c>
      <c r="EJ1163" s="1411" t="s">
        <v>4358</v>
      </c>
      <c r="EK1163" s="1411" t="s">
        <v>4358</v>
      </c>
      <c r="EL1163" s="1411" t="s">
        <v>2485</v>
      </c>
      <c r="EM1163" s="1411" t="s">
        <v>2486</v>
      </c>
      <c r="EN1163" s="1411" t="s">
        <v>2953</v>
      </c>
      <c r="EO1163" s="1414" t="s">
        <v>2954</v>
      </c>
    </row>
    <row r="1164" spans="136:145">
      <c r="EF1164" s="1412"/>
      <c r="EG1164" s="1411" t="s">
        <v>4359</v>
      </c>
      <c r="EH1164" s="1411" t="s">
        <v>603</v>
      </c>
      <c r="EI1164" s="1411" t="s">
        <v>1906</v>
      </c>
      <c r="EJ1164" s="1411" t="s">
        <v>4360</v>
      </c>
      <c r="EK1164" s="1411" t="s">
        <v>4360</v>
      </c>
      <c r="EL1164" s="1411" t="s">
        <v>2485</v>
      </c>
      <c r="EM1164" s="1411" t="s">
        <v>2486</v>
      </c>
      <c r="EN1164" s="1411" t="s">
        <v>2953</v>
      </c>
      <c r="EO1164" s="1414" t="s">
        <v>2954</v>
      </c>
    </row>
    <row r="1165" spans="136:145">
      <c r="EF1165" s="1412"/>
      <c r="EG1165" s="1411" t="s">
        <v>4361</v>
      </c>
      <c r="EH1165" s="1411" t="s">
        <v>603</v>
      </c>
      <c r="EI1165" s="1411" t="s">
        <v>1906</v>
      </c>
      <c r="EJ1165" s="1411" t="s">
        <v>4362</v>
      </c>
      <c r="EK1165" s="1411" t="s">
        <v>4362</v>
      </c>
      <c r="EL1165" s="1411" t="s">
        <v>2485</v>
      </c>
      <c r="EM1165" s="1411" t="s">
        <v>2486</v>
      </c>
      <c r="EN1165" s="1411" t="s">
        <v>2953</v>
      </c>
      <c r="EO1165" s="1414" t="s">
        <v>2954</v>
      </c>
    </row>
    <row r="1166" spans="136:145">
      <c r="EF1166" s="1412"/>
      <c r="EG1166" s="1411" t="s">
        <v>4363</v>
      </c>
      <c r="EH1166" s="1411" t="s">
        <v>603</v>
      </c>
      <c r="EI1166" s="1411" t="s">
        <v>1906</v>
      </c>
      <c r="EJ1166" s="1411" t="s">
        <v>4364</v>
      </c>
      <c r="EK1166" s="1411" t="s">
        <v>4364</v>
      </c>
      <c r="EL1166" s="1411" t="s">
        <v>2485</v>
      </c>
      <c r="EM1166" s="1411" t="s">
        <v>2486</v>
      </c>
      <c r="EN1166" s="1411" t="s">
        <v>2953</v>
      </c>
      <c r="EO1166" s="1414" t="s">
        <v>2954</v>
      </c>
    </row>
    <row r="1167" spans="136:145">
      <c r="EF1167" s="1412"/>
      <c r="EG1167" s="1411" t="s">
        <v>4365</v>
      </c>
      <c r="EH1167" s="1411" t="s">
        <v>603</v>
      </c>
      <c r="EI1167" s="1411" t="s">
        <v>1906</v>
      </c>
      <c r="EJ1167" s="1411" t="s">
        <v>4366</v>
      </c>
      <c r="EK1167" s="1411" t="s">
        <v>4366</v>
      </c>
      <c r="EL1167" s="1411" t="s">
        <v>2485</v>
      </c>
      <c r="EM1167" s="1411" t="s">
        <v>2486</v>
      </c>
      <c r="EN1167" s="1411" t="s">
        <v>2953</v>
      </c>
      <c r="EO1167" s="1414" t="s">
        <v>2954</v>
      </c>
    </row>
    <row r="1168" spans="136:145">
      <c r="EF1168" s="1412"/>
      <c r="EG1168" s="1411" t="s">
        <v>4367</v>
      </c>
      <c r="EH1168" s="1411" t="s">
        <v>603</v>
      </c>
      <c r="EI1168" s="1411" t="s">
        <v>1906</v>
      </c>
      <c r="EJ1168" s="1411" t="s">
        <v>4368</v>
      </c>
      <c r="EK1168" s="1411" t="s">
        <v>4368</v>
      </c>
      <c r="EL1168" s="1411" t="s">
        <v>2485</v>
      </c>
      <c r="EM1168" s="1411" t="s">
        <v>2486</v>
      </c>
      <c r="EN1168" s="1411" t="s">
        <v>2953</v>
      </c>
      <c r="EO1168" s="1414" t="s">
        <v>2954</v>
      </c>
    </row>
    <row r="1169" spans="136:145">
      <c r="EF1169" s="1412"/>
      <c r="EG1169" s="1411" t="s">
        <v>4369</v>
      </c>
      <c r="EH1169" s="1411" t="s">
        <v>603</v>
      </c>
      <c r="EI1169" s="1411" t="s">
        <v>1906</v>
      </c>
      <c r="EJ1169" s="1411" t="s">
        <v>4370</v>
      </c>
      <c r="EK1169" s="1411" t="s">
        <v>4370</v>
      </c>
      <c r="EL1169" s="1411" t="s">
        <v>2485</v>
      </c>
      <c r="EM1169" s="1411" t="s">
        <v>2486</v>
      </c>
      <c r="EN1169" s="1411" t="s">
        <v>2953</v>
      </c>
      <c r="EO1169" s="1414" t="s">
        <v>2954</v>
      </c>
    </row>
    <row r="1170" spans="136:145">
      <c r="EF1170" s="1412"/>
      <c r="EG1170" s="1411" t="s">
        <v>4371</v>
      </c>
      <c r="EH1170" s="1411" t="s">
        <v>603</v>
      </c>
      <c r="EI1170" s="1411" t="s">
        <v>1906</v>
      </c>
      <c r="EJ1170" s="1411" t="s">
        <v>4372</v>
      </c>
      <c r="EK1170" s="1411" t="s">
        <v>4372</v>
      </c>
      <c r="EL1170" s="1411" t="s">
        <v>2485</v>
      </c>
      <c r="EM1170" s="1411" t="s">
        <v>2486</v>
      </c>
      <c r="EN1170" s="1411" t="s">
        <v>2953</v>
      </c>
      <c r="EO1170" s="1414" t="s">
        <v>2954</v>
      </c>
    </row>
    <row r="1171" spans="136:145">
      <c r="EF1171" s="1412"/>
      <c r="EG1171" s="1411" t="s">
        <v>4373</v>
      </c>
      <c r="EH1171" s="1411" t="s">
        <v>603</v>
      </c>
      <c r="EI1171" s="1411" t="s">
        <v>1906</v>
      </c>
      <c r="EJ1171" s="1411" t="s">
        <v>4374</v>
      </c>
      <c r="EK1171" s="1411" t="s">
        <v>4374</v>
      </c>
      <c r="EL1171" s="1411" t="s">
        <v>2485</v>
      </c>
      <c r="EM1171" s="1411" t="s">
        <v>2486</v>
      </c>
      <c r="EN1171" s="1411" t="s">
        <v>2953</v>
      </c>
      <c r="EO1171" s="1414" t="s">
        <v>2954</v>
      </c>
    </row>
    <row r="1172" spans="136:145">
      <c r="EF1172" s="1412"/>
      <c r="EG1172" s="1411" t="s">
        <v>4375</v>
      </c>
      <c r="EH1172" s="1411" t="s">
        <v>603</v>
      </c>
      <c r="EI1172" s="1411" t="s">
        <v>1906</v>
      </c>
      <c r="EJ1172" s="1411" t="s">
        <v>4376</v>
      </c>
      <c r="EK1172" s="1411" t="s">
        <v>4376</v>
      </c>
      <c r="EL1172" s="1411" t="s">
        <v>2485</v>
      </c>
      <c r="EM1172" s="1411" t="s">
        <v>2486</v>
      </c>
      <c r="EN1172" s="1411" t="s">
        <v>2953</v>
      </c>
      <c r="EO1172" s="1414" t="s">
        <v>2954</v>
      </c>
    </row>
    <row r="1173" spans="136:145">
      <c r="EF1173" s="1412"/>
      <c r="EG1173" s="1411" t="s">
        <v>4377</v>
      </c>
      <c r="EH1173" s="1411" t="s">
        <v>603</v>
      </c>
      <c r="EI1173" s="1411" t="s">
        <v>1906</v>
      </c>
      <c r="EJ1173" s="1411" t="s">
        <v>4378</v>
      </c>
      <c r="EK1173" s="1411" t="s">
        <v>4378</v>
      </c>
      <c r="EL1173" s="1411" t="s">
        <v>2485</v>
      </c>
      <c r="EM1173" s="1411" t="s">
        <v>2486</v>
      </c>
      <c r="EN1173" s="1411" t="s">
        <v>2953</v>
      </c>
      <c r="EO1173" s="1414" t="s">
        <v>2954</v>
      </c>
    </row>
    <row r="1174" spans="136:145">
      <c r="EF1174" s="1412"/>
      <c r="EG1174" s="1411" t="s">
        <v>4379</v>
      </c>
      <c r="EH1174" s="1411" t="s">
        <v>603</v>
      </c>
      <c r="EI1174" s="1411" t="s">
        <v>1906</v>
      </c>
      <c r="EJ1174" s="1411" t="s">
        <v>4380</v>
      </c>
      <c r="EK1174" s="1411" t="s">
        <v>4380</v>
      </c>
      <c r="EL1174" s="1411" t="s">
        <v>1908</v>
      </c>
      <c r="EM1174" s="1411" t="s">
        <v>3036</v>
      </c>
      <c r="EN1174" s="1411" t="s">
        <v>1910</v>
      </c>
      <c r="EO1174" s="1414" t="s">
        <v>1911</v>
      </c>
    </row>
    <row r="1175" spans="136:145">
      <c r="EF1175" s="1412"/>
      <c r="EG1175" s="1411" t="s">
        <v>4381</v>
      </c>
      <c r="EH1175" s="1411" t="s">
        <v>603</v>
      </c>
      <c r="EI1175" s="1411" t="s">
        <v>1906</v>
      </c>
      <c r="EJ1175" s="1411" t="s">
        <v>4382</v>
      </c>
      <c r="EK1175" s="1411" t="s">
        <v>4382</v>
      </c>
      <c r="EL1175" s="1411" t="s">
        <v>2485</v>
      </c>
      <c r="EM1175" s="1411" t="s">
        <v>2486</v>
      </c>
      <c r="EN1175" s="1411" t="s">
        <v>2953</v>
      </c>
      <c r="EO1175" s="1414" t="s">
        <v>2954</v>
      </c>
    </row>
    <row r="1176" spans="136:145">
      <c r="EF1176" s="1412"/>
      <c r="EG1176" s="1411" t="s">
        <v>4383</v>
      </c>
      <c r="EH1176" s="1411" t="s">
        <v>603</v>
      </c>
      <c r="EI1176" s="1411" t="s">
        <v>1906</v>
      </c>
      <c r="EJ1176" s="1411" t="s">
        <v>4384</v>
      </c>
      <c r="EK1176" s="1411" t="s">
        <v>4384</v>
      </c>
      <c r="EL1176" s="1411" t="s">
        <v>2485</v>
      </c>
      <c r="EM1176" s="1411" t="s">
        <v>2486</v>
      </c>
      <c r="EN1176" s="1411" t="s">
        <v>2953</v>
      </c>
      <c r="EO1176" s="1414" t="s">
        <v>2954</v>
      </c>
    </row>
    <row r="1177" spans="136:145">
      <c r="EF1177" s="1412"/>
      <c r="EG1177" s="1411" t="s">
        <v>4385</v>
      </c>
      <c r="EH1177" s="1411" t="s">
        <v>603</v>
      </c>
      <c r="EI1177" s="1411" t="s">
        <v>1906</v>
      </c>
      <c r="EJ1177" s="1411" t="s">
        <v>4386</v>
      </c>
      <c r="EK1177" s="1411" t="s">
        <v>4386</v>
      </c>
      <c r="EL1177" s="1411" t="s">
        <v>2485</v>
      </c>
      <c r="EM1177" s="1411" t="s">
        <v>2486</v>
      </c>
      <c r="EN1177" s="1411" t="s">
        <v>2953</v>
      </c>
      <c r="EO1177" s="1414" t="s">
        <v>2954</v>
      </c>
    </row>
    <row r="1178" spans="136:145">
      <c r="EF1178" s="1412"/>
      <c r="EG1178" s="1411" t="s">
        <v>4387</v>
      </c>
      <c r="EH1178" s="1411" t="s">
        <v>603</v>
      </c>
      <c r="EI1178" s="1411" t="s">
        <v>1906</v>
      </c>
      <c r="EJ1178" s="1411" t="s">
        <v>4388</v>
      </c>
      <c r="EK1178" s="1411" t="s">
        <v>4388</v>
      </c>
      <c r="EL1178" s="1411" t="s">
        <v>2485</v>
      </c>
      <c r="EM1178" s="1411" t="s">
        <v>2486</v>
      </c>
      <c r="EN1178" s="1411" t="s">
        <v>2953</v>
      </c>
      <c r="EO1178" s="1414" t="s">
        <v>2954</v>
      </c>
    </row>
    <row r="1179" spans="136:145">
      <c r="EF1179" s="1412"/>
      <c r="EG1179" s="1411" t="s">
        <v>4389</v>
      </c>
      <c r="EH1179" s="1411" t="s">
        <v>603</v>
      </c>
      <c r="EI1179" s="1411" t="s">
        <v>1906</v>
      </c>
      <c r="EJ1179" s="1411" t="s">
        <v>4390</v>
      </c>
      <c r="EK1179" s="1411" t="s">
        <v>4390</v>
      </c>
      <c r="EL1179" s="1411" t="s">
        <v>2485</v>
      </c>
      <c r="EM1179" s="1411" t="s">
        <v>2486</v>
      </c>
      <c r="EN1179" s="1411" t="s">
        <v>2953</v>
      </c>
      <c r="EO1179" s="1414" t="s">
        <v>2954</v>
      </c>
    </row>
    <row r="1180" spans="136:145">
      <c r="EF1180" s="1412"/>
      <c r="EG1180" s="1411" t="s">
        <v>4391</v>
      </c>
      <c r="EH1180" s="1411" t="s">
        <v>603</v>
      </c>
      <c r="EI1180" s="1411" t="s">
        <v>1906</v>
      </c>
      <c r="EJ1180" s="1411" t="s">
        <v>4392</v>
      </c>
      <c r="EK1180" s="1411" t="s">
        <v>4392</v>
      </c>
      <c r="EL1180" s="1411" t="s">
        <v>2485</v>
      </c>
      <c r="EM1180" s="1411" t="s">
        <v>2486</v>
      </c>
      <c r="EN1180" s="1411" t="s">
        <v>2953</v>
      </c>
      <c r="EO1180" s="1414" t="s">
        <v>2954</v>
      </c>
    </row>
    <row r="1181" spans="136:145">
      <c r="EF1181" s="1412"/>
      <c r="EG1181" s="1411" t="s">
        <v>4393</v>
      </c>
      <c r="EH1181" s="1411" t="s">
        <v>603</v>
      </c>
      <c r="EI1181" s="1411" t="s">
        <v>1906</v>
      </c>
      <c r="EJ1181" s="1411" t="s">
        <v>4394</v>
      </c>
      <c r="EK1181" s="1411" t="s">
        <v>4394</v>
      </c>
      <c r="EL1181" s="1411" t="s">
        <v>2485</v>
      </c>
      <c r="EM1181" s="1411" t="s">
        <v>2486</v>
      </c>
      <c r="EN1181" s="1411" t="s">
        <v>2953</v>
      </c>
      <c r="EO1181" s="1414" t="s">
        <v>2954</v>
      </c>
    </row>
    <row r="1182" spans="136:145">
      <c r="EF1182" s="1412"/>
      <c r="EG1182" s="1411" t="s">
        <v>4395</v>
      </c>
      <c r="EH1182" s="1411" t="s">
        <v>603</v>
      </c>
      <c r="EI1182" s="1411" t="s">
        <v>1906</v>
      </c>
      <c r="EJ1182" s="1411" t="s">
        <v>4396</v>
      </c>
      <c r="EK1182" s="1411" t="s">
        <v>4396</v>
      </c>
      <c r="EL1182" s="1411" t="s">
        <v>2485</v>
      </c>
      <c r="EM1182" s="1411" t="s">
        <v>2486</v>
      </c>
      <c r="EN1182" s="1411" t="s">
        <v>2953</v>
      </c>
      <c r="EO1182" s="1414" t="s">
        <v>2954</v>
      </c>
    </row>
    <row r="1183" spans="136:145">
      <c r="EF1183" s="1412"/>
      <c r="EG1183" s="1411" t="s">
        <v>4397</v>
      </c>
      <c r="EH1183" s="1411" t="s">
        <v>603</v>
      </c>
      <c r="EI1183" s="1411" t="s">
        <v>1906</v>
      </c>
      <c r="EJ1183" s="1411" t="s">
        <v>4398</v>
      </c>
      <c r="EK1183" s="1411" t="s">
        <v>4398</v>
      </c>
      <c r="EL1183" s="1411" t="s">
        <v>2485</v>
      </c>
      <c r="EM1183" s="1411" t="s">
        <v>2486</v>
      </c>
      <c r="EN1183" s="1411" t="s">
        <v>2953</v>
      </c>
      <c r="EO1183" s="1414" t="s">
        <v>2954</v>
      </c>
    </row>
    <row r="1184" spans="136:145">
      <c r="EF1184" s="1412"/>
      <c r="EG1184" s="1411" t="s">
        <v>4399</v>
      </c>
      <c r="EH1184" s="1411" t="s">
        <v>603</v>
      </c>
      <c r="EI1184" s="1411" t="s">
        <v>1906</v>
      </c>
      <c r="EJ1184" s="1411" t="s">
        <v>4400</v>
      </c>
      <c r="EK1184" s="1411" t="s">
        <v>4400</v>
      </c>
      <c r="EL1184" s="1411" t="s">
        <v>2485</v>
      </c>
      <c r="EM1184" s="1411" t="s">
        <v>2486</v>
      </c>
      <c r="EN1184" s="1411" t="s">
        <v>2953</v>
      </c>
      <c r="EO1184" s="1414" t="s">
        <v>2954</v>
      </c>
    </row>
    <row r="1185" spans="136:145">
      <c r="EF1185" s="1412"/>
      <c r="EG1185" s="1411" t="s">
        <v>4401</v>
      </c>
      <c r="EH1185" s="1411" t="s">
        <v>603</v>
      </c>
      <c r="EI1185" s="1411" t="s">
        <v>1906</v>
      </c>
      <c r="EJ1185" s="1411" t="s">
        <v>4402</v>
      </c>
      <c r="EK1185" s="1411" t="s">
        <v>4402</v>
      </c>
      <c r="EL1185" s="1411" t="s">
        <v>2485</v>
      </c>
      <c r="EM1185" s="1411" t="s">
        <v>2486</v>
      </c>
      <c r="EN1185" s="1411" t="s">
        <v>2953</v>
      </c>
      <c r="EO1185" s="1414" t="s">
        <v>2954</v>
      </c>
    </row>
    <row r="1186" spans="136:145">
      <c r="EF1186" s="1412"/>
      <c r="EG1186" s="1411" t="s">
        <v>4403</v>
      </c>
      <c r="EH1186" s="1411" t="s">
        <v>603</v>
      </c>
      <c r="EI1186" s="1411" t="s">
        <v>1906</v>
      </c>
      <c r="EJ1186" s="1411" t="s">
        <v>4404</v>
      </c>
      <c r="EK1186" s="1411" t="s">
        <v>4404</v>
      </c>
      <c r="EL1186" s="1411" t="s">
        <v>2485</v>
      </c>
      <c r="EM1186" s="1411" t="s">
        <v>2486</v>
      </c>
      <c r="EN1186" s="1411" t="s">
        <v>2953</v>
      </c>
      <c r="EO1186" s="1414" t="s">
        <v>2954</v>
      </c>
    </row>
    <row r="1187" spans="136:145">
      <c r="EF1187" s="1412"/>
      <c r="EG1187" s="1411" t="s">
        <v>4405</v>
      </c>
      <c r="EH1187" s="1411" t="s">
        <v>603</v>
      </c>
      <c r="EI1187" s="1411" t="s">
        <v>1906</v>
      </c>
      <c r="EJ1187" s="1411" t="s">
        <v>4406</v>
      </c>
      <c r="EK1187" s="1411" t="s">
        <v>4406</v>
      </c>
      <c r="EL1187" s="1411" t="s">
        <v>2485</v>
      </c>
      <c r="EM1187" s="1411" t="s">
        <v>2486</v>
      </c>
      <c r="EN1187" s="1411" t="s">
        <v>2953</v>
      </c>
      <c r="EO1187" s="1414" t="s">
        <v>2954</v>
      </c>
    </row>
    <row r="1188" spans="136:145">
      <c r="EF1188" s="1412"/>
      <c r="EG1188" s="1411" t="s">
        <v>4407</v>
      </c>
      <c r="EH1188" s="1411" t="s">
        <v>603</v>
      </c>
      <c r="EI1188" s="1411" t="s">
        <v>1906</v>
      </c>
      <c r="EJ1188" s="1411" t="s">
        <v>4408</v>
      </c>
      <c r="EK1188" s="1411" t="s">
        <v>4408</v>
      </c>
      <c r="EL1188" s="1411" t="s">
        <v>2485</v>
      </c>
      <c r="EM1188" s="1411" t="s">
        <v>2486</v>
      </c>
      <c r="EN1188" s="1411" t="s">
        <v>2953</v>
      </c>
      <c r="EO1188" s="1414" t="s">
        <v>2954</v>
      </c>
    </row>
    <row r="1189" spans="136:145">
      <c r="EF1189" s="1412"/>
      <c r="EG1189" s="1411" t="s">
        <v>4409</v>
      </c>
      <c r="EH1189" s="1411" t="s">
        <v>603</v>
      </c>
      <c r="EI1189" s="1411" t="s">
        <v>1906</v>
      </c>
      <c r="EJ1189" s="1411" t="s">
        <v>4410</v>
      </c>
      <c r="EK1189" s="1411" t="s">
        <v>4410</v>
      </c>
      <c r="EL1189" s="1411" t="s">
        <v>2485</v>
      </c>
      <c r="EM1189" s="1411" t="s">
        <v>2486</v>
      </c>
      <c r="EN1189" s="1411" t="s">
        <v>2953</v>
      </c>
      <c r="EO1189" s="1414" t="s">
        <v>2954</v>
      </c>
    </row>
    <row r="1190" spans="136:145">
      <c r="EF1190" s="1412"/>
      <c r="EG1190" s="1411" t="s">
        <v>4411</v>
      </c>
      <c r="EH1190" s="1411" t="s">
        <v>603</v>
      </c>
      <c r="EI1190" s="1411" t="s">
        <v>1906</v>
      </c>
      <c r="EJ1190" s="1411" t="s">
        <v>4412</v>
      </c>
      <c r="EK1190" s="1411" t="s">
        <v>4412</v>
      </c>
      <c r="EL1190" s="1411" t="s">
        <v>2485</v>
      </c>
      <c r="EM1190" s="1411" t="s">
        <v>2486</v>
      </c>
      <c r="EN1190" s="1411" t="s">
        <v>2953</v>
      </c>
      <c r="EO1190" s="1414" t="s">
        <v>2954</v>
      </c>
    </row>
    <row r="1191" spans="136:145">
      <c r="EF1191" s="1412"/>
      <c r="EG1191" s="1411" t="s">
        <v>4413</v>
      </c>
      <c r="EH1191" s="1411" t="s">
        <v>603</v>
      </c>
      <c r="EI1191" s="1411" t="s">
        <v>1906</v>
      </c>
      <c r="EJ1191" s="1411" t="s">
        <v>4414</v>
      </c>
      <c r="EK1191" s="1411" t="s">
        <v>4414</v>
      </c>
      <c r="EL1191" s="1411" t="s">
        <v>2485</v>
      </c>
      <c r="EM1191" s="1411" t="s">
        <v>2486</v>
      </c>
      <c r="EN1191" s="1411" t="s">
        <v>2953</v>
      </c>
      <c r="EO1191" s="1414" t="s">
        <v>2954</v>
      </c>
    </row>
    <row r="1192" spans="136:145">
      <c r="EF1192" s="1412"/>
      <c r="EG1192" s="1411" t="s">
        <v>4415</v>
      </c>
      <c r="EH1192" s="1411" t="s">
        <v>603</v>
      </c>
      <c r="EI1192" s="1411" t="s">
        <v>1906</v>
      </c>
      <c r="EJ1192" s="1411" t="s">
        <v>4416</v>
      </c>
      <c r="EK1192" s="1411" t="s">
        <v>4416</v>
      </c>
      <c r="EL1192" s="1411" t="s">
        <v>2485</v>
      </c>
      <c r="EM1192" s="1411" t="s">
        <v>2486</v>
      </c>
      <c r="EN1192" s="1411" t="s">
        <v>2953</v>
      </c>
      <c r="EO1192" s="1414" t="s">
        <v>2954</v>
      </c>
    </row>
    <row r="1193" spans="136:145">
      <c r="EF1193" s="1412"/>
      <c r="EG1193" s="1411" t="s">
        <v>4417</v>
      </c>
      <c r="EH1193" s="1411" t="s">
        <v>603</v>
      </c>
      <c r="EI1193" s="1411" t="s">
        <v>1906</v>
      </c>
      <c r="EJ1193" s="1411" t="s">
        <v>4418</v>
      </c>
      <c r="EK1193" s="1411" t="s">
        <v>4418</v>
      </c>
      <c r="EL1193" s="1411" t="s">
        <v>2485</v>
      </c>
      <c r="EM1193" s="1411" t="s">
        <v>2486</v>
      </c>
      <c r="EN1193" s="1411" t="s">
        <v>2953</v>
      </c>
      <c r="EO1193" s="1414" t="s">
        <v>2954</v>
      </c>
    </row>
    <row r="1194" spans="136:145">
      <c r="EF1194" s="1412"/>
      <c r="EG1194" s="1411" t="s">
        <v>4419</v>
      </c>
      <c r="EH1194" s="1411" t="s">
        <v>603</v>
      </c>
      <c r="EI1194" s="1411" t="s">
        <v>1906</v>
      </c>
      <c r="EJ1194" s="1411" t="s">
        <v>4420</v>
      </c>
      <c r="EK1194" s="1411" t="s">
        <v>4420</v>
      </c>
      <c r="EL1194" s="1411" t="s">
        <v>2485</v>
      </c>
      <c r="EM1194" s="1411" t="s">
        <v>2486</v>
      </c>
      <c r="EN1194" s="1411" t="s">
        <v>2953</v>
      </c>
      <c r="EO1194" s="1414" t="s">
        <v>2954</v>
      </c>
    </row>
    <row r="1195" spans="136:145">
      <c r="EF1195" s="1412"/>
      <c r="EG1195" s="1411" t="s">
        <v>4421</v>
      </c>
      <c r="EH1195" s="1411" t="s">
        <v>603</v>
      </c>
      <c r="EI1195" s="1411" t="s">
        <v>1906</v>
      </c>
      <c r="EJ1195" s="1411" t="s">
        <v>4422</v>
      </c>
      <c r="EK1195" s="1411" t="s">
        <v>4422</v>
      </c>
      <c r="EL1195" s="1411" t="s">
        <v>2485</v>
      </c>
      <c r="EM1195" s="1411" t="s">
        <v>2486</v>
      </c>
      <c r="EN1195" s="1411" t="s">
        <v>2953</v>
      </c>
      <c r="EO1195" s="1414" t="s">
        <v>2954</v>
      </c>
    </row>
    <row r="1196" spans="136:145">
      <c r="EF1196" s="1412"/>
      <c r="EG1196" s="1411" t="s">
        <v>4423</v>
      </c>
      <c r="EH1196" s="1411" t="s">
        <v>603</v>
      </c>
      <c r="EI1196" s="1411" t="s">
        <v>1906</v>
      </c>
      <c r="EJ1196" s="1411" t="s">
        <v>4424</v>
      </c>
      <c r="EK1196" s="1411" t="s">
        <v>4424</v>
      </c>
      <c r="EL1196" s="1411" t="s">
        <v>2485</v>
      </c>
      <c r="EM1196" s="1411" t="s">
        <v>2486</v>
      </c>
      <c r="EN1196" s="1411" t="s">
        <v>2953</v>
      </c>
      <c r="EO1196" s="1414" t="s">
        <v>2954</v>
      </c>
    </row>
    <row r="1197" spans="136:145">
      <c r="EF1197" s="1412"/>
      <c r="EG1197" s="1411" t="s">
        <v>4425</v>
      </c>
      <c r="EH1197" s="1411" t="s">
        <v>603</v>
      </c>
      <c r="EI1197" s="1411" t="s">
        <v>1906</v>
      </c>
      <c r="EJ1197" s="1411" t="s">
        <v>4426</v>
      </c>
      <c r="EK1197" s="1411" t="s">
        <v>4426</v>
      </c>
      <c r="EL1197" s="1411" t="s">
        <v>2485</v>
      </c>
      <c r="EM1197" s="1411" t="s">
        <v>2486</v>
      </c>
      <c r="EN1197" s="1411" t="s">
        <v>2953</v>
      </c>
      <c r="EO1197" s="1414" t="s">
        <v>2954</v>
      </c>
    </row>
    <row r="1198" spans="136:145">
      <c r="EF1198" s="1412"/>
      <c r="EG1198" s="1411" t="s">
        <v>4427</v>
      </c>
      <c r="EH1198" s="1411" t="s">
        <v>603</v>
      </c>
      <c r="EI1198" s="1411" t="s">
        <v>1906</v>
      </c>
      <c r="EJ1198" s="1411" t="s">
        <v>843</v>
      </c>
      <c r="EK1198" s="1411" t="s">
        <v>843</v>
      </c>
      <c r="EL1198" s="1411" t="s">
        <v>1980</v>
      </c>
      <c r="EM1198" s="1411" t="s">
        <v>1981</v>
      </c>
      <c r="EN1198" s="1411" t="s">
        <v>1910</v>
      </c>
      <c r="EO1198" s="1414" t="s">
        <v>1982</v>
      </c>
    </row>
    <row r="1199" spans="136:145">
      <c r="EF1199" s="1412"/>
      <c r="EG1199" s="1411" t="s">
        <v>4428</v>
      </c>
      <c r="EH1199" s="1411" t="s">
        <v>603</v>
      </c>
      <c r="EI1199" s="1411" t="s">
        <v>1906</v>
      </c>
      <c r="EJ1199" s="1411" t="s">
        <v>4429</v>
      </c>
      <c r="EK1199" s="1411" t="s">
        <v>4429</v>
      </c>
      <c r="EL1199" s="1411" t="s">
        <v>2485</v>
      </c>
      <c r="EM1199" s="1411" t="s">
        <v>2486</v>
      </c>
      <c r="EN1199" s="1411" t="s">
        <v>2953</v>
      </c>
      <c r="EO1199" s="1414" t="s">
        <v>2954</v>
      </c>
    </row>
    <row r="1200" spans="136:145">
      <c r="EF1200" s="1412"/>
      <c r="EG1200" s="1411" t="s">
        <v>4430</v>
      </c>
      <c r="EH1200" s="1411" t="s">
        <v>603</v>
      </c>
      <c r="EI1200" s="1411" t="s">
        <v>1906</v>
      </c>
      <c r="EJ1200" s="1411" t="s">
        <v>4431</v>
      </c>
      <c r="EK1200" s="1411" t="s">
        <v>4431</v>
      </c>
      <c r="EL1200" s="1411" t="s">
        <v>2485</v>
      </c>
      <c r="EM1200" s="1411" t="s">
        <v>2486</v>
      </c>
      <c r="EN1200" s="1411" t="s">
        <v>2953</v>
      </c>
      <c r="EO1200" s="1414" t="s">
        <v>2954</v>
      </c>
    </row>
    <row r="1201" spans="136:145">
      <c r="EF1201" s="1412"/>
      <c r="EG1201" s="1411" t="s">
        <v>4432</v>
      </c>
      <c r="EH1201" s="1411" t="s">
        <v>603</v>
      </c>
      <c r="EI1201" s="1411" t="s">
        <v>1906</v>
      </c>
      <c r="EJ1201" s="1411" t="s">
        <v>4433</v>
      </c>
      <c r="EK1201" s="1411" t="s">
        <v>4433</v>
      </c>
      <c r="EL1201" s="1411" t="s">
        <v>2485</v>
      </c>
      <c r="EM1201" s="1411" t="s">
        <v>2486</v>
      </c>
      <c r="EN1201" s="1411" t="s">
        <v>2953</v>
      </c>
      <c r="EO1201" s="1414" t="s">
        <v>2954</v>
      </c>
    </row>
    <row r="1202" spans="136:145">
      <c r="EF1202" s="1412"/>
      <c r="EG1202" s="1411" t="s">
        <v>4434</v>
      </c>
      <c r="EH1202" s="1411" t="s">
        <v>603</v>
      </c>
      <c r="EI1202" s="1411" t="s">
        <v>1906</v>
      </c>
      <c r="EJ1202" s="1411" t="s">
        <v>4435</v>
      </c>
      <c r="EK1202" s="1411" t="s">
        <v>4435</v>
      </c>
      <c r="EL1202" s="1411" t="s">
        <v>2485</v>
      </c>
      <c r="EM1202" s="1411" t="s">
        <v>2486</v>
      </c>
      <c r="EN1202" s="1411" t="s">
        <v>2953</v>
      </c>
      <c r="EO1202" s="1414" t="s">
        <v>2954</v>
      </c>
    </row>
    <row r="1203" spans="136:145">
      <c r="EF1203" s="1412"/>
      <c r="EG1203" s="1411" t="s">
        <v>4436</v>
      </c>
      <c r="EH1203" s="1411" t="s">
        <v>603</v>
      </c>
      <c r="EI1203" s="1411" t="s">
        <v>1906</v>
      </c>
      <c r="EJ1203" s="1411" t="s">
        <v>4437</v>
      </c>
      <c r="EK1203" s="1411" t="s">
        <v>4437</v>
      </c>
      <c r="EL1203" s="1411" t="s">
        <v>2485</v>
      </c>
      <c r="EM1203" s="1411" t="s">
        <v>2486</v>
      </c>
      <c r="EN1203" s="1411" t="s">
        <v>2953</v>
      </c>
      <c r="EO1203" s="1414" t="s">
        <v>2954</v>
      </c>
    </row>
    <row r="1204" spans="136:145">
      <c r="EF1204" s="1412"/>
      <c r="EG1204" s="1411" t="s">
        <v>4438</v>
      </c>
      <c r="EH1204" s="1411" t="s">
        <v>603</v>
      </c>
      <c r="EI1204" s="1411" t="s">
        <v>1906</v>
      </c>
      <c r="EJ1204" s="1411" t="s">
        <v>4439</v>
      </c>
      <c r="EK1204" s="1411" t="s">
        <v>4439</v>
      </c>
      <c r="EL1204" s="1411" t="s">
        <v>2485</v>
      </c>
      <c r="EM1204" s="1411" t="s">
        <v>2486</v>
      </c>
      <c r="EN1204" s="1411" t="s">
        <v>2953</v>
      </c>
      <c r="EO1204" s="1414" t="s">
        <v>2954</v>
      </c>
    </row>
    <row r="1205" spans="136:145">
      <c r="EF1205" s="1412"/>
      <c r="EG1205" s="1411" t="s">
        <v>4440</v>
      </c>
      <c r="EH1205" s="1411" t="s">
        <v>603</v>
      </c>
      <c r="EI1205" s="1411" t="s">
        <v>1906</v>
      </c>
      <c r="EJ1205" s="1411" t="s">
        <v>4441</v>
      </c>
      <c r="EK1205" s="1411" t="s">
        <v>4441</v>
      </c>
      <c r="EL1205" s="1411" t="s">
        <v>2485</v>
      </c>
      <c r="EM1205" s="1411" t="s">
        <v>2486</v>
      </c>
      <c r="EN1205" s="1411" t="s">
        <v>2953</v>
      </c>
      <c r="EO1205" s="1414" t="s">
        <v>2954</v>
      </c>
    </row>
    <row r="1206" spans="136:145">
      <c r="EF1206" s="1412"/>
      <c r="EG1206" s="1411" t="s">
        <v>4442</v>
      </c>
      <c r="EH1206" s="1411" t="s">
        <v>603</v>
      </c>
      <c r="EI1206" s="1411" t="s">
        <v>1906</v>
      </c>
      <c r="EJ1206" s="1411" t="s">
        <v>844</v>
      </c>
      <c r="EK1206" s="1411" t="s">
        <v>844</v>
      </c>
      <c r="EL1206" s="1411" t="s">
        <v>2485</v>
      </c>
      <c r="EM1206" s="1411" t="s">
        <v>2486</v>
      </c>
      <c r="EN1206" s="1411" t="s">
        <v>2953</v>
      </c>
      <c r="EO1206" s="1414" t="s">
        <v>2954</v>
      </c>
    </row>
    <row r="1207" spans="136:145">
      <c r="EF1207" s="1412"/>
      <c r="EG1207" s="1411" t="s">
        <v>4443</v>
      </c>
      <c r="EH1207" s="1411" t="s">
        <v>603</v>
      </c>
      <c r="EI1207" s="1411" t="s">
        <v>1906</v>
      </c>
      <c r="EJ1207" s="1411" t="s">
        <v>4444</v>
      </c>
      <c r="EK1207" s="1411" t="s">
        <v>4444</v>
      </c>
      <c r="EL1207" s="1411" t="s">
        <v>2485</v>
      </c>
      <c r="EM1207" s="1411" t="s">
        <v>2486</v>
      </c>
      <c r="EN1207" s="1411" t="s">
        <v>2953</v>
      </c>
      <c r="EO1207" s="1414" t="s">
        <v>2954</v>
      </c>
    </row>
    <row r="1208" spans="136:145">
      <c r="EF1208" s="1412"/>
      <c r="EG1208" s="1411" t="s">
        <v>4445</v>
      </c>
      <c r="EH1208" s="1411" t="s">
        <v>603</v>
      </c>
      <c r="EI1208" s="1411" t="s">
        <v>1906</v>
      </c>
      <c r="EJ1208" s="1411" t="s">
        <v>4446</v>
      </c>
      <c r="EK1208" s="1411" t="s">
        <v>4446</v>
      </c>
      <c r="EL1208" s="1411" t="s">
        <v>2485</v>
      </c>
      <c r="EM1208" s="1411" t="s">
        <v>2486</v>
      </c>
      <c r="EN1208" s="1411" t="s">
        <v>2953</v>
      </c>
      <c r="EO1208" s="1414" t="s">
        <v>2954</v>
      </c>
    </row>
    <row r="1209" spans="136:145">
      <c r="EF1209" s="1412"/>
      <c r="EG1209" s="1411" t="s">
        <v>4447</v>
      </c>
      <c r="EH1209" s="1411" t="s">
        <v>603</v>
      </c>
      <c r="EI1209" s="1411" t="s">
        <v>1906</v>
      </c>
      <c r="EJ1209" s="1411" t="s">
        <v>4448</v>
      </c>
      <c r="EK1209" s="1411" t="s">
        <v>4448</v>
      </c>
      <c r="EL1209" s="1411" t="s">
        <v>1980</v>
      </c>
      <c r="EM1209" s="1411" t="s">
        <v>1981</v>
      </c>
      <c r="EN1209" s="1411" t="s">
        <v>1910</v>
      </c>
      <c r="EO1209" s="1414" t="s">
        <v>1982</v>
      </c>
    </row>
    <row r="1210" spans="136:145">
      <c r="EF1210" s="1412"/>
      <c r="EG1210" s="1411" t="s">
        <v>4449</v>
      </c>
      <c r="EH1210" s="1411" t="s">
        <v>603</v>
      </c>
      <c r="EI1210" s="1411" t="s">
        <v>1906</v>
      </c>
      <c r="EJ1210" s="1411" t="s">
        <v>4450</v>
      </c>
      <c r="EK1210" s="1411" t="s">
        <v>4450</v>
      </c>
      <c r="EL1210" s="1411" t="s">
        <v>2485</v>
      </c>
      <c r="EM1210" s="1411" t="s">
        <v>2486</v>
      </c>
      <c r="EN1210" s="1411" t="s">
        <v>2953</v>
      </c>
      <c r="EO1210" s="1414" t="s">
        <v>2954</v>
      </c>
    </row>
    <row r="1211" spans="136:145">
      <c r="EF1211" s="1412"/>
      <c r="EG1211" s="1411" t="s">
        <v>4451</v>
      </c>
      <c r="EH1211" s="1411" t="s">
        <v>603</v>
      </c>
      <c r="EI1211" s="1411" t="s">
        <v>1906</v>
      </c>
      <c r="EJ1211" s="1411" t="s">
        <v>4452</v>
      </c>
      <c r="EK1211" s="1411" t="s">
        <v>4452</v>
      </c>
      <c r="EL1211" s="1411" t="s">
        <v>2485</v>
      </c>
      <c r="EM1211" s="1411" t="s">
        <v>2486</v>
      </c>
      <c r="EN1211" s="1411" t="s">
        <v>2953</v>
      </c>
      <c r="EO1211" s="1414" t="s">
        <v>2954</v>
      </c>
    </row>
    <row r="1212" spans="136:145">
      <c r="EF1212" s="1412"/>
      <c r="EG1212" s="1411" t="s">
        <v>4453</v>
      </c>
      <c r="EH1212" s="1411" t="s">
        <v>603</v>
      </c>
      <c r="EI1212" s="1411" t="s">
        <v>1906</v>
      </c>
      <c r="EJ1212" s="1411" t="s">
        <v>4454</v>
      </c>
      <c r="EK1212" s="1411" t="s">
        <v>4454</v>
      </c>
      <c r="EL1212" s="1411" t="s">
        <v>2485</v>
      </c>
      <c r="EM1212" s="1411" t="s">
        <v>2486</v>
      </c>
      <c r="EN1212" s="1411" t="s">
        <v>2953</v>
      </c>
      <c r="EO1212" s="1414" t="s">
        <v>2954</v>
      </c>
    </row>
    <row r="1213" spans="136:145">
      <c r="EF1213" s="1412"/>
      <c r="EG1213" s="1411" t="s">
        <v>4455</v>
      </c>
      <c r="EH1213" s="1411" t="s">
        <v>603</v>
      </c>
      <c r="EI1213" s="1411" t="s">
        <v>1906</v>
      </c>
      <c r="EJ1213" s="1411" t="s">
        <v>4456</v>
      </c>
      <c r="EK1213" s="1411" t="s">
        <v>4456</v>
      </c>
      <c r="EL1213" s="1411" t="s">
        <v>2485</v>
      </c>
      <c r="EM1213" s="1411" t="s">
        <v>2486</v>
      </c>
      <c r="EN1213" s="1411" t="s">
        <v>2953</v>
      </c>
      <c r="EO1213" s="1414" t="s">
        <v>2954</v>
      </c>
    </row>
    <row r="1214" spans="136:145">
      <c r="EF1214" s="1412"/>
      <c r="EG1214" s="1411" t="s">
        <v>4457</v>
      </c>
      <c r="EH1214" s="1411" t="s">
        <v>603</v>
      </c>
      <c r="EI1214" s="1411" t="s">
        <v>1906</v>
      </c>
      <c r="EJ1214" s="1411" t="s">
        <v>4458</v>
      </c>
      <c r="EK1214" s="1411" t="s">
        <v>4458</v>
      </c>
      <c r="EL1214" s="1411" t="s">
        <v>2485</v>
      </c>
      <c r="EM1214" s="1411" t="s">
        <v>2486</v>
      </c>
      <c r="EN1214" s="1411" t="s">
        <v>2953</v>
      </c>
      <c r="EO1214" s="1414" t="s">
        <v>2954</v>
      </c>
    </row>
    <row r="1215" spans="136:145">
      <c r="EF1215" s="1412"/>
      <c r="EG1215" s="1411" t="s">
        <v>4459</v>
      </c>
      <c r="EH1215" s="1411" t="s">
        <v>603</v>
      </c>
      <c r="EI1215" s="1411" t="s">
        <v>1906</v>
      </c>
      <c r="EJ1215" s="1411" t="s">
        <v>4460</v>
      </c>
      <c r="EK1215" s="1411" t="s">
        <v>4460</v>
      </c>
      <c r="EL1215" s="1411" t="s">
        <v>2485</v>
      </c>
      <c r="EM1215" s="1411" t="s">
        <v>2486</v>
      </c>
      <c r="EN1215" s="1411" t="s">
        <v>2953</v>
      </c>
      <c r="EO1215" s="1414" t="s">
        <v>2954</v>
      </c>
    </row>
    <row r="1216" spans="136:145">
      <c r="EF1216" s="1412"/>
      <c r="EG1216" s="1411" t="s">
        <v>4461</v>
      </c>
      <c r="EH1216" s="1411" t="s">
        <v>603</v>
      </c>
      <c r="EI1216" s="1411" t="s">
        <v>1906</v>
      </c>
      <c r="EJ1216" s="1411" t="s">
        <v>4462</v>
      </c>
      <c r="EK1216" s="1411" t="s">
        <v>4462</v>
      </c>
      <c r="EL1216" s="1411" t="s">
        <v>1908</v>
      </c>
      <c r="EM1216" s="1411" t="s">
        <v>3036</v>
      </c>
      <c r="EN1216" s="1411" t="s">
        <v>1910</v>
      </c>
      <c r="EO1216" s="1414" t="s">
        <v>1911</v>
      </c>
    </row>
    <row r="1217" spans="136:145">
      <c r="EF1217" s="1412"/>
      <c r="EG1217" s="1411" t="s">
        <v>4463</v>
      </c>
      <c r="EH1217" s="1411" t="s">
        <v>603</v>
      </c>
      <c r="EI1217" s="1411" t="s">
        <v>1906</v>
      </c>
      <c r="EJ1217" s="1411" t="s">
        <v>4464</v>
      </c>
      <c r="EK1217" s="1411" t="s">
        <v>4464</v>
      </c>
      <c r="EL1217" s="1411" t="s">
        <v>1908</v>
      </c>
      <c r="EM1217" s="1411" t="s">
        <v>3036</v>
      </c>
      <c r="EN1217" s="1411" t="s">
        <v>1910</v>
      </c>
      <c r="EO1217" s="1414" t="s">
        <v>1911</v>
      </c>
    </row>
    <row r="1218" spans="136:145">
      <c r="EF1218" s="1412"/>
      <c r="EG1218" s="1411" t="s">
        <v>4465</v>
      </c>
      <c r="EH1218" s="1411" t="s">
        <v>603</v>
      </c>
      <c r="EI1218" s="1411" t="s">
        <v>1906</v>
      </c>
      <c r="EJ1218" s="1411" t="s">
        <v>845</v>
      </c>
      <c r="EK1218" s="1411" t="s">
        <v>845</v>
      </c>
      <c r="EL1218" s="1411" t="s">
        <v>2485</v>
      </c>
      <c r="EM1218" s="1411" t="s">
        <v>2486</v>
      </c>
      <c r="EN1218" s="1411" t="s">
        <v>2953</v>
      </c>
      <c r="EO1218" s="1414" t="s">
        <v>2954</v>
      </c>
    </row>
    <row r="1219" spans="136:145">
      <c r="EF1219" s="1412"/>
      <c r="EG1219" s="1411" t="s">
        <v>4466</v>
      </c>
      <c r="EH1219" s="1411" t="s">
        <v>603</v>
      </c>
      <c r="EI1219" s="1411" t="s">
        <v>1906</v>
      </c>
      <c r="EJ1219" s="1411" t="s">
        <v>4467</v>
      </c>
      <c r="EK1219" s="1411" t="s">
        <v>4467</v>
      </c>
      <c r="EL1219" s="1411" t="s">
        <v>2485</v>
      </c>
      <c r="EM1219" s="1411" t="s">
        <v>2486</v>
      </c>
      <c r="EN1219" s="1411" t="s">
        <v>2953</v>
      </c>
      <c r="EO1219" s="1414" t="s">
        <v>2954</v>
      </c>
    </row>
    <row r="1220" spans="136:145">
      <c r="EF1220" s="1412"/>
      <c r="EG1220" s="1411" t="s">
        <v>4468</v>
      </c>
      <c r="EH1220" s="1411" t="s">
        <v>603</v>
      </c>
      <c r="EI1220" s="1411" t="s">
        <v>1906</v>
      </c>
      <c r="EJ1220" s="1411" t="s">
        <v>4469</v>
      </c>
      <c r="EK1220" s="1411" t="s">
        <v>4469</v>
      </c>
      <c r="EL1220" s="1411" t="s">
        <v>2485</v>
      </c>
      <c r="EM1220" s="1411" t="s">
        <v>2486</v>
      </c>
      <c r="EN1220" s="1411" t="s">
        <v>2953</v>
      </c>
      <c r="EO1220" s="1414" t="s">
        <v>2954</v>
      </c>
    </row>
    <row r="1221" spans="136:145">
      <c r="EF1221" s="1412"/>
      <c r="EG1221" s="1411" t="s">
        <v>4470</v>
      </c>
      <c r="EH1221" s="1411" t="s">
        <v>603</v>
      </c>
      <c r="EI1221" s="1411" t="s">
        <v>1906</v>
      </c>
      <c r="EJ1221" s="1411" t="s">
        <v>4471</v>
      </c>
      <c r="EK1221" s="1411" t="s">
        <v>4471</v>
      </c>
      <c r="EL1221" s="1411" t="s">
        <v>2485</v>
      </c>
      <c r="EM1221" s="1411" t="s">
        <v>2486</v>
      </c>
      <c r="EN1221" s="1411" t="s">
        <v>2953</v>
      </c>
      <c r="EO1221" s="1414" t="s">
        <v>2954</v>
      </c>
    </row>
    <row r="1222" spans="136:145">
      <c r="EF1222" s="1412"/>
      <c r="EG1222" s="1411" t="s">
        <v>4472</v>
      </c>
      <c r="EH1222" s="1411" t="s">
        <v>603</v>
      </c>
      <c r="EI1222" s="1411" t="s">
        <v>1906</v>
      </c>
      <c r="EJ1222" s="1411" t="s">
        <v>4473</v>
      </c>
      <c r="EK1222" s="1411" t="s">
        <v>4473</v>
      </c>
      <c r="EL1222" s="1411" t="s">
        <v>2485</v>
      </c>
      <c r="EM1222" s="1411" t="s">
        <v>2486</v>
      </c>
      <c r="EN1222" s="1411" t="s">
        <v>2953</v>
      </c>
      <c r="EO1222" s="1414" t="s">
        <v>2954</v>
      </c>
    </row>
    <row r="1223" spans="136:145">
      <c r="EF1223" s="1412"/>
      <c r="EG1223" s="1411" t="s">
        <v>4474</v>
      </c>
      <c r="EH1223" s="1411" t="s">
        <v>603</v>
      </c>
      <c r="EI1223" s="1411" t="s">
        <v>1906</v>
      </c>
      <c r="EJ1223" s="1411" t="s">
        <v>4475</v>
      </c>
      <c r="EK1223" s="1411" t="s">
        <v>4475</v>
      </c>
      <c r="EL1223" s="1411" t="s">
        <v>2485</v>
      </c>
      <c r="EM1223" s="1411" t="s">
        <v>2486</v>
      </c>
      <c r="EN1223" s="1411" t="s">
        <v>2953</v>
      </c>
      <c r="EO1223" s="1414" t="s">
        <v>2954</v>
      </c>
    </row>
    <row r="1224" spans="136:145">
      <c r="EF1224" s="1412"/>
      <c r="EG1224" s="1411" t="s">
        <v>4476</v>
      </c>
      <c r="EH1224" s="1411" t="s">
        <v>603</v>
      </c>
      <c r="EI1224" s="1411" t="s">
        <v>1906</v>
      </c>
      <c r="EJ1224" s="1411" t="s">
        <v>4477</v>
      </c>
      <c r="EK1224" s="1411" t="s">
        <v>4477</v>
      </c>
      <c r="EL1224" s="1411" t="s">
        <v>2485</v>
      </c>
      <c r="EM1224" s="1411" t="s">
        <v>2486</v>
      </c>
      <c r="EN1224" s="1411" t="s">
        <v>2953</v>
      </c>
      <c r="EO1224" s="1414" t="s">
        <v>2954</v>
      </c>
    </row>
    <row r="1225" spans="136:145">
      <c r="EF1225" s="1412"/>
      <c r="EG1225" s="1411" t="s">
        <v>4478</v>
      </c>
      <c r="EH1225" s="1411" t="s">
        <v>603</v>
      </c>
      <c r="EI1225" s="1411" t="s">
        <v>1906</v>
      </c>
      <c r="EJ1225" s="1411" t="s">
        <v>4479</v>
      </c>
      <c r="EK1225" s="1411" t="s">
        <v>4479</v>
      </c>
      <c r="EL1225" s="1411" t="s">
        <v>2485</v>
      </c>
      <c r="EM1225" s="1411" t="s">
        <v>2486</v>
      </c>
      <c r="EN1225" s="1411" t="s">
        <v>2953</v>
      </c>
      <c r="EO1225" s="1414" t="s">
        <v>2954</v>
      </c>
    </row>
    <row r="1226" spans="136:145">
      <c r="EF1226" s="1412"/>
      <c r="EG1226" s="1411" t="s">
        <v>4480</v>
      </c>
      <c r="EH1226" s="1411" t="s">
        <v>603</v>
      </c>
      <c r="EI1226" s="1411" t="s">
        <v>1906</v>
      </c>
      <c r="EJ1226" s="1411" t="s">
        <v>4481</v>
      </c>
      <c r="EK1226" s="1411" t="s">
        <v>4481</v>
      </c>
      <c r="EL1226" s="1411" t="s">
        <v>2485</v>
      </c>
      <c r="EM1226" s="1411" t="s">
        <v>2486</v>
      </c>
      <c r="EN1226" s="1411" t="s">
        <v>2953</v>
      </c>
      <c r="EO1226" s="1414" t="s">
        <v>2954</v>
      </c>
    </row>
    <row r="1227" spans="136:145">
      <c r="EF1227" s="1412"/>
      <c r="EG1227" s="1411" t="s">
        <v>4482</v>
      </c>
      <c r="EH1227" s="1411" t="s">
        <v>603</v>
      </c>
      <c r="EI1227" s="1411" t="s">
        <v>1906</v>
      </c>
      <c r="EJ1227" s="1411" t="s">
        <v>4483</v>
      </c>
      <c r="EK1227" s="1411" t="s">
        <v>4483</v>
      </c>
      <c r="EL1227" s="1411" t="s">
        <v>2485</v>
      </c>
      <c r="EM1227" s="1411" t="s">
        <v>2486</v>
      </c>
      <c r="EN1227" s="1411" t="s">
        <v>2953</v>
      </c>
      <c r="EO1227" s="1414" t="s">
        <v>2954</v>
      </c>
    </row>
    <row r="1228" spans="136:145">
      <c r="EF1228" s="1412"/>
      <c r="EG1228" s="1411" t="s">
        <v>4484</v>
      </c>
      <c r="EH1228" s="1411" t="s">
        <v>603</v>
      </c>
      <c r="EI1228" s="1411" t="s">
        <v>1906</v>
      </c>
      <c r="EJ1228" s="1411" t="s">
        <v>4485</v>
      </c>
      <c r="EK1228" s="1411" t="s">
        <v>4485</v>
      </c>
      <c r="EL1228" s="1411" t="s">
        <v>2485</v>
      </c>
      <c r="EM1228" s="1411" t="s">
        <v>2486</v>
      </c>
      <c r="EN1228" s="1411" t="s">
        <v>2953</v>
      </c>
      <c r="EO1228" s="1414" t="s">
        <v>2954</v>
      </c>
    </row>
    <row r="1229" spans="136:145">
      <c r="EF1229" s="1412"/>
      <c r="EG1229" s="1411" t="s">
        <v>4486</v>
      </c>
      <c r="EH1229" s="1411" t="s">
        <v>603</v>
      </c>
      <c r="EI1229" s="1411" t="s">
        <v>1906</v>
      </c>
      <c r="EJ1229" s="1411" t="s">
        <v>4487</v>
      </c>
      <c r="EK1229" s="1411" t="s">
        <v>4487</v>
      </c>
      <c r="EL1229" s="1411" t="s">
        <v>1980</v>
      </c>
      <c r="EM1229" s="1411" t="s">
        <v>1981</v>
      </c>
      <c r="EN1229" s="1411" t="s">
        <v>1910</v>
      </c>
      <c r="EO1229" s="1414" t="s">
        <v>1982</v>
      </c>
    </row>
    <row r="1230" spans="136:145">
      <c r="EF1230" s="1412"/>
      <c r="EG1230" s="1411" t="s">
        <v>4488</v>
      </c>
      <c r="EH1230" s="1411" t="s">
        <v>603</v>
      </c>
      <c r="EI1230" s="1411" t="s">
        <v>1906</v>
      </c>
      <c r="EJ1230" s="1411" t="s">
        <v>4489</v>
      </c>
      <c r="EK1230" s="1411" t="s">
        <v>4489</v>
      </c>
      <c r="EL1230" s="1411" t="s">
        <v>1980</v>
      </c>
      <c r="EM1230" s="1411" t="s">
        <v>1981</v>
      </c>
      <c r="EN1230" s="1411" t="s">
        <v>1910</v>
      </c>
      <c r="EO1230" s="1414" t="s">
        <v>1982</v>
      </c>
    </row>
    <row r="1231" spans="136:145">
      <c r="EF1231" s="1412"/>
      <c r="EG1231" s="1411" t="s">
        <v>4490</v>
      </c>
      <c r="EH1231" s="1411" t="s">
        <v>603</v>
      </c>
      <c r="EI1231" s="1411" t="s">
        <v>1906</v>
      </c>
      <c r="EJ1231" s="1411" t="s">
        <v>4491</v>
      </c>
      <c r="EK1231" s="1411" t="s">
        <v>4491</v>
      </c>
      <c r="EL1231" s="1411" t="s">
        <v>1980</v>
      </c>
      <c r="EM1231" s="1411" t="s">
        <v>1981</v>
      </c>
      <c r="EN1231" s="1411" t="s">
        <v>1910</v>
      </c>
      <c r="EO1231" s="1414" t="s">
        <v>1982</v>
      </c>
    </row>
    <row r="1232" spans="136:145">
      <c r="EF1232" s="1412"/>
      <c r="EG1232" s="1411" t="s">
        <v>4492</v>
      </c>
      <c r="EH1232" s="1411" t="s">
        <v>603</v>
      </c>
      <c r="EI1232" s="1411" t="s">
        <v>1906</v>
      </c>
      <c r="EJ1232" s="1411" t="s">
        <v>4493</v>
      </c>
      <c r="EK1232" s="1411" t="s">
        <v>4493</v>
      </c>
      <c r="EL1232" s="1411" t="s">
        <v>1980</v>
      </c>
      <c r="EM1232" s="1411" t="s">
        <v>1981</v>
      </c>
      <c r="EN1232" s="1411" t="s">
        <v>1910</v>
      </c>
      <c r="EO1232" s="1414" t="s">
        <v>1982</v>
      </c>
    </row>
    <row r="1233" spans="136:145">
      <c r="EF1233" s="1412"/>
      <c r="EG1233" s="1411" t="s">
        <v>4494</v>
      </c>
      <c r="EH1233" s="1411" t="s">
        <v>603</v>
      </c>
      <c r="EI1233" s="1411" t="s">
        <v>1906</v>
      </c>
      <c r="EJ1233" s="1411" t="s">
        <v>4495</v>
      </c>
      <c r="EK1233" s="1411" t="s">
        <v>4495</v>
      </c>
      <c r="EL1233" s="1411" t="s">
        <v>2485</v>
      </c>
      <c r="EM1233" s="1411" t="s">
        <v>2486</v>
      </c>
      <c r="EN1233" s="1411" t="s">
        <v>2953</v>
      </c>
      <c r="EO1233" s="1414" t="s">
        <v>2954</v>
      </c>
    </row>
    <row r="1234" spans="136:145">
      <c r="EF1234" s="1412"/>
      <c r="EG1234" s="1411" t="s">
        <v>4496</v>
      </c>
      <c r="EH1234" s="1411" t="s">
        <v>603</v>
      </c>
      <c r="EI1234" s="1411" t="s">
        <v>1906</v>
      </c>
      <c r="EJ1234" s="1411" t="s">
        <v>4497</v>
      </c>
      <c r="EK1234" s="1411" t="s">
        <v>4497</v>
      </c>
      <c r="EL1234" s="1411" t="s">
        <v>2485</v>
      </c>
      <c r="EM1234" s="1411" t="s">
        <v>2486</v>
      </c>
      <c r="EN1234" s="1411" t="s">
        <v>2953</v>
      </c>
      <c r="EO1234" s="1414" t="s">
        <v>2954</v>
      </c>
    </row>
    <row r="1235" spans="136:145">
      <c r="EF1235" s="1412"/>
      <c r="EG1235" s="1411" t="s">
        <v>4498</v>
      </c>
      <c r="EH1235" s="1411" t="s">
        <v>603</v>
      </c>
      <c r="EI1235" s="1411" t="s">
        <v>1906</v>
      </c>
      <c r="EJ1235" s="1411" t="s">
        <v>4499</v>
      </c>
      <c r="EK1235" s="1411" t="s">
        <v>4499</v>
      </c>
      <c r="EL1235" s="1411" t="s">
        <v>2485</v>
      </c>
      <c r="EM1235" s="1411" t="s">
        <v>2486</v>
      </c>
      <c r="EN1235" s="1411" t="s">
        <v>2953</v>
      </c>
      <c r="EO1235" s="1414" t="s">
        <v>2954</v>
      </c>
    </row>
    <row r="1236" spans="136:145">
      <c r="EF1236" s="1412"/>
      <c r="EG1236" s="1411" t="s">
        <v>4500</v>
      </c>
      <c r="EH1236" s="1411" t="s">
        <v>603</v>
      </c>
      <c r="EI1236" s="1411" t="s">
        <v>1906</v>
      </c>
      <c r="EJ1236" s="1411" t="s">
        <v>4501</v>
      </c>
      <c r="EK1236" s="1411" t="s">
        <v>4501</v>
      </c>
      <c r="EL1236" s="1411" t="s">
        <v>2485</v>
      </c>
      <c r="EM1236" s="1411" t="s">
        <v>2486</v>
      </c>
      <c r="EN1236" s="1411" t="s">
        <v>2953</v>
      </c>
      <c r="EO1236" s="1414" t="s">
        <v>2954</v>
      </c>
    </row>
    <row r="1237" spans="136:145">
      <c r="EF1237" s="1412"/>
      <c r="EG1237" s="1411" t="s">
        <v>4502</v>
      </c>
      <c r="EH1237" s="1411" t="s">
        <v>603</v>
      </c>
      <c r="EI1237" s="1411" t="s">
        <v>1906</v>
      </c>
      <c r="EJ1237" s="1411" t="s">
        <v>4503</v>
      </c>
      <c r="EK1237" s="1411" t="s">
        <v>4503</v>
      </c>
      <c r="EL1237" s="1411" t="s">
        <v>2485</v>
      </c>
      <c r="EM1237" s="1411" t="s">
        <v>2486</v>
      </c>
      <c r="EN1237" s="1411" t="s">
        <v>2953</v>
      </c>
      <c r="EO1237" s="1414" t="s">
        <v>2954</v>
      </c>
    </row>
    <row r="1238" spans="136:145">
      <c r="EF1238" s="1412"/>
      <c r="EG1238" s="1411" t="s">
        <v>4504</v>
      </c>
      <c r="EH1238" s="1411" t="s">
        <v>603</v>
      </c>
      <c r="EI1238" s="1411" t="s">
        <v>1906</v>
      </c>
      <c r="EJ1238" s="1411" t="s">
        <v>4505</v>
      </c>
      <c r="EK1238" s="1411" t="s">
        <v>4505</v>
      </c>
      <c r="EL1238" s="1411" t="s">
        <v>2485</v>
      </c>
      <c r="EM1238" s="1411" t="s">
        <v>2486</v>
      </c>
      <c r="EN1238" s="1411" t="s">
        <v>2953</v>
      </c>
      <c r="EO1238" s="1414" t="s">
        <v>2954</v>
      </c>
    </row>
    <row r="1239" spans="136:145">
      <c r="EF1239" s="1412"/>
      <c r="EG1239" s="1411" t="s">
        <v>4506</v>
      </c>
      <c r="EH1239" s="1411" t="s">
        <v>603</v>
      </c>
      <c r="EI1239" s="1411" t="s">
        <v>1906</v>
      </c>
      <c r="EJ1239" s="1411" t="s">
        <v>4507</v>
      </c>
      <c r="EK1239" s="1411" t="s">
        <v>4507</v>
      </c>
      <c r="EL1239" s="1411" t="s">
        <v>2485</v>
      </c>
      <c r="EM1239" s="1411" t="s">
        <v>2486</v>
      </c>
      <c r="EN1239" s="1411" t="s">
        <v>2953</v>
      </c>
      <c r="EO1239" s="1414" t="s">
        <v>2954</v>
      </c>
    </row>
    <row r="1240" spans="136:145">
      <c r="EF1240" s="1412"/>
      <c r="EG1240" s="1411" t="s">
        <v>4508</v>
      </c>
      <c r="EH1240" s="1411" t="s">
        <v>603</v>
      </c>
      <c r="EI1240" s="1411" t="s">
        <v>1906</v>
      </c>
      <c r="EJ1240" s="1411" t="s">
        <v>4509</v>
      </c>
      <c r="EK1240" s="1411" t="s">
        <v>4509</v>
      </c>
      <c r="EL1240" s="1411" t="s">
        <v>2485</v>
      </c>
      <c r="EM1240" s="1411" t="s">
        <v>2486</v>
      </c>
      <c r="EN1240" s="1411" t="s">
        <v>2953</v>
      </c>
      <c r="EO1240" s="1414" t="s">
        <v>2954</v>
      </c>
    </row>
    <row r="1241" spans="136:145">
      <c r="EF1241" s="1412"/>
      <c r="EG1241" s="1411" t="s">
        <v>4510</v>
      </c>
      <c r="EH1241" s="1411" t="s">
        <v>603</v>
      </c>
      <c r="EI1241" s="1411" t="s">
        <v>1906</v>
      </c>
      <c r="EJ1241" s="1411" t="s">
        <v>4511</v>
      </c>
      <c r="EK1241" s="1411" t="s">
        <v>4511</v>
      </c>
      <c r="EL1241" s="1411" t="s">
        <v>2485</v>
      </c>
      <c r="EM1241" s="1411" t="s">
        <v>2486</v>
      </c>
      <c r="EN1241" s="1411" t="s">
        <v>2953</v>
      </c>
      <c r="EO1241" s="1414" t="s">
        <v>2954</v>
      </c>
    </row>
    <row r="1242" spans="136:145">
      <c r="EF1242" s="1412"/>
      <c r="EG1242" s="1411" t="s">
        <v>4512</v>
      </c>
      <c r="EH1242" s="1411" t="s">
        <v>603</v>
      </c>
      <c r="EI1242" s="1411" t="s">
        <v>1906</v>
      </c>
      <c r="EJ1242" s="1411" t="s">
        <v>4513</v>
      </c>
      <c r="EK1242" s="1411" t="s">
        <v>4513</v>
      </c>
      <c r="EL1242" s="1411" t="s">
        <v>2485</v>
      </c>
      <c r="EM1242" s="1411" t="s">
        <v>2486</v>
      </c>
      <c r="EN1242" s="1411" t="s">
        <v>2953</v>
      </c>
      <c r="EO1242" s="1414" t="s">
        <v>2954</v>
      </c>
    </row>
    <row r="1243" spans="136:145">
      <c r="EF1243" s="1412"/>
      <c r="EG1243" s="1411" t="s">
        <v>4514</v>
      </c>
      <c r="EH1243" s="1411" t="s">
        <v>603</v>
      </c>
      <c r="EI1243" s="1411" t="s">
        <v>1906</v>
      </c>
      <c r="EJ1243" s="1411" t="s">
        <v>4515</v>
      </c>
      <c r="EK1243" s="1411" t="s">
        <v>4515</v>
      </c>
      <c r="EL1243" s="1411" t="s">
        <v>2485</v>
      </c>
      <c r="EM1243" s="1411" t="s">
        <v>2486</v>
      </c>
      <c r="EN1243" s="1411" t="s">
        <v>2953</v>
      </c>
      <c r="EO1243" s="1414" t="s">
        <v>2954</v>
      </c>
    </row>
    <row r="1244" spans="136:145">
      <c r="EF1244" s="1412"/>
      <c r="EG1244" s="1411" t="s">
        <v>4516</v>
      </c>
      <c r="EH1244" s="1411" t="s">
        <v>603</v>
      </c>
      <c r="EI1244" s="1411" t="s">
        <v>1906</v>
      </c>
      <c r="EJ1244" s="1411" t="s">
        <v>4517</v>
      </c>
      <c r="EK1244" s="1411" t="s">
        <v>4517</v>
      </c>
      <c r="EL1244" s="1411" t="s">
        <v>2485</v>
      </c>
      <c r="EM1244" s="1411" t="s">
        <v>2486</v>
      </c>
      <c r="EN1244" s="1411" t="s">
        <v>2953</v>
      </c>
      <c r="EO1244" s="1414" t="s">
        <v>2954</v>
      </c>
    </row>
    <row r="1245" spans="136:145">
      <c r="EF1245" s="1412"/>
      <c r="EG1245" s="1411" t="s">
        <v>4518</v>
      </c>
      <c r="EH1245" s="1411" t="s">
        <v>603</v>
      </c>
      <c r="EI1245" s="1411" t="s">
        <v>1906</v>
      </c>
      <c r="EJ1245" s="1411" t="s">
        <v>4519</v>
      </c>
      <c r="EK1245" s="1411" t="s">
        <v>4519</v>
      </c>
      <c r="EL1245" s="1411" t="s">
        <v>2485</v>
      </c>
      <c r="EM1245" s="1411" t="s">
        <v>2486</v>
      </c>
      <c r="EN1245" s="1411" t="s">
        <v>2953</v>
      </c>
      <c r="EO1245" s="1414" t="s">
        <v>2954</v>
      </c>
    </row>
    <row r="1246" spans="136:145">
      <c r="EF1246" s="1412"/>
      <c r="EG1246" s="1411" t="s">
        <v>4520</v>
      </c>
      <c r="EH1246" s="1411" t="s">
        <v>603</v>
      </c>
      <c r="EI1246" s="1411" t="s">
        <v>1906</v>
      </c>
      <c r="EJ1246" s="1411" t="s">
        <v>4521</v>
      </c>
      <c r="EK1246" s="1411" t="s">
        <v>4521</v>
      </c>
      <c r="EL1246" s="1411" t="s">
        <v>2485</v>
      </c>
      <c r="EM1246" s="1411" t="s">
        <v>2486</v>
      </c>
      <c r="EN1246" s="1411" t="s">
        <v>2953</v>
      </c>
      <c r="EO1246" s="1414" t="s">
        <v>2954</v>
      </c>
    </row>
    <row r="1247" spans="136:145">
      <c r="EF1247" s="1412"/>
      <c r="EG1247" s="1411" t="s">
        <v>4522</v>
      </c>
      <c r="EH1247" s="1411" t="s">
        <v>603</v>
      </c>
      <c r="EI1247" s="1411" t="s">
        <v>1906</v>
      </c>
      <c r="EJ1247" s="1411" t="s">
        <v>4523</v>
      </c>
      <c r="EK1247" s="1411" t="s">
        <v>4523</v>
      </c>
      <c r="EL1247" s="1411" t="s">
        <v>2485</v>
      </c>
      <c r="EM1247" s="1411" t="s">
        <v>2486</v>
      </c>
      <c r="EN1247" s="1411" t="s">
        <v>2953</v>
      </c>
      <c r="EO1247" s="1414" t="s">
        <v>2954</v>
      </c>
    </row>
    <row r="1248" spans="136:145">
      <c r="EF1248" s="1412"/>
      <c r="EG1248" s="1411" t="s">
        <v>4524</v>
      </c>
      <c r="EH1248" s="1411" t="s">
        <v>603</v>
      </c>
      <c r="EI1248" s="1411" t="s">
        <v>1906</v>
      </c>
      <c r="EJ1248" s="1411" t="s">
        <v>4525</v>
      </c>
      <c r="EK1248" s="1411" t="s">
        <v>4525</v>
      </c>
      <c r="EL1248" s="1411" t="s">
        <v>2485</v>
      </c>
      <c r="EM1248" s="1411" t="s">
        <v>2486</v>
      </c>
      <c r="EN1248" s="1411" t="s">
        <v>2953</v>
      </c>
      <c r="EO1248" s="1414" t="s">
        <v>2954</v>
      </c>
    </row>
    <row r="1249" spans="136:145">
      <c r="EF1249" s="1412"/>
      <c r="EG1249" s="1411" t="s">
        <v>4526</v>
      </c>
      <c r="EH1249" s="1411" t="s">
        <v>603</v>
      </c>
      <c r="EI1249" s="1411" t="s">
        <v>1906</v>
      </c>
      <c r="EJ1249" s="1411" t="s">
        <v>4527</v>
      </c>
      <c r="EK1249" s="1411" t="s">
        <v>4527</v>
      </c>
      <c r="EL1249" s="1411" t="s">
        <v>2485</v>
      </c>
      <c r="EM1249" s="1411" t="s">
        <v>2486</v>
      </c>
      <c r="EN1249" s="1411" t="s">
        <v>2953</v>
      </c>
      <c r="EO1249" s="1414" t="s">
        <v>2954</v>
      </c>
    </row>
    <row r="1250" spans="136:145">
      <c r="EF1250" s="1412"/>
      <c r="EG1250" s="1411" t="s">
        <v>4528</v>
      </c>
      <c r="EH1250" s="1411" t="s">
        <v>603</v>
      </c>
      <c r="EI1250" s="1411" t="s">
        <v>1906</v>
      </c>
      <c r="EJ1250" s="1411" t="s">
        <v>4529</v>
      </c>
      <c r="EK1250" s="1411" t="s">
        <v>4529</v>
      </c>
      <c r="EL1250" s="1411" t="s">
        <v>2485</v>
      </c>
      <c r="EM1250" s="1411" t="s">
        <v>2486</v>
      </c>
      <c r="EN1250" s="1411" t="s">
        <v>2953</v>
      </c>
      <c r="EO1250" s="1414" t="s">
        <v>2954</v>
      </c>
    </row>
    <row r="1251" spans="136:145">
      <c r="EF1251" s="1412"/>
      <c r="EG1251" s="1411" t="s">
        <v>4530</v>
      </c>
      <c r="EH1251" s="1411" t="s">
        <v>603</v>
      </c>
      <c r="EI1251" s="1411" t="s">
        <v>1906</v>
      </c>
      <c r="EJ1251" s="1411" t="s">
        <v>4531</v>
      </c>
      <c r="EK1251" s="1411" t="s">
        <v>4531</v>
      </c>
      <c r="EL1251" s="1411" t="s">
        <v>2485</v>
      </c>
      <c r="EM1251" s="1411" t="s">
        <v>2486</v>
      </c>
      <c r="EN1251" s="1411" t="s">
        <v>2953</v>
      </c>
      <c r="EO1251" s="1414" t="s">
        <v>2954</v>
      </c>
    </row>
    <row r="1252" spans="136:145">
      <c r="EF1252" s="1412"/>
      <c r="EG1252" s="1411" t="s">
        <v>4532</v>
      </c>
      <c r="EH1252" s="1411" t="s">
        <v>603</v>
      </c>
      <c r="EI1252" s="1411" t="s">
        <v>1906</v>
      </c>
      <c r="EJ1252" s="1411" t="s">
        <v>4533</v>
      </c>
      <c r="EK1252" s="1411" t="s">
        <v>4533</v>
      </c>
      <c r="EL1252" s="1411" t="s">
        <v>2485</v>
      </c>
      <c r="EM1252" s="1411" t="s">
        <v>2486</v>
      </c>
      <c r="EN1252" s="1411" t="s">
        <v>2953</v>
      </c>
      <c r="EO1252" s="1414" t="s">
        <v>2954</v>
      </c>
    </row>
    <row r="1253" spans="136:145">
      <c r="EF1253" s="1412"/>
      <c r="EG1253" s="1411" t="s">
        <v>4534</v>
      </c>
      <c r="EH1253" s="1411" t="s">
        <v>603</v>
      </c>
      <c r="EI1253" s="1411" t="s">
        <v>1906</v>
      </c>
      <c r="EJ1253" s="1411" t="s">
        <v>4535</v>
      </c>
      <c r="EK1253" s="1411" t="s">
        <v>4535</v>
      </c>
      <c r="EL1253" s="1411" t="s">
        <v>2485</v>
      </c>
      <c r="EM1253" s="1411" t="s">
        <v>2486</v>
      </c>
      <c r="EN1253" s="1411" t="s">
        <v>2953</v>
      </c>
      <c r="EO1253" s="1414" t="s">
        <v>2954</v>
      </c>
    </row>
    <row r="1254" spans="136:145">
      <c r="EF1254" s="1412"/>
      <c r="EG1254" s="1411" t="s">
        <v>4536</v>
      </c>
      <c r="EH1254" s="1411" t="s">
        <v>603</v>
      </c>
      <c r="EI1254" s="1411" t="s">
        <v>1906</v>
      </c>
      <c r="EJ1254" s="1411" t="s">
        <v>4537</v>
      </c>
      <c r="EK1254" s="1411" t="s">
        <v>4537</v>
      </c>
      <c r="EL1254" s="1411" t="s">
        <v>2485</v>
      </c>
      <c r="EM1254" s="1411" t="s">
        <v>2486</v>
      </c>
      <c r="EN1254" s="1411" t="s">
        <v>2953</v>
      </c>
      <c r="EO1254" s="1414" t="s">
        <v>2954</v>
      </c>
    </row>
    <row r="1255" spans="136:145">
      <c r="EF1255" s="1412"/>
      <c r="EG1255" s="1411" t="s">
        <v>4538</v>
      </c>
      <c r="EH1255" s="1411" t="s">
        <v>603</v>
      </c>
      <c r="EI1255" s="1411" t="s">
        <v>1906</v>
      </c>
      <c r="EJ1255" s="1411" t="s">
        <v>4539</v>
      </c>
      <c r="EK1255" s="1411" t="s">
        <v>4539</v>
      </c>
      <c r="EL1255" s="1411" t="s">
        <v>2485</v>
      </c>
      <c r="EM1255" s="1411" t="s">
        <v>2486</v>
      </c>
      <c r="EN1255" s="1411" t="s">
        <v>2953</v>
      </c>
      <c r="EO1255" s="1414" t="s">
        <v>2954</v>
      </c>
    </row>
    <row r="1256" spans="136:145">
      <c r="EF1256" s="1412"/>
      <c r="EG1256" s="1411" t="s">
        <v>4540</v>
      </c>
      <c r="EH1256" s="1411" t="s">
        <v>603</v>
      </c>
      <c r="EI1256" s="1411" t="s">
        <v>1906</v>
      </c>
      <c r="EJ1256" s="1411" t="s">
        <v>4541</v>
      </c>
      <c r="EK1256" s="1411" t="s">
        <v>4541</v>
      </c>
      <c r="EL1256" s="1411" t="s">
        <v>2485</v>
      </c>
      <c r="EM1256" s="1411" t="s">
        <v>2486</v>
      </c>
      <c r="EN1256" s="1411" t="s">
        <v>2953</v>
      </c>
      <c r="EO1256" s="1414" t="s">
        <v>2954</v>
      </c>
    </row>
    <row r="1257" spans="136:145">
      <c r="EF1257" s="1412"/>
      <c r="EG1257" s="1411" t="s">
        <v>4542</v>
      </c>
      <c r="EH1257" s="1411" t="s">
        <v>603</v>
      </c>
      <c r="EI1257" s="1411" t="s">
        <v>1906</v>
      </c>
      <c r="EJ1257" s="1411" t="s">
        <v>4543</v>
      </c>
      <c r="EK1257" s="1411" t="s">
        <v>4543</v>
      </c>
      <c r="EL1257" s="1411" t="s">
        <v>2485</v>
      </c>
      <c r="EM1257" s="1411" t="s">
        <v>2486</v>
      </c>
      <c r="EN1257" s="1411" t="s">
        <v>2953</v>
      </c>
      <c r="EO1257" s="1414" t="s">
        <v>2954</v>
      </c>
    </row>
    <row r="1258" spans="136:145">
      <c r="EF1258" s="1412"/>
      <c r="EG1258" s="1411" t="s">
        <v>4544</v>
      </c>
      <c r="EH1258" s="1411" t="s">
        <v>603</v>
      </c>
      <c r="EI1258" s="1411" t="s">
        <v>1906</v>
      </c>
      <c r="EJ1258" s="1411" t="s">
        <v>4545</v>
      </c>
      <c r="EK1258" s="1411" t="s">
        <v>4545</v>
      </c>
      <c r="EL1258" s="1411" t="s">
        <v>2485</v>
      </c>
      <c r="EM1258" s="1411" t="s">
        <v>2486</v>
      </c>
      <c r="EN1258" s="1411" t="s">
        <v>2953</v>
      </c>
      <c r="EO1258" s="1414" t="s">
        <v>2954</v>
      </c>
    </row>
    <row r="1259" spans="136:145">
      <c r="EF1259" s="1412"/>
      <c r="EG1259" s="1411" t="s">
        <v>4546</v>
      </c>
      <c r="EH1259" s="1411" t="s">
        <v>603</v>
      </c>
      <c r="EI1259" s="1411" t="s">
        <v>1906</v>
      </c>
      <c r="EJ1259" s="1411" t="s">
        <v>4547</v>
      </c>
      <c r="EK1259" s="1411" t="s">
        <v>4547</v>
      </c>
      <c r="EL1259" s="1411" t="s">
        <v>2485</v>
      </c>
      <c r="EM1259" s="1411" t="s">
        <v>2486</v>
      </c>
      <c r="EN1259" s="1411" t="s">
        <v>2953</v>
      </c>
      <c r="EO1259" s="1414" t="s">
        <v>2954</v>
      </c>
    </row>
    <row r="1260" spans="136:145">
      <c r="EF1260" s="1412"/>
      <c r="EG1260" s="1411" t="s">
        <v>4548</v>
      </c>
      <c r="EH1260" s="1411" t="s">
        <v>603</v>
      </c>
      <c r="EI1260" s="1411" t="s">
        <v>1906</v>
      </c>
      <c r="EJ1260" s="1411" t="s">
        <v>4549</v>
      </c>
      <c r="EK1260" s="1411" t="s">
        <v>4549</v>
      </c>
      <c r="EL1260" s="1411" t="s">
        <v>2485</v>
      </c>
      <c r="EM1260" s="1411" t="s">
        <v>2486</v>
      </c>
      <c r="EN1260" s="1411" t="s">
        <v>2953</v>
      </c>
      <c r="EO1260" s="1414" t="s">
        <v>2954</v>
      </c>
    </row>
    <row r="1261" spans="136:145">
      <c r="EF1261" s="1412"/>
      <c r="EG1261" s="1411" t="s">
        <v>4550</v>
      </c>
      <c r="EH1261" s="1411" t="s">
        <v>603</v>
      </c>
      <c r="EI1261" s="1411" t="s">
        <v>1906</v>
      </c>
      <c r="EJ1261" s="1411" t="s">
        <v>4551</v>
      </c>
      <c r="EK1261" s="1411" t="s">
        <v>4551</v>
      </c>
      <c r="EL1261" s="1411" t="s">
        <v>2485</v>
      </c>
      <c r="EM1261" s="1411" t="s">
        <v>2486</v>
      </c>
      <c r="EN1261" s="1411" t="s">
        <v>2953</v>
      </c>
      <c r="EO1261" s="1414" t="s">
        <v>2954</v>
      </c>
    </row>
    <row r="1262" spans="136:145">
      <c r="EF1262" s="1412"/>
      <c r="EG1262" s="1411" t="s">
        <v>4552</v>
      </c>
      <c r="EH1262" s="1411" t="s">
        <v>603</v>
      </c>
      <c r="EI1262" s="1411" t="s">
        <v>1906</v>
      </c>
      <c r="EJ1262" s="1411" t="s">
        <v>4553</v>
      </c>
      <c r="EK1262" s="1411" t="s">
        <v>4553</v>
      </c>
      <c r="EL1262" s="1411" t="s">
        <v>2485</v>
      </c>
      <c r="EM1262" s="1411" t="s">
        <v>2486</v>
      </c>
      <c r="EN1262" s="1411" t="s">
        <v>2953</v>
      </c>
      <c r="EO1262" s="1414" t="s">
        <v>2954</v>
      </c>
    </row>
    <row r="1263" spans="136:145">
      <c r="EF1263" s="1412"/>
      <c r="EG1263" s="1411" t="s">
        <v>4554</v>
      </c>
      <c r="EH1263" s="1411" t="s">
        <v>603</v>
      </c>
      <c r="EI1263" s="1411" t="s">
        <v>1906</v>
      </c>
      <c r="EJ1263" s="1411" t="s">
        <v>4555</v>
      </c>
      <c r="EK1263" s="1411" t="s">
        <v>4555</v>
      </c>
      <c r="EL1263" s="1411" t="s">
        <v>2485</v>
      </c>
      <c r="EM1263" s="1411" t="s">
        <v>2486</v>
      </c>
      <c r="EN1263" s="1411" t="s">
        <v>2953</v>
      </c>
      <c r="EO1263" s="1414" t="s">
        <v>2954</v>
      </c>
    </row>
    <row r="1264" spans="136:145">
      <c r="EF1264" s="1412"/>
      <c r="EG1264" s="1411" t="s">
        <v>4556</v>
      </c>
      <c r="EH1264" s="1411" t="s">
        <v>603</v>
      </c>
      <c r="EI1264" s="1411" t="s">
        <v>1906</v>
      </c>
      <c r="EJ1264" s="1411" t="s">
        <v>4557</v>
      </c>
      <c r="EK1264" s="1411" t="s">
        <v>4557</v>
      </c>
      <c r="EL1264" s="1411" t="s">
        <v>2485</v>
      </c>
      <c r="EM1264" s="1411" t="s">
        <v>2486</v>
      </c>
      <c r="EN1264" s="1411" t="s">
        <v>2953</v>
      </c>
      <c r="EO1264" s="1414" t="s">
        <v>2954</v>
      </c>
    </row>
    <row r="1265" spans="136:145">
      <c r="EF1265" s="1412"/>
      <c r="EG1265" s="1411" t="s">
        <v>4558</v>
      </c>
      <c r="EH1265" s="1411" t="s">
        <v>603</v>
      </c>
      <c r="EI1265" s="1411" t="s">
        <v>1906</v>
      </c>
      <c r="EJ1265" s="1411" t="s">
        <v>4559</v>
      </c>
      <c r="EK1265" s="1411" t="s">
        <v>4559</v>
      </c>
      <c r="EL1265" s="1411" t="s">
        <v>2485</v>
      </c>
      <c r="EM1265" s="1411" t="s">
        <v>2486</v>
      </c>
      <c r="EN1265" s="1411" t="s">
        <v>2953</v>
      </c>
      <c r="EO1265" s="1414" t="s">
        <v>2954</v>
      </c>
    </row>
    <row r="1266" spans="136:145">
      <c r="EF1266" s="1412"/>
      <c r="EG1266" s="1411" t="s">
        <v>4560</v>
      </c>
      <c r="EH1266" s="1411" t="s">
        <v>603</v>
      </c>
      <c r="EI1266" s="1411" t="s">
        <v>1906</v>
      </c>
      <c r="EJ1266" s="1411" t="s">
        <v>4561</v>
      </c>
      <c r="EK1266" s="1411" t="s">
        <v>4561</v>
      </c>
      <c r="EL1266" s="1411" t="s">
        <v>2485</v>
      </c>
      <c r="EM1266" s="1411" t="s">
        <v>2486</v>
      </c>
      <c r="EN1266" s="1411" t="s">
        <v>2953</v>
      </c>
      <c r="EO1266" s="1414" t="s">
        <v>2954</v>
      </c>
    </row>
    <row r="1267" spans="136:145">
      <c r="EF1267" s="1412"/>
      <c r="EG1267" s="1411" t="s">
        <v>4562</v>
      </c>
      <c r="EH1267" s="1411" t="s">
        <v>603</v>
      </c>
      <c r="EI1267" s="1411" t="s">
        <v>1906</v>
      </c>
      <c r="EJ1267" s="1411" t="s">
        <v>4563</v>
      </c>
      <c r="EK1267" s="1411" t="s">
        <v>4563</v>
      </c>
      <c r="EL1267" s="1411" t="s">
        <v>2485</v>
      </c>
      <c r="EM1267" s="1411" t="s">
        <v>2486</v>
      </c>
      <c r="EN1267" s="1411" t="s">
        <v>2953</v>
      </c>
      <c r="EO1267" s="1414" t="s">
        <v>2954</v>
      </c>
    </row>
    <row r="1268" spans="136:145">
      <c r="EF1268" s="1412"/>
      <c r="EG1268" s="1411" t="s">
        <v>4564</v>
      </c>
      <c r="EH1268" s="1411" t="s">
        <v>603</v>
      </c>
      <c r="EI1268" s="1411" t="s">
        <v>1906</v>
      </c>
      <c r="EJ1268" s="1411" t="s">
        <v>4565</v>
      </c>
      <c r="EK1268" s="1411" t="s">
        <v>4565</v>
      </c>
      <c r="EL1268" s="1411" t="s">
        <v>2485</v>
      </c>
      <c r="EM1268" s="1411" t="s">
        <v>2486</v>
      </c>
      <c r="EN1268" s="1411" t="s">
        <v>2953</v>
      </c>
      <c r="EO1268" s="1414" t="s">
        <v>2954</v>
      </c>
    </row>
    <row r="1269" spans="136:145">
      <c r="EF1269" s="1412"/>
      <c r="EG1269" s="1411" t="s">
        <v>4566</v>
      </c>
      <c r="EH1269" s="1411" t="s">
        <v>603</v>
      </c>
      <c r="EI1269" s="1411" t="s">
        <v>1906</v>
      </c>
      <c r="EJ1269" s="1411" t="s">
        <v>4567</v>
      </c>
      <c r="EK1269" s="1411" t="s">
        <v>4567</v>
      </c>
      <c r="EL1269" s="1411" t="s">
        <v>2485</v>
      </c>
      <c r="EM1269" s="1411" t="s">
        <v>2486</v>
      </c>
      <c r="EN1269" s="1411" t="s">
        <v>2953</v>
      </c>
      <c r="EO1269" s="1414" t="s">
        <v>2954</v>
      </c>
    </row>
    <row r="1270" spans="136:145">
      <c r="EF1270" s="1412"/>
      <c r="EG1270" s="1411" t="s">
        <v>4568</v>
      </c>
      <c r="EH1270" s="1411" t="s">
        <v>603</v>
      </c>
      <c r="EI1270" s="1411" t="s">
        <v>1906</v>
      </c>
      <c r="EJ1270" s="1411" t="s">
        <v>4569</v>
      </c>
      <c r="EK1270" s="1411" t="s">
        <v>4569</v>
      </c>
      <c r="EL1270" s="1411" t="s">
        <v>2485</v>
      </c>
      <c r="EM1270" s="1411" t="s">
        <v>2486</v>
      </c>
      <c r="EN1270" s="1411" t="s">
        <v>2953</v>
      </c>
      <c r="EO1270" s="1414" t="s">
        <v>2954</v>
      </c>
    </row>
    <row r="1271" spans="136:145">
      <c r="EF1271" s="1412"/>
      <c r="EG1271" s="1411" t="s">
        <v>4570</v>
      </c>
      <c r="EH1271" s="1411" t="s">
        <v>603</v>
      </c>
      <c r="EI1271" s="1411" t="s">
        <v>1906</v>
      </c>
      <c r="EJ1271" s="1411" t="s">
        <v>4571</v>
      </c>
      <c r="EK1271" s="1411" t="s">
        <v>4571</v>
      </c>
      <c r="EL1271" s="1411" t="s">
        <v>2485</v>
      </c>
      <c r="EM1271" s="1411" t="s">
        <v>2486</v>
      </c>
      <c r="EN1271" s="1411" t="s">
        <v>2953</v>
      </c>
      <c r="EO1271" s="1414" t="s">
        <v>2954</v>
      </c>
    </row>
    <row r="1272" spans="136:145">
      <c r="EF1272" s="1412"/>
      <c r="EG1272" s="1411" t="s">
        <v>4572</v>
      </c>
      <c r="EH1272" s="1411" t="s">
        <v>603</v>
      </c>
      <c r="EI1272" s="1411" t="s">
        <v>1906</v>
      </c>
      <c r="EJ1272" s="1411" t="s">
        <v>4573</v>
      </c>
      <c r="EK1272" s="1411" t="s">
        <v>4573</v>
      </c>
      <c r="EL1272" s="1411" t="s">
        <v>2485</v>
      </c>
      <c r="EM1272" s="1411" t="s">
        <v>2486</v>
      </c>
      <c r="EN1272" s="1411" t="s">
        <v>2953</v>
      </c>
      <c r="EO1272" s="1414" t="s">
        <v>2954</v>
      </c>
    </row>
    <row r="1273" spans="136:145">
      <c r="EF1273" s="1412"/>
      <c r="EG1273" s="1411" t="s">
        <v>4574</v>
      </c>
      <c r="EH1273" s="1411" t="s">
        <v>603</v>
      </c>
      <c r="EI1273" s="1411" t="s">
        <v>1906</v>
      </c>
      <c r="EJ1273" s="1411" t="s">
        <v>4575</v>
      </c>
      <c r="EK1273" s="1411" t="s">
        <v>4575</v>
      </c>
      <c r="EL1273" s="1411" t="s">
        <v>2485</v>
      </c>
      <c r="EM1273" s="1411" t="s">
        <v>2486</v>
      </c>
      <c r="EN1273" s="1411" t="s">
        <v>2953</v>
      </c>
      <c r="EO1273" s="1414" t="s">
        <v>2954</v>
      </c>
    </row>
    <row r="1274" spans="136:145">
      <c r="EF1274" s="1412"/>
      <c r="EG1274" s="1411" t="s">
        <v>4576</v>
      </c>
      <c r="EH1274" s="1411" t="s">
        <v>603</v>
      </c>
      <c r="EI1274" s="1411" t="s">
        <v>1906</v>
      </c>
      <c r="EJ1274" s="1411" t="s">
        <v>4577</v>
      </c>
      <c r="EK1274" s="1411" t="s">
        <v>4577</v>
      </c>
      <c r="EL1274" s="1411" t="s">
        <v>2485</v>
      </c>
      <c r="EM1274" s="1411" t="s">
        <v>2486</v>
      </c>
      <c r="EN1274" s="1411" t="s">
        <v>2953</v>
      </c>
      <c r="EO1274" s="1414" t="s">
        <v>2954</v>
      </c>
    </row>
    <row r="1275" spans="136:145">
      <c r="EF1275" s="1412"/>
      <c r="EG1275" s="1411" t="s">
        <v>4578</v>
      </c>
      <c r="EH1275" s="1411" t="s">
        <v>603</v>
      </c>
      <c r="EI1275" s="1411" t="s">
        <v>1906</v>
      </c>
      <c r="EJ1275" s="1411" t="s">
        <v>4579</v>
      </c>
      <c r="EK1275" s="1411" t="s">
        <v>4579</v>
      </c>
      <c r="EL1275" s="1411" t="s">
        <v>2485</v>
      </c>
      <c r="EM1275" s="1411" t="s">
        <v>2486</v>
      </c>
      <c r="EN1275" s="1411" t="s">
        <v>2953</v>
      </c>
      <c r="EO1275" s="1414" t="s">
        <v>2954</v>
      </c>
    </row>
    <row r="1276" spans="136:145">
      <c r="EF1276" s="1412"/>
      <c r="EG1276" s="1411" t="s">
        <v>4580</v>
      </c>
      <c r="EH1276" s="1411" t="s">
        <v>603</v>
      </c>
      <c r="EI1276" s="1411" t="s">
        <v>1906</v>
      </c>
      <c r="EJ1276" s="1411" t="s">
        <v>4581</v>
      </c>
      <c r="EK1276" s="1411" t="s">
        <v>4581</v>
      </c>
      <c r="EL1276" s="1411" t="s">
        <v>2485</v>
      </c>
      <c r="EM1276" s="1411" t="s">
        <v>2486</v>
      </c>
      <c r="EN1276" s="1411" t="s">
        <v>2953</v>
      </c>
      <c r="EO1276" s="1414" t="s">
        <v>2954</v>
      </c>
    </row>
    <row r="1277" spans="136:145">
      <c r="EF1277" s="1412"/>
      <c r="EG1277" s="1411" t="s">
        <v>4582</v>
      </c>
      <c r="EH1277" s="1411" t="s">
        <v>603</v>
      </c>
      <c r="EI1277" s="1411" t="s">
        <v>1906</v>
      </c>
      <c r="EJ1277" s="1411" t="s">
        <v>4583</v>
      </c>
      <c r="EK1277" s="1411" t="s">
        <v>4583</v>
      </c>
      <c r="EL1277" s="1411" t="s">
        <v>2485</v>
      </c>
      <c r="EM1277" s="1411" t="s">
        <v>2486</v>
      </c>
      <c r="EN1277" s="1411" t="s">
        <v>2953</v>
      </c>
      <c r="EO1277" s="1414" t="s">
        <v>2954</v>
      </c>
    </row>
    <row r="1278" spans="136:145">
      <c r="EF1278" s="1412"/>
      <c r="EG1278" s="1411" t="s">
        <v>4584</v>
      </c>
      <c r="EH1278" s="1411" t="s">
        <v>603</v>
      </c>
      <c r="EI1278" s="1411" t="s">
        <v>1906</v>
      </c>
      <c r="EJ1278" s="1411" t="s">
        <v>4585</v>
      </c>
      <c r="EK1278" s="1411" t="s">
        <v>4585</v>
      </c>
      <c r="EL1278" s="1411" t="s">
        <v>2485</v>
      </c>
      <c r="EM1278" s="1411" t="s">
        <v>2486</v>
      </c>
      <c r="EN1278" s="1411" t="s">
        <v>2953</v>
      </c>
      <c r="EO1278" s="1414" t="s">
        <v>2954</v>
      </c>
    </row>
    <row r="1279" spans="136:145">
      <c r="EF1279" s="1412"/>
      <c r="EG1279" s="1411" t="s">
        <v>4586</v>
      </c>
      <c r="EH1279" s="1411" t="s">
        <v>603</v>
      </c>
      <c r="EI1279" s="1411" t="s">
        <v>1906</v>
      </c>
      <c r="EJ1279" s="1411" t="s">
        <v>4587</v>
      </c>
      <c r="EK1279" s="1411" t="s">
        <v>4587</v>
      </c>
      <c r="EL1279" s="1411" t="s">
        <v>2485</v>
      </c>
      <c r="EM1279" s="1411" t="s">
        <v>2486</v>
      </c>
      <c r="EN1279" s="1411" t="s">
        <v>2953</v>
      </c>
      <c r="EO1279" s="1414" t="s">
        <v>2954</v>
      </c>
    </row>
    <row r="1280" spans="136:145">
      <c r="EF1280" s="1412"/>
      <c r="EG1280" s="1411" t="s">
        <v>4588</v>
      </c>
      <c r="EH1280" s="1411" t="s">
        <v>603</v>
      </c>
      <c r="EI1280" s="1411" t="s">
        <v>1906</v>
      </c>
      <c r="EJ1280" s="1411" t="s">
        <v>4589</v>
      </c>
      <c r="EK1280" s="1411" t="s">
        <v>4589</v>
      </c>
      <c r="EL1280" s="1411" t="s">
        <v>2485</v>
      </c>
      <c r="EM1280" s="1411" t="s">
        <v>2486</v>
      </c>
      <c r="EN1280" s="1411" t="s">
        <v>2953</v>
      </c>
      <c r="EO1280" s="1414" t="s">
        <v>2954</v>
      </c>
    </row>
    <row r="1281" spans="136:145">
      <c r="EF1281" s="1412"/>
      <c r="EG1281" s="1411" t="s">
        <v>4590</v>
      </c>
      <c r="EH1281" s="1411" t="s">
        <v>603</v>
      </c>
      <c r="EI1281" s="1411" t="s">
        <v>1906</v>
      </c>
      <c r="EJ1281" s="1411" t="s">
        <v>4591</v>
      </c>
      <c r="EK1281" s="1411" t="s">
        <v>4591</v>
      </c>
      <c r="EL1281" s="1411" t="s">
        <v>2485</v>
      </c>
      <c r="EM1281" s="1411" t="s">
        <v>2486</v>
      </c>
      <c r="EN1281" s="1411" t="s">
        <v>2953</v>
      </c>
      <c r="EO1281" s="1414" t="s">
        <v>2954</v>
      </c>
    </row>
    <row r="1282" spans="136:145">
      <c r="EF1282" s="1412"/>
      <c r="EG1282" s="1411" t="s">
        <v>4592</v>
      </c>
      <c r="EH1282" s="1411" t="s">
        <v>603</v>
      </c>
      <c r="EI1282" s="1411" t="s">
        <v>1906</v>
      </c>
      <c r="EJ1282" s="1411" t="s">
        <v>4593</v>
      </c>
      <c r="EK1282" s="1411" t="s">
        <v>4593</v>
      </c>
      <c r="EL1282" s="1411" t="s">
        <v>1908</v>
      </c>
      <c r="EM1282" s="1411" t="s">
        <v>3036</v>
      </c>
      <c r="EN1282" s="1411" t="s">
        <v>1910</v>
      </c>
      <c r="EO1282" s="1414" t="s">
        <v>1911</v>
      </c>
    </row>
    <row r="1283" spans="136:145">
      <c r="EF1283" s="1412"/>
      <c r="EG1283" s="1411" t="s">
        <v>4594</v>
      </c>
      <c r="EH1283" s="1411" t="s">
        <v>603</v>
      </c>
      <c r="EI1283" s="1411" t="s">
        <v>1906</v>
      </c>
      <c r="EJ1283" s="1411" t="s">
        <v>4595</v>
      </c>
      <c r="EK1283" s="1411" t="s">
        <v>4595</v>
      </c>
      <c r="EL1283" s="1411" t="s">
        <v>2485</v>
      </c>
      <c r="EM1283" s="1411" t="s">
        <v>2486</v>
      </c>
      <c r="EN1283" s="1411" t="s">
        <v>2953</v>
      </c>
      <c r="EO1283" s="1414" t="s">
        <v>2954</v>
      </c>
    </row>
    <row r="1284" spans="136:145">
      <c r="EF1284" s="1412"/>
      <c r="EG1284" s="1411" t="s">
        <v>4596</v>
      </c>
      <c r="EH1284" s="1411" t="s">
        <v>603</v>
      </c>
      <c r="EI1284" s="1411" t="s">
        <v>1906</v>
      </c>
      <c r="EJ1284" s="1411" t="s">
        <v>4597</v>
      </c>
      <c r="EK1284" s="1411" t="s">
        <v>4597</v>
      </c>
      <c r="EL1284" s="1411" t="s">
        <v>2485</v>
      </c>
      <c r="EM1284" s="1411" t="s">
        <v>2486</v>
      </c>
      <c r="EN1284" s="1411" t="s">
        <v>2953</v>
      </c>
      <c r="EO1284" s="1414" t="s">
        <v>2954</v>
      </c>
    </row>
    <row r="1285" spans="136:145">
      <c r="EF1285" s="1412"/>
      <c r="EG1285" s="1411" t="s">
        <v>4598</v>
      </c>
      <c r="EH1285" s="1411" t="s">
        <v>603</v>
      </c>
      <c r="EI1285" s="1411" t="s">
        <v>1906</v>
      </c>
      <c r="EJ1285" s="1411" t="s">
        <v>4599</v>
      </c>
      <c r="EK1285" s="1411" t="s">
        <v>4599</v>
      </c>
      <c r="EL1285" s="1411" t="s">
        <v>2485</v>
      </c>
      <c r="EM1285" s="1411" t="s">
        <v>2486</v>
      </c>
      <c r="EN1285" s="1411" t="s">
        <v>2953</v>
      </c>
      <c r="EO1285" s="1414" t="s">
        <v>2954</v>
      </c>
    </row>
    <row r="1286" spans="136:145">
      <c r="EF1286" s="1412"/>
      <c r="EG1286" s="1411" t="s">
        <v>4600</v>
      </c>
      <c r="EH1286" s="1411" t="s">
        <v>603</v>
      </c>
      <c r="EI1286" s="1411" t="s">
        <v>1906</v>
      </c>
      <c r="EJ1286" s="1411" t="s">
        <v>4601</v>
      </c>
      <c r="EK1286" s="1411" t="s">
        <v>4601</v>
      </c>
      <c r="EL1286" s="1411" t="s">
        <v>2485</v>
      </c>
      <c r="EM1286" s="1411" t="s">
        <v>2486</v>
      </c>
      <c r="EN1286" s="1411" t="s">
        <v>2953</v>
      </c>
      <c r="EO1286" s="1414" t="s">
        <v>2954</v>
      </c>
    </row>
    <row r="1287" spans="136:145">
      <c r="EF1287" s="1412"/>
      <c r="EG1287" s="1411" t="s">
        <v>4602</v>
      </c>
      <c r="EH1287" s="1411" t="s">
        <v>603</v>
      </c>
      <c r="EI1287" s="1411" t="s">
        <v>1906</v>
      </c>
      <c r="EJ1287" s="1411" t="s">
        <v>4603</v>
      </c>
      <c r="EK1287" s="1411" t="s">
        <v>4603</v>
      </c>
      <c r="EL1287" s="1411" t="s">
        <v>2485</v>
      </c>
      <c r="EM1287" s="1411" t="s">
        <v>2486</v>
      </c>
      <c r="EN1287" s="1411" t="s">
        <v>2953</v>
      </c>
      <c r="EO1287" s="1414" t="s">
        <v>2954</v>
      </c>
    </row>
    <row r="1288" spans="136:145">
      <c r="EF1288" s="1412"/>
      <c r="EG1288" s="1411" t="s">
        <v>4604</v>
      </c>
      <c r="EH1288" s="1411" t="s">
        <v>603</v>
      </c>
      <c r="EI1288" s="1411" t="s">
        <v>1906</v>
      </c>
      <c r="EJ1288" s="1411" t="s">
        <v>4605</v>
      </c>
      <c r="EK1288" s="1411" t="s">
        <v>4605</v>
      </c>
      <c r="EL1288" s="1411" t="s">
        <v>2485</v>
      </c>
      <c r="EM1288" s="1411" t="s">
        <v>2486</v>
      </c>
      <c r="EN1288" s="1411" t="s">
        <v>2953</v>
      </c>
      <c r="EO1288" s="1414" t="s">
        <v>2954</v>
      </c>
    </row>
    <row r="1289" spans="136:145">
      <c r="EF1289" s="1412"/>
      <c r="EG1289" s="1411" t="s">
        <v>4606</v>
      </c>
      <c r="EH1289" s="1411" t="s">
        <v>603</v>
      </c>
      <c r="EI1289" s="1411" t="s">
        <v>1906</v>
      </c>
      <c r="EJ1289" s="1411" t="s">
        <v>4607</v>
      </c>
      <c r="EK1289" s="1411" t="s">
        <v>4607</v>
      </c>
      <c r="EL1289" s="1411" t="s">
        <v>2485</v>
      </c>
      <c r="EM1289" s="1411" t="s">
        <v>2486</v>
      </c>
      <c r="EN1289" s="1411" t="s">
        <v>2953</v>
      </c>
      <c r="EO1289" s="1414" t="s">
        <v>2954</v>
      </c>
    </row>
    <row r="1290" spans="136:145">
      <c r="EF1290" s="1412"/>
      <c r="EG1290" s="1411" t="s">
        <v>4608</v>
      </c>
      <c r="EH1290" s="1411" t="s">
        <v>603</v>
      </c>
      <c r="EI1290" s="1411" t="s">
        <v>1906</v>
      </c>
      <c r="EJ1290" s="1411" t="s">
        <v>4609</v>
      </c>
      <c r="EK1290" s="1411" t="s">
        <v>4609</v>
      </c>
      <c r="EL1290" s="1411" t="s">
        <v>2485</v>
      </c>
      <c r="EM1290" s="1411" t="s">
        <v>2486</v>
      </c>
      <c r="EN1290" s="1411" t="s">
        <v>2953</v>
      </c>
      <c r="EO1290" s="1414" t="s">
        <v>2954</v>
      </c>
    </row>
    <row r="1291" spans="136:145">
      <c r="EF1291" s="1412"/>
      <c r="EG1291" s="1411" t="s">
        <v>4610</v>
      </c>
      <c r="EH1291" s="1411" t="s">
        <v>603</v>
      </c>
      <c r="EI1291" s="1411" t="s">
        <v>1906</v>
      </c>
      <c r="EJ1291" s="1411" t="s">
        <v>4611</v>
      </c>
      <c r="EK1291" s="1411" t="s">
        <v>4611</v>
      </c>
      <c r="EL1291" s="1411" t="s">
        <v>2485</v>
      </c>
      <c r="EM1291" s="1411" t="s">
        <v>2486</v>
      </c>
      <c r="EN1291" s="1411" t="s">
        <v>2953</v>
      </c>
      <c r="EO1291" s="1414" t="s">
        <v>2954</v>
      </c>
    </row>
    <row r="1292" spans="136:145">
      <c r="EF1292" s="1412"/>
      <c r="EG1292" s="1411" t="s">
        <v>4612</v>
      </c>
      <c r="EH1292" s="1411" t="s">
        <v>603</v>
      </c>
      <c r="EI1292" s="1411" t="s">
        <v>1906</v>
      </c>
      <c r="EJ1292" s="1411" t="s">
        <v>4613</v>
      </c>
      <c r="EK1292" s="1411" t="s">
        <v>4613</v>
      </c>
      <c r="EL1292" s="1411" t="s">
        <v>2485</v>
      </c>
      <c r="EM1292" s="1411" t="s">
        <v>2486</v>
      </c>
      <c r="EN1292" s="1411" t="s">
        <v>2953</v>
      </c>
      <c r="EO1292" s="1414" t="s">
        <v>2954</v>
      </c>
    </row>
    <row r="1293" spans="136:145">
      <c r="EF1293" s="1412"/>
      <c r="EG1293" s="1411" t="s">
        <v>4614</v>
      </c>
      <c r="EH1293" s="1411" t="s">
        <v>603</v>
      </c>
      <c r="EI1293" s="1411" t="s">
        <v>1906</v>
      </c>
      <c r="EJ1293" s="1411" t="s">
        <v>4615</v>
      </c>
      <c r="EK1293" s="1411" t="s">
        <v>4615</v>
      </c>
      <c r="EL1293" s="1411" t="s">
        <v>2485</v>
      </c>
      <c r="EM1293" s="1411" t="s">
        <v>2486</v>
      </c>
      <c r="EN1293" s="1411" t="s">
        <v>2953</v>
      </c>
      <c r="EO1293" s="1414" t="s">
        <v>2954</v>
      </c>
    </row>
    <row r="1294" spans="136:145">
      <c r="EF1294" s="1412"/>
      <c r="EG1294" s="1411" t="s">
        <v>4616</v>
      </c>
      <c r="EH1294" s="1411" t="s">
        <v>603</v>
      </c>
      <c r="EI1294" s="1411" t="s">
        <v>1906</v>
      </c>
      <c r="EJ1294" s="1411" t="s">
        <v>846</v>
      </c>
      <c r="EK1294" s="1411" t="s">
        <v>846</v>
      </c>
      <c r="EL1294" s="1411" t="s">
        <v>1908</v>
      </c>
      <c r="EM1294" s="1411" t="s">
        <v>3036</v>
      </c>
      <c r="EN1294" s="1411" t="s">
        <v>1910</v>
      </c>
      <c r="EO1294" s="1414" t="s">
        <v>1911</v>
      </c>
    </row>
    <row r="1295" spans="136:145">
      <c r="EF1295" s="1412"/>
      <c r="EG1295" s="1411" t="s">
        <v>4617</v>
      </c>
      <c r="EH1295" s="1411" t="s">
        <v>603</v>
      </c>
      <c r="EI1295" s="1411" t="s">
        <v>1906</v>
      </c>
      <c r="EJ1295" s="1411" t="s">
        <v>4618</v>
      </c>
      <c r="EK1295" s="1411" t="s">
        <v>4618</v>
      </c>
      <c r="EL1295" s="1411" t="s">
        <v>1980</v>
      </c>
      <c r="EM1295" s="1411" t="s">
        <v>1981</v>
      </c>
      <c r="EN1295" s="1411" t="s">
        <v>1910</v>
      </c>
      <c r="EO1295" s="1414" t="s">
        <v>1982</v>
      </c>
    </row>
    <row r="1296" spans="136:145">
      <c r="EF1296" s="1412"/>
      <c r="EG1296" s="1411" t="s">
        <v>4619</v>
      </c>
      <c r="EH1296" s="1411" t="s">
        <v>603</v>
      </c>
      <c r="EI1296" s="1411" t="s">
        <v>1906</v>
      </c>
      <c r="EJ1296" s="1411" t="s">
        <v>4620</v>
      </c>
      <c r="EK1296" s="1411" t="s">
        <v>4620</v>
      </c>
      <c r="EL1296" s="1411" t="s">
        <v>2485</v>
      </c>
      <c r="EM1296" s="1411" t="s">
        <v>2486</v>
      </c>
      <c r="EN1296" s="1411" t="s">
        <v>2953</v>
      </c>
      <c r="EO1296" s="1414" t="s">
        <v>2954</v>
      </c>
    </row>
    <row r="1297" spans="136:145">
      <c r="EF1297" s="1412"/>
      <c r="EG1297" s="1411" t="s">
        <v>4621</v>
      </c>
      <c r="EH1297" s="1411" t="s">
        <v>603</v>
      </c>
      <c r="EI1297" s="1411" t="s">
        <v>1906</v>
      </c>
      <c r="EJ1297" s="1411" t="s">
        <v>4622</v>
      </c>
      <c r="EK1297" s="1411" t="s">
        <v>4622</v>
      </c>
      <c r="EL1297" s="1411" t="s">
        <v>2485</v>
      </c>
      <c r="EM1297" s="1411" t="s">
        <v>2486</v>
      </c>
      <c r="EN1297" s="1411" t="s">
        <v>2953</v>
      </c>
      <c r="EO1297" s="1414" t="s">
        <v>2954</v>
      </c>
    </row>
    <row r="1298" spans="136:145">
      <c r="EF1298" s="1412"/>
      <c r="EG1298" s="1411" t="s">
        <v>4623</v>
      </c>
      <c r="EH1298" s="1411" t="s">
        <v>603</v>
      </c>
      <c r="EI1298" s="1411" t="s">
        <v>1906</v>
      </c>
      <c r="EJ1298" s="1411" t="s">
        <v>4624</v>
      </c>
      <c r="EK1298" s="1411" t="s">
        <v>4624</v>
      </c>
      <c r="EL1298" s="1411" t="s">
        <v>2485</v>
      </c>
      <c r="EM1298" s="1411" t="s">
        <v>2486</v>
      </c>
      <c r="EN1298" s="1411" t="s">
        <v>2953</v>
      </c>
      <c r="EO1298" s="1414" t="s">
        <v>2954</v>
      </c>
    </row>
    <row r="1299" spans="136:145">
      <c r="EF1299" s="1412"/>
      <c r="EG1299" s="1411" t="s">
        <v>4625</v>
      </c>
      <c r="EH1299" s="1411" t="s">
        <v>603</v>
      </c>
      <c r="EI1299" s="1411" t="s">
        <v>1906</v>
      </c>
      <c r="EJ1299" s="1411" t="s">
        <v>4626</v>
      </c>
      <c r="EK1299" s="1411" t="s">
        <v>4626</v>
      </c>
      <c r="EL1299" s="1411" t="s">
        <v>2485</v>
      </c>
      <c r="EM1299" s="1411" t="s">
        <v>2486</v>
      </c>
      <c r="EN1299" s="1411" t="s">
        <v>2953</v>
      </c>
      <c r="EO1299" s="1414" t="s">
        <v>2954</v>
      </c>
    </row>
    <row r="1300" spans="136:145">
      <c r="EF1300" s="1412"/>
      <c r="EG1300" s="1411" t="s">
        <v>4627</v>
      </c>
      <c r="EH1300" s="1411" t="s">
        <v>603</v>
      </c>
      <c r="EI1300" s="1411" t="s">
        <v>1906</v>
      </c>
      <c r="EJ1300" s="1411" t="s">
        <v>4628</v>
      </c>
      <c r="EK1300" s="1411" t="s">
        <v>4628</v>
      </c>
      <c r="EL1300" s="1411" t="s">
        <v>2485</v>
      </c>
      <c r="EM1300" s="1411" t="s">
        <v>2486</v>
      </c>
      <c r="EN1300" s="1411" t="s">
        <v>2953</v>
      </c>
      <c r="EO1300" s="1414" t="s">
        <v>2954</v>
      </c>
    </row>
    <row r="1301" spans="136:145">
      <c r="EF1301" s="1412"/>
      <c r="EG1301" s="1411" t="s">
        <v>4629</v>
      </c>
      <c r="EH1301" s="1411" t="s">
        <v>603</v>
      </c>
      <c r="EI1301" s="1411" t="s">
        <v>1906</v>
      </c>
      <c r="EJ1301" s="1411" t="s">
        <v>4630</v>
      </c>
      <c r="EK1301" s="1411" t="s">
        <v>4630</v>
      </c>
      <c r="EL1301" s="1411" t="s">
        <v>2485</v>
      </c>
      <c r="EM1301" s="1411" t="s">
        <v>2486</v>
      </c>
      <c r="EN1301" s="1411" t="s">
        <v>2953</v>
      </c>
      <c r="EO1301" s="1414" t="s">
        <v>2954</v>
      </c>
    </row>
    <row r="1302" spans="136:145">
      <c r="EF1302" s="1412"/>
      <c r="EG1302" s="1411" t="s">
        <v>4631</v>
      </c>
      <c r="EH1302" s="1411" t="s">
        <v>603</v>
      </c>
      <c r="EI1302" s="1411" t="s">
        <v>1906</v>
      </c>
      <c r="EJ1302" s="1411" t="s">
        <v>4632</v>
      </c>
      <c r="EK1302" s="1411" t="s">
        <v>4632</v>
      </c>
      <c r="EL1302" s="1411" t="s">
        <v>2485</v>
      </c>
      <c r="EM1302" s="1411" t="s">
        <v>2486</v>
      </c>
      <c r="EN1302" s="1411" t="s">
        <v>2953</v>
      </c>
      <c r="EO1302" s="1414" t="s">
        <v>2954</v>
      </c>
    </row>
    <row r="1303" spans="136:145">
      <c r="EF1303" s="1412"/>
      <c r="EG1303" s="1411" t="s">
        <v>4633</v>
      </c>
      <c r="EH1303" s="1411" t="s">
        <v>603</v>
      </c>
      <c r="EI1303" s="1411" t="s">
        <v>1906</v>
      </c>
      <c r="EJ1303" s="1411" t="s">
        <v>4634</v>
      </c>
      <c r="EK1303" s="1411" t="s">
        <v>4634</v>
      </c>
      <c r="EL1303" s="1411" t="s">
        <v>2485</v>
      </c>
      <c r="EM1303" s="1411" t="s">
        <v>2486</v>
      </c>
      <c r="EN1303" s="1411" t="s">
        <v>2953</v>
      </c>
      <c r="EO1303" s="1414" t="s">
        <v>2954</v>
      </c>
    </row>
    <row r="1304" spans="136:145">
      <c r="EF1304" s="1412"/>
      <c r="EG1304" s="1411" t="s">
        <v>4635</v>
      </c>
      <c r="EH1304" s="1411" t="s">
        <v>603</v>
      </c>
      <c r="EI1304" s="1411" t="s">
        <v>1906</v>
      </c>
      <c r="EJ1304" s="1411" t="s">
        <v>4636</v>
      </c>
      <c r="EK1304" s="1411" t="s">
        <v>4636</v>
      </c>
      <c r="EL1304" s="1411" t="s">
        <v>1908</v>
      </c>
      <c r="EM1304" s="1411" t="s">
        <v>3036</v>
      </c>
      <c r="EN1304" s="1411" t="s">
        <v>1910</v>
      </c>
      <c r="EO1304" s="1414" t="s">
        <v>1911</v>
      </c>
    </row>
    <row r="1305" spans="136:145">
      <c r="EF1305" s="1412"/>
      <c r="EG1305" s="1411" t="s">
        <v>4637</v>
      </c>
      <c r="EH1305" s="1411" t="s">
        <v>603</v>
      </c>
      <c r="EI1305" s="1411" t="s">
        <v>1906</v>
      </c>
      <c r="EJ1305" s="1411" t="s">
        <v>4638</v>
      </c>
      <c r="EK1305" s="1411" t="s">
        <v>4638</v>
      </c>
      <c r="EL1305" s="1411" t="s">
        <v>1908</v>
      </c>
      <c r="EM1305" s="1411" t="s">
        <v>3036</v>
      </c>
      <c r="EN1305" s="1411" t="s">
        <v>1910</v>
      </c>
      <c r="EO1305" s="1414" t="s">
        <v>1911</v>
      </c>
    </row>
    <row r="1306" spans="136:145">
      <c r="EF1306" s="1412"/>
      <c r="EG1306" s="1411" t="s">
        <v>4639</v>
      </c>
      <c r="EH1306" s="1411" t="s">
        <v>603</v>
      </c>
      <c r="EI1306" s="1411" t="s">
        <v>1906</v>
      </c>
      <c r="EJ1306" s="1411" t="s">
        <v>4640</v>
      </c>
      <c r="EK1306" s="1411" t="s">
        <v>4640</v>
      </c>
      <c r="EL1306" s="1411" t="s">
        <v>2485</v>
      </c>
      <c r="EM1306" s="1411" t="s">
        <v>2486</v>
      </c>
      <c r="EN1306" s="1411" t="s">
        <v>2953</v>
      </c>
      <c r="EO1306" s="1414" t="s">
        <v>2954</v>
      </c>
    </row>
    <row r="1307" spans="136:145">
      <c r="EF1307" s="1412"/>
      <c r="EG1307" s="1411" t="s">
        <v>4641</v>
      </c>
      <c r="EH1307" s="1411" t="s">
        <v>603</v>
      </c>
      <c r="EI1307" s="1411" t="s">
        <v>1906</v>
      </c>
      <c r="EJ1307" s="1411" t="s">
        <v>4642</v>
      </c>
      <c r="EK1307" s="1411" t="s">
        <v>4642</v>
      </c>
      <c r="EL1307" s="1411" t="s">
        <v>1908</v>
      </c>
      <c r="EM1307" s="1411" t="s">
        <v>3036</v>
      </c>
      <c r="EN1307" s="1411" t="s">
        <v>1910</v>
      </c>
      <c r="EO1307" s="1414" t="s">
        <v>1911</v>
      </c>
    </row>
    <row r="1308" spans="136:145">
      <c r="EF1308" s="1412"/>
      <c r="EG1308" s="1411" t="s">
        <v>4643</v>
      </c>
      <c r="EH1308" s="1411" t="s">
        <v>603</v>
      </c>
      <c r="EI1308" s="1411" t="s">
        <v>1906</v>
      </c>
      <c r="EJ1308" s="1411" t="s">
        <v>4644</v>
      </c>
      <c r="EK1308" s="1411" t="s">
        <v>4644</v>
      </c>
      <c r="EL1308" s="1411" t="s">
        <v>2485</v>
      </c>
      <c r="EM1308" s="1411" t="s">
        <v>2486</v>
      </c>
      <c r="EN1308" s="1411" t="s">
        <v>2953</v>
      </c>
      <c r="EO1308" s="1414" t="s">
        <v>2954</v>
      </c>
    </row>
    <row r="1309" spans="136:145">
      <c r="EF1309" s="1412"/>
      <c r="EG1309" s="1411" t="s">
        <v>4645</v>
      </c>
      <c r="EH1309" s="1411" t="s">
        <v>603</v>
      </c>
      <c r="EI1309" s="1411" t="s">
        <v>1906</v>
      </c>
      <c r="EJ1309" s="1411" t="s">
        <v>4646</v>
      </c>
      <c r="EK1309" s="1411" t="s">
        <v>4646</v>
      </c>
      <c r="EL1309" s="1411" t="s">
        <v>2485</v>
      </c>
      <c r="EM1309" s="1411" t="s">
        <v>2486</v>
      </c>
      <c r="EN1309" s="1411" t="s">
        <v>2953</v>
      </c>
      <c r="EO1309" s="1414" t="s">
        <v>2954</v>
      </c>
    </row>
    <row r="1310" spans="136:145">
      <c r="EF1310" s="1412"/>
      <c r="EG1310" s="1411" t="s">
        <v>4647</v>
      </c>
      <c r="EH1310" s="1411" t="s">
        <v>603</v>
      </c>
      <c r="EI1310" s="1411" t="s">
        <v>1906</v>
      </c>
      <c r="EJ1310" s="1411" t="s">
        <v>4648</v>
      </c>
      <c r="EK1310" s="1411" t="s">
        <v>4648</v>
      </c>
      <c r="EL1310" s="1411" t="s">
        <v>2485</v>
      </c>
      <c r="EM1310" s="1411" t="s">
        <v>2486</v>
      </c>
      <c r="EN1310" s="1411" t="s">
        <v>2953</v>
      </c>
      <c r="EO1310" s="1414" t="s">
        <v>2954</v>
      </c>
    </row>
    <row r="1311" spans="136:145">
      <c r="EF1311" s="1412"/>
      <c r="EG1311" s="1411" t="s">
        <v>4649</v>
      </c>
      <c r="EH1311" s="1411" t="s">
        <v>603</v>
      </c>
      <c r="EI1311" s="1411" t="s">
        <v>1906</v>
      </c>
      <c r="EJ1311" s="1411" t="s">
        <v>4650</v>
      </c>
      <c r="EK1311" s="1411" t="s">
        <v>4650</v>
      </c>
      <c r="EL1311" s="1411" t="s">
        <v>2485</v>
      </c>
      <c r="EM1311" s="1411" t="s">
        <v>2486</v>
      </c>
      <c r="EN1311" s="1411" t="s">
        <v>2953</v>
      </c>
      <c r="EO1311" s="1414" t="s">
        <v>2954</v>
      </c>
    </row>
    <row r="1312" spans="136:145">
      <c r="EF1312" s="1412"/>
      <c r="EG1312" s="1411" t="s">
        <v>4651</v>
      </c>
      <c r="EH1312" s="1411" t="s">
        <v>603</v>
      </c>
      <c r="EI1312" s="1411" t="s">
        <v>1906</v>
      </c>
      <c r="EJ1312" s="1411" t="s">
        <v>4652</v>
      </c>
      <c r="EK1312" s="1411" t="s">
        <v>4652</v>
      </c>
      <c r="EL1312" s="1411" t="s">
        <v>2485</v>
      </c>
      <c r="EM1312" s="1411" t="s">
        <v>2486</v>
      </c>
      <c r="EN1312" s="1411" t="s">
        <v>2953</v>
      </c>
      <c r="EO1312" s="1414" t="s">
        <v>2954</v>
      </c>
    </row>
    <row r="1313" spans="136:145">
      <c r="EF1313" s="1412"/>
      <c r="EG1313" s="1411" t="s">
        <v>4653</v>
      </c>
      <c r="EH1313" s="1411" t="s">
        <v>603</v>
      </c>
      <c r="EI1313" s="1411" t="s">
        <v>1906</v>
      </c>
      <c r="EJ1313" s="1411" t="s">
        <v>4654</v>
      </c>
      <c r="EK1313" s="1411" t="s">
        <v>4654</v>
      </c>
      <c r="EL1313" s="1411" t="s">
        <v>2485</v>
      </c>
      <c r="EM1313" s="1411" t="s">
        <v>2486</v>
      </c>
      <c r="EN1313" s="1411" t="s">
        <v>2953</v>
      </c>
      <c r="EO1313" s="1414" t="s">
        <v>2954</v>
      </c>
    </row>
    <row r="1314" spans="136:145">
      <c r="EF1314" s="1412"/>
      <c r="EG1314" s="1411" t="s">
        <v>4655</v>
      </c>
      <c r="EH1314" s="1411" t="s">
        <v>603</v>
      </c>
      <c r="EI1314" s="1411" t="s">
        <v>1906</v>
      </c>
      <c r="EJ1314" s="1411" t="s">
        <v>4656</v>
      </c>
      <c r="EK1314" s="1411" t="s">
        <v>4656</v>
      </c>
      <c r="EL1314" s="1411" t="s">
        <v>2485</v>
      </c>
      <c r="EM1314" s="1411" t="s">
        <v>2486</v>
      </c>
      <c r="EN1314" s="1411" t="s">
        <v>2953</v>
      </c>
      <c r="EO1314" s="1414" t="s">
        <v>2954</v>
      </c>
    </row>
    <row r="1315" spans="136:145">
      <c r="EF1315" s="1412"/>
      <c r="EG1315" s="1411" t="s">
        <v>4657</v>
      </c>
      <c r="EH1315" s="1411" t="s">
        <v>603</v>
      </c>
      <c r="EI1315" s="1411" t="s">
        <v>1906</v>
      </c>
      <c r="EJ1315" s="1411" t="s">
        <v>4658</v>
      </c>
      <c r="EK1315" s="1411" t="s">
        <v>4658</v>
      </c>
      <c r="EL1315" s="1411" t="s">
        <v>2485</v>
      </c>
      <c r="EM1315" s="1411" t="s">
        <v>2486</v>
      </c>
      <c r="EN1315" s="1411" t="s">
        <v>2953</v>
      </c>
      <c r="EO1315" s="1414" t="s">
        <v>2954</v>
      </c>
    </row>
    <row r="1316" spans="136:145">
      <c r="EF1316" s="1412"/>
      <c r="EG1316" s="1411" t="s">
        <v>4659</v>
      </c>
      <c r="EH1316" s="1411" t="s">
        <v>603</v>
      </c>
      <c r="EI1316" s="1411" t="s">
        <v>1906</v>
      </c>
      <c r="EJ1316" s="1411" t="s">
        <v>4660</v>
      </c>
      <c r="EK1316" s="1411" t="s">
        <v>4660</v>
      </c>
      <c r="EL1316" s="1411" t="s">
        <v>2485</v>
      </c>
      <c r="EM1316" s="1411" t="s">
        <v>2486</v>
      </c>
      <c r="EN1316" s="1411" t="s">
        <v>2953</v>
      </c>
      <c r="EO1316" s="1414" t="s">
        <v>2954</v>
      </c>
    </row>
    <row r="1317" spans="136:145">
      <c r="EF1317" s="1412"/>
      <c r="EG1317" s="1411" t="s">
        <v>4661</v>
      </c>
      <c r="EH1317" s="1411" t="s">
        <v>603</v>
      </c>
      <c r="EI1317" s="1411" t="s">
        <v>1906</v>
      </c>
      <c r="EJ1317" s="1411" t="s">
        <v>4662</v>
      </c>
      <c r="EK1317" s="1411" t="s">
        <v>4662</v>
      </c>
      <c r="EL1317" s="1411" t="s">
        <v>2485</v>
      </c>
      <c r="EM1317" s="1411" t="s">
        <v>2486</v>
      </c>
      <c r="EN1317" s="1411" t="s">
        <v>2953</v>
      </c>
      <c r="EO1317" s="1414" t="s">
        <v>2954</v>
      </c>
    </row>
    <row r="1318" spans="136:145">
      <c r="EF1318" s="1412"/>
      <c r="EG1318" s="1411" t="s">
        <v>4663</v>
      </c>
      <c r="EH1318" s="1411" t="s">
        <v>603</v>
      </c>
      <c r="EI1318" s="1411" t="s">
        <v>1906</v>
      </c>
      <c r="EJ1318" s="1411" t="s">
        <v>4664</v>
      </c>
      <c r="EK1318" s="1411" t="s">
        <v>4664</v>
      </c>
      <c r="EL1318" s="1411" t="s">
        <v>2485</v>
      </c>
      <c r="EM1318" s="1411" t="s">
        <v>2486</v>
      </c>
      <c r="EN1318" s="1411" t="s">
        <v>2953</v>
      </c>
      <c r="EO1318" s="1414" t="s">
        <v>2954</v>
      </c>
    </row>
    <row r="1319" spans="136:145">
      <c r="EF1319" s="1412"/>
      <c r="EG1319" s="1411" t="s">
        <v>4665</v>
      </c>
      <c r="EH1319" s="1411" t="s">
        <v>603</v>
      </c>
      <c r="EI1319" s="1411" t="s">
        <v>1906</v>
      </c>
      <c r="EJ1319" s="1411" t="s">
        <v>4666</v>
      </c>
      <c r="EK1319" s="1411" t="s">
        <v>4666</v>
      </c>
      <c r="EL1319" s="1411" t="s">
        <v>2485</v>
      </c>
      <c r="EM1319" s="1411" t="s">
        <v>2486</v>
      </c>
      <c r="EN1319" s="1411" t="s">
        <v>2953</v>
      </c>
      <c r="EO1319" s="1414" t="s">
        <v>2954</v>
      </c>
    </row>
    <row r="1320" spans="136:145">
      <c r="EF1320" s="1412"/>
      <c r="EG1320" s="1411" t="s">
        <v>4667</v>
      </c>
      <c r="EH1320" s="1411" t="s">
        <v>603</v>
      </c>
      <c r="EI1320" s="1411" t="s">
        <v>1906</v>
      </c>
      <c r="EJ1320" s="1411" t="s">
        <v>4668</v>
      </c>
      <c r="EK1320" s="1411" t="s">
        <v>4668</v>
      </c>
      <c r="EL1320" s="1411" t="s">
        <v>2485</v>
      </c>
      <c r="EM1320" s="1411" t="s">
        <v>2486</v>
      </c>
      <c r="EN1320" s="1411" t="s">
        <v>2953</v>
      </c>
      <c r="EO1320" s="1414" t="s">
        <v>2954</v>
      </c>
    </row>
    <row r="1321" spans="136:145">
      <c r="EF1321" s="1412"/>
      <c r="EG1321" s="1411" t="s">
        <v>4669</v>
      </c>
      <c r="EH1321" s="1411" t="s">
        <v>603</v>
      </c>
      <c r="EI1321" s="1411" t="s">
        <v>1906</v>
      </c>
      <c r="EJ1321" s="1411" t="s">
        <v>4670</v>
      </c>
      <c r="EK1321" s="1411" t="s">
        <v>4670</v>
      </c>
      <c r="EL1321" s="1411" t="s">
        <v>2485</v>
      </c>
      <c r="EM1321" s="1411" t="s">
        <v>2486</v>
      </c>
      <c r="EN1321" s="1411" t="s">
        <v>2953</v>
      </c>
      <c r="EO1321" s="1414" t="s">
        <v>2954</v>
      </c>
    </row>
    <row r="1322" spans="136:145">
      <c r="EF1322" s="1412"/>
      <c r="EG1322" s="1411" t="s">
        <v>4671</v>
      </c>
      <c r="EH1322" s="1411" t="s">
        <v>603</v>
      </c>
      <c r="EI1322" s="1411" t="s">
        <v>1906</v>
      </c>
      <c r="EJ1322" s="1411" t="s">
        <v>4672</v>
      </c>
      <c r="EK1322" s="1411" t="s">
        <v>4672</v>
      </c>
      <c r="EL1322" s="1411" t="s">
        <v>2485</v>
      </c>
      <c r="EM1322" s="1411" t="s">
        <v>2486</v>
      </c>
      <c r="EN1322" s="1411" t="s">
        <v>2953</v>
      </c>
      <c r="EO1322" s="1414" t="s">
        <v>2954</v>
      </c>
    </row>
    <row r="1323" spans="136:145">
      <c r="EF1323" s="1412"/>
      <c r="EG1323" s="1411" t="s">
        <v>4673</v>
      </c>
      <c r="EH1323" s="1411" t="s">
        <v>603</v>
      </c>
      <c r="EI1323" s="1411" t="s">
        <v>1906</v>
      </c>
      <c r="EJ1323" s="1411" t="s">
        <v>4674</v>
      </c>
      <c r="EK1323" s="1411" t="s">
        <v>4674</v>
      </c>
      <c r="EL1323" s="1411" t="s">
        <v>2485</v>
      </c>
      <c r="EM1323" s="1411" t="s">
        <v>2486</v>
      </c>
      <c r="EN1323" s="1411" t="s">
        <v>2953</v>
      </c>
      <c r="EO1323" s="1414" t="s">
        <v>2954</v>
      </c>
    </row>
    <row r="1324" spans="136:145">
      <c r="EF1324" s="1412"/>
      <c r="EG1324" s="1411" t="s">
        <v>4675</v>
      </c>
      <c r="EH1324" s="1411" t="s">
        <v>603</v>
      </c>
      <c r="EI1324" s="1411" t="s">
        <v>1906</v>
      </c>
      <c r="EJ1324" s="1411" t="s">
        <v>4676</v>
      </c>
      <c r="EK1324" s="1411" t="s">
        <v>4676</v>
      </c>
      <c r="EL1324" s="1411" t="s">
        <v>2485</v>
      </c>
      <c r="EM1324" s="1411" t="s">
        <v>2486</v>
      </c>
      <c r="EN1324" s="1411" t="s">
        <v>2953</v>
      </c>
      <c r="EO1324" s="1414" t="s">
        <v>2954</v>
      </c>
    </row>
    <row r="1325" spans="136:145">
      <c r="EF1325" s="1412"/>
      <c r="EG1325" s="1411" t="s">
        <v>4677</v>
      </c>
      <c r="EH1325" s="1411" t="s">
        <v>603</v>
      </c>
      <c r="EI1325" s="1411" t="s">
        <v>1906</v>
      </c>
      <c r="EJ1325" s="1411" t="s">
        <v>4678</v>
      </c>
      <c r="EK1325" s="1411" t="s">
        <v>4678</v>
      </c>
      <c r="EL1325" s="1411" t="s">
        <v>2485</v>
      </c>
      <c r="EM1325" s="1411" t="s">
        <v>2486</v>
      </c>
      <c r="EN1325" s="1411" t="s">
        <v>2953</v>
      </c>
      <c r="EO1325" s="1414" t="s">
        <v>2954</v>
      </c>
    </row>
    <row r="1326" spans="136:145">
      <c r="EF1326" s="1412"/>
      <c r="EG1326" s="1411" t="s">
        <v>4679</v>
      </c>
      <c r="EH1326" s="1411" t="s">
        <v>603</v>
      </c>
      <c r="EI1326" s="1411" t="s">
        <v>1906</v>
      </c>
      <c r="EJ1326" s="1411" t="s">
        <v>4680</v>
      </c>
      <c r="EK1326" s="1411" t="s">
        <v>4680</v>
      </c>
      <c r="EL1326" s="1411" t="s">
        <v>2485</v>
      </c>
      <c r="EM1326" s="1411" t="s">
        <v>2486</v>
      </c>
      <c r="EN1326" s="1411" t="s">
        <v>2953</v>
      </c>
      <c r="EO1326" s="1414" t="s">
        <v>2954</v>
      </c>
    </row>
    <row r="1327" spans="136:145">
      <c r="EF1327" s="1412"/>
      <c r="EG1327" s="1411" t="s">
        <v>4681</v>
      </c>
      <c r="EH1327" s="1411" t="s">
        <v>603</v>
      </c>
      <c r="EI1327" s="1411" t="s">
        <v>1906</v>
      </c>
      <c r="EJ1327" s="1411" t="s">
        <v>4682</v>
      </c>
      <c r="EK1327" s="1411" t="s">
        <v>4682</v>
      </c>
      <c r="EL1327" s="1411" t="s">
        <v>2485</v>
      </c>
      <c r="EM1327" s="1411" t="s">
        <v>2486</v>
      </c>
      <c r="EN1327" s="1411" t="s">
        <v>2953</v>
      </c>
      <c r="EO1327" s="1414" t="s">
        <v>2954</v>
      </c>
    </row>
    <row r="1328" spans="136:145">
      <c r="EF1328" s="1412"/>
      <c r="EG1328" s="1411" t="s">
        <v>4683</v>
      </c>
      <c r="EH1328" s="1411" t="s">
        <v>603</v>
      </c>
      <c r="EI1328" s="1411" t="s">
        <v>1906</v>
      </c>
      <c r="EJ1328" s="1411" t="s">
        <v>4684</v>
      </c>
      <c r="EK1328" s="1411" t="s">
        <v>4684</v>
      </c>
      <c r="EL1328" s="1411" t="s">
        <v>2485</v>
      </c>
      <c r="EM1328" s="1411" t="s">
        <v>2486</v>
      </c>
      <c r="EN1328" s="1411" t="s">
        <v>2953</v>
      </c>
      <c r="EO1328" s="1414" t="s">
        <v>2954</v>
      </c>
    </row>
    <row r="1329" spans="136:145">
      <c r="EF1329" s="1412"/>
      <c r="EG1329" s="1411" t="s">
        <v>4685</v>
      </c>
      <c r="EH1329" s="1411" t="s">
        <v>603</v>
      </c>
      <c r="EI1329" s="1411" t="s">
        <v>1906</v>
      </c>
      <c r="EJ1329" s="1411" t="s">
        <v>4686</v>
      </c>
      <c r="EK1329" s="1411" t="s">
        <v>4686</v>
      </c>
      <c r="EL1329" s="1411" t="s">
        <v>2485</v>
      </c>
      <c r="EM1329" s="1411" t="s">
        <v>2486</v>
      </c>
      <c r="EN1329" s="1411" t="s">
        <v>2953</v>
      </c>
      <c r="EO1329" s="1414" t="s">
        <v>2954</v>
      </c>
    </row>
    <row r="1330" spans="136:145">
      <c r="EF1330" s="1412"/>
      <c r="EG1330" s="1411" t="s">
        <v>4687</v>
      </c>
      <c r="EH1330" s="1411" t="s">
        <v>603</v>
      </c>
      <c r="EI1330" s="1411" t="s">
        <v>1906</v>
      </c>
      <c r="EJ1330" s="1411" t="s">
        <v>4688</v>
      </c>
      <c r="EK1330" s="1411" t="s">
        <v>4688</v>
      </c>
      <c r="EL1330" s="1411" t="s">
        <v>2485</v>
      </c>
      <c r="EM1330" s="1411" t="s">
        <v>2486</v>
      </c>
      <c r="EN1330" s="1411" t="s">
        <v>2953</v>
      </c>
      <c r="EO1330" s="1414" t="s">
        <v>2954</v>
      </c>
    </row>
    <row r="1331" spans="136:145">
      <c r="EF1331" s="1412"/>
      <c r="EG1331" s="1411" t="s">
        <v>4689</v>
      </c>
      <c r="EH1331" s="1411" t="s">
        <v>603</v>
      </c>
      <c r="EI1331" s="1411" t="s">
        <v>1906</v>
      </c>
      <c r="EJ1331" s="1411" t="s">
        <v>4690</v>
      </c>
      <c r="EK1331" s="1411" t="s">
        <v>4690</v>
      </c>
      <c r="EL1331" s="1411" t="s">
        <v>2485</v>
      </c>
      <c r="EM1331" s="1411" t="s">
        <v>2486</v>
      </c>
      <c r="EN1331" s="1411" t="s">
        <v>2953</v>
      </c>
      <c r="EO1331" s="1414" t="s">
        <v>2954</v>
      </c>
    </row>
    <row r="1332" spans="136:145">
      <c r="EF1332" s="1412"/>
      <c r="EG1332" s="1411" t="s">
        <v>4691</v>
      </c>
      <c r="EH1332" s="1411" t="s">
        <v>603</v>
      </c>
      <c r="EI1332" s="1411" t="s">
        <v>1906</v>
      </c>
      <c r="EJ1332" s="1411" t="s">
        <v>4692</v>
      </c>
      <c r="EK1332" s="1411" t="s">
        <v>4692</v>
      </c>
      <c r="EL1332" s="1411" t="s">
        <v>2485</v>
      </c>
      <c r="EM1332" s="1411" t="s">
        <v>2486</v>
      </c>
      <c r="EN1332" s="1411" t="s">
        <v>2953</v>
      </c>
      <c r="EO1332" s="1414" t="s">
        <v>2954</v>
      </c>
    </row>
    <row r="1333" spans="136:145">
      <c r="EF1333" s="1412"/>
      <c r="EG1333" s="1411" t="s">
        <v>4693</v>
      </c>
      <c r="EH1333" s="1411" t="s">
        <v>603</v>
      </c>
      <c r="EI1333" s="1411" t="s">
        <v>1906</v>
      </c>
      <c r="EJ1333" s="1411" t="s">
        <v>4694</v>
      </c>
      <c r="EK1333" s="1411" t="s">
        <v>4694</v>
      </c>
      <c r="EL1333" s="1411" t="s">
        <v>2485</v>
      </c>
      <c r="EM1333" s="1411" t="s">
        <v>2486</v>
      </c>
      <c r="EN1333" s="1411" t="s">
        <v>2953</v>
      </c>
      <c r="EO1333" s="1414" t="s">
        <v>2954</v>
      </c>
    </row>
    <row r="1334" spans="136:145">
      <c r="EF1334" s="1412"/>
      <c r="EG1334" s="1411" t="s">
        <v>4695</v>
      </c>
      <c r="EH1334" s="1411" t="s">
        <v>603</v>
      </c>
      <c r="EI1334" s="1411" t="s">
        <v>1906</v>
      </c>
      <c r="EJ1334" s="1411" t="s">
        <v>4696</v>
      </c>
      <c r="EK1334" s="1411" t="s">
        <v>4696</v>
      </c>
      <c r="EL1334" s="1411" t="s">
        <v>2485</v>
      </c>
      <c r="EM1334" s="1411" t="s">
        <v>2486</v>
      </c>
      <c r="EN1334" s="1411" t="s">
        <v>2953</v>
      </c>
      <c r="EO1334" s="1414" t="s">
        <v>2954</v>
      </c>
    </row>
    <row r="1335" spans="136:145">
      <c r="EF1335" s="1412"/>
      <c r="EG1335" s="1411" t="s">
        <v>4697</v>
      </c>
      <c r="EH1335" s="1411" t="s">
        <v>603</v>
      </c>
      <c r="EI1335" s="1411" t="s">
        <v>1906</v>
      </c>
      <c r="EJ1335" s="1411" t="s">
        <v>4698</v>
      </c>
      <c r="EK1335" s="1411" t="s">
        <v>4698</v>
      </c>
      <c r="EL1335" s="1411" t="s">
        <v>2485</v>
      </c>
      <c r="EM1335" s="1411" t="s">
        <v>2486</v>
      </c>
      <c r="EN1335" s="1411" t="s">
        <v>2953</v>
      </c>
      <c r="EO1335" s="1414" t="s">
        <v>2954</v>
      </c>
    </row>
    <row r="1336" spans="136:145">
      <c r="EF1336" s="1412"/>
      <c r="EG1336" s="1411" t="s">
        <v>4699</v>
      </c>
      <c r="EH1336" s="1411" t="s">
        <v>603</v>
      </c>
      <c r="EI1336" s="1411" t="s">
        <v>1906</v>
      </c>
      <c r="EJ1336" s="1411" t="s">
        <v>4700</v>
      </c>
      <c r="EK1336" s="1411" t="s">
        <v>4700</v>
      </c>
      <c r="EL1336" s="1411" t="s">
        <v>1980</v>
      </c>
      <c r="EM1336" s="1411" t="s">
        <v>1981</v>
      </c>
      <c r="EN1336" s="1411" t="s">
        <v>1910</v>
      </c>
      <c r="EO1336" s="1414" t="s">
        <v>1982</v>
      </c>
    </row>
    <row r="1337" spans="136:145">
      <c r="EF1337" s="1412"/>
      <c r="EG1337" s="1411" t="s">
        <v>4701</v>
      </c>
      <c r="EH1337" s="1411" t="s">
        <v>603</v>
      </c>
      <c r="EI1337" s="1411" t="s">
        <v>1906</v>
      </c>
      <c r="EJ1337" s="1411" t="s">
        <v>847</v>
      </c>
      <c r="EK1337" s="1411" t="s">
        <v>847</v>
      </c>
      <c r="EL1337" s="1411" t="s">
        <v>2485</v>
      </c>
      <c r="EM1337" s="1411" t="s">
        <v>2486</v>
      </c>
      <c r="EN1337" s="1411" t="s">
        <v>2953</v>
      </c>
      <c r="EO1337" s="1414" t="s">
        <v>2954</v>
      </c>
    </row>
    <row r="1338" spans="136:145">
      <c r="EF1338" s="1412"/>
      <c r="EG1338" s="1411" t="s">
        <v>4702</v>
      </c>
      <c r="EH1338" s="1411" t="s">
        <v>603</v>
      </c>
      <c r="EI1338" s="1411" t="s">
        <v>1906</v>
      </c>
      <c r="EJ1338" s="1411" t="s">
        <v>4703</v>
      </c>
      <c r="EK1338" s="1411" t="s">
        <v>4703</v>
      </c>
      <c r="EL1338" s="1411" t="s">
        <v>2485</v>
      </c>
      <c r="EM1338" s="1411" t="s">
        <v>2486</v>
      </c>
      <c r="EN1338" s="1411" t="s">
        <v>2953</v>
      </c>
      <c r="EO1338" s="1414" t="s">
        <v>2954</v>
      </c>
    </row>
    <row r="1339" spans="136:145">
      <c r="EF1339" s="1412"/>
      <c r="EG1339" s="1411" t="s">
        <v>4704</v>
      </c>
      <c r="EH1339" s="1411" t="s">
        <v>603</v>
      </c>
      <c r="EI1339" s="1411" t="s">
        <v>1906</v>
      </c>
      <c r="EJ1339" s="1411" t="s">
        <v>848</v>
      </c>
      <c r="EK1339" s="1411" t="s">
        <v>848</v>
      </c>
      <c r="EL1339" s="1411" t="s">
        <v>1980</v>
      </c>
      <c r="EM1339" s="1411" t="s">
        <v>1981</v>
      </c>
      <c r="EN1339" s="1411" t="s">
        <v>1910</v>
      </c>
      <c r="EO1339" s="1414" t="s">
        <v>1982</v>
      </c>
    </row>
    <row r="1340" spans="136:145">
      <c r="EF1340" s="1412"/>
      <c r="EG1340" s="1411" t="s">
        <v>4705</v>
      </c>
      <c r="EH1340" s="1411" t="s">
        <v>603</v>
      </c>
      <c r="EI1340" s="1411" t="s">
        <v>1906</v>
      </c>
      <c r="EJ1340" s="1411" t="s">
        <v>4706</v>
      </c>
      <c r="EK1340" s="1411" t="s">
        <v>4706</v>
      </c>
      <c r="EL1340" s="1411" t="s">
        <v>2485</v>
      </c>
      <c r="EM1340" s="1411" t="s">
        <v>2486</v>
      </c>
      <c r="EN1340" s="1411" t="s">
        <v>2953</v>
      </c>
      <c r="EO1340" s="1414" t="s">
        <v>2954</v>
      </c>
    </row>
    <row r="1341" spans="136:145">
      <c r="EF1341" s="1412"/>
      <c r="EG1341" s="1411" t="s">
        <v>4707</v>
      </c>
      <c r="EH1341" s="1411" t="s">
        <v>603</v>
      </c>
      <c r="EI1341" s="1411" t="s">
        <v>1906</v>
      </c>
      <c r="EJ1341" s="1411" t="s">
        <v>4708</v>
      </c>
      <c r="EK1341" s="1411" t="s">
        <v>4708</v>
      </c>
      <c r="EL1341" s="1411" t="s">
        <v>2485</v>
      </c>
      <c r="EM1341" s="1411" t="s">
        <v>2486</v>
      </c>
      <c r="EN1341" s="1411" t="s">
        <v>2953</v>
      </c>
      <c r="EO1341" s="1414" t="s">
        <v>2954</v>
      </c>
    </row>
    <row r="1342" spans="136:145">
      <c r="EF1342" s="1412"/>
      <c r="EG1342" s="1411" t="s">
        <v>4709</v>
      </c>
      <c r="EH1342" s="1411" t="s">
        <v>603</v>
      </c>
      <c r="EI1342" s="1411" t="s">
        <v>1906</v>
      </c>
      <c r="EJ1342" s="1411" t="s">
        <v>4710</v>
      </c>
      <c r="EK1342" s="1411" t="s">
        <v>4710</v>
      </c>
      <c r="EL1342" s="1411" t="s">
        <v>2485</v>
      </c>
      <c r="EM1342" s="1411" t="s">
        <v>2486</v>
      </c>
      <c r="EN1342" s="1411" t="s">
        <v>2953</v>
      </c>
      <c r="EO1342" s="1414" t="s">
        <v>2954</v>
      </c>
    </row>
    <row r="1343" spans="136:145">
      <c r="EF1343" s="1412"/>
      <c r="EG1343" s="1411" t="s">
        <v>4711</v>
      </c>
      <c r="EH1343" s="1411" t="s">
        <v>603</v>
      </c>
      <c r="EI1343" s="1411" t="s">
        <v>1906</v>
      </c>
      <c r="EJ1343" s="1411" t="s">
        <v>4712</v>
      </c>
      <c r="EK1343" s="1411" t="s">
        <v>4712</v>
      </c>
      <c r="EL1343" s="1411" t="s">
        <v>2485</v>
      </c>
      <c r="EM1343" s="1411" t="s">
        <v>2486</v>
      </c>
      <c r="EN1343" s="1411" t="s">
        <v>2953</v>
      </c>
      <c r="EO1343" s="1414" t="s">
        <v>2954</v>
      </c>
    </row>
    <row r="1344" spans="136:145">
      <c r="EF1344" s="1412"/>
      <c r="EG1344" s="1411" t="s">
        <v>4713</v>
      </c>
      <c r="EH1344" s="1411" t="s">
        <v>603</v>
      </c>
      <c r="EI1344" s="1411" t="s">
        <v>1906</v>
      </c>
      <c r="EJ1344" s="1411" t="s">
        <v>4714</v>
      </c>
      <c r="EK1344" s="1411" t="s">
        <v>4714</v>
      </c>
      <c r="EL1344" s="1411" t="s">
        <v>2485</v>
      </c>
      <c r="EM1344" s="1411" t="s">
        <v>2486</v>
      </c>
      <c r="EN1344" s="1411" t="s">
        <v>2953</v>
      </c>
      <c r="EO1344" s="1414" t="s">
        <v>2954</v>
      </c>
    </row>
    <row r="1345" spans="136:145">
      <c r="EF1345" s="1412"/>
      <c r="EG1345" s="1411" t="s">
        <v>4715</v>
      </c>
      <c r="EH1345" s="1411" t="s">
        <v>603</v>
      </c>
      <c r="EI1345" s="1411" t="s">
        <v>1906</v>
      </c>
      <c r="EJ1345" s="1411" t="s">
        <v>4716</v>
      </c>
      <c r="EK1345" s="1411" t="s">
        <v>4716</v>
      </c>
      <c r="EL1345" s="1411" t="s">
        <v>2485</v>
      </c>
      <c r="EM1345" s="1411" t="s">
        <v>2486</v>
      </c>
      <c r="EN1345" s="1411" t="s">
        <v>2953</v>
      </c>
      <c r="EO1345" s="1414" t="s">
        <v>2954</v>
      </c>
    </row>
    <row r="1346" spans="136:145">
      <c r="EF1346" s="1412"/>
      <c r="EG1346" s="1411" t="s">
        <v>4717</v>
      </c>
      <c r="EH1346" s="1411" t="s">
        <v>603</v>
      </c>
      <c r="EI1346" s="1411" t="s">
        <v>1906</v>
      </c>
      <c r="EJ1346" s="1411" t="s">
        <v>4718</v>
      </c>
      <c r="EK1346" s="1411" t="s">
        <v>4718</v>
      </c>
      <c r="EL1346" s="1411" t="s">
        <v>2485</v>
      </c>
      <c r="EM1346" s="1411" t="s">
        <v>2486</v>
      </c>
      <c r="EN1346" s="1411" t="s">
        <v>2953</v>
      </c>
      <c r="EO1346" s="1414" t="s">
        <v>2954</v>
      </c>
    </row>
    <row r="1347" spans="136:145">
      <c r="EF1347" s="1412"/>
      <c r="EG1347" s="1411" t="s">
        <v>4719</v>
      </c>
      <c r="EH1347" s="1411" t="s">
        <v>603</v>
      </c>
      <c r="EI1347" s="1411" t="s">
        <v>1906</v>
      </c>
      <c r="EJ1347" s="1411" t="s">
        <v>4720</v>
      </c>
      <c r="EK1347" s="1411" t="s">
        <v>4720</v>
      </c>
      <c r="EL1347" s="1411" t="s">
        <v>2485</v>
      </c>
      <c r="EM1347" s="1411" t="s">
        <v>2486</v>
      </c>
      <c r="EN1347" s="1411" t="s">
        <v>2953</v>
      </c>
      <c r="EO1347" s="1414" t="s">
        <v>2954</v>
      </c>
    </row>
    <row r="1348" spans="136:145">
      <c r="EF1348" s="1412"/>
      <c r="EG1348" s="1411" t="s">
        <v>4721</v>
      </c>
      <c r="EH1348" s="1411" t="s">
        <v>603</v>
      </c>
      <c r="EI1348" s="1411" t="s">
        <v>1906</v>
      </c>
      <c r="EJ1348" s="1411" t="s">
        <v>4722</v>
      </c>
      <c r="EK1348" s="1411" t="s">
        <v>4722</v>
      </c>
      <c r="EL1348" s="1411" t="s">
        <v>2485</v>
      </c>
      <c r="EM1348" s="1411" t="s">
        <v>2486</v>
      </c>
      <c r="EN1348" s="1411" t="s">
        <v>2953</v>
      </c>
      <c r="EO1348" s="1414" t="s">
        <v>2954</v>
      </c>
    </row>
    <row r="1349" spans="136:145">
      <c r="EF1349" s="1412"/>
      <c r="EG1349" s="1411" t="s">
        <v>4723</v>
      </c>
      <c r="EH1349" s="1411" t="s">
        <v>603</v>
      </c>
      <c r="EI1349" s="1411" t="s">
        <v>1906</v>
      </c>
      <c r="EJ1349" s="1411" t="s">
        <v>4724</v>
      </c>
      <c r="EK1349" s="1411" t="s">
        <v>4724</v>
      </c>
      <c r="EL1349" s="1411" t="s">
        <v>2485</v>
      </c>
      <c r="EM1349" s="1411" t="s">
        <v>2486</v>
      </c>
      <c r="EN1349" s="1411" t="s">
        <v>2953</v>
      </c>
      <c r="EO1349" s="1414" t="s">
        <v>2954</v>
      </c>
    </row>
    <row r="1350" spans="136:145">
      <c r="EF1350" s="1412"/>
      <c r="EG1350" s="1411" t="s">
        <v>4725</v>
      </c>
      <c r="EH1350" s="1411" t="s">
        <v>603</v>
      </c>
      <c r="EI1350" s="1411" t="s">
        <v>1906</v>
      </c>
      <c r="EJ1350" s="1411" t="s">
        <v>4726</v>
      </c>
      <c r="EK1350" s="1411" t="s">
        <v>4726</v>
      </c>
      <c r="EL1350" s="1411" t="s">
        <v>2485</v>
      </c>
      <c r="EM1350" s="1411" t="s">
        <v>2486</v>
      </c>
      <c r="EN1350" s="1411" t="s">
        <v>2953</v>
      </c>
      <c r="EO1350" s="1414" t="s">
        <v>2954</v>
      </c>
    </row>
    <row r="1351" spans="136:145">
      <c r="EF1351" s="1412"/>
      <c r="EG1351" s="1411" t="s">
        <v>4727</v>
      </c>
      <c r="EH1351" s="1411" t="s">
        <v>603</v>
      </c>
      <c r="EI1351" s="1411" t="s">
        <v>1906</v>
      </c>
      <c r="EJ1351" s="1411" t="s">
        <v>4728</v>
      </c>
      <c r="EK1351" s="1411" t="s">
        <v>4728</v>
      </c>
      <c r="EL1351" s="1411" t="s">
        <v>2485</v>
      </c>
      <c r="EM1351" s="1411" t="s">
        <v>2486</v>
      </c>
      <c r="EN1351" s="1411" t="s">
        <v>2953</v>
      </c>
      <c r="EO1351" s="1414" t="s">
        <v>2954</v>
      </c>
    </row>
    <row r="1352" spans="136:145">
      <c r="EF1352" s="1412"/>
      <c r="EG1352" s="1411" t="s">
        <v>4729</v>
      </c>
      <c r="EH1352" s="1411" t="s">
        <v>603</v>
      </c>
      <c r="EI1352" s="1411" t="s">
        <v>1906</v>
      </c>
      <c r="EJ1352" s="1411" t="s">
        <v>4730</v>
      </c>
      <c r="EK1352" s="1411" t="s">
        <v>4730</v>
      </c>
      <c r="EL1352" s="1411" t="s">
        <v>2485</v>
      </c>
      <c r="EM1352" s="1411" t="s">
        <v>2486</v>
      </c>
      <c r="EN1352" s="1411" t="s">
        <v>2953</v>
      </c>
      <c r="EO1352" s="1414" t="s">
        <v>2954</v>
      </c>
    </row>
    <row r="1353" spans="136:145">
      <c r="EF1353" s="1412"/>
      <c r="EG1353" s="1411" t="s">
        <v>4731</v>
      </c>
      <c r="EH1353" s="1411" t="s">
        <v>603</v>
      </c>
      <c r="EI1353" s="1411" t="s">
        <v>1906</v>
      </c>
      <c r="EJ1353" s="1411" t="s">
        <v>4732</v>
      </c>
      <c r="EK1353" s="1411" t="s">
        <v>4732</v>
      </c>
      <c r="EL1353" s="1411" t="s">
        <v>2485</v>
      </c>
      <c r="EM1353" s="1411" t="s">
        <v>2486</v>
      </c>
      <c r="EN1353" s="1411" t="s">
        <v>2953</v>
      </c>
      <c r="EO1353" s="1414" t="s">
        <v>2954</v>
      </c>
    </row>
    <row r="1354" spans="136:145">
      <c r="EF1354" s="1412"/>
      <c r="EG1354" s="1411" t="s">
        <v>4733</v>
      </c>
      <c r="EH1354" s="1411" t="s">
        <v>603</v>
      </c>
      <c r="EI1354" s="1411" t="s">
        <v>1906</v>
      </c>
      <c r="EJ1354" s="1411" t="s">
        <v>4734</v>
      </c>
      <c r="EK1354" s="1411" t="s">
        <v>4734</v>
      </c>
      <c r="EL1354" s="1411" t="s">
        <v>2485</v>
      </c>
      <c r="EM1354" s="1411" t="s">
        <v>2486</v>
      </c>
      <c r="EN1354" s="1411" t="s">
        <v>2953</v>
      </c>
      <c r="EO1354" s="1414" t="s">
        <v>2954</v>
      </c>
    </row>
    <row r="1355" spans="136:145">
      <c r="EF1355" s="1412"/>
      <c r="EG1355" s="1411" t="s">
        <v>4735</v>
      </c>
      <c r="EH1355" s="1411" t="s">
        <v>603</v>
      </c>
      <c r="EI1355" s="1411" t="s">
        <v>1906</v>
      </c>
      <c r="EJ1355" s="1411" t="s">
        <v>4736</v>
      </c>
      <c r="EK1355" s="1411" t="s">
        <v>4736</v>
      </c>
      <c r="EL1355" s="1411" t="s">
        <v>2485</v>
      </c>
      <c r="EM1355" s="1411" t="s">
        <v>2486</v>
      </c>
      <c r="EN1355" s="1411" t="s">
        <v>2953</v>
      </c>
      <c r="EO1355" s="1414" t="s">
        <v>2954</v>
      </c>
    </row>
    <row r="1356" spans="136:145">
      <c r="EF1356" s="1412"/>
      <c r="EG1356" s="1411" t="s">
        <v>4737</v>
      </c>
      <c r="EH1356" s="1411" t="s">
        <v>603</v>
      </c>
      <c r="EI1356" s="1411" t="s">
        <v>1906</v>
      </c>
      <c r="EJ1356" s="1411" t="s">
        <v>4738</v>
      </c>
      <c r="EK1356" s="1411" t="s">
        <v>4738</v>
      </c>
      <c r="EL1356" s="1411" t="s">
        <v>2485</v>
      </c>
      <c r="EM1356" s="1411" t="s">
        <v>2486</v>
      </c>
      <c r="EN1356" s="1411" t="s">
        <v>2953</v>
      </c>
      <c r="EO1356" s="1414" t="s">
        <v>2954</v>
      </c>
    </row>
    <row r="1357" spans="136:145">
      <c r="EF1357" s="1412"/>
      <c r="EG1357" s="1411" t="s">
        <v>4739</v>
      </c>
      <c r="EH1357" s="1411" t="s">
        <v>603</v>
      </c>
      <c r="EI1357" s="1411" t="s">
        <v>1906</v>
      </c>
      <c r="EJ1357" s="1411" t="s">
        <v>4740</v>
      </c>
      <c r="EK1357" s="1411" t="s">
        <v>4740</v>
      </c>
      <c r="EL1357" s="1411" t="s">
        <v>2485</v>
      </c>
      <c r="EM1357" s="1411" t="s">
        <v>2486</v>
      </c>
      <c r="EN1357" s="1411" t="s">
        <v>2953</v>
      </c>
      <c r="EO1357" s="1414" t="s">
        <v>2954</v>
      </c>
    </row>
    <row r="1358" spans="136:145">
      <c r="EF1358" s="1412"/>
      <c r="EG1358" s="1411" t="s">
        <v>4741</v>
      </c>
      <c r="EH1358" s="1411" t="s">
        <v>603</v>
      </c>
      <c r="EI1358" s="1411" t="s">
        <v>1906</v>
      </c>
      <c r="EJ1358" s="1411" t="s">
        <v>4742</v>
      </c>
      <c r="EK1358" s="1411" t="s">
        <v>4742</v>
      </c>
      <c r="EL1358" s="1411" t="s">
        <v>2485</v>
      </c>
      <c r="EM1358" s="1411" t="s">
        <v>2486</v>
      </c>
      <c r="EN1358" s="1411" t="s">
        <v>2953</v>
      </c>
      <c r="EO1358" s="1414" t="s">
        <v>2954</v>
      </c>
    </row>
    <row r="1359" spans="136:145">
      <c r="EF1359" s="1412"/>
      <c r="EG1359" s="1411" t="s">
        <v>4743</v>
      </c>
      <c r="EH1359" s="1411" t="s">
        <v>603</v>
      </c>
      <c r="EI1359" s="1411" t="s">
        <v>1906</v>
      </c>
      <c r="EJ1359" s="1411" t="s">
        <v>4744</v>
      </c>
      <c r="EK1359" s="1411" t="s">
        <v>4744</v>
      </c>
      <c r="EL1359" s="1411" t="s">
        <v>2485</v>
      </c>
      <c r="EM1359" s="1411" t="s">
        <v>2486</v>
      </c>
      <c r="EN1359" s="1411" t="s">
        <v>2953</v>
      </c>
      <c r="EO1359" s="1414" t="s">
        <v>2954</v>
      </c>
    </row>
    <row r="1360" spans="136:145">
      <c r="EF1360" s="1412"/>
      <c r="EG1360" s="1411" t="s">
        <v>4745</v>
      </c>
      <c r="EH1360" s="1411" t="s">
        <v>603</v>
      </c>
      <c r="EI1360" s="1411" t="s">
        <v>1906</v>
      </c>
      <c r="EJ1360" s="1411" t="s">
        <v>4746</v>
      </c>
      <c r="EK1360" s="1411" t="s">
        <v>4746</v>
      </c>
      <c r="EL1360" s="1411" t="s">
        <v>2485</v>
      </c>
      <c r="EM1360" s="1411" t="s">
        <v>2486</v>
      </c>
      <c r="EN1360" s="1411" t="s">
        <v>2953</v>
      </c>
      <c r="EO1360" s="1414" t="s">
        <v>2954</v>
      </c>
    </row>
    <row r="1361" spans="136:145">
      <c r="EF1361" s="1412"/>
      <c r="EG1361" s="1411" t="s">
        <v>4747</v>
      </c>
      <c r="EH1361" s="1411" t="s">
        <v>603</v>
      </c>
      <c r="EI1361" s="1411" t="s">
        <v>1906</v>
      </c>
      <c r="EJ1361" s="1411" t="s">
        <v>4748</v>
      </c>
      <c r="EK1361" s="1411" t="s">
        <v>4748</v>
      </c>
      <c r="EL1361" s="1411" t="s">
        <v>2485</v>
      </c>
      <c r="EM1361" s="1411" t="s">
        <v>2486</v>
      </c>
      <c r="EN1361" s="1411" t="s">
        <v>2953</v>
      </c>
      <c r="EO1361" s="1414" t="s">
        <v>2954</v>
      </c>
    </row>
    <row r="1362" spans="136:145">
      <c r="EF1362" s="1412"/>
      <c r="EG1362" s="1411" t="s">
        <v>4749</v>
      </c>
      <c r="EH1362" s="1411" t="s">
        <v>603</v>
      </c>
      <c r="EI1362" s="1411" t="s">
        <v>1906</v>
      </c>
      <c r="EJ1362" s="1411" t="s">
        <v>4750</v>
      </c>
      <c r="EK1362" s="1411" t="s">
        <v>4750</v>
      </c>
      <c r="EL1362" s="1411" t="s">
        <v>2485</v>
      </c>
      <c r="EM1362" s="1411" t="s">
        <v>2486</v>
      </c>
      <c r="EN1362" s="1411" t="s">
        <v>2953</v>
      </c>
      <c r="EO1362" s="1414" t="s">
        <v>2954</v>
      </c>
    </row>
    <row r="1363" spans="136:145">
      <c r="EF1363" s="1412"/>
      <c r="EG1363" s="1411" t="s">
        <v>4751</v>
      </c>
      <c r="EH1363" s="1411" t="s">
        <v>603</v>
      </c>
      <c r="EI1363" s="1411" t="s">
        <v>1906</v>
      </c>
      <c r="EJ1363" s="1411" t="s">
        <v>4752</v>
      </c>
      <c r="EK1363" s="1411" t="s">
        <v>4752</v>
      </c>
      <c r="EL1363" s="1411" t="s">
        <v>2485</v>
      </c>
      <c r="EM1363" s="1411" t="s">
        <v>2486</v>
      </c>
      <c r="EN1363" s="1411" t="s">
        <v>2953</v>
      </c>
      <c r="EO1363" s="1414" t="s">
        <v>2954</v>
      </c>
    </row>
    <row r="1364" spans="136:145">
      <c r="EF1364" s="1412"/>
      <c r="EG1364" s="1411" t="s">
        <v>4753</v>
      </c>
      <c r="EH1364" s="1411" t="s">
        <v>603</v>
      </c>
      <c r="EI1364" s="1411" t="s">
        <v>1906</v>
      </c>
      <c r="EJ1364" s="1411" t="s">
        <v>4754</v>
      </c>
      <c r="EK1364" s="1411" t="s">
        <v>4754</v>
      </c>
      <c r="EL1364" s="1411" t="s">
        <v>2485</v>
      </c>
      <c r="EM1364" s="1411" t="s">
        <v>2486</v>
      </c>
      <c r="EN1364" s="1411" t="s">
        <v>2953</v>
      </c>
      <c r="EO1364" s="1414" t="s">
        <v>2954</v>
      </c>
    </row>
    <row r="1365" spans="136:145">
      <c r="EF1365" s="1412"/>
      <c r="EG1365" s="1411" t="s">
        <v>4755</v>
      </c>
      <c r="EH1365" s="1411" t="s">
        <v>603</v>
      </c>
      <c r="EI1365" s="1411" t="s">
        <v>1906</v>
      </c>
      <c r="EJ1365" s="1411" t="s">
        <v>4756</v>
      </c>
      <c r="EK1365" s="1411" t="s">
        <v>4756</v>
      </c>
      <c r="EL1365" s="1411" t="s">
        <v>2485</v>
      </c>
      <c r="EM1365" s="1411" t="s">
        <v>2486</v>
      </c>
      <c r="EN1365" s="1411" t="s">
        <v>2953</v>
      </c>
      <c r="EO1365" s="1414" t="s">
        <v>2954</v>
      </c>
    </row>
    <row r="1366" spans="136:145">
      <c r="EF1366" s="1412"/>
      <c r="EG1366" s="1411" t="s">
        <v>4757</v>
      </c>
      <c r="EH1366" s="1411" t="s">
        <v>603</v>
      </c>
      <c r="EI1366" s="1411" t="s">
        <v>1906</v>
      </c>
      <c r="EJ1366" s="1411" t="s">
        <v>4758</v>
      </c>
      <c r="EK1366" s="1411" t="s">
        <v>4758</v>
      </c>
      <c r="EL1366" s="1411" t="s">
        <v>2485</v>
      </c>
      <c r="EM1366" s="1411" t="s">
        <v>2486</v>
      </c>
      <c r="EN1366" s="1411" t="s">
        <v>2953</v>
      </c>
      <c r="EO1366" s="1414" t="s">
        <v>2954</v>
      </c>
    </row>
    <row r="1367" spans="136:145">
      <c r="EF1367" s="1412"/>
      <c r="EG1367" s="1411" t="s">
        <v>4759</v>
      </c>
      <c r="EH1367" s="1411" t="s">
        <v>603</v>
      </c>
      <c r="EI1367" s="1411" t="s">
        <v>1906</v>
      </c>
      <c r="EJ1367" s="1411" t="s">
        <v>4760</v>
      </c>
      <c r="EK1367" s="1411" t="s">
        <v>4760</v>
      </c>
      <c r="EL1367" s="1411" t="s">
        <v>2485</v>
      </c>
      <c r="EM1367" s="1411" t="s">
        <v>2486</v>
      </c>
      <c r="EN1367" s="1411" t="s">
        <v>2953</v>
      </c>
      <c r="EO1367" s="1414" t="s">
        <v>2954</v>
      </c>
    </row>
    <row r="1368" spans="136:145">
      <c r="EF1368" s="1412"/>
      <c r="EG1368" s="1411" t="s">
        <v>4761</v>
      </c>
      <c r="EH1368" s="1411" t="s">
        <v>603</v>
      </c>
      <c r="EI1368" s="1411" t="s">
        <v>1906</v>
      </c>
      <c r="EJ1368" s="1411" t="s">
        <v>4762</v>
      </c>
      <c r="EK1368" s="1411" t="s">
        <v>4762</v>
      </c>
      <c r="EL1368" s="1411" t="s">
        <v>2485</v>
      </c>
      <c r="EM1368" s="1411" t="s">
        <v>2486</v>
      </c>
      <c r="EN1368" s="1411" t="s">
        <v>2953</v>
      </c>
      <c r="EO1368" s="1414" t="s">
        <v>2954</v>
      </c>
    </row>
    <row r="1369" spans="136:145">
      <c r="EF1369" s="1412"/>
      <c r="EG1369" s="1411" t="s">
        <v>4763</v>
      </c>
      <c r="EH1369" s="1411" t="s">
        <v>603</v>
      </c>
      <c r="EI1369" s="1411" t="s">
        <v>1906</v>
      </c>
      <c r="EJ1369" s="1411" t="s">
        <v>4764</v>
      </c>
      <c r="EK1369" s="1411" t="s">
        <v>4764</v>
      </c>
      <c r="EL1369" s="1411" t="s">
        <v>2485</v>
      </c>
      <c r="EM1369" s="1411" t="s">
        <v>2486</v>
      </c>
      <c r="EN1369" s="1411" t="s">
        <v>2953</v>
      </c>
      <c r="EO1369" s="1414" t="s">
        <v>2954</v>
      </c>
    </row>
    <row r="1370" spans="136:145">
      <c r="EF1370" s="1412"/>
      <c r="EG1370" s="1411" t="s">
        <v>4765</v>
      </c>
      <c r="EH1370" s="1411" t="s">
        <v>603</v>
      </c>
      <c r="EI1370" s="1411" t="s">
        <v>1906</v>
      </c>
      <c r="EJ1370" s="1411" t="s">
        <v>4766</v>
      </c>
      <c r="EK1370" s="1411" t="s">
        <v>4766</v>
      </c>
      <c r="EL1370" s="1411" t="s">
        <v>2485</v>
      </c>
      <c r="EM1370" s="1411" t="s">
        <v>2486</v>
      </c>
      <c r="EN1370" s="1411" t="s">
        <v>2953</v>
      </c>
      <c r="EO1370" s="1414" t="s">
        <v>2954</v>
      </c>
    </row>
    <row r="1371" spans="136:145">
      <c r="EF1371" s="1412"/>
      <c r="EG1371" s="1411" t="s">
        <v>4767</v>
      </c>
      <c r="EH1371" s="1411" t="s">
        <v>603</v>
      </c>
      <c r="EI1371" s="1411" t="s">
        <v>1906</v>
      </c>
      <c r="EJ1371" s="1411" t="s">
        <v>4768</v>
      </c>
      <c r="EK1371" s="1411" t="s">
        <v>4768</v>
      </c>
      <c r="EL1371" s="1411" t="s">
        <v>2485</v>
      </c>
      <c r="EM1371" s="1411" t="s">
        <v>2486</v>
      </c>
      <c r="EN1371" s="1411" t="s">
        <v>2953</v>
      </c>
      <c r="EO1371" s="1414" t="s">
        <v>2954</v>
      </c>
    </row>
    <row r="1372" spans="136:145">
      <c r="EF1372" s="1412"/>
      <c r="EG1372" s="1411" t="s">
        <v>4769</v>
      </c>
      <c r="EH1372" s="1411" t="s">
        <v>603</v>
      </c>
      <c r="EI1372" s="1411" t="s">
        <v>1906</v>
      </c>
      <c r="EJ1372" s="1411" t="s">
        <v>4770</v>
      </c>
      <c r="EK1372" s="1411" t="s">
        <v>4770</v>
      </c>
      <c r="EL1372" s="1411" t="s">
        <v>2485</v>
      </c>
      <c r="EM1372" s="1411" t="s">
        <v>2486</v>
      </c>
      <c r="EN1372" s="1411" t="s">
        <v>2953</v>
      </c>
      <c r="EO1372" s="1414" t="s">
        <v>2954</v>
      </c>
    </row>
    <row r="1373" spans="136:145">
      <c r="EF1373" s="1412"/>
      <c r="EG1373" s="1411" t="s">
        <v>4771</v>
      </c>
      <c r="EH1373" s="1411" t="s">
        <v>603</v>
      </c>
      <c r="EI1373" s="1411" t="s">
        <v>1906</v>
      </c>
      <c r="EJ1373" s="1411" t="s">
        <v>4772</v>
      </c>
      <c r="EK1373" s="1411" t="s">
        <v>4772</v>
      </c>
      <c r="EL1373" s="1411" t="s">
        <v>2485</v>
      </c>
      <c r="EM1373" s="1411" t="s">
        <v>2486</v>
      </c>
      <c r="EN1373" s="1411" t="s">
        <v>2953</v>
      </c>
      <c r="EO1373" s="1414" t="s">
        <v>2954</v>
      </c>
    </row>
    <row r="1374" spans="136:145">
      <c r="EF1374" s="1412"/>
      <c r="EG1374" s="1411" t="s">
        <v>4773</v>
      </c>
      <c r="EH1374" s="1411" t="s">
        <v>603</v>
      </c>
      <c r="EI1374" s="1411" t="s">
        <v>1906</v>
      </c>
      <c r="EJ1374" s="1411" t="s">
        <v>4774</v>
      </c>
      <c r="EK1374" s="1411" t="s">
        <v>4774</v>
      </c>
      <c r="EL1374" s="1411" t="s">
        <v>2485</v>
      </c>
      <c r="EM1374" s="1411" t="s">
        <v>2486</v>
      </c>
      <c r="EN1374" s="1411" t="s">
        <v>2953</v>
      </c>
      <c r="EO1374" s="1414" t="s">
        <v>2954</v>
      </c>
    </row>
    <row r="1375" spans="136:145">
      <c r="EF1375" s="1412"/>
      <c r="EG1375" s="1411" t="s">
        <v>4775</v>
      </c>
      <c r="EH1375" s="1411" t="s">
        <v>603</v>
      </c>
      <c r="EI1375" s="1411" t="s">
        <v>1906</v>
      </c>
      <c r="EJ1375" s="1411" t="s">
        <v>4776</v>
      </c>
      <c r="EK1375" s="1411" t="s">
        <v>4776</v>
      </c>
      <c r="EL1375" s="1411" t="s">
        <v>2485</v>
      </c>
      <c r="EM1375" s="1411" t="s">
        <v>2486</v>
      </c>
      <c r="EN1375" s="1411" t="s">
        <v>2953</v>
      </c>
      <c r="EO1375" s="1414" t="s">
        <v>2954</v>
      </c>
    </row>
    <row r="1376" spans="136:145">
      <c r="EF1376" s="1412"/>
      <c r="EG1376" s="1411" t="s">
        <v>4777</v>
      </c>
      <c r="EH1376" s="1411" t="s">
        <v>603</v>
      </c>
      <c r="EI1376" s="1411" t="s">
        <v>1906</v>
      </c>
      <c r="EJ1376" s="1411" t="s">
        <v>4778</v>
      </c>
      <c r="EK1376" s="1411" t="s">
        <v>4778</v>
      </c>
      <c r="EL1376" s="1411" t="s">
        <v>2485</v>
      </c>
      <c r="EM1376" s="1411" t="s">
        <v>2486</v>
      </c>
      <c r="EN1376" s="1411" t="s">
        <v>2953</v>
      </c>
      <c r="EO1376" s="1414" t="s">
        <v>2954</v>
      </c>
    </row>
    <row r="1377" spans="136:145">
      <c r="EF1377" s="1412"/>
      <c r="EG1377" s="1411" t="s">
        <v>4779</v>
      </c>
      <c r="EH1377" s="1411" t="s">
        <v>603</v>
      </c>
      <c r="EI1377" s="1411" t="s">
        <v>1906</v>
      </c>
      <c r="EJ1377" s="1411" t="s">
        <v>4780</v>
      </c>
      <c r="EK1377" s="1411" t="s">
        <v>4780</v>
      </c>
      <c r="EL1377" s="1411" t="s">
        <v>2485</v>
      </c>
      <c r="EM1377" s="1411" t="s">
        <v>2486</v>
      </c>
      <c r="EN1377" s="1411" t="s">
        <v>2953</v>
      </c>
      <c r="EO1377" s="1414" t="s">
        <v>2954</v>
      </c>
    </row>
    <row r="1378" spans="136:145">
      <c r="EF1378" s="1412"/>
      <c r="EG1378" s="1411" t="s">
        <v>4781</v>
      </c>
      <c r="EH1378" s="1411" t="s">
        <v>603</v>
      </c>
      <c r="EI1378" s="1411" t="s">
        <v>1906</v>
      </c>
      <c r="EJ1378" s="1411" t="s">
        <v>4782</v>
      </c>
      <c r="EK1378" s="1411" t="s">
        <v>4782</v>
      </c>
      <c r="EL1378" s="1411" t="s">
        <v>2485</v>
      </c>
      <c r="EM1378" s="1411" t="s">
        <v>2486</v>
      </c>
      <c r="EN1378" s="1411" t="s">
        <v>2953</v>
      </c>
      <c r="EO1378" s="1414" t="s">
        <v>2954</v>
      </c>
    </row>
    <row r="1379" spans="136:145">
      <c r="EF1379" s="1412"/>
      <c r="EG1379" s="1411" t="s">
        <v>4783</v>
      </c>
      <c r="EH1379" s="1411" t="s">
        <v>603</v>
      </c>
      <c r="EI1379" s="1411" t="s">
        <v>1906</v>
      </c>
      <c r="EJ1379" s="1411" t="s">
        <v>4784</v>
      </c>
      <c r="EK1379" s="1411" t="s">
        <v>4784</v>
      </c>
      <c r="EL1379" s="1411" t="s">
        <v>2485</v>
      </c>
      <c r="EM1379" s="1411" t="s">
        <v>2486</v>
      </c>
      <c r="EN1379" s="1411" t="s">
        <v>2953</v>
      </c>
      <c r="EO1379" s="1414" t="s">
        <v>2954</v>
      </c>
    </row>
    <row r="1380" spans="136:145">
      <c r="EF1380" s="1412"/>
      <c r="EG1380" s="1411" t="s">
        <v>4785</v>
      </c>
      <c r="EH1380" s="1411" t="s">
        <v>603</v>
      </c>
      <c r="EI1380" s="1411" t="s">
        <v>1906</v>
      </c>
      <c r="EJ1380" s="1411" t="s">
        <v>4786</v>
      </c>
      <c r="EK1380" s="1411" t="s">
        <v>4786</v>
      </c>
      <c r="EL1380" s="1411" t="s">
        <v>2485</v>
      </c>
      <c r="EM1380" s="1411" t="s">
        <v>2486</v>
      </c>
      <c r="EN1380" s="1411" t="s">
        <v>2953</v>
      </c>
      <c r="EO1380" s="1414" t="s">
        <v>2954</v>
      </c>
    </row>
    <row r="1381" spans="136:145">
      <c r="EF1381" s="1412"/>
      <c r="EG1381" s="1411" t="s">
        <v>4787</v>
      </c>
      <c r="EH1381" s="1411" t="s">
        <v>603</v>
      </c>
      <c r="EI1381" s="1411" t="s">
        <v>1906</v>
      </c>
      <c r="EJ1381" s="1411" t="s">
        <v>4788</v>
      </c>
      <c r="EK1381" s="1411" t="s">
        <v>4788</v>
      </c>
      <c r="EL1381" s="1411" t="s">
        <v>2485</v>
      </c>
      <c r="EM1381" s="1411" t="s">
        <v>2486</v>
      </c>
      <c r="EN1381" s="1411" t="s">
        <v>2953</v>
      </c>
      <c r="EO1381" s="1414" t="s">
        <v>2954</v>
      </c>
    </row>
    <row r="1382" spans="136:145">
      <c r="EF1382" s="1412"/>
      <c r="EG1382" s="1411" t="s">
        <v>4789</v>
      </c>
      <c r="EH1382" s="1411" t="s">
        <v>603</v>
      </c>
      <c r="EI1382" s="1411" t="s">
        <v>1906</v>
      </c>
      <c r="EJ1382" s="1411" t="s">
        <v>4790</v>
      </c>
      <c r="EK1382" s="1411" t="s">
        <v>4790</v>
      </c>
      <c r="EL1382" s="1411" t="s">
        <v>2485</v>
      </c>
      <c r="EM1382" s="1411" t="s">
        <v>2486</v>
      </c>
      <c r="EN1382" s="1411" t="s">
        <v>2953</v>
      </c>
      <c r="EO1382" s="1414" t="s">
        <v>2954</v>
      </c>
    </row>
    <row r="1383" spans="136:145">
      <c r="EF1383" s="1412"/>
      <c r="EG1383" s="1411" t="s">
        <v>4791</v>
      </c>
      <c r="EH1383" s="1411" t="s">
        <v>603</v>
      </c>
      <c r="EI1383" s="1411" t="s">
        <v>1906</v>
      </c>
      <c r="EJ1383" s="1411" t="s">
        <v>4792</v>
      </c>
      <c r="EK1383" s="1411" t="s">
        <v>4792</v>
      </c>
      <c r="EL1383" s="1411" t="s">
        <v>2485</v>
      </c>
      <c r="EM1383" s="1411" t="s">
        <v>2486</v>
      </c>
      <c r="EN1383" s="1411" t="s">
        <v>2953</v>
      </c>
      <c r="EO1383" s="1414" t="s">
        <v>2954</v>
      </c>
    </row>
    <row r="1384" spans="136:145">
      <c r="EF1384" s="1412"/>
      <c r="EG1384" s="1411" t="s">
        <v>4793</v>
      </c>
      <c r="EH1384" s="1411" t="s">
        <v>603</v>
      </c>
      <c r="EI1384" s="1411" t="s">
        <v>1906</v>
      </c>
      <c r="EJ1384" s="1411" t="s">
        <v>4794</v>
      </c>
      <c r="EK1384" s="1411" t="s">
        <v>4794</v>
      </c>
      <c r="EL1384" s="1411" t="s">
        <v>2485</v>
      </c>
      <c r="EM1384" s="1411" t="s">
        <v>2486</v>
      </c>
      <c r="EN1384" s="1411" t="s">
        <v>2953</v>
      </c>
      <c r="EO1384" s="1414" t="s">
        <v>2954</v>
      </c>
    </row>
    <row r="1385" spans="136:145">
      <c r="EF1385" s="1412"/>
      <c r="EG1385" s="1411" t="s">
        <v>4795</v>
      </c>
      <c r="EH1385" s="1411" t="s">
        <v>603</v>
      </c>
      <c r="EI1385" s="1411" t="s">
        <v>1906</v>
      </c>
      <c r="EJ1385" s="1411" t="s">
        <v>4796</v>
      </c>
      <c r="EK1385" s="1411" t="s">
        <v>4796</v>
      </c>
      <c r="EL1385" s="1411" t="s">
        <v>2485</v>
      </c>
      <c r="EM1385" s="1411" t="s">
        <v>2486</v>
      </c>
      <c r="EN1385" s="1411" t="s">
        <v>2953</v>
      </c>
      <c r="EO1385" s="1414" t="s">
        <v>2954</v>
      </c>
    </row>
    <row r="1386" spans="136:145">
      <c r="EF1386" s="1412"/>
      <c r="EG1386" s="1411" t="s">
        <v>4797</v>
      </c>
      <c r="EH1386" s="1411" t="s">
        <v>603</v>
      </c>
      <c r="EI1386" s="1411" t="s">
        <v>1906</v>
      </c>
      <c r="EJ1386" s="1411" t="s">
        <v>4798</v>
      </c>
      <c r="EK1386" s="1411" t="s">
        <v>4798</v>
      </c>
      <c r="EL1386" s="1411" t="s">
        <v>2485</v>
      </c>
      <c r="EM1386" s="1411" t="s">
        <v>2486</v>
      </c>
      <c r="EN1386" s="1411" t="s">
        <v>2953</v>
      </c>
      <c r="EO1386" s="1414" t="s">
        <v>2954</v>
      </c>
    </row>
    <row r="1387" spans="136:145">
      <c r="EF1387" s="1412"/>
      <c r="EG1387" s="1411" t="s">
        <v>4799</v>
      </c>
      <c r="EH1387" s="1411" t="s">
        <v>603</v>
      </c>
      <c r="EI1387" s="1411" t="s">
        <v>1906</v>
      </c>
      <c r="EJ1387" s="1411" t="s">
        <v>4800</v>
      </c>
      <c r="EK1387" s="1411" t="s">
        <v>4800</v>
      </c>
      <c r="EL1387" s="1411" t="s">
        <v>2485</v>
      </c>
      <c r="EM1387" s="1411" t="s">
        <v>2486</v>
      </c>
      <c r="EN1387" s="1411" t="s">
        <v>2953</v>
      </c>
      <c r="EO1387" s="1414" t="s">
        <v>2954</v>
      </c>
    </row>
    <row r="1388" spans="136:145">
      <c r="EF1388" s="1412"/>
      <c r="EG1388" s="1411" t="s">
        <v>4801</v>
      </c>
      <c r="EH1388" s="1411" t="s">
        <v>603</v>
      </c>
      <c r="EI1388" s="1411" t="s">
        <v>2350</v>
      </c>
      <c r="EJ1388" s="1411" t="s">
        <v>4802</v>
      </c>
      <c r="EK1388" s="1411" t="s">
        <v>4803</v>
      </c>
      <c r="EL1388" s="1411" t="s">
        <v>1980</v>
      </c>
      <c r="EM1388" s="1411" t="s">
        <v>2358</v>
      </c>
      <c r="EN1388" s="1411" t="s">
        <v>1910</v>
      </c>
      <c r="EO1388" s="1414" t="s">
        <v>1982</v>
      </c>
    </row>
    <row r="1389" spans="136:145">
      <c r="EF1389" s="1412"/>
      <c r="EG1389" s="1411" t="s">
        <v>4804</v>
      </c>
      <c r="EH1389" s="1411" t="s">
        <v>603</v>
      </c>
      <c r="EI1389" s="1411" t="s">
        <v>2350</v>
      </c>
      <c r="EJ1389" s="1411" t="s">
        <v>4805</v>
      </c>
      <c r="EK1389" s="1411" t="s">
        <v>4806</v>
      </c>
      <c r="EL1389" s="1411" t="s">
        <v>1980</v>
      </c>
      <c r="EM1389" s="1411" t="s">
        <v>2358</v>
      </c>
      <c r="EN1389" s="1411" t="s">
        <v>1910</v>
      </c>
      <c r="EO1389" s="1414" t="s">
        <v>1982</v>
      </c>
    </row>
    <row r="1390" spans="136:145">
      <c r="EF1390" s="1412"/>
      <c r="EG1390" s="1411" t="s">
        <v>4807</v>
      </c>
      <c r="EH1390" s="1411" t="s">
        <v>603</v>
      </c>
      <c r="EI1390" s="1411" t="s">
        <v>2350</v>
      </c>
      <c r="EJ1390" s="1411" t="s">
        <v>4808</v>
      </c>
      <c r="EK1390" s="1411" t="s">
        <v>4809</v>
      </c>
      <c r="EL1390" s="1411" t="s">
        <v>1980</v>
      </c>
      <c r="EM1390" s="1411" t="s">
        <v>2358</v>
      </c>
      <c r="EN1390" s="1411" t="s">
        <v>1910</v>
      </c>
      <c r="EO1390" s="1414" t="s">
        <v>1982</v>
      </c>
    </row>
    <row r="1391" spans="136:145">
      <c r="EF1391" s="1412"/>
      <c r="EG1391" s="1411" t="s">
        <v>4810</v>
      </c>
      <c r="EH1391" s="1411" t="s">
        <v>603</v>
      </c>
      <c r="EI1391" s="1411" t="s">
        <v>2350</v>
      </c>
      <c r="EJ1391" s="1411" t="s">
        <v>4811</v>
      </c>
      <c r="EK1391" s="1411" t="s">
        <v>4812</v>
      </c>
      <c r="EL1391" s="1411" t="s">
        <v>1980</v>
      </c>
      <c r="EM1391" s="1411" t="s">
        <v>2358</v>
      </c>
      <c r="EN1391" s="1411" t="s">
        <v>1910</v>
      </c>
      <c r="EO1391" s="1414" t="s">
        <v>1982</v>
      </c>
    </row>
    <row r="1392" spans="136:145">
      <c r="EF1392" s="1412"/>
      <c r="EG1392" s="1411" t="s">
        <v>4813</v>
      </c>
      <c r="EH1392" s="1411" t="s">
        <v>603</v>
      </c>
      <c r="EI1392" s="1411" t="s">
        <v>2350</v>
      </c>
      <c r="EJ1392" s="1411" t="s">
        <v>4814</v>
      </c>
      <c r="EK1392" s="1411" t="s">
        <v>4815</v>
      </c>
      <c r="EL1392" s="1411" t="s">
        <v>1980</v>
      </c>
      <c r="EM1392" s="1411" t="s">
        <v>2358</v>
      </c>
      <c r="EN1392" s="1411" t="s">
        <v>1910</v>
      </c>
      <c r="EO1392" s="1414" t="s">
        <v>1982</v>
      </c>
    </row>
    <row r="1393" spans="136:145">
      <c r="EF1393" s="1412"/>
      <c r="EG1393" s="1411" t="s">
        <v>4816</v>
      </c>
      <c r="EH1393" s="1411" t="s">
        <v>603</v>
      </c>
      <c r="EI1393" s="1411" t="s">
        <v>2350</v>
      </c>
      <c r="EJ1393" s="1411" t="s">
        <v>4817</v>
      </c>
      <c r="EK1393" s="1411" t="s">
        <v>4817</v>
      </c>
      <c r="EL1393" s="1411" t="s">
        <v>1980</v>
      </c>
      <c r="EM1393" s="1411" t="s">
        <v>2358</v>
      </c>
      <c r="EN1393" s="1411" t="s">
        <v>1910</v>
      </c>
      <c r="EO1393" s="1414" t="s">
        <v>1982</v>
      </c>
    </row>
    <row r="1394" spans="136:145">
      <c r="EF1394" s="1412"/>
      <c r="EG1394" s="1411" t="s">
        <v>4818</v>
      </c>
      <c r="EH1394" s="1411" t="s">
        <v>603</v>
      </c>
      <c r="EI1394" s="1411" t="s">
        <v>2350</v>
      </c>
      <c r="EJ1394" s="1411" t="s">
        <v>4819</v>
      </c>
      <c r="EK1394" s="1411" t="s">
        <v>4819</v>
      </c>
      <c r="EL1394" s="1411" t="s">
        <v>1980</v>
      </c>
      <c r="EM1394" s="1411" t="s">
        <v>2358</v>
      </c>
      <c r="EN1394" s="1411" t="s">
        <v>1910</v>
      </c>
      <c r="EO1394" s="1414" t="s">
        <v>1982</v>
      </c>
    </row>
    <row r="1395" spans="136:145">
      <c r="EF1395" s="1412"/>
      <c r="EG1395" s="1411" t="s">
        <v>4820</v>
      </c>
      <c r="EH1395" s="1411" t="s">
        <v>603</v>
      </c>
      <c r="EI1395" s="1411" t="s">
        <v>2350</v>
      </c>
      <c r="EJ1395" s="1411" t="s">
        <v>4821</v>
      </c>
      <c r="EK1395" s="1411" t="s">
        <v>4821</v>
      </c>
      <c r="EL1395" s="1411" t="s">
        <v>1980</v>
      </c>
      <c r="EM1395" s="1411" t="s">
        <v>2358</v>
      </c>
      <c r="EN1395" s="1411" t="s">
        <v>1910</v>
      </c>
      <c r="EO1395" s="1414" t="s">
        <v>1982</v>
      </c>
    </row>
    <row r="1396" spans="136:145">
      <c r="EF1396" s="1412"/>
      <c r="EG1396" s="1411" t="s">
        <v>4822</v>
      </c>
      <c r="EH1396" s="1411" t="s">
        <v>603</v>
      </c>
      <c r="EI1396" s="1411" t="s">
        <v>2350</v>
      </c>
      <c r="EJ1396" s="1411" t="s">
        <v>4823</v>
      </c>
      <c r="EK1396" s="1411" t="s">
        <v>4823</v>
      </c>
      <c r="EL1396" s="1411" t="s">
        <v>1980</v>
      </c>
      <c r="EM1396" s="1411" t="s">
        <v>2358</v>
      </c>
      <c r="EN1396" s="1411" t="s">
        <v>1910</v>
      </c>
      <c r="EO1396" s="1414" t="s">
        <v>1982</v>
      </c>
    </row>
    <row r="1397" spans="136:145">
      <c r="EF1397" s="1412"/>
      <c r="EG1397" s="1411" t="s">
        <v>4824</v>
      </c>
      <c r="EH1397" s="1411" t="s">
        <v>603</v>
      </c>
      <c r="EI1397" s="1411" t="s">
        <v>2439</v>
      </c>
      <c r="EJ1397" s="1411" t="s">
        <v>4825</v>
      </c>
      <c r="EK1397" s="1411" t="s">
        <v>4826</v>
      </c>
      <c r="EL1397" s="1411" t="s">
        <v>1908</v>
      </c>
      <c r="EM1397" s="1411" t="s">
        <v>4827</v>
      </c>
      <c r="EN1397" s="1411" t="s">
        <v>1910</v>
      </c>
      <c r="EO1397" s="1414" t="s">
        <v>1911</v>
      </c>
    </row>
    <row r="1398" spans="136:145">
      <c r="EF1398" s="1412"/>
      <c r="EG1398" s="1411" t="s">
        <v>4828</v>
      </c>
      <c r="EH1398" s="1411" t="s">
        <v>603</v>
      </c>
      <c r="EI1398" s="1411" t="s">
        <v>2439</v>
      </c>
      <c r="EJ1398" s="1411" t="s">
        <v>4829</v>
      </c>
      <c r="EK1398" s="1411" t="s">
        <v>4829</v>
      </c>
      <c r="EL1398" s="1411" t="s">
        <v>1908</v>
      </c>
      <c r="EM1398" s="1411" t="s">
        <v>4827</v>
      </c>
      <c r="EN1398" s="1411" t="s">
        <v>1910</v>
      </c>
      <c r="EO1398" s="1414" t="s">
        <v>1911</v>
      </c>
    </row>
    <row r="1399" spans="136:145">
      <c r="EF1399" s="1412"/>
      <c r="EG1399" s="1411" t="s">
        <v>4830</v>
      </c>
      <c r="EH1399" s="1411" t="s">
        <v>603</v>
      </c>
      <c r="EI1399" s="1411" t="s">
        <v>2439</v>
      </c>
      <c r="EJ1399" s="1411" t="s">
        <v>4831</v>
      </c>
      <c r="EK1399" s="1411" t="s">
        <v>4831</v>
      </c>
      <c r="EL1399" s="1411" t="s">
        <v>1908</v>
      </c>
      <c r="EM1399" s="1411" t="s">
        <v>4827</v>
      </c>
      <c r="EN1399" s="1411" t="s">
        <v>1910</v>
      </c>
      <c r="EO1399" s="1414" t="s">
        <v>1911</v>
      </c>
    </row>
    <row r="1400" spans="136:145">
      <c r="EF1400" s="1412"/>
      <c r="EG1400" s="1411" t="s">
        <v>4832</v>
      </c>
      <c r="EH1400" s="1411" t="s">
        <v>603</v>
      </c>
      <c r="EI1400" s="1411" t="s">
        <v>2439</v>
      </c>
      <c r="EJ1400" s="1411" t="s">
        <v>4833</v>
      </c>
      <c r="EK1400" s="1411" t="s">
        <v>4834</v>
      </c>
      <c r="EL1400" s="1411" t="s">
        <v>1908</v>
      </c>
      <c r="EM1400" s="1411" t="s">
        <v>4827</v>
      </c>
      <c r="EN1400" s="1411" t="s">
        <v>1910</v>
      </c>
      <c r="EO1400" s="1414" t="s">
        <v>1911</v>
      </c>
    </row>
    <row r="1401" spans="136:145">
      <c r="EF1401" s="1412"/>
      <c r="EG1401" s="1411" t="s">
        <v>4835</v>
      </c>
      <c r="EH1401" s="1411" t="s">
        <v>603</v>
      </c>
      <c r="EI1401" s="1411" t="s">
        <v>2439</v>
      </c>
      <c r="EJ1401" s="1411" t="s">
        <v>4836</v>
      </c>
      <c r="EK1401" s="1411" t="s">
        <v>4836</v>
      </c>
      <c r="EL1401" s="1411" t="s">
        <v>1908</v>
      </c>
      <c r="EM1401" s="1411" t="s">
        <v>4827</v>
      </c>
      <c r="EN1401" s="1411" t="s">
        <v>1910</v>
      </c>
      <c r="EO1401" s="1414" t="s">
        <v>1911</v>
      </c>
    </row>
    <row r="1402" spans="136:145">
      <c r="EF1402" s="1412"/>
      <c r="EG1402" s="1411" t="s">
        <v>4837</v>
      </c>
      <c r="EH1402" s="1411" t="s">
        <v>603</v>
      </c>
      <c r="EI1402" s="1411" t="s">
        <v>2439</v>
      </c>
      <c r="EJ1402" s="1411" t="s">
        <v>4838</v>
      </c>
      <c r="EK1402" s="1411" t="s">
        <v>4838</v>
      </c>
      <c r="EL1402" s="1411" t="s">
        <v>1908</v>
      </c>
      <c r="EM1402" s="1411" t="s">
        <v>4827</v>
      </c>
      <c r="EN1402" s="1411" t="s">
        <v>1910</v>
      </c>
      <c r="EO1402" s="1414" t="s">
        <v>1911</v>
      </c>
    </row>
    <row r="1403" spans="136:145">
      <c r="EF1403" s="1412"/>
      <c r="EG1403" s="1411" t="s">
        <v>4839</v>
      </c>
      <c r="EH1403" s="1411" t="s">
        <v>603</v>
      </c>
      <c r="EI1403" s="1411" t="s">
        <v>2439</v>
      </c>
      <c r="EJ1403" s="1411" t="s">
        <v>4840</v>
      </c>
      <c r="EK1403" s="1411" t="s">
        <v>4840</v>
      </c>
      <c r="EL1403" s="1411" t="s">
        <v>1908</v>
      </c>
      <c r="EM1403" s="1411" t="s">
        <v>4827</v>
      </c>
      <c r="EN1403" s="1411" t="s">
        <v>1910</v>
      </c>
      <c r="EO1403" s="1414" t="s">
        <v>1911</v>
      </c>
    </row>
    <row r="1404" spans="136:145">
      <c r="EF1404" s="1412"/>
      <c r="EG1404" s="1411" t="s">
        <v>4841</v>
      </c>
      <c r="EH1404" s="1411" t="s">
        <v>603</v>
      </c>
      <c r="EI1404" s="1411" t="s">
        <v>2439</v>
      </c>
      <c r="EJ1404" s="1411" t="s">
        <v>2467</v>
      </c>
      <c r="EK1404" s="1411" t="s">
        <v>2467</v>
      </c>
      <c r="EL1404" s="1411" t="s">
        <v>1908</v>
      </c>
      <c r="EM1404" s="1411" t="s">
        <v>4827</v>
      </c>
      <c r="EN1404" s="1411" t="s">
        <v>1910</v>
      </c>
      <c r="EO1404" s="1414" t="s">
        <v>1911</v>
      </c>
    </row>
    <row r="1405" spans="136:145">
      <c r="EF1405" s="1412"/>
      <c r="EG1405" s="1411" t="s">
        <v>4842</v>
      </c>
      <c r="EH1405" s="1411" t="s">
        <v>603</v>
      </c>
      <c r="EI1405" s="1411" t="s">
        <v>2439</v>
      </c>
      <c r="EJ1405" s="1411" t="s">
        <v>4843</v>
      </c>
      <c r="EK1405" s="1411" t="s">
        <v>4844</v>
      </c>
      <c r="EL1405" s="1411" t="s">
        <v>1908</v>
      </c>
      <c r="EM1405" s="1411" t="s">
        <v>4827</v>
      </c>
      <c r="EN1405" s="1411" t="s">
        <v>1910</v>
      </c>
      <c r="EO1405" s="1414" t="s">
        <v>1911</v>
      </c>
    </row>
    <row r="1406" spans="136:145">
      <c r="EF1406" s="1412"/>
      <c r="EG1406" s="1411" t="s">
        <v>4845</v>
      </c>
      <c r="EH1406" s="1411" t="s">
        <v>603</v>
      </c>
      <c r="EI1406" s="1411" t="s">
        <v>2439</v>
      </c>
      <c r="EJ1406" s="1411" t="s">
        <v>2472</v>
      </c>
      <c r="EK1406" s="1411" t="s">
        <v>2472</v>
      </c>
      <c r="EL1406" s="1411" t="s">
        <v>1908</v>
      </c>
      <c r="EM1406" s="1411" t="s">
        <v>4827</v>
      </c>
      <c r="EN1406" s="1411" t="s">
        <v>1910</v>
      </c>
      <c r="EO1406" s="1414" t="s">
        <v>1911</v>
      </c>
    </row>
    <row r="1407" spans="136:145">
      <c r="EF1407" s="1412"/>
      <c r="EG1407" s="1411" t="s">
        <v>4846</v>
      </c>
      <c r="EH1407" s="1411" t="s">
        <v>603</v>
      </c>
      <c r="EI1407" s="1411" t="s">
        <v>2439</v>
      </c>
      <c r="EJ1407" s="1411" t="s">
        <v>4847</v>
      </c>
      <c r="EK1407" s="1411" t="s">
        <v>4847</v>
      </c>
      <c r="EL1407" s="1411" t="s">
        <v>1908</v>
      </c>
      <c r="EM1407" s="1411" t="s">
        <v>4827</v>
      </c>
      <c r="EN1407" s="1411" t="s">
        <v>1910</v>
      </c>
      <c r="EO1407" s="1414" t="s">
        <v>1911</v>
      </c>
    </row>
    <row r="1408" spans="136:145">
      <c r="EF1408" s="1412"/>
      <c r="EG1408" s="1411" t="s">
        <v>4848</v>
      </c>
      <c r="EH1408" s="1411" t="s">
        <v>597</v>
      </c>
      <c r="EI1408" s="1411" t="s">
        <v>1906</v>
      </c>
      <c r="EJ1408" s="1411" t="s">
        <v>682</v>
      </c>
      <c r="EK1408" s="1411" t="s">
        <v>682</v>
      </c>
      <c r="EL1408" s="1411" t="s">
        <v>1908</v>
      </c>
      <c r="EM1408" s="1411" t="s">
        <v>4849</v>
      </c>
      <c r="EN1408" s="1411" t="s">
        <v>1910</v>
      </c>
      <c r="EO1408" s="1414" t="s">
        <v>1911</v>
      </c>
    </row>
    <row r="1409" spans="136:145">
      <c r="EF1409" s="1412"/>
      <c r="EG1409" s="1411" t="s">
        <v>4850</v>
      </c>
      <c r="EH1409" s="1411" t="s">
        <v>597</v>
      </c>
      <c r="EI1409" s="1411" t="s">
        <v>1906</v>
      </c>
      <c r="EJ1409" s="1411" t="s">
        <v>683</v>
      </c>
      <c r="EK1409" s="1411" t="s">
        <v>683</v>
      </c>
      <c r="EL1409" s="1411" t="s">
        <v>1908</v>
      </c>
      <c r="EM1409" s="1411" t="s">
        <v>4849</v>
      </c>
      <c r="EN1409" s="1411" t="s">
        <v>1910</v>
      </c>
      <c r="EO1409" s="1414" t="s">
        <v>1911</v>
      </c>
    </row>
    <row r="1410" spans="136:145">
      <c r="EF1410" s="1412"/>
      <c r="EG1410" s="1411" t="s">
        <v>4851</v>
      </c>
      <c r="EH1410" s="1411" t="s">
        <v>597</v>
      </c>
      <c r="EI1410" s="1411" t="s">
        <v>1906</v>
      </c>
      <c r="EJ1410" s="1411" t="s">
        <v>4852</v>
      </c>
      <c r="EK1410" s="1411" t="s">
        <v>4852</v>
      </c>
      <c r="EL1410" s="1411" t="s">
        <v>1908</v>
      </c>
      <c r="EM1410" s="1411" t="s">
        <v>4849</v>
      </c>
      <c r="EN1410" s="1411" t="s">
        <v>1910</v>
      </c>
      <c r="EO1410" s="1414" t="s">
        <v>1911</v>
      </c>
    </row>
    <row r="1411" spans="136:145">
      <c r="EF1411" s="1412"/>
      <c r="EG1411" s="1411" t="s">
        <v>4853</v>
      </c>
      <c r="EH1411" s="1411" t="s">
        <v>597</v>
      </c>
      <c r="EI1411" s="1411" t="s">
        <v>1906</v>
      </c>
      <c r="EJ1411" s="1411" t="s">
        <v>4854</v>
      </c>
      <c r="EK1411" s="1411" t="s">
        <v>684</v>
      </c>
      <c r="EL1411" s="1411" t="s">
        <v>1908</v>
      </c>
      <c r="EM1411" s="1411" t="s">
        <v>4849</v>
      </c>
      <c r="EN1411" s="1411" t="s">
        <v>1910</v>
      </c>
      <c r="EO1411" s="1414" t="s">
        <v>1911</v>
      </c>
    </row>
    <row r="1412" spans="136:145">
      <c r="EF1412" s="1412"/>
      <c r="EG1412" s="1411" t="s">
        <v>4855</v>
      </c>
      <c r="EH1412" s="1411" t="s">
        <v>597</v>
      </c>
      <c r="EI1412" s="1411" t="s">
        <v>1906</v>
      </c>
      <c r="EJ1412" s="1411" t="s">
        <v>4856</v>
      </c>
      <c r="EK1412" s="1411" t="s">
        <v>685</v>
      </c>
      <c r="EL1412" s="1411" t="s">
        <v>1908</v>
      </c>
      <c r="EM1412" s="1411" t="s">
        <v>4849</v>
      </c>
      <c r="EN1412" s="1411" t="s">
        <v>1910</v>
      </c>
      <c r="EO1412" s="1414" t="s">
        <v>1911</v>
      </c>
    </row>
    <row r="1413" spans="136:145">
      <c r="EF1413" s="1412"/>
      <c r="EG1413" s="1411" t="s">
        <v>4857</v>
      </c>
      <c r="EH1413" s="1411" t="s">
        <v>597</v>
      </c>
      <c r="EI1413" s="1411" t="s">
        <v>1906</v>
      </c>
      <c r="EJ1413" s="1411" t="s">
        <v>4858</v>
      </c>
      <c r="EK1413" s="1411" t="s">
        <v>686</v>
      </c>
      <c r="EL1413" s="1411" t="s">
        <v>1908</v>
      </c>
      <c r="EM1413" s="1411" t="s">
        <v>4849</v>
      </c>
      <c r="EN1413" s="1411" t="s">
        <v>1910</v>
      </c>
      <c r="EO1413" s="1414" t="s">
        <v>1911</v>
      </c>
    </row>
    <row r="1414" spans="136:145">
      <c r="EF1414" s="1412"/>
      <c r="EG1414" s="1411" t="s">
        <v>4859</v>
      </c>
      <c r="EH1414" s="1411" t="s">
        <v>597</v>
      </c>
      <c r="EI1414" s="1411" t="s">
        <v>1906</v>
      </c>
      <c r="EJ1414" s="1411" t="s">
        <v>4860</v>
      </c>
      <c r="EK1414" s="1411" t="s">
        <v>4860</v>
      </c>
      <c r="EL1414" s="1411" t="s">
        <v>1908</v>
      </c>
      <c r="EM1414" s="1411" t="s">
        <v>4849</v>
      </c>
      <c r="EN1414" s="1411" t="s">
        <v>1910</v>
      </c>
      <c r="EO1414" s="1414" t="s">
        <v>1911</v>
      </c>
    </row>
    <row r="1415" spans="136:145">
      <c r="EF1415" s="1412"/>
      <c r="EG1415" s="1411" t="s">
        <v>4861</v>
      </c>
      <c r="EH1415" s="1411" t="s">
        <v>597</v>
      </c>
      <c r="EI1415" s="1411" t="s">
        <v>1906</v>
      </c>
      <c r="EJ1415" s="1411" t="s">
        <v>687</v>
      </c>
      <c r="EK1415" s="1411" t="s">
        <v>687</v>
      </c>
      <c r="EL1415" s="1411" t="s">
        <v>1980</v>
      </c>
      <c r="EM1415" s="1411" t="s">
        <v>1981</v>
      </c>
      <c r="EN1415" s="1411" t="s">
        <v>1910</v>
      </c>
      <c r="EO1415" s="1414" t="s">
        <v>1982</v>
      </c>
    </row>
    <row r="1416" spans="136:145">
      <c r="EF1416" s="1412"/>
      <c r="EG1416" s="1411" t="s">
        <v>4862</v>
      </c>
      <c r="EH1416" s="1411" t="s">
        <v>597</v>
      </c>
      <c r="EI1416" s="1411" t="s">
        <v>1906</v>
      </c>
      <c r="EJ1416" s="1411" t="s">
        <v>4863</v>
      </c>
      <c r="EK1416" s="1411" t="s">
        <v>4863</v>
      </c>
      <c r="EL1416" s="1411" t="s">
        <v>1980</v>
      </c>
      <c r="EM1416" s="1411" t="s">
        <v>1981</v>
      </c>
      <c r="EN1416" s="1411" t="s">
        <v>1910</v>
      </c>
      <c r="EO1416" s="1414" t="s">
        <v>1982</v>
      </c>
    </row>
    <row r="1417" spans="136:145">
      <c r="EF1417" s="1412"/>
      <c r="EG1417" s="1411" t="s">
        <v>4864</v>
      </c>
      <c r="EH1417" s="1411" t="s">
        <v>597</v>
      </c>
      <c r="EI1417" s="1411" t="s">
        <v>1906</v>
      </c>
      <c r="EJ1417" s="1411" t="s">
        <v>4865</v>
      </c>
      <c r="EK1417" s="1411" t="s">
        <v>4865</v>
      </c>
      <c r="EL1417" s="1411" t="s">
        <v>1980</v>
      </c>
      <c r="EM1417" s="1411" t="s">
        <v>1981</v>
      </c>
      <c r="EN1417" s="1411" t="s">
        <v>1910</v>
      </c>
      <c r="EO1417" s="1414" t="s">
        <v>1982</v>
      </c>
    </row>
    <row r="1418" spans="136:145">
      <c r="EF1418" s="1412"/>
      <c r="EG1418" s="1411" t="s">
        <v>4866</v>
      </c>
      <c r="EH1418" s="1411" t="s">
        <v>597</v>
      </c>
      <c r="EI1418" s="1411" t="s">
        <v>1906</v>
      </c>
      <c r="EJ1418" s="1411" t="s">
        <v>688</v>
      </c>
      <c r="EK1418" s="1411" t="s">
        <v>688</v>
      </c>
      <c r="EL1418" s="1411" t="s">
        <v>1908</v>
      </c>
      <c r="EM1418" s="1411" t="s">
        <v>4849</v>
      </c>
      <c r="EN1418" s="1411" t="s">
        <v>1910</v>
      </c>
      <c r="EO1418" s="1414" t="s">
        <v>1911</v>
      </c>
    </row>
    <row r="1419" spans="136:145">
      <c r="EF1419" s="1412"/>
      <c r="EG1419" s="1411" t="s">
        <v>4867</v>
      </c>
      <c r="EH1419" s="1411" t="s">
        <v>597</v>
      </c>
      <c r="EI1419" s="1411" t="s">
        <v>1906</v>
      </c>
      <c r="EJ1419" s="1411" t="s">
        <v>4868</v>
      </c>
      <c r="EK1419" s="1411" t="s">
        <v>4869</v>
      </c>
      <c r="EL1419" s="1411" t="s">
        <v>1908</v>
      </c>
      <c r="EM1419" s="1411" t="s">
        <v>4849</v>
      </c>
      <c r="EN1419" s="1411" t="s">
        <v>1910</v>
      </c>
      <c r="EO1419" s="1414" t="s">
        <v>1911</v>
      </c>
    </row>
    <row r="1420" spans="136:145">
      <c r="EF1420" s="1412"/>
      <c r="EG1420" s="1411" t="s">
        <v>4870</v>
      </c>
      <c r="EH1420" s="1411" t="s">
        <v>597</v>
      </c>
      <c r="EI1420" s="1411" t="s">
        <v>1906</v>
      </c>
      <c r="EJ1420" s="1411" t="s">
        <v>689</v>
      </c>
      <c r="EK1420" s="1411" t="s">
        <v>689</v>
      </c>
      <c r="EL1420" s="1411" t="s">
        <v>1908</v>
      </c>
      <c r="EM1420" s="1411" t="s">
        <v>4849</v>
      </c>
      <c r="EN1420" s="1411" t="s">
        <v>1910</v>
      </c>
      <c r="EO1420" s="1414" t="s">
        <v>1911</v>
      </c>
    </row>
    <row r="1421" spans="136:145">
      <c r="EF1421" s="1412"/>
      <c r="EG1421" s="1411" t="s">
        <v>4871</v>
      </c>
      <c r="EH1421" s="1411" t="s">
        <v>597</v>
      </c>
      <c r="EI1421" s="1411" t="s">
        <v>1906</v>
      </c>
      <c r="EJ1421" s="1411" t="s">
        <v>4872</v>
      </c>
      <c r="EK1421" s="1411" t="s">
        <v>4872</v>
      </c>
      <c r="EL1421" s="1411" t="s">
        <v>1980</v>
      </c>
      <c r="EM1421" s="1411" t="s">
        <v>1981</v>
      </c>
      <c r="EN1421" s="1411" t="s">
        <v>1910</v>
      </c>
      <c r="EO1421" s="1414" t="s">
        <v>1982</v>
      </c>
    </row>
    <row r="1422" spans="136:145">
      <c r="EF1422" s="1412"/>
      <c r="EG1422" s="1411" t="s">
        <v>4873</v>
      </c>
      <c r="EH1422" s="1411" t="s">
        <v>597</v>
      </c>
      <c r="EI1422" s="1411" t="s">
        <v>1906</v>
      </c>
      <c r="EJ1422" s="1411" t="s">
        <v>690</v>
      </c>
      <c r="EK1422" s="1411" t="s">
        <v>690</v>
      </c>
      <c r="EL1422" s="1411" t="s">
        <v>1908</v>
      </c>
      <c r="EM1422" s="1411" t="s">
        <v>4849</v>
      </c>
      <c r="EN1422" s="1411" t="s">
        <v>1910</v>
      </c>
      <c r="EO1422" s="1414" t="s">
        <v>1911</v>
      </c>
    </row>
    <row r="1423" spans="136:145">
      <c r="EF1423" s="1412"/>
      <c r="EG1423" s="1411" t="s">
        <v>4874</v>
      </c>
      <c r="EH1423" s="1411" t="s">
        <v>597</v>
      </c>
      <c r="EI1423" s="1411" t="s">
        <v>1906</v>
      </c>
      <c r="EJ1423" s="1411" t="s">
        <v>4875</v>
      </c>
      <c r="EK1423" s="1411" t="s">
        <v>4876</v>
      </c>
      <c r="EL1423" s="1411" t="s">
        <v>1908</v>
      </c>
      <c r="EM1423" s="1411" t="s">
        <v>4849</v>
      </c>
      <c r="EN1423" s="1411" t="s">
        <v>1910</v>
      </c>
      <c r="EO1423" s="1414" t="s">
        <v>1911</v>
      </c>
    </row>
    <row r="1424" spans="136:145">
      <c r="EF1424" s="1412"/>
      <c r="EG1424" s="1411" t="s">
        <v>4877</v>
      </c>
      <c r="EH1424" s="1411" t="s">
        <v>597</v>
      </c>
      <c r="EI1424" s="1411" t="s">
        <v>1906</v>
      </c>
      <c r="EJ1424" s="1411" t="s">
        <v>4878</v>
      </c>
      <c r="EK1424" s="1411" t="s">
        <v>4879</v>
      </c>
      <c r="EL1424" s="1411" t="s">
        <v>1908</v>
      </c>
      <c r="EM1424" s="1411" t="s">
        <v>4849</v>
      </c>
      <c r="EN1424" s="1411" t="s">
        <v>1910</v>
      </c>
      <c r="EO1424" s="1414" t="s">
        <v>1911</v>
      </c>
    </row>
    <row r="1425" spans="136:145">
      <c r="EF1425" s="1412"/>
      <c r="EG1425" s="1411" t="s">
        <v>4880</v>
      </c>
      <c r="EH1425" s="1411" t="s">
        <v>597</v>
      </c>
      <c r="EI1425" s="1411" t="s">
        <v>1906</v>
      </c>
      <c r="EJ1425" s="1411" t="s">
        <v>4881</v>
      </c>
      <c r="EK1425" s="1411" t="s">
        <v>4881</v>
      </c>
      <c r="EL1425" s="1411" t="s">
        <v>1908</v>
      </c>
      <c r="EM1425" s="1411" t="s">
        <v>4849</v>
      </c>
      <c r="EN1425" s="1411" t="s">
        <v>1910</v>
      </c>
      <c r="EO1425" s="1414" t="s">
        <v>1911</v>
      </c>
    </row>
    <row r="1426" spans="136:145">
      <c r="EF1426" s="1412"/>
      <c r="EG1426" s="1411" t="s">
        <v>4882</v>
      </c>
      <c r="EH1426" s="1411" t="s">
        <v>597</v>
      </c>
      <c r="EI1426" s="1411" t="s">
        <v>1906</v>
      </c>
      <c r="EJ1426" s="1411" t="s">
        <v>4883</v>
      </c>
      <c r="EK1426" s="1411" t="s">
        <v>4884</v>
      </c>
      <c r="EL1426" s="1411" t="s">
        <v>1908</v>
      </c>
      <c r="EM1426" s="1411" t="s">
        <v>4849</v>
      </c>
      <c r="EN1426" s="1411" t="s">
        <v>1910</v>
      </c>
      <c r="EO1426" s="1414" t="s">
        <v>1911</v>
      </c>
    </row>
    <row r="1427" spans="136:145">
      <c r="EF1427" s="1412"/>
      <c r="EG1427" s="1411" t="s">
        <v>4885</v>
      </c>
      <c r="EH1427" s="1411" t="s">
        <v>597</v>
      </c>
      <c r="EI1427" s="1411" t="s">
        <v>1906</v>
      </c>
      <c r="EJ1427" s="1411" t="s">
        <v>4886</v>
      </c>
      <c r="EK1427" s="1411" t="s">
        <v>4887</v>
      </c>
      <c r="EL1427" s="1411" t="s">
        <v>1908</v>
      </c>
      <c r="EM1427" s="1411" t="s">
        <v>4849</v>
      </c>
      <c r="EN1427" s="1411" t="s">
        <v>1910</v>
      </c>
      <c r="EO1427" s="1414" t="s">
        <v>1911</v>
      </c>
    </row>
    <row r="1428" spans="136:145">
      <c r="EF1428" s="1412"/>
      <c r="EG1428" s="1411" t="s">
        <v>4888</v>
      </c>
      <c r="EH1428" s="1411" t="s">
        <v>597</v>
      </c>
      <c r="EI1428" s="1411" t="s">
        <v>1906</v>
      </c>
      <c r="EJ1428" s="1411" t="s">
        <v>4889</v>
      </c>
      <c r="EK1428" s="1411" t="s">
        <v>4889</v>
      </c>
      <c r="EL1428" s="1411" t="s">
        <v>1908</v>
      </c>
      <c r="EM1428" s="1411" t="s">
        <v>4849</v>
      </c>
      <c r="EN1428" s="1411" t="s">
        <v>1910</v>
      </c>
      <c r="EO1428" s="1414" t="s">
        <v>1911</v>
      </c>
    </row>
    <row r="1429" spans="136:145">
      <c r="EF1429" s="1412"/>
      <c r="EG1429" s="1411" t="s">
        <v>4890</v>
      </c>
      <c r="EH1429" s="1411" t="s">
        <v>607</v>
      </c>
      <c r="EI1429" s="1411" t="s">
        <v>1906</v>
      </c>
      <c r="EJ1429" s="1411" t="s">
        <v>4891</v>
      </c>
      <c r="EK1429" s="1411" t="s">
        <v>4891</v>
      </c>
      <c r="EL1429" s="1411" t="s">
        <v>1908</v>
      </c>
      <c r="EM1429" s="1411" t="s">
        <v>4892</v>
      </c>
      <c r="EN1429" s="1411" t="s">
        <v>1910</v>
      </c>
      <c r="EO1429" s="1414" t="s">
        <v>1911</v>
      </c>
    </row>
    <row r="1430" spans="136:145">
      <c r="EF1430" s="1412"/>
      <c r="EG1430" s="1411" t="s">
        <v>4893</v>
      </c>
      <c r="EH1430" s="1411" t="s">
        <v>607</v>
      </c>
      <c r="EI1430" s="1411" t="s">
        <v>1906</v>
      </c>
      <c r="EJ1430" s="1411" t="s">
        <v>4894</v>
      </c>
      <c r="EK1430" s="1411" t="s">
        <v>4895</v>
      </c>
      <c r="EL1430" s="1411" t="s">
        <v>1908</v>
      </c>
      <c r="EM1430" s="1411" t="s">
        <v>4892</v>
      </c>
      <c r="EN1430" s="1411" t="s">
        <v>1910</v>
      </c>
      <c r="EO1430" s="1414" t="s">
        <v>1911</v>
      </c>
    </row>
    <row r="1431" spans="136:145">
      <c r="EF1431" s="1412"/>
      <c r="EG1431" s="1411" t="s">
        <v>4896</v>
      </c>
      <c r="EH1431" s="1411" t="s">
        <v>607</v>
      </c>
      <c r="EI1431" s="1411" t="s">
        <v>1906</v>
      </c>
      <c r="EJ1431" s="1411" t="s">
        <v>4897</v>
      </c>
      <c r="EK1431" s="1411" t="s">
        <v>4898</v>
      </c>
      <c r="EL1431" s="1411" t="s">
        <v>1908</v>
      </c>
      <c r="EM1431" s="1411" t="s">
        <v>4892</v>
      </c>
      <c r="EN1431" s="1411" t="s">
        <v>1910</v>
      </c>
      <c r="EO1431" s="1414" t="s">
        <v>1911</v>
      </c>
    </row>
    <row r="1432" spans="136:145">
      <c r="EF1432" s="1412"/>
      <c r="EG1432" s="1411" t="s">
        <v>4899</v>
      </c>
      <c r="EH1432" s="1411" t="s">
        <v>607</v>
      </c>
      <c r="EI1432" s="1411" t="s">
        <v>1906</v>
      </c>
      <c r="EJ1432" s="1411" t="s">
        <v>4900</v>
      </c>
      <c r="EK1432" s="1411" t="s">
        <v>4900</v>
      </c>
      <c r="EL1432" s="1411" t="s">
        <v>1908</v>
      </c>
      <c r="EM1432" s="1411" t="s">
        <v>4892</v>
      </c>
      <c r="EN1432" s="1411" t="s">
        <v>1910</v>
      </c>
      <c r="EO1432" s="1414" t="s">
        <v>1911</v>
      </c>
    </row>
    <row r="1433" spans="136:145">
      <c r="EF1433" s="1412"/>
      <c r="EG1433" s="1411" t="s">
        <v>4901</v>
      </c>
      <c r="EH1433" s="1411" t="s">
        <v>607</v>
      </c>
      <c r="EI1433" s="1411" t="s">
        <v>1906</v>
      </c>
      <c r="EJ1433" s="1411" t="s">
        <v>4902</v>
      </c>
      <c r="EK1433" s="1411" t="s">
        <v>4903</v>
      </c>
      <c r="EL1433" s="1411" t="s">
        <v>1908</v>
      </c>
      <c r="EM1433" s="1411" t="s">
        <v>4892</v>
      </c>
      <c r="EN1433" s="1411" t="s">
        <v>1910</v>
      </c>
      <c r="EO1433" s="1414" t="s">
        <v>1911</v>
      </c>
    </row>
    <row r="1434" spans="136:145">
      <c r="EF1434" s="1412"/>
      <c r="EG1434" s="1411" t="s">
        <v>4904</v>
      </c>
      <c r="EH1434" s="1411" t="s">
        <v>607</v>
      </c>
      <c r="EI1434" s="1411" t="s">
        <v>1906</v>
      </c>
      <c r="EJ1434" s="1411" t="s">
        <v>850</v>
      </c>
      <c r="EK1434" s="1411" t="s">
        <v>850</v>
      </c>
      <c r="EL1434" s="1411" t="s">
        <v>1908</v>
      </c>
      <c r="EM1434" s="1411" t="s">
        <v>4892</v>
      </c>
      <c r="EN1434" s="1411" t="s">
        <v>1910</v>
      </c>
      <c r="EO1434" s="1414" t="s">
        <v>1911</v>
      </c>
    </row>
    <row r="1435" spans="136:145">
      <c r="EF1435" s="1412"/>
      <c r="EG1435" s="1411" t="s">
        <v>4905</v>
      </c>
      <c r="EH1435" s="1411" t="s">
        <v>607</v>
      </c>
      <c r="EI1435" s="1411" t="s">
        <v>1906</v>
      </c>
      <c r="EJ1435" s="1411" t="s">
        <v>4906</v>
      </c>
      <c r="EK1435" s="1411" t="s">
        <v>4906</v>
      </c>
      <c r="EL1435" s="1411" t="s">
        <v>1908</v>
      </c>
      <c r="EM1435" s="1411" t="s">
        <v>4892</v>
      </c>
      <c r="EN1435" s="1411" t="s">
        <v>1910</v>
      </c>
      <c r="EO1435" s="1414" t="s">
        <v>1911</v>
      </c>
    </row>
    <row r="1436" spans="136:145">
      <c r="EF1436" s="1412"/>
      <c r="EG1436" s="1411" t="s">
        <v>4907</v>
      </c>
      <c r="EH1436" s="1411" t="s">
        <v>607</v>
      </c>
      <c r="EI1436" s="1411" t="s">
        <v>1906</v>
      </c>
      <c r="EJ1436" s="1411" t="s">
        <v>4908</v>
      </c>
      <c r="EK1436" s="1411" t="s">
        <v>4909</v>
      </c>
      <c r="EL1436" s="1411" t="s">
        <v>1908</v>
      </c>
      <c r="EM1436" s="1411" t="s">
        <v>4892</v>
      </c>
      <c r="EN1436" s="1411" t="s">
        <v>1910</v>
      </c>
      <c r="EO1436" s="1414" t="s">
        <v>1911</v>
      </c>
    </row>
    <row r="1437" spans="136:145">
      <c r="EF1437" s="1412"/>
      <c r="EG1437" s="1411" t="s">
        <v>4910</v>
      </c>
      <c r="EH1437" s="1411" t="s">
        <v>607</v>
      </c>
      <c r="EI1437" s="1411" t="s">
        <v>1906</v>
      </c>
      <c r="EJ1437" s="1411" t="s">
        <v>4911</v>
      </c>
      <c r="EK1437" s="1411" t="s">
        <v>4912</v>
      </c>
      <c r="EL1437" s="1411" t="s">
        <v>1908</v>
      </c>
      <c r="EM1437" s="1411" t="s">
        <v>4892</v>
      </c>
      <c r="EN1437" s="1411" t="s">
        <v>1910</v>
      </c>
      <c r="EO1437" s="1414" t="s">
        <v>1911</v>
      </c>
    </row>
    <row r="1438" spans="136:145">
      <c r="EF1438" s="1412"/>
      <c r="EG1438" s="1411" t="s">
        <v>4913</v>
      </c>
      <c r="EH1438" s="1411" t="s">
        <v>607</v>
      </c>
      <c r="EI1438" s="1411" t="s">
        <v>1906</v>
      </c>
      <c r="EJ1438" s="1411" t="s">
        <v>4914</v>
      </c>
      <c r="EK1438" s="1411" t="s">
        <v>4914</v>
      </c>
      <c r="EL1438" s="1411" t="s">
        <v>1908</v>
      </c>
      <c r="EM1438" s="1411" t="s">
        <v>4892</v>
      </c>
      <c r="EN1438" s="1411" t="s">
        <v>1910</v>
      </c>
      <c r="EO1438" s="1414" t="s">
        <v>1911</v>
      </c>
    </row>
    <row r="1439" spans="136:145">
      <c r="EF1439" s="1412"/>
      <c r="EG1439" s="1411" t="s">
        <v>4915</v>
      </c>
      <c r="EH1439" s="1411" t="s">
        <v>607</v>
      </c>
      <c r="EI1439" s="1411" t="s">
        <v>1906</v>
      </c>
      <c r="EJ1439" s="1411" t="s">
        <v>4916</v>
      </c>
      <c r="EK1439" s="1411" t="s">
        <v>4916</v>
      </c>
      <c r="EL1439" s="1411" t="s">
        <v>1908</v>
      </c>
      <c r="EM1439" s="1411" t="s">
        <v>4892</v>
      </c>
      <c r="EN1439" s="1411" t="s">
        <v>1910</v>
      </c>
      <c r="EO1439" s="1414" t="s">
        <v>1911</v>
      </c>
    </row>
    <row r="1440" spans="136:145">
      <c r="EF1440" s="1412"/>
      <c r="EG1440" s="1411" t="s">
        <v>4917</v>
      </c>
      <c r="EH1440" s="1411" t="s">
        <v>607</v>
      </c>
      <c r="EI1440" s="1411" t="s">
        <v>1906</v>
      </c>
      <c r="EJ1440" s="1411" t="s">
        <v>4918</v>
      </c>
      <c r="EK1440" s="1411" t="s">
        <v>4918</v>
      </c>
      <c r="EL1440" s="1411" t="s">
        <v>1908</v>
      </c>
      <c r="EM1440" s="1411" t="s">
        <v>4892</v>
      </c>
      <c r="EN1440" s="1411" t="s">
        <v>1910</v>
      </c>
      <c r="EO1440" s="1414" t="s">
        <v>1911</v>
      </c>
    </row>
    <row r="1441" spans="136:145">
      <c r="EF1441" s="1412"/>
      <c r="EG1441" s="1411" t="s">
        <v>4919</v>
      </c>
      <c r="EH1441" s="1411" t="s">
        <v>607</v>
      </c>
      <c r="EI1441" s="1411" t="s">
        <v>1906</v>
      </c>
      <c r="EJ1441" s="1411" t="s">
        <v>4920</v>
      </c>
      <c r="EK1441" s="1411" t="s">
        <v>4920</v>
      </c>
      <c r="EL1441" s="1411" t="s">
        <v>1908</v>
      </c>
      <c r="EM1441" s="1411" t="s">
        <v>4892</v>
      </c>
      <c r="EN1441" s="1411" t="s">
        <v>1910</v>
      </c>
      <c r="EO1441" s="1414" t="s">
        <v>1911</v>
      </c>
    </row>
    <row r="1442" spans="136:145">
      <c r="EF1442" s="1412"/>
      <c r="EG1442" s="1411" t="s">
        <v>4921</v>
      </c>
      <c r="EH1442" s="1411" t="s">
        <v>607</v>
      </c>
      <c r="EI1442" s="1411" t="s">
        <v>1906</v>
      </c>
      <c r="EJ1442" s="1411" t="s">
        <v>4922</v>
      </c>
      <c r="EK1442" s="1411" t="s">
        <v>851</v>
      </c>
      <c r="EL1442" s="1411" t="s">
        <v>1908</v>
      </c>
      <c r="EM1442" s="1411" t="s">
        <v>4892</v>
      </c>
      <c r="EN1442" s="1411" t="s">
        <v>1910</v>
      </c>
      <c r="EO1442" s="1414" t="s">
        <v>1911</v>
      </c>
    </row>
    <row r="1443" spans="136:145">
      <c r="EF1443" s="1412"/>
      <c r="EG1443" s="1411" t="s">
        <v>4923</v>
      </c>
      <c r="EH1443" s="1411" t="s">
        <v>607</v>
      </c>
      <c r="EI1443" s="1411" t="s">
        <v>1906</v>
      </c>
      <c r="EJ1443" s="1411" t="s">
        <v>852</v>
      </c>
      <c r="EK1443" s="1411" t="s">
        <v>852</v>
      </c>
      <c r="EL1443" s="1411" t="s">
        <v>1908</v>
      </c>
      <c r="EM1443" s="1411" t="s">
        <v>4892</v>
      </c>
      <c r="EN1443" s="1411" t="s">
        <v>1910</v>
      </c>
      <c r="EO1443" s="1414" t="s">
        <v>1911</v>
      </c>
    </row>
    <row r="1444" spans="136:145">
      <c r="EF1444" s="1412"/>
      <c r="EG1444" s="1411" t="s">
        <v>4924</v>
      </c>
      <c r="EH1444" s="1411" t="s">
        <v>607</v>
      </c>
      <c r="EI1444" s="1411" t="s">
        <v>1906</v>
      </c>
      <c r="EJ1444" s="1411" t="s">
        <v>4925</v>
      </c>
      <c r="EK1444" s="1411" t="s">
        <v>4925</v>
      </c>
      <c r="EL1444" s="1411" t="s">
        <v>1908</v>
      </c>
      <c r="EM1444" s="1411" t="s">
        <v>4892</v>
      </c>
      <c r="EN1444" s="1411" t="s">
        <v>1910</v>
      </c>
      <c r="EO1444" s="1414" t="s">
        <v>1911</v>
      </c>
    </row>
    <row r="1445" spans="136:145">
      <c r="EF1445" s="1412"/>
      <c r="EG1445" s="1411" t="s">
        <v>4926</v>
      </c>
      <c r="EH1445" s="1411" t="s">
        <v>607</v>
      </c>
      <c r="EI1445" s="1411" t="s">
        <v>1906</v>
      </c>
      <c r="EJ1445" s="1411" t="s">
        <v>4927</v>
      </c>
      <c r="EK1445" s="1411" t="s">
        <v>4927</v>
      </c>
      <c r="EL1445" s="1411" t="s">
        <v>1908</v>
      </c>
      <c r="EM1445" s="1411" t="s">
        <v>4892</v>
      </c>
      <c r="EN1445" s="1411" t="s">
        <v>1910</v>
      </c>
      <c r="EO1445" s="1414" t="s">
        <v>1911</v>
      </c>
    </row>
    <row r="1446" spans="136:145">
      <c r="EF1446" s="1412"/>
      <c r="EG1446" s="1411" t="s">
        <v>4928</v>
      </c>
      <c r="EH1446" s="1411" t="s">
        <v>607</v>
      </c>
      <c r="EI1446" s="1411" t="s">
        <v>1906</v>
      </c>
      <c r="EJ1446" s="1411" t="s">
        <v>4929</v>
      </c>
      <c r="EK1446" s="1411" t="s">
        <v>853</v>
      </c>
      <c r="EL1446" s="1411" t="s">
        <v>1908</v>
      </c>
      <c r="EM1446" s="1411" t="s">
        <v>4892</v>
      </c>
      <c r="EN1446" s="1411" t="s">
        <v>1910</v>
      </c>
      <c r="EO1446" s="1414" t="s">
        <v>1911</v>
      </c>
    </row>
    <row r="1447" spans="136:145">
      <c r="EF1447" s="1412"/>
      <c r="EG1447" s="1411" t="s">
        <v>4930</v>
      </c>
      <c r="EH1447" s="1411" t="s">
        <v>607</v>
      </c>
      <c r="EI1447" s="1411" t="s">
        <v>1906</v>
      </c>
      <c r="EJ1447" s="1411" t="s">
        <v>4931</v>
      </c>
      <c r="EK1447" s="1411" t="s">
        <v>4932</v>
      </c>
      <c r="EL1447" s="1411" t="s">
        <v>1908</v>
      </c>
      <c r="EM1447" s="1411" t="s">
        <v>4892</v>
      </c>
      <c r="EN1447" s="1411" t="s">
        <v>1910</v>
      </c>
      <c r="EO1447" s="1414" t="s">
        <v>1911</v>
      </c>
    </row>
    <row r="1448" spans="136:145">
      <c r="EF1448" s="1412"/>
      <c r="EG1448" s="1411" t="s">
        <v>4933</v>
      </c>
      <c r="EH1448" s="1411" t="s">
        <v>607</v>
      </c>
      <c r="EI1448" s="1411" t="s">
        <v>1906</v>
      </c>
      <c r="EJ1448" s="1411" t="s">
        <v>4934</v>
      </c>
      <c r="EK1448" s="1411" t="s">
        <v>4935</v>
      </c>
      <c r="EL1448" s="1411" t="s">
        <v>1908</v>
      </c>
      <c r="EM1448" s="1411" t="s">
        <v>4892</v>
      </c>
      <c r="EN1448" s="1411" t="s">
        <v>1910</v>
      </c>
      <c r="EO1448" s="1414" t="s">
        <v>1911</v>
      </c>
    </row>
    <row r="1449" spans="136:145">
      <c r="EF1449" s="1412"/>
      <c r="EG1449" s="1411" t="s">
        <v>4936</v>
      </c>
      <c r="EH1449" s="1411" t="s">
        <v>607</v>
      </c>
      <c r="EI1449" s="1411" t="s">
        <v>1906</v>
      </c>
      <c r="EJ1449" s="1411" t="s">
        <v>4937</v>
      </c>
      <c r="EK1449" s="1411" t="s">
        <v>4938</v>
      </c>
      <c r="EL1449" s="1411" t="s">
        <v>1908</v>
      </c>
      <c r="EM1449" s="1411" t="s">
        <v>4892</v>
      </c>
      <c r="EN1449" s="1411" t="s">
        <v>1910</v>
      </c>
      <c r="EO1449" s="1414" t="s">
        <v>1911</v>
      </c>
    </row>
    <row r="1450" spans="136:145">
      <c r="EF1450" s="1412"/>
      <c r="EG1450" s="1411" t="s">
        <v>4939</v>
      </c>
      <c r="EH1450" s="1411" t="s">
        <v>607</v>
      </c>
      <c r="EI1450" s="1411" t="s">
        <v>1906</v>
      </c>
      <c r="EJ1450" s="1411" t="s">
        <v>854</v>
      </c>
      <c r="EK1450" s="1411" t="s">
        <v>854</v>
      </c>
      <c r="EL1450" s="1411" t="s">
        <v>1908</v>
      </c>
      <c r="EM1450" s="1411" t="s">
        <v>4892</v>
      </c>
      <c r="EN1450" s="1411" t="s">
        <v>1910</v>
      </c>
      <c r="EO1450" s="1414" t="s">
        <v>1911</v>
      </c>
    </row>
    <row r="1451" spans="136:145">
      <c r="EF1451" s="1412"/>
      <c r="EG1451" s="1411" t="s">
        <v>4940</v>
      </c>
      <c r="EH1451" s="1411" t="s">
        <v>607</v>
      </c>
      <c r="EI1451" s="1411" t="s">
        <v>1906</v>
      </c>
      <c r="EJ1451" s="1411" t="s">
        <v>855</v>
      </c>
      <c r="EK1451" s="1411" t="s">
        <v>855</v>
      </c>
      <c r="EL1451" s="1411" t="s">
        <v>1908</v>
      </c>
      <c r="EM1451" s="1411" t="s">
        <v>4892</v>
      </c>
      <c r="EN1451" s="1411" t="s">
        <v>1910</v>
      </c>
      <c r="EO1451" s="1414" t="s">
        <v>1911</v>
      </c>
    </row>
    <row r="1452" spans="136:145">
      <c r="EF1452" s="1412"/>
      <c r="EG1452" s="1411" t="s">
        <v>4941</v>
      </c>
      <c r="EH1452" s="1411" t="s">
        <v>607</v>
      </c>
      <c r="EI1452" s="1411" t="s">
        <v>1906</v>
      </c>
      <c r="EJ1452" s="1411" t="s">
        <v>856</v>
      </c>
      <c r="EK1452" s="1411" t="s">
        <v>856</v>
      </c>
      <c r="EL1452" s="1411" t="s">
        <v>1908</v>
      </c>
      <c r="EM1452" s="1411" t="s">
        <v>4892</v>
      </c>
      <c r="EN1452" s="1411" t="s">
        <v>1910</v>
      </c>
      <c r="EO1452" s="1414" t="s">
        <v>1911</v>
      </c>
    </row>
    <row r="1453" spans="136:145">
      <c r="EF1453" s="1412"/>
      <c r="EG1453" s="1411" t="s">
        <v>4942</v>
      </c>
      <c r="EH1453" s="1411" t="s">
        <v>607</v>
      </c>
      <c r="EI1453" s="1411" t="s">
        <v>1906</v>
      </c>
      <c r="EJ1453" s="1411" t="s">
        <v>857</v>
      </c>
      <c r="EK1453" s="1411" t="s">
        <v>857</v>
      </c>
      <c r="EL1453" s="1411" t="s">
        <v>1980</v>
      </c>
      <c r="EM1453" s="1411" t="s">
        <v>1981</v>
      </c>
      <c r="EN1453" s="1411" t="s">
        <v>1910</v>
      </c>
      <c r="EO1453" s="1414" t="s">
        <v>1982</v>
      </c>
    </row>
    <row r="1454" spans="136:145">
      <c r="EF1454" s="1412"/>
      <c r="EG1454" s="1411" t="s">
        <v>4943</v>
      </c>
      <c r="EH1454" s="1411" t="s">
        <v>607</v>
      </c>
      <c r="EI1454" s="1411" t="s">
        <v>1906</v>
      </c>
      <c r="EJ1454" s="1411" t="s">
        <v>4944</v>
      </c>
      <c r="EK1454" s="1411" t="s">
        <v>4944</v>
      </c>
      <c r="EL1454" s="1411" t="s">
        <v>1980</v>
      </c>
      <c r="EM1454" s="1411" t="s">
        <v>1981</v>
      </c>
      <c r="EN1454" s="1411" t="s">
        <v>1910</v>
      </c>
      <c r="EO1454" s="1414" t="s">
        <v>1982</v>
      </c>
    </row>
    <row r="1455" spans="136:145">
      <c r="EF1455" s="1412"/>
      <c r="EG1455" s="1411" t="s">
        <v>4945</v>
      </c>
      <c r="EH1455" s="1411" t="s">
        <v>607</v>
      </c>
      <c r="EI1455" s="1411" t="s">
        <v>1906</v>
      </c>
      <c r="EJ1455" s="1411" t="s">
        <v>4946</v>
      </c>
      <c r="EK1455" s="1411" t="s">
        <v>4946</v>
      </c>
      <c r="EL1455" s="1411" t="s">
        <v>1980</v>
      </c>
      <c r="EM1455" s="1411" t="s">
        <v>1981</v>
      </c>
      <c r="EN1455" s="1411" t="s">
        <v>1910</v>
      </c>
      <c r="EO1455" s="1414" t="s">
        <v>1982</v>
      </c>
    </row>
    <row r="1456" spans="136:145">
      <c r="EF1456" s="1412"/>
      <c r="EG1456" s="1411" t="s">
        <v>4947</v>
      </c>
      <c r="EH1456" s="1411" t="s">
        <v>607</v>
      </c>
      <c r="EI1456" s="1411" t="s">
        <v>1906</v>
      </c>
      <c r="EJ1456" s="1411" t="s">
        <v>858</v>
      </c>
      <c r="EK1456" s="1411" t="s">
        <v>858</v>
      </c>
      <c r="EL1456" s="1411" t="s">
        <v>1908</v>
      </c>
      <c r="EM1456" s="1411" t="s">
        <v>4892</v>
      </c>
      <c r="EN1456" s="1411" t="s">
        <v>1910</v>
      </c>
      <c r="EO1456" s="1414" t="s">
        <v>1911</v>
      </c>
    </row>
    <row r="1457" spans="136:145">
      <c r="EF1457" s="1412"/>
      <c r="EG1457" s="1411" t="s">
        <v>4948</v>
      </c>
      <c r="EH1457" s="1411" t="s">
        <v>607</v>
      </c>
      <c r="EI1457" s="1411" t="s">
        <v>1906</v>
      </c>
      <c r="EJ1457" s="1411" t="s">
        <v>4949</v>
      </c>
      <c r="EK1457" s="1411" t="s">
        <v>4949</v>
      </c>
      <c r="EL1457" s="1411" t="s">
        <v>1980</v>
      </c>
      <c r="EM1457" s="1411" t="s">
        <v>1981</v>
      </c>
      <c r="EN1457" s="1411" t="s">
        <v>1910</v>
      </c>
      <c r="EO1457" s="1414" t="s">
        <v>1982</v>
      </c>
    </row>
    <row r="1458" spans="136:145">
      <c r="EF1458" s="1412"/>
      <c r="EG1458" s="1411" t="s">
        <v>4950</v>
      </c>
      <c r="EH1458" s="1411" t="s">
        <v>607</v>
      </c>
      <c r="EI1458" s="1411" t="s">
        <v>1906</v>
      </c>
      <c r="EJ1458" s="1411" t="s">
        <v>859</v>
      </c>
      <c r="EK1458" s="1411" t="s">
        <v>859</v>
      </c>
      <c r="EL1458" s="1411" t="s">
        <v>1980</v>
      </c>
      <c r="EM1458" s="1411" t="s">
        <v>1981</v>
      </c>
      <c r="EN1458" s="1411" t="s">
        <v>1910</v>
      </c>
      <c r="EO1458" s="1414" t="s">
        <v>1982</v>
      </c>
    </row>
    <row r="1459" spans="136:145">
      <c r="EF1459" s="1412"/>
      <c r="EG1459" s="1411" t="s">
        <v>4951</v>
      </c>
      <c r="EH1459" s="1411" t="s">
        <v>607</v>
      </c>
      <c r="EI1459" s="1411" t="s">
        <v>1906</v>
      </c>
      <c r="EJ1459" s="1411" t="s">
        <v>4952</v>
      </c>
      <c r="EK1459" s="1411" t="s">
        <v>4952</v>
      </c>
      <c r="EL1459" s="1411" t="s">
        <v>1980</v>
      </c>
      <c r="EM1459" s="1411" t="s">
        <v>1981</v>
      </c>
      <c r="EN1459" s="1411" t="s">
        <v>1910</v>
      </c>
      <c r="EO1459" s="1414" t="s">
        <v>1982</v>
      </c>
    </row>
    <row r="1460" spans="136:145">
      <c r="EF1460" s="1412"/>
      <c r="EG1460" s="1411" t="s">
        <v>4953</v>
      </c>
      <c r="EH1460" s="1411" t="s">
        <v>607</v>
      </c>
      <c r="EI1460" s="1411" t="s">
        <v>1906</v>
      </c>
      <c r="EJ1460" s="1411" t="s">
        <v>860</v>
      </c>
      <c r="EK1460" s="1411" t="s">
        <v>860</v>
      </c>
      <c r="EL1460" s="1411" t="s">
        <v>1908</v>
      </c>
      <c r="EM1460" s="1411" t="s">
        <v>4892</v>
      </c>
      <c r="EN1460" s="1411" t="s">
        <v>1910</v>
      </c>
      <c r="EO1460" s="1414" t="s">
        <v>1911</v>
      </c>
    </row>
    <row r="1461" spans="136:145">
      <c r="EF1461" s="1412"/>
      <c r="EG1461" s="1411" t="s">
        <v>4954</v>
      </c>
      <c r="EH1461" s="1411" t="s">
        <v>607</v>
      </c>
      <c r="EI1461" s="1411" t="s">
        <v>1906</v>
      </c>
      <c r="EJ1461" s="1411" t="s">
        <v>861</v>
      </c>
      <c r="EK1461" s="1411" t="s">
        <v>861</v>
      </c>
      <c r="EL1461" s="1411" t="s">
        <v>1908</v>
      </c>
      <c r="EM1461" s="1411" t="s">
        <v>4892</v>
      </c>
      <c r="EN1461" s="1411" t="s">
        <v>1910</v>
      </c>
      <c r="EO1461" s="1414" t="s">
        <v>1911</v>
      </c>
    </row>
    <row r="1462" spans="136:145">
      <c r="EF1462" s="1412"/>
      <c r="EG1462" s="1411" t="s">
        <v>4955</v>
      </c>
      <c r="EH1462" s="1411" t="s">
        <v>607</v>
      </c>
      <c r="EI1462" s="1411" t="s">
        <v>1906</v>
      </c>
      <c r="EJ1462" s="1411" t="s">
        <v>4956</v>
      </c>
      <c r="EK1462" s="1411" t="s">
        <v>4956</v>
      </c>
      <c r="EL1462" s="1411" t="s">
        <v>1908</v>
      </c>
      <c r="EM1462" s="1411" t="s">
        <v>4892</v>
      </c>
      <c r="EN1462" s="1411" t="s">
        <v>1910</v>
      </c>
      <c r="EO1462" s="1414" t="s">
        <v>1911</v>
      </c>
    </row>
    <row r="1463" spans="136:145">
      <c r="EF1463" s="1412"/>
      <c r="EG1463" s="1411" t="s">
        <v>4957</v>
      </c>
      <c r="EH1463" s="1411" t="s">
        <v>607</v>
      </c>
      <c r="EI1463" s="1411" t="s">
        <v>1906</v>
      </c>
      <c r="EJ1463" s="1411" t="s">
        <v>862</v>
      </c>
      <c r="EK1463" s="1411" t="s">
        <v>862</v>
      </c>
      <c r="EL1463" s="1411" t="s">
        <v>1908</v>
      </c>
      <c r="EM1463" s="1411" t="s">
        <v>4892</v>
      </c>
      <c r="EN1463" s="1411" t="s">
        <v>1910</v>
      </c>
      <c r="EO1463" s="1414" t="s">
        <v>1911</v>
      </c>
    </row>
    <row r="1464" spans="136:145">
      <c r="EF1464" s="1412"/>
      <c r="EG1464" s="1411" t="s">
        <v>4958</v>
      </c>
      <c r="EH1464" s="1411" t="s">
        <v>607</v>
      </c>
      <c r="EI1464" s="1411" t="s">
        <v>1906</v>
      </c>
      <c r="EJ1464" s="1411" t="s">
        <v>4959</v>
      </c>
      <c r="EK1464" s="1411" t="s">
        <v>4960</v>
      </c>
      <c r="EL1464" s="1411" t="s">
        <v>1908</v>
      </c>
      <c r="EM1464" s="1411" t="s">
        <v>4892</v>
      </c>
      <c r="EN1464" s="1411" t="s">
        <v>1910</v>
      </c>
      <c r="EO1464" s="1414" t="s">
        <v>1911</v>
      </c>
    </row>
    <row r="1465" spans="136:145">
      <c r="EF1465" s="1412"/>
      <c r="EG1465" s="1411" t="s">
        <v>4961</v>
      </c>
      <c r="EH1465" s="1411" t="s">
        <v>607</v>
      </c>
      <c r="EI1465" s="1411" t="s">
        <v>1906</v>
      </c>
      <c r="EJ1465" s="1411" t="s">
        <v>4962</v>
      </c>
      <c r="EK1465" s="1411" t="s">
        <v>4962</v>
      </c>
      <c r="EL1465" s="1411" t="s">
        <v>1908</v>
      </c>
      <c r="EM1465" s="1411" t="s">
        <v>4892</v>
      </c>
      <c r="EN1465" s="1411" t="s">
        <v>1910</v>
      </c>
      <c r="EO1465" s="1414" t="s">
        <v>1911</v>
      </c>
    </row>
    <row r="1466" spans="136:145">
      <c r="EF1466" s="1412"/>
      <c r="EG1466" s="1411" t="s">
        <v>4963</v>
      </c>
      <c r="EH1466" s="1411" t="s">
        <v>607</v>
      </c>
      <c r="EI1466" s="1411" t="s">
        <v>1906</v>
      </c>
      <c r="EJ1466" s="1411" t="s">
        <v>4964</v>
      </c>
      <c r="EK1466" s="1411" t="s">
        <v>4964</v>
      </c>
      <c r="EL1466" s="1411" t="s">
        <v>1908</v>
      </c>
      <c r="EM1466" s="1411" t="s">
        <v>4892</v>
      </c>
      <c r="EN1466" s="1411" t="s">
        <v>1910</v>
      </c>
      <c r="EO1466" s="1414" t="s">
        <v>1911</v>
      </c>
    </row>
    <row r="1467" spans="136:145">
      <c r="EF1467" s="1412"/>
      <c r="EG1467" s="1411" t="s">
        <v>4965</v>
      </c>
      <c r="EH1467" s="1411" t="s">
        <v>607</v>
      </c>
      <c r="EI1467" s="1411" t="s">
        <v>2350</v>
      </c>
      <c r="EJ1467" s="1411" t="s">
        <v>4966</v>
      </c>
      <c r="EK1467" s="1411" t="s">
        <v>4967</v>
      </c>
      <c r="EL1467" s="1411" t="s">
        <v>1908</v>
      </c>
      <c r="EM1467" s="1411" t="s">
        <v>4968</v>
      </c>
      <c r="EN1467" s="1411" t="s">
        <v>1910</v>
      </c>
      <c r="EO1467" s="1414" t="s">
        <v>1911</v>
      </c>
    </row>
    <row r="1468" spans="136:145">
      <c r="EF1468" s="1412"/>
      <c r="EG1468" s="1411" t="s">
        <v>4969</v>
      </c>
      <c r="EH1468" s="1411" t="s">
        <v>607</v>
      </c>
      <c r="EI1468" s="1411" t="s">
        <v>2350</v>
      </c>
      <c r="EJ1468" s="1411" t="s">
        <v>4970</v>
      </c>
      <c r="EK1468" s="1411" t="s">
        <v>4971</v>
      </c>
      <c r="EL1468" s="1411" t="s">
        <v>1908</v>
      </c>
      <c r="EM1468" s="1411" t="s">
        <v>4968</v>
      </c>
      <c r="EN1468" s="1411" t="s">
        <v>1910</v>
      </c>
      <c r="EO1468" s="1414" t="s">
        <v>1911</v>
      </c>
    </row>
    <row r="1469" spans="136:145">
      <c r="EF1469" s="1412"/>
      <c r="EG1469" s="1411" t="s">
        <v>4972</v>
      </c>
      <c r="EH1469" s="1411" t="s">
        <v>607</v>
      </c>
      <c r="EI1469" s="1411" t="s">
        <v>2439</v>
      </c>
      <c r="EJ1469" s="1411" t="s">
        <v>4973</v>
      </c>
      <c r="EK1469" s="1411" t="s">
        <v>4973</v>
      </c>
      <c r="EL1469" s="1411" t="s">
        <v>1908</v>
      </c>
      <c r="EM1469" s="1411" t="s">
        <v>4827</v>
      </c>
      <c r="EN1469" s="1411" t="s">
        <v>1910</v>
      </c>
      <c r="EO1469" s="1414" t="s">
        <v>1911</v>
      </c>
    </row>
    <row r="1470" spans="136:145">
      <c r="EF1470" s="1412"/>
      <c r="EG1470" s="1411" t="s">
        <v>4974</v>
      </c>
      <c r="EH1470" s="1411" t="s">
        <v>607</v>
      </c>
      <c r="EI1470" s="1411" t="s">
        <v>2439</v>
      </c>
      <c r="EJ1470" s="1411" t="s">
        <v>4975</v>
      </c>
      <c r="EK1470" s="1411" t="s">
        <v>4975</v>
      </c>
      <c r="EL1470" s="1411" t="s">
        <v>1908</v>
      </c>
      <c r="EM1470" s="1411" t="s">
        <v>4827</v>
      </c>
      <c r="EN1470" s="1411" t="s">
        <v>1910</v>
      </c>
      <c r="EO1470" s="1414" t="s">
        <v>1911</v>
      </c>
    </row>
    <row r="1471" spans="136:145">
      <c r="EF1471" s="1412"/>
      <c r="EG1471" s="1411" t="s">
        <v>4976</v>
      </c>
      <c r="EH1471" s="1411" t="s">
        <v>607</v>
      </c>
      <c r="EI1471" s="1411" t="s">
        <v>2439</v>
      </c>
      <c r="EJ1471" s="1411" t="s">
        <v>4977</v>
      </c>
      <c r="EK1471" s="1411" t="s">
        <v>4977</v>
      </c>
      <c r="EL1471" s="1411" t="s">
        <v>1908</v>
      </c>
      <c r="EM1471" s="1411" t="s">
        <v>4827</v>
      </c>
      <c r="EN1471" s="1411" t="s">
        <v>1910</v>
      </c>
      <c r="EO1471" s="1414" t="s">
        <v>1911</v>
      </c>
    </row>
    <row r="1472" spans="136:145">
      <c r="EF1472" s="1412"/>
      <c r="EG1472" s="1411" t="s">
        <v>4978</v>
      </c>
      <c r="EH1472" s="1411" t="s">
        <v>607</v>
      </c>
      <c r="EI1472" s="1411" t="s">
        <v>2439</v>
      </c>
      <c r="EJ1472" s="1411" t="s">
        <v>2458</v>
      </c>
      <c r="EK1472" s="1411" t="s">
        <v>2458</v>
      </c>
      <c r="EL1472" s="1411" t="s">
        <v>1908</v>
      </c>
      <c r="EM1472" s="1411" t="s">
        <v>4827</v>
      </c>
      <c r="EN1472" s="1411" t="s">
        <v>1910</v>
      </c>
      <c r="EO1472" s="1414" t="s">
        <v>1911</v>
      </c>
    </row>
    <row r="1473" spans="136:145">
      <c r="EF1473" s="1412"/>
      <c r="EG1473" s="1411" t="s">
        <v>4979</v>
      </c>
      <c r="EH1473" s="1411" t="s">
        <v>607</v>
      </c>
      <c r="EI1473" s="1411" t="s">
        <v>2439</v>
      </c>
      <c r="EJ1473" s="1411" t="s">
        <v>4980</v>
      </c>
      <c r="EK1473" s="1411" t="s">
        <v>4981</v>
      </c>
      <c r="EL1473" s="1411" t="s">
        <v>1908</v>
      </c>
      <c r="EM1473" s="1411" t="s">
        <v>4827</v>
      </c>
      <c r="EN1473" s="1411" t="s">
        <v>1910</v>
      </c>
      <c r="EO1473" s="1414" t="s">
        <v>1911</v>
      </c>
    </row>
    <row r="1474" spans="136:145">
      <c r="EF1474" s="1412"/>
      <c r="EG1474" s="1411" t="s">
        <v>4982</v>
      </c>
      <c r="EH1474" s="1411" t="s">
        <v>607</v>
      </c>
      <c r="EI1474" s="1411" t="s">
        <v>2439</v>
      </c>
      <c r="EJ1474" s="1411" t="s">
        <v>4983</v>
      </c>
      <c r="EK1474" s="1411" t="s">
        <v>4983</v>
      </c>
      <c r="EL1474" s="1411" t="s">
        <v>1908</v>
      </c>
      <c r="EM1474" s="1411" t="s">
        <v>4827</v>
      </c>
      <c r="EN1474" s="1411" t="s">
        <v>1910</v>
      </c>
      <c r="EO1474" s="1414" t="s">
        <v>1911</v>
      </c>
    </row>
    <row r="1475" spans="136:145">
      <c r="EF1475" s="1412"/>
      <c r="EG1475" s="1411" t="s">
        <v>4984</v>
      </c>
      <c r="EH1475" s="1411" t="s">
        <v>607</v>
      </c>
      <c r="EI1475" s="1411" t="s">
        <v>2439</v>
      </c>
      <c r="EJ1475" s="1411" t="s">
        <v>4985</v>
      </c>
      <c r="EK1475" s="1411" t="s">
        <v>4986</v>
      </c>
      <c r="EL1475" s="1411" t="s">
        <v>1908</v>
      </c>
      <c r="EM1475" s="1411" t="s">
        <v>4827</v>
      </c>
      <c r="EN1475" s="1411" t="s">
        <v>1910</v>
      </c>
      <c r="EO1475" s="1414" t="s">
        <v>1911</v>
      </c>
    </row>
    <row r="1476" spans="136:145">
      <c r="EF1476" s="1412"/>
      <c r="EG1476" s="1411" t="s">
        <v>4987</v>
      </c>
      <c r="EH1476" s="1411" t="s">
        <v>607</v>
      </c>
      <c r="EI1476" s="1411" t="s">
        <v>2439</v>
      </c>
      <c r="EJ1476" s="1411" t="s">
        <v>4988</v>
      </c>
      <c r="EK1476" s="1411" t="s">
        <v>4988</v>
      </c>
      <c r="EL1476" s="1411" t="s">
        <v>1908</v>
      </c>
      <c r="EM1476" s="1411" t="s">
        <v>4827</v>
      </c>
      <c r="EN1476" s="1411" t="s">
        <v>1910</v>
      </c>
      <c r="EO1476" s="1414" t="s">
        <v>1911</v>
      </c>
    </row>
    <row r="1477" spans="136:145">
      <c r="EF1477" s="1412"/>
      <c r="EG1477" s="1411" t="s">
        <v>4989</v>
      </c>
      <c r="EH1477" s="1411" t="s">
        <v>607</v>
      </c>
      <c r="EI1477" s="1411" t="s">
        <v>2439</v>
      </c>
      <c r="EJ1477" s="1411" t="s">
        <v>4990</v>
      </c>
      <c r="EK1477" s="1411" t="s">
        <v>4990</v>
      </c>
      <c r="EL1477" s="1411" t="s">
        <v>1908</v>
      </c>
      <c r="EM1477" s="1411" t="s">
        <v>4827</v>
      </c>
      <c r="EN1477" s="1411" t="s">
        <v>1910</v>
      </c>
      <c r="EO1477" s="1414" t="s">
        <v>1911</v>
      </c>
    </row>
    <row r="1478" spans="136:145">
      <c r="EF1478" s="1412"/>
      <c r="EG1478" s="1411" t="s">
        <v>4991</v>
      </c>
      <c r="EH1478" s="1411" t="s">
        <v>607</v>
      </c>
      <c r="EI1478" s="1411" t="s">
        <v>2439</v>
      </c>
      <c r="EJ1478" s="1411" t="s">
        <v>4992</v>
      </c>
      <c r="EK1478" s="1411" t="s">
        <v>4992</v>
      </c>
      <c r="EL1478" s="1411" t="s">
        <v>1908</v>
      </c>
      <c r="EM1478" s="1411" t="s">
        <v>4827</v>
      </c>
      <c r="EN1478" s="1411" t="s">
        <v>1910</v>
      </c>
      <c r="EO1478" s="1414" t="s">
        <v>1911</v>
      </c>
    </row>
    <row r="1479" spans="136:145">
      <c r="EF1479" s="1412"/>
      <c r="EG1479" s="1411" t="s">
        <v>4993</v>
      </c>
      <c r="EH1479" s="1411" t="s">
        <v>607</v>
      </c>
      <c r="EI1479" s="1411" t="s">
        <v>2439</v>
      </c>
      <c r="EJ1479" s="1411" t="s">
        <v>4994</v>
      </c>
      <c r="EK1479" s="1411" t="s">
        <v>4994</v>
      </c>
      <c r="EL1479" s="1411" t="s">
        <v>1908</v>
      </c>
      <c r="EM1479" s="1411" t="s">
        <v>4827</v>
      </c>
      <c r="EN1479" s="1411" t="s">
        <v>1910</v>
      </c>
      <c r="EO1479" s="1414" t="s">
        <v>1911</v>
      </c>
    </row>
    <row r="1480" spans="136:145">
      <c r="EF1480" s="1412"/>
      <c r="EG1480" s="1411" t="s">
        <v>4995</v>
      </c>
      <c r="EH1480" s="1411" t="s">
        <v>606</v>
      </c>
      <c r="EI1480" s="1411" t="s">
        <v>1906</v>
      </c>
      <c r="EJ1480" s="1411" t="s">
        <v>4996</v>
      </c>
      <c r="EK1480" s="1411" t="s">
        <v>4996</v>
      </c>
      <c r="EL1480" s="1411" t="s">
        <v>4997</v>
      </c>
      <c r="EM1480" s="1411" t="s">
        <v>4998</v>
      </c>
      <c r="EN1480" s="1411" t="s">
        <v>4999</v>
      </c>
      <c r="EO1480" s="1414" t="s">
        <v>5000</v>
      </c>
    </row>
    <row r="1481" spans="136:145">
      <c r="EF1481" s="1412"/>
      <c r="EG1481" s="1411" t="s">
        <v>5001</v>
      </c>
      <c r="EH1481" s="1411" t="s">
        <v>606</v>
      </c>
      <c r="EI1481" s="1411" t="s">
        <v>1906</v>
      </c>
      <c r="EJ1481" s="1411" t="s">
        <v>5002</v>
      </c>
      <c r="EK1481" s="1411" t="s">
        <v>5002</v>
      </c>
      <c r="EL1481" s="1411" t="s">
        <v>4997</v>
      </c>
      <c r="EM1481" s="1411" t="s">
        <v>4998</v>
      </c>
      <c r="EN1481" s="1411" t="s">
        <v>4999</v>
      </c>
      <c r="EO1481" s="1414" t="s">
        <v>5000</v>
      </c>
    </row>
    <row r="1482" spans="136:145">
      <c r="EF1482" s="1412"/>
      <c r="EG1482" s="1411" t="s">
        <v>5003</v>
      </c>
      <c r="EH1482" s="1411" t="s">
        <v>606</v>
      </c>
      <c r="EI1482" s="1411" t="s">
        <v>1906</v>
      </c>
      <c r="EJ1482" s="1411" t="s">
        <v>5004</v>
      </c>
      <c r="EK1482" s="1411" t="s">
        <v>5004</v>
      </c>
      <c r="EL1482" s="1411" t="s">
        <v>4997</v>
      </c>
      <c r="EM1482" s="1411" t="s">
        <v>4998</v>
      </c>
      <c r="EN1482" s="1411" t="s">
        <v>4999</v>
      </c>
      <c r="EO1482" s="1414" t="s">
        <v>5000</v>
      </c>
    </row>
    <row r="1483" spans="136:145">
      <c r="EF1483" s="1412"/>
      <c r="EG1483" s="1411" t="s">
        <v>5005</v>
      </c>
      <c r="EH1483" s="1411" t="s">
        <v>606</v>
      </c>
      <c r="EI1483" s="1411" t="s">
        <v>1906</v>
      </c>
      <c r="EJ1483" s="1411" t="s">
        <v>5006</v>
      </c>
      <c r="EK1483" s="1411" t="s">
        <v>5006</v>
      </c>
      <c r="EL1483" s="1411" t="s">
        <v>4997</v>
      </c>
      <c r="EM1483" s="1411" t="s">
        <v>4998</v>
      </c>
      <c r="EN1483" s="1411" t="s">
        <v>4999</v>
      </c>
      <c r="EO1483" s="1414" t="s">
        <v>5000</v>
      </c>
    </row>
    <row r="1484" spans="136:145">
      <c r="EF1484" s="1412"/>
      <c r="EG1484" s="1411" t="s">
        <v>5007</v>
      </c>
      <c r="EH1484" s="1411" t="s">
        <v>606</v>
      </c>
      <c r="EI1484" s="1411" t="s">
        <v>1906</v>
      </c>
      <c r="EJ1484" s="1411" t="s">
        <v>5008</v>
      </c>
      <c r="EK1484" s="1411" t="s">
        <v>5008</v>
      </c>
      <c r="EL1484" s="1411" t="s">
        <v>4997</v>
      </c>
      <c r="EM1484" s="1411" t="s">
        <v>4998</v>
      </c>
      <c r="EN1484" s="1411" t="s">
        <v>4999</v>
      </c>
      <c r="EO1484" s="1414" t="s">
        <v>5000</v>
      </c>
    </row>
    <row r="1485" spans="136:145">
      <c r="EF1485" s="1412"/>
      <c r="EG1485" s="1411" t="s">
        <v>5009</v>
      </c>
      <c r="EH1485" s="1411" t="s">
        <v>606</v>
      </c>
      <c r="EI1485" s="1411" t="s">
        <v>1906</v>
      </c>
      <c r="EJ1485" s="1411" t="s">
        <v>5010</v>
      </c>
      <c r="EK1485" s="1411" t="s">
        <v>5010</v>
      </c>
      <c r="EL1485" s="1411" t="s">
        <v>4997</v>
      </c>
      <c r="EM1485" s="1411" t="s">
        <v>4998</v>
      </c>
      <c r="EN1485" s="1411" t="s">
        <v>4999</v>
      </c>
      <c r="EO1485" s="1414" t="s">
        <v>5000</v>
      </c>
    </row>
    <row r="1486" spans="136:145">
      <c r="EF1486" s="1412"/>
      <c r="EG1486" s="1411" t="s">
        <v>5011</v>
      </c>
      <c r="EH1486" s="1411" t="s">
        <v>606</v>
      </c>
      <c r="EI1486" s="1411" t="s">
        <v>1906</v>
      </c>
      <c r="EJ1486" s="1411" t="s">
        <v>767</v>
      </c>
      <c r="EK1486" s="1411" t="s">
        <v>767</v>
      </c>
      <c r="EL1486" s="1411" t="s">
        <v>1908</v>
      </c>
      <c r="EM1486" s="1411" t="s">
        <v>5012</v>
      </c>
      <c r="EN1486" s="1411" t="s">
        <v>1910</v>
      </c>
      <c r="EO1486" s="1414" t="s">
        <v>1911</v>
      </c>
    </row>
    <row r="1487" spans="136:145">
      <c r="EF1487" s="1412"/>
      <c r="EG1487" s="1411" t="s">
        <v>5013</v>
      </c>
      <c r="EH1487" s="1411" t="s">
        <v>606</v>
      </c>
      <c r="EI1487" s="1411" t="s">
        <v>1906</v>
      </c>
      <c r="EJ1487" s="1411" t="s">
        <v>5014</v>
      </c>
      <c r="EK1487" s="1411" t="s">
        <v>5014</v>
      </c>
      <c r="EL1487" s="1411" t="s">
        <v>4997</v>
      </c>
      <c r="EM1487" s="1411" t="s">
        <v>4998</v>
      </c>
      <c r="EN1487" s="1411" t="s">
        <v>4999</v>
      </c>
      <c r="EO1487" s="1414" t="s">
        <v>5000</v>
      </c>
    </row>
    <row r="1488" spans="136:145">
      <c r="EF1488" s="1412"/>
      <c r="EG1488" s="1411" t="s">
        <v>5015</v>
      </c>
      <c r="EH1488" s="1411" t="s">
        <v>606</v>
      </c>
      <c r="EI1488" s="1411" t="s">
        <v>1906</v>
      </c>
      <c r="EJ1488" s="1411" t="s">
        <v>5016</v>
      </c>
      <c r="EK1488" s="1411" t="s">
        <v>5016</v>
      </c>
      <c r="EL1488" s="1411" t="s">
        <v>1980</v>
      </c>
      <c r="EM1488" s="1411" t="s">
        <v>1981</v>
      </c>
      <c r="EN1488" s="1411" t="s">
        <v>1910</v>
      </c>
      <c r="EO1488" s="1414" t="s">
        <v>1982</v>
      </c>
    </row>
    <row r="1489" spans="136:145">
      <c r="EF1489" s="1412"/>
      <c r="EG1489" s="1411" t="s">
        <v>5017</v>
      </c>
      <c r="EH1489" s="1411" t="s">
        <v>606</v>
      </c>
      <c r="EI1489" s="1411" t="s">
        <v>1906</v>
      </c>
      <c r="EJ1489" s="1411" t="s">
        <v>5018</v>
      </c>
      <c r="EK1489" s="1411" t="s">
        <v>5018</v>
      </c>
      <c r="EL1489" s="1411" t="s">
        <v>4997</v>
      </c>
      <c r="EM1489" s="1411" t="s">
        <v>4998</v>
      </c>
      <c r="EN1489" s="1411" t="s">
        <v>4999</v>
      </c>
      <c r="EO1489" s="1414" t="s">
        <v>5000</v>
      </c>
    </row>
    <row r="1490" spans="136:145">
      <c r="EF1490" s="1412"/>
      <c r="EG1490" s="1411" t="s">
        <v>5019</v>
      </c>
      <c r="EH1490" s="1411" t="s">
        <v>606</v>
      </c>
      <c r="EI1490" s="1411" t="s">
        <v>1906</v>
      </c>
      <c r="EJ1490" s="1411" t="s">
        <v>5020</v>
      </c>
      <c r="EK1490" s="1411" t="s">
        <v>5020</v>
      </c>
      <c r="EL1490" s="1411" t="s">
        <v>1908</v>
      </c>
      <c r="EM1490" s="1411" t="s">
        <v>5012</v>
      </c>
      <c r="EN1490" s="1411" t="s">
        <v>1910</v>
      </c>
      <c r="EO1490" s="1414" t="s">
        <v>1911</v>
      </c>
    </row>
    <row r="1491" spans="136:145">
      <c r="EF1491" s="1412"/>
      <c r="EG1491" s="1411" t="s">
        <v>5021</v>
      </c>
      <c r="EH1491" s="1411" t="s">
        <v>606</v>
      </c>
      <c r="EI1491" s="1411" t="s">
        <v>1906</v>
      </c>
      <c r="EJ1491" s="1411" t="s">
        <v>5022</v>
      </c>
      <c r="EK1491" s="1411" t="s">
        <v>5022</v>
      </c>
      <c r="EL1491" s="1411" t="s">
        <v>4997</v>
      </c>
      <c r="EM1491" s="1411" t="s">
        <v>4998</v>
      </c>
      <c r="EN1491" s="1411" t="s">
        <v>4999</v>
      </c>
      <c r="EO1491" s="1414" t="s">
        <v>5000</v>
      </c>
    </row>
    <row r="1492" spans="136:145">
      <c r="EF1492" s="1412"/>
      <c r="EG1492" s="1411" t="s">
        <v>5023</v>
      </c>
      <c r="EH1492" s="1411" t="s">
        <v>606</v>
      </c>
      <c r="EI1492" s="1411" t="s">
        <v>1906</v>
      </c>
      <c r="EJ1492" s="1411" t="s">
        <v>768</v>
      </c>
      <c r="EK1492" s="1411" t="s">
        <v>768</v>
      </c>
      <c r="EL1492" s="1411" t="s">
        <v>1908</v>
      </c>
      <c r="EM1492" s="1411" t="s">
        <v>5012</v>
      </c>
      <c r="EN1492" s="1411" t="s">
        <v>1910</v>
      </c>
      <c r="EO1492" s="1414" t="s">
        <v>1911</v>
      </c>
    </row>
    <row r="1493" spans="136:145">
      <c r="EF1493" s="1412"/>
      <c r="EG1493" s="1411" t="s">
        <v>5024</v>
      </c>
      <c r="EH1493" s="1411" t="s">
        <v>606</v>
      </c>
      <c r="EI1493" s="1411" t="s">
        <v>1906</v>
      </c>
      <c r="EJ1493" s="1411" t="s">
        <v>5025</v>
      </c>
      <c r="EK1493" s="1411" t="s">
        <v>5025</v>
      </c>
      <c r="EL1493" s="1411" t="s">
        <v>4997</v>
      </c>
      <c r="EM1493" s="1411" t="s">
        <v>4998</v>
      </c>
      <c r="EN1493" s="1411" t="s">
        <v>4999</v>
      </c>
      <c r="EO1493" s="1414" t="s">
        <v>5000</v>
      </c>
    </row>
    <row r="1494" spans="136:145">
      <c r="EF1494" s="1412"/>
      <c r="EG1494" s="1411" t="s">
        <v>5026</v>
      </c>
      <c r="EH1494" s="1411" t="s">
        <v>606</v>
      </c>
      <c r="EI1494" s="1411" t="s">
        <v>1906</v>
      </c>
      <c r="EJ1494" s="1411" t="s">
        <v>5027</v>
      </c>
      <c r="EK1494" s="1411" t="s">
        <v>5028</v>
      </c>
      <c r="EL1494" s="1411" t="s">
        <v>4997</v>
      </c>
      <c r="EM1494" s="1411" t="s">
        <v>4998</v>
      </c>
      <c r="EN1494" s="1411" t="s">
        <v>4999</v>
      </c>
      <c r="EO1494" s="1414" t="s">
        <v>5000</v>
      </c>
    </row>
    <row r="1495" spans="136:145">
      <c r="EF1495" s="1412"/>
      <c r="EG1495" s="1411" t="s">
        <v>5029</v>
      </c>
      <c r="EH1495" s="1411" t="s">
        <v>606</v>
      </c>
      <c r="EI1495" s="1411" t="s">
        <v>1906</v>
      </c>
      <c r="EJ1495" s="1411" t="s">
        <v>5030</v>
      </c>
      <c r="EK1495" s="1411" t="s">
        <v>5030</v>
      </c>
      <c r="EL1495" s="1411" t="s">
        <v>1908</v>
      </c>
      <c r="EM1495" s="1411" t="s">
        <v>5012</v>
      </c>
      <c r="EN1495" s="1411" t="s">
        <v>1910</v>
      </c>
      <c r="EO1495" s="1414" t="s">
        <v>1911</v>
      </c>
    </row>
    <row r="1496" spans="136:145">
      <c r="EF1496" s="1412"/>
      <c r="EG1496" s="1411" t="s">
        <v>5031</v>
      </c>
      <c r="EH1496" s="1411" t="s">
        <v>606</v>
      </c>
      <c r="EI1496" s="1411" t="s">
        <v>1906</v>
      </c>
      <c r="EJ1496" s="1411" t="s">
        <v>5032</v>
      </c>
      <c r="EK1496" s="1411" t="s">
        <v>5032</v>
      </c>
      <c r="EL1496" s="1411" t="s">
        <v>1908</v>
      </c>
      <c r="EM1496" s="1411" t="s">
        <v>5012</v>
      </c>
      <c r="EN1496" s="1411" t="s">
        <v>1910</v>
      </c>
      <c r="EO1496" s="1414" t="s">
        <v>1911</v>
      </c>
    </row>
    <row r="1497" spans="136:145">
      <c r="EF1497" s="1412"/>
      <c r="EG1497" s="1411" t="s">
        <v>5033</v>
      </c>
      <c r="EH1497" s="1411" t="s">
        <v>606</v>
      </c>
      <c r="EI1497" s="1411" t="s">
        <v>1906</v>
      </c>
      <c r="EJ1497" s="1411" t="s">
        <v>5034</v>
      </c>
      <c r="EK1497" s="1411" t="s">
        <v>5034</v>
      </c>
      <c r="EL1497" s="1411" t="s">
        <v>1908</v>
      </c>
      <c r="EM1497" s="1411" t="s">
        <v>5012</v>
      </c>
      <c r="EN1497" s="1411" t="s">
        <v>1910</v>
      </c>
      <c r="EO1497" s="1414" t="s">
        <v>1911</v>
      </c>
    </row>
    <row r="1498" spans="136:145">
      <c r="EF1498" s="1412"/>
      <c r="EG1498" s="1411" t="s">
        <v>5035</v>
      </c>
      <c r="EH1498" s="1411" t="s">
        <v>606</v>
      </c>
      <c r="EI1498" s="1411" t="s">
        <v>1906</v>
      </c>
      <c r="EJ1498" s="1411" t="s">
        <v>5036</v>
      </c>
      <c r="EK1498" s="1411" t="s">
        <v>5037</v>
      </c>
      <c r="EL1498" s="1411" t="s">
        <v>4997</v>
      </c>
      <c r="EM1498" s="1411" t="s">
        <v>4998</v>
      </c>
      <c r="EN1498" s="1411" t="s">
        <v>4999</v>
      </c>
      <c r="EO1498" s="1414" t="s">
        <v>5000</v>
      </c>
    </row>
    <row r="1499" spans="136:145">
      <c r="EF1499" s="1412"/>
      <c r="EG1499" s="1411" t="s">
        <v>5038</v>
      </c>
      <c r="EH1499" s="1411" t="s">
        <v>606</v>
      </c>
      <c r="EI1499" s="1411" t="s">
        <v>1906</v>
      </c>
      <c r="EJ1499" s="1411" t="s">
        <v>5039</v>
      </c>
      <c r="EK1499" s="1411" t="s">
        <v>5039</v>
      </c>
      <c r="EL1499" s="1411" t="s">
        <v>4997</v>
      </c>
      <c r="EM1499" s="1411" t="s">
        <v>4998</v>
      </c>
      <c r="EN1499" s="1411" t="s">
        <v>4999</v>
      </c>
      <c r="EO1499" s="1414" t="s">
        <v>5000</v>
      </c>
    </row>
    <row r="1500" spans="136:145">
      <c r="EF1500" s="1412"/>
      <c r="EG1500" s="1411" t="s">
        <v>5040</v>
      </c>
      <c r="EH1500" s="1411" t="s">
        <v>606</v>
      </c>
      <c r="EI1500" s="1411" t="s">
        <v>1906</v>
      </c>
      <c r="EJ1500" s="1411" t="s">
        <v>5041</v>
      </c>
      <c r="EK1500" s="1411" t="s">
        <v>5042</v>
      </c>
      <c r="EL1500" s="1411" t="s">
        <v>1908</v>
      </c>
      <c r="EM1500" s="1411" t="s">
        <v>5012</v>
      </c>
      <c r="EN1500" s="1411" t="s">
        <v>1910</v>
      </c>
      <c r="EO1500" s="1414" t="s">
        <v>1911</v>
      </c>
    </row>
    <row r="1501" spans="136:145">
      <c r="EF1501" s="1412"/>
      <c r="EG1501" s="1411" t="s">
        <v>5043</v>
      </c>
      <c r="EH1501" s="1411" t="s">
        <v>606</v>
      </c>
      <c r="EI1501" s="1411" t="s">
        <v>1906</v>
      </c>
      <c r="EJ1501" s="1411" t="s">
        <v>5044</v>
      </c>
      <c r="EK1501" s="1411" t="s">
        <v>5044</v>
      </c>
      <c r="EL1501" s="1411" t="s">
        <v>4997</v>
      </c>
      <c r="EM1501" s="1411" t="s">
        <v>4998</v>
      </c>
      <c r="EN1501" s="1411" t="s">
        <v>4999</v>
      </c>
      <c r="EO1501" s="1414" t="s">
        <v>5000</v>
      </c>
    </row>
    <row r="1502" spans="136:145">
      <c r="EF1502" s="1412"/>
      <c r="EG1502" s="1411" t="s">
        <v>5045</v>
      </c>
      <c r="EH1502" s="1411" t="s">
        <v>606</v>
      </c>
      <c r="EI1502" s="1411" t="s">
        <v>1906</v>
      </c>
      <c r="EJ1502" s="1411" t="s">
        <v>5046</v>
      </c>
      <c r="EK1502" s="1411" t="s">
        <v>5046</v>
      </c>
      <c r="EL1502" s="1411" t="s">
        <v>1908</v>
      </c>
      <c r="EM1502" s="1411" t="s">
        <v>5012</v>
      </c>
      <c r="EN1502" s="1411" t="s">
        <v>1910</v>
      </c>
      <c r="EO1502" s="1414" t="s">
        <v>1911</v>
      </c>
    </row>
    <row r="1503" spans="136:145">
      <c r="EF1503" s="1412"/>
      <c r="EG1503" s="1411" t="s">
        <v>5047</v>
      </c>
      <c r="EH1503" s="1411" t="s">
        <v>606</v>
      </c>
      <c r="EI1503" s="1411" t="s">
        <v>1906</v>
      </c>
      <c r="EJ1503" s="1411" t="s">
        <v>5048</v>
      </c>
      <c r="EK1503" s="1411" t="s">
        <v>5048</v>
      </c>
      <c r="EL1503" s="1411" t="s">
        <v>4997</v>
      </c>
      <c r="EM1503" s="1411" t="s">
        <v>4998</v>
      </c>
      <c r="EN1503" s="1411" t="s">
        <v>4999</v>
      </c>
      <c r="EO1503" s="1414" t="s">
        <v>5000</v>
      </c>
    </row>
    <row r="1504" spans="136:145">
      <c r="EF1504" s="1412"/>
      <c r="EG1504" s="1411" t="s">
        <v>5049</v>
      </c>
      <c r="EH1504" s="1411" t="s">
        <v>606</v>
      </c>
      <c r="EI1504" s="1411" t="s">
        <v>1906</v>
      </c>
      <c r="EJ1504" s="1411" t="s">
        <v>5050</v>
      </c>
      <c r="EK1504" s="1411" t="s">
        <v>5050</v>
      </c>
      <c r="EL1504" s="1411" t="s">
        <v>4997</v>
      </c>
      <c r="EM1504" s="1411" t="s">
        <v>4998</v>
      </c>
      <c r="EN1504" s="1411" t="s">
        <v>4999</v>
      </c>
      <c r="EO1504" s="1414" t="s">
        <v>5000</v>
      </c>
    </row>
    <row r="1505" spans="136:145">
      <c r="EF1505" s="1412"/>
      <c r="EG1505" s="1411" t="s">
        <v>5051</v>
      </c>
      <c r="EH1505" s="1411" t="s">
        <v>606</v>
      </c>
      <c r="EI1505" s="1411" t="s">
        <v>1906</v>
      </c>
      <c r="EJ1505" s="1411" t="s">
        <v>5052</v>
      </c>
      <c r="EK1505" s="1411" t="s">
        <v>5052</v>
      </c>
      <c r="EL1505" s="1411" t="s">
        <v>4997</v>
      </c>
      <c r="EM1505" s="1411" t="s">
        <v>4998</v>
      </c>
      <c r="EN1505" s="1411" t="s">
        <v>4999</v>
      </c>
      <c r="EO1505" s="1414" t="s">
        <v>5000</v>
      </c>
    </row>
    <row r="1506" spans="136:145">
      <c r="EF1506" s="1412"/>
      <c r="EG1506" s="1411" t="s">
        <v>5053</v>
      </c>
      <c r="EH1506" s="1411" t="s">
        <v>606</v>
      </c>
      <c r="EI1506" s="1411" t="s">
        <v>1906</v>
      </c>
      <c r="EJ1506" s="1411" t="s">
        <v>5054</v>
      </c>
      <c r="EK1506" s="1411" t="s">
        <v>5054</v>
      </c>
      <c r="EL1506" s="1411" t="s">
        <v>4997</v>
      </c>
      <c r="EM1506" s="1411" t="s">
        <v>4998</v>
      </c>
      <c r="EN1506" s="1411" t="s">
        <v>4999</v>
      </c>
      <c r="EO1506" s="1414" t="s">
        <v>5000</v>
      </c>
    </row>
    <row r="1507" spans="136:145">
      <c r="EF1507" s="1412"/>
      <c r="EG1507" s="1411" t="s">
        <v>5055</v>
      </c>
      <c r="EH1507" s="1411" t="s">
        <v>606</v>
      </c>
      <c r="EI1507" s="1411" t="s">
        <v>1906</v>
      </c>
      <c r="EJ1507" s="1411" t="s">
        <v>5056</v>
      </c>
      <c r="EK1507" s="1411" t="s">
        <v>5056</v>
      </c>
      <c r="EL1507" s="1411" t="s">
        <v>1908</v>
      </c>
      <c r="EM1507" s="1411" t="s">
        <v>5012</v>
      </c>
      <c r="EN1507" s="1411" t="s">
        <v>1910</v>
      </c>
      <c r="EO1507" s="1414" t="s">
        <v>1911</v>
      </c>
    </row>
    <row r="1508" spans="136:145">
      <c r="EF1508" s="1412"/>
      <c r="EG1508" s="1411" t="s">
        <v>5057</v>
      </c>
      <c r="EH1508" s="1411" t="s">
        <v>606</v>
      </c>
      <c r="EI1508" s="1411" t="s">
        <v>1906</v>
      </c>
      <c r="EJ1508" s="1411" t="s">
        <v>5058</v>
      </c>
      <c r="EK1508" s="1411" t="s">
        <v>5058</v>
      </c>
      <c r="EL1508" s="1411" t="s">
        <v>4997</v>
      </c>
      <c r="EM1508" s="1411" t="s">
        <v>4998</v>
      </c>
      <c r="EN1508" s="1411" t="s">
        <v>4999</v>
      </c>
      <c r="EO1508" s="1414" t="s">
        <v>5000</v>
      </c>
    </row>
    <row r="1509" spans="136:145">
      <c r="EF1509" s="1412"/>
      <c r="EG1509" s="1411" t="s">
        <v>5059</v>
      </c>
      <c r="EH1509" s="1411" t="s">
        <v>606</v>
      </c>
      <c r="EI1509" s="1411" t="s">
        <v>1906</v>
      </c>
      <c r="EJ1509" s="1411" t="s">
        <v>5060</v>
      </c>
      <c r="EK1509" s="1411" t="s">
        <v>5060</v>
      </c>
      <c r="EL1509" s="1411" t="s">
        <v>4997</v>
      </c>
      <c r="EM1509" s="1411" t="s">
        <v>4998</v>
      </c>
      <c r="EN1509" s="1411" t="s">
        <v>4999</v>
      </c>
      <c r="EO1509" s="1414" t="s">
        <v>5000</v>
      </c>
    </row>
    <row r="1510" spans="136:145">
      <c r="EF1510" s="1412"/>
      <c r="EG1510" s="1411" t="s">
        <v>5061</v>
      </c>
      <c r="EH1510" s="1411" t="s">
        <v>606</v>
      </c>
      <c r="EI1510" s="1411" t="s">
        <v>1906</v>
      </c>
      <c r="EJ1510" s="1411" t="s">
        <v>5062</v>
      </c>
      <c r="EK1510" s="1411" t="s">
        <v>5063</v>
      </c>
      <c r="EL1510" s="1411" t="s">
        <v>4997</v>
      </c>
      <c r="EM1510" s="1411" t="s">
        <v>4998</v>
      </c>
      <c r="EN1510" s="1411" t="s">
        <v>4999</v>
      </c>
      <c r="EO1510" s="1414" t="s">
        <v>5000</v>
      </c>
    </row>
    <row r="1511" spans="136:145">
      <c r="EF1511" s="1412"/>
      <c r="EG1511" s="1411" t="s">
        <v>5064</v>
      </c>
      <c r="EH1511" s="1411" t="s">
        <v>606</v>
      </c>
      <c r="EI1511" s="1411" t="s">
        <v>1906</v>
      </c>
      <c r="EJ1511" s="1411" t="s">
        <v>5065</v>
      </c>
      <c r="EK1511" s="1411" t="s">
        <v>5065</v>
      </c>
      <c r="EL1511" s="1411" t="s">
        <v>1908</v>
      </c>
      <c r="EM1511" s="1411" t="s">
        <v>5012</v>
      </c>
      <c r="EN1511" s="1411" t="s">
        <v>1910</v>
      </c>
      <c r="EO1511" s="1414" t="s">
        <v>1911</v>
      </c>
    </row>
    <row r="1512" spans="136:145">
      <c r="EF1512" s="1412"/>
      <c r="EG1512" s="1411" t="s">
        <v>5066</v>
      </c>
      <c r="EH1512" s="1411" t="s">
        <v>606</v>
      </c>
      <c r="EI1512" s="1411" t="s">
        <v>1906</v>
      </c>
      <c r="EJ1512" s="1411" t="s">
        <v>5067</v>
      </c>
      <c r="EK1512" s="1411" t="s">
        <v>5067</v>
      </c>
      <c r="EL1512" s="1411" t="s">
        <v>1908</v>
      </c>
      <c r="EM1512" s="1411" t="s">
        <v>5012</v>
      </c>
      <c r="EN1512" s="1411" t="s">
        <v>1910</v>
      </c>
      <c r="EO1512" s="1414" t="s">
        <v>1911</v>
      </c>
    </row>
    <row r="1513" spans="136:145">
      <c r="EF1513" s="1412"/>
      <c r="EG1513" s="1411" t="s">
        <v>5068</v>
      </c>
      <c r="EH1513" s="1411" t="s">
        <v>606</v>
      </c>
      <c r="EI1513" s="1411" t="s">
        <v>1906</v>
      </c>
      <c r="EJ1513" s="1411" t="s">
        <v>5069</v>
      </c>
      <c r="EK1513" s="1411" t="s">
        <v>5069</v>
      </c>
      <c r="EL1513" s="1411" t="s">
        <v>4997</v>
      </c>
      <c r="EM1513" s="1411" t="s">
        <v>4998</v>
      </c>
      <c r="EN1513" s="1411" t="s">
        <v>4999</v>
      </c>
      <c r="EO1513" s="1414" t="s">
        <v>5000</v>
      </c>
    </row>
    <row r="1514" spans="136:145">
      <c r="EF1514" s="1412"/>
      <c r="EG1514" s="1411" t="s">
        <v>5070</v>
      </c>
      <c r="EH1514" s="1411" t="s">
        <v>606</v>
      </c>
      <c r="EI1514" s="1411" t="s">
        <v>1906</v>
      </c>
      <c r="EJ1514" s="1411" t="s">
        <v>5071</v>
      </c>
      <c r="EK1514" s="1411" t="s">
        <v>5071</v>
      </c>
      <c r="EL1514" s="1411" t="s">
        <v>4997</v>
      </c>
      <c r="EM1514" s="1411" t="s">
        <v>4998</v>
      </c>
      <c r="EN1514" s="1411" t="s">
        <v>4999</v>
      </c>
      <c r="EO1514" s="1414" t="s">
        <v>5000</v>
      </c>
    </row>
    <row r="1515" spans="136:145">
      <c r="EF1515" s="1412"/>
      <c r="EG1515" s="1411" t="s">
        <v>5072</v>
      </c>
      <c r="EH1515" s="1411" t="s">
        <v>606</v>
      </c>
      <c r="EI1515" s="1411" t="s">
        <v>1906</v>
      </c>
      <c r="EJ1515" s="1411" t="s">
        <v>5073</v>
      </c>
      <c r="EK1515" s="1411" t="s">
        <v>5074</v>
      </c>
      <c r="EL1515" s="1411" t="s">
        <v>4997</v>
      </c>
      <c r="EM1515" s="1411" t="s">
        <v>4998</v>
      </c>
      <c r="EN1515" s="1411" t="s">
        <v>4999</v>
      </c>
      <c r="EO1515" s="1414" t="s">
        <v>5000</v>
      </c>
    </row>
    <row r="1516" spans="136:145">
      <c r="EF1516" s="1412"/>
      <c r="EG1516" s="1411" t="s">
        <v>5075</v>
      </c>
      <c r="EH1516" s="1411" t="s">
        <v>606</v>
      </c>
      <c r="EI1516" s="1411" t="s">
        <v>1906</v>
      </c>
      <c r="EJ1516" s="1411" t="s">
        <v>5076</v>
      </c>
      <c r="EK1516" s="1411" t="s">
        <v>5076</v>
      </c>
      <c r="EL1516" s="1411" t="s">
        <v>1908</v>
      </c>
      <c r="EM1516" s="1411" t="s">
        <v>5012</v>
      </c>
      <c r="EN1516" s="1411" t="s">
        <v>1910</v>
      </c>
      <c r="EO1516" s="1414" t="s">
        <v>1911</v>
      </c>
    </row>
    <row r="1517" spans="136:145">
      <c r="EF1517" s="1412"/>
      <c r="EG1517" s="1411" t="s">
        <v>5077</v>
      </c>
      <c r="EH1517" s="1411" t="s">
        <v>606</v>
      </c>
      <c r="EI1517" s="1411" t="s">
        <v>1906</v>
      </c>
      <c r="EJ1517" s="1411" t="s">
        <v>769</v>
      </c>
      <c r="EK1517" s="1411" t="s">
        <v>769</v>
      </c>
      <c r="EL1517" s="1411" t="s">
        <v>1980</v>
      </c>
      <c r="EM1517" s="1411" t="s">
        <v>1981</v>
      </c>
      <c r="EN1517" s="1411" t="s">
        <v>1910</v>
      </c>
      <c r="EO1517" s="1414" t="s">
        <v>1982</v>
      </c>
    </row>
    <row r="1518" spans="136:145">
      <c r="EF1518" s="1412"/>
      <c r="EG1518" s="1411" t="s">
        <v>5078</v>
      </c>
      <c r="EH1518" s="1411" t="s">
        <v>606</v>
      </c>
      <c r="EI1518" s="1411" t="s">
        <v>1906</v>
      </c>
      <c r="EJ1518" s="1411" t="s">
        <v>5079</v>
      </c>
      <c r="EK1518" s="1411" t="s">
        <v>5079</v>
      </c>
      <c r="EL1518" s="1411" t="s">
        <v>4997</v>
      </c>
      <c r="EM1518" s="1411" t="s">
        <v>4998</v>
      </c>
      <c r="EN1518" s="1411" t="s">
        <v>4999</v>
      </c>
      <c r="EO1518" s="1414" t="s">
        <v>5000</v>
      </c>
    </row>
    <row r="1519" spans="136:145">
      <c r="EF1519" s="1412"/>
      <c r="EG1519" s="1411" t="s">
        <v>5080</v>
      </c>
      <c r="EH1519" s="1411" t="s">
        <v>606</v>
      </c>
      <c r="EI1519" s="1411" t="s">
        <v>1906</v>
      </c>
      <c r="EJ1519" s="1411" t="s">
        <v>5081</v>
      </c>
      <c r="EK1519" s="1411" t="s">
        <v>5082</v>
      </c>
      <c r="EL1519" s="1411" t="s">
        <v>4997</v>
      </c>
      <c r="EM1519" s="1411" t="s">
        <v>4998</v>
      </c>
      <c r="EN1519" s="1411" t="s">
        <v>4999</v>
      </c>
      <c r="EO1519" s="1414" t="s">
        <v>5000</v>
      </c>
    </row>
    <row r="1520" spans="136:145">
      <c r="EF1520" s="1412"/>
      <c r="EG1520" s="1411" t="s">
        <v>5083</v>
      </c>
      <c r="EH1520" s="1411" t="s">
        <v>606</v>
      </c>
      <c r="EI1520" s="1411" t="s">
        <v>1906</v>
      </c>
      <c r="EJ1520" s="1411" t="s">
        <v>5084</v>
      </c>
      <c r="EK1520" s="1411" t="s">
        <v>5084</v>
      </c>
      <c r="EL1520" s="1411" t="s">
        <v>4997</v>
      </c>
      <c r="EM1520" s="1411" t="s">
        <v>4998</v>
      </c>
      <c r="EN1520" s="1411" t="s">
        <v>4999</v>
      </c>
      <c r="EO1520" s="1414" t="s">
        <v>5000</v>
      </c>
    </row>
    <row r="1521" spans="136:145">
      <c r="EF1521" s="1412"/>
      <c r="EG1521" s="1411" t="s">
        <v>5085</v>
      </c>
      <c r="EH1521" s="1411" t="s">
        <v>606</v>
      </c>
      <c r="EI1521" s="1411" t="s">
        <v>1906</v>
      </c>
      <c r="EJ1521" s="1411" t="s">
        <v>5086</v>
      </c>
      <c r="EK1521" s="1411" t="s">
        <v>5086</v>
      </c>
      <c r="EL1521" s="1411" t="s">
        <v>4997</v>
      </c>
      <c r="EM1521" s="1411" t="s">
        <v>4998</v>
      </c>
      <c r="EN1521" s="1411" t="s">
        <v>4999</v>
      </c>
      <c r="EO1521" s="1414" t="s">
        <v>5000</v>
      </c>
    </row>
    <row r="1522" spans="136:145">
      <c r="EF1522" s="1412"/>
      <c r="EG1522" s="1411" t="s">
        <v>5087</v>
      </c>
      <c r="EH1522" s="1411" t="s">
        <v>606</v>
      </c>
      <c r="EI1522" s="1411" t="s">
        <v>1906</v>
      </c>
      <c r="EJ1522" s="1411" t="s">
        <v>5088</v>
      </c>
      <c r="EK1522" s="1411" t="s">
        <v>5088</v>
      </c>
      <c r="EL1522" s="1411" t="s">
        <v>4997</v>
      </c>
      <c r="EM1522" s="1411" t="s">
        <v>4998</v>
      </c>
      <c r="EN1522" s="1411" t="s">
        <v>4999</v>
      </c>
      <c r="EO1522" s="1414" t="s">
        <v>5000</v>
      </c>
    </row>
    <row r="1523" spans="136:145">
      <c r="EF1523" s="1412"/>
      <c r="EG1523" s="1411" t="s">
        <v>5089</v>
      </c>
      <c r="EH1523" s="1411" t="s">
        <v>606</v>
      </c>
      <c r="EI1523" s="1411" t="s">
        <v>1906</v>
      </c>
      <c r="EJ1523" s="1411" t="s">
        <v>5090</v>
      </c>
      <c r="EK1523" s="1411" t="s">
        <v>5091</v>
      </c>
      <c r="EL1523" s="1411" t="s">
        <v>4997</v>
      </c>
      <c r="EM1523" s="1411" t="s">
        <v>4998</v>
      </c>
      <c r="EN1523" s="1411" t="s">
        <v>4999</v>
      </c>
      <c r="EO1523" s="1414" t="s">
        <v>5000</v>
      </c>
    </row>
    <row r="1524" spans="136:145">
      <c r="EF1524" s="1412"/>
      <c r="EG1524" s="1411" t="s">
        <v>5092</v>
      </c>
      <c r="EH1524" s="1411" t="s">
        <v>606</v>
      </c>
      <c r="EI1524" s="1411" t="s">
        <v>1906</v>
      </c>
      <c r="EJ1524" s="1411" t="s">
        <v>5093</v>
      </c>
      <c r="EK1524" s="1411" t="s">
        <v>5094</v>
      </c>
      <c r="EL1524" s="1411" t="s">
        <v>4997</v>
      </c>
      <c r="EM1524" s="1411" t="s">
        <v>4998</v>
      </c>
      <c r="EN1524" s="1411" t="s">
        <v>4999</v>
      </c>
      <c r="EO1524" s="1414" t="s">
        <v>5000</v>
      </c>
    </row>
    <row r="1525" spans="136:145">
      <c r="EF1525" s="1412"/>
      <c r="EG1525" s="1411" t="s">
        <v>5095</v>
      </c>
      <c r="EH1525" s="1411" t="s">
        <v>606</v>
      </c>
      <c r="EI1525" s="1411" t="s">
        <v>1906</v>
      </c>
      <c r="EJ1525" s="1411" t="s">
        <v>5096</v>
      </c>
      <c r="EK1525" s="1411" t="s">
        <v>5096</v>
      </c>
      <c r="EL1525" s="1411" t="s">
        <v>1908</v>
      </c>
      <c r="EM1525" s="1411" t="s">
        <v>5012</v>
      </c>
      <c r="EN1525" s="1411" t="s">
        <v>1910</v>
      </c>
      <c r="EO1525" s="1414" t="s">
        <v>1911</v>
      </c>
    </row>
    <row r="1526" spans="136:145">
      <c r="EF1526" s="1412"/>
      <c r="EG1526" s="1411" t="s">
        <v>5097</v>
      </c>
      <c r="EH1526" s="1411" t="s">
        <v>606</v>
      </c>
      <c r="EI1526" s="1411" t="s">
        <v>1906</v>
      </c>
      <c r="EJ1526" s="1411" t="s">
        <v>5098</v>
      </c>
      <c r="EK1526" s="1411" t="s">
        <v>5098</v>
      </c>
      <c r="EL1526" s="1411" t="s">
        <v>4997</v>
      </c>
      <c r="EM1526" s="1411" t="s">
        <v>4998</v>
      </c>
      <c r="EN1526" s="1411" t="s">
        <v>4999</v>
      </c>
      <c r="EO1526" s="1414" t="s">
        <v>5000</v>
      </c>
    </row>
    <row r="1527" spans="136:145">
      <c r="EF1527" s="1412"/>
      <c r="EG1527" s="1411" t="s">
        <v>5099</v>
      </c>
      <c r="EH1527" s="1411" t="s">
        <v>606</v>
      </c>
      <c r="EI1527" s="1411" t="s">
        <v>1906</v>
      </c>
      <c r="EJ1527" s="1411" t="s">
        <v>5100</v>
      </c>
      <c r="EK1527" s="1411" t="s">
        <v>5100</v>
      </c>
      <c r="EL1527" s="1411" t="s">
        <v>1908</v>
      </c>
      <c r="EM1527" s="1411" t="s">
        <v>5012</v>
      </c>
      <c r="EN1527" s="1411" t="s">
        <v>1910</v>
      </c>
      <c r="EO1527" s="1414" t="s">
        <v>1911</v>
      </c>
    </row>
    <row r="1528" spans="136:145">
      <c r="EF1528" s="1412"/>
      <c r="EG1528" s="1411" t="s">
        <v>5101</v>
      </c>
      <c r="EH1528" s="1411" t="s">
        <v>606</v>
      </c>
      <c r="EI1528" s="1411" t="s">
        <v>1906</v>
      </c>
      <c r="EJ1528" s="1411" t="s">
        <v>5102</v>
      </c>
      <c r="EK1528" s="1411" t="s">
        <v>5102</v>
      </c>
      <c r="EL1528" s="1411" t="s">
        <v>1908</v>
      </c>
      <c r="EM1528" s="1411" t="s">
        <v>5012</v>
      </c>
      <c r="EN1528" s="1411" t="s">
        <v>1910</v>
      </c>
      <c r="EO1528" s="1414" t="s">
        <v>1911</v>
      </c>
    </row>
    <row r="1529" spans="136:145">
      <c r="EF1529" s="1412"/>
      <c r="EG1529" s="1411" t="s">
        <v>5103</v>
      </c>
      <c r="EH1529" s="1411" t="s">
        <v>606</v>
      </c>
      <c r="EI1529" s="1411" t="s">
        <v>1906</v>
      </c>
      <c r="EJ1529" s="1411" t="s">
        <v>5104</v>
      </c>
      <c r="EK1529" s="1411" t="s">
        <v>5104</v>
      </c>
      <c r="EL1529" s="1411" t="s">
        <v>4997</v>
      </c>
      <c r="EM1529" s="1411" t="s">
        <v>4998</v>
      </c>
      <c r="EN1529" s="1411" t="s">
        <v>4999</v>
      </c>
      <c r="EO1529" s="1414" t="s">
        <v>5000</v>
      </c>
    </row>
    <row r="1530" spans="136:145">
      <c r="EF1530" s="1412"/>
      <c r="EG1530" s="1411" t="s">
        <v>5105</v>
      </c>
      <c r="EH1530" s="1411" t="s">
        <v>606</v>
      </c>
      <c r="EI1530" s="1411" t="s">
        <v>1906</v>
      </c>
      <c r="EJ1530" s="1411" t="s">
        <v>5106</v>
      </c>
      <c r="EK1530" s="1411" t="s">
        <v>5106</v>
      </c>
      <c r="EL1530" s="1411" t="s">
        <v>4997</v>
      </c>
      <c r="EM1530" s="1411" t="s">
        <v>4998</v>
      </c>
      <c r="EN1530" s="1411" t="s">
        <v>4999</v>
      </c>
      <c r="EO1530" s="1414" t="s">
        <v>5000</v>
      </c>
    </row>
    <row r="1531" spans="136:145">
      <c r="EF1531" s="1412"/>
      <c r="EG1531" s="1411" t="s">
        <v>5107</v>
      </c>
      <c r="EH1531" s="1411" t="s">
        <v>606</v>
      </c>
      <c r="EI1531" s="1411" t="s">
        <v>1906</v>
      </c>
      <c r="EJ1531" s="1411" t="s">
        <v>5108</v>
      </c>
      <c r="EK1531" s="1411" t="s">
        <v>5108</v>
      </c>
      <c r="EL1531" s="1411" t="s">
        <v>1908</v>
      </c>
      <c r="EM1531" s="1411" t="s">
        <v>5012</v>
      </c>
      <c r="EN1531" s="1411" t="s">
        <v>1910</v>
      </c>
      <c r="EO1531" s="1414" t="s">
        <v>1911</v>
      </c>
    </row>
    <row r="1532" spans="136:145">
      <c r="EF1532" s="1412"/>
      <c r="EG1532" s="1411" t="s">
        <v>5109</v>
      </c>
      <c r="EH1532" s="1411" t="s">
        <v>606</v>
      </c>
      <c r="EI1532" s="1411" t="s">
        <v>1906</v>
      </c>
      <c r="EJ1532" s="1411" t="s">
        <v>5110</v>
      </c>
      <c r="EK1532" s="1411" t="s">
        <v>5111</v>
      </c>
      <c r="EL1532" s="1411" t="s">
        <v>4997</v>
      </c>
      <c r="EM1532" s="1411" t="s">
        <v>4998</v>
      </c>
      <c r="EN1532" s="1411" t="s">
        <v>4999</v>
      </c>
      <c r="EO1532" s="1414" t="s">
        <v>5000</v>
      </c>
    </row>
    <row r="1533" spans="136:145">
      <c r="EF1533" s="1412"/>
      <c r="EG1533" s="1411" t="s">
        <v>5112</v>
      </c>
      <c r="EH1533" s="1411" t="s">
        <v>606</v>
      </c>
      <c r="EI1533" s="1411" t="s">
        <v>1906</v>
      </c>
      <c r="EJ1533" s="1411" t="s">
        <v>5113</v>
      </c>
      <c r="EK1533" s="1411" t="s">
        <v>5114</v>
      </c>
      <c r="EL1533" s="1411" t="s">
        <v>1908</v>
      </c>
      <c r="EM1533" s="1411" t="s">
        <v>5012</v>
      </c>
      <c r="EN1533" s="1411" t="s">
        <v>1910</v>
      </c>
      <c r="EO1533" s="1414" t="s">
        <v>1911</v>
      </c>
    </row>
    <row r="1534" spans="136:145">
      <c r="EF1534" s="1412"/>
      <c r="EG1534" s="1411" t="s">
        <v>5115</v>
      </c>
      <c r="EH1534" s="1411" t="s">
        <v>606</v>
      </c>
      <c r="EI1534" s="1411" t="s">
        <v>1906</v>
      </c>
      <c r="EJ1534" s="1411" t="s">
        <v>5116</v>
      </c>
      <c r="EK1534" s="1411" t="s">
        <v>5117</v>
      </c>
      <c r="EL1534" s="1411" t="s">
        <v>4997</v>
      </c>
      <c r="EM1534" s="1411" t="s">
        <v>4998</v>
      </c>
      <c r="EN1534" s="1411" t="s">
        <v>4999</v>
      </c>
      <c r="EO1534" s="1414" t="s">
        <v>5000</v>
      </c>
    </row>
    <row r="1535" spans="136:145">
      <c r="EF1535" s="1412"/>
      <c r="EG1535" s="1411" t="s">
        <v>5118</v>
      </c>
      <c r="EH1535" s="1411" t="s">
        <v>606</v>
      </c>
      <c r="EI1535" s="1411" t="s">
        <v>1906</v>
      </c>
      <c r="EJ1535" s="1411" t="s">
        <v>770</v>
      </c>
      <c r="EK1535" s="1411" t="s">
        <v>770</v>
      </c>
      <c r="EL1535" s="1411" t="s">
        <v>1980</v>
      </c>
      <c r="EM1535" s="1411" t="s">
        <v>1981</v>
      </c>
      <c r="EN1535" s="1411" t="s">
        <v>1910</v>
      </c>
      <c r="EO1535" s="1414" t="s">
        <v>1982</v>
      </c>
    </row>
    <row r="1536" spans="136:145">
      <c r="EF1536" s="1412"/>
      <c r="EG1536" s="1411" t="s">
        <v>5119</v>
      </c>
      <c r="EH1536" s="1411" t="s">
        <v>606</v>
      </c>
      <c r="EI1536" s="1411" t="s">
        <v>1906</v>
      </c>
      <c r="EJ1536" s="1411" t="s">
        <v>5120</v>
      </c>
      <c r="EK1536" s="1411" t="s">
        <v>771</v>
      </c>
      <c r="EL1536" s="1411" t="s">
        <v>1908</v>
      </c>
      <c r="EM1536" s="1411" t="s">
        <v>5012</v>
      </c>
      <c r="EN1536" s="1411" t="s">
        <v>1910</v>
      </c>
      <c r="EO1536" s="1414" t="s">
        <v>1911</v>
      </c>
    </row>
    <row r="1537" spans="136:145">
      <c r="EF1537" s="1412"/>
      <c r="EG1537" s="1411" t="s">
        <v>5121</v>
      </c>
      <c r="EH1537" s="1411" t="s">
        <v>606</v>
      </c>
      <c r="EI1537" s="1411" t="s">
        <v>1906</v>
      </c>
      <c r="EJ1537" s="1411" t="s">
        <v>5122</v>
      </c>
      <c r="EK1537" s="1411" t="s">
        <v>5123</v>
      </c>
      <c r="EL1537" s="1411" t="s">
        <v>4997</v>
      </c>
      <c r="EM1537" s="1411" t="s">
        <v>4998</v>
      </c>
      <c r="EN1537" s="1411" t="s">
        <v>4999</v>
      </c>
      <c r="EO1537" s="1414" t="s">
        <v>5000</v>
      </c>
    </row>
    <row r="1538" spans="136:145">
      <c r="EF1538" s="1412"/>
      <c r="EG1538" s="1411" t="s">
        <v>5124</v>
      </c>
      <c r="EH1538" s="1411" t="s">
        <v>606</v>
      </c>
      <c r="EI1538" s="1411" t="s">
        <v>1906</v>
      </c>
      <c r="EJ1538" s="1411" t="s">
        <v>5125</v>
      </c>
      <c r="EK1538" s="1411" t="s">
        <v>5126</v>
      </c>
      <c r="EL1538" s="1411" t="s">
        <v>4997</v>
      </c>
      <c r="EM1538" s="1411" t="s">
        <v>4998</v>
      </c>
      <c r="EN1538" s="1411" t="s">
        <v>4999</v>
      </c>
      <c r="EO1538" s="1414" t="s">
        <v>5000</v>
      </c>
    </row>
    <row r="1539" spans="136:145">
      <c r="EF1539" s="1412"/>
      <c r="EG1539" s="1411" t="s">
        <v>5127</v>
      </c>
      <c r="EH1539" s="1411" t="s">
        <v>606</v>
      </c>
      <c r="EI1539" s="1411" t="s">
        <v>1906</v>
      </c>
      <c r="EJ1539" s="1411" t="s">
        <v>5128</v>
      </c>
      <c r="EK1539" s="1411" t="s">
        <v>5129</v>
      </c>
      <c r="EL1539" s="1411" t="s">
        <v>1908</v>
      </c>
      <c r="EM1539" s="1411" t="s">
        <v>5012</v>
      </c>
      <c r="EN1539" s="1411" t="s">
        <v>1910</v>
      </c>
      <c r="EO1539" s="1414" t="s">
        <v>1911</v>
      </c>
    </row>
    <row r="1540" spans="136:145">
      <c r="EF1540" s="1412"/>
      <c r="EG1540" s="1411" t="s">
        <v>5130</v>
      </c>
      <c r="EH1540" s="1411" t="s">
        <v>606</v>
      </c>
      <c r="EI1540" s="1411" t="s">
        <v>1906</v>
      </c>
      <c r="EJ1540" s="1411" t="s">
        <v>5131</v>
      </c>
      <c r="EK1540" s="1411" t="s">
        <v>772</v>
      </c>
      <c r="EL1540" s="1411" t="s">
        <v>1908</v>
      </c>
      <c r="EM1540" s="1411" t="s">
        <v>5012</v>
      </c>
      <c r="EN1540" s="1411" t="s">
        <v>1910</v>
      </c>
      <c r="EO1540" s="1414" t="s">
        <v>1911</v>
      </c>
    </row>
    <row r="1541" spans="136:145">
      <c r="EF1541" s="1412"/>
      <c r="EG1541" s="1411" t="s">
        <v>5132</v>
      </c>
      <c r="EH1541" s="1411" t="s">
        <v>606</v>
      </c>
      <c r="EI1541" s="1411" t="s">
        <v>1906</v>
      </c>
      <c r="EJ1541" s="1411" t="s">
        <v>5133</v>
      </c>
      <c r="EK1541" s="1411" t="s">
        <v>5133</v>
      </c>
      <c r="EL1541" s="1411" t="s">
        <v>4997</v>
      </c>
      <c r="EM1541" s="1411" t="s">
        <v>4998</v>
      </c>
      <c r="EN1541" s="1411" t="s">
        <v>4999</v>
      </c>
      <c r="EO1541" s="1414" t="s">
        <v>5000</v>
      </c>
    </row>
    <row r="1542" spans="136:145">
      <c r="EF1542" s="1412"/>
      <c r="EG1542" s="1411" t="s">
        <v>5134</v>
      </c>
      <c r="EH1542" s="1411" t="s">
        <v>606</v>
      </c>
      <c r="EI1542" s="1411" t="s">
        <v>1906</v>
      </c>
      <c r="EJ1542" s="1411" t="s">
        <v>5135</v>
      </c>
      <c r="EK1542" s="1411" t="s">
        <v>5135</v>
      </c>
      <c r="EL1542" s="1411" t="s">
        <v>1908</v>
      </c>
      <c r="EM1542" s="1411" t="s">
        <v>5012</v>
      </c>
      <c r="EN1542" s="1411" t="s">
        <v>1910</v>
      </c>
      <c r="EO1542" s="1414" t="s">
        <v>1911</v>
      </c>
    </row>
    <row r="1543" spans="136:145">
      <c r="EF1543" s="1412"/>
      <c r="EG1543" s="1411" t="s">
        <v>5136</v>
      </c>
      <c r="EH1543" s="1411" t="s">
        <v>606</v>
      </c>
      <c r="EI1543" s="1411" t="s">
        <v>1906</v>
      </c>
      <c r="EJ1543" s="1411" t="s">
        <v>5137</v>
      </c>
      <c r="EK1543" s="1411" t="s">
        <v>5137</v>
      </c>
      <c r="EL1543" s="1411" t="s">
        <v>4997</v>
      </c>
      <c r="EM1543" s="1411" t="s">
        <v>4998</v>
      </c>
      <c r="EN1543" s="1411" t="s">
        <v>4999</v>
      </c>
      <c r="EO1543" s="1414" t="s">
        <v>5000</v>
      </c>
    </row>
    <row r="1544" spans="136:145">
      <c r="EF1544" s="1412"/>
      <c r="EG1544" s="1411" t="s">
        <v>5138</v>
      </c>
      <c r="EH1544" s="1411" t="s">
        <v>606</v>
      </c>
      <c r="EI1544" s="1411" t="s">
        <v>1906</v>
      </c>
      <c r="EJ1544" s="1411" t="s">
        <v>5139</v>
      </c>
      <c r="EK1544" s="1411" t="s">
        <v>5139</v>
      </c>
      <c r="EL1544" s="1411" t="s">
        <v>4997</v>
      </c>
      <c r="EM1544" s="1411" t="s">
        <v>4998</v>
      </c>
      <c r="EN1544" s="1411" t="s">
        <v>4999</v>
      </c>
      <c r="EO1544" s="1414" t="s">
        <v>5000</v>
      </c>
    </row>
    <row r="1545" spans="136:145">
      <c r="EF1545" s="1412"/>
      <c r="EG1545" s="1411" t="s">
        <v>5140</v>
      </c>
      <c r="EH1545" s="1411" t="s">
        <v>606</v>
      </c>
      <c r="EI1545" s="1411" t="s">
        <v>1906</v>
      </c>
      <c r="EJ1545" s="1411" t="s">
        <v>5141</v>
      </c>
      <c r="EK1545" s="1411" t="s">
        <v>5141</v>
      </c>
      <c r="EL1545" s="1411" t="s">
        <v>1908</v>
      </c>
      <c r="EM1545" s="1411" t="s">
        <v>5012</v>
      </c>
      <c r="EN1545" s="1411" t="s">
        <v>1910</v>
      </c>
      <c r="EO1545" s="1414" t="s">
        <v>1911</v>
      </c>
    </row>
    <row r="1546" spans="136:145">
      <c r="EF1546" s="1412"/>
      <c r="EG1546" s="1411" t="s">
        <v>5142</v>
      </c>
      <c r="EH1546" s="1411" t="s">
        <v>606</v>
      </c>
      <c r="EI1546" s="1411" t="s">
        <v>1906</v>
      </c>
      <c r="EJ1546" s="1411" t="s">
        <v>773</v>
      </c>
      <c r="EK1546" s="1411" t="s">
        <v>773</v>
      </c>
      <c r="EL1546" s="1411" t="s">
        <v>1980</v>
      </c>
      <c r="EM1546" s="1411" t="s">
        <v>1981</v>
      </c>
      <c r="EN1546" s="1411" t="s">
        <v>1910</v>
      </c>
      <c r="EO1546" s="1414" t="s">
        <v>1982</v>
      </c>
    </row>
    <row r="1547" spans="136:145">
      <c r="EF1547" s="1412"/>
      <c r="EG1547" s="1411" t="s">
        <v>5143</v>
      </c>
      <c r="EH1547" s="1411" t="s">
        <v>606</v>
      </c>
      <c r="EI1547" s="1411" t="s">
        <v>1906</v>
      </c>
      <c r="EJ1547" s="1411" t="s">
        <v>5144</v>
      </c>
      <c r="EK1547" s="1411" t="s">
        <v>5144</v>
      </c>
      <c r="EL1547" s="1411" t="s">
        <v>4997</v>
      </c>
      <c r="EM1547" s="1411" t="s">
        <v>4998</v>
      </c>
      <c r="EN1547" s="1411" t="s">
        <v>4999</v>
      </c>
      <c r="EO1547" s="1414" t="s">
        <v>5000</v>
      </c>
    </row>
    <row r="1548" spans="136:145">
      <c r="EF1548" s="1412"/>
      <c r="EG1548" s="1411" t="s">
        <v>5145</v>
      </c>
      <c r="EH1548" s="1411" t="s">
        <v>606</v>
      </c>
      <c r="EI1548" s="1411" t="s">
        <v>1906</v>
      </c>
      <c r="EJ1548" s="1411" t="s">
        <v>5146</v>
      </c>
      <c r="EK1548" s="1411" t="s">
        <v>5147</v>
      </c>
      <c r="EL1548" s="1411" t="s">
        <v>1908</v>
      </c>
      <c r="EM1548" s="1411" t="s">
        <v>5012</v>
      </c>
      <c r="EN1548" s="1411" t="s">
        <v>1910</v>
      </c>
      <c r="EO1548" s="1414" t="s">
        <v>1911</v>
      </c>
    </row>
    <row r="1549" spans="136:145">
      <c r="EF1549" s="1412"/>
      <c r="EG1549" s="1411" t="s">
        <v>5148</v>
      </c>
      <c r="EH1549" s="1411" t="s">
        <v>606</v>
      </c>
      <c r="EI1549" s="1411" t="s">
        <v>1906</v>
      </c>
      <c r="EJ1549" s="1411" t="s">
        <v>5149</v>
      </c>
      <c r="EK1549" s="1411" t="s">
        <v>5150</v>
      </c>
      <c r="EL1549" s="1411" t="s">
        <v>4997</v>
      </c>
      <c r="EM1549" s="1411" t="s">
        <v>4998</v>
      </c>
      <c r="EN1549" s="1411" t="s">
        <v>4999</v>
      </c>
      <c r="EO1549" s="1414" t="s">
        <v>5000</v>
      </c>
    </row>
    <row r="1550" spans="136:145">
      <c r="EF1550" s="1412"/>
      <c r="EG1550" s="1411" t="s">
        <v>5151</v>
      </c>
      <c r="EH1550" s="1411" t="s">
        <v>606</v>
      </c>
      <c r="EI1550" s="1411" t="s">
        <v>1906</v>
      </c>
      <c r="EJ1550" s="1411" t="s">
        <v>5152</v>
      </c>
      <c r="EK1550" s="1411" t="s">
        <v>5152</v>
      </c>
      <c r="EL1550" s="1411" t="s">
        <v>4997</v>
      </c>
      <c r="EM1550" s="1411" t="s">
        <v>4998</v>
      </c>
      <c r="EN1550" s="1411" t="s">
        <v>4999</v>
      </c>
      <c r="EO1550" s="1414" t="s">
        <v>5000</v>
      </c>
    </row>
    <row r="1551" spans="136:145">
      <c r="EF1551" s="1412"/>
      <c r="EG1551" s="1411" t="s">
        <v>5153</v>
      </c>
      <c r="EH1551" s="1411" t="s">
        <v>606</v>
      </c>
      <c r="EI1551" s="1411" t="s">
        <v>1906</v>
      </c>
      <c r="EJ1551" s="1411" t="s">
        <v>5154</v>
      </c>
      <c r="EK1551" s="1411" t="s">
        <v>5154</v>
      </c>
      <c r="EL1551" s="1411" t="s">
        <v>1908</v>
      </c>
      <c r="EM1551" s="1411" t="s">
        <v>5012</v>
      </c>
      <c r="EN1551" s="1411" t="s">
        <v>1910</v>
      </c>
      <c r="EO1551" s="1414" t="s">
        <v>1911</v>
      </c>
    </row>
    <row r="1552" spans="136:145">
      <c r="EF1552" s="1412"/>
      <c r="EG1552" s="1411" t="s">
        <v>5155</v>
      </c>
      <c r="EH1552" s="1411" t="s">
        <v>606</v>
      </c>
      <c r="EI1552" s="1411" t="s">
        <v>1906</v>
      </c>
      <c r="EJ1552" s="1411" t="s">
        <v>5156</v>
      </c>
      <c r="EK1552" s="1411" t="s">
        <v>5156</v>
      </c>
      <c r="EL1552" s="1411" t="s">
        <v>1908</v>
      </c>
      <c r="EM1552" s="1411" t="s">
        <v>5012</v>
      </c>
      <c r="EN1552" s="1411" t="s">
        <v>1910</v>
      </c>
      <c r="EO1552" s="1414" t="s">
        <v>1911</v>
      </c>
    </row>
    <row r="1553" spans="136:145">
      <c r="EF1553" s="1412"/>
      <c r="EG1553" s="1411" t="s">
        <v>5157</v>
      </c>
      <c r="EH1553" s="1411" t="s">
        <v>606</v>
      </c>
      <c r="EI1553" s="1411" t="s">
        <v>1906</v>
      </c>
      <c r="EJ1553" s="1411" t="s">
        <v>5158</v>
      </c>
      <c r="EK1553" s="1411" t="s">
        <v>5158</v>
      </c>
      <c r="EL1553" s="1411" t="s">
        <v>4997</v>
      </c>
      <c r="EM1553" s="1411" t="s">
        <v>4998</v>
      </c>
      <c r="EN1553" s="1411" t="s">
        <v>4999</v>
      </c>
      <c r="EO1553" s="1414" t="s">
        <v>5000</v>
      </c>
    </row>
    <row r="1554" spans="136:145">
      <c r="EF1554" s="1412"/>
      <c r="EG1554" s="1411" t="s">
        <v>5159</v>
      </c>
      <c r="EH1554" s="1411" t="s">
        <v>606</v>
      </c>
      <c r="EI1554" s="1411" t="s">
        <v>1906</v>
      </c>
      <c r="EJ1554" s="1411" t="s">
        <v>5160</v>
      </c>
      <c r="EK1554" s="1411" t="s">
        <v>5160</v>
      </c>
      <c r="EL1554" s="1411" t="s">
        <v>4997</v>
      </c>
      <c r="EM1554" s="1411" t="s">
        <v>4998</v>
      </c>
      <c r="EN1554" s="1411" t="s">
        <v>4999</v>
      </c>
      <c r="EO1554" s="1414" t="s">
        <v>5000</v>
      </c>
    </row>
    <row r="1555" spans="136:145">
      <c r="EF1555" s="1412"/>
      <c r="EG1555" s="1411" t="s">
        <v>5161</v>
      </c>
      <c r="EH1555" s="1411" t="s">
        <v>606</v>
      </c>
      <c r="EI1555" s="1411" t="s">
        <v>1906</v>
      </c>
      <c r="EJ1555" s="1411" t="s">
        <v>5162</v>
      </c>
      <c r="EK1555" s="1411" t="s">
        <v>5163</v>
      </c>
      <c r="EL1555" s="1411" t="s">
        <v>1908</v>
      </c>
      <c r="EM1555" s="1411" t="s">
        <v>5012</v>
      </c>
      <c r="EN1555" s="1411" t="s">
        <v>1910</v>
      </c>
      <c r="EO1555" s="1414" t="s">
        <v>1911</v>
      </c>
    </row>
    <row r="1556" spans="136:145">
      <c r="EF1556" s="1412"/>
      <c r="EG1556" s="1411" t="s">
        <v>5164</v>
      </c>
      <c r="EH1556" s="1411" t="s">
        <v>606</v>
      </c>
      <c r="EI1556" s="1411" t="s">
        <v>1906</v>
      </c>
      <c r="EJ1556" s="1411" t="s">
        <v>5165</v>
      </c>
      <c r="EK1556" s="1411" t="s">
        <v>5165</v>
      </c>
      <c r="EL1556" s="1411" t="s">
        <v>1908</v>
      </c>
      <c r="EM1556" s="1411" t="s">
        <v>5012</v>
      </c>
      <c r="EN1556" s="1411" t="s">
        <v>1910</v>
      </c>
      <c r="EO1556" s="1414" t="s">
        <v>1911</v>
      </c>
    </row>
    <row r="1557" spans="136:145">
      <c r="EF1557" s="1412"/>
      <c r="EG1557" s="1411" t="s">
        <v>5166</v>
      </c>
      <c r="EH1557" s="1411" t="s">
        <v>606</v>
      </c>
      <c r="EI1557" s="1411" t="s">
        <v>1906</v>
      </c>
      <c r="EJ1557" s="1411" t="s">
        <v>5167</v>
      </c>
      <c r="EK1557" s="1411" t="s">
        <v>5167</v>
      </c>
      <c r="EL1557" s="1411" t="s">
        <v>4997</v>
      </c>
      <c r="EM1557" s="1411" t="s">
        <v>4998</v>
      </c>
      <c r="EN1557" s="1411" t="s">
        <v>4999</v>
      </c>
      <c r="EO1557" s="1414" t="s">
        <v>5000</v>
      </c>
    </row>
    <row r="1558" spans="136:145">
      <c r="EF1558" s="1412"/>
      <c r="EG1558" s="1411" t="s">
        <v>5168</v>
      </c>
      <c r="EH1558" s="1411" t="s">
        <v>606</v>
      </c>
      <c r="EI1558" s="1411" t="s">
        <v>1906</v>
      </c>
      <c r="EJ1558" s="1411" t="s">
        <v>5169</v>
      </c>
      <c r="EK1558" s="1411" t="s">
        <v>5169</v>
      </c>
      <c r="EL1558" s="1411" t="s">
        <v>1908</v>
      </c>
      <c r="EM1558" s="1411" t="s">
        <v>5012</v>
      </c>
      <c r="EN1558" s="1411" t="s">
        <v>1910</v>
      </c>
      <c r="EO1558" s="1414" t="s">
        <v>1911</v>
      </c>
    </row>
    <row r="1559" spans="136:145">
      <c r="EF1559" s="1412"/>
      <c r="EG1559" s="1411" t="s">
        <v>5170</v>
      </c>
      <c r="EH1559" s="1411" t="s">
        <v>606</v>
      </c>
      <c r="EI1559" s="1411" t="s">
        <v>1906</v>
      </c>
      <c r="EJ1559" s="1411" t="s">
        <v>774</v>
      </c>
      <c r="EK1559" s="1411" t="s">
        <v>774</v>
      </c>
      <c r="EL1559" s="1411" t="s">
        <v>1980</v>
      </c>
      <c r="EM1559" s="1411" t="s">
        <v>1981</v>
      </c>
      <c r="EN1559" s="1411" t="s">
        <v>1910</v>
      </c>
      <c r="EO1559" s="1414" t="s">
        <v>1982</v>
      </c>
    </row>
    <row r="1560" spans="136:145">
      <c r="EF1560" s="1412"/>
      <c r="EG1560" s="1411" t="s">
        <v>5171</v>
      </c>
      <c r="EH1560" s="1411" t="s">
        <v>606</v>
      </c>
      <c r="EI1560" s="1411" t="s">
        <v>1906</v>
      </c>
      <c r="EJ1560" s="1411" t="s">
        <v>5172</v>
      </c>
      <c r="EK1560" s="1411" t="s">
        <v>5172</v>
      </c>
      <c r="EL1560" s="1411" t="s">
        <v>1908</v>
      </c>
      <c r="EM1560" s="1411" t="s">
        <v>5012</v>
      </c>
      <c r="EN1560" s="1411" t="s">
        <v>1910</v>
      </c>
      <c r="EO1560" s="1414" t="s">
        <v>1911</v>
      </c>
    </row>
    <row r="1561" spans="136:145">
      <c r="EF1561" s="1412"/>
      <c r="EG1561" s="1411" t="s">
        <v>5173</v>
      </c>
      <c r="EH1561" s="1411" t="s">
        <v>606</v>
      </c>
      <c r="EI1561" s="1411" t="s">
        <v>1906</v>
      </c>
      <c r="EJ1561" s="1411" t="s">
        <v>5174</v>
      </c>
      <c r="EK1561" s="1411" t="s">
        <v>5174</v>
      </c>
      <c r="EL1561" s="1411" t="s">
        <v>1980</v>
      </c>
      <c r="EM1561" s="1411" t="s">
        <v>1981</v>
      </c>
      <c r="EN1561" s="1411" t="s">
        <v>1910</v>
      </c>
      <c r="EO1561" s="1414" t="s">
        <v>1982</v>
      </c>
    </row>
    <row r="1562" spans="136:145">
      <c r="EF1562" s="1412"/>
      <c r="EG1562" s="1411" t="s">
        <v>5175</v>
      </c>
      <c r="EH1562" s="1411" t="s">
        <v>606</v>
      </c>
      <c r="EI1562" s="1411" t="s">
        <v>1906</v>
      </c>
      <c r="EJ1562" s="1411" t="s">
        <v>378</v>
      </c>
      <c r="EK1562" s="1411" t="s">
        <v>775</v>
      </c>
      <c r="EL1562" s="1411" t="s">
        <v>1908</v>
      </c>
      <c r="EM1562" s="1411" t="s">
        <v>5012</v>
      </c>
      <c r="EN1562" s="1411" t="s">
        <v>1910</v>
      </c>
      <c r="EO1562" s="1414" t="s">
        <v>1911</v>
      </c>
    </row>
    <row r="1563" spans="136:145">
      <c r="EF1563" s="1412"/>
      <c r="EG1563" s="1411" t="s">
        <v>5176</v>
      </c>
      <c r="EH1563" s="1411" t="s">
        <v>606</v>
      </c>
      <c r="EI1563" s="1411" t="s">
        <v>1906</v>
      </c>
      <c r="EJ1563" s="1411" t="s">
        <v>5177</v>
      </c>
      <c r="EK1563" s="1411" t="s">
        <v>5178</v>
      </c>
      <c r="EL1563" s="1411" t="s">
        <v>4997</v>
      </c>
      <c r="EM1563" s="1411" t="s">
        <v>4998</v>
      </c>
      <c r="EN1563" s="1411" t="s">
        <v>4999</v>
      </c>
      <c r="EO1563" s="1414" t="s">
        <v>5000</v>
      </c>
    </row>
    <row r="1564" spans="136:145">
      <c r="EF1564" s="1412"/>
      <c r="EG1564" s="1411" t="s">
        <v>5179</v>
      </c>
      <c r="EH1564" s="1411" t="s">
        <v>606</v>
      </c>
      <c r="EI1564" s="1411" t="s">
        <v>1906</v>
      </c>
      <c r="EJ1564" s="1411" t="s">
        <v>5180</v>
      </c>
      <c r="EK1564" s="1411" t="s">
        <v>5181</v>
      </c>
      <c r="EL1564" s="1411" t="s">
        <v>4997</v>
      </c>
      <c r="EM1564" s="1411" t="s">
        <v>4998</v>
      </c>
      <c r="EN1564" s="1411" t="s">
        <v>4999</v>
      </c>
      <c r="EO1564" s="1414" t="s">
        <v>5000</v>
      </c>
    </row>
    <row r="1565" spans="136:145">
      <c r="EF1565" s="1412"/>
      <c r="EG1565" s="1411" t="s">
        <v>5182</v>
      </c>
      <c r="EH1565" s="1411" t="s">
        <v>606</v>
      </c>
      <c r="EI1565" s="1411" t="s">
        <v>1906</v>
      </c>
      <c r="EJ1565" s="1411" t="s">
        <v>5183</v>
      </c>
      <c r="EK1565" s="1411" t="s">
        <v>5184</v>
      </c>
      <c r="EL1565" s="1411" t="s">
        <v>1980</v>
      </c>
      <c r="EM1565" s="1411" t="s">
        <v>1981</v>
      </c>
      <c r="EN1565" s="1411" t="s">
        <v>1910</v>
      </c>
      <c r="EO1565" s="1414" t="s">
        <v>1982</v>
      </c>
    </row>
    <row r="1566" spans="136:145">
      <c r="EF1566" s="1412"/>
      <c r="EG1566" s="1411" t="s">
        <v>5185</v>
      </c>
      <c r="EH1566" s="1411" t="s">
        <v>606</v>
      </c>
      <c r="EI1566" s="1411" t="s">
        <v>1906</v>
      </c>
      <c r="EJ1566" s="1411" t="s">
        <v>5186</v>
      </c>
      <c r="EK1566" s="1411" t="s">
        <v>5187</v>
      </c>
      <c r="EL1566" s="1411" t="s">
        <v>4997</v>
      </c>
      <c r="EM1566" s="1411" t="s">
        <v>4998</v>
      </c>
      <c r="EN1566" s="1411" t="s">
        <v>4999</v>
      </c>
      <c r="EO1566" s="1414" t="s">
        <v>5000</v>
      </c>
    </row>
    <row r="1567" spans="136:145">
      <c r="EF1567" s="1412"/>
      <c r="EG1567" s="1411" t="s">
        <v>5188</v>
      </c>
      <c r="EH1567" s="1411" t="s">
        <v>606</v>
      </c>
      <c r="EI1567" s="1411" t="s">
        <v>1906</v>
      </c>
      <c r="EJ1567" s="1411" t="s">
        <v>5189</v>
      </c>
      <c r="EK1567" s="1411" t="s">
        <v>5190</v>
      </c>
      <c r="EL1567" s="1411" t="s">
        <v>1908</v>
      </c>
      <c r="EM1567" s="1411" t="s">
        <v>5012</v>
      </c>
      <c r="EN1567" s="1411" t="s">
        <v>1910</v>
      </c>
      <c r="EO1567" s="1414" t="s">
        <v>1911</v>
      </c>
    </row>
    <row r="1568" spans="136:145">
      <c r="EF1568" s="1412"/>
      <c r="EG1568" s="1411" t="s">
        <v>5191</v>
      </c>
      <c r="EH1568" s="1411" t="s">
        <v>606</v>
      </c>
      <c r="EI1568" s="1411" t="s">
        <v>1906</v>
      </c>
      <c r="EJ1568" s="1411" t="s">
        <v>5192</v>
      </c>
      <c r="EK1568" s="1411" t="s">
        <v>5193</v>
      </c>
      <c r="EL1568" s="1411" t="s">
        <v>4997</v>
      </c>
      <c r="EM1568" s="1411" t="s">
        <v>4998</v>
      </c>
      <c r="EN1568" s="1411" t="s">
        <v>4999</v>
      </c>
      <c r="EO1568" s="1414" t="s">
        <v>5000</v>
      </c>
    </row>
    <row r="1569" spans="136:145">
      <c r="EF1569" s="1412"/>
      <c r="EG1569" s="1411" t="s">
        <v>5194</v>
      </c>
      <c r="EH1569" s="1411" t="s">
        <v>606</v>
      </c>
      <c r="EI1569" s="1411" t="s">
        <v>1906</v>
      </c>
      <c r="EJ1569" s="1411" t="s">
        <v>5195</v>
      </c>
      <c r="EK1569" s="1411" t="s">
        <v>5196</v>
      </c>
      <c r="EL1569" s="1411" t="s">
        <v>4997</v>
      </c>
      <c r="EM1569" s="1411" t="s">
        <v>4998</v>
      </c>
      <c r="EN1569" s="1411" t="s">
        <v>4999</v>
      </c>
      <c r="EO1569" s="1414" t="s">
        <v>5000</v>
      </c>
    </row>
    <row r="1570" spans="136:145">
      <c r="EF1570" s="1412"/>
      <c r="EG1570" s="1411" t="s">
        <v>5197</v>
      </c>
      <c r="EH1570" s="1411" t="s">
        <v>606</v>
      </c>
      <c r="EI1570" s="1411" t="s">
        <v>1906</v>
      </c>
      <c r="EJ1570" s="1411" t="s">
        <v>5198</v>
      </c>
      <c r="EK1570" s="1411" t="s">
        <v>5199</v>
      </c>
      <c r="EL1570" s="1411" t="s">
        <v>1908</v>
      </c>
      <c r="EM1570" s="1411" t="s">
        <v>5012</v>
      </c>
      <c r="EN1570" s="1411" t="s">
        <v>1910</v>
      </c>
      <c r="EO1570" s="1414" t="s">
        <v>1911</v>
      </c>
    </row>
    <row r="1571" spans="136:145">
      <c r="EF1571" s="1412"/>
      <c r="EG1571" s="1411" t="s">
        <v>5200</v>
      </c>
      <c r="EH1571" s="1411" t="s">
        <v>606</v>
      </c>
      <c r="EI1571" s="1411" t="s">
        <v>1906</v>
      </c>
      <c r="EJ1571" s="1411" t="s">
        <v>2894</v>
      </c>
      <c r="EK1571" s="1411" t="s">
        <v>2895</v>
      </c>
      <c r="EL1571" s="1411" t="s">
        <v>1908</v>
      </c>
      <c r="EM1571" s="1411" t="s">
        <v>5012</v>
      </c>
      <c r="EN1571" s="1411" t="s">
        <v>1910</v>
      </c>
      <c r="EO1571" s="1414" t="s">
        <v>1911</v>
      </c>
    </row>
    <row r="1572" spans="136:145">
      <c r="EF1572" s="1412"/>
      <c r="EG1572" s="1411" t="s">
        <v>5201</v>
      </c>
      <c r="EH1572" s="1411" t="s">
        <v>606</v>
      </c>
      <c r="EI1572" s="1411" t="s">
        <v>1906</v>
      </c>
      <c r="EJ1572" s="1411" t="s">
        <v>777</v>
      </c>
      <c r="EK1572" s="1411" t="s">
        <v>776</v>
      </c>
      <c r="EL1572" s="1411" t="s">
        <v>1908</v>
      </c>
      <c r="EM1572" s="1411" t="s">
        <v>5012</v>
      </c>
      <c r="EN1572" s="1411" t="s">
        <v>1910</v>
      </c>
      <c r="EO1572" s="1414" t="s">
        <v>1911</v>
      </c>
    </row>
    <row r="1573" spans="136:145">
      <c r="EF1573" s="1412"/>
      <c r="EG1573" s="1411" t="s">
        <v>5202</v>
      </c>
      <c r="EH1573" s="1411" t="s">
        <v>606</v>
      </c>
      <c r="EI1573" s="1411" t="s">
        <v>1906</v>
      </c>
      <c r="EJ1573" s="1411" t="s">
        <v>5203</v>
      </c>
      <c r="EK1573" s="1411" t="s">
        <v>5203</v>
      </c>
      <c r="EL1573" s="1411" t="s">
        <v>4997</v>
      </c>
      <c r="EM1573" s="1411" t="s">
        <v>4998</v>
      </c>
      <c r="EN1573" s="1411" t="s">
        <v>4999</v>
      </c>
      <c r="EO1573" s="1414" t="s">
        <v>5000</v>
      </c>
    </row>
    <row r="1574" spans="136:145">
      <c r="EF1574" s="1412"/>
      <c r="EG1574" s="1411" t="s">
        <v>5204</v>
      </c>
      <c r="EH1574" s="1411" t="s">
        <v>606</v>
      </c>
      <c r="EI1574" s="1411" t="s">
        <v>1906</v>
      </c>
      <c r="EJ1574" s="1411" t="s">
        <v>5205</v>
      </c>
      <c r="EK1574" s="1411" t="s">
        <v>5205</v>
      </c>
      <c r="EL1574" s="1411" t="s">
        <v>4997</v>
      </c>
      <c r="EM1574" s="1411" t="s">
        <v>4998</v>
      </c>
      <c r="EN1574" s="1411" t="s">
        <v>4999</v>
      </c>
      <c r="EO1574" s="1414" t="s">
        <v>5000</v>
      </c>
    </row>
    <row r="1575" spans="136:145">
      <c r="EF1575" s="1412"/>
      <c r="EG1575" s="1411" t="s">
        <v>5206</v>
      </c>
      <c r="EH1575" s="1411" t="s">
        <v>606</v>
      </c>
      <c r="EI1575" s="1411" t="s">
        <v>1906</v>
      </c>
      <c r="EJ1575" s="1411" t="s">
        <v>5207</v>
      </c>
      <c r="EK1575" s="1411" t="s">
        <v>5207</v>
      </c>
      <c r="EL1575" s="1411" t="s">
        <v>4997</v>
      </c>
      <c r="EM1575" s="1411" t="s">
        <v>4998</v>
      </c>
      <c r="EN1575" s="1411" t="s">
        <v>4999</v>
      </c>
      <c r="EO1575" s="1414" t="s">
        <v>5000</v>
      </c>
    </row>
    <row r="1576" spans="136:145">
      <c r="EF1576" s="1412"/>
      <c r="EG1576" s="1411" t="s">
        <v>5208</v>
      </c>
      <c r="EH1576" s="1411" t="s">
        <v>606</v>
      </c>
      <c r="EI1576" s="1411" t="s">
        <v>1906</v>
      </c>
      <c r="EJ1576" s="1411" t="s">
        <v>5209</v>
      </c>
      <c r="EK1576" s="1411" t="s">
        <v>5209</v>
      </c>
      <c r="EL1576" s="1411" t="s">
        <v>4997</v>
      </c>
      <c r="EM1576" s="1411" t="s">
        <v>4998</v>
      </c>
      <c r="EN1576" s="1411" t="s">
        <v>4999</v>
      </c>
      <c r="EO1576" s="1414" t="s">
        <v>5000</v>
      </c>
    </row>
    <row r="1577" spans="136:145">
      <c r="EF1577" s="1412"/>
      <c r="EG1577" s="1411" t="s">
        <v>5210</v>
      </c>
      <c r="EH1577" s="1411" t="s">
        <v>606</v>
      </c>
      <c r="EI1577" s="1411" t="s">
        <v>1906</v>
      </c>
      <c r="EJ1577" s="1411" t="s">
        <v>5211</v>
      </c>
      <c r="EK1577" s="1411" t="s">
        <v>5211</v>
      </c>
      <c r="EL1577" s="1411" t="s">
        <v>4997</v>
      </c>
      <c r="EM1577" s="1411" t="s">
        <v>4998</v>
      </c>
      <c r="EN1577" s="1411" t="s">
        <v>4999</v>
      </c>
      <c r="EO1577" s="1414" t="s">
        <v>5000</v>
      </c>
    </row>
    <row r="1578" spans="136:145">
      <c r="EF1578" s="1412"/>
      <c r="EG1578" s="1411" t="s">
        <v>5212</v>
      </c>
      <c r="EH1578" s="1411" t="s">
        <v>606</v>
      </c>
      <c r="EI1578" s="1411" t="s">
        <v>1906</v>
      </c>
      <c r="EJ1578" s="1411" t="s">
        <v>5213</v>
      </c>
      <c r="EK1578" s="1411" t="s">
        <v>5213</v>
      </c>
      <c r="EL1578" s="1411" t="s">
        <v>1908</v>
      </c>
      <c r="EM1578" s="1411" t="s">
        <v>5012</v>
      </c>
      <c r="EN1578" s="1411" t="s">
        <v>1910</v>
      </c>
      <c r="EO1578" s="1414" t="s">
        <v>1911</v>
      </c>
    </row>
    <row r="1579" spans="136:145">
      <c r="EF1579" s="1412"/>
      <c r="EG1579" s="1411" t="s">
        <v>5214</v>
      </c>
      <c r="EH1579" s="1411" t="s">
        <v>606</v>
      </c>
      <c r="EI1579" s="1411" t="s">
        <v>1906</v>
      </c>
      <c r="EJ1579" s="1411" t="s">
        <v>5215</v>
      </c>
      <c r="EK1579" s="1411" t="s">
        <v>5215</v>
      </c>
      <c r="EL1579" s="1411" t="s">
        <v>1908</v>
      </c>
      <c r="EM1579" s="1411" t="s">
        <v>5012</v>
      </c>
      <c r="EN1579" s="1411" t="s">
        <v>1910</v>
      </c>
      <c r="EO1579" s="1414" t="s">
        <v>1911</v>
      </c>
    </row>
    <row r="1580" spans="136:145">
      <c r="EF1580" s="1412"/>
      <c r="EG1580" s="1411" t="s">
        <v>5216</v>
      </c>
      <c r="EH1580" s="1411" t="s">
        <v>606</v>
      </c>
      <c r="EI1580" s="1411" t="s">
        <v>1906</v>
      </c>
      <c r="EJ1580" s="1411" t="s">
        <v>5217</v>
      </c>
      <c r="EK1580" s="1411" t="s">
        <v>5217</v>
      </c>
      <c r="EL1580" s="1411" t="s">
        <v>1908</v>
      </c>
      <c r="EM1580" s="1411" t="s">
        <v>5012</v>
      </c>
      <c r="EN1580" s="1411" t="s">
        <v>1910</v>
      </c>
      <c r="EO1580" s="1414" t="s">
        <v>1911</v>
      </c>
    </row>
    <row r="1581" spans="136:145">
      <c r="EF1581" s="1412"/>
      <c r="EG1581" s="1411" t="s">
        <v>5218</v>
      </c>
      <c r="EH1581" s="1411" t="s">
        <v>606</v>
      </c>
      <c r="EI1581" s="1411" t="s">
        <v>1906</v>
      </c>
      <c r="EJ1581" s="1411" t="s">
        <v>5219</v>
      </c>
      <c r="EK1581" s="1411" t="s">
        <v>5220</v>
      </c>
      <c r="EL1581" s="1411" t="s">
        <v>4997</v>
      </c>
      <c r="EM1581" s="1411" t="s">
        <v>4998</v>
      </c>
      <c r="EN1581" s="1411" t="s">
        <v>4999</v>
      </c>
      <c r="EO1581" s="1414" t="s">
        <v>5000</v>
      </c>
    </row>
    <row r="1582" spans="136:145">
      <c r="EF1582" s="1412"/>
      <c r="EG1582" s="1411" t="s">
        <v>5221</v>
      </c>
      <c r="EH1582" s="1411" t="s">
        <v>606</v>
      </c>
      <c r="EI1582" s="1411" t="s">
        <v>1906</v>
      </c>
      <c r="EJ1582" s="1411" t="s">
        <v>5222</v>
      </c>
      <c r="EK1582" s="1411" t="s">
        <v>5222</v>
      </c>
      <c r="EL1582" s="1411" t="s">
        <v>4997</v>
      </c>
      <c r="EM1582" s="1411" t="s">
        <v>4998</v>
      </c>
      <c r="EN1582" s="1411" t="s">
        <v>4999</v>
      </c>
      <c r="EO1582" s="1414" t="s">
        <v>5000</v>
      </c>
    </row>
    <row r="1583" spans="136:145">
      <c r="EF1583" s="1412"/>
      <c r="EG1583" s="1411" t="s">
        <v>5223</v>
      </c>
      <c r="EH1583" s="1411" t="s">
        <v>606</v>
      </c>
      <c r="EI1583" s="1411" t="s">
        <v>1906</v>
      </c>
      <c r="EJ1583" s="1411" t="s">
        <v>5224</v>
      </c>
      <c r="EK1583" s="1411" t="s">
        <v>5225</v>
      </c>
      <c r="EL1583" s="1411" t="s">
        <v>4997</v>
      </c>
      <c r="EM1583" s="1411" t="s">
        <v>4998</v>
      </c>
      <c r="EN1583" s="1411" t="s">
        <v>4999</v>
      </c>
      <c r="EO1583" s="1414" t="s">
        <v>5000</v>
      </c>
    </row>
    <row r="1584" spans="136:145">
      <c r="EF1584" s="1412"/>
      <c r="EG1584" s="1411" t="s">
        <v>5226</v>
      </c>
      <c r="EH1584" s="1411" t="s">
        <v>606</v>
      </c>
      <c r="EI1584" s="1411" t="s">
        <v>1906</v>
      </c>
      <c r="EJ1584" s="1411" t="s">
        <v>5227</v>
      </c>
      <c r="EK1584" s="1411" t="s">
        <v>5228</v>
      </c>
      <c r="EL1584" s="1411" t="s">
        <v>4997</v>
      </c>
      <c r="EM1584" s="1411" t="s">
        <v>4998</v>
      </c>
      <c r="EN1584" s="1411" t="s">
        <v>4999</v>
      </c>
      <c r="EO1584" s="1414" t="s">
        <v>5000</v>
      </c>
    </row>
    <row r="1585" spans="136:145">
      <c r="EF1585" s="1412"/>
      <c r="EG1585" s="1411" t="s">
        <v>5229</v>
      </c>
      <c r="EH1585" s="1411" t="s">
        <v>606</v>
      </c>
      <c r="EI1585" s="1411" t="s">
        <v>1906</v>
      </c>
      <c r="EJ1585" s="1411" t="s">
        <v>5230</v>
      </c>
      <c r="EK1585" s="1411" t="s">
        <v>5230</v>
      </c>
      <c r="EL1585" s="1411" t="s">
        <v>4997</v>
      </c>
      <c r="EM1585" s="1411" t="s">
        <v>4998</v>
      </c>
      <c r="EN1585" s="1411" t="s">
        <v>4999</v>
      </c>
      <c r="EO1585" s="1414" t="s">
        <v>5000</v>
      </c>
    </row>
    <row r="1586" spans="136:145">
      <c r="EF1586" s="1412"/>
      <c r="EG1586" s="1411" t="s">
        <v>5231</v>
      </c>
      <c r="EH1586" s="1411" t="s">
        <v>606</v>
      </c>
      <c r="EI1586" s="1411" t="s">
        <v>1906</v>
      </c>
      <c r="EJ1586" s="1411" t="s">
        <v>5232</v>
      </c>
      <c r="EK1586" s="1411" t="s">
        <v>5232</v>
      </c>
      <c r="EL1586" s="1411" t="s">
        <v>1908</v>
      </c>
      <c r="EM1586" s="1411" t="s">
        <v>5012</v>
      </c>
      <c r="EN1586" s="1411" t="s">
        <v>1910</v>
      </c>
      <c r="EO1586" s="1414" t="s">
        <v>1911</v>
      </c>
    </row>
    <row r="1587" spans="136:145">
      <c r="EF1587" s="1412"/>
      <c r="EG1587" s="1411" t="s">
        <v>5233</v>
      </c>
      <c r="EH1587" s="1411" t="s">
        <v>606</v>
      </c>
      <c r="EI1587" s="1411" t="s">
        <v>1906</v>
      </c>
      <c r="EJ1587" s="1411" t="s">
        <v>5234</v>
      </c>
      <c r="EK1587" s="1411" t="s">
        <v>5234</v>
      </c>
      <c r="EL1587" s="1411" t="s">
        <v>1908</v>
      </c>
      <c r="EM1587" s="1411" t="s">
        <v>5012</v>
      </c>
      <c r="EN1587" s="1411" t="s">
        <v>1910</v>
      </c>
      <c r="EO1587" s="1414" t="s">
        <v>1911</v>
      </c>
    </row>
    <row r="1588" spans="136:145">
      <c r="EF1588" s="1412"/>
      <c r="EG1588" s="1411" t="s">
        <v>5235</v>
      </c>
      <c r="EH1588" s="1411" t="s">
        <v>606</v>
      </c>
      <c r="EI1588" s="1411" t="s">
        <v>1906</v>
      </c>
      <c r="EJ1588" s="1411" t="s">
        <v>5236</v>
      </c>
      <c r="EK1588" s="1411" t="s">
        <v>5236</v>
      </c>
      <c r="EL1588" s="1411" t="s">
        <v>4997</v>
      </c>
      <c r="EM1588" s="1411" t="s">
        <v>4998</v>
      </c>
      <c r="EN1588" s="1411" t="s">
        <v>4999</v>
      </c>
      <c r="EO1588" s="1414" t="s">
        <v>5000</v>
      </c>
    </row>
    <row r="1589" spans="136:145">
      <c r="EF1589" s="1412"/>
      <c r="EG1589" s="1411" t="s">
        <v>5237</v>
      </c>
      <c r="EH1589" s="1411" t="s">
        <v>606</v>
      </c>
      <c r="EI1589" s="1411" t="s">
        <v>1906</v>
      </c>
      <c r="EJ1589" s="1411" t="s">
        <v>5238</v>
      </c>
      <c r="EK1589" s="1411" t="s">
        <v>5238</v>
      </c>
      <c r="EL1589" s="1411" t="s">
        <v>1908</v>
      </c>
      <c r="EM1589" s="1411" t="s">
        <v>5012</v>
      </c>
      <c r="EN1589" s="1411" t="s">
        <v>1910</v>
      </c>
      <c r="EO1589" s="1414" t="s">
        <v>1911</v>
      </c>
    </row>
    <row r="1590" spans="136:145">
      <c r="EF1590" s="1412"/>
      <c r="EG1590" s="1411" t="s">
        <v>5239</v>
      </c>
      <c r="EH1590" s="1411" t="s">
        <v>606</v>
      </c>
      <c r="EI1590" s="1411" t="s">
        <v>1906</v>
      </c>
      <c r="EJ1590" s="1411" t="s">
        <v>5240</v>
      </c>
      <c r="EK1590" s="1411" t="s">
        <v>5240</v>
      </c>
      <c r="EL1590" s="1411" t="s">
        <v>1908</v>
      </c>
      <c r="EM1590" s="1411" t="s">
        <v>5012</v>
      </c>
      <c r="EN1590" s="1411" t="s">
        <v>1910</v>
      </c>
      <c r="EO1590" s="1414" t="s">
        <v>1911</v>
      </c>
    </row>
    <row r="1591" spans="136:145">
      <c r="EF1591" s="1412"/>
      <c r="EG1591" s="1411" t="s">
        <v>5241</v>
      </c>
      <c r="EH1591" s="1411" t="s">
        <v>606</v>
      </c>
      <c r="EI1591" s="1411" t="s">
        <v>1906</v>
      </c>
      <c r="EJ1591" s="1411" t="s">
        <v>5242</v>
      </c>
      <c r="EK1591" s="1411" t="s">
        <v>5243</v>
      </c>
      <c r="EL1591" s="1411" t="s">
        <v>4997</v>
      </c>
      <c r="EM1591" s="1411" t="s">
        <v>4998</v>
      </c>
      <c r="EN1591" s="1411" t="s">
        <v>4999</v>
      </c>
      <c r="EO1591" s="1414" t="s">
        <v>5000</v>
      </c>
    </row>
    <row r="1592" spans="136:145">
      <c r="EF1592" s="1412"/>
      <c r="EG1592" s="1411" t="s">
        <v>5244</v>
      </c>
      <c r="EH1592" s="1411" t="s">
        <v>606</v>
      </c>
      <c r="EI1592" s="1411" t="s">
        <v>1906</v>
      </c>
      <c r="EJ1592" s="1411" t="s">
        <v>5245</v>
      </c>
      <c r="EK1592" s="1411" t="s">
        <v>5245</v>
      </c>
      <c r="EL1592" s="1411" t="s">
        <v>4997</v>
      </c>
      <c r="EM1592" s="1411" t="s">
        <v>4998</v>
      </c>
      <c r="EN1592" s="1411" t="s">
        <v>4999</v>
      </c>
      <c r="EO1592" s="1414" t="s">
        <v>5000</v>
      </c>
    </row>
    <row r="1593" spans="136:145">
      <c r="EF1593" s="1412"/>
      <c r="EG1593" s="1411" t="s">
        <v>5246</v>
      </c>
      <c r="EH1593" s="1411" t="s">
        <v>606</v>
      </c>
      <c r="EI1593" s="1411" t="s">
        <v>1906</v>
      </c>
      <c r="EJ1593" s="1411" t="s">
        <v>778</v>
      </c>
      <c r="EK1593" s="1411" t="s">
        <v>778</v>
      </c>
      <c r="EL1593" s="1411" t="s">
        <v>1908</v>
      </c>
      <c r="EM1593" s="1411" t="s">
        <v>5012</v>
      </c>
      <c r="EN1593" s="1411" t="s">
        <v>1910</v>
      </c>
      <c r="EO1593" s="1414" t="s">
        <v>1911</v>
      </c>
    </row>
    <row r="1594" spans="136:145">
      <c r="EF1594" s="1412"/>
      <c r="EG1594" s="1411" t="s">
        <v>5247</v>
      </c>
      <c r="EH1594" s="1411" t="s">
        <v>606</v>
      </c>
      <c r="EI1594" s="1411" t="s">
        <v>1906</v>
      </c>
      <c r="EJ1594" s="1411" t="s">
        <v>5248</v>
      </c>
      <c r="EK1594" s="1411" t="s">
        <v>5249</v>
      </c>
      <c r="EL1594" s="1411" t="s">
        <v>4997</v>
      </c>
      <c r="EM1594" s="1411" t="s">
        <v>4998</v>
      </c>
      <c r="EN1594" s="1411" t="s">
        <v>4999</v>
      </c>
      <c r="EO1594" s="1414" t="s">
        <v>5000</v>
      </c>
    </row>
    <row r="1595" spans="136:145">
      <c r="EF1595" s="1412"/>
      <c r="EG1595" s="1411" t="s">
        <v>5250</v>
      </c>
      <c r="EH1595" s="1411" t="s">
        <v>606</v>
      </c>
      <c r="EI1595" s="1411" t="s">
        <v>1906</v>
      </c>
      <c r="EJ1595" s="1411" t="s">
        <v>5251</v>
      </c>
      <c r="EK1595" s="1411" t="s">
        <v>5251</v>
      </c>
      <c r="EL1595" s="1411" t="s">
        <v>4997</v>
      </c>
      <c r="EM1595" s="1411" t="s">
        <v>4998</v>
      </c>
      <c r="EN1595" s="1411" t="s">
        <v>4999</v>
      </c>
      <c r="EO1595" s="1414" t="s">
        <v>5000</v>
      </c>
    </row>
    <row r="1596" spans="136:145">
      <c r="EF1596" s="1412"/>
      <c r="EG1596" s="1411" t="s">
        <v>5252</v>
      </c>
      <c r="EH1596" s="1411" t="s">
        <v>606</v>
      </c>
      <c r="EI1596" s="1411" t="s">
        <v>1906</v>
      </c>
      <c r="EJ1596" s="1411" t="s">
        <v>5253</v>
      </c>
      <c r="EK1596" s="1411" t="s">
        <v>5253</v>
      </c>
      <c r="EL1596" s="1411" t="s">
        <v>1908</v>
      </c>
      <c r="EM1596" s="1411" t="s">
        <v>5012</v>
      </c>
      <c r="EN1596" s="1411" t="s">
        <v>1910</v>
      </c>
      <c r="EO1596" s="1414" t="s">
        <v>1911</v>
      </c>
    </row>
    <row r="1597" spans="136:145">
      <c r="EF1597" s="1412"/>
      <c r="EG1597" s="1411" t="s">
        <v>5254</v>
      </c>
      <c r="EH1597" s="1411" t="s">
        <v>606</v>
      </c>
      <c r="EI1597" s="1411" t="s">
        <v>1906</v>
      </c>
      <c r="EJ1597" s="1411" t="s">
        <v>5255</v>
      </c>
      <c r="EK1597" s="1411" t="s">
        <v>5255</v>
      </c>
      <c r="EL1597" s="1411" t="s">
        <v>4997</v>
      </c>
      <c r="EM1597" s="1411" t="s">
        <v>4998</v>
      </c>
      <c r="EN1597" s="1411" t="s">
        <v>4999</v>
      </c>
      <c r="EO1597" s="1414" t="s">
        <v>5000</v>
      </c>
    </row>
    <row r="1598" spans="136:145">
      <c r="EF1598" s="1412"/>
      <c r="EG1598" s="1411" t="s">
        <v>5256</v>
      </c>
      <c r="EH1598" s="1411" t="s">
        <v>606</v>
      </c>
      <c r="EI1598" s="1411" t="s">
        <v>1906</v>
      </c>
      <c r="EJ1598" s="1411" t="s">
        <v>5257</v>
      </c>
      <c r="EK1598" s="1411" t="s">
        <v>5258</v>
      </c>
      <c r="EL1598" s="1411" t="s">
        <v>4997</v>
      </c>
      <c r="EM1598" s="1411" t="s">
        <v>4998</v>
      </c>
      <c r="EN1598" s="1411" t="s">
        <v>4999</v>
      </c>
      <c r="EO1598" s="1414" t="s">
        <v>5000</v>
      </c>
    </row>
    <row r="1599" spans="136:145">
      <c r="EF1599" s="1412"/>
      <c r="EG1599" s="1411" t="s">
        <v>5259</v>
      </c>
      <c r="EH1599" s="1411" t="s">
        <v>606</v>
      </c>
      <c r="EI1599" s="1411" t="s">
        <v>1906</v>
      </c>
      <c r="EJ1599" s="1411" t="s">
        <v>5260</v>
      </c>
      <c r="EK1599" s="1411" t="s">
        <v>5260</v>
      </c>
      <c r="EL1599" s="1411" t="s">
        <v>4997</v>
      </c>
      <c r="EM1599" s="1411" t="s">
        <v>4998</v>
      </c>
      <c r="EN1599" s="1411" t="s">
        <v>4999</v>
      </c>
      <c r="EO1599" s="1414" t="s">
        <v>5000</v>
      </c>
    </row>
    <row r="1600" spans="136:145">
      <c r="EF1600" s="1412"/>
      <c r="EG1600" s="1411" t="s">
        <v>5261</v>
      </c>
      <c r="EH1600" s="1411" t="s">
        <v>606</v>
      </c>
      <c r="EI1600" s="1411" t="s">
        <v>1906</v>
      </c>
      <c r="EJ1600" s="1411" t="s">
        <v>5262</v>
      </c>
      <c r="EK1600" s="1411" t="s">
        <v>5262</v>
      </c>
      <c r="EL1600" s="1411" t="s">
        <v>4997</v>
      </c>
      <c r="EM1600" s="1411" t="s">
        <v>4998</v>
      </c>
      <c r="EN1600" s="1411" t="s">
        <v>4999</v>
      </c>
      <c r="EO1600" s="1414" t="s">
        <v>5000</v>
      </c>
    </row>
    <row r="1601" spans="136:145">
      <c r="EF1601" s="1412"/>
      <c r="EG1601" s="1411" t="s">
        <v>5263</v>
      </c>
      <c r="EH1601" s="1411" t="s">
        <v>606</v>
      </c>
      <c r="EI1601" s="1411" t="s">
        <v>1906</v>
      </c>
      <c r="EJ1601" s="1411" t="s">
        <v>5264</v>
      </c>
      <c r="EK1601" s="1411" t="s">
        <v>5264</v>
      </c>
      <c r="EL1601" s="1411" t="s">
        <v>4997</v>
      </c>
      <c r="EM1601" s="1411" t="s">
        <v>4998</v>
      </c>
      <c r="EN1601" s="1411" t="s">
        <v>4999</v>
      </c>
      <c r="EO1601" s="1414" t="s">
        <v>5000</v>
      </c>
    </row>
    <row r="1602" spans="136:145">
      <c r="EF1602" s="1412"/>
      <c r="EG1602" s="1411" t="s">
        <v>5265</v>
      </c>
      <c r="EH1602" s="1411" t="s">
        <v>606</v>
      </c>
      <c r="EI1602" s="1411" t="s">
        <v>1906</v>
      </c>
      <c r="EJ1602" s="1411" t="s">
        <v>5266</v>
      </c>
      <c r="EK1602" s="1411" t="s">
        <v>5267</v>
      </c>
      <c r="EL1602" s="1411" t="s">
        <v>4997</v>
      </c>
      <c r="EM1602" s="1411" t="s">
        <v>4998</v>
      </c>
      <c r="EN1602" s="1411" t="s">
        <v>4999</v>
      </c>
      <c r="EO1602" s="1414" t="s">
        <v>5000</v>
      </c>
    </row>
    <row r="1603" spans="136:145">
      <c r="EF1603" s="1412"/>
      <c r="EG1603" s="1411" t="s">
        <v>5268</v>
      </c>
      <c r="EH1603" s="1411" t="s">
        <v>606</v>
      </c>
      <c r="EI1603" s="1411" t="s">
        <v>1906</v>
      </c>
      <c r="EJ1603" s="1411" t="s">
        <v>5269</v>
      </c>
      <c r="EK1603" s="1411" t="s">
        <v>5269</v>
      </c>
      <c r="EL1603" s="1411" t="s">
        <v>1908</v>
      </c>
      <c r="EM1603" s="1411" t="s">
        <v>5012</v>
      </c>
      <c r="EN1603" s="1411" t="s">
        <v>1910</v>
      </c>
      <c r="EO1603" s="1414" t="s">
        <v>1911</v>
      </c>
    </row>
    <row r="1604" spans="136:145">
      <c r="EF1604" s="1412"/>
      <c r="EG1604" s="1411" t="s">
        <v>5270</v>
      </c>
      <c r="EH1604" s="1411" t="s">
        <v>606</v>
      </c>
      <c r="EI1604" s="1411" t="s">
        <v>1906</v>
      </c>
      <c r="EJ1604" s="1411" t="s">
        <v>5271</v>
      </c>
      <c r="EK1604" s="1411" t="s">
        <v>5271</v>
      </c>
      <c r="EL1604" s="1411" t="s">
        <v>4997</v>
      </c>
      <c r="EM1604" s="1411" t="s">
        <v>4998</v>
      </c>
      <c r="EN1604" s="1411" t="s">
        <v>4999</v>
      </c>
      <c r="EO1604" s="1414" t="s">
        <v>5000</v>
      </c>
    </row>
    <row r="1605" spans="136:145">
      <c r="EF1605" s="1412"/>
      <c r="EG1605" s="1411" t="s">
        <v>5272</v>
      </c>
      <c r="EH1605" s="1411" t="s">
        <v>606</v>
      </c>
      <c r="EI1605" s="1411" t="s">
        <v>1906</v>
      </c>
      <c r="EJ1605" s="1411" t="s">
        <v>5273</v>
      </c>
      <c r="EK1605" s="1411" t="s">
        <v>5273</v>
      </c>
      <c r="EL1605" s="1411" t="s">
        <v>1908</v>
      </c>
      <c r="EM1605" s="1411" t="s">
        <v>5012</v>
      </c>
      <c r="EN1605" s="1411" t="s">
        <v>1910</v>
      </c>
      <c r="EO1605" s="1414" t="s">
        <v>1911</v>
      </c>
    </row>
    <row r="1606" spans="136:145">
      <c r="EF1606" s="1412"/>
      <c r="EG1606" s="1411" t="s">
        <v>5274</v>
      </c>
      <c r="EH1606" s="1411" t="s">
        <v>606</v>
      </c>
      <c r="EI1606" s="1411" t="s">
        <v>1906</v>
      </c>
      <c r="EJ1606" s="1411" t="s">
        <v>5275</v>
      </c>
      <c r="EK1606" s="1411" t="s">
        <v>5275</v>
      </c>
      <c r="EL1606" s="1411" t="s">
        <v>4997</v>
      </c>
      <c r="EM1606" s="1411" t="s">
        <v>4998</v>
      </c>
      <c r="EN1606" s="1411" t="s">
        <v>4999</v>
      </c>
      <c r="EO1606" s="1414" t="s">
        <v>5000</v>
      </c>
    </row>
    <row r="1607" spans="136:145">
      <c r="EF1607" s="1412"/>
      <c r="EG1607" s="1411" t="s">
        <v>5276</v>
      </c>
      <c r="EH1607" s="1411" t="s">
        <v>606</v>
      </c>
      <c r="EI1607" s="1411" t="s">
        <v>1906</v>
      </c>
      <c r="EJ1607" s="1411" t="s">
        <v>5277</v>
      </c>
      <c r="EK1607" s="1411" t="s">
        <v>5277</v>
      </c>
      <c r="EL1607" s="1411" t="s">
        <v>4997</v>
      </c>
      <c r="EM1607" s="1411" t="s">
        <v>4998</v>
      </c>
      <c r="EN1607" s="1411" t="s">
        <v>4999</v>
      </c>
      <c r="EO1607" s="1414" t="s">
        <v>5000</v>
      </c>
    </row>
    <row r="1608" spans="136:145">
      <c r="EF1608" s="1412"/>
      <c r="EG1608" s="1411" t="s">
        <v>5278</v>
      </c>
      <c r="EH1608" s="1411" t="s">
        <v>606</v>
      </c>
      <c r="EI1608" s="1411" t="s">
        <v>1906</v>
      </c>
      <c r="EJ1608" s="1411" t="s">
        <v>5279</v>
      </c>
      <c r="EK1608" s="1411" t="s">
        <v>5279</v>
      </c>
      <c r="EL1608" s="1411" t="s">
        <v>4997</v>
      </c>
      <c r="EM1608" s="1411" t="s">
        <v>4998</v>
      </c>
      <c r="EN1608" s="1411" t="s">
        <v>4999</v>
      </c>
      <c r="EO1608" s="1414" t="s">
        <v>5000</v>
      </c>
    </row>
    <row r="1609" spans="136:145">
      <c r="EF1609" s="1412"/>
      <c r="EG1609" s="1411" t="s">
        <v>5280</v>
      </c>
      <c r="EH1609" s="1411" t="s">
        <v>606</v>
      </c>
      <c r="EI1609" s="1411" t="s">
        <v>1906</v>
      </c>
      <c r="EJ1609" s="1411" t="s">
        <v>5281</v>
      </c>
      <c r="EK1609" s="1411" t="s">
        <v>5281</v>
      </c>
      <c r="EL1609" s="1411" t="s">
        <v>1908</v>
      </c>
      <c r="EM1609" s="1411" t="s">
        <v>5012</v>
      </c>
      <c r="EN1609" s="1411" t="s">
        <v>1910</v>
      </c>
      <c r="EO1609" s="1414" t="s">
        <v>1911</v>
      </c>
    </row>
    <row r="1610" spans="136:145">
      <c r="EF1610" s="1412"/>
      <c r="EG1610" s="1411" t="s">
        <v>5282</v>
      </c>
      <c r="EH1610" s="1411" t="s">
        <v>606</v>
      </c>
      <c r="EI1610" s="1411" t="s">
        <v>1906</v>
      </c>
      <c r="EJ1610" s="1411" t="s">
        <v>5283</v>
      </c>
      <c r="EK1610" s="1411" t="s">
        <v>5283</v>
      </c>
      <c r="EL1610" s="1411" t="s">
        <v>1908</v>
      </c>
      <c r="EM1610" s="1411" t="s">
        <v>5012</v>
      </c>
      <c r="EN1610" s="1411" t="s">
        <v>1910</v>
      </c>
      <c r="EO1610" s="1414" t="s">
        <v>1911</v>
      </c>
    </row>
    <row r="1611" spans="136:145">
      <c r="EF1611" s="1412"/>
      <c r="EG1611" s="1411" t="s">
        <v>5284</v>
      </c>
      <c r="EH1611" s="1411" t="s">
        <v>606</v>
      </c>
      <c r="EI1611" s="1411" t="s">
        <v>1906</v>
      </c>
      <c r="EJ1611" s="1411" t="s">
        <v>5285</v>
      </c>
      <c r="EK1611" s="1411" t="s">
        <v>5285</v>
      </c>
      <c r="EL1611" s="1411" t="s">
        <v>1908</v>
      </c>
      <c r="EM1611" s="1411" t="s">
        <v>5012</v>
      </c>
      <c r="EN1611" s="1411" t="s">
        <v>1910</v>
      </c>
      <c r="EO1611" s="1414" t="s">
        <v>1911</v>
      </c>
    </row>
    <row r="1612" spans="136:145">
      <c r="EF1612" s="1412"/>
      <c r="EG1612" s="1411" t="s">
        <v>5286</v>
      </c>
      <c r="EH1612" s="1411" t="s">
        <v>606</v>
      </c>
      <c r="EI1612" s="1411" t="s">
        <v>1906</v>
      </c>
      <c r="EJ1612" s="1411" t="s">
        <v>5287</v>
      </c>
      <c r="EK1612" s="1411" t="s">
        <v>5287</v>
      </c>
      <c r="EL1612" s="1411" t="s">
        <v>1908</v>
      </c>
      <c r="EM1612" s="1411" t="s">
        <v>5012</v>
      </c>
      <c r="EN1612" s="1411" t="s">
        <v>1910</v>
      </c>
      <c r="EO1612" s="1414" t="s">
        <v>1911</v>
      </c>
    </row>
    <row r="1613" spans="136:145">
      <c r="EF1613" s="1412"/>
      <c r="EG1613" s="1411" t="s">
        <v>5288</v>
      </c>
      <c r="EH1613" s="1411" t="s">
        <v>606</v>
      </c>
      <c r="EI1613" s="1411" t="s">
        <v>1906</v>
      </c>
      <c r="EJ1613" s="1411" t="s">
        <v>5289</v>
      </c>
      <c r="EK1613" s="1411" t="s">
        <v>5289</v>
      </c>
      <c r="EL1613" s="1411" t="s">
        <v>4997</v>
      </c>
      <c r="EM1613" s="1411" t="s">
        <v>4998</v>
      </c>
      <c r="EN1613" s="1411" t="s">
        <v>4999</v>
      </c>
      <c r="EO1613" s="1414" t="s">
        <v>5000</v>
      </c>
    </row>
    <row r="1614" spans="136:145">
      <c r="EF1614" s="1412"/>
      <c r="EG1614" s="1411" t="s">
        <v>5290</v>
      </c>
      <c r="EH1614" s="1411" t="s">
        <v>606</v>
      </c>
      <c r="EI1614" s="1411" t="s">
        <v>1906</v>
      </c>
      <c r="EJ1614" s="1411" t="s">
        <v>5291</v>
      </c>
      <c r="EK1614" s="1411" t="s">
        <v>5292</v>
      </c>
      <c r="EL1614" s="1411" t="s">
        <v>1908</v>
      </c>
      <c r="EM1614" s="1411" t="s">
        <v>5012</v>
      </c>
      <c r="EN1614" s="1411" t="s">
        <v>1910</v>
      </c>
      <c r="EO1614" s="1414" t="s">
        <v>1911</v>
      </c>
    </row>
    <row r="1615" spans="136:145">
      <c r="EF1615" s="1412"/>
      <c r="EG1615" s="1411" t="s">
        <v>5293</v>
      </c>
      <c r="EH1615" s="1411" t="s">
        <v>606</v>
      </c>
      <c r="EI1615" s="1411" t="s">
        <v>1906</v>
      </c>
      <c r="EJ1615" s="1411" t="s">
        <v>5294</v>
      </c>
      <c r="EK1615" s="1411" t="s">
        <v>5295</v>
      </c>
      <c r="EL1615" s="1411" t="s">
        <v>4997</v>
      </c>
      <c r="EM1615" s="1411" t="s">
        <v>4998</v>
      </c>
      <c r="EN1615" s="1411" t="s">
        <v>4999</v>
      </c>
      <c r="EO1615" s="1414" t="s">
        <v>5000</v>
      </c>
    </row>
    <row r="1616" spans="136:145">
      <c r="EF1616" s="1412"/>
      <c r="EG1616" s="1411" t="s">
        <v>5296</v>
      </c>
      <c r="EH1616" s="1411" t="s">
        <v>606</v>
      </c>
      <c r="EI1616" s="1411" t="s">
        <v>1906</v>
      </c>
      <c r="EJ1616" s="1411" t="s">
        <v>5297</v>
      </c>
      <c r="EK1616" s="1411" t="s">
        <v>5297</v>
      </c>
      <c r="EL1616" s="1411" t="s">
        <v>1908</v>
      </c>
      <c r="EM1616" s="1411" t="s">
        <v>5012</v>
      </c>
      <c r="EN1616" s="1411" t="s">
        <v>1910</v>
      </c>
      <c r="EO1616" s="1414" t="s">
        <v>1911</v>
      </c>
    </row>
    <row r="1617" spans="136:145">
      <c r="EF1617" s="1412"/>
      <c r="EG1617" s="1411" t="s">
        <v>5298</v>
      </c>
      <c r="EH1617" s="1411" t="s">
        <v>606</v>
      </c>
      <c r="EI1617" s="1411" t="s">
        <v>1906</v>
      </c>
      <c r="EJ1617" s="1411" t="s">
        <v>5299</v>
      </c>
      <c r="EK1617" s="1411" t="s">
        <v>5299</v>
      </c>
      <c r="EL1617" s="1411" t="s">
        <v>4997</v>
      </c>
      <c r="EM1617" s="1411" t="s">
        <v>4998</v>
      </c>
      <c r="EN1617" s="1411" t="s">
        <v>4999</v>
      </c>
      <c r="EO1617" s="1414" t="s">
        <v>5000</v>
      </c>
    </row>
    <row r="1618" spans="136:145">
      <c r="EF1618" s="1412"/>
      <c r="EG1618" s="1411" t="s">
        <v>5300</v>
      </c>
      <c r="EH1618" s="1411" t="s">
        <v>606</v>
      </c>
      <c r="EI1618" s="1411" t="s">
        <v>1906</v>
      </c>
      <c r="EJ1618" s="1411" t="s">
        <v>5301</v>
      </c>
      <c r="EK1618" s="1411" t="s">
        <v>5301</v>
      </c>
      <c r="EL1618" s="1411" t="s">
        <v>4997</v>
      </c>
      <c r="EM1618" s="1411" t="s">
        <v>4998</v>
      </c>
      <c r="EN1618" s="1411" t="s">
        <v>4999</v>
      </c>
      <c r="EO1618" s="1414" t="s">
        <v>5000</v>
      </c>
    </row>
    <row r="1619" spans="136:145">
      <c r="EF1619" s="1412"/>
      <c r="EG1619" s="1411" t="s">
        <v>5302</v>
      </c>
      <c r="EH1619" s="1411" t="s">
        <v>606</v>
      </c>
      <c r="EI1619" s="1411" t="s">
        <v>1906</v>
      </c>
      <c r="EJ1619" s="1411" t="s">
        <v>5303</v>
      </c>
      <c r="EK1619" s="1411" t="s">
        <v>5303</v>
      </c>
      <c r="EL1619" s="1411" t="s">
        <v>4997</v>
      </c>
      <c r="EM1619" s="1411" t="s">
        <v>4998</v>
      </c>
      <c r="EN1619" s="1411" t="s">
        <v>4999</v>
      </c>
      <c r="EO1619" s="1414" t="s">
        <v>5000</v>
      </c>
    </row>
    <row r="1620" spans="136:145">
      <c r="EF1620" s="1412"/>
      <c r="EG1620" s="1411" t="s">
        <v>5304</v>
      </c>
      <c r="EH1620" s="1411" t="s">
        <v>606</v>
      </c>
      <c r="EI1620" s="1411" t="s">
        <v>1906</v>
      </c>
      <c r="EJ1620" s="1411" t="s">
        <v>5305</v>
      </c>
      <c r="EK1620" s="1411" t="s">
        <v>5305</v>
      </c>
      <c r="EL1620" s="1411" t="s">
        <v>1980</v>
      </c>
      <c r="EM1620" s="1411" t="s">
        <v>1981</v>
      </c>
      <c r="EN1620" s="1411" t="s">
        <v>1910</v>
      </c>
      <c r="EO1620" s="1414" t="s">
        <v>1982</v>
      </c>
    </row>
    <row r="1621" spans="136:145">
      <c r="EF1621" s="1412"/>
      <c r="EG1621" s="1411" t="s">
        <v>5306</v>
      </c>
      <c r="EH1621" s="1411" t="s">
        <v>606</v>
      </c>
      <c r="EI1621" s="1411" t="s">
        <v>1906</v>
      </c>
      <c r="EJ1621" s="1411" t="s">
        <v>5307</v>
      </c>
      <c r="EK1621" s="1411" t="s">
        <v>5307</v>
      </c>
      <c r="EL1621" s="1411" t="s">
        <v>4997</v>
      </c>
      <c r="EM1621" s="1411" t="s">
        <v>4998</v>
      </c>
      <c r="EN1621" s="1411" t="s">
        <v>4999</v>
      </c>
      <c r="EO1621" s="1414" t="s">
        <v>5000</v>
      </c>
    </row>
    <row r="1622" spans="136:145">
      <c r="EF1622" s="1412"/>
      <c r="EG1622" s="1411" t="s">
        <v>5308</v>
      </c>
      <c r="EH1622" s="1411" t="s">
        <v>606</v>
      </c>
      <c r="EI1622" s="1411" t="s">
        <v>1906</v>
      </c>
      <c r="EJ1622" s="1411" t="s">
        <v>5309</v>
      </c>
      <c r="EK1622" s="1411" t="s">
        <v>5309</v>
      </c>
      <c r="EL1622" s="1411" t="s">
        <v>4997</v>
      </c>
      <c r="EM1622" s="1411" t="s">
        <v>4998</v>
      </c>
      <c r="EN1622" s="1411" t="s">
        <v>4999</v>
      </c>
      <c r="EO1622" s="1414" t="s">
        <v>5000</v>
      </c>
    </row>
    <row r="1623" spans="136:145">
      <c r="EF1623" s="1412"/>
      <c r="EG1623" s="1411" t="s">
        <v>5310</v>
      </c>
      <c r="EH1623" s="1411" t="s">
        <v>606</v>
      </c>
      <c r="EI1623" s="1411" t="s">
        <v>1906</v>
      </c>
      <c r="EJ1623" s="1411" t="s">
        <v>5311</v>
      </c>
      <c r="EK1623" s="1411" t="s">
        <v>5311</v>
      </c>
      <c r="EL1623" s="1411" t="s">
        <v>4997</v>
      </c>
      <c r="EM1623" s="1411" t="s">
        <v>4998</v>
      </c>
      <c r="EN1623" s="1411" t="s">
        <v>4999</v>
      </c>
      <c r="EO1623" s="1414" t="s">
        <v>5000</v>
      </c>
    </row>
    <row r="1624" spans="136:145">
      <c r="EF1624" s="1412"/>
      <c r="EG1624" s="1411" t="s">
        <v>5312</v>
      </c>
      <c r="EH1624" s="1411" t="s">
        <v>606</v>
      </c>
      <c r="EI1624" s="1411" t="s">
        <v>1906</v>
      </c>
      <c r="EJ1624" s="1411" t="s">
        <v>5313</v>
      </c>
      <c r="EK1624" s="1411" t="s">
        <v>5314</v>
      </c>
      <c r="EL1624" s="1411" t="s">
        <v>1908</v>
      </c>
      <c r="EM1624" s="1411" t="s">
        <v>5012</v>
      </c>
      <c r="EN1624" s="1411" t="s">
        <v>1910</v>
      </c>
      <c r="EO1624" s="1414" t="s">
        <v>1911</v>
      </c>
    </row>
    <row r="1625" spans="136:145">
      <c r="EF1625" s="1412"/>
      <c r="EG1625" s="1411" t="s">
        <v>5315</v>
      </c>
      <c r="EH1625" s="1411" t="s">
        <v>606</v>
      </c>
      <c r="EI1625" s="1411" t="s">
        <v>1906</v>
      </c>
      <c r="EJ1625" s="1411" t="s">
        <v>5316</v>
      </c>
      <c r="EK1625" s="1411" t="s">
        <v>5316</v>
      </c>
      <c r="EL1625" s="1411" t="s">
        <v>1908</v>
      </c>
      <c r="EM1625" s="1411" t="s">
        <v>5012</v>
      </c>
      <c r="EN1625" s="1411" t="s">
        <v>1910</v>
      </c>
      <c r="EO1625" s="1414" t="s">
        <v>1911</v>
      </c>
    </row>
    <row r="1626" spans="136:145">
      <c r="EF1626" s="1412"/>
      <c r="EG1626" s="1411" t="s">
        <v>5317</v>
      </c>
      <c r="EH1626" s="1411" t="s">
        <v>606</v>
      </c>
      <c r="EI1626" s="1411" t="s">
        <v>1906</v>
      </c>
      <c r="EJ1626" s="1411" t="s">
        <v>5318</v>
      </c>
      <c r="EK1626" s="1411" t="s">
        <v>5318</v>
      </c>
      <c r="EL1626" s="1411" t="s">
        <v>4997</v>
      </c>
      <c r="EM1626" s="1411" t="s">
        <v>4998</v>
      </c>
      <c r="EN1626" s="1411" t="s">
        <v>4999</v>
      </c>
      <c r="EO1626" s="1414" t="s">
        <v>5000</v>
      </c>
    </row>
    <row r="1627" spans="136:145">
      <c r="EF1627" s="1412"/>
      <c r="EG1627" s="1411" t="s">
        <v>5319</v>
      </c>
      <c r="EH1627" s="1411" t="s">
        <v>606</v>
      </c>
      <c r="EI1627" s="1411" t="s">
        <v>1906</v>
      </c>
      <c r="EJ1627" s="1411" t="s">
        <v>5320</v>
      </c>
      <c r="EK1627" s="1411" t="s">
        <v>5320</v>
      </c>
      <c r="EL1627" s="1411" t="s">
        <v>4997</v>
      </c>
      <c r="EM1627" s="1411" t="s">
        <v>4998</v>
      </c>
      <c r="EN1627" s="1411" t="s">
        <v>4999</v>
      </c>
      <c r="EO1627" s="1414" t="s">
        <v>5000</v>
      </c>
    </row>
    <row r="1628" spans="136:145">
      <c r="EF1628" s="1412"/>
      <c r="EG1628" s="1411" t="s">
        <v>5321</v>
      </c>
      <c r="EH1628" s="1411" t="s">
        <v>606</v>
      </c>
      <c r="EI1628" s="1411" t="s">
        <v>1906</v>
      </c>
      <c r="EJ1628" s="1411" t="s">
        <v>5322</v>
      </c>
      <c r="EK1628" s="1411" t="s">
        <v>5322</v>
      </c>
      <c r="EL1628" s="1411" t="s">
        <v>1908</v>
      </c>
      <c r="EM1628" s="1411" t="s">
        <v>5012</v>
      </c>
      <c r="EN1628" s="1411" t="s">
        <v>1910</v>
      </c>
      <c r="EO1628" s="1414" t="s">
        <v>1911</v>
      </c>
    </row>
    <row r="1629" spans="136:145">
      <c r="EF1629" s="1412"/>
      <c r="EG1629" s="1411" t="s">
        <v>5323</v>
      </c>
      <c r="EH1629" s="1411" t="s">
        <v>606</v>
      </c>
      <c r="EI1629" s="1411" t="s">
        <v>1906</v>
      </c>
      <c r="EJ1629" s="1411" t="s">
        <v>5324</v>
      </c>
      <c r="EK1629" s="1411" t="s">
        <v>5324</v>
      </c>
      <c r="EL1629" s="1411" t="s">
        <v>1908</v>
      </c>
      <c r="EM1629" s="1411" t="s">
        <v>5012</v>
      </c>
      <c r="EN1629" s="1411" t="s">
        <v>1910</v>
      </c>
      <c r="EO1629" s="1414" t="s">
        <v>1911</v>
      </c>
    </row>
    <row r="1630" spans="136:145">
      <c r="EF1630" s="1412"/>
      <c r="EG1630" s="1411" t="s">
        <v>5325</v>
      </c>
      <c r="EH1630" s="1411" t="s">
        <v>606</v>
      </c>
      <c r="EI1630" s="1411" t="s">
        <v>1906</v>
      </c>
      <c r="EJ1630" s="1411" t="s">
        <v>779</v>
      </c>
      <c r="EK1630" s="1411" t="s">
        <v>779</v>
      </c>
      <c r="EL1630" s="1411" t="s">
        <v>1908</v>
      </c>
      <c r="EM1630" s="1411" t="s">
        <v>5012</v>
      </c>
      <c r="EN1630" s="1411" t="s">
        <v>1910</v>
      </c>
      <c r="EO1630" s="1414" t="s">
        <v>1911</v>
      </c>
    </row>
    <row r="1631" spans="136:145">
      <c r="EF1631" s="1412"/>
      <c r="EG1631" s="1411" t="s">
        <v>5326</v>
      </c>
      <c r="EH1631" s="1411" t="s">
        <v>606</v>
      </c>
      <c r="EI1631" s="1411" t="s">
        <v>1906</v>
      </c>
      <c r="EJ1631" s="1411" t="s">
        <v>5327</v>
      </c>
      <c r="EK1631" s="1411" t="s">
        <v>5328</v>
      </c>
      <c r="EL1631" s="1411" t="s">
        <v>4997</v>
      </c>
      <c r="EM1631" s="1411" t="s">
        <v>4998</v>
      </c>
      <c r="EN1631" s="1411" t="s">
        <v>4999</v>
      </c>
      <c r="EO1631" s="1414" t="s">
        <v>5000</v>
      </c>
    </row>
    <row r="1632" spans="136:145">
      <c r="EF1632" s="1412"/>
      <c r="EG1632" s="1411" t="s">
        <v>5329</v>
      </c>
      <c r="EH1632" s="1411" t="s">
        <v>606</v>
      </c>
      <c r="EI1632" s="1411" t="s">
        <v>1906</v>
      </c>
      <c r="EJ1632" s="1411" t="s">
        <v>5330</v>
      </c>
      <c r="EK1632" s="1411" t="s">
        <v>780</v>
      </c>
      <c r="EL1632" s="1411" t="s">
        <v>1908</v>
      </c>
      <c r="EM1632" s="1411" t="s">
        <v>5012</v>
      </c>
      <c r="EN1632" s="1411" t="s">
        <v>1910</v>
      </c>
      <c r="EO1632" s="1414" t="s">
        <v>1911</v>
      </c>
    </row>
    <row r="1633" spans="136:145">
      <c r="EF1633" s="1412"/>
      <c r="EG1633" s="1411" t="s">
        <v>5331</v>
      </c>
      <c r="EH1633" s="1411" t="s">
        <v>606</v>
      </c>
      <c r="EI1633" s="1411" t="s">
        <v>1906</v>
      </c>
      <c r="EJ1633" s="1411" t="s">
        <v>5332</v>
      </c>
      <c r="EK1633" s="1411" t="s">
        <v>5332</v>
      </c>
      <c r="EL1633" s="1411" t="s">
        <v>4997</v>
      </c>
      <c r="EM1633" s="1411" t="s">
        <v>4998</v>
      </c>
      <c r="EN1633" s="1411" t="s">
        <v>4999</v>
      </c>
      <c r="EO1633" s="1414" t="s">
        <v>5000</v>
      </c>
    </row>
    <row r="1634" spans="136:145">
      <c r="EF1634" s="1412"/>
      <c r="EG1634" s="1411" t="s">
        <v>5333</v>
      </c>
      <c r="EH1634" s="1411" t="s">
        <v>606</v>
      </c>
      <c r="EI1634" s="1411" t="s">
        <v>1906</v>
      </c>
      <c r="EJ1634" s="1411" t="s">
        <v>644</v>
      </c>
      <c r="EK1634" s="1411" t="s">
        <v>644</v>
      </c>
      <c r="EL1634" s="1411" t="s">
        <v>1908</v>
      </c>
      <c r="EM1634" s="1411" t="s">
        <v>5012</v>
      </c>
      <c r="EN1634" s="1411" t="s">
        <v>1910</v>
      </c>
      <c r="EO1634" s="1414" t="s">
        <v>1911</v>
      </c>
    </row>
    <row r="1635" spans="136:145">
      <c r="EF1635" s="1412"/>
      <c r="EG1635" s="1411" t="s">
        <v>5334</v>
      </c>
      <c r="EH1635" s="1411" t="s">
        <v>606</v>
      </c>
      <c r="EI1635" s="1411" t="s">
        <v>1906</v>
      </c>
      <c r="EJ1635" s="1411" t="s">
        <v>5335</v>
      </c>
      <c r="EK1635" s="1411" t="s">
        <v>5336</v>
      </c>
      <c r="EL1635" s="1411" t="s">
        <v>1908</v>
      </c>
      <c r="EM1635" s="1411" t="s">
        <v>5012</v>
      </c>
      <c r="EN1635" s="1411" t="s">
        <v>1910</v>
      </c>
      <c r="EO1635" s="1414" t="s">
        <v>1911</v>
      </c>
    </row>
    <row r="1636" spans="136:145">
      <c r="EF1636" s="1412"/>
      <c r="EG1636" s="1411" t="s">
        <v>5337</v>
      </c>
      <c r="EH1636" s="1411" t="s">
        <v>606</v>
      </c>
      <c r="EI1636" s="1411" t="s">
        <v>1906</v>
      </c>
      <c r="EJ1636" s="1411" t="s">
        <v>5338</v>
      </c>
      <c r="EK1636" s="1411" t="s">
        <v>5339</v>
      </c>
      <c r="EL1636" s="1411" t="s">
        <v>4997</v>
      </c>
      <c r="EM1636" s="1411" t="s">
        <v>4998</v>
      </c>
      <c r="EN1636" s="1411" t="s">
        <v>4999</v>
      </c>
      <c r="EO1636" s="1414" t="s">
        <v>5000</v>
      </c>
    </row>
    <row r="1637" spans="136:145">
      <c r="EF1637" s="1412"/>
      <c r="EG1637" s="1411" t="s">
        <v>5340</v>
      </c>
      <c r="EH1637" s="1411" t="s">
        <v>606</v>
      </c>
      <c r="EI1637" s="1411" t="s">
        <v>1906</v>
      </c>
      <c r="EJ1637" s="1411" t="s">
        <v>5341</v>
      </c>
      <c r="EK1637" s="1411" t="s">
        <v>5341</v>
      </c>
      <c r="EL1637" s="1411" t="s">
        <v>4997</v>
      </c>
      <c r="EM1637" s="1411" t="s">
        <v>4998</v>
      </c>
      <c r="EN1637" s="1411" t="s">
        <v>4999</v>
      </c>
      <c r="EO1637" s="1414" t="s">
        <v>5000</v>
      </c>
    </row>
    <row r="1638" spans="136:145">
      <c r="EF1638" s="1412"/>
      <c r="EG1638" s="1411" t="s">
        <v>5342</v>
      </c>
      <c r="EH1638" s="1411" t="s">
        <v>606</v>
      </c>
      <c r="EI1638" s="1411" t="s">
        <v>1906</v>
      </c>
      <c r="EJ1638" s="1411" t="s">
        <v>5343</v>
      </c>
      <c r="EK1638" s="1411" t="s">
        <v>5343</v>
      </c>
      <c r="EL1638" s="1411" t="s">
        <v>1908</v>
      </c>
      <c r="EM1638" s="1411" t="s">
        <v>5012</v>
      </c>
      <c r="EN1638" s="1411" t="s">
        <v>1910</v>
      </c>
      <c r="EO1638" s="1414" t="s">
        <v>1911</v>
      </c>
    </row>
    <row r="1639" spans="136:145">
      <c r="EF1639" s="1412"/>
      <c r="EG1639" s="1411" t="s">
        <v>5344</v>
      </c>
      <c r="EH1639" s="1411" t="s">
        <v>606</v>
      </c>
      <c r="EI1639" s="1411" t="s">
        <v>1906</v>
      </c>
      <c r="EJ1639" s="1411" t="s">
        <v>5345</v>
      </c>
      <c r="EK1639" s="1411" t="s">
        <v>5345</v>
      </c>
      <c r="EL1639" s="1411" t="s">
        <v>4997</v>
      </c>
      <c r="EM1639" s="1411" t="s">
        <v>4998</v>
      </c>
      <c r="EN1639" s="1411" t="s">
        <v>4999</v>
      </c>
      <c r="EO1639" s="1414" t="s">
        <v>5000</v>
      </c>
    </row>
    <row r="1640" spans="136:145">
      <c r="EF1640" s="1412"/>
      <c r="EG1640" s="1411" t="s">
        <v>5346</v>
      </c>
      <c r="EH1640" s="1411" t="s">
        <v>606</v>
      </c>
      <c r="EI1640" s="1411" t="s">
        <v>1906</v>
      </c>
      <c r="EJ1640" s="1411" t="s">
        <v>5347</v>
      </c>
      <c r="EK1640" s="1411" t="s">
        <v>5348</v>
      </c>
      <c r="EL1640" s="1411" t="s">
        <v>1908</v>
      </c>
      <c r="EM1640" s="1411" t="s">
        <v>5012</v>
      </c>
      <c r="EN1640" s="1411" t="s">
        <v>1910</v>
      </c>
      <c r="EO1640" s="1414" t="s">
        <v>1911</v>
      </c>
    </row>
    <row r="1641" spans="136:145">
      <c r="EF1641" s="1412"/>
      <c r="EG1641" s="1411" t="s">
        <v>5349</v>
      </c>
      <c r="EH1641" s="1411" t="s">
        <v>606</v>
      </c>
      <c r="EI1641" s="1411" t="s">
        <v>1906</v>
      </c>
      <c r="EJ1641" s="1411" t="s">
        <v>5350</v>
      </c>
      <c r="EK1641" s="1411" t="s">
        <v>5350</v>
      </c>
      <c r="EL1641" s="1411" t="s">
        <v>1908</v>
      </c>
      <c r="EM1641" s="1411" t="s">
        <v>5012</v>
      </c>
      <c r="EN1641" s="1411" t="s">
        <v>1910</v>
      </c>
      <c r="EO1641" s="1414" t="s">
        <v>1911</v>
      </c>
    </row>
    <row r="1642" spans="136:145">
      <c r="EF1642" s="1412"/>
      <c r="EG1642" s="1411" t="s">
        <v>5351</v>
      </c>
      <c r="EH1642" s="1411" t="s">
        <v>606</v>
      </c>
      <c r="EI1642" s="1411" t="s">
        <v>1906</v>
      </c>
      <c r="EJ1642" s="1411" t="s">
        <v>5352</v>
      </c>
      <c r="EK1642" s="1411" t="s">
        <v>5353</v>
      </c>
      <c r="EL1642" s="1411" t="s">
        <v>1908</v>
      </c>
      <c r="EM1642" s="1411" t="s">
        <v>5012</v>
      </c>
      <c r="EN1642" s="1411" t="s">
        <v>1910</v>
      </c>
      <c r="EO1642" s="1414" t="s">
        <v>1911</v>
      </c>
    </row>
    <row r="1643" spans="136:145">
      <c r="EF1643" s="1412"/>
      <c r="EG1643" s="1411" t="s">
        <v>5354</v>
      </c>
      <c r="EH1643" s="1411" t="s">
        <v>606</v>
      </c>
      <c r="EI1643" s="1411" t="s">
        <v>1906</v>
      </c>
      <c r="EJ1643" s="1411" t="s">
        <v>5355</v>
      </c>
      <c r="EK1643" s="1411" t="s">
        <v>5356</v>
      </c>
      <c r="EL1643" s="1411" t="s">
        <v>1908</v>
      </c>
      <c r="EM1643" s="1411" t="s">
        <v>5012</v>
      </c>
      <c r="EN1643" s="1411" t="s">
        <v>1910</v>
      </c>
      <c r="EO1643" s="1414" t="s">
        <v>1911</v>
      </c>
    </row>
    <row r="1644" spans="136:145">
      <c r="EF1644" s="1412"/>
      <c r="EG1644" s="1411" t="s">
        <v>5357</v>
      </c>
      <c r="EH1644" s="1411" t="s">
        <v>606</v>
      </c>
      <c r="EI1644" s="1411" t="s">
        <v>1906</v>
      </c>
      <c r="EJ1644" s="1411" t="s">
        <v>5358</v>
      </c>
      <c r="EK1644" s="1411" t="s">
        <v>5358</v>
      </c>
      <c r="EL1644" s="1411" t="s">
        <v>1908</v>
      </c>
      <c r="EM1644" s="1411" t="s">
        <v>5012</v>
      </c>
      <c r="EN1644" s="1411" t="s">
        <v>1910</v>
      </c>
      <c r="EO1644" s="1414" t="s">
        <v>1911</v>
      </c>
    </row>
    <row r="1645" spans="136:145">
      <c r="EF1645" s="1412"/>
      <c r="EG1645" s="1411" t="s">
        <v>5359</v>
      </c>
      <c r="EH1645" s="1411" t="s">
        <v>606</v>
      </c>
      <c r="EI1645" s="1411" t="s">
        <v>1906</v>
      </c>
      <c r="EJ1645" s="1411" t="s">
        <v>5360</v>
      </c>
      <c r="EK1645" s="1411" t="s">
        <v>5360</v>
      </c>
      <c r="EL1645" s="1411" t="s">
        <v>1908</v>
      </c>
      <c r="EM1645" s="1411" t="s">
        <v>5012</v>
      </c>
      <c r="EN1645" s="1411" t="s">
        <v>1910</v>
      </c>
      <c r="EO1645" s="1414" t="s">
        <v>1911</v>
      </c>
    </row>
    <row r="1646" spans="136:145">
      <c r="EF1646" s="1412"/>
      <c r="EG1646" s="1411" t="s">
        <v>5361</v>
      </c>
      <c r="EH1646" s="1411" t="s">
        <v>606</v>
      </c>
      <c r="EI1646" s="1411" t="s">
        <v>1906</v>
      </c>
      <c r="EJ1646" s="1411" t="s">
        <v>5362</v>
      </c>
      <c r="EK1646" s="1411" t="s">
        <v>5363</v>
      </c>
      <c r="EL1646" s="1411" t="s">
        <v>1908</v>
      </c>
      <c r="EM1646" s="1411" t="s">
        <v>5012</v>
      </c>
      <c r="EN1646" s="1411" t="s">
        <v>1910</v>
      </c>
      <c r="EO1646" s="1414" t="s">
        <v>1911</v>
      </c>
    </row>
    <row r="1647" spans="136:145">
      <c r="EF1647" s="1412"/>
      <c r="EG1647" s="1411" t="s">
        <v>5364</v>
      </c>
      <c r="EH1647" s="1411" t="s">
        <v>606</v>
      </c>
      <c r="EI1647" s="1411" t="s">
        <v>1906</v>
      </c>
      <c r="EJ1647" s="1411" t="s">
        <v>5365</v>
      </c>
      <c r="EK1647" s="1411" t="s">
        <v>5366</v>
      </c>
      <c r="EL1647" s="1411" t="s">
        <v>4997</v>
      </c>
      <c r="EM1647" s="1411" t="s">
        <v>4998</v>
      </c>
      <c r="EN1647" s="1411" t="s">
        <v>4999</v>
      </c>
      <c r="EO1647" s="1414" t="s">
        <v>5000</v>
      </c>
    </row>
    <row r="1648" spans="136:145">
      <c r="EF1648" s="1412"/>
      <c r="EG1648" s="1411" t="s">
        <v>5367</v>
      </c>
      <c r="EH1648" s="1411" t="s">
        <v>606</v>
      </c>
      <c r="EI1648" s="1411" t="s">
        <v>1906</v>
      </c>
      <c r="EJ1648" s="1411" t="s">
        <v>5368</v>
      </c>
      <c r="EK1648" s="1411" t="s">
        <v>5369</v>
      </c>
      <c r="EL1648" s="1411" t="s">
        <v>4997</v>
      </c>
      <c r="EM1648" s="1411" t="s">
        <v>4998</v>
      </c>
      <c r="EN1648" s="1411" t="s">
        <v>4999</v>
      </c>
      <c r="EO1648" s="1414" t="s">
        <v>5000</v>
      </c>
    </row>
    <row r="1649" spans="136:145">
      <c r="EF1649" s="1412"/>
      <c r="EG1649" s="1411" t="s">
        <v>5370</v>
      </c>
      <c r="EH1649" s="1411" t="s">
        <v>606</v>
      </c>
      <c r="EI1649" s="1411" t="s">
        <v>1906</v>
      </c>
      <c r="EJ1649" s="1411" t="s">
        <v>5371</v>
      </c>
      <c r="EK1649" s="1411" t="s">
        <v>5372</v>
      </c>
      <c r="EL1649" s="1411" t="s">
        <v>4997</v>
      </c>
      <c r="EM1649" s="1411" t="s">
        <v>4998</v>
      </c>
      <c r="EN1649" s="1411" t="s">
        <v>4999</v>
      </c>
      <c r="EO1649" s="1414" t="s">
        <v>5000</v>
      </c>
    </row>
    <row r="1650" spans="136:145">
      <c r="EF1650" s="1412"/>
      <c r="EG1650" s="1411" t="s">
        <v>5373</v>
      </c>
      <c r="EH1650" s="1411" t="s">
        <v>606</v>
      </c>
      <c r="EI1650" s="1411" t="s">
        <v>1906</v>
      </c>
      <c r="EJ1650" s="1411" t="s">
        <v>5374</v>
      </c>
      <c r="EK1650" s="1411" t="s">
        <v>5375</v>
      </c>
      <c r="EL1650" s="1411" t="s">
        <v>4997</v>
      </c>
      <c r="EM1650" s="1411" t="s">
        <v>4998</v>
      </c>
      <c r="EN1650" s="1411" t="s">
        <v>4999</v>
      </c>
      <c r="EO1650" s="1414" t="s">
        <v>5000</v>
      </c>
    </row>
    <row r="1651" spans="136:145">
      <c r="EF1651" s="1412"/>
      <c r="EG1651" s="1411" t="s">
        <v>5376</v>
      </c>
      <c r="EH1651" s="1411" t="s">
        <v>606</v>
      </c>
      <c r="EI1651" s="1411" t="s">
        <v>1906</v>
      </c>
      <c r="EJ1651" s="1411" t="s">
        <v>5377</v>
      </c>
      <c r="EK1651" s="1411" t="s">
        <v>5377</v>
      </c>
      <c r="EL1651" s="1411" t="s">
        <v>4997</v>
      </c>
      <c r="EM1651" s="1411" t="s">
        <v>4998</v>
      </c>
      <c r="EN1651" s="1411" t="s">
        <v>4999</v>
      </c>
      <c r="EO1651" s="1414" t="s">
        <v>5000</v>
      </c>
    </row>
    <row r="1652" spans="136:145">
      <c r="EF1652" s="1412"/>
      <c r="EG1652" s="1411" t="s">
        <v>5378</v>
      </c>
      <c r="EH1652" s="1411" t="s">
        <v>606</v>
      </c>
      <c r="EI1652" s="1411" t="s">
        <v>1906</v>
      </c>
      <c r="EJ1652" s="1411" t="s">
        <v>5379</v>
      </c>
      <c r="EK1652" s="1411" t="s">
        <v>5380</v>
      </c>
      <c r="EL1652" s="1411" t="s">
        <v>4997</v>
      </c>
      <c r="EM1652" s="1411" t="s">
        <v>4998</v>
      </c>
      <c r="EN1652" s="1411" t="s">
        <v>4999</v>
      </c>
      <c r="EO1652" s="1414" t="s">
        <v>5000</v>
      </c>
    </row>
    <row r="1653" spans="136:145">
      <c r="EF1653" s="1412"/>
      <c r="EG1653" s="1411" t="s">
        <v>5381</v>
      </c>
      <c r="EH1653" s="1411" t="s">
        <v>606</v>
      </c>
      <c r="EI1653" s="1411" t="s">
        <v>1906</v>
      </c>
      <c r="EJ1653" s="1411" t="s">
        <v>5382</v>
      </c>
      <c r="EK1653" s="1411" t="s">
        <v>5382</v>
      </c>
      <c r="EL1653" s="1411" t="s">
        <v>4997</v>
      </c>
      <c r="EM1653" s="1411" t="s">
        <v>4998</v>
      </c>
      <c r="EN1653" s="1411" t="s">
        <v>4999</v>
      </c>
      <c r="EO1653" s="1414" t="s">
        <v>5000</v>
      </c>
    </row>
    <row r="1654" spans="136:145">
      <c r="EF1654" s="1412"/>
      <c r="EG1654" s="1411" t="s">
        <v>5383</v>
      </c>
      <c r="EH1654" s="1411" t="s">
        <v>606</v>
      </c>
      <c r="EI1654" s="1411" t="s">
        <v>1906</v>
      </c>
      <c r="EJ1654" s="1411" t="s">
        <v>5384</v>
      </c>
      <c r="EK1654" s="1411" t="s">
        <v>5384</v>
      </c>
      <c r="EL1654" s="1411" t="s">
        <v>4997</v>
      </c>
      <c r="EM1654" s="1411" t="s">
        <v>4998</v>
      </c>
      <c r="EN1654" s="1411" t="s">
        <v>4999</v>
      </c>
      <c r="EO1654" s="1414" t="s">
        <v>5000</v>
      </c>
    </row>
    <row r="1655" spans="136:145">
      <c r="EF1655" s="1412"/>
      <c r="EG1655" s="1411" t="s">
        <v>5385</v>
      </c>
      <c r="EH1655" s="1411" t="s">
        <v>606</v>
      </c>
      <c r="EI1655" s="1411" t="s">
        <v>1906</v>
      </c>
      <c r="EJ1655" s="1411" t="s">
        <v>5386</v>
      </c>
      <c r="EK1655" s="1411" t="s">
        <v>5386</v>
      </c>
      <c r="EL1655" s="1411" t="s">
        <v>4997</v>
      </c>
      <c r="EM1655" s="1411" t="s">
        <v>4998</v>
      </c>
      <c r="EN1655" s="1411" t="s">
        <v>4999</v>
      </c>
      <c r="EO1655" s="1414" t="s">
        <v>5000</v>
      </c>
    </row>
    <row r="1656" spans="136:145">
      <c r="EF1656" s="1412"/>
      <c r="EG1656" s="1411" t="s">
        <v>5387</v>
      </c>
      <c r="EH1656" s="1411" t="s">
        <v>606</v>
      </c>
      <c r="EI1656" s="1411" t="s">
        <v>1906</v>
      </c>
      <c r="EJ1656" s="1411" t="s">
        <v>5388</v>
      </c>
      <c r="EK1656" s="1411" t="s">
        <v>5388</v>
      </c>
      <c r="EL1656" s="1411" t="s">
        <v>4997</v>
      </c>
      <c r="EM1656" s="1411" t="s">
        <v>4998</v>
      </c>
      <c r="EN1656" s="1411" t="s">
        <v>4999</v>
      </c>
      <c r="EO1656" s="1414" t="s">
        <v>5000</v>
      </c>
    </row>
    <row r="1657" spans="136:145">
      <c r="EF1657" s="1412"/>
      <c r="EG1657" s="1411" t="s">
        <v>5389</v>
      </c>
      <c r="EH1657" s="1411" t="s">
        <v>606</v>
      </c>
      <c r="EI1657" s="1411" t="s">
        <v>1906</v>
      </c>
      <c r="EJ1657" s="1411" t="s">
        <v>5390</v>
      </c>
      <c r="EK1657" s="1411" t="s">
        <v>5390</v>
      </c>
      <c r="EL1657" s="1411" t="s">
        <v>1908</v>
      </c>
      <c r="EM1657" s="1411" t="s">
        <v>5012</v>
      </c>
      <c r="EN1657" s="1411" t="s">
        <v>1910</v>
      </c>
      <c r="EO1657" s="1414" t="s">
        <v>1911</v>
      </c>
    </row>
    <row r="1658" spans="136:145">
      <c r="EF1658" s="1412"/>
      <c r="EG1658" s="1411" t="s">
        <v>5391</v>
      </c>
      <c r="EH1658" s="1411" t="s">
        <v>606</v>
      </c>
      <c r="EI1658" s="1411" t="s">
        <v>1906</v>
      </c>
      <c r="EJ1658" s="1411" t="s">
        <v>5392</v>
      </c>
      <c r="EK1658" s="1411" t="s">
        <v>5392</v>
      </c>
      <c r="EL1658" s="1411" t="s">
        <v>4997</v>
      </c>
      <c r="EM1658" s="1411" t="s">
        <v>4998</v>
      </c>
      <c r="EN1658" s="1411" t="s">
        <v>4999</v>
      </c>
      <c r="EO1658" s="1414" t="s">
        <v>5000</v>
      </c>
    </row>
    <row r="1659" spans="136:145">
      <c r="EF1659" s="1412"/>
      <c r="EG1659" s="1411" t="s">
        <v>5393</v>
      </c>
      <c r="EH1659" s="1411" t="s">
        <v>606</v>
      </c>
      <c r="EI1659" s="1411" t="s">
        <v>1906</v>
      </c>
      <c r="EJ1659" s="1411" t="s">
        <v>5394</v>
      </c>
      <c r="EK1659" s="1411" t="s">
        <v>5395</v>
      </c>
      <c r="EL1659" s="1411" t="s">
        <v>4997</v>
      </c>
      <c r="EM1659" s="1411" t="s">
        <v>4998</v>
      </c>
      <c r="EN1659" s="1411" t="s">
        <v>4999</v>
      </c>
      <c r="EO1659" s="1414" t="s">
        <v>5000</v>
      </c>
    </row>
    <row r="1660" spans="136:145">
      <c r="EF1660" s="1412"/>
      <c r="EG1660" s="1411" t="s">
        <v>5396</v>
      </c>
      <c r="EH1660" s="1411" t="s">
        <v>606</v>
      </c>
      <c r="EI1660" s="1411" t="s">
        <v>1906</v>
      </c>
      <c r="EJ1660" s="1411" t="s">
        <v>5397</v>
      </c>
      <c r="EK1660" s="1411" t="s">
        <v>5397</v>
      </c>
      <c r="EL1660" s="1411" t="s">
        <v>4997</v>
      </c>
      <c r="EM1660" s="1411" t="s">
        <v>4998</v>
      </c>
      <c r="EN1660" s="1411" t="s">
        <v>4999</v>
      </c>
      <c r="EO1660" s="1414" t="s">
        <v>5000</v>
      </c>
    </row>
    <row r="1661" spans="136:145">
      <c r="EF1661" s="1412"/>
      <c r="EG1661" s="1411" t="s">
        <v>5398</v>
      </c>
      <c r="EH1661" s="1411" t="s">
        <v>606</v>
      </c>
      <c r="EI1661" s="1411" t="s">
        <v>1906</v>
      </c>
      <c r="EJ1661" s="1411" t="s">
        <v>5399</v>
      </c>
      <c r="EK1661" s="1411" t="s">
        <v>5399</v>
      </c>
      <c r="EL1661" s="1411" t="s">
        <v>4997</v>
      </c>
      <c r="EM1661" s="1411" t="s">
        <v>4998</v>
      </c>
      <c r="EN1661" s="1411" t="s">
        <v>4999</v>
      </c>
      <c r="EO1661" s="1414" t="s">
        <v>5000</v>
      </c>
    </row>
    <row r="1662" spans="136:145">
      <c r="EF1662" s="1412"/>
      <c r="EG1662" s="1411" t="s">
        <v>5400</v>
      </c>
      <c r="EH1662" s="1411" t="s">
        <v>606</v>
      </c>
      <c r="EI1662" s="1411" t="s">
        <v>1906</v>
      </c>
      <c r="EJ1662" s="1411" t="s">
        <v>5401</v>
      </c>
      <c r="EK1662" s="1411" t="s">
        <v>5401</v>
      </c>
      <c r="EL1662" s="1411" t="s">
        <v>1908</v>
      </c>
      <c r="EM1662" s="1411" t="s">
        <v>5012</v>
      </c>
      <c r="EN1662" s="1411" t="s">
        <v>1910</v>
      </c>
      <c r="EO1662" s="1414" t="s">
        <v>1911</v>
      </c>
    </row>
    <row r="1663" spans="136:145">
      <c r="EF1663" s="1412"/>
      <c r="EG1663" s="1411" t="s">
        <v>5402</v>
      </c>
      <c r="EH1663" s="1411" t="s">
        <v>606</v>
      </c>
      <c r="EI1663" s="1411" t="s">
        <v>1906</v>
      </c>
      <c r="EJ1663" s="1411" t="s">
        <v>5403</v>
      </c>
      <c r="EK1663" s="1411" t="s">
        <v>5403</v>
      </c>
      <c r="EL1663" s="1411" t="s">
        <v>1908</v>
      </c>
      <c r="EM1663" s="1411" t="s">
        <v>5012</v>
      </c>
      <c r="EN1663" s="1411" t="s">
        <v>1910</v>
      </c>
      <c r="EO1663" s="1414" t="s">
        <v>1911</v>
      </c>
    </row>
    <row r="1664" spans="136:145">
      <c r="EF1664" s="1412"/>
      <c r="EG1664" s="1411" t="s">
        <v>5404</v>
      </c>
      <c r="EH1664" s="1411" t="s">
        <v>606</v>
      </c>
      <c r="EI1664" s="1411" t="s">
        <v>1906</v>
      </c>
      <c r="EJ1664" s="1411" t="s">
        <v>5405</v>
      </c>
      <c r="EK1664" s="1411" t="s">
        <v>5406</v>
      </c>
      <c r="EL1664" s="1411" t="s">
        <v>4997</v>
      </c>
      <c r="EM1664" s="1411" t="s">
        <v>4998</v>
      </c>
      <c r="EN1664" s="1411" t="s">
        <v>4999</v>
      </c>
      <c r="EO1664" s="1414" t="s">
        <v>5000</v>
      </c>
    </row>
    <row r="1665" spans="136:145">
      <c r="EF1665" s="1412"/>
      <c r="EG1665" s="1411" t="s">
        <v>5407</v>
      </c>
      <c r="EH1665" s="1411" t="s">
        <v>606</v>
      </c>
      <c r="EI1665" s="1411" t="s">
        <v>1906</v>
      </c>
      <c r="EJ1665" s="1411" t="s">
        <v>781</v>
      </c>
      <c r="EK1665" s="1411" t="s">
        <v>781</v>
      </c>
      <c r="EL1665" s="1411" t="s">
        <v>1980</v>
      </c>
      <c r="EM1665" s="1411" t="s">
        <v>1981</v>
      </c>
      <c r="EN1665" s="1411" t="s">
        <v>1910</v>
      </c>
      <c r="EO1665" s="1414" t="s">
        <v>1982</v>
      </c>
    </row>
    <row r="1666" spans="136:145">
      <c r="EF1666" s="1412"/>
      <c r="EG1666" s="1411" t="s">
        <v>5408</v>
      </c>
      <c r="EH1666" s="1411" t="s">
        <v>606</v>
      </c>
      <c r="EI1666" s="1411" t="s">
        <v>1906</v>
      </c>
      <c r="EJ1666" s="1411" t="s">
        <v>5409</v>
      </c>
      <c r="EK1666" s="1411" t="s">
        <v>5409</v>
      </c>
      <c r="EL1666" s="1411" t="s">
        <v>1908</v>
      </c>
      <c r="EM1666" s="1411" t="s">
        <v>5012</v>
      </c>
      <c r="EN1666" s="1411" t="s">
        <v>1910</v>
      </c>
      <c r="EO1666" s="1414" t="s">
        <v>1911</v>
      </c>
    </row>
    <row r="1667" spans="136:145">
      <c r="EF1667" s="1412"/>
      <c r="EG1667" s="1411" t="s">
        <v>5410</v>
      </c>
      <c r="EH1667" s="1411" t="s">
        <v>606</v>
      </c>
      <c r="EI1667" s="1411" t="s">
        <v>1906</v>
      </c>
      <c r="EJ1667" s="1411" t="s">
        <v>5411</v>
      </c>
      <c r="EK1667" s="1411" t="s">
        <v>5411</v>
      </c>
      <c r="EL1667" s="1411" t="s">
        <v>1908</v>
      </c>
      <c r="EM1667" s="1411" t="s">
        <v>5012</v>
      </c>
      <c r="EN1667" s="1411" t="s">
        <v>1910</v>
      </c>
      <c r="EO1667" s="1414" t="s">
        <v>1911</v>
      </c>
    </row>
    <row r="1668" spans="136:145">
      <c r="EF1668" s="1412"/>
      <c r="EG1668" s="1411" t="s">
        <v>5412</v>
      </c>
      <c r="EH1668" s="1411" t="s">
        <v>606</v>
      </c>
      <c r="EI1668" s="1411" t="s">
        <v>1906</v>
      </c>
      <c r="EJ1668" s="1411" t="s">
        <v>5413</v>
      </c>
      <c r="EK1668" s="1411" t="s">
        <v>5414</v>
      </c>
      <c r="EL1668" s="1411" t="s">
        <v>4997</v>
      </c>
      <c r="EM1668" s="1411" t="s">
        <v>4998</v>
      </c>
      <c r="EN1668" s="1411" t="s">
        <v>4999</v>
      </c>
      <c r="EO1668" s="1414" t="s">
        <v>5000</v>
      </c>
    </row>
    <row r="1669" spans="136:145">
      <c r="EF1669" s="1412"/>
      <c r="EG1669" s="1411" t="s">
        <v>5415</v>
      </c>
      <c r="EH1669" s="1411" t="s">
        <v>606</v>
      </c>
      <c r="EI1669" s="1411" t="s">
        <v>1906</v>
      </c>
      <c r="EJ1669" s="1411" t="s">
        <v>5416</v>
      </c>
      <c r="EK1669" s="1411" t="s">
        <v>5416</v>
      </c>
      <c r="EL1669" s="1411" t="s">
        <v>4997</v>
      </c>
      <c r="EM1669" s="1411" t="s">
        <v>4998</v>
      </c>
      <c r="EN1669" s="1411" t="s">
        <v>4999</v>
      </c>
      <c r="EO1669" s="1414" t="s">
        <v>5000</v>
      </c>
    </row>
    <row r="1670" spans="136:145">
      <c r="EF1670" s="1412"/>
      <c r="EG1670" s="1411" t="s">
        <v>5417</v>
      </c>
      <c r="EH1670" s="1411" t="s">
        <v>606</v>
      </c>
      <c r="EI1670" s="1411" t="s">
        <v>1906</v>
      </c>
      <c r="EJ1670" s="1411" t="s">
        <v>5418</v>
      </c>
      <c r="EK1670" s="1411" t="s">
        <v>5418</v>
      </c>
      <c r="EL1670" s="1411" t="s">
        <v>4997</v>
      </c>
      <c r="EM1670" s="1411" t="s">
        <v>4998</v>
      </c>
      <c r="EN1670" s="1411" t="s">
        <v>4999</v>
      </c>
      <c r="EO1670" s="1414" t="s">
        <v>5000</v>
      </c>
    </row>
    <row r="1671" spans="136:145">
      <c r="EF1671" s="1412"/>
      <c r="EG1671" s="1411" t="s">
        <v>5419</v>
      </c>
      <c r="EH1671" s="1411" t="s">
        <v>606</v>
      </c>
      <c r="EI1671" s="1411" t="s">
        <v>1906</v>
      </c>
      <c r="EJ1671" s="1411" t="s">
        <v>5420</v>
      </c>
      <c r="EK1671" s="1411" t="s">
        <v>5420</v>
      </c>
      <c r="EL1671" s="1411" t="s">
        <v>1908</v>
      </c>
      <c r="EM1671" s="1411" t="s">
        <v>5012</v>
      </c>
      <c r="EN1671" s="1411" t="s">
        <v>1910</v>
      </c>
      <c r="EO1671" s="1414" t="s">
        <v>1911</v>
      </c>
    </row>
    <row r="1672" spans="136:145">
      <c r="EF1672" s="1412"/>
      <c r="EG1672" s="1411" t="s">
        <v>5421</v>
      </c>
      <c r="EH1672" s="1411" t="s">
        <v>606</v>
      </c>
      <c r="EI1672" s="1411" t="s">
        <v>1906</v>
      </c>
      <c r="EJ1672" s="1411" t="s">
        <v>5422</v>
      </c>
      <c r="EK1672" s="1411" t="s">
        <v>5422</v>
      </c>
      <c r="EL1672" s="1411" t="s">
        <v>4997</v>
      </c>
      <c r="EM1672" s="1411" t="s">
        <v>4998</v>
      </c>
      <c r="EN1672" s="1411" t="s">
        <v>4999</v>
      </c>
      <c r="EO1672" s="1414" t="s">
        <v>5000</v>
      </c>
    </row>
    <row r="1673" spans="136:145">
      <c r="EF1673" s="1412"/>
      <c r="EG1673" s="1411" t="s">
        <v>5423</v>
      </c>
      <c r="EH1673" s="1411" t="s">
        <v>606</v>
      </c>
      <c r="EI1673" s="1411" t="s">
        <v>1906</v>
      </c>
      <c r="EJ1673" s="1411" t="s">
        <v>5424</v>
      </c>
      <c r="EK1673" s="1411" t="s">
        <v>5424</v>
      </c>
      <c r="EL1673" s="1411" t="s">
        <v>1908</v>
      </c>
      <c r="EM1673" s="1411" t="s">
        <v>5012</v>
      </c>
      <c r="EN1673" s="1411" t="s">
        <v>1910</v>
      </c>
      <c r="EO1673" s="1414" t="s">
        <v>1911</v>
      </c>
    </row>
    <row r="1674" spans="136:145">
      <c r="EF1674" s="1412"/>
      <c r="EG1674" s="1411" t="s">
        <v>5425</v>
      </c>
      <c r="EH1674" s="1411" t="s">
        <v>606</v>
      </c>
      <c r="EI1674" s="1411" t="s">
        <v>1906</v>
      </c>
      <c r="EJ1674" s="1411" t="s">
        <v>5426</v>
      </c>
      <c r="EK1674" s="1411" t="s">
        <v>5426</v>
      </c>
      <c r="EL1674" s="1411" t="s">
        <v>4997</v>
      </c>
      <c r="EM1674" s="1411" t="s">
        <v>4998</v>
      </c>
      <c r="EN1674" s="1411" t="s">
        <v>4999</v>
      </c>
      <c r="EO1674" s="1414" t="s">
        <v>5000</v>
      </c>
    </row>
    <row r="1675" spans="136:145">
      <c r="EF1675" s="1412"/>
      <c r="EG1675" s="1411" t="s">
        <v>5427</v>
      </c>
      <c r="EH1675" s="1411" t="s">
        <v>606</v>
      </c>
      <c r="EI1675" s="1411" t="s">
        <v>1906</v>
      </c>
      <c r="EJ1675" s="1411" t="s">
        <v>5428</v>
      </c>
      <c r="EK1675" s="1411" t="s">
        <v>5429</v>
      </c>
      <c r="EL1675" s="1411" t="s">
        <v>4997</v>
      </c>
      <c r="EM1675" s="1411" t="s">
        <v>4998</v>
      </c>
      <c r="EN1675" s="1411" t="s">
        <v>4999</v>
      </c>
      <c r="EO1675" s="1414" t="s">
        <v>5000</v>
      </c>
    </row>
    <row r="1676" spans="136:145">
      <c r="EF1676" s="1412"/>
      <c r="EG1676" s="1411" t="s">
        <v>5430</v>
      </c>
      <c r="EH1676" s="1411" t="s">
        <v>606</v>
      </c>
      <c r="EI1676" s="1411" t="s">
        <v>1906</v>
      </c>
      <c r="EJ1676" s="1411" t="s">
        <v>5431</v>
      </c>
      <c r="EK1676" s="1411" t="s">
        <v>5432</v>
      </c>
      <c r="EL1676" s="1411" t="s">
        <v>4997</v>
      </c>
      <c r="EM1676" s="1411" t="s">
        <v>4998</v>
      </c>
      <c r="EN1676" s="1411" t="s">
        <v>4999</v>
      </c>
      <c r="EO1676" s="1414" t="s">
        <v>5000</v>
      </c>
    </row>
    <row r="1677" spans="136:145">
      <c r="EF1677" s="1412"/>
      <c r="EG1677" s="1411" t="s">
        <v>5433</v>
      </c>
      <c r="EH1677" s="1411" t="s">
        <v>606</v>
      </c>
      <c r="EI1677" s="1411" t="s">
        <v>1906</v>
      </c>
      <c r="EJ1677" s="1411" t="s">
        <v>5434</v>
      </c>
      <c r="EK1677" s="1411" t="s">
        <v>5434</v>
      </c>
      <c r="EL1677" s="1411" t="s">
        <v>4997</v>
      </c>
      <c r="EM1677" s="1411" t="s">
        <v>4998</v>
      </c>
      <c r="EN1677" s="1411" t="s">
        <v>4999</v>
      </c>
      <c r="EO1677" s="1414" t="s">
        <v>5000</v>
      </c>
    </row>
    <row r="1678" spans="136:145">
      <c r="EF1678" s="1412"/>
      <c r="EG1678" s="1411" t="s">
        <v>5435</v>
      </c>
      <c r="EH1678" s="1411" t="s">
        <v>606</v>
      </c>
      <c r="EI1678" s="1411" t="s">
        <v>1906</v>
      </c>
      <c r="EJ1678" s="1411" t="s">
        <v>5436</v>
      </c>
      <c r="EK1678" s="1411" t="s">
        <v>5436</v>
      </c>
      <c r="EL1678" s="1411" t="s">
        <v>1908</v>
      </c>
      <c r="EM1678" s="1411" t="s">
        <v>5012</v>
      </c>
      <c r="EN1678" s="1411" t="s">
        <v>1910</v>
      </c>
      <c r="EO1678" s="1414" t="s">
        <v>1911</v>
      </c>
    </row>
    <row r="1679" spans="136:145">
      <c r="EF1679" s="1412"/>
      <c r="EG1679" s="1411" t="s">
        <v>5437</v>
      </c>
      <c r="EH1679" s="1411" t="s">
        <v>606</v>
      </c>
      <c r="EI1679" s="1411" t="s">
        <v>1906</v>
      </c>
      <c r="EJ1679" s="1411" t="s">
        <v>5438</v>
      </c>
      <c r="EK1679" s="1411" t="s">
        <v>5439</v>
      </c>
      <c r="EL1679" s="1411" t="s">
        <v>4997</v>
      </c>
      <c r="EM1679" s="1411" t="s">
        <v>4998</v>
      </c>
      <c r="EN1679" s="1411" t="s">
        <v>4999</v>
      </c>
      <c r="EO1679" s="1414" t="s">
        <v>5000</v>
      </c>
    </row>
    <row r="1680" spans="136:145">
      <c r="EF1680" s="1412"/>
      <c r="EG1680" s="1411" t="s">
        <v>5440</v>
      </c>
      <c r="EH1680" s="1411" t="s">
        <v>606</v>
      </c>
      <c r="EI1680" s="1411" t="s">
        <v>1906</v>
      </c>
      <c r="EJ1680" s="1411" t="s">
        <v>5441</v>
      </c>
      <c r="EK1680" s="1411" t="s">
        <v>5441</v>
      </c>
      <c r="EL1680" s="1411" t="s">
        <v>1908</v>
      </c>
      <c r="EM1680" s="1411" t="s">
        <v>5012</v>
      </c>
      <c r="EN1680" s="1411" t="s">
        <v>1910</v>
      </c>
      <c r="EO1680" s="1414" t="s">
        <v>1911</v>
      </c>
    </row>
    <row r="1681" spans="136:145">
      <c r="EF1681" s="1412"/>
      <c r="EG1681" s="1411" t="s">
        <v>5442</v>
      </c>
      <c r="EH1681" s="1411" t="s">
        <v>606</v>
      </c>
      <c r="EI1681" s="1411" t="s">
        <v>1906</v>
      </c>
      <c r="EJ1681" s="1411" t="s">
        <v>5443</v>
      </c>
      <c r="EK1681" s="1411" t="s">
        <v>5443</v>
      </c>
      <c r="EL1681" s="1411" t="s">
        <v>4997</v>
      </c>
      <c r="EM1681" s="1411" t="s">
        <v>4998</v>
      </c>
      <c r="EN1681" s="1411" t="s">
        <v>4999</v>
      </c>
      <c r="EO1681" s="1414" t="s">
        <v>5000</v>
      </c>
    </row>
    <row r="1682" spans="136:145">
      <c r="EF1682" s="1412"/>
      <c r="EG1682" s="1411" t="s">
        <v>5444</v>
      </c>
      <c r="EH1682" s="1411" t="s">
        <v>606</v>
      </c>
      <c r="EI1682" s="1411" t="s">
        <v>1906</v>
      </c>
      <c r="EJ1682" s="1411" t="s">
        <v>5445</v>
      </c>
      <c r="EK1682" s="1411" t="s">
        <v>5446</v>
      </c>
      <c r="EL1682" s="1411" t="s">
        <v>4997</v>
      </c>
      <c r="EM1682" s="1411" t="s">
        <v>4998</v>
      </c>
      <c r="EN1682" s="1411" t="s">
        <v>4999</v>
      </c>
      <c r="EO1682" s="1414" t="s">
        <v>5000</v>
      </c>
    </row>
    <row r="1683" spans="136:145">
      <c r="EF1683" s="1412"/>
      <c r="EG1683" s="1411" t="s">
        <v>5447</v>
      </c>
      <c r="EH1683" s="1411" t="s">
        <v>606</v>
      </c>
      <c r="EI1683" s="1411" t="s">
        <v>1906</v>
      </c>
      <c r="EJ1683" s="1411" t="s">
        <v>5448</v>
      </c>
      <c r="EK1683" s="1411" t="s">
        <v>5449</v>
      </c>
      <c r="EL1683" s="1411" t="s">
        <v>4997</v>
      </c>
      <c r="EM1683" s="1411" t="s">
        <v>4998</v>
      </c>
      <c r="EN1683" s="1411" t="s">
        <v>4999</v>
      </c>
      <c r="EO1683" s="1414" t="s">
        <v>5000</v>
      </c>
    </row>
    <row r="1684" spans="136:145">
      <c r="EF1684" s="1412"/>
      <c r="EG1684" s="1411" t="s">
        <v>5450</v>
      </c>
      <c r="EH1684" s="1411" t="s">
        <v>606</v>
      </c>
      <c r="EI1684" s="1411" t="s">
        <v>1906</v>
      </c>
      <c r="EJ1684" s="1411" t="s">
        <v>5451</v>
      </c>
      <c r="EK1684" s="1411" t="s">
        <v>5452</v>
      </c>
      <c r="EL1684" s="1411" t="s">
        <v>4997</v>
      </c>
      <c r="EM1684" s="1411" t="s">
        <v>4998</v>
      </c>
      <c r="EN1684" s="1411" t="s">
        <v>4999</v>
      </c>
      <c r="EO1684" s="1414" t="s">
        <v>5000</v>
      </c>
    </row>
    <row r="1685" spans="136:145">
      <c r="EF1685" s="1412"/>
      <c r="EG1685" s="1411" t="s">
        <v>5453</v>
      </c>
      <c r="EH1685" s="1411" t="s">
        <v>606</v>
      </c>
      <c r="EI1685" s="1411" t="s">
        <v>1906</v>
      </c>
      <c r="EJ1685" s="1411" t="s">
        <v>5454</v>
      </c>
      <c r="EK1685" s="1411" t="s">
        <v>5454</v>
      </c>
      <c r="EL1685" s="1411" t="s">
        <v>1908</v>
      </c>
      <c r="EM1685" s="1411" t="s">
        <v>5012</v>
      </c>
      <c r="EN1685" s="1411" t="s">
        <v>1910</v>
      </c>
      <c r="EO1685" s="1414" t="s">
        <v>1911</v>
      </c>
    </row>
    <row r="1686" spans="136:145">
      <c r="EF1686" s="1412"/>
      <c r="EG1686" s="1411" t="s">
        <v>5455</v>
      </c>
      <c r="EH1686" s="1411" t="s">
        <v>606</v>
      </c>
      <c r="EI1686" s="1411" t="s">
        <v>1906</v>
      </c>
      <c r="EJ1686" s="1411" t="s">
        <v>5456</v>
      </c>
      <c r="EK1686" s="1411" t="s">
        <v>5456</v>
      </c>
      <c r="EL1686" s="1411" t="s">
        <v>4997</v>
      </c>
      <c r="EM1686" s="1411" t="s">
        <v>4998</v>
      </c>
      <c r="EN1686" s="1411" t="s">
        <v>4999</v>
      </c>
      <c r="EO1686" s="1414" t="s">
        <v>5000</v>
      </c>
    </row>
    <row r="1687" spans="136:145">
      <c r="EF1687" s="1412"/>
      <c r="EG1687" s="1411" t="s">
        <v>5457</v>
      </c>
      <c r="EH1687" s="1411" t="s">
        <v>606</v>
      </c>
      <c r="EI1687" s="1411" t="s">
        <v>1906</v>
      </c>
      <c r="EJ1687" s="1411" t="s">
        <v>5458</v>
      </c>
      <c r="EK1687" s="1411" t="s">
        <v>5459</v>
      </c>
      <c r="EL1687" s="1411" t="s">
        <v>4997</v>
      </c>
      <c r="EM1687" s="1411" t="s">
        <v>4998</v>
      </c>
      <c r="EN1687" s="1411" t="s">
        <v>4999</v>
      </c>
      <c r="EO1687" s="1414" t="s">
        <v>5000</v>
      </c>
    </row>
    <row r="1688" spans="136:145">
      <c r="EF1688" s="1412"/>
      <c r="EG1688" s="1411" t="s">
        <v>5460</v>
      </c>
      <c r="EH1688" s="1411" t="s">
        <v>606</v>
      </c>
      <c r="EI1688" s="1411" t="s">
        <v>1906</v>
      </c>
      <c r="EJ1688" s="1411" t="s">
        <v>5461</v>
      </c>
      <c r="EK1688" s="1411" t="s">
        <v>5461</v>
      </c>
      <c r="EL1688" s="1411" t="s">
        <v>4997</v>
      </c>
      <c r="EM1688" s="1411" t="s">
        <v>4998</v>
      </c>
      <c r="EN1688" s="1411" t="s">
        <v>4999</v>
      </c>
      <c r="EO1688" s="1414" t="s">
        <v>5000</v>
      </c>
    </row>
    <row r="1689" spans="136:145">
      <c r="EF1689" s="1412"/>
      <c r="EG1689" s="1411" t="s">
        <v>5462</v>
      </c>
      <c r="EH1689" s="1411" t="s">
        <v>606</v>
      </c>
      <c r="EI1689" s="1411" t="s">
        <v>1906</v>
      </c>
      <c r="EJ1689" s="1411" t="s">
        <v>5463</v>
      </c>
      <c r="EK1689" s="1411" t="s">
        <v>5464</v>
      </c>
      <c r="EL1689" s="1411" t="s">
        <v>4997</v>
      </c>
      <c r="EM1689" s="1411" t="s">
        <v>4998</v>
      </c>
      <c r="EN1689" s="1411" t="s">
        <v>4999</v>
      </c>
      <c r="EO1689" s="1414" t="s">
        <v>5000</v>
      </c>
    </row>
    <row r="1690" spans="136:145">
      <c r="EF1690" s="1412"/>
      <c r="EG1690" s="1411" t="s">
        <v>5465</v>
      </c>
      <c r="EH1690" s="1411" t="s">
        <v>606</v>
      </c>
      <c r="EI1690" s="1411" t="s">
        <v>1906</v>
      </c>
      <c r="EJ1690" s="1411" t="s">
        <v>782</v>
      </c>
      <c r="EK1690" s="1411" t="s">
        <v>782</v>
      </c>
      <c r="EL1690" s="1411" t="s">
        <v>1908</v>
      </c>
      <c r="EM1690" s="1411" t="s">
        <v>5012</v>
      </c>
      <c r="EN1690" s="1411" t="s">
        <v>1910</v>
      </c>
      <c r="EO1690" s="1414" t="s">
        <v>1911</v>
      </c>
    </row>
    <row r="1691" spans="136:145">
      <c r="EF1691" s="1412"/>
      <c r="EG1691" s="1411" t="s">
        <v>5466</v>
      </c>
      <c r="EH1691" s="1411" t="s">
        <v>606</v>
      </c>
      <c r="EI1691" s="1411" t="s">
        <v>1906</v>
      </c>
      <c r="EJ1691" s="1411" t="s">
        <v>5467</v>
      </c>
      <c r="EK1691" s="1411" t="s">
        <v>5467</v>
      </c>
      <c r="EL1691" s="1411" t="s">
        <v>1908</v>
      </c>
      <c r="EM1691" s="1411" t="s">
        <v>5012</v>
      </c>
      <c r="EN1691" s="1411" t="s">
        <v>1910</v>
      </c>
      <c r="EO1691" s="1414" t="s">
        <v>1911</v>
      </c>
    </row>
    <row r="1692" spans="136:145">
      <c r="EF1692" s="1412"/>
      <c r="EG1692" s="1411" t="s">
        <v>5468</v>
      </c>
      <c r="EH1692" s="1411" t="s">
        <v>606</v>
      </c>
      <c r="EI1692" s="1411" t="s">
        <v>1906</v>
      </c>
      <c r="EJ1692" s="1411" t="s">
        <v>5469</v>
      </c>
      <c r="EK1692" s="1411" t="s">
        <v>5469</v>
      </c>
      <c r="EL1692" s="1411" t="s">
        <v>1908</v>
      </c>
      <c r="EM1692" s="1411" t="s">
        <v>5012</v>
      </c>
      <c r="EN1692" s="1411" t="s">
        <v>1910</v>
      </c>
      <c r="EO1692" s="1414" t="s">
        <v>1911</v>
      </c>
    </row>
    <row r="1693" spans="136:145">
      <c r="EF1693" s="1412"/>
      <c r="EG1693" s="1411" t="s">
        <v>5470</v>
      </c>
      <c r="EH1693" s="1411" t="s">
        <v>606</v>
      </c>
      <c r="EI1693" s="1411" t="s">
        <v>1906</v>
      </c>
      <c r="EJ1693" s="1411" t="s">
        <v>5471</v>
      </c>
      <c r="EK1693" s="1411" t="s">
        <v>5471</v>
      </c>
      <c r="EL1693" s="1411" t="s">
        <v>4997</v>
      </c>
      <c r="EM1693" s="1411" t="s">
        <v>4998</v>
      </c>
      <c r="EN1693" s="1411" t="s">
        <v>4999</v>
      </c>
      <c r="EO1693" s="1414" t="s">
        <v>5000</v>
      </c>
    </row>
    <row r="1694" spans="136:145">
      <c r="EF1694" s="1412"/>
      <c r="EG1694" s="1411" t="s">
        <v>5472</v>
      </c>
      <c r="EH1694" s="1411" t="s">
        <v>606</v>
      </c>
      <c r="EI1694" s="1411" t="s">
        <v>1906</v>
      </c>
      <c r="EJ1694" s="1411" t="s">
        <v>5473</v>
      </c>
      <c r="EK1694" s="1411" t="s">
        <v>5473</v>
      </c>
      <c r="EL1694" s="1411" t="s">
        <v>4997</v>
      </c>
      <c r="EM1694" s="1411" t="s">
        <v>4998</v>
      </c>
      <c r="EN1694" s="1411" t="s">
        <v>4999</v>
      </c>
      <c r="EO1694" s="1414" t="s">
        <v>5000</v>
      </c>
    </row>
    <row r="1695" spans="136:145">
      <c r="EF1695" s="1412"/>
      <c r="EG1695" s="1411" t="s">
        <v>5474</v>
      </c>
      <c r="EH1695" s="1411" t="s">
        <v>606</v>
      </c>
      <c r="EI1695" s="1411" t="s">
        <v>1906</v>
      </c>
      <c r="EJ1695" s="1411" t="s">
        <v>5475</v>
      </c>
      <c r="EK1695" s="1411" t="s">
        <v>5476</v>
      </c>
      <c r="EL1695" s="1411" t="s">
        <v>1908</v>
      </c>
      <c r="EM1695" s="1411" t="s">
        <v>5012</v>
      </c>
      <c r="EN1695" s="1411" t="s">
        <v>1910</v>
      </c>
      <c r="EO1695" s="1414" t="s">
        <v>1911</v>
      </c>
    </row>
    <row r="1696" spans="136:145">
      <c r="EF1696" s="1412"/>
      <c r="EG1696" s="1411" t="s">
        <v>5477</v>
      </c>
      <c r="EH1696" s="1411" t="s">
        <v>606</v>
      </c>
      <c r="EI1696" s="1411" t="s">
        <v>1906</v>
      </c>
      <c r="EJ1696" s="1411" t="s">
        <v>5478</v>
      </c>
      <c r="EK1696" s="1411" t="s">
        <v>5479</v>
      </c>
      <c r="EL1696" s="1411" t="s">
        <v>4997</v>
      </c>
      <c r="EM1696" s="1411" t="s">
        <v>4998</v>
      </c>
      <c r="EN1696" s="1411" t="s">
        <v>4999</v>
      </c>
      <c r="EO1696" s="1414" t="s">
        <v>5000</v>
      </c>
    </row>
    <row r="1697" spans="136:145">
      <c r="EF1697" s="1412"/>
      <c r="EG1697" s="1411" t="s">
        <v>5480</v>
      </c>
      <c r="EH1697" s="1411" t="s">
        <v>606</v>
      </c>
      <c r="EI1697" s="1411" t="s">
        <v>1906</v>
      </c>
      <c r="EJ1697" s="1411" t="s">
        <v>5481</v>
      </c>
      <c r="EK1697" s="1411" t="s">
        <v>5482</v>
      </c>
      <c r="EL1697" s="1411" t="s">
        <v>4997</v>
      </c>
      <c r="EM1697" s="1411" t="s">
        <v>4998</v>
      </c>
      <c r="EN1697" s="1411" t="s">
        <v>4999</v>
      </c>
      <c r="EO1697" s="1414" t="s">
        <v>5000</v>
      </c>
    </row>
    <row r="1698" spans="136:145">
      <c r="EF1698" s="1412"/>
      <c r="EG1698" s="1411" t="s">
        <v>5483</v>
      </c>
      <c r="EH1698" s="1411" t="s">
        <v>606</v>
      </c>
      <c r="EI1698" s="1411" t="s">
        <v>1906</v>
      </c>
      <c r="EJ1698" s="1411" t="s">
        <v>5484</v>
      </c>
      <c r="EK1698" s="1411" t="s">
        <v>5484</v>
      </c>
      <c r="EL1698" s="1411" t="s">
        <v>1908</v>
      </c>
      <c r="EM1698" s="1411" t="s">
        <v>5012</v>
      </c>
      <c r="EN1698" s="1411" t="s">
        <v>1910</v>
      </c>
      <c r="EO1698" s="1414" t="s">
        <v>1911</v>
      </c>
    </row>
    <row r="1699" spans="136:145">
      <c r="EF1699" s="1412"/>
      <c r="EG1699" s="1411" t="s">
        <v>5485</v>
      </c>
      <c r="EH1699" s="1411" t="s">
        <v>606</v>
      </c>
      <c r="EI1699" s="1411" t="s">
        <v>1906</v>
      </c>
      <c r="EJ1699" s="1411" t="s">
        <v>5486</v>
      </c>
      <c r="EK1699" s="1411" t="s">
        <v>5487</v>
      </c>
      <c r="EL1699" s="1411" t="s">
        <v>4997</v>
      </c>
      <c r="EM1699" s="1411" t="s">
        <v>4998</v>
      </c>
      <c r="EN1699" s="1411" t="s">
        <v>4999</v>
      </c>
      <c r="EO1699" s="1414" t="s">
        <v>5000</v>
      </c>
    </row>
    <row r="1700" spans="136:145">
      <c r="EF1700" s="1412"/>
      <c r="EG1700" s="1411" t="s">
        <v>5488</v>
      </c>
      <c r="EH1700" s="1411" t="s">
        <v>606</v>
      </c>
      <c r="EI1700" s="1411" t="s">
        <v>1906</v>
      </c>
      <c r="EJ1700" s="1411" t="s">
        <v>5489</v>
      </c>
      <c r="EK1700" s="1411" t="s">
        <v>5490</v>
      </c>
      <c r="EL1700" s="1411" t="s">
        <v>1908</v>
      </c>
      <c r="EM1700" s="1411" t="s">
        <v>5012</v>
      </c>
      <c r="EN1700" s="1411" t="s">
        <v>1910</v>
      </c>
      <c r="EO1700" s="1414" t="s">
        <v>1911</v>
      </c>
    </row>
    <row r="1701" spans="136:145">
      <c r="EF1701" s="1412"/>
      <c r="EG1701" s="1411" t="s">
        <v>5491</v>
      </c>
      <c r="EH1701" s="1411" t="s">
        <v>606</v>
      </c>
      <c r="EI1701" s="1411" t="s">
        <v>1906</v>
      </c>
      <c r="EJ1701" s="1411" t="s">
        <v>5492</v>
      </c>
      <c r="EK1701" s="1411" t="s">
        <v>5493</v>
      </c>
      <c r="EL1701" s="1411" t="s">
        <v>4997</v>
      </c>
      <c r="EM1701" s="1411" t="s">
        <v>4998</v>
      </c>
      <c r="EN1701" s="1411" t="s">
        <v>4999</v>
      </c>
      <c r="EO1701" s="1414" t="s">
        <v>5000</v>
      </c>
    </row>
    <row r="1702" spans="136:145">
      <c r="EF1702" s="1412"/>
      <c r="EG1702" s="1411" t="s">
        <v>5494</v>
      </c>
      <c r="EH1702" s="1411" t="s">
        <v>606</v>
      </c>
      <c r="EI1702" s="1411" t="s">
        <v>1906</v>
      </c>
      <c r="EJ1702" s="1411" t="s">
        <v>5495</v>
      </c>
      <c r="EK1702" s="1411" t="s">
        <v>5496</v>
      </c>
      <c r="EL1702" s="1411" t="s">
        <v>4997</v>
      </c>
      <c r="EM1702" s="1411" t="s">
        <v>4998</v>
      </c>
      <c r="EN1702" s="1411" t="s">
        <v>4999</v>
      </c>
      <c r="EO1702" s="1414" t="s">
        <v>5000</v>
      </c>
    </row>
    <row r="1703" spans="136:145">
      <c r="EF1703" s="1412"/>
      <c r="EG1703" s="1411" t="s">
        <v>5497</v>
      </c>
      <c r="EH1703" s="1411" t="s">
        <v>606</v>
      </c>
      <c r="EI1703" s="1411" t="s">
        <v>1906</v>
      </c>
      <c r="EJ1703" s="1411" t="s">
        <v>5498</v>
      </c>
      <c r="EK1703" s="1411" t="s">
        <v>5499</v>
      </c>
      <c r="EL1703" s="1411" t="s">
        <v>1908</v>
      </c>
      <c r="EM1703" s="1411" t="s">
        <v>5012</v>
      </c>
      <c r="EN1703" s="1411" t="s">
        <v>1910</v>
      </c>
      <c r="EO1703" s="1414" t="s">
        <v>1911</v>
      </c>
    </row>
    <row r="1704" spans="136:145">
      <c r="EF1704" s="1412"/>
      <c r="EG1704" s="1411" t="s">
        <v>5500</v>
      </c>
      <c r="EH1704" s="1411" t="s">
        <v>606</v>
      </c>
      <c r="EI1704" s="1411" t="s">
        <v>1906</v>
      </c>
      <c r="EJ1704" s="1411" t="s">
        <v>5501</v>
      </c>
      <c r="EK1704" s="1411" t="s">
        <v>5501</v>
      </c>
      <c r="EL1704" s="1411" t="s">
        <v>1908</v>
      </c>
      <c r="EM1704" s="1411" t="s">
        <v>5012</v>
      </c>
      <c r="EN1704" s="1411" t="s">
        <v>1910</v>
      </c>
      <c r="EO1704" s="1414" t="s">
        <v>1911</v>
      </c>
    </row>
    <row r="1705" spans="136:145">
      <c r="EF1705" s="1412"/>
      <c r="EG1705" s="1411" t="s">
        <v>5502</v>
      </c>
      <c r="EH1705" s="1411" t="s">
        <v>606</v>
      </c>
      <c r="EI1705" s="1411" t="s">
        <v>1906</v>
      </c>
      <c r="EJ1705" s="1411" t="s">
        <v>5503</v>
      </c>
      <c r="EK1705" s="1411" t="s">
        <v>5503</v>
      </c>
      <c r="EL1705" s="1411" t="s">
        <v>4997</v>
      </c>
      <c r="EM1705" s="1411" t="s">
        <v>4998</v>
      </c>
      <c r="EN1705" s="1411" t="s">
        <v>4999</v>
      </c>
      <c r="EO1705" s="1414" t="s">
        <v>5000</v>
      </c>
    </row>
    <row r="1706" spans="136:145">
      <c r="EF1706" s="1412"/>
      <c r="EG1706" s="1411" t="s">
        <v>5504</v>
      </c>
      <c r="EH1706" s="1411" t="s">
        <v>606</v>
      </c>
      <c r="EI1706" s="1411" t="s">
        <v>1906</v>
      </c>
      <c r="EJ1706" s="1411" t="s">
        <v>5505</v>
      </c>
      <c r="EK1706" s="1411" t="s">
        <v>5505</v>
      </c>
      <c r="EL1706" s="1411" t="s">
        <v>4997</v>
      </c>
      <c r="EM1706" s="1411" t="s">
        <v>4998</v>
      </c>
      <c r="EN1706" s="1411" t="s">
        <v>4999</v>
      </c>
      <c r="EO1706" s="1414" t="s">
        <v>5000</v>
      </c>
    </row>
    <row r="1707" spans="136:145">
      <c r="EF1707" s="1412"/>
      <c r="EG1707" s="1411" t="s">
        <v>5506</v>
      </c>
      <c r="EH1707" s="1411" t="s">
        <v>606</v>
      </c>
      <c r="EI1707" s="1411" t="s">
        <v>1906</v>
      </c>
      <c r="EJ1707" s="1411" t="s">
        <v>5507</v>
      </c>
      <c r="EK1707" s="1411" t="s">
        <v>5507</v>
      </c>
      <c r="EL1707" s="1411" t="s">
        <v>4997</v>
      </c>
      <c r="EM1707" s="1411" t="s">
        <v>4998</v>
      </c>
      <c r="EN1707" s="1411" t="s">
        <v>4999</v>
      </c>
      <c r="EO1707" s="1414" t="s">
        <v>5000</v>
      </c>
    </row>
    <row r="1708" spans="136:145">
      <c r="EF1708" s="1412"/>
      <c r="EG1708" s="1411" t="s">
        <v>5508</v>
      </c>
      <c r="EH1708" s="1411" t="s">
        <v>606</v>
      </c>
      <c r="EI1708" s="1411" t="s">
        <v>1906</v>
      </c>
      <c r="EJ1708" s="1411" t="s">
        <v>5509</v>
      </c>
      <c r="EK1708" s="1411" t="s">
        <v>5509</v>
      </c>
      <c r="EL1708" s="1411" t="s">
        <v>1908</v>
      </c>
      <c r="EM1708" s="1411" t="s">
        <v>5012</v>
      </c>
      <c r="EN1708" s="1411" t="s">
        <v>1910</v>
      </c>
      <c r="EO1708" s="1414" t="s">
        <v>1911</v>
      </c>
    </row>
    <row r="1709" spans="136:145">
      <c r="EF1709" s="1412"/>
      <c r="EG1709" s="1411" t="s">
        <v>5510</v>
      </c>
      <c r="EH1709" s="1411" t="s">
        <v>606</v>
      </c>
      <c r="EI1709" s="1411" t="s">
        <v>1906</v>
      </c>
      <c r="EJ1709" s="1411" t="s">
        <v>5511</v>
      </c>
      <c r="EK1709" s="1411" t="s">
        <v>5511</v>
      </c>
      <c r="EL1709" s="1411" t="s">
        <v>1908</v>
      </c>
      <c r="EM1709" s="1411" t="s">
        <v>5012</v>
      </c>
      <c r="EN1709" s="1411" t="s">
        <v>1910</v>
      </c>
      <c r="EO1709" s="1414" t="s">
        <v>1911</v>
      </c>
    </row>
    <row r="1710" spans="136:145">
      <c r="EF1710" s="1412"/>
      <c r="EG1710" s="1411" t="s">
        <v>5512</v>
      </c>
      <c r="EH1710" s="1411" t="s">
        <v>606</v>
      </c>
      <c r="EI1710" s="1411" t="s">
        <v>1906</v>
      </c>
      <c r="EJ1710" s="1411" t="s">
        <v>5513</v>
      </c>
      <c r="EK1710" s="1411" t="s">
        <v>5513</v>
      </c>
      <c r="EL1710" s="1411" t="s">
        <v>4997</v>
      </c>
      <c r="EM1710" s="1411" t="s">
        <v>4998</v>
      </c>
      <c r="EN1710" s="1411" t="s">
        <v>4999</v>
      </c>
      <c r="EO1710" s="1414" t="s">
        <v>5000</v>
      </c>
    </row>
    <row r="1711" spans="136:145">
      <c r="EF1711" s="1412"/>
      <c r="EG1711" s="1411" t="s">
        <v>5514</v>
      </c>
      <c r="EH1711" s="1411" t="s">
        <v>606</v>
      </c>
      <c r="EI1711" s="1411" t="s">
        <v>1906</v>
      </c>
      <c r="EJ1711" s="1411" t="s">
        <v>5515</v>
      </c>
      <c r="EK1711" s="1411" t="s">
        <v>5515</v>
      </c>
      <c r="EL1711" s="1411" t="s">
        <v>1908</v>
      </c>
      <c r="EM1711" s="1411" t="s">
        <v>5012</v>
      </c>
      <c r="EN1711" s="1411" t="s">
        <v>1910</v>
      </c>
      <c r="EO1711" s="1414" t="s">
        <v>1911</v>
      </c>
    </row>
    <row r="1712" spans="136:145">
      <c r="EF1712" s="1412"/>
      <c r="EG1712" s="1411" t="s">
        <v>5516</v>
      </c>
      <c r="EH1712" s="1411" t="s">
        <v>606</v>
      </c>
      <c r="EI1712" s="1411" t="s">
        <v>1906</v>
      </c>
      <c r="EJ1712" s="1411" t="s">
        <v>5517</v>
      </c>
      <c r="EK1712" s="1411" t="s">
        <v>5517</v>
      </c>
      <c r="EL1712" s="1411" t="s">
        <v>4997</v>
      </c>
      <c r="EM1712" s="1411" t="s">
        <v>4998</v>
      </c>
      <c r="EN1712" s="1411" t="s">
        <v>4999</v>
      </c>
      <c r="EO1712" s="1414" t="s">
        <v>5000</v>
      </c>
    </row>
    <row r="1713" spans="136:145">
      <c r="EF1713" s="1412"/>
      <c r="EG1713" s="1411" t="s">
        <v>5518</v>
      </c>
      <c r="EH1713" s="1411" t="s">
        <v>606</v>
      </c>
      <c r="EI1713" s="1411" t="s">
        <v>1906</v>
      </c>
      <c r="EJ1713" s="1411" t="s">
        <v>5519</v>
      </c>
      <c r="EK1713" s="1411" t="s">
        <v>5519</v>
      </c>
      <c r="EL1713" s="1411" t="s">
        <v>4997</v>
      </c>
      <c r="EM1713" s="1411" t="s">
        <v>4998</v>
      </c>
      <c r="EN1713" s="1411" t="s">
        <v>4999</v>
      </c>
      <c r="EO1713" s="1414" t="s">
        <v>5000</v>
      </c>
    </row>
    <row r="1714" spans="136:145">
      <c r="EF1714" s="1412"/>
      <c r="EG1714" s="1411" t="s">
        <v>5520</v>
      </c>
      <c r="EH1714" s="1411" t="s">
        <v>606</v>
      </c>
      <c r="EI1714" s="1411" t="s">
        <v>1906</v>
      </c>
      <c r="EJ1714" s="1411" t="s">
        <v>5521</v>
      </c>
      <c r="EK1714" s="1411" t="s">
        <v>5521</v>
      </c>
      <c r="EL1714" s="1411" t="s">
        <v>1908</v>
      </c>
      <c r="EM1714" s="1411" t="s">
        <v>5012</v>
      </c>
      <c r="EN1714" s="1411" t="s">
        <v>1910</v>
      </c>
      <c r="EO1714" s="1414" t="s">
        <v>1911</v>
      </c>
    </row>
    <row r="1715" spans="136:145">
      <c r="EF1715" s="1412"/>
      <c r="EG1715" s="1411" t="s">
        <v>5522</v>
      </c>
      <c r="EH1715" s="1411" t="s">
        <v>606</v>
      </c>
      <c r="EI1715" s="1411" t="s">
        <v>1906</v>
      </c>
      <c r="EJ1715" s="1411" t="s">
        <v>5523</v>
      </c>
      <c r="EK1715" s="1411" t="s">
        <v>5524</v>
      </c>
      <c r="EL1715" s="1411" t="s">
        <v>4997</v>
      </c>
      <c r="EM1715" s="1411" t="s">
        <v>4998</v>
      </c>
      <c r="EN1715" s="1411" t="s">
        <v>4999</v>
      </c>
      <c r="EO1715" s="1414" t="s">
        <v>5000</v>
      </c>
    </row>
    <row r="1716" spans="136:145">
      <c r="EF1716" s="1412"/>
      <c r="EG1716" s="1411" t="s">
        <v>5525</v>
      </c>
      <c r="EH1716" s="1411" t="s">
        <v>606</v>
      </c>
      <c r="EI1716" s="1411" t="s">
        <v>1906</v>
      </c>
      <c r="EJ1716" s="1411" t="s">
        <v>5526</v>
      </c>
      <c r="EK1716" s="1411" t="s">
        <v>5527</v>
      </c>
      <c r="EL1716" s="1411" t="s">
        <v>4997</v>
      </c>
      <c r="EM1716" s="1411" t="s">
        <v>4998</v>
      </c>
      <c r="EN1716" s="1411" t="s">
        <v>4999</v>
      </c>
      <c r="EO1716" s="1414" t="s">
        <v>5000</v>
      </c>
    </row>
    <row r="1717" spans="136:145">
      <c r="EF1717" s="1412"/>
      <c r="EG1717" s="1411" t="s">
        <v>5528</v>
      </c>
      <c r="EH1717" s="1411" t="s">
        <v>606</v>
      </c>
      <c r="EI1717" s="1411" t="s">
        <v>1906</v>
      </c>
      <c r="EJ1717" s="1411" t="s">
        <v>5529</v>
      </c>
      <c r="EK1717" s="1411" t="s">
        <v>5530</v>
      </c>
      <c r="EL1717" s="1411" t="s">
        <v>4997</v>
      </c>
      <c r="EM1717" s="1411" t="s">
        <v>4998</v>
      </c>
      <c r="EN1717" s="1411" t="s">
        <v>4999</v>
      </c>
      <c r="EO1717" s="1414" t="s">
        <v>5000</v>
      </c>
    </row>
    <row r="1718" spans="136:145">
      <c r="EF1718" s="1412"/>
      <c r="EG1718" s="1411" t="s">
        <v>5531</v>
      </c>
      <c r="EH1718" s="1411" t="s">
        <v>606</v>
      </c>
      <c r="EI1718" s="1411" t="s">
        <v>1906</v>
      </c>
      <c r="EJ1718" s="1411" t="s">
        <v>5532</v>
      </c>
      <c r="EK1718" s="1411" t="s">
        <v>5532</v>
      </c>
      <c r="EL1718" s="1411" t="s">
        <v>1908</v>
      </c>
      <c r="EM1718" s="1411" t="s">
        <v>5012</v>
      </c>
      <c r="EN1718" s="1411" t="s">
        <v>1910</v>
      </c>
      <c r="EO1718" s="1414" t="s">
        <v>1911</v>
      </c>
    </row>
    <row r="1719" spans="136:145">
      <c r="EF1719" s="1412"/>
      <c r="EG1719" s="1411" t="s">
        <v>5533</v>
      </c>
      <c r="EH1719" s="1411" t="s">
        <v>606</v>
      </c>
      <c r="EI1719" s="1411" t="s">
        <v>1906</v>
      </c>
      <c r="EJ1719" s="1411" t="s">
        <v>5534</v>
      </c>
      <c r="EK1719" s="1411" t="s">
        <v>5535</v>
      </c>
      <c r="EL1719" s="1411" t="s">
        <v>4997</v>
      </c>
      <c r="EM1719" s="1411" t="s">
        <v>4998</v>
      </c>
      <c r="EN1719" s="1411" t="s">
        <v>4999</v>
      </c>
      <c r="EO1719" s="1414" t="s">
        <v>5000</v>
      </c>
    </row>
    <row r="1720" spans="136:145">
      <c r="EF1720" s="1412"/>
      <c r="EG1720" s="1411" t="s">
        <v>5536</v>
      </c>
      <c r="EH1720" s="1411" t="s">
        <v>606</v>
      </c>
      <c r="EI1720" s="1411" t="s">
        <v>1906</v>
      </c>
      <c r="EJ1720" s="1411" t="s">
        <v>5537</v>
      </c>
      <c r="EK1720" s="1411" t="s">
        <v>5537</v>
      </c>
      <c r="EL1720" s="1411" t="s">
        <v>1908</v>
      </c>
      <c r="EM1720" s="1411" t="s">
        <v>5012</v>
      </c>
      <c r="EN1720" s="1411" t="s">
        <v>1910</v>
      </c>
      <c r="EO1720" s="1414" t="s">
        <v>1911</v>
      </c>
    </row>
    <row r="1721" spans="136:145">
      <c r="EF1721" s="1412"/>
      <c r="EG1721" s="1411" t="s">
        <v>5538</v>
      </c>
      <c r="EH1721" s="1411" t="s">
        <v>606</v>
      </c>
      <c r="EI1721" s="1411" t="s">
        <v>1906</v>
      </c>
      <c r="EJ1721" s="1411" t="s">
        <v>5539</v>
      </c>
      <c r="EK1721" s="1411" t="s">
        <v>5540</v>
      </c>
      <c r="EL1721" s="1411" t="s">
        <v>4997</v>
      </c>
      <c r="EM1721" s="1411" t="s">
        <v>4998</v>
      </c>
      <c r="EN1721" s="1411" t="s">
        <v>4999</v>
      </c>
      <c r="EO1721" s="1414" t="s">
        <v>5000</v>
      </c>
    </row>
    <row r="1722" spans="136:145">
      <c r="EF1722" s="1412"/>
      <c r="EG1722" s="1411" t="s">
        <v>5541</v>
      </c>
      <c r="EH1722" s="1411" t="s">
        <v>606</v>
      </c>
      <c r="EI1722" s="1411" t="s">
        <v>1906</v>
      </c>
      <c r="EJ1722" s="1411" t="s">
        <v>5542</v>
      </c>
      <c r="EK1722" s="1411" t="s">
        <v>5542</v>
      </c>
      <c r="EL1722" s="1411" t="s">
        <v>4997</v>
      </c>
      <c r="EM1722" s="1411" t="s">
        <v>4998</v>
      </c>
      <c r="EN1722" s="1411" t="s">
        <v>4999</v>
      </c>
      <c r="EO1722" s="1414" t="s">
        <v>5000</v>
      </c>
    </row>
    <row r="1723" spans="136:145">
      <c r="EF1723" s="1412"/>
      <c r="EG1723" s="1411" t="s">
        <v>5543</v>
      </c>
      <c r="EH1723" s="1411" t="s">
        <v>606</v>
      </c>
      <c r="EI1723" s="1411" t="s">
        <v>1906</v>
      </c>
      <c r="EJ1723" s="1411" t="s">
        <v>5544</v>
      </c>
      <c r="EK1723" s="1411" t="s">
        <v>5544</v>
      </c>
      <c r="EL1723" s="1411" t="s">
        <v>4997</v>
      </c>
      <c r="EM1723" s="1411" t="s">
        <v>4998</v>
      </c>
      <c r="EN1723" s="1411" t="s">
        <v>4999</v>
      </c>
      <c r="EO1723" s="1414" t="s">
        <v>5000</v>
      </c>
    </row>
    <row r="1724" spans="136:145">
      <c r="EF1724" s="1412"/>
      <c r="EG1724" s="1411" t="s">
        <v>5545</v>
      </c>
      <c r="EH1724" s="1411" t="s">
        <v>606</v>
      </c>
      <c r="EI1724" s="1411" t="s">
        <v>1906</v>
      </c>
      <c r="EJ1724" s="1411" t="s">
        <v>5546</v>
      </c>
      <c r="EK1724" s="1411" t="s">
        <v>5547</v>
      </c>
      <c r="EL1724" s="1411" t="s">
        <v>4997</v>
      </c>
      <c r="EM1724" s="1411" t="s">
        <v>4998</v>
      </c>
      <c r="EN1724" s="1411" t="s">
        <v>4999</v>
      </c>
      <c r="EO1724" s="1414" t="s">
        <v>5000</v>
      </c>
    </row>
    <row r="1725" spans="136:145">
      <c r="EF1725" s="1412"/>
      <c r="EG1725" s="1411" t="s">
        <v>5548</v>
      </c>
      <c r="EH1725" s="1411" t="s">
        <v>606</v>
      </c>
      <c r="EI1725" s="1411" t="s">
        <v>1906</v>
      </c>
      <c r="EJ1725" s="1411" t="s">
        <v>5549</v>
      </c>
      <c r="EK1725" s="1411" t="s">
        <v>5549</v>
      </c>
      <c r="EL1725" s="1411" t="s">
        <v>4997</v>
      </c>
      <c r="EM1725" s="1411" t="s">
        <v>4998</v>
      </c>
      <c r="EN1725" s="1411" t="s">
        <v>4999</v>
      </c>
      <c r="EO1725" s="1414" t="s">
        <v>5000</v>
      </c>
    </row>
    <row r="1726" spans="136:145">
      <c r="EF1726" s="1412"/>
      <c r="EG1726" s="1411" t="s">
        <v>5550</v>
      </c>
      <c r="EH1726" s="1411" t="s">
        <v>606</v>
      </c>
      <c r="EI1726" s="1411" t="s">
        <v>1906</v>
      </c>
      <c r="EJ1726" s="1411" t="s">
        <v>5551</v>
      </c>
      <c r="EK1726" s="1411" t="s">
        <v>5551</v>
      </c>
      <c r="EL1726" s="1411" t="s">
        <v>1908</v>
      </c>
      <c r="EM1726" s="1411" t="s">
        <v>5012</v>
      </c>
      <c r="EN1726" s="1411" t="s">
        <v>1910</v>
      </c>
      <c r="EO1726" s="1414" t="s">
        <v>1911</v>
      </c>
    </row>
    <row r="1727" spans="136:145">
      <c r="EF1727" s="1412"/>
      <c r="EG1727" s="1411" t="s">
        <v>5552</v>
      </c>
      <c r="EH1727" s="1411" t="s">
        <v>606</v>
      </c>
      <c r="EI1727" s="1411" t="s">
        <v>1906</v>
      </c>
      <c r="EJ1727" s="1411" t="s">
        <v>5553</v>
      </c>
      <c r="EK1727" s="1411" t="s">
        <v>5554</v>
      </c>
      <c r="EL1727" s="1411" t="s">
        <v>4997</v>
      </c>
      <c r="EM1727" s="1411" t="s">
        <v>4998</v>
      </c>
      <c r="EN1727" s="1411" t="s">
        <v>4999</v>
      </c>
      <c r="EO1727" s="1414" t="s">
        <v>5000</v>
      </c>
    </row>
    <row r="1728" spans="136:145">
      <c r="EF1728" s="1412"/>
      <c r="EG1728" s="1411" t="s">
        <v>5555</v>
      </c>
      <c r="EH1728" s="1411" t="s">
        <v>606</v>
      </c>
      <c r="EI1728" s="1411" t="s">
        <v>1906</v>
      </c>
      <c r="EJ1728" s="1411" t="s">
        <v>5556</v>
      </c>
      <c r="EK1728" s="1411" t="s">
        <v>5557</v>
      </c>
      <c r="EL1728" s="1411" t="s">
        <v>4997</v>
      </c>
      <c r="EM1728" s="1411" t="s">
        <v>4998</v>
      </c>
      <c r="EN1728" s="1411" t="s">
        <v>4999</v>
      </c>
      <c r="EO1728" s="1414" t="s">
        <v>5000</v>
      </c>
    </row>
    <row r="1729" spans="136:145">
      <c r="EF1729" s="1412"/>
      <c r="EG1729" s="1411" t="s">
        <v>5558</v>
      </c>
      <c r="EH1729" s="1411" t="s">
        <v>606</v>
      </c>
      <c r="EI1729" s="1411" t="s">
        <v>1906</v>
      </c>
      <c r="EJ1729" s="1411" t="s">
        <v>5559</v>
      </c>
      <c r="EK1729" s="1411" t="s">
        <v>5559</v>
      </c>
      <c r="EL1729" s="1411" t="s">
        <v>4997</v>
      </c>
      <c r="EM1729" s="1411" t="s">
        <v>4998</v>
      </c>
      <c r="EN1729" s="1411" t="s">
        <v>4999</v>
      </c>
      <c r="EO1729" s="1414" t="s">
        <v>5000</v>
      </c>
    </row>
    <row r="1730" spans="136:145">
      <c r="EF1730" s="1412"/>
      <c r="EG1730" s="1411" t="s">
        <v>5560</v>
      </c>
      <c r="EH1730" s="1411" t="s">
        <v>606</v>
      </c>
      <c r="EI1730" s="1411" t="s">
        <v>1906</v>
      </c>
      <c r="EJ1730" s="1411" t="s">
        <v>5561</v>
      </c>
      <c r="EK1730" s="1411" t="s">
        <v>5561</v>
      </c>
      <c r="EL1730" s="1411" t="s">
        <v>1908</v>
      </c>
      <c r="EM1730" s="1411" t="s">
        <v>5012</v>
      </c>
      <c r="EN1730" s="1411" t="s">
        <v>1910</v>
      </c>
      <c r="EO1730" s="1414" t="s">
        <v>1911</v>
      </c>
    </row>
    <row r="1731" spans="136:145">
      <c r="EF1731" s="1412"/>
      <c r="EG1731" s="1411" t="s">
        <v>5562</v>
      </c>
      <c r="EH1731" s="1411" t="s">
        <v>606</v>
      </c>
      <c r="EI1731" s="1411" t="s">
        <v>1906</v>
      </c>
      <c r="EJ1731" s="1411" t="s">
        <v>5563</v>
      </c>
      <c r="EK1731" s="1411" t="s">
        <v>5564</v>
      </c>
      <c r="EL1731" s="1411" t="s">
        <v>1908</v>
      </c>
      <c r="EM1731" s="1411" t="s">
        <v>5012</v>
      </c>
      <c r="EN1731" s="1411" t="s">
        <v>1910</v>
      </c>
      <c r="EO1731" s="1414" t="s">
        <v>1911</v>
      </c>
    </row>
    <row r="1732" spans="136:145">
      <c r="EF1732" s="1412"/>
      <c r="EG1732" s="1411" t="s">
        <v>5565</v>
      </c>
      <c r="EH1732" s="1411" t="s">
        <v>606</v>
      </c>
      <c r="EI1732" s="1411" t="s">
        <v>1906</v>
      </c>
      <c r="EJ1732" s="1411" t="s">
        <v>5566</v>
      </c>
      <c r="EK1732" s="1411" t="s">
        <v>5566</v>
      </c>
      <c r="EL1732" s="1411" t="s">
        <v>4997</v>
      </c>
      <c r="EM1732" s="1411" t="s">
        <v>4998</v>
      </c>
      <c r="EN1732" s="1411" t="s">
        <v>4999</v>
      </c>
      <c r="EO1732" s="1414" t="s">
        <v>5000</v>
      </c>
    </row>
    <row r="1733" spans="136:145">
      <c r="EF1733" s="1412"/>
      <c r="EG1733" s="1411" t="s">
        <v>5567</v>
      </c>
      <c r="EH1733" s="1411" t="s">
        <v>606</v>
      </c>
      <c r="EI1733" s="1411" t="s">
        <v>1906</v>
      </c>
      <c r="EJ1733" s="1411" t="s">
        <v>5568</v>
      </c>
      <c r="EK1733" s="1411" t="s">
        <v>5568</v>
      </c>
      <c r="EL1733" s="1411" t="s">
        <v>4997</v>
      </c>
      <c r="EM1733" s="1411" t="s">
        <v>4998</v>
      </c>
      <c r="EN1733" s="1411" t="s">
        <v>4999</v>
      </c>
      <c r="EO1733" s="1414" t="s">
        <v>5000</v>
      </c>
    </row>
    <row r="1734" spans="136:145">
      <c r="EF1734" s="1412"/>
      <c r="EG1734" s="1411" t="s">
        <v>5569</v>
      </c>
      <c r="EH1734" s="1411" t="s">
        <v>606</v>
      </c>
      <c r="EI1734" s="1411" t="s">
        <v>1906</v>
      </c>
      <c r="EJ1734" s="1411" t="s">
        <v>5570</v>
      </c>
      <c r="EK1734" s="1411" t="s">
        <v>5570</v>
      </c>
      <c r="EL1734" s="1411" t="s">
        <v>4997</v>
      </c>
      <c r="EM1734" s="1411" t="s">
        <v>4998</v>
      </c>
      <c r="EN1734" s="1411" t="s">
        <v>4999</v>
      </c>
      <c r="EO1734" s="1414" t="s">
        <v>5000</v>
      </c>
    </row>
    <row r="1735" spans="136:145">
      <c r="EF1735" s="1412"/>
      <c r="EG1735" s="1411" t="s">
        <v>5571</v>
      </c>
      <c r="EH1735" s="1411" t="s">
        <v>606</v>
      </c>
      <c r="EI1735" s="1411" t="s">
        <v>1906</v>
      </c>
      <c r="EJ1735" s="1411" t="s">
        <v>5572</v>
      </c>
      <c r="EK1735" s="1411" t="s">
        <v>5572</v>
      </c>
      <c r="EL1735" s="1411" t="s">
        <v>1908</v>
      </c>
      <c r="EM1735" s="1411" t="s">
        <v>5012</v>
      </c>
      <c r="EN1735" s="1411" t="s">
        <v>1910</v>
      </c>
      <c r="EO1735" s="1414" t="s">
        <v>1911</v>
      </c>
    </row>
    <row r="1736" spans="136:145">
      <c r="EF1736" s="1412"/>
      <c r="EG1736" s="1411" t="s">
        <v>5573</v>
      </c>
      <c r="EH1736" s="1411" t="s">
        <v>606</v>
      </c>
      <c r="EI1736" s="1411" t="s">
        <v>1906</v>
      </c>
      <c r="EJ1736" s="1411" t="s">
        <v>5574</v>
      </c>
      <c r="EK1736" s="1411" t="s">
        <v>5574</v>
      </c>
      <c r="EL1736" s="1411" t="s">
        <v>4997</v>
      </c>
      <c r="EM1736" s="1411" t="s">
        <v>4998</v>
      </c>
      <c r="EN1736" s="1411" t="s">
        <v>4999</v>
      </c>
      <c r="EO1736" s="1414" t="s">
        <v>5000</v>
      </c>
    </row>
    <row r="1737" spans="136:145">
      <c r="EF1737" s="1412"/>
      <c r="EG1737" s="1411" t="s">
        <v>5575</v>
      </c>
      <c r="EH1737" s="1411" t="s">
        <v>606</v>
      </c>
      <c r="EI1737" s="1411" t="s">
        <v>1906</v>
      </c>
      <c r="EJ1737" s="1411" t="s">
        <v>5576</v>
      </c>
      <c r="EK1737" s="1411" t="s">
        <v>5576</v>
      </c>
      <c r="EL1737" s="1411" t="s">
        <v>4997</v>
      </c>
      <c r="EM1737" s="1411" t="s">
        <v>4998</v>
      </c>
      <c r="EN1737" s="1411" t="s">
        <v>4999</v>
      </c>
      <c r="EO1737" s="1414" t="s">
        <v>5000</v>
      </c>
    </row>
    <row r="1738" spans="136:145">
      <c r="EF1738" s="1412"/>
      <c r="EG1738" s="1411" t="s">
        <v>5577</v>
      </c>
      <c r="EH1738" s="1411" t="s">
        <v>606</v>
      </c>
      <c r="EI1738" s="1411" t="s">
        <v>1906</v>
      </c>
      <c r="EJ1738" s="1411" t="s">
        <v>5578</v>
      </c>
      <c r="EK1738" s="1411" t="s">
        <v>5578</v>
      </c>
      <c r="EL1738" s="1411" t="s">
        <v>4997</v>
      </c>
      <c r="EM1738" s="1411" t="s">
        <v>4998</v>
      </c>
      <c r="EN1738" s="1411" t="s">
        <v>4999</v>
      </c>
      <c r="EO1738" s="1414" t="s">
        <v>5000</v>
      </c>
    </row>
    <row r="1739" spans="136:145">
      <c r="EF1739" s="1412"/>
      <c r="EG1739" s="1411" t="s">
        <v>5579</v>
      </c>
      <c r="EH1739" s="1411" t="s">
        <v>606</v>
      </c>
      <c r="EI1739" s="1411" t="s">
        <v>1906</v>
      </c>
      <c r="EJ1739" s="1411" t="s">
        <v>5580</v>
      </c>
      <c r="EK1739" s="1411" t="s">
        <v>5580</v>
      </c>
      <c r="EL1739" s="1411" t="s">
        <v>4997</v>
      </c>
      <c r="EM1739" s="1411" t="s">
        <v>4998</v>
      </c>
      <c r="EN1739" s="1411" t="s">
        <v>4999</v>
      </c>
      <c r="EO1739" s="1414" t="s">
        <v>5000</v>
      </c>
    </row>
    <row r="1740" spans="136:145">
      <c r="EF1740" s="1412"/>
      <c r="EG1740" s="1411" t="s">
        <v>5581</v>
      </c>
      <c r="EH1740" s="1411" t="s">
        <v>606</v>
      </c>
      <c r="EI1740" s="1411" t="s">
        <v>1906</v>
      </c>
      <c r="EJ1740" s="1411" t="s">
        <v>5582</v>
      </c>
      <c r="EK1740" s="1411" t="s">
        <v>5582</v>
      </c>
      <c r="EL1740" s="1411" t="s">
        <v>4997</v>
      </c>
      <c r="EM1740" s="1411" t="s">
        <v>4998</v>
      </c>
      <c r="EN1740" s="1411" t="s">
        <v>4999</v>
      </c>
      <c r="EO1740" s="1414" t="s">
        <v>5000</v>
      </c>
    </row>
    <row r="1741" spans="136:145">
      <c r="EF1741" s="1412"/>
      <c r="EG1741" s="1411" t="s">
        <v>5583</v>
      </c>
      <c r="EH1741" s="1411" t="s">
        <v>606</v>
      </c>
      <c r="EI1741" s="1411" t="s">
        <v>1906</v>
      </c>
      <c r="EJ1741" s="1411" t="s">
        <v>5584</v>
      </c>
      <c r="EK1741" s="1411" t="s">
        <v>5585</v>
      </c>
      <c r="EL1741" s="1411" t="s">
        <v>4997</v>
      </c>
      <c r="EM1741" s="1411" t="s">
        <v>4998</v>
      </c>
      <c r="EN1741" s="1411" t="s">
        <v>4999</v>
      </c>
      <c r="EO1741" s="1414" t="s">
        <v>5000</v>
      </c>
    </row>
    <row r="1742" spans="136:145">
      <c r="EF1742" s="1412"/>
      <c r="EG1742" s="1411" t="s">
        <v>5586</v>
      </c>
      <c r="EH1742" s="1411" t="s">
        <v>606</v>
      </c>
      <c r="EI1742" s="1411" t="s">
        <v>1906</v>
      </c>
      <c r="EJ1742" s="1411" t="s">
        <v>5587</v>
      </c>
      <c r="EK1742" s="1411" t="s">
        <v>5587</v>
      </c>
      <c r="EL1742" s="1411" t="s">
        <v>4997</v>
      </c>
      <c r="EM1742" s="1411" t="s">
        <v>4998</v>
      </c>
      <c r="EN1742" s="1411" t="s">
        <v>4999</v>
      </c>
      <c r="EO1742" s="1414" t="s">
        <v>5000</v>
      </c>
    </row>
    <row r="1743" spans="136:145">
      <c r="EF1743" s="1412"/>
      <c r="EG1743" s="1411" t="s">
        <v>5588</v>
      </c>
      <c r="EH1743" s="1411" t="s">
        <v>606</v>
      </c>
      <c r="EI1743" s="1411" t="s">
        <v>1906</v>
      </c>
      <c r="EJ1743" s="1411" t="s">
        <v>5589</v>
      </c>
      <c r="EK1743" s="1411" t="s">
        <v>5589</v>
      </c>
      <c r="EL1743" s="1411" t="s">
        <v>4997</v>
      </c>
      <c r="EM1743" s="1411" t="s">
        <v>4998</v>
      </c>
      <c r="EN1743" s="1411" t="s">
        <v>4999</v>
      </c>
      <c r="EO1743" s="1414" t="s">
        <v>5000</v>
      </c>
    </row>
    <row r="1744" spans="136:145">
      <c r="EF1744" s="1412"/>
      <c r="EG1744" s="1411" t="s">
        <v>5590</v>
      </c>
      <c r="EH1744" s="1411" t="s">
        <v>606</v>
      </c>
      <c r="EI1744" s="1411" t="s">
        <v>1906</v>
      </c>
      <c r="EJ1744" s="1411" t="s">
        <v>5591</v>
      </c>
      <c r="EK1744" s="1411" t="s">
        <v>5591</v>
      </c>
      <c r="EL1744" s="1411" t="s">
        <v>4997</v>
      </c>
      <c r="EM1744" s="1411" t="s">
        <v>4998</v>
      </c>
      <c r="EN1744" s="1411" t="s">
        <v>4999</v>
      </c>
      <c r="EO1744" s="1414" t="s">
        <v>5000</v>
      </c>
    </row>
    <row r="1745" spans="136:145">
      <c r="EF1745" s="1412"/>
      <c r="EG1745" s="1411" t="s">
        <v>5592</v>
      </c>
      <c r="EH1745" s="1411" t="s">
        <v>606</v>
      </c>
      <c r="EI1745" s="1411" t="s">
        <v>1906</v>
      </c>
      <c r="EJ1745" s="1411" t="s">
        <v>5593</v>
      </c>
      <c r="EK1745" s="1411" t="s">
        <v>5593</v>
      </c>
      <c r="EL1745" s="1411" t="s">
        <v>1908</v>
      </c>
      <c r="EM1745" s="1411" t="s">
        <v>5012</v>
      </c>
      <c r="EN1745" s="1411" t="s">
        <v>1910</v>
      </c>
      <c r="EO1745" s="1414" t="s">
        <v>1911</v>
      </c>
    </row>
    <row r="1746" spans="136:145">
      <c r="EF1746" s="1412"/>
      <c r="EG1746" s="1411" t="s">
        <v>5594</v>
      </c>
      <c r="EH1746" s="1411" t="s">
        <v>606</v>
      </c>
      <c r="EI1746" s="1411" t="s">
        <v>1906</v>
      </c>
      <c r="EJ1746" s="1411" t="s">
        <v>5595</v>
      </c>
      <c r="EK1746" s="1411" t="s">
        <v>5595</v>
      </c>
      <c r="EL1746" s="1411" t="s">
        <v>1908</v>
      </c>
      <c r="EM1746" s="1411" t="s">
        <v>5012</v>
      </c>
      <c r="EN1746" s="1411" t="s">
        <v>1910</v>
      </c>
      <c r="EO1746" s="1414" t="s">
        <v>1911</v>
      </c>
    </row>
    <row r="1747" spans="136:145">
      <c r="EF1747" s="1412"/>
      <c r="EG1747" s="1411" t="s">
        <v>5596</v>
      </c>
      <c r="EH1747" s="1411" t="s">
        <v>606</v>
      </c>
      <c r="EI1747" s="1411" t="s">
        <v>1906</v>
      </c>
      <c r="EJ1747" s="1411" t="s">
        <v>5597</v>
      </c>
      <c r="EK1747" s="1411" t="s">
        <v>5597</v>
      </c>
      <c r="EL1747" s="1411" t="s">
        <v>1908</v>
      </c>
      <c r="EM1747" s="1411" t="s">
        <v>5012</v>
      </c>
      <c r="EN1747" s="1411" t="s">
        <v>1910</v>
      </c>
      <c r="EO1747" s="1414" t="s">
        <v>1911</v>
      </c>
    </row>
    <row r="1748" spans="136:145">
      <c r="EF1748" s="1412"/>
      <c r="EG1748" s="1411" t="s">
        <v>5598</v>
      </c>
      <c r="EH1748" s="1411" t="s">
        <v>606</v>
      </c>
      <c r="EI1748" s="1411" t="s">
        <v>1906</v>
      </c>
      <c r="EJ1748" s="1411" t="s">
        <v>5599</v>
      </c>
      <c r="EK1748" s="1411" t="s">
        <v>5599</v>
      </c>
      <c r="EL1748" s="1411" t="s">
        <v>4997</v>
      </c>
      <c r="EM1748" s="1411" t="s">
        <v>4998</v>
      </c>
      <c r="EN1748" s="1411" t="s">
        <v>4999</v>
      </c>
      <c r="EO1748" s="1414" t="s">
        <v>5000</v>
      </c>
    </row>
    <row r="1749" spans="136:145">
      <c r="EF1749" s="1412"/>
      <c r="EG1749" s="1411" t="s">
        <v>5600</v>
      </c>
      <c r="EH1749" s="1411" t="s">
        <v>606</v>
      </c>
      <c r="EI1749" s="1411" t="s">
        <v>1906</v>
      </c>
      <c r="EJ1749" s="1411" t="s">
        <v>5601</v>
      </c>
      <c r="EK1749" s="1411" t="s">
        <v>5602</v>
      </c>
      <c r="EL1749" s="1411" t="s">
        <v>4997</v>
      </c>
      <c r="EM1749" s="1411" t="s">
        <v>4998</v>
      </c>
      <c r="EN1749" s="1411" t="s">
        <v>4999</v>
      </c>
      <c r="EO1749" s="1414" t="s">
        <v>5000</v>
      </c>
    </row>
    <row r="1750" spans="136:145">
      <c r="EF1750" s="1412"/>
      <c r="EG1750" s="1411" t="s">
        <v>5603</v>
      </c>
      <c r="EH1750" s="1411" t="s">
        <v>606</v>
      </c>
      <c r="EI1750" s="1411" t="s">
        <v>1906</v>
      </c>
      <c r="EJ1750" s="1411" t="s">
        <v>5604</v>
      </c>
      <c r="EK1750" s="1411" t="s">
        <v>5605</v>
      </c>
      <c r="EL1750" s="1411" t="s">
        <v>4997</v>
      </c>
      <c r="EM1750" s="1411" t="s">
        <v>4998</v>
      </c>
      <c r="EN1750" s="1411" t="s">
        <v>4999</v>
      </c>
      <c r="EO1750" s="1414" t="s">
        <v>5000</v>
      </c>
    </row>
    <row r="1751" spans="136:145">
      <c r="EF1751" s="1412"/>
      <c r="EG1751" s="1411" t="s">
        <v>5606</v>
      </c>
      <c r="EH1751" s="1411" t="s">
        <v>606</v>
      </c>
      <c r="EI1751" s="1411" t="s">
        <v>1906</v>
      </c>
      <c r="EJ1751" s="1411" t="s">
        <v>5607</v>
      </c>
      <c r="EK1751" s="1411" t="s">
        <v>5608</v>
      </c>
      <c r="EL1751" s="1411" t="s">
        <v>4997</v>
      </c>
      <c r="EM1751" s="1411" t="s">
        <v>4998</v>
      </c>
      <c r="EN1751" s="1411" t="s">
        <v>4999</v>
      </c>
      <c r="EO1751" s="1414" t="s">
        <v>5000</v>
      </c>
    </row>
    <row r="1752" spans="136:145">
      <c r="EF1752" s="1412"/>
      <c r="EG1752" s="1411" t="s">
        <v>5609</v>
      </c>
      <c r="EH1752" s="1411" t="s">
        <v>606</v>
      </c>
      <c r="EI1752" s="1411" t="s">
        <v>1906</v>
      </c>
      <c r="EJ1752" s="1411" t="s">
        <v>5610</v>
      </c>
      <c r="EK1752" s="1411" t="s">
        <v>5610</v>
      </c>
      <c r="EL1752" s="1411" t="s">
        <v>4997</v>
      </c>
      <c r="EM1752" s="1411" t="s">
        <v>4998</v>
      </c>
      <c r="EN1752" s="1411" t="s">
        <v>4999</v>
      </c>
      <c r="EO1752" s="1414" t="s">
        <v>5000</v>
      </c>
    </row>
    <row r="1753" spans="136:145">
      <c r="EF1753" s="1412"/>
      <c r="EG1753" s="1411" t="s">
        <v>5611</v>
      </c>
      <c r="EH1753" s="1411" t="s">
        <v>606</v>
      </c>
      <c r="EI1753" s="1411" t="s">
        <v>1906</v>
      </c>
      <c r="EJ1753" s="1411" t="s">
        <v>783</v>
      </c>
      <c r="EK1753" s="1411" t="s">
        <v>783</v>
      </c>
      <c r="EL1753" s="1411" t="s">
        <v>1980</v>
      </c>
      <c r="EM1753" s="1411" t="s">
        <v>1981</v>
      </c>
      <c r="EN1753" s="1411" t="s">
        <v>1910</v>
      </c>
      <c r="EO1753" s="1414" t="s">
        <v>1982</v>
      </c>
    </row>
    <row r="1754" spans="136:145">
      <c r="EF1754" s="1412"/>
      <c r="EG1754" s="1411" t="s">
        <v>5612</v>
      </c>
      <c r="EH1754" s="1411" t="s">
        <v>606</v>
      </c>
      <c r="EI1754" s="1411" t="s">
        <v>1906</v>
      </c>
      <c r="EJ1754" s="1411" t="s">
        <v>5613</v>
      </c>
      <c r="EK1754" s="1411" t="s">
        <v>5613</v>
      </c>
      <c r="EL1754" s="1411" t="s">
        <v>4997</v>
      </c>
      <c r="EM1754" s="1411" t="s">
        <v>4998</v>
      </c>
      <c r="EN1754" s="1411" t="s">
        <v>4999</v>
      </c>
      <c r="EO1754" s="1414" t="s">
        <v>5000</v>
      </c>
    </row>
    <row r="1755" spans="136:145">
      <c r="EF1755" s="1412"/>
      <c r="EG1755" s="1411" t="s">
        <v>5614</v>
      </c>
      <c r="EH1755" s="1411" t="s">
        <v>606</v>
      </c>
      <c r="EI1755" s="1411" t="s">
        <v>1906</v>
      </c>
      <c r="EJ1755" s="1411" t="s">
        <v>5615</v>
      </c>
      <c r="EK1755" s="1411" t="s">
        <v>5615</v>
      </c>
      <c r="EL1755" s="1411" t="s">
        <v>4997</v>
      </c>
      <c r="EM1755" s="1411" t="s">
        <v>4998</v>
      </c>
      <c r="EN1755" s="1411" t="s">
        <v>4999</v>
      </c>
      <c r="EO1755" s="1414" t="s">
        <v>5000</v>
      </c>
    </row>
    <row r="1756" spans="136:145">
      <c r="EF1756" s="1412"/>
      <c r="EG1756" s="1411" t="s">
        <v>5616</v>
      </c>
      <c r="EH1756" s="1411" t="s">
        <v>606</v>
      </c>
      <c r="EI1756" s="1411" t="s">
        <v>1906</v>
      </c>
      <c r="EJ1756" s="1411" t="s">
        <v>784</v>
      </c>
      <c r="EK1756" s="1411" t="s">
        <v>784</v>
      </c>
      <c r="EL1756" s="1411" t="s">
        <v>1908</v>
      </c>
      <c r="EM1756" s="1411" t="s">
        <v>5012</v>
      </c>
      <c r="EN1756" s="1411" t="s">
        <v>1910</v>
      </c>
      <c r="EO1756" s="1414" t="s">
        <v>1911</v>
      </c>
    </row>
    <row r="1757" spans="136:145">
      <c r="EF1757" s="1412"/>
      <c r="EG1757" s="1411" t="s">
        <v>5617</v>
      </c>
      <c r="EH1757" s="1411" t="s">
        <v>606</v>
      </c>
      <c r="EI1757" s="1411" t="s">
        <v>1906</v>
      </c>
      <c r="EJ1757" s="1411" t="s">
        <v>5618</v>
      </c>
      <c r="EK1757" s="1411" t="s">
        <v>5619</v>
      </c>
      <c r="EL1757" s="1411" t="s">
        <v>4997</v>
      </c>
      <c r="EM1757" s="1411" t="s">
        <v>4998</v>
      </c>
      <c r="EN1757" s="1411" t="s">
        <v>4999</v>
      </c>
      <c r="EO1757" s="1414" t="s">
        <v>5000</v>
      </c>
    </row>
    <row r="1758" spans="136:145">
      <c r="EF1758" s="1412"/>
      <c r="EG1758" s="1411" t="s">
        <v>5620</v>
      </c>
      <c r="EH1758" s="1411" t="s">
        <v>606</v>
      </c>
      <c r="EI1758" s="1411" t="s">
        <v>1906</v>
      </c>
      <c r="EJ1758" s="1411" t="s">
        <v>5621</v>
      </c>
      <c r="EK1758" s="1411" t="s">
        <v>5621</v>
      </c>
      <c r="EL1758" s="1411" t="s">
        <v>4997</v>
      </c>
      <c r="EM1758" s="1411" t="s">
        <v>4998</v>
      </c>
      <c r="EN1758" s="1411" t="s">
        <v>4999</v>
      </c>
      <c r="EO1758" s="1414" t="s">
        <v>5000</v>
      </c>
    </row>
    <row r="1759" spans="136:145">
      <c r="EF1759" s="1412"/>
      <c r="EG1759" s="1411" t="s">
        <v>5622</v>
      </c>
      <c r="EH1759" s="1411" t="s">
        <v>606</v>
      </c>
      <c r="EI1759" s="1411" t="s">
        <v>1906</v>
      </c>
      <c r="EJ1759" s="1411" t="s">
        <v>5623</v>
      </c>
      <c r="EK1759" s="1411" t="s">
        <v>5623</v>
      </c>
      <c r="EL1759" s="1411" t="s">
        <v>1908</v>
      </c>
      <c r="EM1759" s="1411" t="s">
        <v>5012</v>
      </c>
      <c r="EN1759" s="1411" t="s">
        <v>1910</v>
      </c>
      <c r="EO1759" s="1414" t="s">
        <v>1911</v>
      </c>
    </row>
    <row r="1760" spans="136:145">
      <c r="EF1760" s="1412"/>
      <c r="EG1760" s="1411" t="s">
        <v>5624</v>
      </c>
      <c r="EH1760" s="1411" t="s">
        <v>606</v>
      </c>
      <c r="EI1760" s="1411" t="s">
        <v>1906</v>
      </c>
      <c r="EJ1760" s="1411" t="s">
        <v>5625</v>
      </c>
      <c r="EK1760" s="1411" t="s">
        <v>5625</v>
      </c>
      <c r="EL1760" s="1411" t="s">
        <v>1980</v>
      </c>
      <c r="EM1760" s="1411" t="s">
        <v>1981</v>
      </c>
      <c r="EN1760" s="1411" t="s">
        <v>1910</v>
      </c>
      <c r="EO1760" s="1414" t="s">
        <v>1982</v>
      </c>
    </row>
    <row r="1761" spans="136:145">
      <c r="EF1761" s="1412"/>
      <c r="EG1761" s="1411" t="s">
        <v>5626</v>
      </c>
      <c r="EH1761" s="1411" t="s">
        <v>606</v>
      </c>
      <c r="EI1761" s="1411" t="s">
        <v>1906</v>
      </c>
      <c r="EJ1761" s="1411" t="s">
        <v>785</v>
      </c>
      <c r="EK1761" s="1411" t="s">
        <v>785</v>
      </c>
      <c r="EL1761" s="1411" t="s">
        <v>1908</v>
      </c>
      <c r="EM1761" s="1411" t="s">
        <v>5012</v>
      </c>
      <c r="EN1761" s="1411" t="s">
        <v>1910</v>
      </c>
      <c r="EO1761" s="1414" t="s">
        <v>1911</v>
      </c>
    </row>
    <row r="1762" spans="136:145">
      <c r="EF1762" s="1412"/>
      <c r="EG1762" s="1411" t="s">
        <v>5627</v>
      </c>
      <c r="EH1762" s="1411" t="s">
        <v>606</v>
      </c>
      <c r="EI1762" s="1411" t="s">
        <v>1906</v>
      </c>
      <c r="EJ1762" s="1411" t="s">
        <v>5628</v>
      </c>
      <c r="EK1762" s="1411" t="s">
        <v>5628</v>
      </c>
      <c r="EL1762" s="1411" t="s">
        <v>4997</v>
      </c>
      <c r="EM1762" s="1411" t="s">
        <v>4998</v>
      </c>
      <c r="EN1762" s="1411" t="s">
        <v>4999</v>
      </c>
      <c r="EO1762" s="1414" t="s">
        <v>5000</v>
      </c>
    </row>
    <row r="1763" spans="136:145">
      <c r="EF1763" s="1412"/>
      <c r="EG1763" s="1411" t="s">
        <v>5629</v>
      </c>
      <c r="EH1763" s="1411" t="s">
        <v>606</v>
      </c>
      <c r="EI1763" s="1411" t="s">
        <v>1906</v>
      </c>
      <c r="EJ1763" s="1411" t="s">
        <v>5630</v>
      </c>
      <c r="EK1763" s="1411" t="s">
        <v>5630</v>
      </c>
      <c r="EL1763" s="1411" t="s">
        <v>1980</v>
      </c>
      <c r="EM1763" s="1411" t="s">
        <v>1981</v>
      </c>
      <c r="EN1763" s="1411" t="s">
        <v>1910</v>
      </c>
      <c r="EO1763" s="1414" t="s">
        <v>1982</v>
      </c>
    </row>
    <row r="1764" spans="136:145">
      <c r="EF1764" s="1412"/>
      <c r="EG1764" s="1411" t="s">
        <v>5631</v>
      </c>
      <c r="EH1764" s="1411" t="s">
        <v>606</v>
      </c>
      <c r="EI1764" s="1411" t="s">
        <v>2350</v>
      </c>
      <c r="EJ1764" s="1411" t="s">
        <v>5632</v>
      </c>
      <c r="EK1764" s="1411" t="s">
        <v>5632</v>
      </c>
      <c r="EL1764" s="1411" t="s">
        <v>1980</v>
      </c>
      <c r="EM1764" s="1411" t="s">
        <v>2358</v>
      </c>
      <c r="EN1764" s="1411" t="s">
        <v>1910</v>
      </c>
      <c r="EO1764" s="1414" t="s">
        <v>1982</v>
      </c>
    </row>
    <row r="1765" spans="136:145">
      <c r="EF1765" s="1412"/>
      <c r="EG1765" s="1411" t="s">
        <v>5633</v>
      </c>
      <c r="EH1765" s="1411" t="s">
        <v>606</v>
      </c>
      <c r="EI1765" s="1411" t="s">
        <v>2350</v>
      </c>
      <c r="EJ1765" s="1411" t="s">
        <v>5634</v>
      </c>
      <c r="EK1765" s="1411" t="s">
        <v>5634</v>
      </c>
      <c r="EL1765" s="1411" t="s">
        <v>1980</v>
      </c>
      <c r="EM1765" s="1411" t="s">
        <v>2358</v>
      </c>
      <c r="EN1765" s="1411" t="s">
        <v>1910</v>
      </c>
      <c r="EO1765" s="1414" t="s">
        <v>1982</v>
      </c>
    </row>
    <row r="1766" spans="136:145">
      <c r="EF1766" s="1412"/>
      <c r="EG1766" s="1411" t="s">
        <v>5635</v>
      </c>
      <c r="EH1766" s="1411" t="s">
        <v>606</v>
      </c>
      <c r="EI1766" s="1411" t="s">
        <v>2350</v>
      </c>
      <c r="EJ1766" s="1411" t="s">
        <v>5636</v>
      </c>
      <c r="EK1766" s="1411" t="s">
        <v>5637</v>
      </c>
      <c r="EL1766" s="1411" t="s">
        <v>4997</v>
      </c>
      <c r="EM1766" s="1411" t="s">
        <v>5638</v>
      </c>
      <c r="EN1766" s="1411" t="s">
        <v>4999</v>
      </c>
      <c r="EO1766" s="1414" t="s">
        <v>5000</v>
      </c>
    </row>
    <row r="1767" spans="136:145">
      <c r="EF1767" s="1412"/>
      <c r="EG1767" s="1411" t="s">
        <v>5639</v>
      </c>
      <c r="EH1767" s="1411" t="s">
        <v>606</v>
      </c>
      <c r="EI1767" s="1411" t="s">
        <v>2350</v>
      </c>
      <c r="EJ1767" s="1411" t="s">
        <v>5640</v>
      </c>
      <c r="EK1767" s="1411" t="s">
        <v>5640</v>
      </c>
      <c r="EL1767" s="1411" t="s">
        <v>1908</v>
      </c>
      <c r="EM1767" s="1411" t="s">
        <v>5641</v>
      </c>
      <c r="EN1767" s="1411" t="s">
        <v>1910</v>
      </c>
      <c r="EO1767" s="1414" t="s">
        <v>1911</v>
      </c>
    </row>
    <row r="1768" spans="136:145">
      <c r="EF1768" s="1412"/>
      <c r="EG1768" s="1411" t="s">
        <v>5642</v>
      </c>
      <c r="EH1768" s="1411" t="s">
        <v>606</v>
      </c>
      <c r="EI1768" s="1411" t="s">
        <v>2350</v>
      </c>
      <c r="EJ1768" s="1411" t="s">
        <v>4852</v>
      </c>
      <c r="EK1768" s="1411" t="s">
        <v>4852</v>
      </c>
      <c r="EL1768" s="1411" t="s">
        <v>1908</v>
      </c>
      <c r="EM1768" s="1411" t="s">
        <v>5641</v>
      </c>
      <c r="EN1768" s="1411" t="s">
        <v>1910</v>
      </c>
      <c r="EO1768" s="1414" t="s">
        <v>1911</v>
      </c>
    </row>
    <row r="1769" spans="136:145">
      <c r="EF1769" s="1412"/>
      <c r="EG1769" s="1411" t="s">
        <v>5643</v>
      </c>
      <c r="EH1769" s="1411" t="s">
        <v>606</v>
      </c>
      <c r="EI1769" s="1411" t="s">
        <v>2350</v>
      </c>
      <c r="EJ1769" s="1411" t="s">
        <v>4854</v>
      </c>
      <c r="EK1769" s="1411" t="s">
        <v>684</v>
      </c>
      <c r="EL1769" s="1411" t="s">
        <v>1908</v>
      </c>
      <c r="EM1769" s="1411" t="s">
        <v>5641</v>
      </c>
      <c r="EN1769" s="1411" t="s">
        <v>1910</v>
      </c>
      <c r="EO1769" s="1414" t="s">
        <v>1911</v>
      </c>
    </row>
    <row r="1770" spans="136:145">
      <c r="EF1770" s="1412"/>
      <c r="EG1770" s="1411" t="s">
        <v>5644</v>
      </c>
      <c r="EH1770" s="1411" t="s">
        <v>606</v>
      </c>
      <c r="EI1770" s="1411" t="s">
        <v>2350</v>
      </c>
      <c r="EJ1770" s="1411" t="s">
        <v>5645</v>
      </c>
      <c r="EK1770" s="1411" t="s">
        <v>5645</v>
      </c>
      <c r="EL1770" s="1411" t="s">
        <v>1908</v>
      </c>
      <c r="EM1770" s="1411" t="s">
        <v>5641</v>
      </c>
      <c r="EN1770" s="1411" t="s">
        <v>1910</v>
      </c>
      <c r="EO1770" s="1414" t="s">
        <v>1911</v>
      </c>
    </row>
    <row r="1771" spans="136:145">
      <c r="EF1771" s="1412"/>
      <c r="EG1771" s="1411" t="s">
        <v>5646</v>
      </c>
      <c r="EH1771" s="1411" t="s">
        <v>606</v>
      </c>
      <c r="EI1771" s="1411" t="s">
        <v>2350</v>
      </c>
      <c r="EJ1771" s="1411" t="s">
        <v>5647</v>
      </c>
      <c r="EK1771" s="1411" t="s">
        <v>5647</v>
      </c>
      <c r="EL1771" s="1411" t="s">
        <v>1908</v>
      </c>
      <c r="EM1771" s="1411" t="s">
        <v>5641</v>
      </c>
      <c r="EN1771" s="1411" t="s">
        <v>1910</v>
      </c>
      <c r="EO1771" s="1414" t="s">
        <v>1911</v>
      </c>
    </row>
    <row r="1772" spans="136:145">
      <c r="EF1772" s="1412"/>
      <c r="EG1772" s="1411" t="s">
        <v>5648</v>
      </c>
      <c r="EH1772" s="1411" t="s">
        <v>606</v>
      </c>
      <c r="EI1772" s="1411" t="s">
        <v>2350</v>
      </c>
      <c r="EJ1772" s="1411" t="s">
        <v>5649</v>
      </c>
      <c r="EK1772" s="1411" t="s">
        <v>5649</v>
      </c>
      <c r="EL1772" s="1411" t="s">
        <v>4997</v>
      </c>
      <c r="EM1772" s="1411" t="s">
        <v>5638</v>
      </c>
      <c r="EN1772" s="1411" t="s">
        <v>4999</v>
      </c>
      <c r="EO1772" s="1414" t="s">
        <v>5000</v>
      </c>
    </row>
    <row r="1773" spans="136:145">
      <c r="EF1773" s="1412"/>
      <c r="EG1773" s="1411" t="s">
        <v>5650</v>
      </c>
      <c r="EH1773" s="1411" t="s">
        <v>606</v>
      </c>
      <c r="EI1773" s="1411" t="s">
        <v>2350</v>
      </c>
      <c r="EJ1773" s="1411" t="s">
        <v>5651</v>
      </c>
      <c r="EK1773" s="1411" t="s">
        <v>5652</v>
      </c>
      <c r="EL1773" s="1411" t="s">
        <v>1908</v>
      </c>
      <c r="EM1773" s="1411" t="s">
        <v>5641</v>
      </c>
      <c r="EN1773" s="1411" t="s">
        <v>1910</v>
      </c>
      <c r="EO1773" s="1414" t="s">
        <v>1911</v>
      </c>
    </row>
    <row r="1774" spans="136:145">
      <c r="EF1774" s="1412"/>
      <c r="EG1774" s="1411" t="s">
        <v>5653</v>
      </c>
      <c r="EH1774" s="1411" t="s">
        <v>606</v>
      </c>
      <c r="EI1774" s="1411" t="s">
        <v>2350</v>
      </c>
      <c r="EJ1774" s="1411" t="s">
        <v>5654</v>
      </c>
      <c r="EK1774" s="1411" t="s">
        <v>5654</v>
      </c>
      <c r="EL1774" s="1411" t="s">
        <v>1908</v>
      </c>
      <c r="EM1774" s="1411" t="s">
        <v>5641</v>
      </c>
      <c r="EN1774" s="1411" t="s">
        <v>1910</v>
      </c>
      <c r="EO1774" s="1414" t="s">
        <v>1911</v>
      </c>
    </row>
    <row r="1775" spans="136:145">
      <c r="EF1775" s="1412"/>
      <c r="EG1775" s="1411" t="s">
        <v>5655</v>
      </c>
      <c r="EH1775" s="1411" t="s">
        <v>606</v>
      </c>
      <c r="EI1775" s="1411" t="s">
        <v>2350</v>
      </c>
      <c r="EJ1775" s="1411" t="s">
        <v>5656</v>
      </c>
      <c r="EK1775" s="1411" t="s">
        <v>5657</v>
      </c>
      <c r="EL1775" s="1411" t="s">
        <v>1908</v>
      </c>
      <c r="EM1775" s="1411" t="s">
        <v>5641</v>
      </c>
      <c r="EN1775" s="1411" t="s">
        <v>1910</v>
      </c>
      <c r="EO1775" s="1414" t="s">
        <v>1911</v>
      </c>
    </row>
    <row r="1776" spans="136:145">
      <c r="EF1776" s="1412"/>
      <c r="EG1776" s="1411" t="s">
        <v>5658</v>
      </c>
      <c r="EH1776" s="1411" t="s">
        <v>606</v>
      </c>
      <c r="EI1776" s="1411" t="s">
        <v>2350</v>
      </c>
      <c r="EJ1776" s="1411" t="s">
        <v>5659</v>
      </c>
      <c r="EK1776" s="1411" t="s">
        <v>5659</v>
      </c>
      <c r="EL1776" s="1411" t="s">
        <v>1980</v>
      </c>
      <c r="EM1776" s="1411" t="s">
        <v>2358</v>
      </c>
      <c r="EN1776" s="1411" t="s">
        <v>1910</v>
      </c>
      <c r="EO1776" s="1414" t="s">
        <v>1982</v>
      </c>
    </row>
    <row r="1777" spans="136:145">
      <c r="EF1777" s="1412"/>
      <c r="EG1777" s="1411" t="s">
        <v>5660</v>
      </c>
      <c r="EH1777" s="1411" t="s">
        <v>606</v>
      </c>
      <c r="EI1777" s="1411" t="s">
        <v>2350</v>
      </c>
      <c r="EJ1777" s="1411" t="s">
        <v>5661</v>
      </c>
      <c r="EK1777" s="1411" t="s">
        <v>5661</v>
      </c>
      <c r="EL1777" s="1411" t="s">
        <v>1980</v>
      </c>
      <c r="EM1777" s="1411" t="s">
        <v>2358</v>
      </c>
      <c r="EN1777" s="1411" t="s">
        <v>1910</v>
      </c>
      <c r="EO1777" s="1414" t="s">
        <v>1982</v>
      </c>
    </row>
    <row r="1778" spans="136:145">
      <c r="EF1778" s="1412"/>
      <c r="EG1778" s="1411" t="s">
        <v>5662</v>
      </c>
      <c r="EH1778" s="1411" t="s">
        <v>606</v>
      </c>
      <c r="EI1778" s="1411" t="s">
        <v>2350</v>
      </c>
      <c r="EJ1778" s="1411" t="s">
        <v>5663</v>
      </c>
      <c r="EK1778" s="1411" t="s">
        <v>5663</v>
      </c>
      <c r="EL1778" s="1411" t="s">
        <v>4997</v>
      </c>
      <c r="EM1778" s="1411" t="s">
        <v>5638</v>
      </c>
      <c r="EN1778" s="1411" t="s">
        <v>4999</v>
      </c>
      <c r="EO1778" s="1414" t="s">
        <v>5000</v>
      </c>
    </row>
    <row r="1779" spans="136:145">
      <c r="EF1779" s="1412"/>
      <c r="EG1779" s="1411" t="s">
        <v>5664</v>
      </c>
      <c r="EH1779" s="1411" t="s">
        <v>606</v>
      </c>
      <c r="EI1779" s="1411" t="s">
        <v>2350</v>
      </c>
      <c r="EJ1779" s="1411" t="s">
        <v>5665</v>
      </c>
      <c r="EK1779" s="1411" t="s">
        <v>5665</v>
      </c>
      <c r="EL1779" s="1411" t="s">
        <v>1980</v>
      </c>
      <c r="EM1779" s="1411" t="s">
        <v>2358</v>
      </c>
      <c r="EN1779" s="1411" t="s">
        <v>1910</v>
      </c>
      <c r="EO1779" s="1414" t="s">
        <v>1982</v>
      </c>
    </row>
    <row r="1780" spans="136:145">
      <c r="EF1780" s="1412"/>
      <c r="EG1780" s="1411" t="s">
        <v>5666</v>
      </c>
      <c r="EH1780" s="1411" t="s">
        <v>606</v>
      </c>
      <c r="EI1780" s="1411" t="s">
        <v>2350</v>
      </c>
      <c r="EJ1780" s="1411" t="s">
        <v>5667</v>
      </c>
      <c r="EK1780" s="1411" t="s">
        <v>5667</v>
      </c>
      <c r="EL1780" s="1411" t="s">
        <v>1980</v>
      </c>
      <c r="EM1780" s="1411" t="s">
        <v>2358</v>
      </c>
      <c r="EN1780" s="1411" t="s">
        <v>1910</v>
      </c>
      <c r="EO1780" s="1414" t="s">
        <v>1982</v>
      </c>
    </row>
    <row r="1781" spans="136:145">
      <c r="EF1781" s="1412"/>
      <c r="EG1781" s="1411" t="s">
        <v>5668</v>
      </c>
      <c r="EH1781" s="1411" t="s">
        <v>606</v>
      </c>
      <c r="EI1781" s="1411" t="s">
        <v>2350</v>
      </c>
      <c r="EJ1781" s="1411" t="s">
        <v>5669</v>
      </c>
      <c r="EK1781" s="1411" t="s">
        <v>5669</v>
      </c>
      <c r="EL1781" s="1411" t="s">
        <v>1980</v>
      </c>
      <c r="EM1781" s="1411" t="s">
        <v>2358</v>
      </c>
      <c r="EN1781" s="1411" t="s">
        <v>1910</v>
      </c>
      <c r="EO1781" s="1414" t="s">
        <v>1982</v>
      </c>
    </row>
    <row r="1782" spans="136:145">
      <c r="EF1782" s="1412"/>
      <c r="EG1782" s="1411" t="s">
        <v>5670</v>
      </c>
      <c r="EH1782" s="1411" t="s">
        <v>606</v>
      </c>
      <c r="EI1782" s="1411" t="s">
        <v>2350</v>
      </c>
      <c r="EJ1782" s="1411" t="s">
        <v>5671</v>
      </c>
      <c r="EK1782" s="1411" t="s">
        <v>5672</v>
      </c>
      <c r="EL1782" s="1411" t="s">
        <v>4997</v>
      </c>
      <c r="EM1782" s="1411" t="s">
        <v>5638</v>
      </c>
      <c r="EN1782" s="1411" t="s">
        <v>4999</v>
      </c>
      <c r="EO1782" s="1414" t="s">
        <v>5000</v>
      </c>
    </row>
    <row r="1783" spans="136:145">
      <c r="EF1783" s="1412"/>
      <c r="EG1783" s="1411" t="s">
        <v>5673</v>
      </c>
      <c r="EH1783" s="1411" t="s">
        <v>606</v>
      </c>
      <c r="EI1783" s="1411" t="s">
        <v>2350</v>
      </c>
      <c r="EJ1783" s="1411" t="s">
        <v>5674</v>
      </c>
      <c r="EK1783" s="1411" t="s">
        <v>5675</v>
      </c>
      <c r="EL1783" s="1411" t="s">
        <v>4997</v>
      </c>
      <c r="EM1783" s="1411" t="s">
        <v>5638</v>
      </c>
      <c r="EN1783" s="1411" t="s">
        <v>4999</v>
      </c>
      <c r="EO1783" s="1414" t="s">
        <v>5000</v>
      </c>
    </row>
    <row r="1784" spans="136:145">
      <c r="EF1784" s="1412"/>
      <c r="EG1784" s="1411" t="s">
        <v>5676</v>
      </c>
      <c r="EH1784" s="1411" t="s">
        <v>606</v>
      </c>
      <c r="EI1784" s="1411" t="s">
        <v>2350</v>
      </c>
      <c r="EJ1784" s="1411" t="s">
        <v>5677</v>
      </c>
      <c r="EK1784" s="1411" t="s">
        <v>5678</v>
      </c>
      <c r="EL1784" s="1411" t="s">
        <v>1908</v>
      </c>
      <c r="EM1784" s="1411" t="s">
        <v>5641</v>
      </c>
      <c r="EN1784" s="1411" t="s">
        <v>1910</v>
      </c>
      <c r="EO1784" s="1414" t="s">
        <v>1911</v>
      </c>
    </row>
    <row r="1785" spans="136:145">
      <c r="EF1785" s="1412"/>
      <c r="EG1785" s="1411" t="s">
        <v>5679</v>
      </c>
      <c r="EH1785" s="1411" t="s">
        <v>606</v>
      </c>
      <c r="EI1785" s="1411" t="s">
        <v>2350</v>
      </c>
      <c r="EJ1785" s="1411" t="s">
        <v>5680</v>
      </c>
      <c r="EK1785" s="1411" t="s">
        <v>5681</v>
      </c>
      <c r="EL1785" s="1411" t="s">
        <v>4997</v>
      </c>
      <c r="EM1785" s="1411" t="s">
        <v>5638</v>
      </c>
      <c r="EN1785" s="1411" t="s">
        <v>4999</v>
      </c>
      <c r="EO1785" s="1414" t="s">
        <v>5000</v>
      </c>
    </row>
    <row r="1786" spans="136:145">
      <c r="EF1786" s="1412"/>
      <c r="EG1786" s="1411" t="s">
        <v>5682</v>
      </c>
      <c r="EH1786" s="1411" t="s">
        <v>606</v>
      </c>
      <c r="EI1786" s="1411" t="s">
        <v>2350</v>
      </c>
      <c r="EJ1786" s="1411" t="s">
        <v>5683</v>
      </c>
      <c r="EK1786" s="1411" t="s">
        <v>5684</v>
      </c>
      <c r="EL1786" s="1411" t="s">
        <v>1908</v>
      </c>
      <c r="EM1786" s="1411" t="s">
        <v>5641</v>
      </c>
      <c r="EN1786" s="1411" t="s">
        <v>1910</v>
      </c>
      <c r="EO1786" s="1414" t="s">
        <v>1911</v>
      </c>
    </row>
    <row r="1787" spans="136:145">
      <c r="EF1787" s="1412"/>
      <c r="EG1787" s="1411" t="s">
        <v>5685</v>
      </c>
      <c r="EH1787" s="1411" t="s">
        <v>606</v>
      </c>
      <c r="EI1787" s="1411" t="s">
        <v>2350</v>
      </c>
      <c r="EJ1787" s="1411" t="s">
        <v>5686</v>
      </c>
      <c r="EK1787" s="1411" t="s">
        <v>5687</v>
      </c>
      <c r="EL1787" s="1411" t="s">
        <v>1908</v>
      </c>
      <c r="EM1787" s="1411" t="s">
        <v>5641</v>
      </c>
      <c r="EN1787" s="1411" t="s">
        <v>1910</v>
      </c>
      <c r="EO1787" s="1414" t="s">
        <v>1911</v>
      </c>
    </row>
    <row r="1788" spans="136:145">
      <c r="EF1788" s="1412"/>
      <c r="EG1788" s="1411" t="s">
        <v>5688</v>
      </c>
      <c r="EH1788" s="1411" t="s">
        <v>606</v>
      </c>
      <c r="EI1788" s="1411" t="s">
        <v>2350</v>
      </c>
      <c r="EJ1788" s="1411" t="s">
        <v>5689</v>
      </c>
      <c r="EK1788" s="1411" t="s">
        <v>5690</v>
      </c>
      <c r="EL1788" s="1411" t="s">
        <v>1908</v>
      </c>
      <c r="EM1788" s="1411" t="s">
        <v>5641</v>
      </c>
      <c r="EN1788" s="1411" t="s">
        <v>1910</v>
      </c>
      <c r="EO1788" s="1414" t="s">
        <v>1911</v>
      </c>
    </row>
    <row r="1789" spans="136:145">
      <c r="EF1789" s="1412"/>
      <c r="EG1789" s="1411" t="s">
        <v>5691</v>
      </c>
      <c r="EH1789" s="1411" t="s">
        <v>606</v>
      </c>
      <c r="EI1789" s="1411" t="s">
        <v>2350</v>
      </c>
      <c r="EJ1789" s="1411" t="s">
        <v>5692</v>
      </c>
      <c r="EK1789" s="1411" t="s">
        <v>5693</v>
      </c>
      <c r="EL1789" s="1411" t="s">
        <v>1908</v>
      </c>
      <c r="EM1789" s="1411" t="s">
        <v>5641</v>
      </c>
      <c r="EN1789" s="1411" t="s">
        <v>1910</v>
      </c>
      <c r="EO1789" s="1414" t="s">
        <v>1911</v>
      </c>
    </row>
    <row r="1790" spans="136:145">
      <c r="EF1790" s="1412"/>
      <c r="EG1790" s="1411" t="s">
        <v>5694</v>
      </c>
      <c r="EH1790" s="1411" t="s">
        <v>606</v>
      </c>
      <c r="EI1790" s="1411" t="s">
        <v>2350</v>
      </c>
      <c r="EJ1790" s="1411" t="s">
        <v>5695</v>
      </c>
      <c r="EK1790" s="1411" t="s">
        <v>5696</v>
      </c>
      <c r="EL1790" s="1411" t="s">
        <v>4997</v>
      </c>
      <c r="EM1790" s="1411" t="s">
        <v>5638</v>
      </c>
      <c r="EN1790" s="1411" t="s">
        <v>4999</v>
      </c>
      <c r="EO1790" s="1414" t="s">
        <v>5000</v>
      </c>
    </row>
    <row r="1791" spans="136:145">
      <c r="EF1791" s="1412"/>
      <c r="EG1791" s="1411" t="s">
        <v>5697</v>
      </c>
      <c r="EH1791" s="1411" t="s">
        <v>606</v>
      </c>
      <c r="EI1791" s="1411" t="s">
        <v>2350</v>
      </c>
      <c r="EJ1791" s="1411" t="s">
        <v>4897</v>
      </c>
      <c r="EK1791" s="1411" t="s">
        <v>4898</v>
      </c>
      <c r="EL1791" s="1411" t="s">
        <v>5698</v>
      </c>
      <c r="EM1791" s="1411" t="s">
        <v>5699</v>
      </c>
      <c r="EN1791" s="1411" t="s">
        <v>1910</v>
      </c>
      <c r="EO1791" s="1414" t="s">
        <v>1911</v>
      </c>
    </row>
    <row r="1792" spans="136:145">
      <c r="EF1792" s="1412"/>
      <c r="EG1792" s="1411" t="s">
        <v>5700</v>
      </c>
      <c r="EH1792" s="1411" t="s">
        <v>606</v>
      </c>
      <c r="EI1792" s="1411" t="s">
        <v>2350</v>
      </c>
      <c r="EJ1792" s="1411" t="s">
        <v>5701</v>
      </c>
      <c r="EK1792" s="1411" t="s">
        <v>5702</v>
      </c>
      <c r="EL1792" s="1411" t="s">
        <v>4997</v>
      </c>
      <c r="EM1792" s="1411" t="s">
        <v>5638</v>
      </c>
      <c r="EN1792" s="1411" t="s">
        <v>4999</v>
      </c>
      <c r="EO1792" s="1414" t="s">
        <v>5000</v>
      </c>
    </row>
    <row r="1793" spans="136:145">
      <c r="EF1793" s="1412"/>
      <c r="EG1793" s="1411" t="s">
        <v>5703</v>
      </c>
      <c r="EH1793" s="1411" t="s">
        <v>606</v>
      </c>
      <c r="EI1793" s="1411" t="s">
        <v>2350</v>
      </c>
      <c r="EJ1793" s="1411" t="s">
        <v>5704</v>
      </c>
      <c r="EK1793" s="1411" t="s">
        <v>5704</v>
      </c>
      <c r="EL1793" s="1411" t="s">
        <v>4997</v>
      </c>
      <c r="EM1793" s="1411" t="s">
        <v>5638</v>
      </c>
      <c r="EN1793" s="1411" t="s">
        <v>4999</v>
      </c>
      <c r="EO1793" s="1414" t="s">
        <v>5000</v>
      </c>
    </row>
    <row r="1794" spans="136:145">
      <c r="EF1794" s="1412"/>
      <c r="EG1794" s="1411" t="s">
        <v>5705</v>
      </c>
      <c r="EH1794" s="1411" t="s">
        <v>606</v>
      </c>
      <c r="EI1794" s="1411" t="s">
        <v>2350</v>
      </c>
      <c r="EJ1794" s="1411" t="s">
        <v>5706</v>
      </c>
      <c r="EK1794" s="1411" t="s">
        <v>5707</v>
      </c>
      <c r="EL1794" s="1411" t="s">
        <v>1908</v>
      </c>
      <c r="EM1794" s="1411" t="s">
        <v>5641</v>
      </c>
      <c r="EN1794" s="1411" t="s">
        <v>1910</v>
      </c>
      <c r="EO1794" s="1414" t="s">
        <v>1911</v>
      </c>
    </row>
    <row r="1795" spans="136:145">
      <c r="EF1795" s="1412"/>
      <c r="EG1795" s="1411" t="s">
        <v>5708</v>
      </c>
      <c r="EH1795" s="1411" t="s">
        <v>606</v>
      </c>
      <c r="EI1795" s="1411" t="s">
        <v>2350</v>
      </c>
      <c r="EJ1795" s="1411" t="s">
        <v>5709</v>
      </c>
      <c r="EK1795" s="1411" t="s">
        <v>5709</v>
      </c>
      <c r="EL1795" s="1411" t="s">
        <v>4997</v>
      </c>
      <c r="EM1795" s="1411" t="s">
        <v>5638</v>
      </c>
      <c r="EN1795" s="1411" t="s">
        <v>4999</v>
      </c>
      <c r="EO1795" s="1414" t="s">
        <v>5000</v>
      </c>
    </row>
    <row r="1796" spans="136:145">
      <c r="EF1796" s="1412"/>
      <c r="EG1796" s="1411" t="s">
        <v>5710</v>
      </c>
      <c r="EH1796" s="1411" t="s">
        <v>606</v>
      </c>
      <c r="EI1796" s="1411" t="s">
        <v>2350</v>
      </c>
      <c r="EJ1796" s="1411" t="s">
        <v>5711</v>
      </c>
      <c r="EK1796" s="1411" t="s">
        <v>5712</v>
      </c>
      <c r="EL1796" s="1411" t="s">
        <v>4997</v>
      </c>
      <c r="EM1796" s="1411" t="s">
        <v>5638</v>
      </c>
      <c r="EN1796" s="1411" t="s">
        <v>4999</v>
      </c>
      <c r="EO1796" s="1414" t="s">
        <v>5000</v>
      </c>
    </row>
    <row r="1797" spans="136:145">
      <c r="EF1797" s="1412"/>
      <c r="EG1797" s="1411" t="s">
        <v>5713</v>
      </c>
      <c r="EH1797" s="1411" t="s">
        <v>606</v>
      </c>
      <c r="EI1797" s="1411" t="s">
        <v>2350</v>
      </c>
      <c r="EJ1797" s="1411" t="s">
        <v>5714</v>
      </c>
      <c r="EK1797" s="1411" t="s">
        <v>5714</v>
      </c>
      <c r="EL1797" s="1411" t="s">
        <v>1908</v>
      </c>
      <c r="EM1797" s="1411" t="s">
        <v>5641</v>
      </c>
      <c r="EN1797" s="1411" t="s">
        <v>1910</v>
      </c>
      <c r="EO1797" s="1414" t="s">
        <v>1911</v>
      </c>
    </row>
    <row r="1798" spans="136:145">
      <c r="EF1798" s="1412"/>
      <c r="EG1798" s="1411" t="s">
        <v>5715</v>
      </c>
      <c r="EH1798" s="1411" t="s">
        <v>606</v>
      </c>
      <c r="EI1798" s="1411" t="s">
        <v>2350</v>
      </c>
      <c r="EJ1798" s="1411" t="s">
        <v>5716</v>
      </c>
      <c r="EK1798" s="1411" t="s">
        <v>5716</v>
      </c>
      <c r="EL1798" s="1411" t="s">
        <v>1908</v>
      </c>
      <c r="EM1798" s="1411" t="s">
        <v>5641</v>
      </c>
      <c r="EN1798" s="1411" t="s">
        <v>1910</v>
      </c>
      <c r="EO1798" s="1414" t="s">
        <v>1911</v>
      </c>
    </row>
    <row r="1799" spans="136:145">
      <c r="EF1799" s="1412"/>
      <c r="EG1799" s="1411" t="s">
        <v>5717</v>
      </c>
      <c r="EH1799" s="1411" t="s">
        <v>606</v>
      </c>
      <c r="EI1799" s="1411" t="s">
        <v>2350</v>
      </c>
      <c r="EJ1799" s="1411" t="s">
        <v>5718</v>
      </c>
      <c r="EK1799" s="1411" t="s">
        <v>5718</v>
      </c>
      <c r="EL1799" s="1411" t="s">
        <v>1908</v>
      </c>
      <c r="EM1799" s="1411" t="s">
        <v>5641</v>
      </c>
      <c r="EN1799" s="1411" t="s">
        <v>1910</v>
      </c>
      <c r="EO1799" s="1414" t="s">
        <v>1911</v>
      </c>
    </row>
    <row r="1800" spans="136:145">
      <c r="EF1800" s="1412"/>
      <c r="EG1800" s="1411" t="s">
        <v>5719</v>
      </c>
      <c r="EH1800" s="1411" t="s">
        <v>606</v>
      </c>
      <c r="EI1800" s="1411" t="s">
        <v>2350</v>
      </c>
      <c r="EJ1800" s="1411" t="s">
        <v>5720</v>
      </c>
      <c r="EK1800" s="1411" t="s">
        <v>5720</v>
      </c>
      <c r="EL1800" s="1411" t="s">
        <v>1908</v>
      </c>
      <c r="EM1800" s="1411" t="s">
        <v>5641</v>
      </c>
      <c r="EN1800" s="1411" t="s">
        <v>1910</v>
      </c>
      <c r="EO1800" s="1414" t="s">
        <v>1911</v>
      </c>
    </row>
    <row r="1801" spans="136:145">
      <c r="EF1801" s="1412"/>
      <c r="EG1801" s="1411" t="s">
        <v>5721</v>
      </c>
      <c r="EH1801" s="1411" t="s">
        <v>606</v>
      </c>
      <c r="EI1801" s="1411" t="s">
        <v>2350</v>
      </c>
      <c r="EJ1801" s="1411" t="s">
        <v>5722</v>
      </c>
      <c r="EK1801" s="1411" t="s">
        <v>5722</v>
      </c>
      <c r="EL1801" s="1411" t="s">
        <v>1908</v>
      </c>
      <c r="EM1801" s="1411" t="s">
        <v>5641</v>
      </c>
      <c r="EN1801" s="1411" t="s">
        <v>1910</v>
      </c>
      <c r="EO1801" s="1414" t="s">
        <v>1911</v>
      </c>
    </row>
    <row r="1802" spans="136:145">
      <c r="EF1802" s="1412"/>
      <c r="EG1802" s="1411" t="s">
        <v>5723</v>
      </c>
      <c r="EH1802" s="1411" t="s">
        <v>606</v>
      </c>
      <c r="EI1802" s="1411" t="s">
        <v>2350</v>
      </c>
      <c r="EJ1802" s="1411" t="s">
        <v>5724</v>
      </c>
      <c r="EK1802" s="1411" t="s">
        <v>5724</v>
      </c>
      <c r="EL1802" s="1411" t="s">
        <v>1908</v>
      </c>
      <c r="EM1802" s="1411" t="s">
        <v>5641</v>
      </c>
      <c r="EN1802" s="1411" t="s">
        <v>1910</v>
      </c>
      <c r="EO1802" s="1414" t="s">
        <v>1911</v>
      </c>
    </row>
    <row r="1803" spans="136:145">
      <c r="EF1803" s="1412"/>
      <c r="EG1803" s="1411" t="s">
        <v>5725</v>
      </c>
      <c r="EH1803" s="1411" t="s">
        <v>606</v>
      </c>
      <c r="EI1803" s="1411" t="s">
        <v>2350</v>
      </c>
      <c r="EJ1803" s="1411" t="s">
        <v>5726</v>
      </c>
      <c r="EK1803" s="1411" t="s">
        <v>5726</v>
      </c>
      <c r="EL1803" s="1411" t="s">
        <v>1908</v>
      </c>
      <c r="EM1803" s="1411" t="s">
        <v>5641</v>
      </c>
      <c r="EN1803" s="1411" t="s">
        <v>1910</v>
      </c>
      <c r="EO1803" s="1414" t="s">
        <v>1911</v>
      </c>
    </row>
    <row r="1804" spans="136:145">
      <c r="EF1804" s="1412"/>
      <c r="EG1804" s="1411" t="s">
        <v>5727</v>
      </c>
      <c r="EH1804" s="1411" t="s">
        <v>606</v>
      </c>
      <c r="EI1804" s="1411" t="s">
        <v>2350</v>
      </c>
      <c r="EJ1804" s="1411" t="s">
        <v>5728</v>
      </c>
      <c r="EK1804" s="1411" t="s">
        <v>5728</v>
      </c>
      <c r="EL1804" s="1411" t="s">
        <v>1908</v>
      </c>
      <c r="EM1804" s="1411" t="s">
        <v>5641</v>
      </c>
      <c r="EN1804" s="1411" t="s">
        <v>1910</v>
      </c>
      <c r="EO1804" s="1414" t="s">
        <v>1911</v>
      </c>
    </row>
    <row r="1805" spans="136:145">
      <c r="EF1805" s="1412"/>
      <c r="EG1805" s="1411" t="s">
        <v>5729</v>
      </c>
      <c r="EH1805" s="1411" t="s">
        <v>606</v>
      </c>
      <c r="EI1805" s="1411" t="s">
        <v>2350</v>
      </c>
      <c r="EJ1805" s="1411" t="s">
        <v>4920</v>
      </c>
      <c r="EK1805" s="1411" t="s">
        <v>4920</v>
      </c>
      <c r="EL1805" s="1411" t="s">
        <v>1908</v>
      </c>
      <c r="EM1805" s="1411" t="s">
        <v>5641</v>
      </c>
      <c r="EN1805" s="1411" t="s">
        <v>1910</v>
      </c>
      <c r="EO1805" s="1414" t="s">
        <v>1911</v>
      </c>
    </row>
    <row r="1806" spans="136:145">
      <c r="EF1806" s="1412"/>
      <c r="EG1806" s="1411" t="s">
        <v>5730</v>
      </c>
      <c r="EH1806" s="1411" t="s">
        <v>606</v>
      </c>
      <c r="EI1806" s="1411" t="s">
        <v>2350</v>
      </c>
      <c r="EJ1806" s="1411" t="s">
        <v>5731</v>
      </c>
      <c r="EK1806" s="1411" t="s">
        <v>5732</v>
      </c>
      <c r="EL1806" s="1411" t="s">
        <v>1908</v>
      </c>
      <c r="EM1806" s="1411" t="s">
        <v>5641</v>
      </c>
      <c r="EN1806" s="1411" t="s">
        <v>1910</v>
      </c>
      <c r="EO1806" s="1414" t="s">
        <v>1911</v>
      </c>
    </row>
    <row r="1807" spans="136:145">
      <c r="EF1807" s="1412"/>
      <c r="EG1807" s="1411" t="s">
        <v>5733</v>
      </c>
      <c r="EH1807" s="1411" t="s">
        <v>606</v>
      </c>
      <c r="EI1807" s="1411" t="s">
        <v>2350</v>
      </c>
      <c r="EJ1807" s="1411" t="s">
        <v>5734</v>
      </c>
      <c r="EK1807" s="1411" t="s">
        <v>5735</v>
      </c>
      <c r="EL1807" s="1411" t="s">
        <v>4997</v>
      </c>
      <c r="EM1807" s="1411" t="s">
        <v>5638</v>
      </c>
      <c r="EN1807" s="1411" t="s">
        <v>4999</v>
      </c>
      <c r="EO1807" s="1414" t="s">
        <v>5000</v>
      </c>
    </row>
    <row r="1808" spans="136:145">
      <c r="EF1808" s="1412"/>
      <c r="EG1808" s="1411" t="s">
        <v>5736</v>
      </c>
      <c r="EH1808" s="1411" t="s">
        <v>606</v>
      </c>
      <c r="EI1808" s="1411" t="s">
        <v>2350</v>
      </c>
      <c r="EJ1808" s="1411" t="s">
        <v>5737</v>
      </c>
      <c r="EK1808" s="1411" t="s">
        <v>5737</v>
      </c>
      <c r="EL1808" s="1411" t="s">
        <v>1980</v>
      </c>
      <c r="EM1808" s="1411" t="s">
        <v>2358</v>
      </c>
      <c r="EN1808" s="1411" t="s">
        <v>1910</v>
      </c>
      <c r="EO1808" s="1414" t="s">
        <v>1982</v>
      </c>
    </row>
    <row r="1809" spans="136:145">
      <c r="EF1809" s="1412"/>
      <c r="EG1809" s="1411" t="s">
        <v>5738</v>
      </c>
      <c r="EH1809" s="1411" t="s">
        <v>606</v>
      </c>
      <c r="EI1809" s="1411" t="s">
        <v>2350</v>
      </c>
      <c r="EJ1809" s="1411" t="s">
        <v>5739</v>
      </c>
      <c r="EK1809" s="1411" t="s">
        <v>5739</v>
      </c>
      <c r="EL1809" s="1411" t="s">
        <v>4997</v>
      </c>
      <c r="EM1809" s="1411" t="s">
        <v>5638</v>
      </c>
      <c r="EN1809" s="1411" t="s">
        <v>4999</v>
      </c>
      <c r="EO1809" s="1414" t="s">
        <v>5000</v>
      </c>
    </row>
    <row r="1810" spans="136:145">
      <c r="EF1810" s="1412"/>
      <c r="EG1810" s="1411" t="s">
        <v>5740</v>
      </c>
      <c r="EH1810" s="1411" t="s">
        <v>606</v>
      </c>
      <c r="EI1810" s="1411" t="s">
        <v>2350</v>
      </c>
      <c r="EJ1810" s="1411" t="s">
        <v>5741</v>
      </c>
      <c r="EK1810" s="1411" t="s">
        <v>5742</v>
      </c>
      <c r="EL1810" s="1411" t="s">
        <v>4997</v>
      </c>
      <c r="EM1810" s="1411" t="s">
        <v>5638</v>
      </c>
      <c r="EN1810" s="1411" t="s">
        <v>4999</v>
      </c>
      <c r="EO1810" s="1414" t="s">
        <v>5000</v>
      </c>
    </row>
    <row r="1811" spans="136:145">
      <c r="EF1811" s="1412"/>
      <c r="EG1811" s="1411" t="s">
        <v>5743</v>
      </c>
      <c r="EH1811" s="1411" t="s">
        <v>606</v>
      </c>
      <c r="EI1811" s="1411" t="s">
        <v>2350</v>
      </c>
      <c r="EJ1811" s="1411" t="s">
        <v>4872</v>
      </c>
      <c r="EK1811" s="1411" t="s">
        <v>4872</v>
      </c>
      <c r="EL1811" s="1411" t="s">
        <v>1980</v>
      </c>
      <c r="EM1811" s="1411" t="s">
        <v>2358</v>
      </c>
      <c r="EN1811" s="1411" t="s">
        <v>1910</v>
      </c>
      <c r="EO1811" s="1414" t="s">
        <v>1982</v>
      </c>
    </row>
    <row r="1812" spans="136:145">
      <c r="EF1812" s="1412"/>
      <c r="EG1812" s="1411" t="s">
        <v>5744</v>
      </c>
      <c r="EH1812" s="1411" t="s">
        <v>606</v>
      </c>
      <c r="EI1812" s="1411" t="s">
        <v>2350</v>
      </c>
      <c r="EJ1812" s="1411" t="s">
        <v>5745</v>
      </c>
      <c r="EK1812" s="1411" t="s">
        <v>5745</v>
      </c>
      <c r="EL1812" s="1411" t="s">
        <v>1980</v>
      </c>
      <c r="EM1812" s="1411" t="s">
        <v>2358</v>
      </c>
      <c r="EN1812" s="1411" t="s">
        <v>1910</v>
      </c>
      <c r="EO1812" s="1414" t="s">
        <v>1982</v>
      </c>
    </row>
    <row r="1813" spans="136:145">
      <c r="EF1813" s="1412"/>
      <c r="EG1813" s="1411" t="s">
        <v>5746</v>
      </c>
      <c r="EH1813" s="1411" t="s">
        <v>606</v>
      </c>
      <c r="EI1813" s="1411" t="s">
        <v>2350</v>
      </c>
      <c r="EJ1813" s="1411" t="s">
        <v>4944</v>
      </c>
      <c r="EK1813" s="1411" t="s">
        <v>4944</v>
      </c>
      <c r="EL1813" s="1411" t="s">
        <v>1980</v>
      </c>
      <c r="EM1813" s="1411" t="s">
        <v>2358</v>
      </c>
      <c r="EN1813" s="1411" t="s">
        <v>1910</v>
      </c>
      <c r="EO1813" s="1414" t="s">
        <v>1982</v>
      </c>
    </row>
    <row r="1814" spans="136:145">
      <c r="EF1814" s="1412"/>
      <c r="EG1814" s="1411" t="s">
        <v>5747</v>
      </c>
      <c r="EH1814" s="1411" t="s">
        <v>606</v>
      </c>
      <c r="EI1814" s="1411" t="s">
        <v>2439</v>
      </c>
      <c r="EJ1814" s="1411" t="s">
        <v>5748</v>
      </c>
      <c r="EK1814" s="1411" t="s">
        <v>5748</v>
      </c>
      <c r="EL1814" s="1411" t="s">
        <v>4997</v>
      </c>
      <c r="EM1814" s="1411" t="s">
        <v>5749</v>
      </c>
      <c r="EN1814" s="1411" t="s">
        <v>4999</v>
      </c>
      <c r="EO1814" s="1414" t="s">
        <v>5000</v>
      </c>
    </row>
    <row r="1815" spans="136:145">
      <c r="EF1815" s="1412"/>
      <c r="EG1815" s="1411" t="s">
        <v>5750</v>
      </c>
      <c r="EH1815" s="1411" t="s">
        <v>606</v>
      </c>
      <c r="EI1815" s="1411" t="s">
        <v>2439</v>
      </c>
      <c r="EJ1815" s="1411" t="s">
        <v>5751</v>
      </c>
      <c r="EK1815" s="1411" t="s">
        <v>5751</v>
      </c>
      <c r="EL1815" s="1411" t="s">
        <v>4997</v>
      </c>
      <c r="EM1815" s="1411" t="s">
        <v>5749</v>
      </c>
      <c r="EN1815" s="1411" t="s">
        <v>4999</v>
      </c>
      <c r="EO1815" s="1414" t="s">
        <v>5000</v>
      </c>
    </row>
    <row r="1816" spans="136:145">
      <c r="EF1816" s="1412"/>
      <c r="EG1816" s="1411" t="s">
        <v>5752</v>
      </c>
      <c r="EH1816" s="1411" t="s">
        <v>606</v>
      </c>
      <c r="EI1816" s="1411" t="s">
        <v>2439</v>
      </c>
      <c r="EJ1816" s="1411" t="s">
        <v>5016</v>
      </c>
      <c r="EK1816" s="1411" t="s">
        <v>5016</v>
      </c>
      <c r="EL1816" s="1411" t="s">
        <v>4997</v>
      </c>
      <c r="EM1816" s="1411" t="s">
        <v>5749</v>
      </c>
      <c r="EN1816" s="1411" t="s">
        <v>4999</v>
      </c>
      <c r="EO1816" s="1414" t="s">
        <v>5000</v>
      </c>
    </row>
    <row r="1817" spans="136:145">
      <c r="EF1817" s="1412"/>
      <c r="EG1817" s="1411" t="s">
        <v>5753</v>
      </c>
      <c r="EH1817" s="1411" t="s">
        <v>606</v>
      </c>
      <c r="EI1817" s="1411" t="s">
        <v>2439</v>
      </c>
      <c r="EJ1817" s="1411" t="s">
        <v>5754</v>
      </c>
      <c r="EK1817" s="1411" t="s">
        <v>5754</v>
      </c>
      <c r="EL1817" s="1411" t="s">
        <v>1908</v>
      </c>
      <c r="EM1817" s="1411" t="s">
        <v>2881</v>
      </c>
      <c r="EN1817" s="1411" t="s">
        <v>1910</v>
      </c>
      <c r="EO1817" s="1414" t="s">
        <v>1911</v>
      </c>
    </row>
    <row r="1818" spans="136:145">
      <c r="EF1818" s="1412"/>
      <c r="EG1818" s="1411" t="s">
        <v>5755</v>
      </c>
      <c r="EH1818" s="1411" t="s">
        <v>606</v>
      </c>
      <c r="EI1818" s="1411" t="s">
        <v>2439</v>
      </c>
      <c r="EJ1818" s="1411" t="s">
        <v>5756</v>
      </c>
      <c r="EK1818" s="1411" t="s">
        <v>5757</v>
      </c>
      <c r="EL1818" s="1411" t="s">
        <v>1908</v>
      </c>
      <c r="EM1818" s="1411" t="s">
        <v>2881</v>
      </c>
      <c r="EN1818" s="1411" t="s">
        <v>1910</v>
      </c>
      <c r="EO1818" s="1414" t="s">
        <v>1911</v>
      </c>
    </row>
    <row r="1819" spans="136:145">
      <c r="EF1819" s="1412"/>
      <c r="EG1819" s="1411" t="s">
        <v>5758</v>
      </c>
      <c r="EH1819" s="1411" t="s">
        <v>606</v>
      </c>
      <c r="EI1819" s="1411" t="s">
        <v>2439</v>
      </c>
      <c r="EJ1819" s="1411" t="s">
        <v>2440</v>
      </c>
      <c r="EK1819" s="1411" t="s">
        <v>2440</v>
      </c>
      <c r="EL1819" s="1411" t="s">
        <v>1908</v>
      </c>
      <c r="EM1819" s="1411" t="s">
        <v>2881</v>
      </c>
      <c r="EN1819" s="1411" t="s">
        <v>1910</v>
      </c>
      <c r="EO1819" s="1414" t="s">
        <v>1911</v>
      </c>
    </row>
    <row r="1820" spans="136:145">
      <c r="EF1820" s="1412"/>
      <c r="EG1820" s="1411" t="s">
        <v>5759</v>
      </c>
      <c r="EH1820" s="1411" t="s">
        <v>606</v>
      </c>
      <c r="EI1820" s="1411" t="s">
        <v>2439</v>
      </c>
      <c r="EJ1820" s="1411" t="s">
        <v>2029</v>
      </c>
      <c r="EK1820" s="1411" t="s">
        <v>2029</v>
      </c>
      <c r="EL1820" s="1411" t="s">
        <v>1908</v>
      </c>
      <c r="EM1820" s="1411" t="s">
        <v>2881</v>
      </c>
      <c r="EN1820" s="1411" t="s">
        <v>1910</v>
      </c>
      <c r="EO1820" s="1414" t="s">
        <v>1911</v>
      </c>
    </row>
    <row r="1821" spans="136:145">
      <c r="EF1821" s="1412"/>
      <c r="EG1821" s="1411" t="s">
        <v>5760</v>
      </c>
      <c r="EH1821" s="1411" t="s">
        <v>606</v>
      </c>
      <c r="EI1821" s="1411" t="s">
        <v>2439</v>
      </c>
      <c r="EJ1821" s="1411" t="s">
        <v>2445</v>
      </c>
      <c r="EK1821" s="1411" t="s">
        <v>2445</v>
      </c>
      <c r="EL1821" s="1411" t="s">
        <v>1980</v>
      </c>
      <c r="EM1821" s="1411" t="s">
        <v>2446</v>
      </c>
      <c r="EN1821" s="1411" t="s">
        <v>1910</v>
      </c>
      <c r="EO1821" s="1414" t="s">
        <v>1982</v>
      </c>
    </row>
    <row r="1822" spans="136:145">
      <c r="EF1822" s="1412"/>
      <c r="EG1822" s="1411" t="s">
        <v>5761</v>
      </c>
      <c r="EH1822" s="1411" t="s">
        <v>606</v>
      </c>
      <c r="EI1822" s="1411" t="s">
        <v>2439</v>
      </c>
      <c r="EJ1822" s="1411" t="s">
        <v>2448</v>
      </c>
      <c r="EK1822" s="1411" t="s">
        <v>2448</v>
      </c>
      <c r="EL1822" s="1411" t="s">
        <v>1980</v>
      </c>
      <c r="EM1822" s="1411" t="s">
        <v>2446</v>
      </c>
      <c r="EN1822" s="1411" t="s">
        <v>1910</v>
      </c>
      <c r="EO1822" s="1414" t="s">
        <v>1982</v>
      </c>
    </row>
    <row r="1823" spans="136:145">
      <c r="EF1823" s="1412"/>
      <c r="EG1823" s="1411" t="s">
        <v>5762</v>
      </c>
      <c r="EH1823" s="1411" t="s">
        <v>606</v>
      </c>
      <c r="EI1823" s="1411" t="s">
        <v>2439</v>
      </c>
      <c r="EJ1823" s="1411" t="s">
        <v>2773</v>
      </c>
      <c r="EK1823" s="1411" t="s">
        <v>2773</v>
      </c>
      <c r="EL1823" s="1411" t="s">
        <v>4997</v>
      </c>
      <c r="EM1823" s="1411" t="s">
        <v>5749</v>
      </c>
      <c r="EN1823" s="1411" t="s">
        <v>4999</v>
      </c>
      <c r="EO1823" s="1414" t="s">
        <v>5000</v>
      </c>
    </row>
    <row r="1824" spans="136:145">
      <c r="EF1824" s="1412"/>
      <c r="EG1824" s="1411" t="s">
        <v>5763</v>
      </c>
      <c r="EH1824" s="1411" t="s">
        <v>606</v>
      </c>
      <c r="EI1824" s="1411" t="s">
        <v>2439</v>
      </c>
      <c r="EJ1824" s="1411" t="s">
        <v>2450</v>
      </c>
      <c r="EK1824" s="1411" t="s">
        <v>2450</v>
      </c>
      <c r="EL1824" s="1411" t="s">
        <v>1908</v>
      </c>
      <c r="EM1824" s="1411" t="s">
        <v>2881</v>
      </c>
      <c r="EN1824" s="1411" t="s">
        <v>1910</v>
      </c>
      <c r="EO1824" s="1414" t="s">
        <v>1911</v>
      </c>
    </row>
    <row r="1825" spans="136:145">
      <c r="EF1825" s="1412"/>
      <c r="EG1825" s="1411" t="s">
        <v>5764</v>
      </c>
      <c r="EH1825" s="1411" t="s">
        <v>606</v>
      </c>
      <c r="EI1825" s="1411" t="s">
        <v>2439</v>
      </c>
      <c r="EJ1825" s="1411" t="s">
        <v>5765</v>
      </c>
      <c r="EK1825" s="1411" t="s">
        <v>5765</v>
      </c>
      <c r="EL1825" s="1411" t="s">
        <v>4997</v>
      </c>
      <c r="EM1825" s="1411" t="s">
        <v>5749</v>
      </c>
      <c r="EN1825" s="1411" t="s">
        <v>4999</v>
      </c>
      <c r="EO1825" s="1414" t="s">
        <v>5000</v>
      </c>
    </row>
    <row r="1826" spans="136:145">
      <c r="EF1826" s="1412"/>
      <c r="EG1826" s="1411" t="s">
        <v>5766</v>
      </c>
      <c r="EH1826" s="1411" t="s">
        <v>606</v>
      </c>
      <c r="EI1826" s="1411" t="s">
        <v>2439</v>
      </c>
      <c r="EJ1826" s="1411" t="s">
        <v>5767</v>
      </c>
      <c r="EK1826" s="1411" t="s">
        <v>5767</v>
      </c>
      <c r="EL1826" s="1411" t="s">
        <v>4997</v>
      </c>
      <c r="EM1826" s="1411" t="s">
        <v>5749</v>
      </c>
      <c r="EN1826" s="1411" t="s">
        <v>4999</v>
      </c>
      <c r="EO1826" s="1414" t="s">
        <v>5000</v>
      </c>
    </row>
    <row r="1827" spans="136:145">
      <c r="EF1827" s="1412"/>
      <c r="EG1827" s="1411" t="s">
        <v>5768</v>
      </c>
      <c r="EH1827" s="1411" t="s">
        <v>606</v>
      </c>
      <c r="EI1827" s="1411" t="s">
        <v>2439</v>
      </c>
      <c r="EJ1827" s="1411" t="s">
        <v>5769</v>
      </c>
      <c r="EK1827" s="1411" t="s">
        <v>5769</v>
      </c>
      <c r="EL1827" s="1411" t="s">
        <v>4997</v>
      </c>
      <c r="EM1827" s="1411" t="s">
        <v>5749</v>
      </c>
      <c r="EN1827" s="1411" t="s">
        <v>4999</v>
      </c>
      <c r="EO1827" s="1414" t="s">
        <v>5000</v>
      </c>
    </row>
    <row r="1828" spans="136:145">
      <c r="EF1828" s="1412"/>
      <c r="EG1828" s="1411" t="s">
        <v>5770</v>
      </c>
      <c r="EH1828" s="1411" t="s">
        <v>606</v>
      </c>
      <c r="EI1828" s="1411" t="s">
        <v>2439</v>
      </c>
      <c r="EJ1828" s="1411" t="s">
        <v>5771</v>
      </c>
      <c r="EK1828" s="1411" t="s">
        <v>5772</v>
      </c>
      <c r="EL1828" s="1411" t="s">
        <v>1908</v>
      </c>
      <c r="EM1828" s="1411" t="s">
        <v>2881</v>
      </c>
      <c r="EN1828" s="1411" t="s">
        <v>1910</v>
      </c>
      <c r="EO1828" s="1414" t="s">
        <v>1911</v>
      </c>
    </row>
    <row r="1829" spans="136:145">
      <c r="EF1829" s="1412"/>
      <c r="EG1829" s="1411" t="s">
        <v>5773</v>
      </c>
      <c r="EH1829" s="1411" t="s">
        <v>606</v>
      </c>
      <c r="EI1829" s="1411" t="s">
        <v>2439</v>
      </c>
      <c r="EJ1829" s="1411" t="s">
        <v>2452</v>
      </c>
      <c r="EK1829" s="1411" t="s">
        <v>2452</v>
      </c>
      <c r="EL1829" s="1411" t="s">
        <v>1908</v>
      </c>
      <c r="EM1829" s="1411" t="s">
        <v>2881</v>
      </c>
      <c r="EN1829" s="1411" t="s">
        <v>1910</v>
      </c>
      <c r="EO1829" s="1414" t="s">
        <v>1911</v>
      </c>
    </row>
    <row r="1830" spans="136:145">
      <c r="EF1830" s="1412"/>
      <c r="EG1830" s="1411" t="s">
        <v>5774</v>
      </c>
      <c r="EH1830" s="1411" t="s">
        <v>606</v>
      </c>
      <c r="EI1830" s="1411" t="s">
        <v>2439</v>
      </c>
      <c r="EJ1830" s="1411" t="s">
        <v>2775</v>
      </c>
      <c r="EK1830" s="1411" t="s">
        <v>2776</v>
      </c>
      <c r="EL1830" s="1411" t="s">
        <v>4997</v>
      </c>
      <c r="EM1830" s="1411" t="s">
        <v>5749</v>
      </c>
      <c r="EN1830" s="1411" t="s">
        <v>4999</v>
      </c>
      <c r="EO1830" s="1414" t="s">
        <v>5000</v>
      </c>
    </row>
    <row r="1831" spans="136:145">
      <c r="EF1831" s="1412"/>
      <c r="EG1831" s="1411" t="s">
        <v>5775</v>
      </c>
      <c r="EH1831" s="1411" t="s">
        <v>606</v>
      </c>
      <c r="EI1831" s="1411" t="s">
        <v>2439</v>
      </c>
      <c r="EJ1831" s="1411" t="s">
        <v>2778</v>
      </c>
      <c r="EK1831" s="1411" t="s">
        <v>2779</v>
      </c>
      <c r="EL1831" s="1411" t="s">
        <v>4997</v>
      </c>
      <c r="EM1831" s="1411" t="s">
        <v>5749</v>
      </c>
      <c r="EN1831" s="1411" t="s">
        <v>4999</v>
      </c>
      <c r="EO1831" s="1414" t="s">
        <v>5000</v>
      </c>
    </row>
    <row r="1832" spans="136:145">
      <c r="EF1832" s="1412"/>
      <c r="EG1832" s="1411" t="s">
        <v>5776</v>
      </c>
      <c r="EH1832" s="1411" t="s">
        <v>606</v>
      </c>
      <c r="EI1832" s="1411" t="s">
        <v>2439</v>
      </c>
      <c r="EJ1832" s="1411" t="s">
        <v>2781</v>
      </c>
      <c r="EK1832" s="1411" t="s">
        <v>2782</v>
      </c>
      <c r="EL1832" s="1411" t="s">
        <v>4997</v>
      </c>
      <c r="EM1832" s="1411" t="s">
        <v>5749</v>
      </c>
      <c r="EN1832" s="1411" t="s">
        <v>4999</v>
      </c>
      <c r="EO1832" s="1414" t="s">
        <v>5000</v>
      </c>
    </row>
    <row r="1833" spans="136:145">
      <c r="EF1833" s="1412"/>
      <c r="EG1833" s="1411" t="s">
        <v>5777</v>
      </c>
      <c r="EH1833" s="1411" t="s">
        <v>606</v>
      </c>
      <c r="EI1833" s="1411" t="s">
        <v>2439</v>
      </c>
      <c r="EJ1833" s="1411" t="s">
        <v>5183</v>
      </c>
      <c r="EK1833" s="1411" t="s">
        <v>5184</v>
      </c>
      <c r="EL1833" s="1411" t="s">
        <v>4997</v>
      </c>
      <c r="EM1833" s="1411" t="s">
        <v>5749</v>
      </c>
      <c r="EN1833" s="1411" t="s">
        <v>4999</v>
      </c>
      <c r="EO1833" s="1414" t="s">
        <v>5000</v>
      </c>
    </row>
    <row r="1834" spans="136:145">
      <c r="EF1834" s="1412"/>
      <c r="EG1834" s="1411" t="s">
        <v>5778</v>
      </c>
      <c r="EH1834" s="1411" t="s">
        <v>606</v>
      </c>
      <c r="EI1834" s="1411" t="s">
        <v>2439</v>
      </c>
      <c r="EJ1834" s="1411" t="s">
        <v>5779</v>
      </c>
      <c r="EK1834" s="1411" t="s">
        <v>5780</v>
      </c>
      <c r="EL1834" s="1411" t="s">
        <v>1908</v>
      </c>
      <c r="EM1834" s="1411" t="s">
        <v>2881</v>
      </c>
      <c r="EN1834" s="1411" t="s">
        <v>1910</v>
      </c>
      <c r="EO1834" s="1414" t="s">
        <v>1911</v>
      </c>
    </row>
    <row r="1835" spans="136:145">
      <c r="EF1835" s="1412"/>
      <c r="EG1835" s="1411" t="s">
        <v>5781</v>
      </c>
      <c r="EH1835" s="1411" t="s">
        <v>606</v>
      </c>
      <c r="EI1835" s="1411" t="s">
        <v>2439</v>
      </c>
      <c r="EJ1835" s="1411" t="s">
        <v>5782</v>
      </c>
      <c r="EK1835" s="1411" t="s">
        <v>5783</v>
      </c>
      <c r="EL1835" s="1411" t="s">
        <v>4997</v>
      </c>
      <c r="EM1835" s="1411" t="s">
        <v>5749</v>
      </c>
      <c r="EN1835" s="1411" t="s">
        <v>4999</v>
      </c>
      <c r="EO1835" s="1414" t="s">
        <v>5000</v>
      </c>
    </row>
    <row r="1836" spans="136:145">
      <c r="EF1836" s="1412"/>
      <c r="EG1836" s="1411" t="s">
        <v>5784</v>
      </c>
      <c r="EH1836" s="1411" t="s">
        <v>606</v>
      </c>
      <c r="EI1836" s="1411" t="s">
        <v>2439</v>
      </c>
      <c r="EJ1836" s="1411" t="s">
        <v>5785</v>
      </c>
      <c r="EK1836" s="1411" t="s">
        <v>5786</v>
      </c>
      <c r="EL1836" s="1411" t="s">
        <v>4997</v>
      </c>
      <c r="EM1836" s="1411" t="s">
        <v>5749</v>
      </c>
      <c r="EN1836" s="1411" t="s">
        <v>4999</v>
      </c>
      <c r="EO1836" s="1414" t="s">
        <v>5000</v>
      </c>
    </row>
    <row r="1837" spans="136:145">
      <c r="EF1837" s="1412"/>
      <c r="EG1837" s="1411" t="s">
        <v>5787</v>
      </c>
      <c r="EH1837" s="1411" t="s">
        <v>606</v>
      </c>
      <c r="EI1837" s="1411" t="s">
        <v>2439</v>
      </c>
      <c r="EJ1837" s="1411" t="s">
        <v>2787</v>
      </c>
      <c r="EK1837" s="1411" t="s">
        <v>2788</v>
      </c>
      <c r="EL1837" s="1411" t="s">
        <v>4997</v>
      </c>
      <c r="EM1837" s="1411" t="s">
        <v>5749</v>
      </c>
      <c r="EN1837" s="1411" t="s">
        <v>4999</v>
      </c>
      <c r="EO1837" s="1414" t="s">
        <v>5000</v>
      </c>
    </row>
    <row r="1838" spans="136:145">
      <c r="EF1838" s="1412"/>
      <c r="EG1838" s="1411" t="s">
        <v>5788</v>
      </c>
      <c r="EH1838" s="1411" t="s">
        <v>606</v>
      </c>
      <c r="EI1838" s="1411" t="s">
        <v>2439</v>
      </c>
      <c r="EJ1838" s="1411" t="s">
        <v>2065</v>
      </c>
      <c r="EK1838" s="1411" t="s">
        <v>2065</v>
      </c>
      <c r="EL1838" s="1411" t="s">
        <v>4997</v>
      </c>
      <c r="EM1838" s="1411" t="s">
        <v>5749</v>
      </c>
      <c r="EN1838" s="1411" t="s">
        <v>4999</v>
      </c>
      <c r="EO1838" s="1414" t="s">
        <v>5000</v>
      </c>
    </row>
    <row r="1839" spans="136:145">
      <c r="EF1839" s="1412"/>
      <c r="EG1839" s="1411" t="s">
        <v>5789</v>
      </c>
      <c r="EH1839" s="1411" t="s">
        <v>606</v>
      </c>
      <c r="EI1839" s="1411" t="s">
        <v>2439</v>
      </c>
      <c r="EJ1839" s="1411" t="s">
        <v>5790</v>
      </c>
      <c r="EK1839" s="1411" t="s">
        <v>5791</v>
      </c>
      <c r="EL1839" s="1411" t="s">
        <v>4997</v>
      </c>
      <c r="EM1839" s="1411" t="s">
        <v>5749</v>
      </c>
      <c r="EN1839" s="1411" t="s">
        <v>4999</v>
      </c>
      <c r="EO1839" s="1414" t="s">
        <v>5000</v>
      </c>
    </row>
    <row r="1840" spans="136:145">
      <c r="EF1840" s="1412"/>
      <c r="EG1840" s="1411" t="s">
        <v>5792</v>
      </c>
      <c r="EH1840" s="1411" t="s">
        <v>606</v>
      </c>
      <c r="EI1840" s="1411" t="s">
        <v>2439</v>
      </c>
      <c r="EJ1840" s="1411" t="s">
        <v>5793</v>
      </c>
      <c r="EK1840" s="1411" t="s">
        <v>5793</v>
      </c>
      <c r="EL1840" s="1411" t="s">
        <v>4997</v>
      </c>
      <c r="EM1840" s="1411" t="s">
        <v>5749</v>
      </c>
      <c r="EN1840" s="1411" t="s">
        <v>4999</v>
      </c>
      <c r="EO1840" s="1414" t="s">
        <v>5000</v>
      </c>
    </row>
    <row r="1841" spans="136:145">
      <c r="EF1841" s="1412"/>
      <c r="EG1841" s="1411" t="s">
        <v>5794</v>
      </c>
      <c r="EH1841" s="1411" t="s">
        <v>606</v>
      </c>
      <c r="EI1841" s="1411" t="s">
        <v>2439</v>
      </c>
      <c r="EJ1841" s="1411" t="s">
        <v>5795</v>
      </c>
      <c r="EK1841" s="1411" t="s">
        <v>5795</v>
      </c>
      <c r="EL1841" s="1411" t="s">
        <v>1908</v>
      </c>
      <c r="EM1841" s="1411" t="s">
        <v>2881</v>
      </c>
      <c r="EN1841" s="1411" t="s">
        <v>1910</v>
      </c>
      <c r="EO1841" s="1414" t="s">
        <v>1911</v>
      </c>
    </row>
    <row r="1842" spans="136:145">
      <c r="EF1842" s="1412"/>
      <c r="EG1842" s="1411" t="s">
        <v>5796</v>
      </c>
      <c r="EH1842" s="1411" t="s">
        <v>606</v>
      </c>
      <c r="EI1842" s="1411" t="s">
        <v>2439</v>
      </c>
      <c r="EJ1842" s="1411" t="s">
        <v>5797</v>
      </c>
      <c r="EK1842" s="1411" t="s">
        <v>5798</v>
      </c>
      <c r="EL1842" s="1411" t="s">
        <v>4997</v>
      </c>
      <c r="EM1842" s="1411" t="s">
        <v>5749</v>
      </c>
      <c r="EN1842" s="1411" t="s">
        <v>4999</v>
      </c>
      <c r="EO1842" s="1414" t="s">
        <v>5000</v>
      </c>
    </row>
    <row r="1843" spans="136:145">
      <c r="EF1843" s="1412"/>
      <c r="EG1843" s="1411" t="s">
        <v>5799</v>
      </c>
      <c r="EH1843" s="1411" t="s">
        <v>606</v>
      </c>
      <c r="EI1843" s="1411" t="s">
        <v>2439</v>
      </c>
      <c r="EJ1843" s="1411" t="s">
        <v>5800</v>
      </c>
      <c r="EK1843" s="1411" t="s">
        <v>5800</v>
      </c>
      <c r="EL1843" s="1411" t="s">
        <v>4997</v>
      </c>
      <c r="EM1843" s="1411" t="s">
        <v>5749</v>
      </c>
      <c r="EN1843" s="1411" t="s">
        <v>4999</v>
      </c>
      <c r="EO1843" s="1414" t="s">
        <v>5000</v>
      </c>
    </row>
    <row r="1844" spans="136:145">
      <c r="EF1844" s="1412"/>
      <c r="EG1844" s="1411" t="s">
        <v>5801</v>
      </c>
      <c r="EH1844" s="1411" t="s">
        <v>606</v>
      </c>
      <c r="EI1844" s="1411" t="s">
        <v>2439</v>
      </c>
      <c r="EJ1844" s="1411" t="s">
        <v>2804</v>
      </c>
      <c r="EK1844" s="1411" t="s">
        <v>2804</v>
      </c>
      <c r="EL1844" s="1411" t="s">
        <v>4997</v>
      </c>
      <c r="EM1844" s="1411" t="s">
        <v>5749</v>
      </c>
      <c r="EN1844" s="1411" t="s">
        <v>4999</v>
      </c>
      <c r="EO1844" s="1414" t="s">
        <v>5000</v>
      </c>
    </row>
    <row r="1845" spans="136:145">
      <c r="EF1845" s="1412"/>
      <c r="EG1845" s="1411" t="s">
        <v>5802</v>
      </c>
      <c r="EH1845" s="1411" t="s">
        <v>606</v>
      </c>
      <c r="EI1845" s="1411" t="s">
        <v>2439</v>
      </c>
      <c r="EJ1845" s="1411" t="s">
        <v>5803</v>
      </c>
      <c r="EK1845" s="1411" t="s">
        <v>5804</v>
      </c>
      <c r="EL1845" s="1411" t="s">
        <v>4997</v>
      </c>
      <c r="EM1845" s="1411" t="s">
        <v>5749</v>
      </c>
      <c r="EN1845" s="1411" t="s">
        <v>4999</v>
      </c>
      <c r="EO1845" s="1414" t="s">
        <v>5000</v>
      </c>
    </row>
    <row r="1846" spans="136:145">
      <c r="EF1846" s="1412"/>
      <c r="EG1846" s="1411" t="s">
        <v>5805</v>
      </c>
      <c r="EH1846" s="1411" t="s">
        <v>606</v>
      </c>
      <c r="EI1846" s="1411" t="s">
        <v>2439</v>
      </c>
      <c r="EJ1846" s="1411" t="s">
        <v>5806</v>
      </c>
      <c r="EK1846" s="1411" t="s">
        <v>5806</v>
      </c>
      <c r="EL1846" s="1411" t="s">
        <v>4997</v>
      </c>
      <c r="EM1846" s="1411" t="s">
        <v>5749</v>
      </c>
      <c r="EN1846" s="1411" t="s">
        <v>4999</v>
      </c>
      <c r="EO1846" s="1414" t="s">
        <v>5000</v>
      </c>
    </row>
    <row r="1847" spans="136:145">
      <c r="EF1847" s="1412"/>
      <c r="EG1847" s="1411" t="s">
        <v>5807</v>
      </c>
      <c r="EH1847" s="1411" t="s">
        <v>606</v>
      </c>
      <c r="EI1847" s="1411" t="s">
        <v>2439</v>
      </c>
      <c r="EJ1847" s="1411" t="s">
        <v>5808</v>
      </c>
      <c r="EK1847" s="1411" t="s">
        <v>5808</v>
      </c>
      <c r="EL1847" s="1411" t="s">
        <v>4997</v>
      </c>
      <c r="EM1847" s="1411" t="s">
        <v>5749</v>
      </c>
      <c r="EN1847" s="1411" t="s">
        <v>4999</v>
      </c>
      <c r="EO1847" s="1414" t="s">
        <v>5000</v>
      </c>
    </row>
    <row r="1848" spans="136:145">
      <c r="EF1848" s="1412"/>
      <c r="EG1848" s="1411" t="s">
        <v>5809</v>
      </c>
      <c r="EH1848" s="1411" t="s">
        <v>606</v>
      </c>
      <c r="EI1848" s="1411" t="s">
        <v>2439</v>
      </c>
      <c r="EJ1848" s="1411" t="s">
        <v>5273</v>
      </c>
      <c r="EK1848" s="1411" t="s">
        <v>5273</v>
      </c>
      <c r="EL1848" s="1411" t="s">
        <v>4997</v>
      </c>
      <c r="EM1848" s="1411" t="s">
        <v>5749</v>
      </c>
      <c r="EN1848" s="1411" t="s">
        <v>4999</v>
      </c>
      <c r="EO1848" s="1414" t="s">
        <v>5000</v>
      </c>
    </row>
    <row r="1849" spans="136:145">
      <c r="EF1849" s="1412"/>
      <c r="EG1849" s="1411" t="s">
        <v>5810</v>
      </c>
      <c r="EH1849" s="1411" t="s">
        <v>606</v>
      </c>
      <c r="EI1849" s="1411" t="s">
        <v>2439</v>
      </c>
      <c r="EJ1849" s="1411" t="s">
        <v>2899</v>
      </c>
      <c r="EK1849" s="1411" t="s">
        <v>2899</v>
      </c>
      <c r="EL1849" s="1411" t="s">
        <v>1908</v>
      </c>
      <c r="EM1849" s="1411" t="s">
        <v>2881</v>
      </c>
      <c r="EN1849" s="1411" t="s">
        <v>1910</v>
      </c>
      <c r="EO1849" s="1414" t="s">
        <v>1911</v>
      </c>
    </row>
    <row r="1850" spans="136:145">
      <c r="EF1850" s="1412"/>
      <c r="EG1850" s="1411" t="s">
        <v>5811</v>
      </c>
      <c r="EH1850" s="1411" t="s">
        <v>606</v>
      </c>
      <c r="EI1850" s="1411" t="s">
        <v>2439</v>
      </c>
      <c r="EJ1850" s="1411" t="s">
        <v>5812</v>
      </c>
      <c r="EK1850" s="1411" t="s">
        <v>5812</v>
      </c>
      <c r="EL1850" s="1411" t="s">
        <v>4997</v>
      </c>
      <c r="EM1850" s="1411" t="s">
        <v>5749</v>
      </c>
      <c r="EN1850" s="1411" t="s">
        <v>4999</v>
      </c>
      <c r="EO1850" s="1414" t="s">
        <v>5000</v>
      </c>
    </row>
    <row r="1851" spans="136:145">
      <c r="EF1851" s="1412"/>
      <c r="EG1851" s="1411" t="s">
        <v>5813</v>
      </c>
      <c r="EH1851" s="1411" t="s">
        <v>606</v>
      </c>
      <c r="EI1851" s="1411" t="s">
        <v>2439</v>
      </c>
      <c r="EJ1851" s="1411" t="s">
        <v>5814</v>
      </c>
      <c r="EK1851" s="1411" t="s">
        <v>5814</v>
      </c>
      <c r="EL1851" s="1411" t="s">
        <v>4997</v>
      </c>
      <c r="EM1851" s="1411" t="s">
        <v>5749</v>
      </c>
      <c r="EN1851" s="1411" t="s">
        <v>4999</v>
      </c>
      <c r="EO1851" s="1414" t="s">
        <v>5000</v>
      </c>
    </row>
    <row r="1852" spans="136:145">
      <c r="EF1852" s="1412"/>
      <c r="EG1852" s="1411" t="s">
        <v>5815</v>
      </c>
      <c r="EH1852" s="1411" t="s">
        <v>606</v>
      </c>
      <c r="EI1852" s="1411" t="s">
        <v>2439</v>
      </c>
      <c r="EJ1852" s="1411" t="s">
        <v>5816</v>
      </c>
      <c r="EK1852" s="1411" t="s">
        <v>5816</v>
      </c>
      <c r="EL1852" s="1411" t="s">
        <v>1908</v>
      </c>
      <c r="EM1852" s="1411" t="s">
        <v>2881</v>
      </c>
      <c r="EN1852" s="1411" t="s">
        <v>1910</v>
      </c>
      <c r="EO1852" s="1414" t="s">
        <v>1911</v>
      </c>
    </row>
    <row r="1853" spans="136:145">
      <c r="EF1853" s="1412"/>
      <c r="EG1853" s="1411" t="s">
        <v>5817</v>
      </c>
      <c r="EH1853" s="1411" t="s">
        <v>606</v>
      </c>
      <c r="EI1853" s="1411" t="s">
        <v>2439</v>
      </c>
      <c r="EJ1853" s="1411" t="s">
        <v>5818</v>
      </c>
      <c r="EK1853" s="1411" t="s">
        <v>5818</v>
      </c>
      <c r="EL1853" s="1411" t="s">
        <v>4997</v>
      </c>
      <c r="EM1853" s="1411" t="s">
        <v>5749</v>
      </c>
      <c r="EN1853" s="1411" t="s">
        <v>4999</v>
      </c>
      <c r="EO1853" s="1414" t="s">
        <v>5000</v>
      </c>
    </row>
    <row r="1854" spans="136:145">
      <c r="EF1854" s="1412"/>
      <c r="EG1854" s="1411" t="s">
        <v>5819</v>
      </c>
      <c r="EH1854" s="1411" t="s">
        <v>606</v>
      </c>
      <c r="EI1854" s="1411" t="s">
        <v>2439</v>
      </c>
      <c r="EJ1854" s="1411" t="s">
        <v>5820</v>
      </c>
      <c r="EK1854" s="1411" t="s">
        <v>5820</v>
      </c>
      <c r="EL1854" s="1411" t="s">
        <v>4997</v>
      </c>
      <c r="EM1854" s="1411" t="s">
        <v>5749</v>
      </c>
      <c r="EN1854" s="1411" t="s">
        <v>4999</v>
      </c>
      <c r="EO1854" s="1414" t="s">
        <v>5000</v>
      </c>
    </row>
    <row r="1855" spans="136:145">
      <c r="EF1855" s="1412"/>
      <c r="EG1855" s="1411" t="s">
        <v>5821</v>
      </c>
      <c r="EH1855" s="1411" t="s">
        <v>606</v>
      </c>
      <c r="EI1855" s="1411" t="s">
        <v>2439</v>
      </c>
      <c r="EJ1855" s="1411" t="s">
        <v>5822</v>
      </c>
      <c r="EK1855" s="1411" t="s">
        <v>5822</v>
      </c>
      <c r="EL1855" s="1411" t="s">
        <v>1908</v>
      </c>
      <c r="EM1855" s="1411" t="s">
        <v>2881</v>
      </c>
      <c r="EN1855" s="1411" t="s">
        <v>1910</v>
      </c>
      <c r="EO1855" s="1414" t="s">
        <v>1911</v>
      </c>
    </row>
    <row r="1856" spans="136:145">
      <c r="EF1856" s="1412"/>
      <c r="EG1856" s="1411" t="s">
        <v>5823</v>
      </c>
      <c r="EH1856" s="1411" t="s">
        <v>606</v>
      </c>
      <c r="EI1856" s="1411" t="s">
        <v>2439</v>
      </c>
      <c r="EJ1856" s="1411" t="s">
        <v>5824</v>
      </c>
      <c r="EK1856" s="1411" t="s">
        <v>5825</v>
      </c>
      <c r="EL1856" s="1411" t="s">
        <v>4997</v>
      </c>
      <c r="EM1856" s="1411" t="s">
        <v>5749</v>
      </c>
      <c r="EN1856" s="1411" t="s">
        <v>4999</v>
      </c>
      <c r="EO1856" s="1414" t="s">
        <v>5000</v>
      </c>
    </row>
    <row r="1857" spans="136:145">
      <c r="EF1857" s="1412"/>
      <c r="EG1857" s="1411" t="s">
        <v>5826</v>
      </c>
      <c r="EH1857" s="1411" t="s">
        <v>606</v>
      </c>
      <c r="EI1857" s="1411" t="s">
        <v>2439</v>
      </c>
      <c r="EJ1857" s="1411" t="s">
        <v>4983</v>
      </c>
      <c r="EK1857" s="1411" t="s">
        <v>4983</v>
      </c>
      <c r="EL1857" s="1411" t="s">
        <v>1908</v>
      </c>
      <c r="EM1857" s="1411" t="s">
        <v>2881</v>
      </c>
      <c r="EN1857" s="1411" t="s">
        <v>1910</v>
      </c>
      <c r="EO1857" s="1414" t="s">
        <v>1911</v>
      </c>
    </row>
    <row r="1858" spans="136:145">
      <c r="EF1858" s="1412"/>
      <c r="EG1858" s="1411" t="s">
        <v>5827</v>
      </c>
      <c r="EH1858" s="1411" t="s">
        <v>606</v>
      </c>
      <c r="EI1858" s="1411" t="s">
        <v>2439</v>
      </c>
      <c r="EJ1858" s="1411" t="s">
        <v>2901</v>
      </c>
      <c r="EK1858" s="1411" t="s">
        <v>2901</v>
      </c>
      <c r="EL1858" s="1411" t="s">
        <v>1908</v>
      </c>
      <c r="EM1858" s="1411" t="s">
        <v>2881</v>
      </c>
      <c r="EN1858" s="1411" t="s">
        <v>1910</v>
      </c>
      <c r="EO1858" s="1414" t="s">
        <v>1911</v>
      </c>
    </row>
    <row r="1859" spans="136:145">
      <c r="EF1859" s="1412"/>
      <c r="EG1859" s="1411" t="s">
        <v>5828</v>
      </c>
      <c r="EH1859" s="1411" t="s">
        <v>606</v>
      </c>
      <c r="EI1859" s="1411" t="s">
        <v>2439</v>
      </c>
      <c r="EJ1859" s="1411" t="s">
        <v>5829</v>
      </c>
      <c r="EK1859" s="1411" t="s">
        <v>5829</v>
      </c>
      <c r="EL1859" s="1411" t="s">
        <v>4997</v>
      </c>
      <c r="EM1859" s="1411" t="s">
        <v>5749</v>
      </c>
      <c r="EN1859" s="1411" t="s">
        <v>4999</v>
      </c>
      <c r="EO1859" s="1414" t="s">
        <v>5000</v>
      </c>
    </row>
    <row r="1860" spans="136:145">
      <c r="EF1860" s="1412"/>
      <c r="EG1860" s="1411" t="s">
        <v>5830</v>
      </c>
      <c r="EH1860" s="1411" t="s">
        <v>606</v>
      </c>
      <c r="EI1860" s="1411" t="s">
        <v>2439</v>
      </c>
      <c r="EJ1860" s="1411" t="s">
        <v>5831</v>
      </c>
      <c r="EK1860" s="1411" t="s">
        <v>5831</v>
      </c>
      <c r="EL1860" s="1411" t="s">
        <v>4997</v>
      </c>
      <c r="EM1860" s="1411" t="s">
        <v>5749</v>
      </c>
      <c r="EN1860" s="1411" t="s">
        <v>4999</v>
      </c>
      <c r="EO1860" s="1414" t="s">
        <v>5000</v>
      </c>
    </row>
    <row r="1861" spans="136:145">
      <c r="EF1861" s="1412"/>
      <c r="EG1861" s="1411" t="s">
        <v>5832</v>
      </c>
      <c r="EH1861" s="1411" t="s">
        <v>606</v>
      </c>
      <c r="EI1861" s="1411" t="s">
        <v>2439</v>
      </c>
      <c r="EJ1861" s="1411" t="s">
        <v>5833</v>
      </c>
      <c r="EK1861" s="1411" t="s">
        <v>5833</v>
      </c>
      <c r="EL1861" s="1411" t="s">
        <v>1908</v>
      </c>
      <c r="EM1861" s="1411" t="s">
        <v>2881</v>
      </c>
      <c r="EN1861" s="1411" t="s">
        <v>1910</v>
      </c>
      <c r="EO1861" s="1414" t="s">
        <v>1911</v>
      </c>
    </row>
    <row r="1862" spans="136:145">
      <c r="EF1862" s="1412"/>
      <c r="EG1862" s="1411" t="s">
        <v>5834</v>
      </c>
      <c r="EH1862" s="1411" t="s">
        <v>606</v>
      </c>
      <c r="EI1862" s="1411" t="s">
        <v>2439</v>
      </c>
      <c r="EJ1862" s="1411" t="s">
        <v>5835</v>
      </c>
      <c r="EK1862" s="1411" t="s">
        <v>5835</v>
      </c>
      <c r="EL1862" s="1411" t="s">
        <v>1908</v>
      </c>
      <c r="EM1862" s="1411" t="s">
        <v>2881</v>
      </c>
      <c r="EN1862" s="1411" t="s">
        <v>1910</v>
      </c>
      <c r="EO1862" s="1414" t="s">
        <v>1911</v>
      </c>
    </row>
    <row r="1863" spans="136:145">
      <c r="EF1863" s="1412"/>
      <c r="EG1863" s="1411" t="s">
        <v>5836</v>
      </c>
      <c r="EH1863" s="1411" t="s">
        <v>606</v>
      </c>
      <c r="EI1863" s="1411" t="s">
        <v>2439</v>
      </c>
      <c r="EJ1863" s="1411" t="s">
        <v>5837</v>
      </c>
      <c r="EK1863" s="1411" t="s">
        <v>5838</v>
      </c>
      <c r="EL1863" s="1411" t="s">
        <v>4997</v>
      </c>
      <c r="EM1863" s="1411" t="s">
        <v>5749</v>
      </c>
      <c r="EN1863" s="1411" t="s">
        <v>4999</v>
      </c>
      <c r="EO1863" s="1414" t="s">
        <v>5000</v>
      </c>
    </row>
    <row r="1864" spans="136:145">
      <c r="EF1864" s="1412"/>
      <c r="EG1864" s="1411" t="s">
        <v>5839</v>
      </c>
      <c r="EH1864" s="1411" t="s">
        <v>606</v>
      </c>
      <c r="EI1864" s="1411" t="s">
        <v>2439</v>
      </c>
      <c r="EJ1864" s="1411" t="s">
        <v>5840</v>
      </c>
      <c r="EK1864" s="1411" t="s">
        <v>5840</v>
      </c>
      <c r="EL1864" s="1411" t="s">
        <v>1980</v>
      </c>
      <c r="EM1864" s="1411" t="s">
        <v>2446</v>
      </c>
      <c r="EN1864" s="1411" t="s">
        <v>1910</v>
      </c>
      <c r="EO1864" s="1414" t="s">
        <v>1982</v>
      </c>
    </row>
    <row r="1865" spans="136:145">
      <c r="EF1865" s="1412"/>
      <c r="EG1865" s="1411" t="s">
        <v>5841</v>
      </c>
      <c r="EH1865" s="1411" t="s">
        <v>606</v>
      </c>
      <c r="EI1865" s="1411" t="s">
        <v>2439</v>
      </c>
      <c r="EJ1865" s="1411" t="s">
        <v>5842</v>
      </c>
      <c r="EK1865" s="1411" t="s">
        <v>5843</v>
      </c>
      <c r="EL1865" s="1411" t="s">
        <v>1908</v>
      </c>
      <c r="EM1865" s="1411" t="s">
        <v>2881</v>
      </c>
      <c r="EN1865" s="1411" t="s">
        <v>1910</v>
      </c>
      <c r="EO1865" s="1414" t="s">
        <v>1911</v>
      </c>
    </row>
    <row r="1866" spans="136:145">
      <c r="EF1866" s="1412"/>
      <c r="EG1866" s="1411" t="s">
        <v>5844</v>
      </c>
      <c r="EH1866" s="1411" t="s">
        <v>606</v>
      </c>
      <c r="EI1866" s="1411" t="s">
        <v>2439</v>
      </c>
      <c r="EJ1866" s="1411" t="s">
        <v>5845</v>
      </c>
      <c r="EK1866" s="1411" t="s">
        <v>5845</v>
      </c>
      <c r="EL1866" s="1411" t="s">
        <v>4997</v>
      </c>
      <c r="EM1866" s="1411" t="s">
        <v>5749</v>
      </c>
      <c r="EN1866" s="1411" t="s">
        <v>4999</v>
      </c>
      <c r="EO1866" s="1414" t="s">
        <v>5000</v>
      </c>
    </row>
    <row r="1867" spans="136:145">
      <c r="EF1867" s="1412"/>
      <c r="EG1867" s="1411" t="s">
        <v>5846</v>
      </c>
      <c r="EH1867" s="1411" t="s">
        <v>606</v>
      </c>
      <c r="EI1867" s="1411" t="s">
        <v>2439</v>
      </c>
      <c r="EJ1867" s="1411" t="s">
        <v>5847</v>
      </c>
      <c r="EK1867" s="1411" t="s">
        <v>5847</v>
      </c>
      <c r="EL1867" s="1411" t="s">
        <v>4997</v>
      </c>
      <c r="EM1867" s="1411" t="s">
        <v>5749</v>
      </c>
      <c r="EN1867" s="1411" t="s">
        <v>4999</v>
      </c>
      <c r="EO1867" s="1414" t="s">
        <v>5000</v>
      </c>
    </row>
    <row r="1868" spans="136:145">
      <c r="EF1868" s="1412"/>
      <c r="EG1868" s="1411" t="s">
        <v>5848</v>
      </c>
      <c r="EH1868" s="1411" t="s">
        <v>606</v>
      </c>
      <c r="EI1868" s="1411" t="s">
        <v>2439</v>
      </c>
      <c r="EJ1868" s="1411" t="s">
        <v>5849</v>
      </c>
      <c r="EK1868" s="1411" t="s">
        <v>5850</v>
      </c>
      <c r="EL1868" s="1411" t="s">
        <v>1908</v>
      </c>
      <c r="EM1868" s="1411" t="s">
        <v>2881</v>
      </c>
      <c r="EN1868" s="1411" t="s">
        <v>1910</v>
      </c>
      <c r="EO1868" s="1414" t="s">
        <v>1911</v>
      </c>
    </row>
    <row r="1869" spans="136:145">
      <c r="EF1869" s="1412"/>
      <c r="EG1869" s="1411" t="s">
        <v>5851</v>
      </c>
      <c r="EH1869" s="1411" t="s">
        <v>606</v>
      </c>
      <c r="EI1869" s="1411" t="s">
        <v>2439</v>
      </c>
      <c r="EJ1869" s="1411" t="s">
        <v>5852</v>
      </c>
      <c r="EK1869" s="1411" t="s">
        <v>5853</v>
      </c>
      <c r="EL1869" s="1411" t="s">
        <v>1908</v>
      </c>
      <c r="EM1869" s="1411" t="s">
        <v>2881</v>
      </c>
      <c r="EN1869" s="1411" t="s">
        <v>1910</v>
      </c>
      <c r="EO1869" s="1414" t="s">
        <v>1911</v>
      </c>
    </row>
    <row r="1870" spans="136:145">
      <c r="EF1870" s="1412"/>
      <c r="EG1870" s="1411" t="s">
        <v>5854</v>
      </c>
      <c r="EH1870" s="1411" t="s">
        <v>606</v>
      </c>
      <c r="EI1870" s="1411" t="s">
        <v>2439</v>
      </c>
      <c r="EJ1870" s="1411" t="s">
        <v>5855</v>
      </c>
      <c r="EK1870" s="1411" t="s">
        <v>5856</v>
      </c>
      <c r="EL1870" s="1411" t="s">
        <v>4997</v>
      </c>
      <c r="EM1870" s="1411" t="s">
        <v>5749</v>
      </c>
      <c r="EN1870" s="1411" t="s">
        <v>4999</v>
      </c>
      <c r="EO1870" s="1414" t="s">
        <v>5000</v>
      </c>
    </row>
    <row r="1871" spans="136:145">
      <c r="EF1871" s="1412"/>
      <c r="EG1871" s="1411" t="s">
        <v>5857</v>
      </c>
      <c r="EH1871" s="1411" t="s">
        <v>606</v>
      </c>
      <c r="EI1871" s="1411" t="s">
        <v>2439</v>
      </c>
      <c r="EJ1871" s="1411" t="s">
        <v>2462</v>
      </c>
      <c r="EK1871" s="1411" t="s">
        <v>2462</v>
      </c>
      <c r="EL1871" s="1411" t="s">
        <v>1908</v>
      </c>
      <c r="EM1871" s="1411" t="s">
        <v>2881</v>
      </c>
      <c r="EN1871" s="1411" t="s">
        <v>1910</v>
      </c>
      <c r="EO1871" s="1414" t="s">
        <v>1911</v>
      </c>
    </row>
    <row r="1872" spans="136:145">
      <c r="EF1872" s="1412"/>
      <c r="EG1872" s="1411" t="s">
        <v>5858</v>
      </c>
      <c r="EH1872" s="1411" t="s">
        <v>606</v>
      </c>
      <c r="EI1872" s="1411" t="s">
        <v>2439</v>
      </c>
      <c r="EJ1872" s="1411" t="s">
        <v>2293</v>
      </c>
      <c r="EK1872" s="1411" t="s">
        <v>2293</v>
      </c>
      <c r="EL1872" s="1411" t="s">
        <v>4997</v>
      </c>
      <c r="EM1872" s="1411" t="s">
        <v>5749</v>
      </c>
      <c r="EN1872" s="1411" t="s">
        <v>4999</v>
      </c>
      <c r="EO1872" s="1414" t="s">
        <v>5000</v>
      </c>
    </row>
    <row r="1873" spans="136:145">
      <c r="EF1873" s="1412"/>
      <c r="EG1873" s="1411" t="s">
        <v>5859</v>
      </c>
      <c r="EH1873" s="1411" t="s">
        <v>606</v>
      </c>
      <c r="EI1873" s="1411" t="s">
        <v>2439</v>
      </c>
      <c r="EJ1873" s="1411" t="s">
        <v>5860</v>
      </c>
      <c r="EK1873" s="1411" t="s">
        <v>5860</v>
      </c>
      <c r="EL1873" s="1411" t="s">
        <v>4997</v>
      </c>
      <c r="EM1873" s="1411" t="s">
        <v>5749</v>
      </c>
      <c r="EN1873" s="1411" t="s">
        <v>4999</v>
      </c>
      <c r="EO1873" s="1414" t="s">
        <v>5000</v>
      </c>
    </row>
    <row r="1874" spans="136:145">
      <c r="EF1874" s="1412"/>
      <c r="EG1874" s="1411" t="s">
        <v>5861</v>
      </c>
      <c r="EH1874" s="1411" t="s">
        <v>606</v>
      </c>
      <c r="EI1874" s="1411" t="s">
        <v>2439</v>
      </c>
      <c r="EJ1874" s="1411" t="s">
        <v>5862</v>
      </c>
      <c r="EK1874" s="1411" t="s">
        <v>5863</v>
      </c>
      <c r="EL1874" s="1411" t="s">
        <v>4997</v>
      </c>
      <c r="EM1874" s="1411" t="s">
        <v>5749</v>
      </c>
      <c r="EN1874" s="1411" t="s">
        <v>4999</v>
      </c>
      <c r="EO1874" s="1414" t="s">
        <v>5000</v>
      </c>
    </row>
    <row r="1875" spans="136:145">
      <c r="EF1875" s="1412"/>
      <c r="EG1875" s="1411" t="s">
        <v>5864</v>
      </c>
      <c r="EH1875" s="1411" t="s">
        <v>606</v>
      </c>
      <c r="EI1875" s="1411" t="s">
        <v>2439</v>
      </c>
      <c r="EJ1875" s="1411" t="s">
        <v>5865</v>
      </c>
      <c r="EK1875" s="1411" t="s">
        <v>5865</v>
      </c>
      <c r="EL1875" s="1411" t="s">
        <v>4997</v>
      </c>
      <c r="EM1875" s="1411" t="s">
        <v>5749</v>
      </c>
      <c r="EN1875" s="1411" t="s">
        <v>4999</v>
      </c>
      <c r="EO1875" s="1414" t="s">
        <v>5000</v>
      </c>
    </row>
    <row r="1876" spans="136:145">
      <c r="EF1876" s="1412"/>
      <c r="EG1876" s="1411" t="s">
        <v>5866</v>
      </c>
      <c r="EH1876" s="1411" t="s">
        <v>606</v>
      </c>
      <c r="EI1876" s="1411" t="s">
        <v>2439</v>
      </c>
      <c r="EJ1876" s="1411" t="s">
        <v>2464</v>
      </c>
      <c r="EK1876" s="1411" t="s">
        <v>2465</v>
      </c>
      <c r="EL1876" s="1411" t="s">
        <v>1980</v>
      </c>
      <c r="EM1876" s="1411" t="s">
        <v>2446</v>
      </c>
      <c r="EN1876" s="1411" t="s">
        <v>1910</v>
      </c>
      <c r="EO1876" s="1414" t="s">
        <v>1982</v>
      </c>
    </row>
    <row r="1877" spans="136:145">
      <c r="EF1877" s="1412"/>
      <c r="EG1877" s="1411" t="s">
        <v>5867</v>
      </c>
      <c r="EH1877" s="1411" t="s">
        <v>606</v>
      </c>
      <c r="EI1877" s="1411" t="s">
        <v>2439</v>
      </c>
      <c r="EJ1877" s="1411" t="s">
        <v>5868</v>
      </c>
      <c r="EK1877" s="1411" t="s">
        <v>5868</v>
      </c>
      <c r="EL1877" s="1411" t="s">
        <v>1908</v>
      </c>
      <c r="EM1877" s="1411" t="s">
        <v>2881</v>
      </c>
      <c r="EN1877" s="1411" t="s">
        <v>1910</v>
      </c>
      <c r="EO1877" s="1414" t="s">
        <v>1911</v>
      </c>
    </row>
    <row r="1878" spans="136:145">
      <c r="EF1878" s="1412"/>
      <c r="EG1878" s="1411" t="s">
        <v>5869</v>
      </c>
      <c r="EH1878" s="1411" t="s">
        <v>606</v>
      </c>
      <c r="EI1878" s="1411" t="s">
        <v>2439</v>
      </c>
      <c r="EJ1878" s="1411" t="s">
        <v>5870</v>
      </c>
      <c r="EK1878" s="1411" t="s">
        <v>5870</v>
      </c>
      <c r="EL1878" s="1411" t="s">
        <v>4997</v>
      </c>
      <c r="EM1878" s="1411" t="s">
        <v>5749</v>
      </c>
      <c r="EN1878" s="1411" t="s">
        <v>4999</v>
      </c>
      <c r="EO1878" s="1414" t="s">
        <v>5000</v>
      </c>
    </row>
    <row r="1879" spans="136:145">
      <c r="EF1879" s="1412"/>
      <c r="EG1879" s="1411" t="s">
        <v>5871</v>
      </c>
      <c r="EH1879" s="1411" t="s">
        <v>606</v>
      </c>
      <c r="EI1879" s="1411" t="s">
        <v>2439</v>
      </c>
      <c r="EJ1879" s="1411" t="s">
        <v>5872</v>
      </c>
      <c r="EK1879" s="1411" t="s">
        <v>5872</v>
      </c>
      <c r="EL1879" s="1411" t="s">
        <v>1980</v>
      </c>
      <c r="EM1879" s="1411" t="s">
        <v>2446</v>
      </c>
      <c r="EN1879" s="1411" t="s">
        <v>1910</v>
      </c>
      <c r="EO1879" s="1414" t="s">
        <v>1982</v>
      </c>
    </row>
    <row r="1880" spans="136:145">
      <c r="EF1880" s="1412"/>
      <c r="EG1880" s="1411" t="s">
        <v>5873</v>
      </c>
      <c r="EH1880" s="1411" t="s">
        <v>606</v>
      </c>
      <c r="EI1880" s="1411" t="s">
        <v>2439</v>
      </c>
      <c r="EJ1880" s="1411" t="s">
        <v>5874</v>
      </c>
      <c r="EK1880" s="1411" t="s">
        <v>5875</v>
      </c>
      <c r="EL1880" s="1411" t="s">
        <v>4997</v>
      </c>
      <c r="EM1880" s="1411" t="s">
        <v>5749</v>
      </c>
      <c r="EN1880" s="1411" t="s">
        <v>4999</v>
      </c>
      <c r="EO1880" s="1414" t="s">
        <v>5000</v>
      </c>
    </row>
    <row r="1881" spans="136:145">
      <c r="EF1881" s="1412"/>
      <c r="EG1881" s="1411" t="s">
        <v>5876</v>
      </c>
      <c r="EH1881" s="1411" t="s">
        <v>606</v>
      </c>
      <c r="EI1881" s="1411" t="s">
        <v>2439</v>
      </c>
      <c r="EJ1881" s="1411" t="s">
        <v>2474</v>
      </c>
      <c r="EK1881" s="1411" t="s">
        <v>2474</v>
      </c>
      <c r="EL1881" s="1411" t="s">
        <v>1908</v>
      </c>
      <c r="EM1881" s="1411" t="s">
        <v>2881</v>
      </c>
      <c r="EN1881" s="1411" t="s">
        <v>1910</v>
      </c>
      <c r="EO1881" s="1414" t="s">
        <v>1911</v>
      </c>
    </row>
    <row r="1882" spans="136:145">
      <c r="EF1882" s="1412"/>
      <c r="EG1882" s="1411" t="s">
        <v>5877</v>
      </c>
      <c r="EH1882" s="1411" t="s">
        <v>606</v>
      </c>
      <c r="EI1882" s="1411" t="s">
        <v>2439</v>
      </c>
      <c r="EJ1882" s="1411" t="s">
        <v>5878</v>
      </c>
      <c r="EK1882" s="1411" t="s">
        <v>5878</v>
      </c>
      <c r="EL1882" s="1411" t="s">
        <v>4997</v>
      </c>
      <c r="EM1882" s="1411" t="s">
        <v>5749</v>
      </c>
      <c r="EN1882" s="1411" t="s">
        <v>4999</v>
      </c>
      <c r="EO1882" s="1414" t="s">
        <v>5000</v>
      </c>
    </row>
    <row r="1883" spans="136:145">
      <c r="EF1883" s="1412"/>
      <c r="EG1883" s="1411" t="s">
        <v>5879</v>
      </c>
      <c r="EH1883" s="1411" t="s">
        <v>606</v>
      </c>
      <c r="EI1883" s="1411" t="s">
        <v>2439</v>
      </c>
      <c r="EJ1883" s="1411" t="s">
        <v>5880</v>
      </c>
      <c r="EK1883" s="1411" t="s">
        <v>5880</v>
      </c>
      <c r="EL1883" s="1411" t="s">
        <v>4997</v>
      </c>
      <c r="EM1883" s="1411" t="s">
        <v>5749</v>
      </c>
      <c r="EN1883" s="1411" t="s">
        <v>4999</v>
      </c>
      <c r="EO1883" s="1414" t="s">
        <v>5000</v>
      </c>
    </row>
    <row r="1884" spans="136:145">
      <c r="EF1884" s="1412"/>
      <c r="EG1884" s="1411" t="s">
        <v>5881</v>
      </c>
      <c r="EH1884" s="1411" t="s">
        <v>606</v>
      </c>
      <c r="EI1884" s="1411" t="s">
        <v>2439</v>
      </c>
      <c r="EJ1884" s="1411" t="s">
        <v>5882</v>
      </c>
      <c r="EK1884" s="1411" t="s">
        <v>5882</v>
      </c>
      <c r="EL1884" s="1411" t="s">
        <v>4997</v>
      </c>
      <c r="EM1884" s="1411" t="s">
        <v>5749</v>
      </c>
      <c r="EN1884" s="1411" t="s">
        <v>4999</v>
      </c>
      <c r="EO1884" s="1414" t="s">
        <v>5000</v>
      </c>
    </row>
    <row r="1885" spans="136:145">
      <c r="EF1885" s="1412"/>
      <c r="EG1885" s="1411" t="s">
        <v>5883</v>
      </c>
      <c r="EH1885" s="1411" t="s">
        <v>606</v>
      </c>
      <c r="EI1885" s="1411" t="s">
        <v>2439</v>
      </c>
      <c r="EJ1885" s="1411" t="s">
        <v>2924</v>
      </c>
      <c r="EK1885" s="1411" t="s">
        <v>2924</v>
      </c>
      <c r="EL1885" s="1411" t="s">
        <v>1908</v>
      </c>
      <c r="EM1885" s="1411" t="s">
        <v>2881</v>
      </c>
      <c r="EN1885" s="1411" t="s">
        <v>1910</v>
      </c>
      <c r="EO1885" s="1414" t="s">
        <v>1911</v>
      </c>
    </row>
    <row r="1886" spans="136:145">
      <c r="EF1886" s="1412"/>
      <c r="EG1886" s="1411" t="s">
        <v>5884</v>
      </c>
      <c r="EH1886" s="1411" t="s">
        <v>606</v>
      </c>
      <c r="EI1886" s="1411" t="s">
        <v>2439</v>
      </c>
      <c r="EJ1886" s="1411" t="s">
        <v>5885</v>
      </c>
      <c r="EK1886" s="1411" t="s">
        <v>5885</v>
      </c>
      <c r="EL1886" s="1411" t="s">
        <v>4997</v>
      </c>
      <c r="EM1886" s="1411" t="s">
        <v>5749</v>
      </c>
      <c r="EN1886" s="1411" t="s">
        <v>4999</v>
      </c>
      <c r="EO1886" s="1414" t="s">
        <v>5000</v>
      </c>
    </row>
    <row r="1887" spans="136:145">
      <c r="EF1887" s="1412"/>
      <c r="EG1887" s="1411" t="s">
        <v>5886</v>
      </c>
      <c r="EH1887" s="1411" t="s">
        <v>606</v>
      </c>
      <c r="EI1887" s="1411" t="s">
        <v>2439</v>
      </c>
      <c r="EJ1887" s="1411" t="s">
        <v>5887</v>
      </c>
      <c r="EK1887" s="1411" t="s">
        <v>5887</v>
      </c>
      <c r="EL1887" s="1411" t="s">
        <v>4997</v>
      </c>
      <c r="EM1887" s="1411" t="s">
        <v>5749</v>
      </c>
      <c r="EN1887" s="1411" t="s">
        <v>4999</v>
      </c>
      <c r="EO1887" s="1414" t="s">
        <v>5000</v>
      </c>
    </row>
    <row r="1888" spans="136:145">
      <c r="EF1888" s="1412"/>
      <c r="EG1888" s="1411" t="s">
        <v>5888</v>
      </c>
      <c r="EH1888" s="1411" t="s">
        <v>606</v>
      </c>
      <c r="EI1888" s="1411" t="s">
        <v>2439</v>
      </c>
      <c r="EJ1888" s="1411" t="s">
        <v>4642</v>
      </c>
      <c r="EK1888" s="1411" t="s">
        <v>4642</v>
      </c>
      <c r="EL1888" s="1411" t="s">
        <v>4997</v>
      </c>
      <c r="EM1888" s="1411" t="s">
        <v>5749</v>
      </c>
      <c r="EN1888" s="1411" t="s">
        <v>4999</v>
      </c>
      <c r="EO1888" s="1414" t="s">
        <v>5000</v>
      </c>
    </row>
    <row r="1889" spans="136:145">
      <c r="EF1889" s="1412"/>
      <c r="EG1889" s="1411" t="s">
        <v>5889</v>
      </c>
      <c r="EH1889" s="1411" t="s">
        <v>606</v>
      </c>
      <c r="EI1889" s="1411" t="s">
        <v>2439</v>
      </c>
      <c r="EJ1889" s="1411" t="s">
        <v>2878</v>
      </c>
      <c r="EK1889" s="1411" t="s">
        <v>2878</v>
      </c>
      <c r="EL1889" s="1411" t="s">
        <v>4997</v>
      </c>
      <c r="EM1889" s="1411" t="s">
        <v>5749</v>
      </c>
      <c r="EN1889" s="1411" t="s">
        <v>4999</v>
      </c>
      <c r="EO1889" s="1414" t="s">
        <v>5000</v>
      </c>
    </row>
    <row r="1890" spans="136:145">
      <c r="EF1890" s="1412"/>
      <c r="EG1890" s="1411" t="s">
        <v>5890</v>
      </c>
      <c r="EH1890" s="1411" t="s">
        <v>606</v>
      </c>
      <c r="EI1890" s="1411" t="s">
        <v>2439</v>
      </c>
      <c r="EJ1890" s="1411" t="s">
        <v>5891</v>
      </c>
      <c r="EK1890" s="1411" t="s">
        <v>5891</v>
      </c>
      <c r="EL1890" s="1411" t="s">
        <v>4997</v>
      </c>
      <c r="EM1890" s="1411" t="s">
        <v>5749</v>
      </c>
      <c r="EN1890" s="1411" t="s">
        <v>4999</v>
      </c>
      <c r="EO1890" s="1414" t="s">
        <v>5000</v>
      </c>
    </row>
    <row r="1891" spans="136:145">
      <c r="EF1891" s="1412"/>
      <c r="EG1891" s="1411" t="s">
        <v>5892</v>
      </c>
      <c r="EH1891" s="1411" t="s">
        <v>606</v>
      </c>
      <c r="EI1891" s="1411" t="s">
        <v>2439</v>
      </c>
      <c r="EJ1891" s="1411" t="s">
        <v>5893</v>
      </c>
      <c r="EK1891" s="1411" t="s">
        <v>5894</v>
      </c>
      <c r="EL1891" s="1411" t="s">
        <v>1908</v>
      </c>
      <c r="EM1891" s="1411" t="s">
        <v>2881</v>
      </c>
      <c r="EN1891" s="1411" t="s">
        <v>1910</v>
      </c>
      <c r="EO1891" s="1414" t="s">
        <v>1911</v>
      </c>
    </row>
    <row r="1892" spans="136:145">
      <c r="EF1892" s="1412"/>
      <c r="EG1892" s="1411" t="s">
        <v>5895</v>
      </c>
      <c r="EH1892" s="1411" t="s">
        <v>606</v>
      </c>
      <c r="EI1892" s="1411" t="s">
        <v>2439</v>
      </c>
      <c r="EJ1892" s="1411" t="s">
        <v>2342</v>
      </c>
      <c r="EK1892" s="1411" t="s">
        <v>2342</v>
      </c>
      <c r="EL1892" s="1411" t="s">
        <v>1908</v>
      </c>
      <c r="EM1892" s="1411" t="s">
        <v>2881</v>
      </c>
      <c r="EN1892" s="1411" t="s">
        <v>1910</v>
      </c>
      <c r="EO1892" s="1414" t="s">
        <v>1911</v>
      </c>
    </row>
    <row r="1893" spans="136:145">
      <c r="EF1893" s="1412"/>
      <c r="EG1893" s="1411" t="s">
        <v>5896</v>
      </c>
      <c r="EH1893" s="1411" t="s">
        <v>606</v>
      </c>
      <c r="EI1893" s="1411" t="s">
        <v>2439</v>
      </c>
      <c r="EJ1893" s="1411" t="s">
        <v>5897</v>
      </c>
      <c r="EK1893" s="1411" t="s">
        <v>5897</v>
      </c>
      <c r="EL1893" s="1411" t="s">
        <v>1908</v>
      </c>
      <c r="EM1893" s="1411" t="s">
        <v>2881</v>
      </c>
      <c r="EN1893" s="1411" t="s">
        <v>1910</v>
      </c>
      <c r="EO1893" s="1414" t="s">
        <v>1911</v>
      </c>
    </row>
    <row r="1894" spans="136:145">
      <c r="EF1894" s="1412"/>
      <c r="EG1894" s="1411" t="s">
        <v>5898</v>
      </c>
      <c r="EH1894" s="1411" t="s">
        <v>606</v>
      </c>
      <c r="EI1894" s="1411" t="s">
        <v>2932</v>
      </c>
      <c r="EJ1894" s="1411" t="s">
        <v>2933</v>
      </c>
      <c r="EK1894" s="1411" t="s">
        <v>2933</v>
      </c>
      <c r="EL1894" s="1411" t="s">
        <v>1980</v>
      </c>
      <c r="EM1894" s="1411" t="s">
        <v>2934</v>
      </c>
      <c r="EN1894" s="1411" t="s">
        <v>1910</v>
      </c>
      <c r="EO1894" s="1414" t="s">
        <v>1982</v>
      </c>
    </row>
    <row r="1895" spans="136:145">
      <c r="EF1895" s="1412"/>
      <c r="EG1895" s="1411" t="s">
        <v>5899</v>
      </c>
      <c r="EH1895" s="1411" t="s">
        <v>606</v>
      </c>
      <c r="EI1895" s="1411" t="s">
        <v>2932</v>
      </c>
      <c r="EJ1895" s="1411" t="s">
        <v>2936</v>
      </c>
      <c r="EK1895" s="1411" t="s">
        <v>2937</v>
      </c>
      <c r="EL1895" s="1411" t="s">
        <v>1980</v>
      </c>
      <c r="EM1895" s="1411" t="s">
        <v>2934</v>
      </c>
      <c r="EN1895" s="1411" t="s">
        <v>1910</v>
      </c>
      <c r="EO1895" s="1414" t="s">
        <v>1982</v>
      </c>
    </row>
    <row r="1896" spans="136:145">
      <c r="EF1896" s="1412"/>
      <c r="EG1896" s="1411" t="s">
        <v>5900</v>
      </c>
      <c r="EH1896" s="1411" t="s">
        <v>606</v>
      </c>
      <c r="EI1896" s="1411" t="s">
        <v>2932</v>
      </c>
      <c r="EJ1896" s="1411" t="s">
        <v>2939</v>
      </c>
      <c r="EK1896" s="1411" t="s">
        <v>2940</v>
      </c>
      <c r="EL1896" s="1411" t="s">
        <v>1980</v>
      </c>
      <c r="EM1896" s="1411" t="s">
        <v>2934</v>
      </c>
      <c r="EN1896" s="1411" t="s">
        <v>1910</v>
      </c>
      <c r="EO1896" s="1414" t="s">
        <v>1982</v>
      </c>
    </row>
    <row r="1897" spans="136:145">
      <c r="EF1897" s="1412"/>
      <c r="EG1897" s="1411" t="s">
        <v>5901</v>
      </c>
      <c r="EH1897" s="1411" t="s">
        <v>606</v>
      </c>
      <c r="EI1897" s="1411" t="s">
        <v>2932</v>
      </c>
      <c r="EJ1897" s="1411" t="s">
        <v>2942</v>
      </c>
      <c r="EK1897" s="1411" t="s">
        <v>2943</v>
      </c>
      <c r="EL1897" s="1411" t="s">
        <v>1980</v>
      </c>
      <c r="EM1897" s="1411" t="s">
        <v>2934</v>
      </c>
      <c r="EN1897" s="1411" t="s">
        <v>1910</v>
      </c>
      <c r="EO1897" s="1414" t="s">
        <v>1982</v>
      </c>
    </row>
    <row r="1898" spans="136:145">
      <c r="EF1898" s="1412"/>
      <c r="EG1898" s="1411" t="s">
        <v>5902</v>
      </c>
      <c r="EH1898" s="1411" t="s">
        <v>606</v>
      </c>
      <c r="EI1898" s="1411" t="s">
        <v>2932</v>
      </c>
      <c r="EJ1898" s="1411" t="s">
        <v>2399</v>
      </c>
      <c r="EK1898" s="1411" t="s">
        <v>2400</v>
      </c>
      <c r="EL1898" s="1411" t="s">
        <v>1980</v>
      </c>
      <c r="EM1898" s="1411" t="s">
        <v>2934</v>
      </c>
      <c r="EN1898" s="1411" t="s">
        <v>1910</v>
      </c>
      <c r="EO1898" s="1414" t="s">
        <v>1982</v>
      </c>
    </row>
    <row r="1899" spans="136:145">
      <c r="EF1899" s="1412"/>
      <c r="EG1899" s="1411" t="s">
        <v>5903</v>
      </c>
      <c r="EH1899" s="1411" t="s">
        <v>606</v>
      </c>
      <c r="EI1899" s="1411" t="s">
        <v>2932</v>
      </c>
      <c r="EJ1899" s="1411" t="s">
        <v>2402</v>
      </c>
      <c r="EK1899" s="1411" t="s">
        <v>2403</v>
      </c>
      <c r="EL1899" s="1411" t="s">
        <v>1980</v>
      </c>
      <c r="EM1899" s="1411" t="s">
        <v>2934</v>
      </c>
      <c r="EN1899" s="1411" t="s">
        <v>1910</v>
      </c>
      <c r="EO1899" s="1414" t="s">
        <v>1982</v>
      </c>
    </row>
    <row r="1900" spans="136:145">
      <c r="EF1900" s="1412"/>
      <c r="EG1900" s="1411" t="s">
        <v>5904</v>
      </c>
      <c r="EH1900" s="1411" t="s">
        <v>606</v>
      </c>
      <c r="EI1900" s="1411" t="s">
        <v>2932</v>
      </c>
      <c r="EJ1900" s="1411" t="s">
        <v>2411</v>
      </c>
      <c r="EK1900" s="1411" t="s">
        <v>2412</v>
      </c>
      <c r="EL1900" s="1411" t="s">
        <v>1980</v>
      </c>
      <c r="EM1900" s="1411" t="s">
        <v>2934</v>
      </c>
      <c r="EN1900" s="1411" t="s">
        <v>1910</v>
      </c>
      <c r="EO1900" s="1414" t="s">
        <v>1982</v>
      </c>
    </row>
    <row r="1901" spans="136:145">
      <c r="EF1901" s="1412"/>
      <c r="EG1901" s="1411" t="s">
        <v>5905</v>
      </c>
      <c r="EH1901" s="1411" t="s">
        <v>606</v>
      </c>
      <c r="EI1901" s="1411" t="s">
        <v>2932</v>
      </c>
      <c r="EJ1901" s="1411" t="s">
        <v>2948</v>
      </c>
      <c r="EK1901" s="1411" t="s">
        <v>2948</v>
      </c>
      <c r="EL1901" s="1411" t="s">
        <v>1980</v>
      </c>
      <c r="EM1901" s="1411" t="s">
        <v>2934</v>
      </c>
      <c r="EN1901" s="1411" t="s">
        <v>1910</v>
      </c>
      <c r="EO1901" s="1414" t="s">
        <v>1982</v>
      </c>
    </row>
    <row r="1902" spans="136:145">
      <c r="EF1902" s="1412"/>
      <c r="EG1902" s="1411" t="s">
        <v>5906</v>
      </c>
      <c r="EH1902" s="1411" t="s">
        <v>606</v>
      </c>
      <c r="EI1902" s="1411" t="s">
        <v>2932</v>
      </c>
      <c r="EJ1902" s="1411" t="s">
        <v>2950</v>
      </c>
      <c r="EK1902" s="1411" t="s">
        <v>2950</v>
      </c>
      <c r="EL1902" s="1411" t="s">
        <v>1980</v>
      </c>
      <c r="EM1902" s="1411" t="s">
        <v>2934</v>
      </c>
      <c r="EN1902" s="1411" t="s">
        <v>1910</v>
      </c>
      <c r="EO1902" s="1414" t="s">
        <v>1982</v>
      </c>
    </row>
    <row r="1903" spans="136:145">
      <c r="EF1903" s="1412"/>
      <c r="EG1903" s="1411" t="s">
        <v>5907</v>
      </c>
      <c r="EH1903" s="1411" t="s">
        <v>604</v>
      </c>
      <c r="EI1903" s="1411" t="s">
        <v>1906</v>
      </c>
      <c r="EJ1903" s="1411" t="s">
        <v>712</v>
      </c>
      <c r="EK1903" s="1411" t="s">
        <v>712</v>
      </c>
      <c r="EL1903" s="1411" t="s">
        <v>1980</v>
      </c>
      <c r="EM1903" s="1411" t="s">
        <v>1981</v>
      </c>
      <c r="EN1903" s="1411" t="s">
        <v>1910</v>
      </c>
      <c r="EO1903" s="1414" t="s">
        <v>1982</v>
      </c>
    </row>
    <row r="1904" spans="136:145">
      <c r="EF1904" s="1412"/>
      <c r="EG1904" s="1411" t="s">
        <v>5908</v>
      </c>
      <c r="EH1904" s="1411" t="s">
        <v>604</v>
      </c>
      <c r="EI1904" s="1411" t="s">
        <v>1906</v>
      </c>
      <c r="EJ1904" s="1411" t="s">
        <v>5909</v>
      </c>
      <c r="EK1904" s="1411" t="s">
        <v>5909</v>
      </c>
      <c r="EL1904" s="1411" t="s">
        <v>1980</v>
      </c>
      <c r="EM1904" s="1411" t="s">
        <v>1981</v>
      </c>
      <c r="EN1904" s="1411" t="s">
        <v>1910</v>
      </c>
      <c r="EO1904" s="1414" t="s">
        <v>1982</v>
      </c>
    </row>
    <row r="1905" spans="136:145">
      <c r="EF1905" s="1412"/>
      <c r="EG1905" s="1411" t="s">
        <v>5910</v>
      </c>
      <c r="EH1905" s="1411" t="s">
        <v>604</v>
      </c>
      <c r="EI1905" s="1411" t="s">
        <v>1906</v>
      </c>
      <c r="EJ1905" s="1411" t="s">
        <v>713</v>
      </c>
      <c r="EK1905" s="1411" t="s">
        <v>713</v>
      </c>
      <c r="EL1905" s="1411" t="s">
        <v>1908</v>
      </c>
      <c r="EM1905" s="1411" t="s">
        <v>5911</v>
      </c>
      <c r="EN1905" s="1411" t="s">
        <v>1910</v>
      </c>
      <c r="EO1905" s="1414" t="s">
        <v>1911</v>
      </c>
    </row>
    <row r="1906" spans="136:145">
      <c r="EF1906" s="1412"/>
      <c r="EG1906" s="1411" t="s">
        <v>5912</v>
      </c>
      <c r="EH1906" s="1411" t="s">
        <v>604</v>
      </c>
      <c r="EI1906" s="1411" t="s">
        <v>1906</v>
      </c>
      <c r="EJ1906" s="1411" t="s">
        <v>714</v>
      </c>
      <c r="EK1906" s="1411" t="s">
        <v>714</v>
      </c>
      <c r="EL1906" s="1411" t="s">
        <v>1908</v>
      </c>
      <c r="EM1906" s="1411" t="s">
        <v>5911</v>
      </c>
      <c r="EN1906" s="1411" t="s">
        <v>1910</v>
      </c>
      <c r="EO1906" s="1414" t="s">
        <v>1911</v>
      </c>
    </row>
    <row r="1907" spans="136:145">
      <c r="EF1907" s="1412"/>
      <c r="EG1907" s="1411" t="s">
        <v>5913</v>
      </c>
      <c r="EH1907" s="1411" t="s">
        <v>604</v>
      </c>
      <c r="EI1907" s="1411" t="s">
        <v>1906</v>
      </c>
      <c r="EJ1907" s="1411" t="s">
        <v>5914</v>
      </c>
      <c r="EK1907" s="1411" t="s">
        <v>5914</v>
      </c>
      <c r="EL1907" s="1411" t="s">
        <v>1908</v>
      </c>
      <c r="EM1907" s="1411" t="s">
        <v>5911</v>
      </c>
      <c r="EN1907" s="1411" t="s">
        <v>1910</v>
      </c>
      <c r="EO1907" s="1414" t="s">
        <v>1911</v>
      </c>
    </row>
    <row r="1908" spans="136:145">
      <c r="EF1908" s="1412"/>
      <c r="EG1908" s="1411" t="s">
        <v>5915</v>
      </c>
      <c r="EH1908" s="1411" t="s">
        <v>604</v>
      </c>
      <c r="EI1908" s="1411" t="s">
        <v>1906</v>
      </c>
      <c r="EJ1908" s="1411" t="s">
        <v>5916</v>
      </c>
      <c r="EK1908" s="1411" t="s">
        <v>5916</v>
      </c>
      <c r="EL1908" s="1411" t="s">
        <v>1908</v>
      </c>
      <c r="EM1908" s="1411" t="s">
        <v>5911</v>
      </c>
      <c r="EN1908" s="1411" t="s">
        <v>1910</v>
      </c>
      <c r="EO1908" s="1414" t="s">
        <v>1911</v>
      </c>
    </row>
    <row r="1909" spans="136:145">
      <c r="EF1909" s="1412"/>
      <c r="EG1909" s="1411" t="s">
        <v>5917</v>
      </c>
      <c r="EH1909" s="1411" t="s">
        <v>604</v>
      </c>
      <c r="EI1909" s="1411" t="s">
        <v>1906</v>
      </c>
      <c r="EJ1909" s="1411" t="s">
        <v>715</v>
      </c>
      <c r="EK1909" s="1411" t="s">
        <v>715</v>
      </c>
      <c r="EL1909" s="1411" t="s">
        <v>1980</v>
      </c>
      <c r="EM1909" s="1411" t="s">
        <v>1981</v>
      </c>
      <c r="EN1909" s="1411" t="s">
        <v>1910</v>
      </c>
      <c r="EO1909" s="1414" t="s">
        <v>1982</v>
      </c>
    </row>
    <row r="1910" spans="136:145">
      <c r="EF1910" s="1412"/>
      <c r="EG1910" s="1411" t="s">
        <v>5918</v>
      </c>
      <c r="EH1910" s="1411" t="s">
        <v>604</v>
      </c>
      <c r="EI1910" s="1411" t="s">
        <v>1906</v>
      </c>
      <c r="EJ1910" s="1411" t="s">
        <v>5919</v>
      </c>
      <c r="EK1910" s="1411" t="s">
        <v>5919</v>
      </c>
      <c r="EL1910" s="1411" t="s">
        <v>1980</v>
      </c>
      <c r="EM1910" s="1411" t="s">
        <v>1981</v>
      </c>
      <c r="EN1910" s="1411" t="s">
        <v>1910</v>
      </c>
      <c r="EO1910" s="1414" t="s">
        <v>1982</v>
      </c>
    </row>
    <row r="1911" spans="136:145">
      <c r="EF1911" s="1412"/>
      <c r="EG1911" s="1411" t="s">
        <v>5920</v>
      </c>
      <c r="EH1911" s="1411" t="s">
        <v>604</v>
      </c>
      <c r="EI1911" s="1411" t="s">
        <v>1906</v>
      </c>
      <c r="EJ1911" s="1411" t="s">
        <v>716</v>
      </c>
      <c r="EK1911" s="1411" t="s">
        <v>716</v>
      </c>
      <c r="EL1911" s="1411" t="s">
        <v>1908</v>
      </c>
      <c r="EM1911" s="1411" t="s">
        <v>5911</v>
      </c>
      <c r="EN1911" s="1411" t="s">
        <v>1910</v>
      </c>
      <c r="EO1911" s="1414" t="s">
        <v>1911</v>
      </c>
    </row>
    <row r="1912" spans="136:145">
      <c r="EF1912" s="1412"/>
      <c r="EG1912" s="1411" t="s">
        <v>5921</v>
      </c>
      <c r="EH1912" s="1411" t="s">
        <v>604</v>
      </c>
      <c r="EI1912" s="1411" t="s">
        <v>1906</v>
      </c>
      <c r="EJ1912" s="1411" t="s">
        <v>5922</v>
      </c>
      <c r="EK1912" s="1411" t="s">
        <v>5922</v>
      </c>
      <c r="EL1912" s="1411" t="s">
        <v>1908</v>
      </c>
      <c r="EM1912" s="1411" t="s">
        <v>5911</v>
      </c>
      <c r="EN1912" s="1411" t="s">
        <v>1910</v>
      </c>
      <c r="EO1912" s="1414" t="s">
        <v>1911</v>
      </c>
    </row>
    <row r="1913" spans="136:145">
      <c r="EF1913" s="1412"/>
      <c r="EG1913" s="1411" t="s">
        <v>5923</v>
      </c>
      <c r="EH1913" s="1411" t="s">
        <v>604</v>
      </c>
      <c r="EI1913" s="1411" t="s">
        <v>1906</v>
      </c>
      <c r="EJ1913" s="1411" t="s">
        <v>717</v>
      </c>
      <c r="EK1913" s="1411" t="s">
        <v>717</v>
      </c>
      <c r="EL1913" s="1411" t="s">
        <v>1980</v>
      </c>
      <c r="EM1913" s="1411" t="s">
        <v>1981</v>
      </c>
      <c r="EN1913" s="1411" t="s">
        <v>1910</v>
      </c>
      <c r="EO1913" s="1414" t="s">
        <v>1982</v>
      </c>
    </row>
    <row r="1914" spans="136:145">
      <c r="EF1914" s="1412"/>
      <c r="EG1914" s="1411" t="s">
        <v>5924</v>
      </c>
      <c r="EH1914" s="1411" t="s">
        <v>604</v>
      </c>
      <c r="EI1914" s="1411" t="s">
        <v>1906</v>
      </c>
      <c r="EJ1914" s="1411" t="s">
        <v>5925</v>
      </c>
      <c r="EK1914" s="1411" t="s">
        <v>5925</v>
      </c>
      <c r="EL1914" s="1411" t="s">
        <v>1980</v>
      </c>
      <c r="EM1914" s="1411" t="s">
        <v>1981</v>
      </c>
      <c r="EN1914" s="1411" t="s">
        <v>1910</v>
      </c>
      <c r="EO1914" s="1414" t="s">
        <v>1982</v>
      </c>
    </row>
    <row r="1915" spans="136:145">
      <c r="EF1915" s="1412"/>
      <c r="EG1915" s="1411" t="s">
        <v>5926</v>
      </c>
      <c r="EH1915" s="1411" t="s">
        <v>604</v>
      </c>
      <c r="EI1915" s="1411" t="s">
        <v>1906</v>
      </c>
      <c r="EJ1915" s="1411" t="s">
        <v>5927</v>
      </c>
      <c r="EK1915" s="1411" t="s">
        <v>5927</v>
      </c>
      <c r="EL1915" s="1411" t="s">
        <v>1908</v>
      </c>
      <c r="EM1915" s="1411" t="s">
        <v>5911</v>
      </c>
      <c r="EN1915" s="1411" t="s">
        <v>1910</v>
      </c>
      <c r="EO1915" s="1414" t="s">
        <v>1911</v>
      </c>
    </row>
    <row r="1916" spans="136:145">
      <c r="EF1916" s="1412"/>
      <c r="EG1916" s="1411" t="s">
        <v>5928</v>
      </c>
      <c r="EH1916" s="1411" t="s">
        <v>604</v>
      </c>
      <c r="EI1916" s="1411" t="s">
        <v>1906</v>
      </c>
      <c r="EJ1916" s="1411" t="s">
        <v>5929</v>
      </c>
      <c r="EK1916" s="1411" t="s">
        <v>5929</v>
      </c>
      <c r="EL1916" s="1411" t="s">
        <v>1908</v>
      </c>
      <c r="EM1916" s="1411" t="s">
        <v>5911</v>
      </c>
      <c r="EN1916" s="1411" t="s">
        <v>1910</v>
      </c>
      <c r="EO1916" s="1414" t="s">
        <v>1911</v>
      </c>
    </row>
    <row r="1917" spans="136:145">
      <c r="EF1917" s="1412"/>
      <c r="EG1917" s="1411" t="s">
        <v>5930</v>
      </c>
      <c r="EH1917" s="1411" t="s">
        <v>604</v>
      </c>
      <c r="EI1917" s="1411" t="s">
        <v>1906</v>
      </c>
      <c r="EJ1917" s="1411" t="s">
        <v>2368</v>
      </c>
      <c r="EK1917" s="1411" t="s">
        <v>2368</v>
      </c>
      <c r="EL1917" s="1411" t="s">
        <v>1908</v>
      </c>
      <c r="EM1917" s="1411" t="s">
        <v>5911</v>
      </c>
      <c r="EN1917" s="1411" t="s">
        <v>1910</v>
      </c>
      <c r="EO1917" s="1414" t="s">
        <v>1911</v>
      </c>
    </row>
    <row r="1918" spans="136:145">
      <c r="EF1918" s="1412"/>
      <c r="EG1918" s="1411" t="s">
        <v>5931</v>
      </c>
      <c r="EH1918" s="1411" t="s">
        <v>604</v>
      </c>
      <c r="EI1918" s="1411" t="s">
        <v>1906</v>
      </c>
      <c r="EJ1918" s="1411" t="s">
        <v>5932</v>
      </c>
      <c r="EK1918" s="1411" t="s">
        <v>5932</v>
      </c>
      <c r="EL1918" s="1411" t="s">
        <v>1908</v>
      </c>
      <c r="EM1918" s="1411" t="s">
        <v>5911</v>
      </c>
      <c r="EN1918" s="1411" t="s">
        <v>1910</v>
      </c>
      <c r="EO1918" s="1414" t="s">
        <v>1911</v>
      </c>
    </row>
    <row r="1919" spans="136:145">
      <c r="EF1919" s="1412"/>
      <c r="EG1919" s="1411" t="s">
        <v>5933</v>
      </c>
      <c r="EH1919" s="1411" t="s">
        <v>604</v>
      </c>
      <c r="EI1919" s="1411" t="s">
        <v>1906</v>
      </c>
      <c r="EJ1919" s="1411" t="s">
        <v>5934</v>
      </c>
      <c r="EK1919" s="1411" t="s">
        <v>5934</v>
      </c>
      <c r="EL1919" s="1411" t="s">
        <v>1908</v>
      </c>
      <c r="EM1919" s="1411" t="s">
        <v>5911</v>
      </c>
      <c r="EN1919" s="1411" t="s">
        <v>1910</v>
      </c>
      <c r="EO1919" s="1414" t="s">
        <v>1911</v>
      </c>
    </row>
    <row r="1920" spans="136:145">
      <c r="EF1920" s="1412"/>
      <c r="EG1920" s="1411" t="s">
        <v>5935</v>
      </c>
      <c r="EH1920" s="1411" t="s">
        <v>604</v>
      </c>
      <c r="EI1920" s="1411" t="s">
        <v>1906</v>
      </c>
      <c r="EJ1920" s="1411" t="s">
        <v>718</v>
      </c>
      <c r="EK1920" s="1411" t="s">
        <v>718</v>
      </c>
      <c r="EL1920" s="1411" t="s">
        <v>1908</v>
      </c>
      <c r="EM1920" s="1411" t="s">
        <v>5911</v>
      </c>
      <c r="EN1920" s="1411" t="s">
        <v>1910</v>
      </c>
      <c r="EO1920" s="1414" t="s">
        <v>1911</v>
      </c>
    </row>
    <row r="1921" spans="136:145">
      <c r="EF1921" s="1412"/>
      <c r="EG1921" s="1411" t="s">
        <v>5936</v>
      </c>
      <c r="EH1921" s="1411" t="s">
        <v>604</v>
      </c>
      <c r="EI1921" s="1411" t="s">
        <v>1906</v>
      </c>
      <c r="EJ1921" s="1411" t="s">
        <v>719</v>
      </c>
      <c r="EK1921" s="1411" t="s">
        <v>719</v>
      </c>
      <c r="EL1921" s="1411" t="s">
        <v>1980</v>
      </c>
      <c r="EM1921" s="1411" t="s">
        <v>1981</v>
      </c>
      <c r="EN1921" s="1411" t="s">
        <v>1910</v>
      </c>
      <c r="EO1921" s="1414" t="s">
        <v>1982</v>
      </c>
    </row>
    <row r="1922" spans="136:145">
      <c r="EF1922" s="1412"/>
      <c r="EG1922" s="1411" t="s">
        <v>5937</v>
      </c>
      <c r="EH1922" s="1411" t="s">
        <v>604</v>
      </c>
      <c r="EI1922" s="1411" t="s">
        <v>1906</v>
      </c>
      <c r="EJ1922" s="1411" t="s">
        <v>5938</v>
      </c>
      <c r="EK1922" s="1411" t="s">
        <v>5938</v>
      </c>
      <c r="EL1922" s="1411" t="s">
        <v>1980</v>
      </c>
      <c r="EM1922" s="1411" t="s">
        <v>1981</v>
      </c>
      <c r="EN1922" s="1411" t="s">
        <v>1910</v>
      </c>
      <c r="EO1922" s="1414" t="s">
        <v>1982</v>
      </c>
    </row>
    <row r="1923" spans="136:145">
      <c r="EF1923" s="1412"/>
      <c r="EG1923" s="1411" t="s">
        <v>5939</v>
      </c>
      <c r="EH1923" s="1411" t="s">
        <v>604</v>
      </c>
      <c r="EI1923" s="1411" t="s">
        <v>1906</v>
      </c>
      <c r="EJ1923" s="1411" t="s">
        <v>5940</v>
      </c>
      <c r="EK1923" s="1411" t="s">
        <v>5940</v>
      </c>
      <c r="EL1923" s="1411" t="s">
        <v>1908</v>
      </c>
      <c r="EM1923" s="1411" t="s">
        <v>5911</v>
      </c>
      <c r="EN1923" s="1411" t="s">
        <v>1910</v>
      </c>
      <c r="EO1923" s="1414" t="s">
        <v>1911</v>
      </c>
    </row>
    <row r="1924" spans="136:145">
      <c r="EF1924" s="1412"/>
      <c r="EG1924" s="1411" t="s">
        <v>5941</v>
      </c>
      <c r="EH1924" s="1411" t="s">
        <v>604</v>
      </c>
      <c r="EI1924" s="1411" t="s">
        <v>1906</v>
      </c>
      <c r="EJ1924" s="1411" t="s">
        <v>5942</v>
      </c>
      <c r="EK1924" s="1411" t="s">
        <v>5942</v>
      </c>
      <c r="EL1924" s="1411" t="s">
        <v>1908</v>
      </c>
      <c r="EM1924" s="1411" t="s">
        <v>5911</v>
      </c>
      <c r="EN1924" s="1411" t="s">
        <v>1910</v>
      </c>
      <c r="EO1924" s="1414" t="s">
        <v>1911</v>
      </c>
    </row>
    <row r="1925" spans="136:145">
      <c r="EF1925" s="1412"/>
      <c r="EG1925" s="1411" t="s">
        <v>5943</v>
      </c>
      <c r="EH1925" s="1411" t="s">
        <v>604</v>
      </c>
      <c r="EI1925" s="1411" t="s">
        <v>1906</v>
      </c>
      <c r="EJ1925" s="1411" t="s">
        <v>5714</v>
      </c>
      <c r="EK1925" s="1411" t="s">
        <v>5714</v>
      </c>
      <c r="EL1925" s="1411" t="s">
        <v>1908</v>
      </c>
      <c r="EM1925" s="1411" t="s">
        <v>5911</v>
      </c>
      <c r="EN1925" s="1411" t="s">
        <v>1910</v>
      </c>
      <c r="EO1925" s="1414" t="s">
        <v>1911</v>
      </c>
    </row>
    <row r="1926" spans="136:145">
      <c r="EF1926" s="1412"/>
      <c r="EG1926" s="1411" t="s">
        <v>5944</v>
      </c>
      <c r="EH1926" s="1411" t="s">
        <v>604</v>
      </c>
      <c r="EI1926" s="1411" t="s">
        <v>1906</v>
      </c>
      <c r="EJ1926" s="1411" t="s">
        <v>5718</v>
      </c>
      <c r="EK1926" s="1411" t="s">
        <v>5718</v>
      </c>
      <c r="EL1926" s="1411" t="s">
        <v>1908</v>
      </c>
      <c r="EM1926" s="1411" t="s">
        <v>5911</v>
      </c>
      <c r="EN1926" s="1411" t="s">
        <v>1910</v>
      </c>
      <c r="EO1926" s="1414" t="s">
        <v>1911</v>
      </c>
    </row>
    <row r="1927" spans="136:145">
      <c r="EF1927" s="1412"/>
      <c r="EG1927" s="1411" t="s">
        <v>5945</v>
      </c>
      <c r="EH1927" s="1411" t="s">
        <v>604</v>
      </c>
      <c r="EI1927" s="1411" t="s">
        <v>1906</v>
      </c>
      <c r="EJ1927" s="1411" t="s">
        <v>720</v>
      </c>
      <c r="EK1927" s="1411" t="s">
        <v>720</v>
      </c>
      <c r="EL1927" s="1411" t="s">
        <v>1908</v>
      </c>
      <c r="EM1927" s="1411" t="s">
        <v>5911</v>
      </c>
      <c r="EN1927" s="1411" t="s">
        <v>1910</v>
      </c>
      <c r="EO1927" s="1414" t="s">
        <v>1911</v>
      </c>
    </row>
    <row r="1928" spans="136:145">
      <c r="EF1928" s="1412"/>
      <c r="EG1928" s="1411" t="s">
        <v>5946</v>
      </c>
      <c r="EH1928" s="1411" t="s">
        <v>604</v>
      </c>
      <c r="EI1928" s="1411" t="s">
        <v>1906</v>
      </c>
      <c r="EJ1928" s="1411" t="s">
        <v>5947</v>
      </c>
      <c r="EK1928" s="1411" t="s">
        <v>5947</v>
      </c>
      <c r="EL1928" s="1411" t="s">
        <v>1980</v>
      </c>
      <c r="EM1928" s="1411" t="s">
        <v>1981</v>
      </c>
      <c r="EN1928" s="1411" t="s">
        <v>1910</v>
      </c>
      <c r="EO1928" s="1414" t="s">
        <v>1982</v>
      </c>
    </row>
    <row r="1929" spans="136:145">
      <c r="EF1929" s="1412"/>
      <c r="EG1929" s="1411" t="s">
        <v>5948</v>
      </c>
      <c r="EH1929" s="1411" t="s">
        <v>604</v>
      </c>
      <c r="EI1929" s="1411" t="s">
        <v>1906</v>
      </c>
      <c r="EJ1929" s="1411" t="s">
        <v>5949</v>
      </c>
      <c r="EK1929" s="1411" t="s">
        <v>5949</v>
      </c>
      <c r="EL1929" s="1411" t="s">
        <v>1980</v>
      </c>
      <c r="EM1929" s="1411" t="s">
        <v>1981</v>
      </c>
      <c r="EN1929" s="1411" t="s">
        <v>1910</v>
      </c>
      <c r="EO1929" s="1414" t="s">
        <v>1982</v>
      </c>
    </row>
    <row r="1930" spans="136:145">
      <c r="EF1930" s="1412"/>
      <c r="EG1930" s="1411" t="s">
        <v>5950</v>
      </c>
      <c r="EH1930" s="1411" t="s">
        <v>604</v>
      </c>
      <c r="EI1930" s="1411" t="s">
        <v>1906</v>
      </c>
      <c r="EJ1930" s="1411" t="s">
        <v>721</v>
      </c>
      <c r="EK1930" s="1411" t="s">
        <v>721</v>
      </c>
      <c r="EL1930" s="1411" t="s">
        <v>1908</v>
      </c>
      <c r="EM1930" s="1411" t="s">
        <v>5911</v>
      </c>
      <c r="EN1930" s="1411" t="s">
        <v>1910</v>
      </c>
      <c r="EO1930" s="1414" t="s">
        <v>1911</v>
      </c>
    </row>
    <row r="1931" spans="136:145">
      <c r="EF1931" s="1412"/>
      <c r="EG1931" s="1411" t="s">
        <v>5951</v>
      </c>
      <c r="EH1931" s="1411" t="s">
        <v>604</v>
      </c>
      <c r="EI1931" s="1411" t="s">
        <v>1906</v>
      </c>
      <c r="EJ1931" s="1411" t="s">
        <v>5952</v>
      </c>
      <c r="EK1931" s="1411" t="s">
        <v>5952</v>
      </c>
      <c r="EL1931" s="1411" t="s">
        <v>1908</v>
      </c>
      <c r="EM1931" s="1411" t="s">
        <v>5911</v>
      </c>
      <c r="EN1931" s="1411" t="s">
        <v>1910</v>
      </c>
      <c r="EO1931" s="1414" t="s">
        <v>1911</v>
      </c>
    </row>
    <row r="1932" spans="136:145">
      <c r="EF1932" s="1412"/>
      <c r="EG1932" s="1411" t="s">
        <v>5953</v>
      </c>
      <c r="EH1932" s="1411" t="s">
        <v>604</v>
      </c>
      <c r="EI1932" s="1411" t="s">
        <v>1906</v>
      </c>
      <c r="EJ1932" s="1411" t="s">
        <v>722</v>
      </c>
      <c r="EK1932" s="1411" t="s">
        <v>722</v>
      </c>
      <c r="EL1932" s="1411" t="s">
        <v>1908</v>
      </c>
      <c r="EM1932" s="1411" t="s">
        <v>5911</v>
      </c>
      <c r="EN1932" s="1411" t="s">
        <v>1910</v>
      </c>
      <c r="EO1932" s="1414" t="s">
        <v>1911</v>
      </c>
    </row>
    <row r="1933" spans="136:145">
      <c r="EF1933" s="1412"/>
      <c r="EG1933" s="1411" t="s">
        <v>5954</v>
      </c>
      <c r="EH1933" s="1411" t="s">
        <v>604</v>
      </c>
      <c r="EI1933" s="1411" t="s">
        <v>1906</v>
      </c>
      <c r="EJ1933" s="1411" t="s">
        <v>723</v>
      </c>
      <c r="EK1933" s="1411" t="s">
        <v>723</v>
      </c>
      <c r="EL1933" s="1411" t="s">
        <v>1908</v>
      </c>
      <c r="EM1933" s="1411" t="s">
        <v>5911</v>
      </c>
      <c r="EN1933" s="1411" t="s">
        <v>1910</v>
      </c>
      <c r="EO1933" s="1414" t="s">
        <v>1911</v>
      </c>
    </row>
    <row r="1934" spans="136:145">
      <c r="EF1934" s="1412"/>
      <c r="EG1934" s="1411" t="s">
        <v>5955</v>
      </c>
      <c r="EH1934" s="1411" t="s">
        <v>604</v>
      </c>
      <c r="EI1934" s="1411" t="s">
        <v>1906</v>
      </c>
      <c r="EJ1934" s="1411" t="s">
        <v>724</v>
      </c>
      <c r="EK1934" s="1411" t="s">
        <v>724</v>
      </c>
      <c r="EL1934" s="1411" t="s">
        <v>1908</v>
      </c>
      <c r="EM1934" s="1411" t="s">
        <v>5911</v>
      </c>
      <c r="EN1934" s="1411" t="s">
        <v>1910</v>
      </c>
      <c r="EO1934" s="1414" t="s">
        <v>1911</v>
      </c>
    </row>
    <row r="1935" spans="136:145">
      <c r="EF1935" s="1412"/>
      <c r="EG1935" s="1411" t="s">
        <v>5956</v>
      </c>
      <c r="EH1935" s="1411" t="s">
        <v>604</v>
      </c>
      <c r="EI1935" s="1411" t="s">
        <v>1906</v>
      </c>
      <c r="EJ1935" s="1411" t="s">
        <v>725</v>
      </c>
      <c r="EK1935" s="1411" t="s">
        <v>725</v>
      </c>
      <c r="EL1935" s="1411" t="s">
        <v>1908</v>
      </c>
      <c r="EM1935" s="1411" t="s">
        <v>5911</v>
      </c>
      <c r="EN1935" s="1411" t="s">
        <v>1910</v>
      </c>
      <c r="EO1935" s="1414" t="s">
        <v>1911</v>
      </c>
    </row>
    <row r="1936" spans="136:145">
      <c r="EF1936" s="1412"/>
      <c r="EG1936" s="1411" t="s">
        <v>5957</v>
      </c>
      <c r="EH1936" s="1411" t="s">
        <v>604</v>
      </c>
      <c r="EI1936" s="1411" t="s">
        <v>1906</v>
      </c>
      <c r="EJ1936" s="1411" t="s">
        <v>726</v>
      </c>
      <c r="EK1936" s="1411" t="s">
        <v>726</v>
      </c>
      <c r="EL1936" s="1411" t="s">
        <v>1908</v>
      </c>
      <c r="EM1936" s="1411" t="s">
        <v>5911</v>
      </c>
      <c r="EN1936" s="1411" t="s">
        <v>1910</v>
      </c>
      <c r="EO1936" s="1414" t="s">
        <v>1911</v>
      </c>
    </row>
    <row r="1937" spans="136:145">
      <c r="EF1937" s="1412"/>
      <c r="EG1937" s="1411" t="s">
        <v>5958</v>
      </c>
      <c r="EH1937" s="1411" t="s">
        <v>604</v>
      </c>
      <c r="EI1937" s="1411" t="s">
        <v>1906</v>
      </c>
      <c r="EJ1937" s="1411" t="s">
        <v>727</v>
      </c>
      <c r="EK1937" s="1411" t="s">
        <v>5959</v>
      </c>
      <c r="EL1937" s="1411" t="s">
        <v>1908</v>
      </c>
      <c r="EM1937" s="1411" t="s">
        <v>5911</v>
      </c>
      <c r="EN1937" s="1411" t="s">
        <v>1910</v>
      </c>
      <c r="EO1937" s="1414" t="s">
        <v>1911</v>
      </c>
    </row>
    <row r="1938" spans="136:145">
      <c r="EF1938" s="1412"/>
      <c r="EG1938" s="1411" t="s">
        <v>5960</v>
      </c>
      <c r="EH1938" s="1411" t="s">
        <v>604</v>
      </c>
      <c r="EI1938" s="1411" t="s">
        <v>1906</v>
      </c>
      <c r="EJ1938" s="1411" t="s">
        <v>5961</v>
      </c>
      <c r="EK1938" s="1411" t="s">
        <v>728</v>
      </c>
      <c r="EL1938" s="1411" t="s">
        <v>1908</v>
      </c>
      <c r="EM1938" s="1411" t="s">
        <v>5911</v>
      </c>
      <c r="EN1938" s="1411" t="s">
        <v>1910</v>
      </c>
      <c r="EO1938" s="1414" t="s">
        <v>1911</v>
      </c>
    </row>
    <row r="1939" spans="136:145">
      <c r="EF1939" s="1412"/>
      <c r="EG1939" s="1411" t="s">
        <v>5962</v>
      </c>
      <c r="EH1939" s="1411" t="s">
        <v>604</v>
      </c>
      <c r="EI1939" s="1411" t="s">
        <v>1906</v>
      </c>
      <c r="EJ1939" s="1411" t="s">
        <v>729</v>
      </c>
      <c r="EK1939" s="1411" t="s">
        <v>729</v>
      </c>
      <c r="EL1939" s="1411" t="s">
        <v>1908</v>
      </c>
      <c r="EM1939" s="1411" t="s">
        <v>5911</v>
      </c>
      <c r="EN1939" s="1411" t="s">
        <v>1910</v>
      </c>
      <c r="EO1939" s="1414" t="s">
        <v>1911</v>
      </c>
    </row>
    <row r="1940" spans="136:145">
      <c r="EF1940" s="1412"/>
      <c r="EG1940" s="1411" t="s">
        <v>5963</v>
      </c>
      <c r="EH1940" s="1411" t="s">
        <v>604</v>
      </c>
      <c r="EI1940" s="1411" t="s">
        <v>1906</v>
      </c>
      <c r="EJ1940" s="1411" t="s">
        <v>730</v>
      </c>
      <c r="EK1940" s="1411" t="s">
        <v>730</v>
      </c>
      <c r="EL1940" s="1411" t="s">
        <v>1908</v>
      </c>
      <c r="EM1940" s="1411" t="s">
        <v>5911</v>
      </c>
      <c r="EN1940" s="1411" t="s">
        <v>1910</v>
      </c>
      <c r="EO1940" s="1414" t="s">
        <v>1911</v>
      </c>
    </row>
    <row r="1941" spans="136:145">
      <c r="EF1941" s="1412"/>
      <c r="EG1941" s="1411" t="s">
        <v>5964</v>
      </c>
      <c r="EH1941" s="1411" t="s">
        <v>604</v>
      </c>
      <c r="EI1941" s="1411" t="s">
        <v>1906</v>
      </c>
      <c r="EJ1941" s="1411" t="s">
        <v>5965</v>
      </c>
      <c r="EK1941" s="1411" t="s">
        <v>5965</v>
      </c>
      <c r="EL1941" s="1411" t="s">
        <v>1908</v>
      </c>
      <c r="EM1941" s="1411" t="s">
        <v>5911</v>
      </c>
      <c r="EN1941" s="1411" t="s">
        <v>1910</v>
      </c>
      <c r="EO1941" s="1414" t="s">
        <v>1911</v>
      </c>
    </row>
    <row r="1942" spans="136:145">
      <c r="EF1942" s="1412"/>
      <c r="EG1942" s="1411" t="s">
        <v>5966</v>
      </c>
      <c r="EH1942" s="1411" t="s">
        <v>604</v>
      </c>
      <c r="EI1942" s="1411" t="s">
        <v>1906</v>
      </c>
      <c r="EJ1942" s="1411" t="s">
        <v>5967</v>
      </c>
      <c r="EK1942" s="1411" t="s">
        <v>5967</v>
      </c>
      <c r="EL1942" s="1411" t="s">
        <v>1908</v>
      </c>
      <c r="EM1942" s="1411" t="s">
        <v>5911</v>
      </c>
      <c r="EN1942" s="1411" t="s">
        <v>1910</v>
      </c>
      <c r="EO1942" s="1414" t="s">
        <v>1911</v>
      </c>
    </row>
    <row r="1943" spans="136:145">
      <c r="EF1943" s="1412"/>
      <c r="EG1943" s="1411" t="s">
        <v>5968</v>
      </c>
      <c r="EH1943" s="1411" t="s">
        <v>604</v>
      </c>
      <c r="EI1943" s="1411" t="s">
        <v>1906</v>
      </c>
      <c r="EJ1943" s="1411" t="s">
        <v>5969</v>
      </c>
      <c r="EK1943" s="1411" t="s">
        <v>731</v>
      </c>
      <c r="EL1943" s="1411" t="s">
        <v>1908</v>
      </c>
      <c r="EM1943" s="1411" t="s">
        <v>5911</v>
      </c>
      <c r="EN1943" s="1411" t="s">
        <v>1910</v>
      </c>
      <c r="EO1943" s="1414" t="s">
        <v>1911</v>
      </c>
    </row>
    <row r="1944" spans="136:145">
      <c r="EF1944" s="1412"/>
      <c r="EG1944" s="1411" t="s">
        <v>5970</v>
      </c>
      <c r="EH1944" s="1411" t="s">
        <v>604</v>
      </c>
      <c r="EI1944" s="1411" t="s">
        <v>1906</v>
      </c>
      <c r="EJ1944" s="1411" t="s">
        <v>5971</v>
      </c>
      <c r="EK1944" s="1411" t="s">
        <v>5972</v>
      </c>
      <c r="EL1944" s="1411" t="s">
        <v>1908</v>
      </c>
      <c r="EM1944" s="1411" t="s">
        <v>5911</v>
      </c>
      <c r="EN1944" s="1411" t="s">
        <v>1910</v>
      </c>
      <c r="EO1944" s="1414" t="s">
        <v>1911</v>
      </c>
    </row>
    <row r="1945" spans="136:145">
      <c r="EF1945" s="1412"/>
      <c r="EG1945" s="1411" t="s">
        <v>5973</v>
      </c>
      <c r="EH1945" s="1411" t="s">
        <v>604</v>
      </c>
      <c r="EI1945" s="1411" t="s">
        <v>1906</v>
      </c>
      <c r="EJ1945" s="1411" t="s">
        <v>5974</v>
      </c>
      <c r="EK1945" s="1411" t="s">
        <v>732</v>
      </c>
      <c r="EL1945" s="1411" t="s">
        <v>1908</v>
      </c>
      <c r="EM1945" s="1411" t="s">
        <v>5911</v>
      </c>
      <c r="EN1945" s="1411" t="s">
        <v>1910</v>
      </c>
      <c r="EO1945" s="1414" t="s">
        <v>1911</v>
      </c>
    </row>
    <row r="1946" spans="136:145">
      <c r="EF1946" s="1412"/>
      <c r="EG1946" s="1411" t="s">
        <v>5975</v>
      </c>
      <c r="EH1946" s="1411" t="s">
        <v>604</v>
      </c>
      <c r="EI1946" s="1411" t="s">
        <v>1906</v>
      </c>
      <c r="EJ1946" s="1411" t="s">
        <v>5976</v>
      </c>
      <c r="EK1946" s="1411" t="s">
        <v>5976</v>
      </c>
      <c r="EL1946" s="1411" t="s">
        <v>1980</v>
      </c>
      <c r="EM1946" s="1411" t="s">
        <v>1981</v>
      </c>
      <c r="EN1946" s="1411" t="s">
        <v>1910</v>
      </c>
      <c r="EO1946" s="1414" t="s">
        <v>1982</v>
      </c>
    </row>
    <row r="1947" spans="136:145">
      <c r="EF1947" s="1412"/>
      <c r="EG1947" s="1411" t="s">
        <v>5977</v>
      </c>
      <c r="EH1947" s="1411" t="s">
        <v>604</v>
      </c>
      <c r="EI1947" s="1411" t="s">
        <v>1906</v>
      </c>
      <c r="EJ1947" s="1411" t="s">
        <v>733</v>
      </c>
      <c r="EK1947" s="1411" t="s">
        <v>733</v>
      </c>
      <c r="EL1947" s="1411" t="s">
        <v>1908</v>
      </c>
      <c r="EM1947" s="1411" t="s">
        <v>5911</v>
      </c>
      <c r="EN1947" s="1411" t="s">
        <v>1910</v>
      </c>
      <c r="EO1947" s="1414" t="s">
        <v>1911</v>
      </c>
    </row>
    <row r="1948" spans="136:145">
      <c r="EF1948" s="1412"/>
      <c r="EG1948" s="1411" t="s">
        <v>5978</v>
      </c>
      <c r="EH1948" s="1411" t="s">
        <v>604</v>
      </c>
      <c r="EI1948" s="1411" t="s">
        <v>1906</v>
      </c>
      <c r="EJ1948" s="1411" t="s">
        <v>734</v>
      </c>
      <c r="EK1948" s="1411" t="s">
        <v>734</v>
      </c>
      <c r="EL1948" s="1411" t="s">
        <v>1908</v>
      </c>
      <c r="EM1948" s="1411" t="s">
        <v>5911</v>
      </c>
      <c r="EN1948" s="1411" t="s">
        <v>1910</v>
      </c>
      <c r="EO1948" s="1414" t="s">
        <v>1911</v>
      </c>
    </row>
    <row r="1949" spans="136:145">
      <c r="EF1949" s="1412"/>
      <c r="EG1949" s="1411" t="s">
        <v>5979</v>
      </c>
      <c r="EH1949" s="1411" t="s">
        <v>604</v>
      </c>
      <c r="EI1949" s="1411" t="s">
        <v>1906</v>
      </c>
      <c r="EJ1949" s="1411" t="s">
        <v>735</v>
      </c>
      <c r="EK1949" s="1411" t="s">
        <v>735</v>
      </c>
      <c r="EL1949" s="1411" t="s">
        <v>1980</v>
      </c>
      <c r="EM1949" s="1411" t="s">
        <v>1981</v>
      </c>
      <c r="EN1949" s="1411" t="s">
        <v>1910</v>
      </c>
      <c r="EO1949" s="1414" t="s">
        <v>1982</v>
      </c>
    </row>
    <row r="1950" spans="136:145">
      <c r="EF1950" s="1412"/>
      <c r="EG1950" s="1411" t="s">
        <v>5980</v>
      </c>
      <c r="EH1950" s="1411" t="s">
        <v>604</v>
      </c>
      <c r="EI1950" s="1411" t="s">
        <v>1906</v>
      </c>
      <c r="EJ1950" s="1411" t="s">
        <v>5981</v>
      </c>
      <c r="EK1950" s="1411" t="s">
        <v>5981</v>
      </c>
      <c r="EL1950" s="1411" t="s">
        <v>1980</v>
      </c>
      <c r="EM1950" s="1411" t="s">
        <v>1981</v>
      </c>
      <c r="EN1950" s="1411" t="s">
        <v>1910</v>
      </c>
      <c r="EO1950" s="1414" t="s">
        <v>1982</v>
      </c>
    </row>
    <row r="1951" spans="136:145">
      <c r="EF1951" s="1412"/>
      <c r="EG1951" s="1411" t="s">
        <v>5982</v>
      </c>
      <c r="EH1951" s="1411" t="s">
        <v>604</v>
      </c>
      <c r="EI1951" s="1411" t="s">
        <v>1906</v>
      </c>
      <c r="EJ1951" s="1411" t="s">
        <v>5983</v>
      </c>
      <c r="EK1951" s="1411" t="s">
        <v>5983</v>
      </c>
      <c r="EL1951" s="1411" t="s">
        <v>1908</v>
      </c>
      <c r="EM1951" s="1411" t="s">
        <v>5911</v>
      </c>
      <c r="EN1951" s="1411" t="s">
        <v>1910</v>
      </c>
      <c r="EO1951" s="1414" t="s">
        <v>1911</v>
      </c>
    </row>
    <row r="1952" spans="136:145">
      <c r="EF1952" s="1412"/>
      <c r="EG1952" s="1411" t="s">
        <v>5984</v>
      </c>
      <c r="EH1952" s="1411" t="s">
        <v>604</v>
      </c>
      <c r="EI1952" s="1411" t="s">
        <v>1906</v>
      </c>
      <c r="EJ1952" s="1411" t="s">
        <v>5985</v>
      </c>
      <c r="EK1952" s="1411" t="s">
        <v>5985</v>
      </c>
      <c r="EL1952" s="1411" t="s">
        <v>1908</v>
      </c>
      <c r="EM1952" s="1411" t="s">
        <v>5911</v>
      </c>
      <c r="EN1952" s="1411" t="s">
        <v>1910</v>
      </c>
      <c r="EO1952" s="1414" t="s">
        <v>1911</v>
      </c>
    </row>
    <row r="1953" spans="136:145">
      <c r="EF1953" s="1412"/>
      <c r="EG1953" s="1411" t="s">
        <v>5986</v>
      </c>
      <c r="EH1953" s="1411" t="s">
        <v>604</v>
      </c>
      <c r="EI1953" s="1411" t="s">
        <v>1906</v>
      </c>
      <c r="EJ1953" s="1411" t="s">
        <v>5987</v>
      </c>
      <c r="EK1953" s="1411" t="s">
        <v>5987</v>
      </c>
      <c r="EL1953" s="1411" t="s">
        <v>1908</v>
      </c>
      <c r="EM1953" s="1411" t="s">
        <v>5911</v>
      </c>
      <c r="EN1953" s="1411" t="s">
        <v>1910</v>
      </c>
      <c r="EO1953" s="1414" t="s">
        <v>1911</v>
      </c>
    </row>
    <row r="1954" spans="136:145">
      <c r="EF1954" s="1412"/>
      <c r="EG1954" s="1411" t="s">
        <v>5988</v>
      </c>
      <c r="EH1954" s="1411" t="s">
        <v>604</v>
      </c>
      <c r="EI1954" s="1411" t="s">
        <v>1906</v>
      </c>
      <c r="EJ1954" s="1411" t="s">
        <v>5989</v>
      </c>
      <c r="EK1954" s="1411" t="s">
        <v>5989</v>
      </c>
      <c r="EL1954" s="1411" t="s">
        <v>1908</v>
      </c>
      <c r="EM1954" s="1411" t="s">
        <v>5911</v>
      </c>
      <c r="EN1954" s="1411" t="s">
        <v>1910</v>
      </c>
      <c r="EO1954" s="1414" t="s">
        <v>1911</v>
      </c>
    </row>
    <row r="1955" spans="136:145">
      <c r="EF1955" s="1412"/>
      <c r="EG1955" s="1411" t="s">
        <v>5990</v>
      </c>
      <c r="EH1955" s="1411" t="s">
        <v>604</v>
      </c>
      <c r="EI1955" s="1411" t="s">
        <v>1906</v>
      </c>
      <c r="EJ1955" s="1411" t="s">
        <v>5991</v>
      </c>
      <c r="EK1955" s="1411" t="s">
        <v>736</v>
      </c>
      <c r="EL1955" s="1411" t="s">
        <v>1908</v>
      </c>
      <c r="EM1955" s="1411" t="s">
        <v>5911</v>
      </c>
      <c r="EN1955" s="1411" t="s">
        <v>1910</v>
      </c>
      <c r="EO1955" s="1414" t="s">
        <v>1911</v>
      </c>
    </row>
    <row r="1956" spans="136:145">
      <c r="EF1956" s="1412"/>
      <c r="EG1956" s="1411" t="s">
        <v>5992</v>
      </c>
      <c r="EH1956" s="1411" t="s">
        <v>604</v>
      </c>
      <c r="EI1956" s="1411" t="s">
        <v>1906</v>
      </c>
      <c r="EJ1956" s="1411" t="s">
        <v>5993</v>
      </c>
      <c r="EK1956" s="1411" t="s">
        <v>5994</v>
      </c>
      <c r="EL1956" s="1411" t="s">
        <v>1908</v>
      </c>
      <c r="EM1956" s="1411" t="s">
        <v>5911</v>
      </c>
      <c r="EN1956" s="1411" t="s">
        <v>1910</v>
      </c>
      <c r="EO1956" s="1414" t="s">
        <v>1911</v>
      </c>
    </row>
    <row r="1957" spans="136:145">
      <c r="EF1957" s="1412"/>
      <c r="EG1957" s="1411" t="s">
        <v>5995</v>
      </c>
      <c r="EH1957" s="1411" t="s">
        <v>604</v>
      </c>
      <c r="EI1957" s="1411" t="s">
        <v>1906</v>
      </c>
      <c r="EJ1957" s="1411" t="s">
        <v>5996</v>
      </c>
      <c r="EK1957" s="1411" t="s">
        <v>5997</v>
      </c>
      <c r="EL1957" s="1411" t="s">
        <v>1908</v>
      </c>
      <c r="EM1957" s="1411" t="s">
        <v>5911</v>
      </c>
      <c r="EN1957" s="1411" t="s">
        <v>1910</v>
      </c>
      <c r="EO1957" s="1414" t="s">
        <v>1911</v>
      </c>
    </row>
    <row r="1958" spans="136:145">
      <c r="EF1958" s="1412"/>
      <c r="EG1958" s="1411" t="s">
        <v>5998</v>
      </c>
      <c r="EH1958" s="1411" t="s">
        <v>604</v>
      </c>
      <c r="EI1958" s="1411" t="s">
        <v>1906</v>
      </c>
      <c r="EJ1958" s="1411" t="s">
        <v>5999</v>
      </c>
      <c r="EK1958" s="1411" t="s">
        <v>6000</v>
      </c>
      <c r="EL1958" s="1411" t="s">
        <v>1908</v>
      </c>
      <c r="EM1958" s="1411" t="s">
        <v>5911</v>
      </c>
      <c r="EN1958" s="1411" t="s">
        <v>1910</v>
      </c>
      <c r="EO1958" s="1414" t="s">
        <v>1911</v>
      </c>
    </row>
    <row r="1959" spans="136:145">
      <c r="EF1959" s="1412"/>
      <c r="EG1959" s="1411" t="s">
        <v>6001</v>
      </c>
      <c r="EH1959" s="1411" t="s">
        <v>604</v>
      </c>
      <c r="EI1959" s="1411" t="s">
        <v>1906</v>
      </c>
      <c r="EJ1959" s="1411" t="s">
        <v>737</v>
      </c>
      <c r="EK1959" s="1411" t="s">
        <v>737</v>
      </c>
      <c r="EL1959" s="1411" t="s">
        <v>1980</v>
      </c>
      <c r="EM1959" s="1411" t="s">
        <v>1981</v>
      </c>
      <c r="EN1959" s="1411" t="s">
        <v>1910</v>
      </c>
      <c r="EO1959" s="1414" t="s">
        <v>1982</v>
      </c>
    </row>
    <row r="1960" spans="136:145">
      <c r="EF1960" s="1412"/>
      <c r="EG1960" s="1411" t="s">
        <v>6002</v>
      </c>
      <c r="EH1960" s="1411" t="s">
        <v>604</v>
      </c>
      <c r="EI1960" s="1411" t="s">
        <v>1906</v>
      </c>
      <c r="EJ1960" s="1411" t="s">
        <v>6003</v>
      </c>
      <c r="EK1960" s="1411" t="s">
        <v>6003</v>
      </c>
      <c r="EL1960" s="1411" t="s">
        <v>1980</v>
      </c>
      <c r="EM1960" s="1411" t="s">
        <v>1981</v>
      </c>
      <c r="EN1960" s="1411" t="s">
        <v>1910</v>
      </c>
      <c r="EO1960" s="1414" t="s">
        <v>1982</v>
      </c>
    </row>
    <row r="1961" spans="136:145">
      <c r="EF1961" s="1412"/>
      <c r="EG1961" s="1411" t="s">
        <v>6004</v>
      </c>
      <c r="EH1961" s="1411" t="s">
        <v>604</v>
      </c>
      <c r="EI1961" s="1411" t="s">
        <v>2350</v>
      </c>
      <c r="EJ1961" s="1411" t="s">
        <v>6005</v>
      </c>
      <c r="EK1961" s="1411" t="s">
        <v>6005</v>
      </c>
      <c r="EL1961" s="1411" t="s">
        <v>1908</v>
      </c>
      <c r="EM1961" s="1411" t="s">
        <v>5641</v>
      </c>
      <c r="EN1961" s="1411" t="s">
        <v>1910</v>
      </c>
      <c r="EO1961" s="1414" t="s">
        <v>1911</v>
      </c>
    </row>
    <row r="1962" spans="136:145">
      <c r="EF1962" s="1412"/>
      <c r="EG1962" s="1411" t="s">
        <v>6006</v>
      </c>
      <c r="EH1962" s="1411" t="s">
        <v>604</v>
      </c>
      <c r="EI1962" s="1411" t="s">
        <v>2350</v>
      </c>
      <c r="EJ1962" s="1411" t="s">
        <v>6007</v>
      </c>
      <c r="EK1962" s="1411" t="s">
        <v>6007</v>
      </c>
      <c r="EL1962" s="1411" t="s">
        <v>1908</v>
      </c>
      <c r="EM1962" s="1411" t="s">
        <v>5641</v>
      </c>
      <c r="EN1962" s="1411" t="s">
        <v>1910</v>
      </c>
      <c r="EO1962" s="1414" t="s">
        <v>1911</v>
      </c>
    </row>
    <row r="1963" spans="136:145">
      <c r="EF1963" s="1412"/>
      <c r="EG1963" s="1411" t="s">
        <v>6008</v>
      </c>
      <c r="EH1963" s="1411" t="s">
        <v>604</v>
      </c>
      <c r="EI1963" s="1411" t="s">
        <v>2350</v>
      </c>
      <c r="EJ1963" s="1411" t="s">
        <v>6009</v>
      </c>
      <c r="EK1963" s="1411" t="s">
        <v>6010</v>
      </c>
      <c r="EL1963" s="1411" t="s">
        <v>1908</v>
      </c>
      <c r="EM1963" s="1411" t="s">
        <v>5641</v>
      </c>
      <c r="EN1963" s="1411" t="s">
        <v>1910</v>
      </c>
      <c r="EO1963" s="1414" t="s">
        <v>1911</v>
      </c>
    </row>
    <row r="1964" spans="136:145">
      <c r="EF1964" s="1412"/>
      <c r="EG1964" s="1411" t="s">
        <v>6011</v>
      </c>
      <c r="EH1964" s="1411" t="s">
        <v>604</v>
      </c>
      <c r="EI1964" s="1411" t="s">
        <v>2350</v>
      </c>
      <c r="EJ1964" s="1411" t="s">
        <v>6012</v>
      </c>
      <c r="EK1964" s="1411" t="s">
        <v>6013</v>
      </c>
      <c r="EL1964" s="1411" t="s">
        <v>1908</v>
      </c>
      <c r="EM1964" s="1411" t="s">
        <v>5641</v>
      </c>
      <c r="EN1964" s="1411" t="s">
        <v>1910</v>
      </c>
      <c r="EO1964" s="1414" t="s">
        <v>1911</v>
      </c>
    </row>
    <row r="1965" spans="136:145">
      <c r="EF1965" s="1412"/>
      <c r="EG1965" s="1411" t="s">
        <v>6014</v>
      </c>
      <c r="EH1965" s="1411" t="s">
        <v>604</v>
      </c>
      <c r="EI1965" s="1411" t="s">
        <v>2350</v>
      </c>
      <c r="EJ1965" s="1411" t="s">
        <v>5686</v>
      </c>
      <c r="EK1965" s="1411" t="s">
        <v>5687</v>
      </c>
      <c r="EL1965" s="1411" t="s">
        <v>1908</v>
      </c>
      <c r="EM1965" s="1411" t="s">
        <v>5641</v>
      </c>
      <c r="EN1965" s="1411" t="s">
        <v>1910</v>
      </c>
      <c r="EO1965" s="1414" t="s">
        <v>1911</v>
      </c>
    </row>
    <row r="1966" spans="136:145">
      <c r="EF1966" s="1412"/>
      <c r="EG1966" s="1411" t="s">
        <v>6015</v>
      </c>
      <c r="EH1966" s="1411" t="s">
        <v>604</v>
      </c>
      <c r="EI1966" s="1411" t="s">
        <v>2350</v>
      </c>
      <c r="EJ1966" s="1411" t="s">
        <v>6016</v>
      </c>
      <c r="EK1966" s="1411" t="s">
        <v>6016</v>
      </c>
      <c r="EL1966" s="1411" t="s">
        <v>1908</v>
      </c>
      <c r="EM1966" s="1411" t="s">
        <v>5641</v>
      </c>
      <c r="EN1966" s="1411" t="s">
        <v>1910</v>
      </c>
      <c r="EO1966" s="1414" t="s">
        <v>1911</v>
      </c>
    </row>
    <row r="1967" spans="136:145">
      <c r="EF1967" s="1412"/>
      <c r="EG1967" s="1411" t="s">
        <v>6017</v>
      </c>
      <c r="EH1967" s="1411" t="s">
        <v>604</v>
      </c>
      <c r="EI1967" s="1411" t="s">
        <v>2350</v>
      </c>
      <c r="EJ1967" s="1411" t="s">
        <v>6018</v>
      </c>
      <c r="EK1967" s="1411" t="s">
        <v>6018</v>
      </c>
      <c r="EL1967" s="1411" t="s">
        <v>1908</v>
      </c>
      <c r="EM1967" s="1411" t="s">
        <v>5641</v>
      </c>
      <c r="EN1967" s="1411" t="s">
        <v>1910</v>
      </c>
      <c r="EO1967" s="1414" t="s">
        <v>1911</v>
      </c>
    </row>
    <row r="1968" spans="136:145">
      <c r="EF1968" s="1412"/>
      <c r="EG1968" s="1411" t="s">
        <v>6019</v>
      </c>
      <c r="EH1968" s="1411" t="s">
        <v>604</v>
      </c>
      <c r="EI1968" s="1411" t="s">
        <v>2350</v>
      </c>
      <c r="EJ1968" s="1411" t="s">
        <v>6020</v>
      </c>
      <c r="EK1968" s="1411" t="s">
        <v>6020</v>
      </c>
      <c r="EL1968" s="1411" t="s">
        <v>1908</v>
      </c>
      <c r="EM1968" s="1411" t="s">
        <v>5641</v>
      </c>
      <c r="EN1968" s="1411" t="s">
        <v>1910</v>
      </c>
      <c r="EO1968" s="1414" t="s">
        <v>1911</v>
      </c>
    </row>
    <row r="1969" spans="136:145">
      <c r="EF1969" s="1412"/>
      <c r="EG1969" s="1411" t="s">
        <v>6021</v>
      </c>
      <c r="EH1969" s="1411" t="s">
        <v>604</v>
      </c>
      <c r="EI1969" s="1411" t="s">
        <v>2350</v>
      </c>
      <c r="EJ1969" s="1411" t="s">
        <v>5722</v>
      </c>
      <c r="EK1969" s="1411" t="s">
        <v>5722</v>
      </c>
      <c r="EL1969" s="1411" t="s">
        <v>1908</v>
      </c>
      <c r="EM1969" s="1411" t="s">
        <v>5641</v>
      </c>
      <c r="EN1969" s="1411" t="s">
        <v>1910</v>
      </c>
      <c r="EO1969" s="1414" t="s">
        <v>1911</v>
      </c>
    </row>
    <row r="1970" spans="136:145">
      <c r="EF1970" s="1412"/>
      <c r="EG1970" s="1411" t="s">
        <v>6022</v>
      </c>
      <c r="EH1970" s="1411" t="s">
        <v>604</v>
      </c>
      <c r="EI1970" s="1411" t="s">
        <v>2350</v>
      </c>
      <c r="EJ1970" s="1411" t="s">
        <v>6023</v>
      </c>
      <c r="EK1970" s="1411" t="s">
        <v>6023</v>
      </c>
      <c r="EL1970" s="1411" t="s">
        <v>1908</v>
      </c>
      <c r="EM1970" s="1411" t="s">
        <v>5641</v>
      </c>
      <c r="EN1970" s="1411" t="s">
        <v>1910</v>
      </c>
      <c r="EO1970" s="1414" t="s">
        <v>1911</v>
      </c>
    </row>
    <row r="1971" spans="136:145">
      <c r="EF1971" s="1412"/>
      <c r="EG1971" s="1411" t="s">
        <v>6024</v>
      </c>
      <c r="EH1971" s="1411" t="s">
        <v>604</v>
      </c>
      <c r="EI1971" s="1411" t="s">
        <v>2350</v>
      </c>
      <c r="EJ1971" s="1411" t="s">
        <v>6025</v>
      </c>
      <c r="EK1971" s="1411" t="s">
        <v>6025</v>
      </c>
      <c r="EL1971" s="1411" t="s">
        <v>1908</v>
      </c>
      <c r="EM1971" s="1411" t="s">
        <v>5641</v>
      </c>
      <c r="EN1971" s="1411" t="s">
        <v>1910</v>
      </c>
      <c r="EO1971" s="1414" t="s">
        <v>1911</v>
      </c>
    </row>
    <row r="1972" spans="136:145">
      <c r="EF1972" s="1412"/>
      <c r="EG1972" s="1411" t="s">
        <v>6026</v>
      </c>
      <c r="EH1972" s="1411" t="s">
        <v>604</v>
      </c>
      <c r="EI1972" s="1411" t="s">
        <v>2350</v>
      </c>
      <c r="EJ1972" s="1411" t="s">
        <v>6027</v>
      </c>
      <c r="EK1972" s="1411" t="s">
        <v>6027</v>
      </c>
      <c r="EL1972" s="1411" t="s">
        <v>1908</v>
      </c>
      <c r="EM1972" s="1411" t="s">
        <v>5641</v>
      </c>
      <c r="EN1972" s="1411" t="s">
        <v>1910</v>
      </c>
      <c r="EO1972" s="1414" t="s">
        <v>1911</v>
      </c>
    </row>
    <row r="1973" spans="136:145">
      <c r="EF1973" s="1412"/>
      <c r="EG1973" s="1411" t="s">
        <v>6028</v>
      </c>
      <c r="EH1973" s="1411" t="s">
        <v>604</v>
      </c>
      <c r="EI1973" s="1411" t="s">
        <v>2350</v>
      </c>
      <c r="EJ1973" s="1411" t="s">
        <v>6029</v>
      </c>
      <c r="EK1973" s="1411" t="s">
        <v>6030</v>
      </c>
      <c r="EL1973" s="1411" t="s">
        <v>1908</v>
      </c>
      <c r="EM1973" s="1411" t="s">
        <v>5641</v>
      </c>
      <c r="EN1973" s="1411" t="s">
        <v>1910</v>
      </c>
      <c r="EO1973" s="1414" t="s">
        <v>1911</v>
      </c>
    </row>
    <row r="1974" spans="136:145">
      <c r="EF1974" s="1412"/>
      <c r="EG1974" s="1411" t="s">
        <v>6031</v>
      </c>
      <c r="EH1974" s="1411" t="s">
        <v>604</v>
      </c>
      <c r="EI1974" s="1411" t="s">
        <v>2350</v>
      </c>
      <c r="EJ1974" s="1411" t="s">
        <v>6032</v>
      </c>
      <c r="EK1974" s="1411" t="s">
        <v>6032</v>
      </c>
      <c r="EL1974" s="1411" t="s">
        <v>1908</v>
      </c>
      <c r="EM1974" s="1411" t="s">
        <v>5641</v>
      </c>
      <c r="EN1974" s="1411" t="s">
        <v>1910</v>
      </c>
      <c r="EO1974" s="1414" t="s">
        <v>1911</v>
      </c>
    </row>
    <row r="1975" spans="136:145">
      <c r="EF1975" s="1412"/>
      <c r="EG1975" s="1411" t="s">
        <v>6033</v>
      </c>
      <c r="EH1975" s="1411" t="s">
        <v>604</v>
      </c>
      <c r="EI1975" s="1411" t="s">
        <v>2350</v>
      </c>
      <c r="EJ1975" s="1411" t="s">
        <v>6034</v>
      </c>
      <c r="EK1975" s="1411" t="s">
        <v>6034</v>
      </c>
      <c r="EL1975" s="1411" t="s">
        <v>1908</v>
      </c>
      <c r="EM1975" s="1411" t="s">
        <v>5641</v>
      </c>
      <c r="EN1975" s="1411" t="s">
        <v>1910</v>
      </c>
      <c r="EO1975" s="1414" t="s">
        <v>1911</v>
      </c>
    </row>
    <row r="1976" spans="136:145">
      <c r="EF1976" s="1412"/>
      <c r="EG1976" s="1411" t="s">
        <v>6035</v>
      </c>
      <c r="EH1976" s="1411" t="s">
        <v>604</v>
      </c>
      <c r="EI1976" s="1411" t="s">
        <v>2350</v>
      </c>
      <c r="EJ1976" s="1411" t="s">
        <v>6036</v>
      </c>
      <c r="EK1976" s="1411" t="s">
        <v>6036</v>
      </c>
      <c r="EL1976" s="1411" t="s">
        <v>1908</v>
      </c>
      <c r="EM1976" s="1411" t="s">
        <v>5641</v>
      </c>
      <c r="EN1976" s="1411" t="s">
        <v>1910</v>
      </c>
      <c r="EO1976" s="1414" t="s">
        <v>1911</v>
      </c>
    </row>
    <row r="1977" spans="136:145">
      <c r="EF1977" s="1412"/>
      <c r="EG1977" s="1411" t="s">
        <v>6037</v>
      </c>
      <c r="EH1977" s="1411" t="s">
        <v>604</v>
      </c>
      <c r="EI1977" s="1411" t="s">
        <v>2350</v>
      </c>
      <c r="EJ1977" s="1411" t="s">
        <v>6038</v>
      </c>
      <c r="EK1977" s="1411" t="s">
        <v>6038</v>
      </c>
      <c r="EL1977" s="1411" t="s">
        <v>1908</v>
      </c>
      <c r="EM1977" s="1411" t="s">
        <v>5641</v>
      </c>
      <c r="EN1977" s="1411" t="s">
        <v>1910</v>
      </c>
      <c r="EO1977" s="1414" t="s">
        <v>1911</v>
      </c>
    </row>
    <row r="1978" spans="136:145">
      <c r="EF1978" s="1412"/>
      <c r="EG1978" s="1411" t="s">
        <v>6039</v>
      </c>
      <c r="EH1978" s="1411" t="s">
        <v>604</v>
      </c>
      <c r="EI1978" s="1411" t="s">
        <v>2350</v>
      </c>
      <c r="EJ1978" s="1411" t="s">
        <v>6040</v>
      </c>
      <c r="EK1978" s="1411" t="s">
        <v>6040</v>
      </c>
      <c r="EL1978" s="1411" t="s">
        <v>1908</v>
      </c>
      <c r="EM1978" s="1411" t="s">
        <v>5641</v>
      </c>
      <c r="EN1978" s="1411" t="s">
        <v>1910</v>
      </c>
      <c r="EO1978" s="1414" t="s">
        <v>1911</v>
      </c>
    </row>
    <row r="1979" spans="136:145">
      <c r="EF1979" s="1412"/>
      <c r="EG1979" s="1411" t="s">
        <v>6041</v>
      </c>
      <c r="EH1979" s="1411" t="s">
        <v>604</v>
      </c>
      <c r="EI1979" s="1411" t="s">
        <v>2350</v>
      </c>
      <c r="EJ1979" s="1411" t="s">
        <v>6042</v>
      </c>
      <c r="EK1979" s="1411" t="s">
        <v>6042</v>
      </c>
      <c r="EL1979" s="1411" t="s">
        <v>1908</v>
      </c>
      <c r="EM1979" s="1411" t="s">
        <v>5641</v>
      </c>
      <c r="EN1979" s="1411" t="s">
        <v>1910</v>
      </c>
      <c r="EO1979" s="1414" t="s">
        <v>1911</v>
      </c>
    </row>
    <row r="1980" spans="136:145">
      <c r="EF1980" s="1412"/>
      <c r="EG1980" s="1411" t="s">
        <v>6043</v>
      </c>
      <c r="EH1980" s="1411" t="s">
        <v>604</v>
      </c>
      <c r="EI1980" s="1411" t="s">
        <v>2350</v>
      </c>
      <c r="EJ1980" s="1411" t="s">
        <v>6044</v>
      </c>
      <c r="EK1980" s="1411" t="s">
        <v>6044</v>
      </c>
      <c r="EL1980" s="1411" t="s">
        <v>1908</v>
      </c>
      <c r="EM1980" s="1411" t="s">
        <v>5641</v>
      </c>
      <c r="EN1980" s="1411" t="s">
        <v>1910</v>
      </c>
      <c r="EO1980" s="1414" t="s">
        <v>1911</v>
      </c>
    </row>
    <row r="1981" spans="136:145">
      <c r="EF1981" s="1412"/>
      <c r="EG1981" s="1411" t="s">
        <v>6045</v>
      </c>
      <c r="EH1981" s="1411" t="s">
        <v>604</v>
      </c>
      <c r="EI1981" s="1411" t="s">
        <v>2350</v>
      </c>
      <c r="EJ1981" s="1411" t="s">
        <v>6046</v>
      </c>
      <c r="EK1981" s="1411" t="s">
        <v>6046</v>
      </c>
      <c r="EL1981" s="1411" t="s">
        <v>1908</v>
      </c>
      <c r="EM1981" s="1411" t="s">
        <v>5641</v>
      </c>
      <c r="EN1981" s="1411" t="s">
        <v>1910</v>
      </c>
      <c r="EO1981" s="1414" t="s">
        <v>1911</v>
      </c>
    </row>
    <row r="1982" spans="136:145">
      <c r="EF1982" s="1412"/>
      <c r="EG1982" s="1411" t="s">
        <v>6047</v>
      </c>
      <c r="EH1982" s="1411" t="s">
        <v>604</v>
      </c>
      <c r="EI1982" s="1411" t="s">
        <v>2350</v>
      </c>
      <c r="EJ1982" s="1411" t="s">
        <v>6048</v>
      </c>
      <c r="EK1982" s="1411" t="s">
        <v>6048</v>
      </c>
      <c r="EL1982" s="1411" t="s">
        <v>1908</v>
      </c>
      <c r="EM1982" s="1411" t="s">
        <v>5641</v>
      </c>
      <c r="EN1982" s="1411" t="s">
        <v>1910</v>
      </c>
      <c r="EO1982" s="1414" t="s">
        <v>1911</v>
      </c>
    </row>
    <row r="1983" spans="136:145">
      <c r="EF1983" s="1412"/>
      <c r="EG1983" s="1411" t="s">
        <v>6049</v>
      </c>
      <c r="EH1983" s="1411" t="s">
        <v>604</v>
      </c>
      <c r="EI1983" s="1411" t="s">
        <v>2350</v>
      </c>
      <c r="EJ1983" s="1411" t="s">
        <v>6050</v>
      </c>
      <c r="EK1983" s="1411" t="s">
        <v>6050</v>
      </c>
      <c r="EL1983" s="1411" t="s">
        <v>1908</v>
      </c>
      <c r="EM1983" s="1411" t="s">
        <v>5641</v>
      </c>
      <c r="EN1983" s="1411" t="s">
        <v>1910</v>
      </c>
      <c r="EO1983" s="1414" t="s">
        <v>1911</v>
      </c>
    </row>
    <row r="1984" spans="136:145">
      <c r="EF1984" s="1412"/>
      <c r="EG1984" s="1411" t="s">
        <v>6051</v>
      </c>
      <c r="EH1984" s="1411" t="s">
        <v>604</v>
      </c>
      <c r="EI1984" s="1411" t="s">
        <v>2439</v>
      </c>
      <c r="EJ1984" s="1411" t="s">
        <v>6052</v>
      </c>
      <c r="EK1984" s="1411" t="s">
        <v>6052</v>
      </c>
      <c r="EL1984" s="1411" t="s">
        <v>1908</v>
      </c>
      <c r="EM1984" s="1411" t="s">
        <v>4827</v>
      </c>
      <c r="EN1984" s="1411" t="s">
        <v>1910</v>
      </c>
      <c r="EO1984" s="1414" t="s">
        <v>1911</v>
      </c>
    </row>
    <row r="1985" spans="136:145">
      <c r="EF1985" s="1412"/>
      <c r="EG1985" s="1411" t="s">
        <v>6053</v>
      </c>
      <c r="EH1985" s="1411" t="s">
        <v>604</v>
      </c>
      <c r="EI1985" s="1411" t="s">
        <v>2439</v>
      </c>
      <c r="EJ1985" s="1411" t="s">
        <v>6054</v>
      </c>
      <c r="EK1985" s="1411" t="s">
        <v>6055</v>
      </c>
      <c r="EL1985" s="1411" t="s">
        <v>1908</v>
      </c>
      <c r="EM1985" s="1411" t="s">
        <v>4827</v>
      </c>
      <c r="EN1985" s="1411" t="s">
        <v>1910</v>
      </c>
      <c r="EO1985" s="1414" t="s">
        <v>1911</v>
      </c>
    </row>
    <row r="1986" spans="136:145">
      <c r="EF1986" s="1412"/>
      <c r="EG1986" s="1411" t="s">
        <v>6056</v>
      </c>
      <c r="EH1986" s="1411" t="s">
        <v>604</v>
      </c>
      <c r="EI1986" s="1411" t="s">
        <v>2439</v>
      </c>
      <c r="EJ1986" s="1411" t="s">
        <v>6057</v>
      </c>
      <c r="EK1986" s="1411" t="s">
        <v>6057</v>
      </c>
      <c r="EL1986" s="1411" t="s">
        <v>1908</v>
      </c>
      <c r="EM1986" s="1411" t="s">
        <v>4827</v>
      </c>
      <c r="EN1986" s="1411" t="s">
        <v>1910</v>
      </c>
      <c r="EO1986" s="1414" t="s">
        <v>1911</v>
      </c>
    </row>
    <row r="1987" spans="136:145">
      <c r="EF1987" s="1412"/>
      <c r="EG1987" s="1411" t="s">
        <v>6058</v>
      </c>
      <c r="EH1987" s="1411" t="s">
        <v>604</v>
      </c>
      <c r="EI1987" s="1411" t="s">
        <v>2439</v>
      </c>
      <c r="EJ1987" s="1411" t="s">
        <v>2121</v>
      </c>
      <c r="EK1987" s="1411" t="s">
        <v>2121</v>
      </c>
      <c r="EL1987" s="1411" t="s">
        <v>1908</v>
      </c>
      <c r="EM1987" s="1411" t="s">
        <v>4827</v>
      </c>
      <c r="EN1987" s="1411" t="s">
        <v>1910</v>
      </c>
      <c r="EO1987" s="1414" t="s">
        <v>1911</v>
      </c>
    </row>
    <row r="1988" spans="136:145">
      <c r="EF1988" s="1412"/>
      <c r="EG1988" s="1411" t="s">
        <v>6059</v>
      </c>
      <c r="EH1988" s="1411" t="s">
        <v>604</v>
      </c>
      <c r="EI1988" s="1411" t="s">
        <v>2439</v>
      </c>
      <c r="EJ1988" s="1411" t="s">
        <v>2123</v>
      </c>
      <c r="EK1988" s="1411" t="s">
        <v>2123</v>
      </c>
      <c r="EL1988" s="1411" t="s">
        <v>1908</v>
      </c>
      <c r="EM1988" s="1411" t="s">
        <v>4827</v>
      </c>
      <c r="EN1988" s="1411" t="s">
        <v>1910</v>
      </c>
      <c r="EO1988" s="1414" t="s">
        <v>1911</v>
      </c>
    </row>
    <row r="1989" spans="136:145">
      <c r="EF1989" s="1412"/>
      <c r="EG1989" s="1411" t="s">
        <v>6060</v>
      </c>
      <c r="EH1989" s="1411" t="s">
        <v>604</v>
      </c>
      <c r="EI1989" s="1411" t="s">
        <v>2439</v>
      </c>
      <c r="EJ1989" s="1411" t="s">
        <v>6061</v>
      </c>
      <c r="EK1989" s="1411" t="s">
        <v>6061</v>
      </c>
      <c r="EL1989" s="1411" t="s">
        <v>1980</v>
      </c>
      <c r="EM1989" s="1411" t="s">
        <v>2446</v>
      </c>
      <c r="EN1989" s="1411" t="s">
        <v>1910</v>
      </c>
      <c r="EO1989" s="1414" t="s">
        <v>1982</v>
      </c>
    </row>
    <row r="1990" spans="136:145">
      <c r="EF1990" s="1412"/>
      <c r="EG1990" s="1411" t="s">
        <v>6062</v>
      </c>
      <c r="EH1990" s="1411" t="s">
        <v>604</v>
      </c>
      <c r="EI1990" s="1411" t="s">
        <v>2439</v>
      </c>
      <c r="EJ1990" s="1411" t="s">
        <v>6063</v>
      </c>
      <c r="EK1990" s="1411" t="s">
        <v>6064</v>
      </c>
      <c r="EL1990" s="1411" t="s">
        <v>1908</v>
      </c>
      <c r="EM1990" s="1411" t="s">
        <v>4827</v>
      </c>
      <c r="EN1990" s="1411" t="s">
        <v>1910</v>
      </c>
      <c r="EO1990" s="1414" t="s">
        <v>1911</v>
      </c>
    </row>
    <row r="1991" spans="136:145">
      <c r="EF1991" s="1412"/>
      <c r="EG1991" s="1411" t="s">
        <v>6065</v>
      </c>
      <c r="EH1991" s="1411" t="s">
        <v>604</v>
      </c>
      <c r="EI1991" s="1411" t="s">
        <v>2439</v>
      </c>
      <c r="EJ1991" s="1411" t="s">
        <v>6066</v>
      </c>
      <c r="EK1991" s="1411" t="s">
        <v>6066</v>
      </c>
      <c r="EL1991" s="1411" t="s">
        <v>1908</v>
      </c>
      <c r="EM1991" s="1411" t="s">
        <v>4827</v>
      </c>
      <c r="EN1991" s="1411" t="s">
        <v>1910</v>
      </c>
      <c r="EO1991" s="1414" t="s">
        <v>1911</v>
      </c>
    </row>
    <row r="1992" spans="136:145">
      <c r="EF1992" s="1412"/>
      <c r="EG1992" s="1411" t="s">
        <v>6067</v>
      </c>
      <c r="EH1992" s="1411" t="s">
        <v>604</v>
      </c>
      <c r="EI1992" s="1411" t="s">
        <v>2439</v>
      </c>
      <c r="EJ1992" s="1411" t="s">
        <v>6068</v>
      </c>
      <c r="EK1992" s="1411" t="s">
        <v>6068</v>
      </c>
      <c r="EL1992" s="1411" t="s">
        <v>1908</v>
      </c>
      <c r="EM1992" s="1411" t="s">
        <v>4827</v>
      </c>
      <c r="EN1992" s="1411" t="s">
        <v>1910</v>
      </c>
      <c r="EO1992" s="1414" t="s">
        <v>1911</v>
      </c>
    </row>
    <row r="1993" spans="136:145">
      <c r="EF1993" s="1412"/>
      <c r="EG1993" s="1411" t="s">
        <v>6069</v>
      </c>
      <c r="EH1993" s="1411" t="s">
        <v>604</v>
      </c>
      <c r="EI1993" s="1411" t="s">
        <v>2439</v>
      </c>
      <c r="EJ1993" s="1411" t="s">
        <v>6070</v>
      </c>
      <c r="EK1993" s="1411" t="s">
        <v>6070</v>
      </c>
      <c r="EL1993" s="1411" t="s">
        <v>1908</v>
      </c>
      <c r="EM1993" s="1411" t="s">
        <v>4827</v>
      </c>
      <c r="EN1993" s="1411" t="s">
        <v>1910</v>
      </c>
      <c r="EO1993" s="1414" t="s">
        <v>1911</v>
      </c>
    </row>
    <row r="1994" spans="136:145">
      <c r="EF1994" s="1412"/>
      <c r="EG1994" s="1411" t="s">
        <v>6071</v>
      </c>
      <c r="EH1994" s="1411" t="s">
        <v>604</v>
      </c>
      <c r="EI1994" s="1411" t="s">
        <v>2439</v>
      </c>
      <c r="EJ1994" s="1411" t="s">
        <v>6072</v>
      </c>
      <c r="EK1994" s="1411" t="s">
        <v>6072</v>
      </c>
      <c r="EL1994" s="1411" t="s">
        <v>1908</v>
      </c>
      <c r="EM1994" s="1411" t="s">
        <v>4827</v>
      </c>
      <c r="EN1994" s="1411" t="s">
        <v>1910</v>
      </c>
      <c r="EO1994" s="1414" t="s">
        <v>1911</v>
      </c>
    </row>
    <row r="1995" spans="136:145">
      <c r="EF1995" s="1412"/>
      <c r="EG1995" s="1411" t="s">
        <v>6073</v>
      </c>
      <c r="EH1995" s="1411" t="s">
        <v>604</v>
      </c>
      <c r="EI1995" s="1411" t="s">
        <v>2439</v>
      </c>
      <c r="EJ1995" s="1411" t="s">
        <v>6074</v>
      </c>
      <c r="EK1995" s="1411" t="s">
        <v>6074</v>
      </c>
      <c r="EL1995" s="1411" t="s">
        <v>1980</v>
      </c>
      <c r="EM1995" s="1411" t="s">
        <v>2446</v>
      </c>
      <c r="EN1995" s="1411" t="s">
        <v>1910</v>
      </c>
      <c r="EO1995" s="1414" t="s">
        <v>1982</v>
      </c>
    </row>
    <row r="1996" spans="136:145">
      <c r="EF1996" s="1412"/>
      <c r="EG1996" s="1411" t="s">
        <v>6075</v>
      </c>
      <c r="EH1996" s="1411" t="s">
        <v>604</v>
      </c>
      <c r="EI1996" s="1411" t="s">
        <v>2439</v>
      </c>
      <c r="EJ1996" s="1411" t="s">
        <v>6076</v>
      </c>
      <c r="EK1996" s="1411" t="s">
        <v>6077</v>
      </c>
      <c r="EL1996" s="1411" t="s">
        <v>1908</v>
      </c>
      <c r="EM1996" s="1411" t="s">
        <v>4827</v>
      </c>
      <c r="EN1996" s="1411" t="s">
        <v>1910</v>
      </c>
      <c r="EO1996" s="1414" t="s">
        <v>1911</v>
      </c>
    </row>
    <row r="1997" spans="136:145">
      <c r="EF1997" s="1412"/>
      <c r="EG1997" s="1411" t="s">
        <v>6078</v>
      </c>
      <c r="EH1997" s="1411" t="s">
        <v>604</v>
      </c>
      <c r="EI1997" s="1411" t="s">
        <v>2439</v>
      </c>
      <c r="EJ1997" s="1411" t="s">
        <v>6079</v>
      </c>
      <c r="EK1997" s="1411" t="s">
        <v>6079</v>
      </c>
      <c r="EL1997" s="1411" t="s">
        <v>1908</v>
      </c>
      <c r="EM1997" s="1411" t="s">
        <v>4827</v>
      </c>
      <c r="EN1997" s="1411" t="s">
        <v>1910</v>
      </c>
      <c r="EO1997" s="1414" t="s">
        <v>1911</v>
      </c>
    </row>
    <row r="1998" spans="136:145">
      <c r="EF1998" s="1412"/>
      <c r="EG1998" s="1411" t="s">
        <v>6080</v>
      </c>
      <c r="EH1998" s="1411" t="s">
        <v>604</v>
      </c>
      <c r="EI1998" s="1411" t="s">
        <v>2439</v>
      </c>
      <c r="EJ1998" s="1411" t="s">
        <v>5840</v>
      </c>
      <c r="EK1998" s="1411" t="s">
        <v>5840</v>
      </c>
      <c r="EL1998" s="1411" t="s">
        <v>1908</v>
      </c>
      <c r="EM1998" s="1411" t="s">
        <v>4827</v>
      </c>
      <c r="EN1998" s="1411" t="s">
        <v>1910</v>
      </c>
      <c r="EO1998" s="1414" t="s">
        <v>1911</v>
      </c>
    </row>
    <row r="1999" spans="136:145">
      <c r="EF1999" s="1412"/>
      <c r="EG1999" s="1411" t="s">
        <v>6081</v>
      </c>
      <c r="EH1999" s="1411" t="s">
        <v>604</v>
      </c>
      <c r="EI1999" s="1411" t="s">
        <v>2439</v>
      </c>
      <c r="EJ1999" s="1411" t="s">
        <v>6082</v>
      </c>
      <c r="EK1999" s="1411" t="s">
        <v>6082</v>
      </c>
      <c r="EL1999" s="1411" t="s">
        <v>1908</v>
      </c>
      <c r="EM1999" s="1411" t="s">
        <v>4827</v>
      </c>
      <c r="EN1999" s="1411" t="s">
        <v>1910</v>
      </c>
      <c r="EO1999" s="1414" t="s">
        <v>1911</v>
      </c>
    </row>
    <row r="2000" spans="136:145">
      <c r="EF2000" s="1412"/>
      <c r="EG2000" s="1411" t="s">
        <v>6083</v>
      </c>
      <c r="EH2000" s="1411" t="s">
        <v>604</v>
      </c>
      <c r="EI2000" s="1411" t="s">
        <v>2439</v>
      </c>
      <c r="EJ2000" s="1411" t="s">
        <v>6084</v>
      </c>
      <c r="EK2000" s="1411" t="s">
        <v>6085</v>
      </c>
      <c r="EL2000" s="1411" t="s">
        <v>1908</v>
      </c>
      <c r="EM2000" s="1411" t="s">
        <v>4827</v>
      </c>
      <c r="EN2000" s="1411" t="s">
        <v>1910</v>
      </c>
      <c r="EO2000" s="1414" t="s">
        <v>1911</v>
      </c>
    </row>
    <row r="2001" spans="136:145">
      <c r="EF2001" s="1412"/>
      <c r="EG2001" s="1411" t="s">
        <v>6086</v>
      </c>
      <c r="EH2001" s="1411" t="s">
        <v>599</v>
      </c>
      <c r="EI2001" s="1411" t="s">
        <v>1906</v>
      </c>
      <c r="EJ2001" s="1411" t="s">
        <v>692</v>
      </c>
      <c r="EK2001" s="1411" t="s">
        <v>691</v>
      </c>
      <c r="EL2001" s="1411" t="s">
        <v>1908</v>
      </c>
      <c r="EM2001" s="1411" t="s">
        <v>6087</v>
      </c>
      <c r="EN2001" s="1411" t="s">
        <v>1910</v>
      </c>
      <c r="EO2001" s="1414" t="s">
        <v>1911</v>
      </c>
    </row>
    <row r="2002" spans="136:145">
      <c r="EF2002" s="1412"/>
      <c r="EG2002" s="1411" t="s">
        <v>6088</v>
      </c>
      <c r="EH2002" s="1411" t="s">
        <v>599</v>
      </c>
      <c r="EI2002" s="1411" t="s">
        <v>1906</v>
      </c>
      <c r="EJ2002" s="1411" t="s">
        <v>6089</v>
      </c>
      <c r="EK2002" s="1411" t="s">
        <v>693</v>
      </c>
      <c r="EL2002" s="1411" t="s">
        <v>1908</v>
      </c>
      <c r="EM2002" s="1411" t="s">
        <v>6087</v>
      </c>
      <c r="EN2002" s="1411" t="s">
        <v>1910</v>
      </c>
      <c r="EO2002" s="1414" t="s">
        <v>1911</v>
      </c>
    </row>
    <row r="2003" spans="136:145">
      <c r="EF2003" s="1412"/>
      <c r="EG2003" s="1411" t="s">
        <v>6090</v>
      </c>
      <c r="EH2003" s="1411" t="s">
        <v>599</v>
      </c>
      <c r="EI2003" s="1411" t="s">
        <v>1906</v>
      </c>
      <c r="EJ2003" s="1411" t="s">
        <v>6091</v>
      </c>
      <c r="EK2003" s="1411" t="s">
        <v>694</v>
      </c>
      <c r="EL2003" s="1411" t="s">
        <v>1908</v>
      </c>
      <c r="EM2003" s="1411" t="s">
        <v>6087</v>
      </c>
      <c r="EN2003" s="1411" t="s">
        <v>1910</v>
      </c>
      <c r="EO2003" s="1414" t="s">
        <v>1911</v>
      </c>
    </row>
    <row r="2004" spans="136:145">
      <c r="EF2004" s="1412"/>
      <c r="EG2004" s="1411" t="s">
        <v>6092</v>
      </c>
      <c r="EH2004" s="1411" t="s">
        <v>599</v>
      </c>
      <c r="EI2004" s="1411" t="s">
        <v>1906</v>
      </c>
      <c r="EJ2004" s="1411" t="s">
        <v>6093</v>
      </c>
      <c r="EK2004" s="1411" t="s">
        <v>6093</v>
      </c>
      <c r="EL2004" s="1411" t="s">
        <v>1980</v>
      </c>
      <c r="EM2004" s="1411" t="s">
        <v>1981</v>
      </c>
      <c r="EN2004" s="1411" t="s">
        <v>1910</v>
      </c>
      <c r="EO2004" s="1414" t="s">
        <v>1982</v>
      </c>
    </row>
    <row r="2005" spans="136:145">
      <c r="EF2005" s="1412"/>
      <c r="EG2005" s="1411" t="s">
        <v>6094</v>
      </c>
      <c r="EH2005" s="1411" t="s">
        <v>599</v>
      </c>
      <c r="EI2005" s="1411" t="s">
        <v>1906</v>
      </c>
      <c r="EJ2005" s="1411" t="s">
        <v>695</v>
      </c>
      <c r="EK2005" s="1411" t="s">
        <v>695</v>
      </c>
      <c r="EL2005" s="1411" t="s">
        <v>1980</v>
      </c>
      <c r="EM2005" s="1411" t="s">
        <v>1981</v>
      </c>
      <c r="EN2005" s="1411" t="s">
        <v>1910</v>
      </c>
      <c r="EO2005" s="1414" t="s">
        <v>1982</v>
      </c>
    </row>
    <row r="2006" spans="136:145">
      <c r="EF2006" s="1412"/>
      <c r="EG2006" s="1411" t="s">
        <v>6095</v>
      </c>
      <c r="EH2006" s="1411" t="s">
        <v>599</v>
      </c>
      <c r="EI2006" s="1411" t="s">
        <v>1906</v>
      </c>
      <c r="EJ2006" s="1411" t="s">
        <v>6096</v>
      </c>
      <c r="EK2006" s="1411" t="s">
        <v>6097</v>
      </c>
      <c r="EL2006" s="1411" t="s">
        <v>1908</v>
      </c>
      <c r="EM2006" s="1411" t="s">
        <v>6087</v>
      </c>
      <c r="EN2006" s="1411" t="s">
        <v>1910</v>
      </c>
      <c r="EO2006" s="1414" t="s">
        <v>1911</v>
      </c>
    </row>
    <row r="2007" spans="136:145">
      <c r="EF2007" s="1412"/>
      <c r="EG2007" s="1411" t="s">
        <v>6098</v>
      </c>
      <c r="EH2007" s="1411" t="s">
        <v>599</v>
      </c>
      <c r="EI2007" s="1411" t="s">
        <v>1906</v>
      </c>
      <c r="EJ2007" s="1411" t="s">
        <v>6099</v>
      </c>
      <c r="EK2007" s="1411" t="s">
        <v>6100</v>
      </c>
      <c r="EL2007" s="1411" t="s">
        <v>1908</v>
      </c>
      <c r="EM2007" s="1411" t="s">
        <v>6087</v>
      </c>
      <c r="EN2007" s="1411" t="s">
        <v>1910</v>
      </c>
      <c r="EO2007" s="1414" t="s">
        <v>1911</v>
      </c>
    </row>
    <row r="2008" spans="136:145">
      <c r="EF2008" s="1412"/>
      <c r="EG2008" s="1411" t="s">
        <v>6101</v>
      </c>
      <c r="EH2008" s="1411" t="s">
        <v>599</v>
      </c>
      <c r="EI2008" s="1411" t="s">
        <v>1906</v>
      </c>
      <c r="EJ2008" s="1411" t="s">
        <v>6102</v>
      </c>
      <c r="EK2008" s="1411" t="s">
        <v>6103</v>
      </c>
      <c r="EL2008" s="1411" t="s">
        <v>1908</v>
      </c>
      <c r="EM2008" s="1411" t="s">
        <v>6087</v>
      </c>
      <c r="EN2008" s="1411" t="s">
        <v>1910</v>
      </c>
      <c r="EO2008" s="1414" t="s">
        <v>1911</v>
      </c>
    </row>
    <row r="2009" spans="136:145">
      <c r="EF2009" s="1412"/>
      <c r="EG2009" s="1411" t="s">
        <v>6104</v>
      </c>
      <c r="EH2009" s="1411" t="s">
        <v>599</v>
      </c>
      <c r="EI2009" s="1411" t="s">
        <v>1906</v>
      </c>
      <c r="EJ2009" s="1411" t="s">
        <v>6105</v>
      </c>
      <c r="EK2009" s="1411" t="s">
        <v>6106</v>
      </c>
      <c r="EL2009" s="1411" t="s">
        <v>1908</v>
      </c>
      <c r="EM2009" s="1411" t="s">
        <v>6087</v>
      </c>
      <c r="EN2009" s="1411" t="s">
        <v>1910</v>
      </c>
      <c r="EO2009" s="1414" t="s">
        <v>1911</v>
      </c>
    </row>
    <row r="2010" spans="136:145">
      <c r="EF2010" s="1412"/>
      <c r="EG2010" s="1411" t="s">
        <v>6107</v>
      </c>
      <c r="EH2010" s="1411" t="s">
        <v>599</v>
      </c>
      <c r="EI2010" s="1411" t="s">
        <v>1906</v>
      </c>
      <c r="EJ2010" s="1411" t="s">
        <v>6108</v>
      </c>
      <c r="EK2010" s="1411" t="s">
        <v>6109</v>
      </c>
      <c r="EL2010" s="1411" t="s">
        <v>1908</v>
      </c>
      <c r="EM2010" s="1411" t="s">
        <v>6087</v>
      </c>
      <c r="EN2010" s="1411" t="s">
        <v>1910</v>
      </c>
      <c r="EO2010" s="1414" t="s">
        <v>1911</v>
      </c>
    </row>
    <row r="2011" spans="136:145">
      <c r="EF2011" s="1412"/>
      <c r="EG2011" s="1411" t="s">
        <v>6110</v>
      </c>
      <c r="EH2011" s="1411" t="s">
        <v>599</v>
      </c>
      <c r="EI2011" s="1411" t="s">
        <v>1906</v>
      </c>
      <c r="EJ2011" s="1411" t="s">
        <v>6111</v>
      </c>
      <c r="EK2011" s="1411" t="s">
        <v>6112</v>
      </c>
      <c r="EL2011" s="1411" t="s">
        <v>1908</v>
      </c>
      <c r="EM2011" s="1411" t="s">
        <v>6087</v>
      </c>
      <c r="EN2011" s="1411" t="s">
        <v>1910</v>
      </c>
      <c r="EO2011" s="1414" t="s">
        <v>1911</v>
      </c>
    </row>
    <row r="2012" spans="136:145">
      <c r="EF2012" s="1412"/>
      <c r="EG2012" s="1411" t="s">
        <v>6113</v>
      </c>
      <c r="EH2012" s="1411" t="s">
        <v>599</v>
      </c>
      <c r="EI2012" s="1411" t="s">
        <v>1906</v>
      </c>
      <c r="EJ2012" s="1411" t="s">
        <v>6114</v>
      </c>
      <c r="EK2012" s="1411" t="s">
        <v>6115</v>
      </c>
      <c r="EL2012" s="1411" t="s">
        <v>1908</v>
      </c>
      <c r="EM2012" s="1411" t="s">
        <v>6087</v>
      </c>
      <c r="EN2012" s="1411" t="s">
        <v>1910</v>
      </c>
      <c r="EO2012" s="1414" t="s">
        <v>1911</v>
      </c>
    </row>
    <row r="2013" spans="136:145">
      <c r="EF2013" s="1412"/>
      <c r="EG2013" s="1411" t="s">
        <v>6116</v>
      </c>
      <c r="EH2013" s="1411" t="s">
        <v>599</v>
      </c>
      <c r="EI2013" s="1411" t="s">
        <v>1906</v>
      </c>
      <c r="EJ2013" s="1411" t="s">
        <v>6117</v>
      </c>
      <c r="EK2013" s="1411" t="s">
        <v>6118</v>
      </c>
      <c r="EL2013" s="1411" t="s">
        <v>1908</v>
      </c>
      <c r="EM2013" s="1411" t="s">
        <v>6087</v>
      </c>
      <c r="EN2013" s="1411" t="s">
        <v>1910</v>
      </c>
      <c r="EO2013" s="1414" t="s">
        <v>1911</v>
      </c>
    </row>
    <row r="2014" spans="136:145">
      <c r="EF2014" s="1412"/>
      <c r="EG2014" s="1411" t="s">
        <v>6119</v>
      </c>
      <c r="EH2014" s="1411" t="s">
        <v>599</v>
      </c>
      <c r="EI2014" s="1411" t="s">
        <v>1906</v>
      </c>
      <c r="EJ2014" s="1411" t="s">
        <v>6120</v>
      </c>
      <c r="EK2014" s="1411" t="s">
        <v>696</v>
      </c>
      <c r="EL2014" s="1411" t="s">
        <v>1908</v>
      </c>
      <c r="EM2014" s="1411" t="s">
        <v>6087</v>
      </c>
      <c r="EN2014" s="1411" t="s">
        <v>1910</v>
      </c>
      <c r="EO2014" s="1414" t="s">
        <v>1911</v>
      </c>
    </row>
    <row r="2015" spans="136:145">
      <c r="EF2015" s="1412"/>
      <c r="EG2015" s="1411" t="s">
        <v>6121</v>
      </c>
      <c r="EH2015" s="1411" t="s">
        <v>599</v>
      </c>
      <c r="EI2015" s="1411" t="s">
        <v>2439</v>
      </c>
      <c r="EJ2015" s="1411" t="s">
        <v>2443</v>
      </c>
      <c r="EK2015" s="1411" t="s">
        <v>2443</v>
      </c>
      <c r="EL2015" s="1411" t="s">
        <v>1908</v>
      </c>
      <c r="EM2015" s="1411" t="s">
        <v>4827</v>
      </c>
      <c r="EN2015" s="1411" t="s">
        <v>1910</v>
      </c>
      <c r="EO2015" s="1414" t="s">
        <v>1911</v>
      </c>
    </row>
    <row r="2016" spans="136:145">
      <c r="EF2016" s="1412"/>
      <c r="EG2016" s="1411" t="s">
        <v>6122</v>
      </c>
      <c r="EH2016" s="1411" t="s">
        <v>599</v>
      </c>
      <c r="EI2016" s="1411" t="s">
        <v>2439</v>
      </c>
      <c r="EJ2016" s="1411" t="s">
        <v>6123</v>
      </c>
      <c r="EK2016" s="1411" t="s">
        <v>6124</v>
      </c>
      <c r="EL2016" s="1411" t="s">
        <v>1908</v>
      </c>
      <c r="EM2016" s="1411" t="s">
        <v>4827</v>
      </c>
      <c r="EN2016" s="1411" t="s">
        <v>1910</v>
      </c>
      <c r="EO2016" s="1414" t="s">
        <v>1911</v>
      </c>
    </row>
    <row r="2017" spans="136:145">
      <c r="EF2017" s="1412"/>
      <c r="EG2017" s="1411" t="s">
        <v>6125</v>
      </c>
      <c r="EH2017" s="1411" t="s">
        <v>599</v>
      </c>
      <c r="EI2017" s="1411" t="s">
        <v>2439</v>
      </c>
      <c r="EJ2017" s="1411" t="s">
        <v>2450</v>
      </c>
      <c r="EK2017" s="1411" t="s">
        <v>2450</v>
      </c>
      <c r="EL2017" s="1411" t="s">
        <v>1908</v>
      </c>
      <c r="EM2017" s="1411" t="s">
        <v>4827</v>
      </c>
      <c r="EN2017" s="1411" t="s">
        <v>1910</v>
      </c>
      <c r="EO2017" s="1414" t="s">
        <v>1911</v>
      </c>
    </row>
    <row r="2018" spans="136:145">
      <c r="EF2018" s="1412"/>
      <c r="EG2018" s="1411" t="s">
        <v>6126</v>
      </c>
      <c r="EH2018" s="1411" t="s">
        <v>599</v>
      </c>
      <c r="EI2018" s="1411" t="s">
        <v>2439</v>
      </c>
      <c r="EJ2018" s="1411" t="s">
        <v>6127</v>
      </c>
      <c r="EK2018" s="1411" t="s">
        <v>6127</v>
      </c>
      <c r="EL2018" s="1411" t="s">
        <v>1908</v>
      </c>
      <c r="EM2018" s="1411" t="s">
        <v>4827</v>
      </c>
      <c r="EN2018" s="1411" t="s">
        <v>1910</v>
      </c>
      <c r="EO2018" s="1414" t="s">
        <v>1911</v>
      </c>
    </row>
    <row r="2019" spans="136:145">
      <c r="EF2019" s="1412"/>
      <c r="EG2019" s="1411" t="s">
        <v>6128</v>
      </c>
      <c r="EH2019" s="1411" t="s">
        <v>599</v>
      </c>
      <c r="EI2019" s="1411" t="s">
        <v>2439</v>
      </c>
      <c r="EJ2019" s="1411" t="s">
        <v>2454</v>
      </c>
      <c r="EK2019" s="1411" t="s">
        <v>2454</v>
      </c>
      <c r="EL2019" s="1411" t="s">
        <v>1908</v>
      </c>
      <c r="EM2019" s="1411" t="s">
        <v>4827</v>
      </c>
      <c r="EN2019" s="1411" t="s">
        <v>1910</v>
      </c>
      <c r="EO2019" s="1414" t="s">
        <v>1911</v>
      </c>
    </row>
    <row r="2020" spans="136:145">
      <c r="EF2020" s="1412"/>
      <c r="EG2020" s="1411" t="s">
        <v>6129</v>
      </c>
      <c r="EH2020" s="1411" t="s">
        <v>599</v>
      </c>
      <c r="EI2020" s="1411" t="s">
        <v>2439</v>
      </c>
      <c r="EJ2020" s="1411" t="s">
        <v>2456</v>
      </c>
      <c r="EK2020" s="1411" t="s">
        <v>2456</v>
      </c>
      <c r="EL2020" s="1411" t="s">
        <v>1908</v>
      </c>
      <c r="EM2020" s="1411" t="s">
        <v>4827</v>
      </c>
      <c r="EN2020" s="1411" t="s">
        <v>1910</v>
      </c>
      <c r="EO2020" s="1414" t="s">
        <v>1911</v>
      </c>
    </row>
    <row r="2021" spans="136:145">
      <c r="EF2021" s="1412"/>
      <c r="EG2021" s="1411" t="s">
        <v>6130</v>
      </c>
      <c r="EH2021" s="1411" t="s">
        <v>599</v>
      </c>
      <c r="EI2021" s="1411" t="s">
        <v>2439</v>
      </c>
      <c r="EJ2021" s="1411" t="s">
        <v>6131</v>
      </c>
      <c r="EK2021" s="1411" t="s">
        <v>6131</v>
      </c>
      <c r="EL2021" s="1411" t="s">
        <v>1908</v>
      </c>
      <c r="EM2021" s="1411" t="s">
        <v>4827</v>
      </c>
      <c r="EN2021" s="1411" t="s">
        <v>1910</v>
      </c>
      <c r="EO2021" s="1414" t="s">
        <v>1911</v>
      </c>
    </row>
    <row r="2022" spans="136:145">
      <c r="EF2022" s="1412"/>
      <c r="EG2022" s="1411" t="s">
        <v>6132</v>
      </c>
      <c r="EH2022" s="1411" t="s">
        <v>599</v>
      </c>
      <c r="EI2022" s="1411" t="s">
        <v>2439</v>
      </c>
      <c r="EJ2022" s="1411" t="s">
        <v>6133</v>
      </c>
      <c r="EK2022" s="1411" t="s">
        <v>6134</v>
      </c>
      <c r="EL2022" s="1411" t="s">
        <v>1908</v>
      </c>
      <c r="EM2022" s="1411" t="s">
        <v>4827</v>
      </c>
      <c r="EN2022" s="1411" t="s">
        <v>1910</v>
      </c>
      <c r="EO2022" s="1414" t="s">
        <v>1911</v>
      </c>
    </row>
    <row r="2023" spans="136:145">
      <c r="EF2023" s="1412"/>
      <c r="EG2023" s="1411" t="s">
        <v>6135</v>
      </c>
      <c r="EH2023" s="1411" t="s">
        <v>599</v>
      </c>
      <c r="EI2023" s="1411" t="s">
        <v>2439</v>
      </c>
      <c r="EJ2023" s="1411" t="s">
        <v>6136</v>
      </c>
      <c r="EK2023" s="1411" t="s">
        <v>6136</v>
      </c>
      <c r="EL2023" s="1411" t="s">
        <v>1908</v>
      </c>
      <c r="EM2023" s="1411" t="s">
        <v>4827</v>
      </c>
      <c r="EN2023" s="1411" t="s">
        <v>1910</v>
      </c>
      <c r="EO2023" s="1414" t="s">
        <v>1911</v>
      </c>
    </row>
    <row r="2024" spans="136:145">
      <c r="EF2024" s="1412"/>
      <c r="EG2024" s="1411" t="s">
        <v>6137</v>
      </c>
      <c r="EH2024" s="1411" t="s">
        <v>599</v>
      </c>
      <c r="EI2024" s="1411" t="s">
        <v>2439</v>
      </c>
      <c r="EJ2024" s="1411" t="s">
        <v>2912</v>
      </c>
      <c r="EK2024" s="1411" t="s">
        <v>2913</v>
      </c>
      <c r="EL2024" s="1411" t="s">
        <v>1908</v>
      </c>
      <c r="EM2024" s="1411" t="s">
        <v>4827</v>
      </c>
      <c r="EN2024" s="1411" t="s">
        <v>1910</v>
      </c>
      <c r="EO2024" s="1414" t="s">
        <v>1911</v>
      </c>
    </row>
    <row r="2025" spans="136:145">
      <c r="EF2025" s="1412"/>
      <c r="EG2025" s="1411" t="s">
        <v>6138</v>
      </c>
      <c r="EH2025" s="1411" t="s">
        <v>599</v>
      </c>
      <c r="EI2025" s="1411" t="s">
        <v>2439</v>
      </c>
      <c r="EJ2025" s="1411" t="s">
        <v>6139</v>
      </c>
      <c r="EK2025" s="1411" t="s">
        <v>6139</v>
      </c>
      <c r="EL2025" s="1411" t="s">
        <v>1908</v>
      </c>
      <c r="EM2025" s="1411" t="s">
        <v>4827</v>
      </c>
      <c r="EN2025" s="1411" t="s">
        <v>1910</v>
      </c>
      <c r="EO2025" s="1414" t="s">
        <v>1911</v>
      </c>
    </row>
    <row r="2026" spans="136:145">
      <c r="EF2026" s="1412"/>
      <c r="EG2026" s="1411" t="s">
        <v>6140</v>
      </c>
      <c r="EH2026" s="1411" t="s">
        <v>599</v>
      </c>
      <c r="EI2026" s="1411" t="s">
        <v>2439</v>
      </c>
      <c r="EJ2026" s="1411" t="s">
        <v>2474</v>
      </c>
      <c r="EK2026" s="1411" t="s">
        <v>2474</v>
      </c>
      <c r="EL2026" s="1411" t="s">
        <v>1908</v>
      </c>
      <c r="EM2026" s="1411" t="s">
        <v>4827</v>
      </c>
      <c r="EN2026" s="1411" t="s">
        <v>1910</v>
      </c>
      <c r="EO2026" s="1414" t="s">
        <v>1911</v>
      </c>
    </row>
    <row r="2027" spans="136:145">
      <c r="EF2027" s="1412"/>
      <c r="EG2027" s="1411" t="s">
        <v>6141</v>
      </c>
      <c r="EH2027" s="1411" t="s">
        <v>599</v>
      </c>
      <c r="EI2027" s="1411" t="s">
        <v>2439</v>
      </c>
      <c r="EJ2027" s="1411" t="s">
        <v>6142</v>
      </c>
      <c r="EK2027" s="1411" t="s">
        <v>6143</v>
      </c>
      <c r="EL2027" s="1411" t="s">
        <v>1908</v>
      </c>
      <c r="EM2027" s="1411" t="s">
        <v>4827</v>
      </c>
      <c r="EN2027" s="1411" t="s">
        <v>1910</v>
      </c>
      <c r="EO2027" s="1414" t="s">
        <v>1911</v>
      </c>
    </row>
    <row r="2028" spans="136:145">
      <c r="EF2028" s="1412"/>
      <c r="EG2028" s="1411" t="s">
        <v>6144</v>
      </c>
      <c r="EH2028" s="1411" t="s">
        <v>599</v>
      </c>
      <c r="EI2028" s="1411" t="s">
        <v>2439</v>
      </c>
      <c r="EJ2028" s="1411" t="s">
        <v>6145</v>
      </c>
      <c r="EK2028" s="1411" t="s">
        <v>6145</v>
      </c>
      <c r="EL2028" s="1411" t="s">
        <v>1908</v>
      </c>
      <c r="EM2028" s="1411" t="s">
        <v>4827</v>
      </c>
      <c r="EN2028" s="1411" t="s">
        <v>1910</v>
      </c>
      <c r="EO2028" s="1414" t="s">
        <v>1911</v>
      </c>
    </row>
    <row r="2029" spans="136:145">
      <c r="EF2029" s="1412"/>
      <c r="EG2029" s="1411" t="s">
        <v>6146</v>
      </c>
      <c r="EH2029" s="1411" t="s">
        <v>599</v>
      </c>
      <c r="EI2029" s="1411" t="s">
        <v>2439</v>
      </c>
      <c r="EJ2029" s="1411" t="s">
        <v>2927</v>
      </c>
      <c r="EK2029" s="1411" t="s">
        <v>2927</v>
      </c>
      <c r="EL2029" s="1411" t="s">
        <v>1908</v>
      </c>
      <c r="EM2029" s="1411" t="s">
        <v>4827</v>
      </c>
      <c r="EN2029" s="1411" t="s">
        <v>1910</v>
      </c>
      <c r="EO2029" s="1414" t="s">
        <v>1911</v>
      </c>
    </row>
    <row r="2030" spans="136:145">
      <c r="EF2030" s="1412"/>
      <c r="EG2030" s="1411" t="s">
        <v>6147</v>
      </c>
      <c r="EH2030" s="1411" t="s">
        <v>600</v>
      </c>
      <c r="EI2030" s="1411" t="s">
        <v>1906</v>
      </c>
      <c r="EJ2030" s="1411" t="s">
        <v>6148</v>
      </c>
      <c r="EK2030" s="1411" t="s">
        <v>6148</v>
      </c>
      <c r="EL2030" s="1411" t="s">
        <v>1908</v>
      </c>
      <c r="EM2030" s="1411" t="s">
        <v>6149</v>
      </c>
      <c r="EN2030" s="1411" t="s">
        <v>1910</v>
      </c>
      <c r="EO2030" s="1414" t="s">
        <v>1911</v>
      </c>
    </row>
    <row r="2031" spans="136:145">
      <c r="EF2031" s="1412"/>
      <c r="EG2031" s="1411" t="s">
        <v>6150</v>
      </c>
      <c r="EH2031" s="1411" t="s">
        <v>600</v>
      </c>
      <c r="EI2031" s="1411" t="s">
        <v>1906</v>
      </c>
      <c r="EJ2031" s="1411" t="s">
        <v>6151</v>
      </c>
      <c r="EK2031" s="1411" t="s">
        <v>6151</v>
      </c>
      <c r="EL2031" s="1411" t="s">
        <v>1908</v>
      </c>
      <c r="EM2031" s="1411" t="s">
        <v>6149</v>
      </c>
      <c r="EN2031" s="1411" t="s">
        <v>1910</v>
      </c>
      <c r="EO2031" s="1414" t="s">
        <v>1911</v>
      </c>
    </row>
    <row r="2032" spans="136:145">
      <c r="EF2032" s="1412"/>
      <c r="EG2032" s="1411" t="s">
        <v>6152</v>
      </c>
      <c r="EH2032" s="1411" t="s">
        <v>600</v>
      </c>
      <c r="EI2032" s="1411" t="s">
        <v>1906</v>
      </c>
      <c r="EJ2032" s="1411" t="s">
        <v>6153</v>
      </c>
      <c r="EK2032" s="1411" t="s">
        <v>6153</v>
      </c>
      <c r="EL2032" s="1411" t="s">
        <v>1908</v>
      </c>
      <c r="EM2032" s="1411" t="s">
        <v>6149</v>
      </c>
      <c r="EN2032" s="1411" t="s">
        <v>1910</v>
      </c>
      <c r="EO2032" s="1414" t="s">
        <v>1911</v>
      </c>
    </row>
    <row r="2033" spans="136:145">
      <c r="EF2033" s="1412"/>
      <c r="EG2033" s="1411" t="s">
        <v>6154</v>
      </c>
      <c r="EH2033" s="1411" t="s">
        <v>600</v>
      </c>
      <c r="EI2033" s="1411" t="s">
        <v>1906</v>
      </c>
      <c r="EJ2033" s="1411" t="s">
        <v>815</v>
      </c>
      <c r="EK2033" s="1411" t="s">
        <v>815</v>
      </c>
      <c r="EL2033" s="1411" t="s">
        <v>1908</v>
      </c>
      <c r="EM2033" s="1411" t="s">
        <v>6149</v>
      </c>
      <c r="EN2033" s="1411" t="s">
        <v>1910</v>
      </c>
      <c r="EO2033" s="1414" t="s">
        <v>1911</v>
      </c>
    </row>
    <row r="2034" spans="136:145">
      <c r="EF2034" s="1412"/>
      <c r="EG2034" s="1411" t="s">
        <v>6155</v>
      </c>
      <c r="EH2034" s="1411" t="s">
        <v>600</v>
      </c>
      <c r="EI2034" s="1411" t="s">
        <v>1906</v>
      </c>
      <c r="EJ2034" s="1411" t="s">
        <v>6156</v>
      </c>
      <c r="EK2034" s="1411" t="s">
        <v>6156</v>
      </c>
      <c r="EL2034" s="1411" t="s">
        <v>1908</v>
      </c>
      <c r="EM2034" s="1411" t="s">
        <v>6149</v>
      </c>
      <c r="EN2034" s="1411" t="s">
        <v>1910</v>
      </c>
      <c r="EO2034" s="1414" t="s">
        <v>1911</v>
      </c>
    </row>
    <row r="2035" spans="136:145">
      <c r="EF2035" s="1412"/>
      <c r="EG2035" s="1411" t="s">
        <v>6157</v>
      </c>
      <c r="EH2035" s="1411" t="s">
        <v>600</v>
      </c>
      <c r="EI2035" s="1411" t="s">
        <v>1906</v>
      </c>
      <c r="EJ2035" s="1411" t="s">
        <v>6158</v>
      </c>
      <c r="EK2035" s="1411" t="s">
        <v>6159</v>
      </c>
      <c r="EL2035" s="1411" t="s">
        <v>1908</v>
      </c>
      <c r="EM2035" s="1411" t="s">
        <v>6149</v>
      </c>
      <c r="EN2035" s="1411" t="s">
        <v>1910</v>
      </c>
      <c r="EO2035" s="1414" t="s">
        <v>1911</v>
      </c>
    </row>
    <row r="2036" spans="136:145">
      <c r="EF2036" s="1412"/>
      <c r="EG2036" s="1411" t="s">
        <v>6160</v>
      </c>
      <c r="EH2036" s="1411" t="s">
        <v>600</v>
      </c>
      <c r="EI2036" s="1411" t="s">
        <v>1906</v>
      </c>
      <c r="EJ2036" s="1411" t="s">
        <v>816</v>
      </c>
      <c r="EK2036" s="1411" t="s">
        <v>816</v>
      </c>
      <c r="EL2036" s="1411" t="s">
        <v>1908</v>
      </c>
      <c r="EM2036" s="1411" t="s">
        <v>6149</v>
      </c>
      <c r="EN2036" s="1411" t="s">
        <v>1910</v>
      </c>
      <c r="EO2036" s="1414" t="s">
        <v>1911</v>
      </c>
    </row>
    <row r="2037" spans="136:145">
      <c r="EF2037" s="1412"/>
      <c r="EG2037" s="1411" t="s">
        <v>6161</v>
      </c>
      <c r="EH2037" s="1411" t="s">
        <v>600</v>
      </c>
      <c r="EI2037" s="1411" t="s">
        <v>1906</v>
      </c>
      <c r="EJ2037" s="1411" t="s">
        <v>6162</v>
      </c>
      <c r="EK2037" s="1411" t="s">
        <v>6163</v>
      </c>
      <c r="EL2037" s="1411" t="s">
        <v>1908</v>
      </c>
      <c r="EM2037" s="1411" t="s">
        <v>6149</v>
      </c>
      <c r="EN2037" s="1411" t="s">
        <v>1910</v>
      </c>
      <c r="EO2037" s="1414" t="s">
        <v>1911</v>
      </c>
    </row>
    <row r="2038" spans="136:145">
      <c r="EF2038" s="1412"/>
      <c r="EG2038" s="1411" t="s">
        <v>6164</v>
      </c>
      <c r="EH2038" s="1411" t="s">
        <v>600</v>
      </c>
      <c r="EI2038" s="1411" t="s">
        <v>1906</v>
      </c>
      <c r="EJ2038" s="1411" t="s">
        <v>6165</v>
      </c>
      <c r="EK2038" s="1411" t="s">
        <v>6165</v>
      </c>
      <c r="EL2038" s="1411" t="s">
        <v>1908</v>
      </c>
      <c r="EM2038" s="1411" t="s">
        <v>6149</v>
      </c>
      <c r="EN2038" s="1411" t="s">
        <v>1910</v>
      </c>
      <c r="EO2038" s="1414" t="s">
        <v>1911</v>
      </c>
    </row>
    <row r="2039" spans="136:145">
      <c r="EF2039" s="1412"/>
      <c r="EG2039" s="1411" t="s">
        <v>6166</v>
      </c>
      <c r="EH2039" s="1411" t="s">
        <v>600</v>
      </c>
      <c r="EI2039" s="1411" t="s">
        <v>1906</v>
      </c>
      <c r="EJ2039" s="1411" t="s">
        <v>6167</v>
      </c>
      <c r="EK2039" s="1411" t="s">
        <v>6167</v>
      </c>
      <c r="EL2039" s="1411" t="s">
        <v>1908</v>
      </c>
      <c r="EM2039" s="1411" t="s">
        <v>6149</v>
      </c>
      <c r="EN2039" s="1411" t="s">
        <v>1910</v>
      </c>
      <c r="EO2039" s="1414" t="s">
        <v>1911</v>
      </c>
    </row>
    <row r="2040" spans="136:145">
      <c r="EF2040" s="1412"/>
      <c r="EG2040" s="1411" t="s">
        <v>6168</v>
      </c>
      <c r="EH2040" s="1411" t="s">
        <v>600</v>
      </c>
      <c r="EI2040" s="1411" t="s">
        <v>1906</v>
      </c>
      <c r="EJ2040" s="1411" t="s">
        <v>6169</v>
      </c>
      <c r="EK2040" s="1411" t="s">
        <v>6169</v>
      </c>
      <c r="EL2040" s="1411" t="s">
        <v>1908</v>
      </c>
      <c r="EM2040" s="1411" t="s">
        <v>6149</v>
      </c>
      <c r="EN2040" s="1411" t="s">
        <v>1910</v>
      </c>
      <c r="EO2040" s="1414" t="s">
        <v>1911</v>
      </c>
    </row>
    <row r="2041" spans="136:145">
      <c r="EF2041" s="1412"/>
      <c r="EG2041" s="1411" t="s">
        <v>6170</v>
      </c>
      <c r="EH2041" s="1411" t="s">
        <v>600</v>
      </c>
      <c r="EI2041" s="1411" t="s">
        <v>1906</v>
      </c>
      <c r="EJ2041" s="1411" t="s">
        <v>6171</v>
      </c>
      <c r="EK2041" s="1411" t="s">
        <v>6171</v>
      </c>
      <c r="EL2041" s="1411" t="s">
        <v>1908</v>
      </c>
      <c r="EM2041" s="1411" t="s">
        <v>6149</v>
      </c>
      <c r="EN2041" s="1411" t="s">
        <v>1910</v>
      </c>
      <c r="EO2041" s="1414" t="s">
        <v>1911</v>
      </c>
    </row>
    <row r="2042" spans="136:145">
      <c r="EF2042" s="1412"/>
      <c r="EG2042" s="1411" t="s">
        <v>6172</v>
      </c>
      <c r="EH2042" s="1411" t="s">
        <v>600</v>
      </c>
      <c r="EI2042" s="1411" t="s">
        <v>1906</v>
      </c>
      <c r="EJ2042" s="1411" t="s">
        <v>817</v>
      </c>
      <c r="EK2042" s="1411" t="s">
        <v>817</v>
      </c>
      <c r="EL2042" s="1411" t="s">
        <v>1980</v>
      </c>
      <c r="EM2042" s="1411" t="s">
        <v>1981</v>
      </c>
      <c r="EN2042" s="1411" t="s">
        <v>1910</v>
      </c>
      <c r="EO2042" s="1414" t="s">
        <v>1982</v>
      </c>
    </row>
    <row r="2043" spans="136:145">
      <c r="EF2043" s="1412"/>
      <c r="EG2043" s="1411" t="s">
        <v>6173</v>
      </c>
      <c r="EH2043" s="1411" t="s">
        <v>600</v>
      </c>
      <c r="EI2043" s="1411" t="s">
        <v>1906</v>
      </c>
      <c r="EJ2043" s="1411" t="s">
        <v>6174</v>
      </c>
      <c r="EK2043" s="1411" t="s">
        <v>6174</v>
      </c>
      <c r="EL2043" s="1411" t="s">
        <v>1980</v>
      </c>
      <c r="EM2043" s="1411" t="s">
        <v>1981</v>
      </c>
      <c r="EN2043" s="1411" t="s">
        <v>1910</v>
      </c>
      <c r="EO2043" s="1414" t="s">
        <v>1982</v>
      </c>
    </row>
    <row r="2044" spans="136:145">
      <c r="EF2044" s="1412"/>
      <c r="EG2044" s="1411" t="s">
        <v>6175</v>
      </c>
      <c r="EH2044" s="1411" t="s">
        <v>600</v>
      </c>
      <c r="EI2044" s="1411" t="s">
        <v>1906</v>
      </c>
      <c r="EJ2044" s="1411" t="s">
        <v>6176</v>
      </c>
      <c r="EK2044" s="1411" t="s">
        <v>6176</v>
      </c>
      <c r="EL2044" s="1411" t="s">
        <v>1980</v>
      </c>
      <c r="EM2044" s="1411" t="s">
        <v>1981</v>
      </c>
      <c r="EN2044" s="1411" t="s">
        <v>1910</v>
      </c>
      <c r="EO2044" s="1414" t="s">
        <v>1982</v>
      </c>
    </row>
    <row r="2045" spans="136:145">
      <c r="EF2045" s="1412"/>
      <c r="EG2045" s="1411" t="s">
        <v>6177</v>
      </c>
      <c r="EH2045" s="1411" t="s">
        <v>600</v>
      </c>
      <c r="EI2045" s="1411" t="s">
        <v>1906</v>
      </c>
      <c r="EJ2045" s="1411" t="s">
        <v>6178</v>
      </c>
      <c r="EK2045" s="1411" t="s">
        <v>6178</v>
      </c>
      <c r="EL2045" s="1411" t="s">
        <v>1908</v>
      </c>
      <c r="EM2045" s="1411" t="s">
        <v>6149</v>
      </c>
      <c r="EN2045" s="1411" t="s">
        <v>1910</v>
      </c>
      <c r="EO2045" s="1414" t="s">
        <v>1911</v>
      </c>
    </row>
    <row r="2046" spans="136:145">
      <c r="EF2046" s="1412"/>
      <c r="EG2046" s="1411" t="s">
        <v>6179</v>
      </c>
      <c r="EH2046" s="1411" t="s">
        <v>600</v>
      </c>
      <c r="EI2046" s="1411" t="s">
        <v>1906</v>
      </c>
      <c r="EJ2046" s="1411" t="s">
        <v>6180</v>
      </c>
      <c r="EK2046" s="1411" t="s">
        <v>6180</v>
      </c>
      <c r="EL2046" s="1411" t="s">
        <v>1908</v>
      </c>
      <c r="EM2046" s="1411" t="s">
        <v>6149</v>
      </c>
      <c r="EN2046" s="1411" t="s">
        <v>1910</v>
      </c>
      <c r="EO2046" s="1414" t="s">
        <v>1911</v>
      </c>
    </row>
    <row r="2047" spans="136:145">
      <c r="EF2047" s="1412"/>
      <c r="EG2047" s="1411" t="s">
        <v>6181</v>
      </c>
      <c r="EH2047" s="1411" t="s">
        <v>600</v>
      </c>
      <c r="EI2047" s="1411" t="s">
        <v>1906</v>
      </c>
      <c r="EJ2047" s="1411" t="s">
        <v>6182</v>
      </c>
      <c r="EK2047" s="1411" t="s">
        <v>6183</v>
      </c>
      <c r="EL2047" s="1411" t="s">
        <v>1908</v>
      </c>
      <c r="EM2047" s="1411" t="s">
        <v>6149</v>
      </c>
      <c r="EN2047" s="1411" t="s">
        <v>1910</v>
      </c>
      <c r="EO2047" s="1414" t="s">
        <v>1911</v>
      </c>
    </row>
    <row r="2048" spans="136:145">
      <c r="EF2048" s="1412"/>
      <c r="EG2048" s="1411" t="s">
        <v>6184</v>
      </c>
      <c r="EH2048" s="1411" t="s">
        <v>600</v>
      </c>
      <c r="EI2048" s="1411" t="s">
        <v>2439</v>
      </c>
      <c r="EJ2048" s="1411" t="s">
        <v>2450</v>
      </c>
      <c r="EK2048" s="1411" t="s">
        <v>2450</v>
      </c>
      <c r="EL2048" s="1411" t="s">
        <v>1908</v>
      </c>
      <c r="EM2048" s="1411" t="s">
        <v>4827</v>
      </c>
      <c r="EN2048" s="1411" t="s">
        <v>1910</v>
      </c>
      <c r="EO2048" s="1414" t="s">
        <v>1911</v>
      </c>
    </row>
    <row r="2049" spans="136:145">
      <c r="EF2049" s="1412"/>
      <c r="EG2049" s="1411" t="s">
        <v>6185</v>
      </c>
      <c r="EH2049" s="1411" t="s">
        <v>600</v>
      </c>
      <c r="EI2049" s="1411" t="s">
        <v>2439</v>
      </c>
      <c r="EJ2049" s="1411" t="s">
        <v>6186</v>
      </c>
      <c r="EK2049" s="1411" t="s">
        <v>6186</v>
      </c>
      <c r="EL2049" s="1411" t="s">
        <v>1908</v>
      </c>
      <c r="EM2049" s="1411" t="s">
        <v>4827</v>
      </c>
      <c r="EN2049" s="1411" t="s">
        <v>1910</v>
      </c>
      <c r="EO2049" s="1414" t="s">
        <v>1911</v>
      </c>
    </row>
    <row r="2050" spans="136:145">
      <c r="EF2050" s="1412"/>
      <c r="EG2050" s="1411" t="s">
        <v>6187</v>
      </c>
      <c r="EH2050" s="1411" t="s">
        <v>600</v>
      </c>
      <c r="EI2050" s="1411" t="s">
        <v>2439</v>
      </c>
      <c r="EJ2050" s="1411" t="s">
        <v>6188</v>
      </c>
      <c r="EK2050" s="1411" t="s">
        <v>6188</v>
      </c>
      <c r="EL2050" s="1411" t="s">
        <v>1908</v>
      </c>
      <c r="EM2050" s="1411" t="s">
        <v>4827</v>
      </c>
      <c r="EN2050" s="1411" t="s">
        <v>1910</v>
      </c>
      <c r="EO2050" s="1414" t="s">
        <v>1911</v>
      </c>
    </row>
    <row r="2051" spans="136:145">
      <c r="EF2051" s="1412"/>
      <c r="EG2051" s="1411" t="s">
        <v>6189</v>
      </c>
      <c r="EH2051" s="1411" t="s">
        <v>600</v>
      </c>
      <c r="EI2051" s="1411" t="s">
        <v>2439</v>
      </c>
      <c r="EJ2051" s="1411" t="s">
        <v>824</v>
      </c>
      <c r="EK2051" s="1411" t="s">
        <v>824</v>
      </c>
      <c r="EL2051" s="1411" t="s">
        <v>1908</v>
      </c>
      <c r="EM2051" s="1411" t="s">
        <v>4827</v>
      </c>
      <c r="EN2051" s="1411" t="s">
        <v>1910</v>
      </c>
      <c r="EO2051" s="1414" t="s">
        <v>1911</v>
      </c>
    </row>
    <row r="2052" spans="136:145">
      <c r="EF2052" s="1412"/>
      <c r="EG2052" s="1411" t="s">
        <v>6190</v>
      </c>
      <c r="EH2052" s="1411" t="s">
        <v>600</v>
      </c>
      <c r="EI2052" s="1411" t="s">
        <v>2439</v>
      </c>
      <c r="EJ2052" s="1411" t="s">
        <v>2912</v>
      </c>
      <c r="EK2052" s="1411" t="s">
        <v>2913</v>
      </c>
      <c r="EL2052" s="1411" t="s">
        <v>1908</v>
      </c>
      <c r="EM2052" s="1411" t="s">
        <v>4827</v>
      </c>
      <c r="EN2052" s="1411" t="s">
        <v>1910</v>
      </c>
      <c r="EO2052" s="1414" t="s">
        <v>1911</v>
      </c>
    </row>
    <row r="2053" spans="136:145">
      <c r="EF2053" s="1412"/>
      <c r="EG2053" s="1411" t="s">
        <v>6191</v>
      </c>
      <c r="EH2053" s="1411" t="s">
        <v>600</v>
      </c>
      <c r="EI2053" s="1411" t="s">
        <v>2439</v>
      </c>
      <c r="EJ2053" s="1411" t="s">
        <v>6192</v>
      </c>
      <c r="EK2053" s="1411" t="s">
        <v>6192</v>
      </c>
      <c r="EL2053" s="1411" t="s">
        <v>1908</v>
      </c>
      <c r="EM2053" s="1411" t="s">
        <v>4827</v>
      </c>
      <c r="EN2053" s="1411" t="s">
        <v>1910</v>
      </c>
      <c r="EO2053" s="1414" t="s">
        <v>1911</v>
      </c>
    </row>
    <row r="2054" spans="136:145">
      <c r="EF2054" s="1412"/>
      <c r="EG2054" s="1411" t="s">
        <v>6193</v>
      </c>
      <c r="EH2054" s="1411" t="s">
        <v>600</v>
      </c>
      <c r="EI2054" s="1411" t="s">
        <v>2439</v>
      </c>
      <c r="EJ2054" s="1411" t="s">
        <v>6194</v>
      </c>
      <c r="EK2054" s="1411" t="s">
        <v>6194</v>
      </c>
      <c r="EL2054" s="1411" t="s">
        <v>1908</v>
      </c>
      <c r="EM2054" s="1411" t="s">
        <v>4827</v>
      </c>
      <c r="EN2054" s="1411" t="s">
        <v>1910</v>
      </c>
      <c r="EO2054" s="1414" t="s">
        <v>1911</v>
      </c>
    </row>
    <row r="2055" spans="136:145">
      <c r="EF2055" s="1412"/>
      <c r="EG2055" s="1411" t="s">
        <v>6195</v>
      </c>
      <c r="EH2055" s="1411" t="s">
        <v>600</v>
      </c>
      <c r="EI2055" s="1411" t="s">
        <v>2439</v>
      </c>
      <c r="EJ2055" s="1411" t="s">
        <v>6196</v>
      </c>
      <c r="EK2055" s="1411" t="s">
        <v>6196</v>
      </c>
      <c r="EL2055" s="1411" t="s">
        <v>1908</v>
      </c>
      <c r="EM2055" s="1411" t="s">
        <v>4827</v>
      </c>
      <c r="EN2055" s="1411" t="s">
        <v>1910</v>
      </c>
      <c r="EO2055" s="1414" t="s">
        <v>1911</v>
      </c>
    </row>
    <row r="2056" spans="136:145">
      <c r="EF2056" s="1412"/>
      <c r="EG2056" s="1411" t="s">
        <v>6197</v>
      </c>
      <c r="EH2056" s="1411" t="s">
        <v>600</v>
      </c>
      <c r="EI2056" s="1411" t="s">
        <v>2439</v>
      </c>
      <c r="EJ2056" s="1411" t="s">
        <v>2866</v>
      </c>
      <c r="EK2056" s="1411" t="s">
        <v>2866</v>
      </c>
      <c r="EL2056" s="1411" t="s">
        <v>1908</v>
      </c>
      <c r="EM2056" s="1411" t="s">
        <v>4827</v>
      </c>
      <c r="EN2056" s="1411" t="s">
        <v>1910</v>
      </c>
      <c r="EO2056" s="1414" t="s">
        <v>1911</v>
      </c>
    </row>
    <row r="2057" spans="136:145">
      <c r="EF2057" s="1412"/>
      <c r="EG2057" s="1411" t="s">
        <v>6198</v>
      </c>
      <c r="EH2057" s="1411" t="s">
        <v>600</v>
      </c>
      <c r="EI2057" s="1411" t="s">
        <v>2439</v>
      </c>
      <c r="EJ2057" s="1411" t="s">
        <v>2870</v>
      </c>
      <c r="EK2057" s="1411" t="s">
        <v>2871</v>
      </c>
      <c r="EL2057" s="1411" t="s">
        <v>1908</v>
      </c>
      <c r="EM2057" s="1411" t="s">
        <v>4827</v>
      </c>
      <c r="EN2057" s="1411" t="s">
        <v>1910</v>
      </c>
      <c r="EO2057" s="1414" t="s">
        <v>1911</v>
      </c>
    </row>
    <row r="2058" spans="136:145">
      <c r="EF2058" s="1412"/>
      <c r="EG2058" s="1411" t="s">
        <v>6199</v>
      </c>
      <c r="EH2058" s="1411" t="s">
        <v>600</v>
      </c>
      <c r="EI2058" s="1411" t="s">
        <v>2439</v>
      </c>
      <c r="EJ2058" s="1411" t="s">
        <v>2873</v>
      </c>
      <c r="EK2058" s="1411" t="s">
        <v>2873</v>
      </c>
      <c r="EL2058" s="1411" t="s">
        <v>1908</v>
      </c>
      <c r="EM2058" s="1411" t="s">
        <v>4827</v>
      </c>
      <c r="EN2058" s="1411" t="s">
        <v>1910</v>
      </c>
      <c r="EO2058" s="1414" t="s">
        <v>1911</v>
      </c>
    </row>
    <row r="2059" spans="136:145">
      <c r="EF2059" s="1412"/>
      <c r="EG2059" s="1411" t="s">
        <v>6200</v>
      </c>
      <c r="EH2059" s="1411" t="s">
        <v>600</v>
      </c>
      <c r="EI2059" s="1411" t="s">
        <v>2439</v>
      </c>
      <c r="EJ2059" s="1411" t="s">
        <v>2474</v>
      </c>
      <c r="EK2059" s="1411" t="s">
        <v>2474</v>
      </c>
      <c r="EL2059" s="1411" t="s">
        <v>1908</v>
      </c>
      <c r="EM2059" s="1411" t="s">
        <v>4827</v>
      </c>
      <c r="EN2059" s="1411" t="s">
        <v>1910</v>
      </c>
      <c r="EO2059" s="1414" t="s">
        <v>1911</v>
      </c>
    </row>
    <row r="2060" spans="136:145">
      <c r="EF2060" s="1412"/>
      <c r="EG2060" s="1411" t="s">
        <v>6201</v>
      </c>
      <c r="EH2060" s="1411" t="s">
        <v>600</v>
      </c>
      <c r="EI2060" s="1411" t="s">
        <v>2439</v>
      </c>
      <c r="EJ2060" s="1411" t="s">
        <v>2476</v>
      </c>
      <c r="EK2060" s="1411" t="s">
        <v>2476</v>
      </c>
      <c r="EL2060" s="1411" t="s">
        <v>1908</v>
      </c>
      <c r="EM2060" s="1411" t="s">
        <v>4827</v>
      </c>
      <c r="EN2060" s="1411" t="s">
        <v>1910</v>
      </c>
      <c r="EO2060" s="1414" t="s">
        <v>1911</v>
      </c>
    </row>
    <row r="2061" spans="136:145">
      <c r="EF2061" s="1412"/>
      <c r="EG2061" s="1411" t="s">
        <v>6202</v>
      </c>
      <c r="EH2061" s="1411" t="s">
        <v>600</v>
      </c>
      <c r="EI2061" s="1411" t="s">
        <v>2439</v>
      </c>
      <c r="EJ2061" s="1411" t="s">
        <v>2927</v>
      </c>
      <c r="EK2061" s="1411" t="s">
        <v>2927</v>
      </c>
      <c r="EL2061" s="1411" t="s">
        <v>1908</v>
      </c>
      <c r="EM2061" s="1411" t="s">
        <v>4827</v>
      </c>
      <c r="EN2061" s="1411" t="s">
        <v>1910</v>
      </c>
      <c r="EO2061" s="1414" t="s">
        <v>1911</v>
      </c>
    </row>
    <row r="2062" spans="136:145">
      <c r="EF2062" s="1412"/>
      <c r="EG2062" s="1411" t="s">
        <v>6203</v>
      </c>
      <c r="EH2062" s="1411" t="s">
        <v>600</v>
      </c>
      <c r="EI2062" s="1411" t="s">
        <v>2439</v>
      </c>
      <c r="EJ2062" s="1411" t="s">
        <v>6204</v>
      </c>
      <c r="EK2062" s="1411" t="s">
        <v>6204</v>
      </c>
      <c r="EL2062" s="1411" t="s">
        <v>1908</v>
      </c>
      <c r="EM2062" s="1411" t="s">
        <v>4827</v>
      </c>
      <c r="EN2062" s="1411" t="s">
        <v>1910</v>
      </c>
      <c r="EO2062" s="1414" t="s">
        <v>1911</v>
      </c>
    </row>
    <row r="2063" spans="136:145">
      <c r="EF2063" s="1412"/>
      <c r="EG2063" s="1411" t="s">
        <v>6205</v>
      </c>
      <c r="EH2063" s="1411" t="s">
        <v>605</v>
      </c>
      <c r="EI2063" s="1411" t="s">
        <v>1906</v>
      </c>
      <c r="EJ2063" s="1411" t="s">
        <v>6206</v>
      </c>
      <c r="EK2063" s="1411" t="s">
        <v>6206</v>
      </c>
      <c r="EL2063" s="1411" t="s">
        <v>1908</v>
      </c>
      <c r="EM2063" s="1411" t="s">
        <v>6207</v>
      </c>
      <c r="EN2063" s="1411" t="s">
        <v>1910</v>
      </c>
      <c r="EO2063" s="1414" t="s">
        <v>1911</v>
      </c>
    </row>
    <row r="2064" spans="136:145">
      <c r="EF2064" s="1412"/>
      <c r="EG2064" s="1411" t="s">
        <v>6208</v>
      </c>
      <c r="EH2064" s="1411" t="s">
        <v>605</v>
      </c>
      <c r="EI2064" s="1411" t="s">
        <v>1906</v>
      </c>
      <c r="EJ2064" s="1411" t="s">
        <v>6209</v>
      </c>
      <c r="EK2064" s="1411" t="s">
        <v>6209</v>
      </c>
      <c r="EL2064" s="1411" t="s">
        <v>1908</v>
      </c>
      <c r="EM2064" s="1411" t="s">
        <v>6207</v>
      </c>
      <c r="EN2064" s="1411" t="s">
        <v>1910</v>
      </c>
      <c r="EO2064" s="1414" t="s">
        <v>1911</v>
      </c>
    </row>
    <row r="2065" spans="136:145">
      <c r="EF2065" s="1412"/>
      <c r="EG2065" s="1411" t="s">
        <v>6210</v>
      </c>
      <c r="EH2065" s="1411" t="s">
        <v>605</v>
      </c>
      <c r="EI2065" s="1411" t="s">
        <v>1906</v>
      </c>
      <c r="EJ2065" s="1411" t="s">
        <v>6211</v>
      </c>
      <c r="EK2065" s="1411" t="s">
        <v>6212</v>
      </c>
      <c r="EL2065" s="1411" t="s">
        <v>1908</v>
      </c>
      <c r="EM2065" s="1411" t="s">
        <v>6207</v>
      </c>
      <c r="EN2065" s="1411" t="s">
        <v>1910</v>
      </c>
      <c r="EO2065" s="1414" t="s">
        <v>1911</v>
      </c>
    </row>
    <row r="2066" spans="136:145">
      <c r="EF2066" s="1412"/>
      <c r="EG2066" s="1411" t="s">
        <v>6213</v>
      </c>
      <c r="EH2066" s="1411" t="s">
        <v>605</v>
      </c>
      <c r="EI2066" s="1411" t="s">
        <v>1906</v>
      </c>
      <c r="EJ2066" s="1411" t="s">
        <v>6214</v>
      </c>
      <c r="EK2066" s="1411" t="s">
        <v>6215</v>
      </c>
      <c r="EL2066" s="1411" t="s">
        <v>1908</v>
      </c>
      <c r="EM2066" s="1411" t="s">
        <v>6207</v>
      </c>
      <c r="EN2066" s="1411" t="s">
        <v>1910</v>
      </c>
      <c r="EO2066" s="1414" t="s">
        <v>1911</v>
      </c>
    </row>
    <row r="2067" spans="136:145">
      <c r="EF2067" s="1412"/>
      <c r="EG2067" s="1411" t="s">
        <v>6216</v>
      </c>
      <c r="EH2067" s="1411" t="s">
        <v>605</v>
      </c>
      <c r="EI2067" s="1411" t="s">
        <v>1906</v>
      </c>
      <c r="EJ2067" s="1411" t="s">
        <v>6217</v>
      </c>
      <c r="EK2067" s="1411" t="s">
        <v>6217</v>
      </c>
      <c r="EL2067" s="1411" t="s">
        <v>1908</v>
      </c>
      <c r="EM2067" s="1411" t="s">
        <v>6207</v>
      </c>
      <c r="EN2067" s="1411" t="s">
        <v>1910</v>
      </c>
      <c r="EO2067" s="1414" t="s">
        <v>1911</v>
      </c>
    </row>
    <row r="2068" spans="136:145">
      <c r="EF2068" s="1412"/>
      <c r="EG2068" s="1411" t="s">
        <v>6218</v>
      </c>
      <c r="EH2068" s="1411" t="s">
        <v>605</v>
      </c>
      <c r="EI2068" s="1411" t="s">
        <v>1906</v>
      </c>
      <c r="EJ2068" s="1411" t="s">
        <v>6219</v>
      </c>
      <c r="EK2068" s="1411" t="s">
        <v>6219</v>
      </c>
      <c r="EL2068" s="1411" t="s">
        <v>1908</v>
      </c>
      <c r="EM2068" s="1411" t="s">
        <v>6207</v>
      </c>
      <c r="EN2068" s="1411" t="s">
        <v>1910</v>
      </c>
      <c r="EO2068" s="1414" t="s">
        <v>1911</v>
      </c>
    </row>
    <row r="2069" spans="136:145">
      <c r="EF2069" s="1412"/>
      <c r="EG2069" s="1411" t="s">
        <v>6220</v>
      </c>
      <c r="EH2069" s="1411" t="s">
        <v>605</v>
      </c>
      <c r="EI2069" s="1411" t="s">
        <v>1906</v>
      </c>
      <c r="EJ2069" s="1411" t="s">
        <v>6221</v>
      </c>
      <c r="EK2069" s="1411" t="s">
        <v>6222</v>
      </c>
      <c r="EL2069" s="1411" t="s">
        <v>1908</v>
      </c>
      <c r="EM2069" s="1411" t="s">
        <v>6207</v>
      </c>
      <c r="EN2069" s="1411" t="s">
        <v>1910</v>
      </c>
      <c r="EO2069" s="1414" t="s">
        <v>1911</v>
      </c>
    </row>
    <row r="2070" spans="136:145">
      <c r="EF2070" s="1412"/>
      <c r="EG2070" s="1411" t="s">
        <v>6223</v>
      </c>
      <c r="EH2070" s="1411" t="s">
        <v>605</v>
      </c>
      <c r="EI2070" s="1411" t="s">
        <v>1906</v>
      </c>
      <c r="EJ2070" s="1411" t="s">
        <v>6224</v>
      </c>
      <c r="EK2070" s="1411" t="s">
        <v>6225</v>
      </c>
      <c r="EL2070" s="1411" t="s">
        <v>1908</v>
      </c>
      <c r="EM2070" s="1411" t="s">
        <v>6207</v>
      </c>
      <c r="EN2070" s="1411" t="s">
        <v>1910</v>
      </c>
      <c r="EO2070" s="1414" t="s">
        <v>1911</v>
      </c>
    </row>
    <row r="2071" spans="136:145">
      <c r="EF2071" s="1412"/>
      <c r="EG2071" s="1411" t="s">
        <v>6226</v>
      </c>
      <c r="EH2071" s="1411" t="s">
        <v>605</v>
      </c>
      <c r="EI2071" s="1411" t="s">
        <v>1906</v>
      </c>
      <c r="EJ2071" s="1411" t="s">
        <v>6227</v>
      </c>
      <c r="EK2071" s="1411" t="s">
        <v>6228</v>
      </c>
      <c r="EL2071" s="1411" t="s">
        <v>1908</v>
      </c>
      <c r="EM2071" s="1411" t="s">
        <v>6207</v>
      </c>
      <c r="EN2071" s="1411" t="s">
        <v>1910</v>
      </c>
      <c r="EO2071" s="1414" t="s">
        <v>1911</v>
      </c>
    </row>
    <row r="2072" spans="136:145">
      <c r="EF2072" s="1412"/>
      <c r="EG2072" s="1411" t="s">
        <v>6229</v>
      </c>
      <c r="EH2072" s="1411" t="s">
        <v>605</v>
      </c>
      <c r="EI2072" s="1411" t="s">
        <v>1906</v>
      </c>
      <c r="EJ2072" s="1411" t="s">
        <v>6230</v>
      </c>
      <c r="EK2072" s="1411" t="s">
        <v>6231</v>
      </c>
      <c r="EL2072" s="1411" t="s">
        <v>1908</v>
      </c>
      <c r="EM2072" s="1411" t="s">
        <v>6207</v>
      </c>
      <c r="EN2072" s="1411" t="s">
        <v>1910</v>
      </c>
      <c r="EO2072" s="1414" t="s">
        <v>1911</v>
      </c>
    </row>
    <row r="2073" spans="136:145">
      <c r="EF2073" s="1412"/>
      <c r="EG2073" s="1411" t="s">
        <v>6232</v>
      </c>
      <c r="EH2073" s="1411" t="s">
        <v>605</v>
      </c>
      <c r="EI2073" s="1411" t="s">
        <v>1906</v>
      </c>
      <c r="EJ2073" s="1411" t="s">
        <v>6233</v>
      </c>
      <c r="EK2073" s="1411" t="s">
        <v>849</v>
      </c>
      <c r="EL2073" s="1411" t="s">
        <v>1908</v>
      </c>
      <c r="EM2073" s="1411" t="s">
        <v>6207</v>
      </c>
      <c r="EN2073" s="1411" t="s">
        <v>1910</v>
      </c>
      <c r="EO2073" s="1414" t="s">
        <v>1911</v>
      </c>
    </row>
    <row r="2074" spans="136:145">
      <c r="EF2074" s="1412"/>
      <c r="EG2074" s="1411" t="s">
        <v>6234</v>
      </c>
      <c r="EH2074" s="1411" t="s">
        <v>605</v>
      </c>
      <c r="EI2074" s="1411" t="s">
        <v>1906</v>
      </c>
      <c r="EJ2074" s="1411" t="s">
        <v>6235</v>
      </c>
      <c r="EK2074" s="1411" t="s">
        <v>6236</v>
      </c>
      <c r="EL2074" s="1411" t="s">
        <v>1908</v>
      </c>
      <c r="EM2074" s="1411" t="s">
        <v>6207</v>
      </c>
      <c r="EN2074" s="1411" t="s">
        <v>1910</v>
      </c>
      <c r="EO2074" s="1414" t="s">
        <v>1911</v>
      </c>
    </row>
    <row r="2075" spans="136:145">
      <c r="EF2075" s="1412"/>
      <c r="EG2075" s="1411" t="s">
        <v>6237</v>
      </c>
      <c r="EH2075" s="1411" t="s">
        <v>605</v>
      </c>
      <c r="EI2075" s="1411" t="s">
        <v>1906</v>
      </c>
      <c r="EJ2075" s="1411" t="s">
        <v>6238</v>
      </c>
      <c r="EK2075" s="1411" t="s">
        <v>6239</v>
      </c>
      <c r="EL2075" s="1411" t="s">
        <v>1908</v>
      </c>
      <c r="EM2075" s="1411" t="s">
        <v>6207</v>
      </c>
      <c r="EN2075" s="1411" t="s">
        <v>1910</v>
      </c>
      <c r="EO2075" s="1414" t="s">
        <v>1911</v>
      </c>
    </row>
    <row r="2076" spans="136:145">
      <c r="EF2076" s="1412"/>
      <c r="EG2076" s="1411" t="s">
        <v>6240</v>
      </c>
      <c r="EH2076" s="1411" t="s">
        <v>605</v>
      </c>
      <c r="EI2076" s="1411" t="s">
        <v>1906</v>
      </c>
      <c r="EJ2076" s="1411" t="s">
        <v>6241</v>
      </c>
      <c r="EK2076" s="1411" t="s">
        <v>6241</v>
      </c>
      <c r="EL2076" s="1411" t="s">
        <v>1980</v>
      </c>
      <c r="EM2076" s="1411" t="s">
        <v>1981</v>
      </c>
      <c r="EN2076" s="1411" t="s">
        <v>1910</v>
      </c>
      <c r="EO2076" s="1414" t="s">
        <v>1982</v>
      </c>
    </row>
    <row r="2077" spans="136:145">
      <c r="EF2077" s="1412"/>
      <c r="EG2077" s="1411" t="s">
        <v>6242</v>
      </c>
      <c r="EH2077" s="1411" t="s">
        <v>605</v>
      </c>
      <c r="EI2077" s="1411" t="s">
        <v>1906</v>
      </c>
      <c r="EJ2077" s="1411" t="s">
        <v>6243</v>
      </c>
      <c r="EK2077" s="1411" t="s">
        <v>6243</v>
      </c>
      <c r="EL2077" s="1411" t="s">
        <v>1980</v>
      </c>
      <c r="EM2077" s="1411" t="s">
        <v>1981</v>
      </c>
      <c r="EN2077" s="1411" t="s">
        <v>1910</v>
      </c>
      <c r="EO2077" s="1414" t="s">
        <v>1982</v>
      </c>
    </row>
    <row r="2078" spans="136:145">
      <c r="EF2078" s="1412"/>
      <c r="EG2078" s="1411" t="s">
        <v>6244</v>
      </c>
      <c r="EH2078" s="1411" t="s">
        <v>605</v>
      </c>
      <c r="EI2078" s="1411" t="s">
        <v>1906</v>
      </c>
      <c r="EJ2078" s="1411" t="s">
        <v>6245</v>
      </c>
      <c r="EK2078" s="1411" t="s">
        <v>6245</v>
      </c>
      <c r="EL2078" s="1411" t="s">
        <v>1980</v>
      </c>
      <c r="EM2078" s="1411" t="s">
        <v>1981</v>
      </c>
      <c r="EN2078" s="1411" t="s">
        <v>1910</v>
      </c>
      <c r="EO2078" s="1414" t="s">
        <v>1982</v>
      </c>
    </row>
    <row r="2079" spans="136:145">
      <c r="EF2079" s="1412"/>
      <c r="EG2079" s="1411" t="s">
        <v>6246</v>
      </c>
      <c r="EH2079" s="1411" t="s">
        <v>605</v>
      </c>
      <c r="EI2079" s="1411" t="s">
        <v>1906</v>
      </c>
      <c r="EJ2079" s="1411" t="s">
        <v>6247</v>
      </c>
      <c r="EK2079" s="1411" t="s">
        <v>6247</v>
      </c>
      <c r="EL2079" s="1411" t="s">
        <v>1908</v>
      </c>
      <c r="EM2079" s="1411" t="s">
        <v>6207</v>
      </c>
      <c r="EN2079" s="1411" t="s">
        <v>1910</v>
      </c>
      <c r="EO2079" s="1414" t="s">
        <v>1911</v>
      </c>
    </row>
    <row r="2080" spans="136:145">
      <c r="EF2080" s="1412"/>
      <c r="EG2080" s="1411" t="s">
        <v>6248</v>
      </c>
      <c r="EH2080" s="1411" t="s">
        <v>605</v>
      </c>
      <c r="EI2080" s="1411" t="s">
        <v>1906</v>
      </c>
      <c r="EJ2080" s="1411" t="s">
        <v>6249</v>
      </c>
      <c r="EK2080" s="1411" t="s">
        <v>6249</v>
      </c>
      <c r="EL2080" s="1411" t="s">
        <v>1908</v>
      </c>
      <c r="EM2080" s="1411" t="s">
        <v>6207</v>
      </c>
      <c r="EN2080" s="1411" t="s">
        <v>1910</v>
      </c>
      <c r="EO2080" s="1414" t="s">
        <v>1911</v>
      </c>
    </row>
    <row r="2081" spans="136:145">
      <c r="EF2081" s="1412"/>
      <c r="EG2081" s="1411" t="s">
        <v>6250</v>
      </c>
      <c r="EH2081" s="1411" t="s">
        <v>605</v>
      </c>
      <c r="EI2081" s="1411" t="s">
        <v>1906</v>
      </c>
      <c r="EJ2081" s="1411" t="s">
        <v>6251</v>
      </c>
      <c r="EK2081" s="1411" t="s">
        <v>6251</v>
      </c>
      <c r="EL2081" s="1411" t="s">
        <v>1908</v>
      </c>
      <c r="EM2081" s="1411" t="s">
        <v>6207</v>
      </c>
      <c r="EN2081" s="1411" t="s">
        <v>1910</v>
      </c>
      <c r="EO2081" s="1414" t="s">
        <v>1911</v>
      </c>
    </row>
    <row r="2082" spans="136:145">
      <c r="EF2082" s="1412"/>
      <c r="EG2082" s="1411" t="s">
        <v>6252</v>
      </c>
      <c r="EH2082" s="1411" t="s">
        <v>605</v>
      </c>
      <c r="EI2082" s="1411" t="s">
        <v>2439</v>
      </c>
      <c r="EJ2082" s="1411" t="s">
        <v>6253</v>
      </c>
      <c r="EK2082" s="1411" t="s">
        <v>6254</v>
      </c>
      <c r="EL2082" s="1411" t="s">
        <v>1908</v>
      </c>
      <c r="EM2082" s="1411" t="s">
        <v>4827</v>
      </c>
      <c r="EN2082" s="1411" t="s">
        <v>1910</v>
      </c>
      <c r="EO2082" s="1414" t="s">
        <v>1911</v>
      </c>
    </row>
    <row r="2083" spans="136:145">
      <c r="EF2083" s="1412"/>
      <c r="EG2083" s="1411" t="s">
        <v>6255</v>
      </c>
      <c r="EH2083" s="1411" t="s">
        <v>605</v>
      </c>
      <c r="EI2083" s="1411" t="s">
        <v>2439</v>
      </c>
      <c r="EJ2083" s="1411" t="s">
        <v>6256</v>
      </c>
      <c r="EK2083" s="1411" t="s">
        <v>6256</v>
      </c>
      <c r="EL2083" s="1411" t="s">
        <v>1908</v>
      </c>
      <c r="EM2083" s="1411" t="s">
        <v>4827</v>
      </c>
      <c r="EN2083" s="1411" t="s">
        <v>1910</v>
      </c>
      <c r="EO2083" s="1414" t="s">
        <v>1911</v>
      </c>
    </row>
    <row r="2084" spans="136:145">
      <c r="EF2084" s="1412"/>
      <c r="EG2084" s="1411" t="s">
        <v>6257</v>
      </c>
      <c r="EH2084" s="1411" t="s">
        <v>605</v>
      </c>
      <c r="EI2084" s="1411" t="s">
        <v>2439</v>
      </c>
      <c r="EJ2084" s="1411" t="s">
        <v>6258</v>
      </c>
      <c r="EK2084" s="1411" t="s">
        <v>6258</v>
      </c>
      <c r="EL2084" s="1411" t="s">
        <v>1908</v>
      </c>
      <c r="EM2084" s="1411" t="s">
        <v>4827</v>
      </c>
      <c r="EN2084" s="1411" t="s">
        <v>1910</v>
      </c>
      <c r="EO2084" s="1414" t="s">
        <v>1911</v>
      </c>
    </row>
    <row r="2085" spans="136:145">
      <c r="EF2085" s="1412"/>
      <c r="EG2085" s="1411" t="s">
        <v>6259</v>
      </c>
      <c r="EH2085" s="1411" t="s">
        <v>605</v>
      </c>
      <c r="EI2085" s="1411" t="s">
        <v>2439</v>
      </c>
      <c r="EJ2085" s="1411" t="s">
        <v>2056</v>
      </c>
      <c r="EK2085" s="1411" t="s">
        <v>2056</v>
      </c>
      <c r="EL2085" s="1411" t="s">
        <v>1908</v>
      </c>
      <c r="EM2085" s="1411" t="s">
        <v>4827</v>
      </c>
      <c r="EN2085" s="1411" t="s">
        <v>1910</v>
      </c>
      <c r="EO2085" s="1414" t="s">
        <v>1911</v>
      </c>
    </row>
    <row r="2086" spans="136:145">
      <c r="EF2086" s="1412"/>
      <c r="EG2086" s="1411" t="s">
        <v>6260</v>
      </c>
      <c r="EH2086" s="1411" t="s">
        <v>605</v>
      </c>
      <c r="EI2086" s="1411" t="s">
        <v>2439</v>
      </c>
      <c r="EJ2086" s="1411" t="s">
        <v>6261</v>
      </c>
      <c r="EK2086" s="1411" t="s">
        <v>6261</v>
      </c>
      <c r="EL2086" s="1411" t="s">
        <v>1908</v>
      </c>
      <c r="EM2086" s="1411" t="s">
        <v>4827</v>
      </c>
      <c r="EN2086" s="1411" t="s">
        <v>1910</v>
      </c>
      <c r="EO2086" s="1414" t="s">
        <v>1911</v>
      </c>
    </row>
    <row r="2087" spans="136:145">
      <c r="EF2087" s="1412"/>
      <c r="EG2087" s="1411" t="s">
        <v>6262</v>
      </c>
      <c r="EH2087" s="1411" t="s">
        <v>605</v>
      </c>
      <c r="EI2087" s="1411" t="s">
        <v>2439</v>
      </c>
      <c r="EJ2087" s="1411" t="s">
        <v>6066</v>
      </c>
      <c r="EK2087" s="1411" t="s">
        <v>6066</v>
      </c>
      <c r="EL2087" s="1411" t="s">
        <v>1908</v>
      </c>
      <c r="EM2087" s="1411" t="s">
        <v>4827</v>
      </c>
      <c r="EN2087" s="1411" t="s">
        <v>1910</v>
      </c>
      <c r="EO2087" s="1414" t="s">
        <v>1911</v>
      </c>
    </row>
    <row r="2088" spans="136:145">
      <c r="EF2088" s="1412"/>
      <c r="EG2088" s="1411" t="s">
        <v>6263</v>
      </c>
      <c r="EH2088" s="1411" t="s">
        <v>605</v>
      </c>
      <c r="EI2088" s="1411" t="s">
        <v>2439</v>
      </c>
      <c r="EJ2088" s="1411" t="s">
        <v>6264</v>
      </c>
      <c r="EK2088" s="1411" t="s">
        <v>6264</v>
      </c>
      <c r="EL2088" s="1411" t="s">
        <v>1908</v>
      </c>
      <c r="EM2088" s="1411" t="s">
        <v>4827</v>
      </c>
      <c r="EN2088" s="1411" t="s">
        <v>1910</v>
      </c>
      <c r="EO2088" s="1414" t="s">
        <v>1911</v>
      </c>
    </row>
    <row r="2089" spans="136:145">
      <c r="EF2089" s="1412"/>
      <c r="EG2089" s="1411" t="s">
        <v>6265</v>
      </c>
      <c r="EH2089" s="1411" t="s">
        <v>605</v>
      </c>
      <c r="EI2089" s="1411" t="s">
        <v>2439</v>
      </c>
      <c r="EJ2089" s="1411" t="s">
        <v>6266</v>
      </c>
      <c r="EK2089" s="1411" t="s">
        <v>6266</v>
      </c>
      <c r="EL2089" s="1411" t="s">
        <v>1908</v>
      </c>
      <c r="EM2089" s="1411" t="s">
        <v>4827</v>
      </c>
      <c r="EN2089" s="1411" t="s">
        <v>1910</v>
      </c>
      <c r="EO2089" s="1414" t="s">
        <v>1911</v>
      </c>
    </row>
    <row r="2090" spans="136:145">
      <c r="EF2090" s="1412"/>
      <c r="EG2090" s="1411" t="s">
        <v>6267</v>
      </c>
      <c r="EH2090" s="1411" t="s">
        <v>605</v>
      </c>
      <c r="EI2090" s="1411" t="s">
        <v>2439</v>
      </c>
      <c r="EJ2090" s="1411" t="s">
        <v>6072</v>
      </c>
      <c r="EK2090" s="1411" t="s">
        <v>6072</v>
      </c>
      <c r="EL2090" s="1411" t="s">
        <v>1908</v>
      </c>
      <c r="EM2090" s="1411" t="s">
        <v>4827</v>
      </c>
      <c r="EN2090" s="1411" t="s">
        <v>1910</v>
      </c>
      <c r="EO2090" s="1414" t="s">
        <v>1911</v>
      </c>
    </row>
    <row r="2091" spans="136:145">
      <c r="EF2091" s="1412"/>
      <c r="EG2091" s="1411" t="s">
        <v>6268</v>
      </c>
      <c r="EH2091" s="1411" t="s">
        <v>605</v>
      </c>
      <c r="EI2091" s="1411" t="s">
        <v>2439</v>
      </c>
      <c r="EJ2091" s="1411" t="s">
        <v>6269</v>
      </c>
      <c r="EK2091" s="1411" t="s">
        <v>6269</v>
      </c>
      <c r="EL2091" s="1411" t="s">
        <v>1908</v>
      </c>
      <c r="EM2091" s="1411" t="s">
        <v>4827</v>
      </c>
      <c r="EN2091" s="1411" t="s">
        <v>1910</v>
      </c>
      <c r="EO2091" s="1414" t="s">
        <v>1911</v>
      </c>
    </row>
    <row r="2092" spans="136:145">
      <c r="EF2092" s="1412"/>
      <c r="EG2092" s="1411" t="s">
        <v>6270</v>
      </c>
      <c r="EH2092" s="1411" t="s">
        <v>605</v>
      </c>
      <c r="EI2092" s="1411" t="s">
        <v>2439</v>
      </c>
      <c r="EJ2092" s="1411" t="s">
        <v>6271</v>
      </c>
      <c r="EK2092" s="1411" t="s">
        <v>6271</v>
      </c>
      <c r="EL2092" s="1411" t="s">
        <v>1908</v>
      </c>
      <c r="EM2092" s="1411" t="s">
        <v>4827</v>
      </c>
      <c r="EN2092" s="1411" t="s">
        <v>1910</v>
      </c>
      <c r="EO2092" s="1414" t="s">
        <v>1911</v>
      </c>
    </row>
    <row r="2093" spans="136:145">
      <c r="EF2093" s="1412"/>
      <c r="EG2093" s="1411" t="s">
        <v>6272</v>
      </c>
      <c r="EH2093" s="1411" t="s">
        <v>605</v>
      </c>
      <c r="EI2093" s="1411" t="s">
        <v>2439</v>
      </c>
      <c r="EJ2093" s="1411" t="s">
        <v>6273</v>
      </c>
      <c r="EK2093" s="1411" t="s">
        <v>6273</v>
      </c>
      <c r="EL2093" s="1411" t="s">
        <v>1908</v>
      </c>
      <c r="EM2093" s="1411" t="s">
        <v>4827</v>
      </c>
      <c r="EN2093" s="1411" t="s">
        <v>1910</v>
      </c>
      <c r="EO2093" s="1414" t="s">
        <v>1911</v>
      </c>
    </row>
    <row r="2094" spans="136:145">
      <c r="EF2094" s="1412"/>
      <c r="EG2094" s="1411" t="s">
        <v>6274</v>
      </c>
      <c r="EH2094" s="1411" t="s">
        <v>605</v>
      </c>
      <c r="EI2094" s="1411" t="s">
        <v>2439</v>
      </c>
      <c r="EJ2094" s="1411" t="s">
        <v>2224</v>
      </c>
      <c r="EK2094" s="1411" t="s">
        <v>2224</v>
      </c>
      <c r="EL2094" s="1411" t="s">
        <v>1908</v>
      </c>
      <c r="EM2094" s="1411" t="s">
        <v>4827</v>
      </c>
      <c r="EN2094" s="1411" t="s">
        <v>1910</v>
      </c>
      <c r="EO2094" s="1414" t="s">
        <v>1911</v>
      </c>
    </row>
    <row r="2095" spans="136:145">
      <c r="EF2095" s="1412"/>
      <c r="EG2095" s="1411" t="s">
        <v>6275</v>
      </c>
      <c r="EH2095" s="1411" t="s">
        <v>605</v>
      </c>
      <c r="EI2095" s="1411" t="s">
        <v>2439</v>
      </c>
      <c r="EJ2095" s="1411" t="s">
        <v>6276</v>
      </c>
      <c r="EK2095" s="1411" t="s">
        <v>6276</v>
      </c>
      <c r="EL2095" s="1411" t="s">
        <v>1908</v>
      </c>
      <c r="EM2095" s="1411" t="s">
        <v>4827</v>
      </c>
      <c r="EN2095" s="1411" t="s">
        <v>1910</v>
      </c>
      <c r="EO2095" s="1414" t="s">
        <v>1911</v>
      </c>
    </row>
    <row r="2096" spans="136:145">
      <c r="EF2096" s="1412"/>
      <c r="EG2096" s="1411" t="s">
        <v>6277</v>
      </c>
      <c r="EH2096" s="1411" t="s">
        <v>605</v>
      </c>
      <c r="EI2096" s="1411" t="s">
        <v>2439</v>
      </c>
      <c r="EJ2096" s="1411" t="s">
        <v>6278</v>
      </c>
      <c r="EK2096" s="1411" t="s">
        <v>6278</v>
      </c>
      <c r="EL2096" s="1411" t="s">
        <v>1908</v>
      </c>
      <c r="EM2096" s="1411" t="s">
        <v>4827</v>
      </c>
      <c r="EN2096" s="1411" t="s">
        <v>1910</v>
      </c>
      <c r="EO2096" s="1414" t="s">
        <v>1911</v>
      </c>
    </row>
    <row r="2097" spans="136:145">
      <c r="EF2097" s="1412"/>
      <c r="EG2097" s="1411" t="s">
        <v>6279</v>
      </c>
      <c r="EH2097" s="1411" t="s">
        <v>609</v>
      </c>
      <c r="EI2097" s="1411" t="s">
        <v>1906</v>
      </c>
      <c r="EJ2097" s="1411" t="s">
        <v>6280</v>
      </c>
      <c r="EK2097" s="1411" t="s">
        <v>6280</v>
      </c>
      <c r="EL2097" s="1411" t="s">
        <v>1908</v>
      </c>
      <c r="EM2097" s="1411" t="s">
        <v>6281</v>
      </c>
      <c r="EN2097" s="1411" t="s">
        <v>1910</v>
      </c>
      <c r="EO2097" s="1414" t="s">
        <v>1911</v>
      </c>
    </row>
    <row r="2098" spans="136:145">
      <c r="EF2098" s="1412"/>
      <c r="EG2098" s="1411" t="s">
        <v>6282</v>
      </c>
      <c r="EH2098" s="1411" t="s">
        <v>609</v>
      </c>
      <c r="EI2098" s="1411" t="s">
        <v>1906</v>
      </c>
      <c r="EJ2098" s="1411" t="s">
        <v>863</v>
      </c>
      <c r="EK2098" s="1411" t="s">
        <v>863</v>
      </c>
      <c r="EL2098" s="1411" t="s">
        <v>1908</v>
      </c>
      <c r="EM2098" s="1411" t="s">
        <v>6281</v>
      </c>
      <c r="EN2098" s="1411" t="s">
        <v>1910</v>
      </c>
      <c r="EO2098" s="1414" t="s">
        <v>1911</v>
      </c>
    </row>
    <row r="2099" spans="136:145">
      <c r="EF2099" s="1412"/>
      <c r="EG2099" s="1411" t="s">
        <v>6283</v>
      </c>
      <c r="EH2099" s="1411" t="s">
        <v>609</v>
      </c>
      <c r="EI2099" s="1411" t="s">
        <v>1906</v>
      </c>
      <c r="EJ2099" s="1411" t="s">
        <v>864</v>
      </c>
      <c r="EK2099" s="1411" t="s">
        <v>864</v>
      </c>
      <c r="EL2099" s="1411" t="s">
        <v>1908</v>
      </c>
      <c r="EM2099" s="1411" t="s">
        <v>6281</v>
      </c>
      <c r="EN2099" s="1411" t="s">
        <v>1910</v>
      </c>
      <c r="EO2099" s="1414" t="s">
        <v>1911</v>
      </c>
    </row>
    <row r="2100" spans="136:145">
      <c r="EF2100" s="1412"/>
      <c r="EG2100" s="1411" t="s">
        <v>6284</v>
      </c>
      <c r="EH2100" s="1411" t="s">
        <v>609</v>
      </c>
      <c r="EI2100" s="1411" t="s">
        <v>1906</v>
      </c>
      <c r="EJ2100" s="1411" t="s">
        <v>6285</v>
      </c>
      <c r="EK2100" s="1411" t="s">
        <v>6285</v>
      </c>
      <c r="EL2100" s="1411" t="s">
        <v>1908</v>
      </c>
      <c r="EM2100" s="1411" t="s">
        <v>6281</v>
      </c>
      <c r="EN2100" s="1411" t="s">
        <v>1910</v>
      </c>
      <c r="EO2100" s="1414" t="s">
        <v>1911</v>
      </c>
    </row>
    <row r="2101" spans="136:145">
      <c r="EF2101" s="1412"/>
      <c r="EG2101" s="1411" t="s">
        <v>6286</v>
      </c>
      <c r="EH2101" s="1411" t="s">
        <v>609</v>
      </c>
      <c r="EI2101" s="1411" t="s">
        <v>1906</v>
      </c>
      <c r="EJ2101" s="1411" t="s">
        <v>6287</v>
      </c>
      <c r="EK2101" s="1411" t="s">
        <v>865</v>
      </c>
      <c r="EL2101" s="1411" t="s">
        <v>1908</v>
      </c>
      <c r="EM2101" s="1411" t="s">
        <v>6281</v>
      </c>
      <c r="EN2101" s="1411" t="s">
        <v>1910</v>
      </c>
      <c r="EO2101" s="1414" t="s">
        <v>1911</v>
      </c>
    </row>
    <row r="2102" spans="136:145">
      <c r="EF2102" s="1412"/>
      <c r="EG2102" s="1411" t="s">
        <v>6288</v>
      </c>
      <c r="EH2102" s="1411" t="s">
        <v>609</v>
      </c>
      <c r="EI2102" s="1411" t="s">
        <v>1906</v>
      </c>
      <c r="EJ2102" s="1411" t="s">
        <v>6289</v>
      </c>
      <c r="EK2102" s="1411" t="s">
        <v>866</v>
      </c>
      <c r="EL2102" s="1411" t="s">
        <v>1908</v>
      </c>
      <c r="EM2102" s="1411" t="s">
        <v>6281</v>
      </c>
      <c r="EN2102" s="1411" t="s">
        <v>1910</v>
      </c>
      <c r="EO2102" s="1414" t="s">
        <v>1911</v>
      </c>
    </row>
    <row r="2103" spans="136:145">
      <c r="EF2103" s="1412"/>
      <c r="EG2103" s="1411" t="s">
        <v>6290</v>
      </c>
      <c r="EH2103" s="1411" t="s">
        <v>609</v>
      </c>
      <c r="EI2103" s="1411" t="s">
        <v>1906</v>
      </c>
      <c r="EJ2103" s="1411" t="s">
        <v>6291</v>
      </c>
      <c r="EK2103" s="1411" t="s">
        <v>867</v>
      </c>
      <c r="EL2103" s="1411" t="s">
        <v>1908</v>
      </c>
      <c r="EM2103" s="1411" t="s">
        <v>6281</v>
      </c>
      <c r="EN2103" s="1411" t="s">
        <v>1910</v>
      </c>
      <c r="EO2103" s="1414" t="s">
        <v>1911</v>
      </c>
    </row>
    <row r="2104" spans="136:145">
      <c r="EF2104" s="1412"/>
      <c r="EG2104" s="1411" t="s">
        <v>6292</v>
      </c>
      <c r="EH2104" s="1411" t="s">
        <v>609</v>
      </c>
      <c r="EI2104" s="1411" t="s">
        <v>1906</v>
      </c>
      <c r="EJ2104" s="1411" t="s">
        <v>6293</v>
      </c>
      <c r="EK2104" s="1411" t="s">
        <v>868</v>
      </c>
      <c r="EL2104" s="1411" t="s">
        <v>1908</v>
      </c>
      <c r="EM2104" s="1411" t="s">
        <v>6281</v>
      </c>
      <c r="EN2104" s="1411" t="s">
        <v>1910</v>
      </c>
      <c r="EO2104" s="1414" t="s">
        <v>1911</v>
      </c>
    </row>
    <row r="2105" spans="136:145">
      <c r="EF2105" s="1412"/>
      <c r="EG2105" s="1411" t="s">
        <v>6294</v>
      </c>
      <c r="EH2105" s="1411" t="s">
        <v>609</v>
      </c>
      <c r="EI2105" s="1411" t="s">
        <v>1906</v>
      </c>
      <c r="EJ2105" s="1411" t="s">
        <v>6295</v>
      </c>
      <c r="EK2105" s="1411" t="s">
        <v>869</v>
      </c>
      <c r="EL2105" s="1411" t="s">
        <v>1908</v>
      </c>
      <c r="EM2105" s="1411" t="s">
        <v>6281</v>
      </c>
      <c r="EN2105" s="1411" t="s">
        <v>1910</v>
      </c>
      <c r="EO2105" s="1414" t="s">
        <v>1911</v>
      </c>
    </row>
    <row r="2106" spans="136:145">
      <c r="EF2106" s="1412"/>
      <c r="EG2106" s="1411" t="s">
        <v>6296</v>
      </c>
      <c r="EH2106" s="1411" t="s">
        <v>609</v>
      </c>
      <c r="EI2106" s="1411" t="s">
        <v>1906</v>
      </c>
      <c r="EJ2106" s="1411" t="s">
        <v>6297</v>
      </c>
      <c r="EK2106" s="1411" t="s">
        <v>870</v>
      </c>
      <c r="EL2106" s="1411" t="s">
        <v>1908</v>
      </c>
      <c r="EM2106" s="1411" t="s">
        <v>6281</v>
      </c>
      <c r="EN2106" s="1411" t="s">
        <v>1910</v>
      </c>
      <c r="EO2106" s="1414" t="s">
        <v>1911</v>
      </c>
    </row>
    <row r="2107" spans="136:145">
      <c r="EF2107" s="1412"/>
      <c r="EG2107" s="1411" t="s">
        <v>6298</v>
      </c>
      <c r="EH2107" s="1411" t="s">
        <v>609</v>
      </c>
      <c r="EI2107" s="1411" t="s">
        <v>1906</v>
      </c>
      <c r="EJ2107" s="1411" t="s">
        <v>6299</v>
      </c>
      <c r="EK2107" s="1411" t="s">
        <v>871</v>
      </c>
      <c r="EL2107" s="1411" t="s">
        <v>1908</v>
      </c>
      <c r="EM2107" s="1411" t="s">
        <v>6281</v>
      </c>
      <c r="EN2107" s="1411" t="s">
        <v>1910</v>
      </c>
      <c r="EO2107" s="1414" t="s">
        <v>1911</v>
      </c>
    </row>
    <row r="2108" spans="136:145">
      <c r="EF2108" s="1412"/>
      <c r="EG2108" s="1411" t="s">
        <v>6300</v>
      </c>
      <c r="EH2108" s="1411" t="s">
        <v>609</v>
      </c>
      <c r="EI2108" s="1411" t="s">
        <v>1906</v>
      </c>
      <c r="EJ2108" s="1411" t="s">
        <v>6301</v>
      </c>
      <c r="EK2108" s="1411" t="s">
        <v>872</v>
      </c>
      <c r="EL2108" s="1411" t="s">
        <v>1908</v>
      </c>
      <c r="EM2108" s="1411" t="s">
        <v>6281</v>
      </c>
      <c r="EN2108" s="1411" t="s">
        <v>1910</v>
      </c>
      <c r="EO2108" s="1414" t="s">
        <v>1911</v>
      </c>
    </row>
    <row r="2109" spans="136:145">
      <c r="EF2109" s="1412"/>
      <c r="EG2109" s="1411" t="s">
        <v>6302</v>
      </c>
      <c r="EH2109" s="1411" t="s">
        <v>609</v>
      </c>
      <c r="EI2109" s="1411" t="s">
        <v>1906</v>
      </c>
      <c r="EJ2109" s="1411" t="s">
        <v>6303</v>
      </c>
      <c r="EK2109" s="1411" t="s">
        <v>873</v>
      </c>
      <c r="EL2109" s="1411" t="s">
        <v>1908</v>
      </c>
      <c r="EM2109" s="1411" t="s">
        <v>6281</v>
      </c>
      <c r="EN2109" s="1411" t="s">
        <v>1910</v>
      </c>
      <c r="EO2109" s="1414" t="s">
        <v>1911</v>
      </c>
    </row>
    <row r="2110" spans="136:145">
      <c r="EF2110" s="1412"/>
      <c r="EG2110" s="1411" t="s">
        <v>6304</v>
      </c>
      <c r="EH2110" s="1411" t="s">
        <v>609</v>
      </c>
      <c r="EI2110" s="1411" t="s">
        <v>1906</v>
      </c>
      <c r="EJ2110" s="1411" t="s">
        <v>6305</v>
      </c>
      <c r="EK2110" s="1411" t="s">
        <v>6306</v>
      </c>
      <c r="EL2110" s="1411" t="s">
        <v>1908</v>
      </c>
      <c r="EM2110" s="1411" t="s">
        <v>6281</v>
      </c>
      <c r="EN2110" s="1411" t="s">
        <v>1910</v>
      </c>
      <c r="EO2110" s="1414" t="s">
        <v>1911</v>
      </c>
    </row>
    <row r="2111" spans="136:145">
      <c r="EF2111" s="1412"/>
      <c r="EG2111" s="1411" t="s">
        <v>6307</v>
      </c>
      <c r="EH2111" s="1411" t="s">
        <v>609</v>
      </c>
      <c r="EI2111" s="1411" t="s">
        <v>1906</v>
      </c>
      <c r="EJ2111" s="1411" t="s">
        <v>6308</v>
      </c>
      <c r="EK2111" s="1411" t="s">
        <v>874</v>
      </c>
      <c r="EL2111" s="1411" t="s">
        <v>1908</v>
      </c>
      <c r="EM2111" s="1411" t="s">
        <v>6281</v>
      </c>
      <c r="EN2111" s="1411" t="s">
        <v>1910</v>
      </c>
      <c r="EO2111" s="1414" t="s">
        <v>1911</v>
      </c>
    </row>
    <row r="2112" spans="136:145">
      <c r="EF2112" s="1412"/>
      <c r="EG2112" s="1411" t="s">
        <v>6309</v>
      </c>
      <c r="EH2112" s="1411" t="s">
        <v>609</v>
      </c>
      <c r="EI2112" s="1411" t="s">
        <v>1906</v>
      </c>
      <c r="EJ2112" s="1411" t="s">
        <v>6310</v>
      </c>
      <c r="EK2112" s="1411" t="s">
        <v>6310</v>
      </c>
      <c r="EL2112" s="1411" t="s">
        <v>1908</v>
      </c>
      <c r="EM2112" s="1411" t="s">
        <v>6281</v>
      </c>
      <c r="EN2112" s="1411" t="s">
        <v>1910</v>
      </c>
      <c r="EO2112" s="1414" t="s">
        <v>1911</v>
      </c>
    </row>
    <row r="2113" spans="136:145">
      <c r="EF2113" s="1412"/>
      <c r="EG2113" s="1411" t="s">
        <v>6311</v>
      </c>
      <c r="EH2113" s="1411" t="s">
        <v>609</v>
      </c>
      <c r="EI2113" s="1411" t="s">
        <v>1906</v>
      </c>
      <c r="EJ2113" s="1411" t="s">
        <v>875</v>
      </c>
      <c r="EK2113" s="1411" t="s">
        <v>875</v>
      </c>
      <c r="EL2113" s="1411" t="s">
        <v>1908</v>
      </c>
      <c r="EM2113" s="1411" t="s">
        <v>6281</v>
      </c>
      <c r="EN2113" s="1411" t="s">
        <v>1910</v>
      </c>
      <c r="EO2113" s="1414" t="s">
        <v>1911</v>
      </c>
    </row>
    <row r="2114" spans="136:145">
      <c r="EF2114" s="1412"/>
      <c r="EG2114" s="1411" t="s">
        <v>6312</v>
      </c>
      <c r="EH2114" s="1411" t="s">
        <v>609</v>
      </c>
      <c r="EI2114" s="1411" t="s">
        <v>1906</v>
      </c>
      <c r="EJ2114" s="1411" t="s">
        <v>876</v>
      </c>
      <c r="EK2114" s="1411" t="s">
        <v>876</v>
      </c>
      <c r="EL2114" s="1411" t="s">
        <v>1980</v>
      </c>
      <c r="EM2114" s="1411" t="s">
        <v>1981</v>
      </c>
      <c r="EN2114" s="1411" t="s">
        <v>1910</v>
      </c>
      <c r="EO2114" s="1414" t="s">
        <v>1982</v>
      </c>
    </row>
    <row r="2115" spans="136:145">
      <c r="EF2115" s="1412"/>
      <c r="EG2115" s="1411" t="s">
        <v>6313</v>
      </c>
      <c r="EH2115" s="1411" t="s">
        <v>609</v>
      </c>
      <c r="EI2115" s="1411" t="s">
        <v>1906</v>
      </c>
      <c r="EJ2115" s="1411" t="s">
        <v>877</v>
      </c>
      <c r="EK2115" s="1411" t="s">
        <v>877</v>
      </c>
      <c r="EL2115" s="1411" t="s">
        <v>1908</v>
      </c>
      <c r="EM2115" s="1411" t="s">
        <v>6281</v>
      </c>
      <c r="EN2115" s="1411" t="s">
        <v>1910</v>
      </c>
      <c r="EO2115" s="1414" t="s">
        <v>1911</v>
      </c>
    </row>
    <row r="2116" spans="136:145">
      <c r="EF2116" s="1412"/>
      <c r="EG2116" s="1411" t="s">
        <v>6314</v>
      </c>
      <c r="EH2116" s="1411" t="s">
        <v>609</v>
      </c>
      <c r="EI2116" s="1411" t="s">
        <v>1906</v>
      </c>
      <c r="EJ2116" s="1411" t="s">
        <v>878</v>
      </c>
      <c r="EK2116" s="1411" t="s">
        <v>878</v>
      </c>
      <c r="EL2116" s="1411" t="s">
        <v>1908</v>
      </c>
      <c r="EM2116" s="1411" t="s">
        <v>6281</v>
      </c>
      <c r="EN2116" s="1411" t="s">
        <v>1910</v>
      </c>
      <c r="EO2116" s="1414" t="s">
        <v>1911</v>
      </c>
    </row>
    <row r="2117" spans="136:145">
      <c r="EF2117" s="1412"/>
      <c r="EG2117" s="1411" t="s">
        <v>6315</v>
      </c>
      <c r="EH2117" s="1411" t="s">
        <v>609</v>
      </c>
      <c r="EI2117" s="1411" t="s">
        <v>1906</v>
      </c>
      <c r="EJ2117" s="1411" t="s">
        <v>6316</v>
      </c>
      <c r="EK2117" s="1411" t="s">
        <v>6316</v>
      </c>
      <c r="EL2117" s="1411" t="s">
        <v>1980</v>
      </c>
      <c r="EM2117" s="1411" t="s">
        <v>1981</v>
      </c>
      <c r="EN2117" s="1411" t="s">
        <v>1910</v>
      </c>
      <c r="EO2117" s="1414" t="s">
        <v>1982</v>
      </c>
    </row>
    <row r="2118" spans="136:145">
      <c r="EF2118" s="1412"/>
      <c r="EG2118" s="1411" t="s">
        <v>6317</v>
      </c>
      <c r="EH2118" s="1411" t="s">
        <v>609</v>
      </c>
      <c r="EI2118" s="1411" t="s">
        <v>2439</v>
      </c>
      <c r="EJ2118" s="1411" t="s">
        <v>6318</v>
      </c>
      <c r="EK2118" s="1411" t="s">
        <v>6318</v>
      </c>
      <c r="EL2118" s="1411" t="s">
        <v>1908</v>
      </c>
      <c r="EM2118" s="1411" t="s">
        <v>6319</v>
      </c>
      <c r="EN2118" s="1411" t="s">
        <v>1910</v>
      </c>
      <c r="EO2118" s="1414" t="s">
        <v>1911</v>
      </c>
    </row>
    <row r="2119" spans="136:145">
      <c r="EF2119" s="1412"/>
      <c r="EG2119" s="1411" t="s">
        <v>6320</v>
      </c>
      <c r="EH2119" s="1411" t="s">
        <v>609</v>
      </c>
      <c r="EI2119" s="1411" t="s">
        <v>2439</v>
      </c>
      <c r="EJ2119" s="1411" t="s">
        <v>1985</v>
      </c>
      <c r="EK2119" s="1411" t="s">
        <v>1986</v>
      </c>
      <c r="EL2119" s="1411" t="s">
        <v>1908</v>
      </c>
      <c r="EM2119" s="1411" t="s">
        <v>6319</v>
      </c>
      <c r="EN2119" s="1411" t="s">
        <v>1910</v>
      </c>
      <c r="EO2119" s="1414" t="s">
        <v>1911</v>
      </c>
    </row>
    <row r="2120" spans="136:145">
      <c r="EF2120" s="1412"/>
      <c r="EG2120" s="1411" t="s">
        <v>6321</v>
      </c>
      <c r="EH2120" s="1411" t="s">
        <v>609</v>
      </c>
      <c r="EI2120" s="1411" t="s">
        <v>2439</v>
      </c>
      <c r="EJ2120" s="1411" t="s">
        <v>6322</v>
      </c>
      <c r="EK2120" s="1411" t="s">
        <v>6322</v>
      </c>
      <c r="EL2120" s="1411" t="s">
        <v>1908</v>
      </c>
      <c r="EM2120" s="1411" t="s">
        <v>6319</v>
      </c>
      <c r="EN2120" s="1411" t="s">
        <v>1910</v>
      </c>
      <c r="EO2120" s="1414" t="s">
        <v>1911</v>
      </c>
    </row>
    <row r="2121" spans="136:145">
      <c r="EF2121" s="1412"/>
      <c r="EG2121" s="1411" t="s">
        <v>6323</v>
      </c>
      <c r="EH2121" s="1411" t="s">
        <v>609</v>
      </c>
      <c r="EI2121" s="1411" t="s">
        <v>2439</v>
      </c>
      <c r="EJ2121" s="1411" t="s">
        <v>6324</v>
      </c>
      <c r="EK2121" s="1411" t="s">
        <v>6324</v>
      </c>
      <c r="EL2121" s="1411" t="s">
        <v>1908</v>
      </c>
      <c r="EM2121" s="1411" t="s">
        <v>6319</v>
      </c>
      <c r="EN2121" s="1411" t="s">
        <v>1910</v>
      </c>
      <c r="EO2121" s="1414" t="s">
        <v>1911</v>
      </c>
    </row>
    <row r="2122" spans="136:145">
      <c r="EF2122" s="1412"/>
      <c r="EG2122" s="1411" t="s">
        <v>6325</v>
      </c>
      <c r="EH2122" s="1411" t="s">
        <v>609</v>
      </c>
      <c r="EI2122" s="1411" t="s">
        <v>2439</v>
      </c>
      <c r="EJ2122" s="1411" t="s">
        <v>6326</v>
      </c>
      <c r="EK2122" s="1411" t="s">
        <v>6326</v>
      </c>
      <c r="EL2122" s="1411" t="s">
        <v>1908</v>
      </c>
      <c r="EM2122" s="1411" t="s">
        <v>6319</v>
      </c>
      <c r="EN2122" s="1411" t="s">
        <v>1910</v>
      </c>
      <c r="EO2122" s="1414" t="s">
        <v>1911</v>
      </c>
    </row>
    <row r="2123" spans="136:145">
      <c r="EF2123" s="1412"/>
      <c r="EG2123" s="1411" t="s">
        <v>6327</v>
      </c>
      <c r="EH2123" s="1411" t="s">
        <v>609</v>
      </c>
      <c r="EI2123" s="1411" t="s">
        <v>2439</v>
      </c>
      <c r="EJ2123" s="1411" t="s">
        <v>6328</v>
      </c>
      <c r="EK2123" s="1411" t="s">
        <v>6328</v>
      </c>
      <c r="EL2123" s="1411" t="s">
        <v>1908</v>
      </c>
      <c r="EM2123" s="1411" t="s">
        <v>6319</v>
      </c>
      <c r="EN2123" s="1411" t="s">
        <v>1910</v>
      </c>
      <c r="EO2123" s="1414" t="s">
        <v>1911</v>
      </c>
    </row>
    <row r="2124" spans="136:145">
      <c r="EF2124" s="1412"/>
      <c r="EG2124" s="1411" t="s">
        <v>6329</v>
      </c>
      <c r="EH2124" s="1411" t="s">
        <v>609</v>
      </c>
      <c r="EI2124" s="1411" t="s">
        <v>2439</v>
      </c>
      <c r="EJ2124" s="1411" t="s">
        <v>6330</v>
      </c>
      <c r="EK2124" s="1411" t="s">
        <v>6330</v>
      </c>
      <c r="EL2124" s="1411" t="s">
        <v>1980</v>
      </c>
      <c r="EM2124" s="1411" t="s">
        <v>2446</v>
      </c>
      <c r="EN2124" s="1411" t="s">
        <v>1910</v>
      </c>
      <c r="EO2124" s="1414" t="s">
        <v>1982</v>
      </c>
    </row>
    <row r="2125" spans="136:145">
      <c r="EF2125" s="1412"/>
      <c r="EG2125" s="1411" t="s">
        <v>6331</v>
      </c>
      <c r="EH2125" s="1411" t="s">
        <v>609</v>
      </c>
      <c r="EI2125" s="1411" t="s">
        <v>2439</v>
      </c>
      <c r="EJ2125" s="1411" t="s">
        <v>6332</v>
      </c>
      <c r="EK2125" s="1411" t="s">
        <v>6332</v>
      </c>
      <c r="EL2125" s="1411" t="s">
        <v>1908</v>
      </c>
      <c r="EM2125" s="1411" t="s">
        <v>6319</v>
      </c>
      <c r="EN2125" s="1411" t="s">
        <v>1910</v>
      </c>
      <c r="EO2125" s="1414" t="s">
        <v>1911</v>
      </c>
    </row>
    <row r="2126" spans="136:145">
      <c r="EF2126" s="1412"/>
      <c r="EG2126" s="1411" t="s">
        <v>6333</v>
      </c>
      <c r="EH2126" s="1411" t="s">
        <v>609</v>
      </c>
      <c r="EI2126" s="1411" t="s">
        <v>2439</v>
      </c>
      <c r="EJ2126" s="1411" t="s">
        <v>6334</v>
      </c>
      <c r="EK2126" s="1411" t="s">
        <v>6335</v>
      </c>
      <c r="EL2126" s="1411" t="s">
        <v>1908</v>
      </c>
      <c r="EM2126" s="1411" t="s">
        <v>6319</v>
      </c>
      <c r="EN2126" s="1411" t="s">
        <v>1910</v>
      </c>
      <c r="EO2126" s="1414" t="s">
        <v>1911</v>
      </c>
    </row>
    <row r="2127" spans="136:145">
      <c r="EF2127" s="1412"/>
      <c r="EG2127" s="1411" t="s">
        <v>6336</v>
      </c>
      <c r="EH2127" s="1411" t="s">
        <v>609</v>
      </c>
      <c r="EI2127" s="1411" t="s">
        <v>2439</v>
      </c>
      <c r="EJ2127" s="1411" t="s">
        <v>6337</v>
      </c>
      <c r="EK2127" s="1411" t="s">
        <v>6338</v>
      </c>
      <c r="EL2127" s="1411" t="s">
        <v>1908</v>
      </c>
      <c r="EM2127" s="1411" t="s">
        <v>6319</v>
      </c>
      <c r="EN2127" s="1411" t="s">
        <v>1910</v>
      </c>
      <c r="EO2127" s="1414" t="s">
        <v>1911</v>
      </c>
    </row>
    <row r="2128" spans="136:145">
      <c r="EF2128" s="1412"/>
      <c r="EG2128" s="1411" t="s">
        <v>6339</v>
      </c>
      <c r="EH2128" s="1411" t="s">
        <v>609</v>
      </c>
      <c r="EI2128" s="1411" t="s">
        <v>2439</v>
      </c>
      <c r="EJ2128" s="1411" t="s">
        <v>6340</v>
      </c>
      <c r="EK2128" s="1411" t="s">
        <v>6341</v>
      </c>
      <c r="EL2128" s="1411" t="s">
        <v>1908</v>
      </c>
      <c r="EM2128" s="1411" t="s">
        <v>6319</v>
      </c>
      <c r="EN2128" s="1411" t="s">
        <v>1910</v>
      </c>
      <c r="EO2128" s="1414" t="s">
        <v>1911</v>
      </c>
    </row>
    <row r="2129" spans="136:145">
      <c r="EF2129" s="1412"/>
      <c r="EG2129" s="1411" t="s">
        <v>6342</v>
      </c>
      <c r="EH2129" s="1411" t="s">
        <v>609</v>
      </c>
      <c r="EI2129" s="1411" t="s">
        <v>2439</v>
      </c>
      <c r="EJ2129" s="1411" t="s">
        <v>6343</v>
      </c>
      <c r="EK2129" s="1411" t="s">
        <v>6343</v>
      </c>
      <c r="EL2129" s="1411" t="s">
        <v>1908</v>
      </c>
      <c r="EM2129" s="1411" t="s">
        <v>6319</v>
      </c>
      <c r="EN2129" s="1411" t="s">
        <v>1910</v>
      </c>
      <c r="EO2129" s="1414" t="s">
        <v>1911</v>
      </c>
    </row>
    <row r="2130" spans="136:145">
      <c r="EF2130" s="1412"/>
      <c r="EG2130" s="1411" t="s">
        <v>6344</v>
      </c>
      <c r="EH2130" s="1411" t="s">
        <v>609</v>
      </c>
      <c r="EI2130" s="1411" t="s">
        <v>2439</v>
      </c>
      <c r="EJ2130" s="1411" t="s">
        <v>6345</v>
      </c>
      <c r="EK2130" s="1411" t="s">
        <v>6345</v>
      </c>
      <c r="EL2130" s="1411" t="s">
        <v>1908</v>
      </c>
      <c r="EM2130" s="1411" t="s">
        <v>6319</v>
      </c>
      <c r="EN2130" s="1411" t="s">
        <v>1910</v>
      </c>
      <c r="EO2130" s="1414" t="s">
        <v>1911</v>
      </c>
    </row>
    <row r="2131" spans="136:145">
      <c r="EF2131" s="1412"/>
      <c r="EG2131" s="1411" t="s">
        <v>6346</v>
      </c>
      <c r="EH2131" s="1411" t="s">
        <v>609</v>
      </c>
      <c r="EI2131" s="1411" t="s">
        <v>2439</v>
      </c>
      <c r="EJ2131" s="1411" t="s">
        <v>6347</v>
      </c>
      <c r="EK2131" s="1411" t="s">
        <v>6347</v>
      </c>
      <c r="EL2131" s="1411" t="s">
        <v>1908</v>
      </c>
      <c r="EM2131" s="1411" t="s">
        <v>6319</v>
      </c>
      <c r="EN2131" s="1411" t="s">
        <v>1910</v>
      </c>
      <c r="EO2131" s="1414" t="s">
        <v>1911</v>
      </c>
    </row>
    <row r="2132" spans="136:145">
      <c r="EF2132" s="1412"/>
      <c r="EG2132" s="1411" t="s">
        <v>6348</v>
      </c>
      <c r="EH2132" s="1411" t="s">
        <v>609</v>
      </c>
      <c r="EI2132" s="1411" t="s">
        <v>2439</v>
      </c>
      <c r="EJ2132" s="1411" t="s">
        <v>6349</v>
      </c>
      <c r="EK2132" s="1411" t="s">
        <v>6349</v>
      </c>
      <c r="EL2132" s="1411" t="s">
        <v>1908</v>
      </c>
      <c r="EM2132" s="1411" t="s">
        <v>6319</v>
      </c>
      <c r="EN2132" s="1411" t="s">
        <v>1910</v>
      </c>
      <c r="EO2132" s="1414" t="s">
        <v>1911</v>
      </c>
    </row>
    <row r="2133" spans="136:145">
      <c r="EF2133" s="1412"/>
      <c r="EG2133" s="1411" t="s">
        <v>6350</v>
      </c>
      <c r="EH2133" s="1411" t="s">
        <v>609</v>
      </c>
      <c r="EI2133" s="1411" t="s">
        <v>2439</v>
      </c>
      <c r="EJ2133" s="1411" t="s">
        <v>6351</v>
      </c>
      <c r="EK2133" s="1411" t="s">
        <v>6351</v>
      </c>
      <c r="EL2133" s="1411" t="s">
        <v>1980</v>
      </c>
      <c r="EM2133" s="1411" t="s">
        <v>2446</v>
      </c>
      <c r="EN2133" s="1411" t="s">
        <v>1910</v>
      </c>
      <c r="EO2133" s="1414" t="s">
        <v>1982</v>
      </c>
    </row>
    <row r="2134" spans="136:145">
      <c r="EF2134" s="1412"/>
      <c r="EG2134" s="1411" t="s">
        <v>6352</v>
      </c>
      <c r="EH2134" s="1411" t="s">
        <v>609</v>
      </c>
      <c r="EI2134" s="1411" t="s">
        <v>2439</v>
      </c>
      <c r="EJ2134" s="1411" t="s">
        <v>6353</v>
      </c>
      <c r="EK2134" s="1411" t="s">
        <v>6353</v>
      </c>
      <c r="EL2134" s="1411" t="s">
        <v>1980</v>
      </c>
      <c r="EM2134" s="1411" t="s">
        <v>2446</v>
      </c>
      <c r="EN2134" s="1411" t="s">
        <v>1910</v>
      </c>
      <c r="EO2134" s="1414" t="s">
        <v>1982</v>
      </c>
    </row>
    <row r="2135" spans="136:145">
      <c r="EF2135" s="1412"/>
      <c r="EG2135" s="1411" t="s">
        <v>6354</v>
      </c>
      <c r="EH2135" s="1411" t="s">
        <v>609</v>
      </c>
      <c r="EI2135" s="1411" t="s">
        <v>2439</v>
      </c>
      <c r="EJ2135" s="1411" t="s">
        <v>6355</v>
      </c>
      <c r="EK2135" s="1411" t="s">
        <v>6356</v>
      </c>
      <c r="EL2135" s="1411" t="s">
        <v>1908</v>
      </c>
      <c r="EM2135" s="1411" t="s">
        <v>6319</v>
      </c>
      <c r="EN2135" s="1411" t="s">
        <v>1910</v>
      </c>
      <c r="EO2135" s="1414" t="s">
        <v>1911</v>
      </c>
    </row>
    <row r="2136" spans="136:145">
      <c r="EF2136" s="1412"/>
      <c r="EG2136" s="1411" t="s">
        <v>6357</v>
      </c>
      <c r="EH2136" s="1411" t="s">
        <v>609</v>
      </c>
      <c r="EI2136" s="1411" t="s">
        <v>2439</v>
      </c>
      <c r="EJ2136" s="1411" t="s">
        <v>6358</v>
      </c>
      <c r="EK2136" s="1411" t="s">
        <v>6359</v>
      </c>
      <c r="EL2136" s="1411" t="s">
        <v>1908</v>
      </c>
      <c r="EM2136" s="1411" t="s">
        <v>6319</v>
      </c>
      <c r="EN2136" s="1411" t="s">
        <v>1910</v>
      </c>
      <c r="EO2136" s="1414" t="s">
        <v>1911</v>
      </c>
    </row>
    <row r="2137" spans="136:145">
      <c r="EF2137" s="1412"/>
      <c r="EG2137" s="1411" t="s">
        <v>6360</v>
      </c>
      <c r="EH2137" s="1411" t="s">
        <v>609</v>
      </c>
      <c r="EI2137" s="1411" t="s">
        <v>2439</v>
      </c>
      <c r="EJ2137" s="1411" t="s">
        <v>6361</v>
      </c>
      <c r="EK2137" s="1411" t="s">
        <v>6362</v>
      </c>
      <c r="EL2137" s="1411" t="s">
        <v>1908</v>
      </c>
      <c r="EM2137" s="1411" t="s">
        <v>6319</v>
      </c>
      <c r="EN2137" s="1411" t="s">
        <v>1910</v>
      </c>
      <c r="EO2137" s="1414" t="s">
        <v>1911</v>
      </c>
    </row>
    <row r="2138" spans="136:145">
      <c r="EF2138" s="1412"/>
      <c r="EG2138" s="1411" t="s">
        <v>6363</v>
      </c>
      <c r="EH2138" s="1411" t="s">
        <v>609</v>
      </c>
      <c r="EI2138" s="1411" t="s">
        <v>2439</v>
      </c>
      <c r="EJ2138" s="1411" t="s">
        <v>6364</v>
      </c>
      <c r="EK2138" s="1411" t="s">
        <v>6364</v>
      </c>
      <c r="EL2138" s="1411" t="s">
        <v>1908</v>
      </c>
      <c r="EM2138" s="1411" t="s">
        <v>6319</v>
      </c>
      <c r="EN2138" s="1411" t="s">
        <v>1910</v>
      </c>
      <c r="EO2138" s="1414" t="s">
        <v>1911</v>
      </c>
    </row>
    <row r="2139" spans="136:145">
      <c r="EF2139" s="1412"/>
      <c r="EG2139" s="1411" t="s">
        <v>6365</v>
      </c>
      <c r="EH2139" s="1411" t="s">
        <v>609</v>
      </c>
      <c r="EI2139" s="1411" t="s">
        <v>2439</v>
      </c>
      <c r="EJ2139" s="1411" t="s">
        <v>6366</v>
      </c>
      <c r="EK2139" s="1411" t="s">
        <v>6367</v>
      </c>
      <c r="EL2139" s="1411" t="s">
        <v>1908</v>
      </c>
      <c r="EM2139" s="1411" t="s">
        <v>6319</v>
      </c>
      <c r="EN2139" s="1411" t="s">
        <v>1910</v>
      </c>
      <c r="EO2139" s="1414" t="s">
        <v>1911</v>
      </c>
    </row>
    <row r="2140" spans="136:145">
      <c r="EF2140" s="1412"/>
      <c r="EG2140" s="1411" t="s">
        <v>6368</v>
      </c>
      <c r="EH2140" s="1411" t="s">
        <v>609</v>
      </c>
      <c r="EI2140" s="1411" t="s">
        <v>2439</v>
      </c>
      <c r="EJ2140" s="1411" t="s">
        <v>6369</v>
      </c>
      <c r="EK2140" s="1411" t="s">
        <v>6369</v>
      </c>
      <c r="EL2140" s="1411" t="s">
        <v>1908</v>
      </c>
      <c r="EM2140" s="1411" t="s">
        <v>6319</v>
      </c>
      <c r="EN2140" s="1411" t="s">
        <v>1910</v>
      </c>
      <c r="EO2140" s="1414" t="s">
        <v>1911</v>
      </c>
    </row>
    <row r="2141" spans="136:145">
      <c r="EF2141" s="1412"/>
      <c r="EG2141" s="1411" t="s">
        <v>6370</v>
      </c>
      <c r="EH2141" s="1411" t="s">
        <v>609</v>
      </c>
      <c r="EI2141" s="1411" t="s">
        <v>2439</v>
      </c>
      <c r="EJ2141" s="1411" t="s">
        <v>6371</v>
      </c>
      <c r="EK2141" s="1411" t="s">
        <v>6371</v>
      </c>
      <c r="EL2141" s="1411" t="s">
        <v>1908</v>
      </c>
      <c r="EM2141" s="1411" t="s">
        <v>6319</v>
      </c>
      <c r="EN2141" s="1411" t="s">
        <v>1910</v>
      </c>
      <c r="EO2141" s="1414" t="s">
        <v>1911</v>
      </c>
    </row>
    <row r="2142" spans="136:145">
      <c r="EF2142" s="1412"/>
      <c r="EG2142" s="1411" t="s">
        <v>6372</v>
      </c>
      <c r="EH2142" s="1411" t="s">
        <v>609</v>
      </c>
      <c r="EI2142" s="1411" t="s">
        <v>2439</v>
      </c>
      <c r="EJ2142" s="1411" t="s">
        <v>6373</v>
      </c>
      <c r="EK2142" s="1411" t="s">
        <v>6374</v>
      </c>
      <c r="EL2142" s="1411" t="s">
        <v>1908</v>
      </c>
      <c r="EM2142" s="1411" t="s">
        <v>6319</v>
      </c>
      <c r="EN2142" s="1411" t="s">
        <v>1910</v>
      </c>
      <c r="EO2142" s="1414" t="s">
        <v>1911</v>
      </c>
    </row>
    <row r="2143" spans="136:145">
      <c r="EF2143" s="1412"/>
      <c r="EG2143" s="1411" t="s">
        <v>6375</v>
      </c>
      <c r="EH2143" s="1411" t="s">
        <v>609</v>
      </c>
      <c r="EI2143" s="1411" t="s">
        <v>2439</v>
      </c>
      <c r="EJ2143" s="1411" t="s">
        <v>6376</v>
      </c>
      <c r="EK2143" s="1411" t="s">
        <v>6376</v>
      </c>
      <c r="EL2143" s="1411" t="s">
        <v>1908</v>
      </c>
      <c r="EM2143" s="1411" t="s">
        <v>6319</v>
      </c>
      <c r="EN2143" s="1411" t="s">
        <v>1910</v>
      </c>
      <c r="EO2143" s="1414" t="s">
        <v>1911</v>
      </c>
    </row>
    <row r="2144" spans="136:145">
      <c r="EF2144" s="1412"/>
      <c r="EG2144" s="1411" t="s">
        <v>6377</v>
      </c>
      <c r="EH2144" s="1411" t="s">
        <v>609</v>
      </c>
      <c r="EI2144" s="1411" t="s">
        <v>2439</v>
      </c>
      <c r="EJ2144" s="1411" t="s">
        <v>6378</v>
      </c>
      <c r="EK2144" s="1411" t="s">
        <v>6378</v>
      </c>
      <c r="EL2144" s="1411" t="s">
        <v>1980</v>
      </c>
      <c r="EM2144" s="1411" t="s">
        <v>2446</v>
      </c>
      <c r="EN2144" s="1411" t="s">
        <v>1910</v>
      </c>
      <c r="EO2144" s="1414" t="s">
        <v>1982</v>
      </c>
    </row>
    <row r="2145" spans="136:145">
      <c r="EF2145" s="1412"/>
      <c r="EG2145" s="1411" t="s">
        <v>6379</v>
      </c>
      <c r="EH2145" s="1411" t="s">
        <v>609</v>
      </c>
      <c r="EI2145" s="1411" t="s">
        <v>2439</v>
      </c>
      <c r="EJ2145" s="1411" t="s">
        <v>6380</v>
      </c>
      <c r="EK2145" s="1411" t="s">
        <v>6380</v>
      </c>
      <c r="EL2145" s="1411" t="s">
        <v>1908</v>
      </c>
      <c r="EM2145" s="1411" t="s">
        <v>6319</v>
      </c>
      <c r="EN2145" s="1411" t="s">
        <v>1910</v>
      </c>
      <c r="EO2145" s="1414" t="s">
        <v>1911</v>
      </c>
    </row>
    <row r="2146" spans="136:145">
      <c r="EF2146" s="1412"/>
      <c r="EG2146" s="1411" t="s">
        <v>6381</v>
      </c>
      <c r="EH2146" s="1411" t="s">
        <v>609</v>
      </c>
      <c r="EI2146" s="1411" t="s">
        <v>2439</v>
      </c>
      <c r="EJ2146" s="1411" t="s">
        <v>6382</v>
      </c>
      <c r="EK2146" s="1411" t="s">
        <v>6382</v>
      </c>
      <c r="EL2146" s="1411" t="s">
        <v>1908</v>
      </c>
      <c r="EM2146" s="1411" t="s">
        <v>6319</v>
      </c>
      <c r="EN2146" s="1411" t="s">
        <v>1910</v>
      </c>
      <c r="EO2146" s="1414" t="s">
        <v>1911</v>
      </c>
    </row>
    <row r="2147" spans="136:145">
      <c r="EF2147" s="1412"/>
      <c r="EG2147" s="1411" t="s">
        <v>6383</v>
      </c>
      <c r="EH2147" s="1411" t="s">
        <v>609</v>
      </c>
      <c r="EI2147" s="1411" t="s">
        <v>2439</v>
      </c>
      <c r="EJ2147" s="1411" t="s">
        <v>6384</v>
      </c>
      <c r="EK2147" s="1411" t="s">
        <v>6384</v>
      </c>
      <c r="EL2147" s="1411" t="s">
        <v>1980</v>
      </c>
      <c r="EM2147" s="1411" t="s">
        <v>2446</v>
      </c>
      <c r="EN2147" s="1411" t="s">
        <v>1910</v>
      </c>
      <c r="EO2147" s="1414" t="s">
        <v>1982</v>
      </c>
    </row>
    <row r="2148" spans="136:145">
      <c r="EF2148" s="1412"/>
      <c r="EG2148" s="1411" t="s">
        <v>6385</v>
      </c>
      <c r="EH2148" s="1411" t="s">
        <v>609</v>
      </c>
      <c r="EI2148" s="1411" t="s">
        <v>2439</v>
      </c>
      <c r="EJ2148" s="1411" t="s">
        <v>6386</v>
      </c>
      <c r="EK2148" s="1411" t="s">
        <v>6386</v>
      </c>
      <c r="EL2148" s="1411" t="s">
        <v>1908</v>
      </c>
      <c r="EM2148" s="1411" t="s">
        <v>6319</v>
      </c>
      <c r="EN2148" s="1411" t="s">
        <v>1910</v>
      </c>
      <c r="EO2148" s="1414" t="s">
        <v>1911</v>
      </c>
    </row>
    <row r="2149" spans="136:145">
      <c r="EF2149" s="1412"/>
      <c r="EG2149" s="1411" t="s">
        <v>6387</v>
      </c>
      <c r="EH2149" s="1411" t="s">
        <v>609</v>
      </c>
      <c r="EI2149" s="1411" t="s">
        <v>2439</v>
      </c>
      <c r="EJ2149" s="1411" t="s">
        <v>6388</v>
      </c>
      <c r="EK2149" s="1411" t="s">
        <v>6388</v>
      </c>
      <c r="EL2149" s="1411" t="s">
        <v>1908</v>
      </c>
      <c r="EM2149" s="1411" t="s">
        <v>6319</v>
      </c>
      <c r="EN2149" s="1411" t="s">
        <v>1910</v>
      </c>
      <c r="EO2149" s="1414" t="s">
        <v>1911</v>
      </c>
    </row>
    <row r="2150" spans="136:145">
      <c r="EF2150" s="1412"/>
      <c r="EG2150" s="1411" t="s">
        <v>6389</v>
      </c>
      <c r="EH2150" s="1411" t="s">
        <v>609</v>
      </c>
      <c r="EI2150" s="1411" t="s">
        <v>2439</v>
      </c>
      <c r="EJ2150" s="1411" t="s">
        <v>6390</v>
      </c>
      <c r="EK2150" s="1411" t="s">
        <v>6390</v>
      </c>
      <c r="EL2150" s="1411" t="s">
        <v>1908</v>
      </c>
      <c r="EM2150" s="1411" t="s">
        <v>6319</v>
      </c>
      <c r="EN2150" s="1411" t="s">
        <v>1910</v>
      </c>
      <c r="EO2150" s="1414" t="s">
        <v>1911</v>
      </c>
    </row>
    <row r="2151" spans="136:145">
      <c r="EF2151" s="1412"/>
      <c r="EG2151" s="1411" t="s">
        <v>6391</v>
      </c>
      <c r="EH2151" s="1411" t="s">
        <v>609</v>
      </c>
      <c r="EI2151" s="1411" t="s">
        <v>2439</v>
      </c>
      <c r="EJ2151" s="1411" t="s">
        <v>6392</v>
      </c>
      <c r="EK2151" s="1411" t="s">
        <v>6393</v>
      </c>
      <c r="EL2151" s="1411" t="s">
        <v>1908</v>
      </c>
      <c r="EM2151" s="1411" t="s">
        <v>6319</v>
      </c>
      <c r="EN2151" s="1411" t="s">
        <v>1910</v>
      </c>
      <c r="EO2151" s="1414" t="s">
        <v>1911</v>
      </c>
    </row>
    <row r="2152" spans="136:145">
      <c r="EF2152" s="1412"/>
      <c r="EG2152" s="1411" t="s">
        <v>6394</v>
      </c>
      <c r="EH2152" s="1411" t="s">
        <v>609</v>
      </c>
      <c r="EI2152" s="1411" t="s">
        <v>2439</v>
      </c>
      <c r="EJ2152" s="1411" t="s">
        <v>6395</v>
      </c>
      <c r="EK2152" s="1411" t="s">
        <v>6395</v>
      </c>
      <c r="EL2152" s="1411" t="s">
        <v>1908</v>
      </c>
      <c r="EM2152" s="1411" t="s">
        <v>6319</v>
      </c>
      <c r="EN2152" s="1411" t="s">
        <v>1910</v>
      </c>
      <c r="EO2152" s="1414" t="s">
        <v>1911</v>
      </c>
    </row>
    <row r="2153" spans="136:145">
      <c r="EF2153" s="1412"/>
      <c r="EG2153" s="1411" t="s">
        <v>6396</v>
      </c>
      <c r="EH2153" s="1411" t="s">
        <v>609</v>
      </c>
      <c r="EI2153" s="1411" t="s">
        <v>2439</v>
      </c>
      <c r="EJ2153" s="1411" t="s">
        <v>6397</v>
      </c>
      <c r="EK2153" s="1411" t="s">
        <v>6397</v>
      </c>
      <c r="EL2153" s="1411" t="s">
        <v>1908</v>
      </c>
      <c r="EM2153" s="1411" t="s">
        <v>6319</v>
      </c>
      <c r="EN2153" s="1411" t="s">
        <v>1910</v>
      </c>
      <c r="EO2153" s="1414" t="s">
        <v>1911</v>
      </c>
    </row>
    <row r="2154" spans="136:145">
      <c r="EF2154" s="1412"/>
      <c r="EG2154" s="1411" t="s">
        <v>6398</v>
      </c>
      <c r="EH2154" s="1411" t="s">
        <v>609</v>
      </c>
      <c r="EI2154" s="1411" t="s">
        <v>2439</v>
      </c>
      <c r="EJ2154" s="1411" t="s">
        <v>6399</v>
      </c>
      <c r="EK2154" s="1411" t="s">
        <v>6399</v>
      </c>
      <c r="EL2154" s="1411" t="s">
        <v>1908</v>
      </c>
      <c r="EM2154" s="1411" t="s">
        <v>6319</v>
      </c>
      <c r="EN2154" s="1411" t="s">
        <v>1910</v>
      </c>
      <c r="EO2154" s="1414" t="s">
        <v>1911</v>
      </c>
    </row>
    <row r="2155" spans="136:145">
      <c r="EF2155" s="1412"/>
      <c r="EG2155" s="1411" t="s">
        <v>6400</v>
      </c>
      <c r="EH2155" s="1411" t="s">
        <v>609</v>
      </c>
      <c r="EI2155" s="1411" t="s">
        <v>2439</v>
      </c>
      <c r="EJ2155" s="1411" t="s">
        <v>6401</v>
      </c>
      <c r="EK2155" s="1411" t="s">
        <v>6401</v>
      </c>
      <c r="EL2155" s="1411" t="s">
        <v>1908</v>
      </c>
      <c r="EM2155" s="1411" t="s">
        <v>6319</v>
      </c>
      <c r="EN2155" s="1411" t="s">
        <v>1910</v>
      </c>
      <c r="EO2155" s="1414" t="s">
        <v>1911</v>
      </c>
    </row>
    <row r="2156" spans="136:145">
      <c r="EF2156" s="1412"/>
      <c r="EG2156" s="1411" t="s">
        <v>6402</v>
      </c>
      <c r="EH2156" s="1411" t="s">
        <v>609</v>
      </c>
      <c r="EI2156" s="1411" t="s">
        <v>2439</v>
      </c>
      <c r="EJ2156" s="1411" t="s">
        <v>6403</v>
      </c>
      <c r="EK2156" s="1411" t="s">
        <v>6403</v>
      </c>
      <c r="EL2156" s="1411" t="s">
        <v>1980</v>
      </c>
      <c r="EM2156" s="1411" t="s">
        <v>2446</v>
      </c>
      <c r="EN2156" s="1411" t="s">
        <v>1910</v>
      </c>
      <c r="EO2156" s="1414" t="s">
        <v>1982</v>
      </c>
    </row>
    <row r="2157" spans="136:145">
      <c r="EF2157" s="1412"/>
      <c r="EG2157" s="1411" t="s">
        <v>6404</v>
      </c>
      <c r="EH2157" s="1411" t="s">
        <v>609</v>
      </c>
      <c r="EI2157" s="1411" t="s">
        <v>2439</v>
      </c>
      <c r="EJ2157" s="1411" t="s">
        <v>6405</v>
      </c>
      <c r="EK2157" s="1411" t="s">
        <v>6406</v>
      </c>
      <c r="EL2157" s="1411" t="s">
        <v>1908</v>
      </c>
      <c r="EM2157" s="1411" t="s">
        <v>6319</v>
      </c>
      <c r="EN2157" s="1411" t="s">
        <v>1910</v>
      </c>
      <c r="EO2157" s="1414" t="s">
        <v>1911</v>
      </c>
    </row>
    <row r="2158" spans="136:145">
      <c r="EF2158" s="1412"/>
      <c r="EG2158" s="1411" t="s">
        <v>6407</v>
      </c>
      <c r="EH2158" s="1411" t="s">
        <v>608</v>
      </c>
      <c r="EI2158" s="1411" t="s">
        <v>1906</v>
      </c>
      <c r="EJ2158" s="1411" t="s">
        <v>786</v>
      </c>
      <c r="EK2158" s="1411" t="s">
        <v>786</v>
      </c>
      <c r="EL2158" s="1411" t="s">
        <v>1908</v>
      </c>
      <c r="EM2158" s="1411" t="s">
        <v>6408</v>
      </c>
      <c r="EN2158" s="1411" t="s">
        <v>1910</v>
      </c>
      <c r="EO2158" s="1414" t="s">
        <v>1911</v>
      </c>
    </row>
    <row r="2159" spans="136:145">
      <c r="EF2159" s="1412"/>
      <c r="EG2159" s="1411" t="s">
        <v>6409</v>
      </c>
      <c r="EH2159" s="1411" t="s">
        <v>608</v>
      </c>
      <c r="EI2159" s="1411" t="s">
        <v>1906</v>
      </c>
      <c r="EJ2159" s="1411" t="s">
        <v>6410</v>
      </c>
      <c r="EK2159" s="1411" t="s">
        <v>6410</v>
      </c>
      <c r="EL2159" s="1411" t="s">
        <v>1908</v>
      </c>
      <c r="EM2159" s="1411" t="s">
        <v>6408</v>
      </c>
      <c r="EN2159" s="1411" t="s">
        <v>1910</v>
      </c>
      <c r="EO2159" s="1414" t="s">
        <v>1911</v>
      </c>
    </row>
    <row r="2160" spans="136:145">
      <c r="EF2160" s="1412"/>
      <c r="EG2160" s="1411" t="s">
        <v>6411</v>
      </c>
      <c r="EH2160" s="1411" t="s">
        <v>608</v>
      </c>
      <c r="EI2160" s="1411" t="s">
        <v>1906</v>
      </c>
      <c r="EJ2160" s="1411" t="s">
        <v>6412</v>
      </c>
      <c r="EK2160" s="1411" t="s">
        <v>6412</v>
      </c>
      <c r="EL2160" s="1411" t="s">
        <v>1908</v>
      </c>
      <c r="EM2160" s="1411" t="s">
        <v>6408</v>
      </c>
      <c r="EN2160" s="1411" t="s">
        <v>1910</v>
      </c>
      <c r="EO2160" s="1414" t="s">
        <v>1911</v>
      </c>
    </row>
    <row r="2161" spans="136:145">
      <c r="EF2161" s="1412"/>
      <c r="EG2161" s="1411" t="s">
        <v>6413</v>
      </c>
      <c r="EH2161" s="1411" t="s">
        <v>608</v>
      </c>
      <c r="EI2161" s="1411" t="s">
        <v>1906</v>
      </c>
      <c r="EJ2161" s="1411" t="s">
        <v>6414</v>
      </c>
      <c r="EK2161" s="1411" t="s">
        <v>6414</v>
      </c>
      <c r="EL2161" s="1411" t="s">
        <v>1908</v>
      </c>
      <c r="EM2161" s="1411" t="s">
        <v>6408</v>
      </c>
      <c r="EN2161" s="1411" t="s">
        <v>1910</v>
      </c>
      <c r="EO2161" s="1414" t="s">
        <v>1911</v>
      </c>
    </row>
    <row r="2162" spans="136:145">
      <c r="EF2162" s="1412"/>
      <c r="EG2162" s="1411" t="s">
        <v>6415</v>
      </c>
      <c r="EH2162" s="1411" t="s">
        <v>608</v>
      </c>
      <c r="EI2162" s="1411" t="s">
        <v>1906</v>
      </c>
      <c r="EJ2162" s="1411" t="s">
        <v>787</v>
      </c>
      <c r="EK2162" s="1411" t="s">
        <v>787</v>
      </c>
      <c r="EL2162" s="1411" t="s">
        <v>1908</v>
      </c>
      <c r="EM2162" s="1411" t="s">
        <v>6408</v>
      </c>
      <c r="EN2162" s="1411" t="s">
        <v>1910</v>
      </c>
      <c r="EO2162" s="1414" t="s">
        <v>1911</v>
      </c>
    </row>
    <row r="2163" spans="136:145">
      <c r="EF2163" s="1412"/>
      <c r="EG2163" s="1411" t="s">
        <v>6416</v>
      </c>
      <c r="EH2163" s="1411" t="s">
        <v>608</v>
      </c>
      <c r="EI2163" s="1411" t="s">
        <v>1906</v>
      </c>
      <c r="EJ2163" s="1411" t="s">
        <v>6417</v>
      </c>
      <c r="EK2163" s="1411" t="s">
        <v>6417</v>
      </c>
      <c r="EL2163" s="1411" t="s">
        <v>1908</v>
      </c>
      <c r="EM2163" s="1411" t="s">
        <v>6408</v>
      </c>
      <c r="EN2163" s="1411" t="s">
        <v>1910</v>
      </c>
      <c r="EO2163" s="1414" t="s">
        <v>1911</v>
      </c>
    </row>
    <row r="2164" spans="136:145">
      <c r="EF2164" s="1412"/>
      <c r="EG2164" s="1411" t="s">
        <v>6418</v>
      </c>
      <c r="EH2164" s="1411" t="s">
        <v>608</v>
      </c>
      <c r="EI2164" s="1411" t="s">
        <v>1906</v>
      </c>
      <c r="EJ2164" s="1411" t="s">
        <v>788</v>
      </c>
      <c r="EK2164" s="1411" t="s">
        <v>788</v>
      </c>
      <c r="EL2164" s="1411" t="s">
        <v>1980</v>
      </c>
      <c r="EM2164" s="1411" t="s">
        <v>1981</v>
      </c>
      <c r="EN2164" s="1411" t="s">
        <v>1910</v>
      </c>
      <c r="EO2164" s="1414" t="s">
        <v>1982</v>
      </c>
    </row>
    <row r="2165" spans="136:145">
      <c r="EF2165" s="1412"/>
      <c r="EG2165" s="1411" t="s">
        <v>6419</v>
      </c>
      <c r="EH2165" s="1411" t="s">
        <v>608</v>
      </c>
      <c r="EI2165" s="1411" t="s">
        <v>1906</v>
      </c>
      <c r="EJ2165" s="1411" t="s">
        <v>6420</v>
      </c>
      <c r="EK2165" s="1411" t="s">
        <v>6420</v>
      </c>
      <c r="EL2165" s="1411" t="s">
        <v>1980</v>
      </c>
      <c r="EM2165" s="1411" t="s">
        <v>1981</v>
      </c>
      <c r="EN2165" s="1411" t="s">
        <v>1910</v>
      </c>
      <c r="EO2165" s="1414" t="s">
        <v>1982</v>
      </c>
    </row>
    <row r="2166" spans="136:145">
      <c r="EF2166" s="1412"/>
      <c r="EG2166" s="1411" t="s">
        <v>6421</v>
      </c>
      <c r="EH2166" s="1411" t="s">
        <v>608</v>
      </c>
      <c r="EI2166" s="1411" t="s">
        <v>1906</v>
      </c>
      <c r="EJ2166" s="1411" t="s">
        <v>6422</v>
      </c>
      <c r="EK2166" s="1411" t="s">
        <v>6422</v>
      </c>
      <c r="EL2166" s="1411" t="s">
        <v>1908</v>
      </c>
      <c r="EM2166" s="1411" t="s">
        <v>6408</v>
      </c>
      <c r="EN2166" s="1411" t="s">
        <v>1910</v>
      </c>
      <c r="EO2166" s="1414" t="s">
        <v>1911</v>
      </c>
    </row>
    <row r="2167" spans="136:145">
      <c r="EF2167" s="1412"/>
      <c r="EG2167" s="1411" t="s">
        <v>6423</v>
      </c>
      <c r="EH2167" s="1411" t="s">
        <v>608</v>
      </c>
      <c r="EI2167" s="1411" t="s">
        <v>1906</v>
      </c>
      <c r="EJ2167" s="1411" t="s">
        <v>6424</v>
      </c>
      <c r="EK2167" s="1411" t="s">
        <v>6425</v>
      </c>
      <c r="EL2167" s="1411" t="s">
        <v>1908</v>
      </c>
      <c r="EM2167" s="1411" t="s">
        <v>6408</v>
      </c>
      <c r="EN2167" s="1411" t="s">
        <v>1910</v>
      </c>
      <c r="EO2167" s="1414" t="s">
        <v>1911</v>
      </c>
    </row>
    <row r="2168" spans="136:145">
      <c r="EF2168" s="1412"/>
      <c r="EG2168" s="1411" t="s">
        <v>6426</v>
      </c>
      <c r="EH2168" s="1411" t="s">
        <v>608</v>
      </c>
      <c r="EI2168" s="1411" t="s">
        <v>1906</v>
      </c>
      <c r="EJ2168" s="1411" t="s">
        <v>6427</v>
      </c>
      <c r="EK2168" s="1411" t="s">
        <v>6428</v>
      </c>
      <c r="EL2168" s="1411" t="s">
        <v>1908</v>
      </c>
      <c r="EM2168" s="1411" t="s">
        <v>6408</v>
      </c>
      <c r="EN2168" s="1411" t="s">
        <v>1910</v>
      </c>
      <c r="EO2168" s="1414" t="s">
        <v>1911</v>
      </c>
    </row>
    <row r="2169" spans="136:145">
      <c r="EF2169" s="1412"/>
      <c r="EG2169" s="1411" t="s">
        <v>6429</v>
      </c>
      <c r="EH2169" s="1411" t="s">
        <v>608</v>
      </c>
      <c r="EI2169" s="1411" t="s">
        <v>1906</v>
      </c>
      <c r="EJ2169" s="1411" t="s">
        <v>6430</v>
      </c>
      <c r="EK2169" s="1411" t="s">
        <v>6430</v>
      </c>
      <c r="EL2169" s="1411" t="s">
        <v>1908</v>
      </c>
      <c r="EM2169" s="1411" t="s">
        <v>6408</v>
      </c>
      <c r="EN2169" s="1411" t="s">
        <v>1910</v>
      </c>
      <c r="EO2169" s="1414" t="s">
        <v>1911</v>
      </c>
    </row>
    <row r="2170" spans="136:145">
      <c r="EF2170" s="1412"/>
      <c r="EG2170" s="1411" t="s">
        <v>6431</v>
      </c>
      <c r="EH2170" s="1411" t="s">
        <v>608</v>
      </c>
      <c r="EI2170" s="1411" t="s">
        <v>1906</v>
      </c>
      <c r="EJ2170" s="1411" t="s">
        <v>6432</v>
      </c>
      <c r="EK2170" s="1411" t="s">
        <v>6432</v>
      </c>
      <c r="EL2170" s="1411" t="s">
        <v>1908</v>
      </c>
      <c r="EM2170" s="1411" t="s">
        <v>6408</v>
      </c>
      <c r="EN2170" s="1411" t="s">
        <v>1910</v>
      </c>
      <c r="EO2170" s="1414" t="s">
        <v>1911</v>
      </c>
    </row>
    <row r="2171" spans="136:145">
      <c r="EF2171" s="1412"/>
      <c r="EG2171" s="1411" t="s">
        <v>6433</v>
      </c>
      <c r="EH2171" s="1411" t="s">
        <v>608</v>
      </c>
      <c r="EI2171" s="1411" t="s">
        <v>2439</v>
      </c>
      <c r="EJ2171" s="1411" t="s">
        <v>2355</v>
      </c>
      <c r="EK2171" s="1411" t="s">
        <v>2355</v>
      </c>
      <c r="EL2171" s="1411" t="s">
        <v>1908</v>
      </c>
      <c r="EM2171" s="1411" t="s">
        <v>6434</v>
      </c>
      <c r="EN2171" s="1411" t="s">
        <v>1910</v>
      </c>
      <c r="EO2171" s="1414" t="s">
        <v>1911</v>
      </c>
    </row>
    <row r="2172" spans="136:145">
      <c r="EF2172" s="1412"/>
      <c r="EG2172" s="1411" t="s">
        <v>6435</v>
      </c>
      <c r="EH2172" s="1411" t="s">
        <v>608</v>
      </c>
      <c r="EI2172" s="1411" t="s">
        <v>2439</v>
      </c>
      <c r="EJ2172" s="1411" t="s">
        <v>2420</v>
      </c>
      <c r="EK2172" s="1411" t="s">
        <v>2420</v>
      </c>
      <c r="EL2172" s="1411" t="s">
        <v>1908</v>
      </c>
      <c r="EM2172" s="1411" t="s">
        <v>6434</v>
      </c>
      <c r="EN2172" s="1411" t="s">
        <v>1910</v>
      </c>
      <c r="EO2172" s="1414" t="s">
        <v>1911</v>
      </c>
    </row>
    <row r="2173" spans="136:145">
      <c r="EF2173" s="1412"/>
      <c r="EG2173" s="1411" t="s">
        <v>6436</v>
      </c>
      <c r="EH2173" s="1411" t="s">
        <v>608</v>
      </c>
      <c r="EI2173" s="1411" t="s">
        <v>2439</v>
      </c>
      <c r="EJ2173" s="1411" t="s">
        <v>2426</v>
      </c>
      <c r="EK2173" s="1411" t="s">
        <v>2427</v>
      </c>
      <c r="EL2173" s="1411" t="s">
        <v>1908</v>
      </c>
      <c r="EM2173" s="1411" t="s">
        <v>6434</v>
      </c>
      <c r="EN2173" s="1411" t="s">
        <v>1910</v>
      </c>
      <c r="EO2173" s="1414" t="s">
        <v>1911</v>
      </c>
    </row>
    <row r="2174" spans="136:145">
      <c r="EF2174" s="1412"/>
      <c r="EG2174" s="1411" t="s">
        <v>6437</v>
      </c>
      <c r="EH2174" s="1411" t="s">
        <v>608</v>
      </c>
      <c r="EI2174" s="1411" t="s">
        <v>2439</v>
      </c>
      <c r="EJ2174" s="1411" t="s">
        <v>6438</v>
      </c>
      <c r="EK2174" s="1411" t="s">
        <v>6439</v>
      </c>
      <c r="EL2174" s="1411" t="s">
        <v>1908</v>
      </c>
      <c r="EM2174" s="1411" t="s">
        <v>6434</v>
      </c>
      <c r="EN2174" s="1411" t="s">
        <v>1910</v>
      </c>
      <c r="EO2174" s="1414" t="s">
        <v>1911</v>
      </c>
    </row>
    <row r="2175" spans="136:145">
      <c r="EF2175" s="1412"/>
      <c r="EG2175" s="1411" t="s">
        <v>6440</v>
      </c>
      <c r="EH2175" s="1411" t="s">
        <v>608</v>
      </c>
      <c r="EI2175" s="1411" t="s">
        <v>2439</v>
      </c>
      <c r="EJ2175" s="1411" t="s">
        <v>4985</v>
      </c>
      <c r="EK2175" s="1411" t="s">
        <v>4986</v>
      </c>
      <c r="EL2175" s="1411" t="s">
        <v>1908</v>
      </c>
      <c r="EM2175" s="1411" t="s">
        <v>6434</v>
      </c>
      <c r="EN2175" s="1411" t="s">
        <v>1910</v>
      </c>
      <c r="EO2175" s="1414" t="s">
        <v>1911</v>
      </c>
    </row>
    <row r="2176" spans="136:145">
      <c r="EF2176" s="1412"/>
      <c r="EG2176" s="1411" t="s">
        <v>6441</v>
      </c>
      <c r="EH2176" s="1411" t="s">
        <v>608</v>
      </c>
      <c r="EI2176" s="1411" t="s">
        <v>2439</v>
      </c>
      <c r="EJ2176" s="1411" t="s">
        <v>6442</v>
      </c>
      <c r="EK2176" s="1411" t="s">
        <v>6443</v>
      </c>
      <c r="EL2176" s="1411" t="s">
        <v>1908</v>
      </c>
      <c r="EM2176" s="1411" t="s">
        <v>6434</v>
      </c>
      <c r="EN2176" s="1411" t="s">
        <v>1910</v>
      </c>
      <c r="EO2176" s="1414" t="s">
        <v>1911</v>
      </c>
    </row>
    <row r="2177" spans="136:145">
      <c r="EF2177" s="1412"/>
      <c r="EG2177" s="1411" t="s">
        <v>6444</v>
      </c>
      <c r="EH2177" s="1411" t="s">
        <v>598</v>
      </c>
      <c r="EI2177" s="1411" t="s">
        <v>1906</v>
      </c>
      <c r="EJ2177" s="1411" t="s">
        <v>6445</v>
      </c>
      <c r="EK2177" s="1411" t="s">
        <v>6445</v>
      </c>
      <c r="EL2177" s="1411" t="s">
        <v>2485</v>
      </c>
      <c r="EM2177" s="1411" t="s">
        <v>2486</v>
      </c>
      <c r="EN2177" s="1411" t="s">
        <v>2487</v>
      </c>
      <c r="EO2177" s="1414" t="s">
        <v>6446</v>
      </c>
    </row>
    <row r="2178" spans="136:145">
      <c r="EF2178" s="1412"/>
      <c r="EG2178" s="1411" t="s">
        <v>6447</v>
      </c>
      <c r="EH2178" s="1411" t="s">
        <v>598</v>
      </c>
      <c r="EI2178" s="1411" t="s">
        <v>1906</v>
      </c>
      <c r="EJ2178" s="1411" t="s">
        <v>6448</v>
      </c>
      <c r="EK2178" s="1411" t="s">
        <v>6448</v>
      </c>
      <c r="EL2178" s="1411" t="s">
        <v>2485</v>
      </c>
      <c r="EM2178" s="1411" t="s">
        <v>2486</v>
      </c>
      <c r="EN2178" s="1411" t="s">
        <v>2487</v>
      </c>
      <c r="EO2178" s="1414" t="s">
        <v>6446</v>
      </c>
    </row>
    <row r="2179" spans="136:145">
      <c r="EF2179" s="1412"/>
      <c r="EG2179" s="1411" t="s">
        <v>6449</v>
      </c>
      <c r="EH2179" s="1411" t="s">
        <v>598</v>
      </c>
      <c r="EI2179" s="1411" t="s">
        <v>1906</v>
      </c>
      <c r="EJ2179" s="1411" t="s">
        <v>6450</v>
      </c>
      <c r="EK2179" s="1411" t="s">
        <v>6450</v>
      </c>
      <c r="EL2179" s="1411" t="s">
        <v>2485</v>
      </c>
      <c r="EM2179" s="1411" t="s">
        <v>2486</v>
      </c>
      <c r="EN2179" s="1411" t="s">
        <v>2487</v>
      </c>
      <c r="EO2179" s="1414" t="s">
        <v>6446</v>
      </c>
    </row>
    <row r="2180" spans="136:145">
      <c r="EF2180" s="1412"/>
      <c r="EG2180" s="1411" t="s">
        <v>6451</v>
      </c>
      <c r="EH2180" s="1411" t="s">
        <v>598</v>
      </c>
      <c r="EI2180" s="1411" t="s">
        <v>1906</v>
      </c>
      <c r="EJ2180" s="1411" t="s">
        <v>6005</v>
      </c>
      <c r="EK2180" s="1411" t="s">
        <v>6005</v>
      </c>
      <c r="EL2180" s="1411" t="s">
        <v>2485</v>
      </c>
      <c r="EM2180" s="1411" t="s">
        <v>2486</v>
      </c>
      <c r="EN2180" s="1411" t="s">
        <v>2487</v>
      </c>
      <c r="EO2180" s="1414" t="s">
        <v>6446</v>
      </c>
    </row>
    <row r="2181" spans="136:145">
      <c r="EF2181" s="1412"/>
      <c r="EG2181" s="1411" t="s">
        <v>6452</v>
      </c>
      <c r="EH2181" s="1411" t="s">
        <v>598</v>
      </c>
      <c r="EI2181" s="1411" t="s">
        <v>1906</v>
      </c>
      <c r="EJ2181" s="1411" t="s">
        <v>6453</v>
      </c>
      <c r="EK2181" s="1411" t="s">
        <v>6453</v>
      </c>
      <c r="EL2181" s="1411" t="s">
        <v>2485</v>
      </c>
      <c r="EM2181" s="1411" t="s">
        <v>2486</v>
      </c>
      <c r="EN2181" s="1411" t="s">
        <v>2487</v>
      </c>
      <c r="EO2181" s="1414" t="s">
        <v>6446</v>
      </c>
    </row>
    <row r="2182" spans="136:145">
      <c r="EF2182" s="1412"/>
      <c r="EG2182" s="1411" t="s">
        <v>6454</v>
      </c>
      <c r="EH2182" s="1411" t="s">
        <v>598</v>
      </c>
      <c r="EI2182" s="1411" t="s">
        <v>1906</v>
      </c>
      <c r="EJ2182" s="1411" t="s">
        <v>6007</v>
      </c>
      <c r="EK2182" s="1411" t="s">
        <v>6007</v>
      </c>
      <c r="EL2182" s="1411" t="s">
        <v>1980</v>
      </c>
      <c r="EM2182" s="1411" t="s">
        <v>6455</v>
      </c>
      <c r="EN2182" s="1411" t="s">
        <v>1910</v>
      </c>
      <c r="EO2182" s="1414" t="s">
        <v>1982</v>
      </c>
    </row>
    <row r="2183" spans="136:145">
      <c r="EF2183" s="1412"/>
      <c r="EG2183" s="1411" t="s">
        <v>6456</v>
      </c>
      <c r="EH2183" s="1411" t="s">
        <v>598</v>
      </c>
      <c r="EI2183" s="1411" t="s">
        <v>1906</v>
      </c>
      <c r="EJ2183" s="1411" t="s">
        <v>6457</v>
      </c>
      <c r="EK2183" s="1411" t="s">
        <v>6457</v>
      </c>
      <c r="EL2183" s="1411" t="s">
        <v>2485</v>
      </c>
      <c r="EM2183" s="1411" t="s">
        <v>2486</v>
      </c>
      <c r="EN2183" s="1411" t="s">
        <v>2487</v>
      </c>
      <c r="EO2183" s="1414" t="s">
        <v>6446</v>
      </c>
    </row>
    <row r="2184" spans="136:145">
      <c r="EF2184" s="1412"/>
      <c r="EG2184" s="1411" t="s">
        <v>6458</v>
      </c>
      <c r="EH2184" s="1411" t="s">
        <v>598</v>
      </c>
      <c r="EI2184" s="1411" t="s">
        <v>1906</v>
      </c>
      <c r="EJ2184" s="1411" t="s">
        <v>6459</v>
      </c>
      <c r="EK2184" s="1411" t="s">
        <v>6459</v>
      </c>
      <c r="EL2184" s="1411" t="s">
        <v>2485</v>
      </c>
      <c r="EM2184" s="1411" t="s">
        <v>2486</v>
      </c>
      <c r="EN2184" s="1411" t="s">
        <v>2487</v>
      </c>
      <c r="EO2184" s="1414" t="s">
        <v>6446</v>
      </c>
    </row>
    <row r="2185" spans="136:145">
      <c r="EF2185" s="1412"/>
      <c r="EG2185" s="1411" t="s">
        <v>6460</v>
      </c>
      <c r="EH2185" s="1411" t="s">
        <v>598</v>
      </c>
      <c r="EI2185" s="1411" t="s">
        <v>1906</v>
      </c>
      <c r="EJ2185" s="1411" t="s">
        <v>6461</v>
      </c>
      <c r="EK2185" s="1411" t="s">
        <v>6461</v>
      </c>
      <c r="EL2185" s="1411" t="s">
        <v>2485</v>
      </c>
      <c r="EM2185" s="1411" t="s">
        <v>2486</v>
      </c>
      <c r="EN2185" s="1411" t="s">
        <v>2487</v>
      </c>
      <c r="EO2185" s="1414" t="s">
        <v>6446</v>
      </c>
    </row>
    <row r="2186" spans="136:145">
      <c r="EF2186" s="1412"/>
      <c r="EG2186" s="1411" t="s">
        <v>6462</v>
      </c>
      <c r="EH2186" s="1411" t="s">
        <v>598</v>
      </c>
      <c r="EI2186" s="1411" t="s">
        <v>1906</v>
      </c>
      <c r="EJ2186" s="1411" t="s">
        <v>6463</v>
      </c>
      <c r="EK2186" s="1411" t="s">
        <v>6463</v>
      </c>
      <c r="EL2186" s="1411" t="s">
        <v>2485</v>
      </c>
      <c r="EM2186" s="1411" t="s">
        <v>2486</v>
      </c>
      <c r="EN2186" s="1411" t="s">
        <v>2487</v>
      </c>
      <c r="EO2186" s="1414" t="s">
        <v>6446</v>
      </c>
    </row>
    <row r="2187" spans="136:145">
      <c r="EF2187" s="1412"/>
      <c r="EG2187" s="1411" t="s">
        <v>6464</v>
      </c>
      <c r="EH2187" s="1411" t="s">
        <v>598</v>
      </c>
      <c r="EI2187" s="1411" t="s">
        <v>1906</v>
      </c>
      <c r="EJ2187" s="1411" t="s">
        <v>6465</v>
      </c>
      <c r="EK2187" s="1411" t="s">
        <v>6465</v>
      </c>
      <c r="EL2187" s="1411" t="s">
        <v>2485</v>
      </c>
      <c r="EM2187" s="1411" t="s">
        <v>2486</v>
      </c>
      <c r="EN2187" s="1411" t="s">
        <v>2487</v>
      </c>
      <c r="EO2187" s="1414" t="s">
        <v>6446</v>
      </c>
    </row>
    <row r="2188" spans="136:145">
      <c r="EF2188" s="1412"/>
      <c r="EG2188" s="1411" t="s">
        <v>6466</v>
      </c>
      <c r="EH2188" s="1411" t="s">
        <v>598</v>
      </c>
      <c r="EI2188" s="1411" t="s">
        <v>1906</v>
      </c>
      <c r="EJ2188" s="1411" t="s">
        <v>6467</v>
      </c>
      <c r="EK2188" s="1411" t="s">
        <v>6467</v>
      </c>
      <c r="EL2188" s="1411" t="s">
        <v>2485</v>
      </c>
      <c r="EM2188" s="1411" t="s">
        <v>2486</v>
      </c>
      <c r="EN2188" s="1411" t="s">
        <v>2487</v>
      </c>
      <c r="EO2188" s="1414" t="s">
        <v>6446</v>
      </c>
    </row>
    <row r="2189" spans="136:145">
      <c r="EF2189" s="1412"/>
      <c r="EG2189" s="1411" t="s">
        <v>6468</v>
      </c>
      <c r="EH2189" s="1411" t="s">
        <v>598</v>
      </c>
      <c r="EI2189" s="1411" t="s">
        <v>1906</v>
      </c>
      <c r="EJ2189" s="1411" t="s">
        <v>6469</v>
      </c>
      <c r="EK2189" s="1411" t="s">
        <v>6469</v>
      </c>
      <c r="EL2189" s="1411" t="s">
        <v>2485</v>
      </c>
      <c r="EM2189" s="1411" t="s">
        <v>2486</v>
      </c>
      <c r="EN2189" s="1411" t="s">
        <v>2487</v>
      </c>
      <c r="EO2189" s="1414" t="s">
        <v>6446</v>
      </c>
    </row>
    <row r="2190" spans="136:145">
      <c r="EF2190" s="1412"/>
      <c r="EG2190" s="1411" t="s">
        <v>6470</v>
      </c>
      <c r="EH2190" s="1411" t="s">
        <v>598</v>
      </c>
      <c r="EI2190" s="1411" t="s">
        <v>1906</v>
      </c>
      <c r="EJ2190" s="1411" t="s">
        <v>6471</v>
      </c>
      <c r="EK2190" s="1411" t="s">
        <v>6471</v>
      </c>
      <c r="EL2190" s="1411" t="s">
        <v>2485</v>
      </c>
      <c r="EM2190" s="1411" t="s">
        <v>2486</v>
      </c>
      <c r="EN2190" s="1411" t="s">
        <v>2487</v>
      </c>
      <c r="EO2190" s="1414" t="s">
        <v>6446</v>
      </c>
    </row>
    <row r="2191" spans="136:145">
      <c r="EF2191" s="1412"/>
      <c r="EG2191" s="1411" t="s">
        <v>6472</v>
      </c>
      <c r="EH2191" s="1411" t="s">
        <v>598</v>
      </c>
      <c r="EI2191" s="1411" t="s">
        <v>1906</v>
      </c>
      <c r="EJ2191" s="1411" t="s">
        <v>6473</v>
      </c>
      <c r="EK2191" s="1411" t="s">
        <v>6473</v>
      </c>
      <c r="EL2191" s="1411" t="s">
        <v>1908</v>
      </c>
      <c r="EM2191" s="1411" t="s">
        <v>6474</v>
      </c>
      <c r="EN2191" s="1411" t="s">
        <v>1910</v>
      </c>
      <c r="EO2191" s="1414" t="s">
        <v>1911</v>
      </c>
    </row>
    <row r="2192" spans="136:145">
      <c r="EF2192" s="1412"/>
      <c r="EG2192" s="1411" t="s">
        <v>6475</v>
      </c>
      <c r="EH2192" s="1411" t="s">
        <v>598</v>
      </c>
      <c r="EI2192" s="1411" t="s">
        <v>1906</v>
      </c>
      <c r="EJ2192" s="1411" t="s">
        <v>6476</v>
      </c>
      <c r="EK2192" s="1411" t="s">
        <v>6476</v>
      </c>
      <c r="EL2192" s="1411" t="s">
        <v>2485</v>
      </c>
      <c r="EM2192" s="1411" t="s">
        <v>2486</v>
      </c>
      <c r="EN2192" s="1411" t="s">
        <v>2487</v>
      </c>
      <c r="EO2192" s="1414" t="s">
        <v>6446</v>
      </c>
    </row>
    <row r="2193" spans="136:145">
      <c r="EF2193" s="1412"/>
      <c r="EG2193" s="1411" t="s">
        <v>6477</v>
      </c>
      <c r="EH2193" s="1411" t="s">
        <v>598</v>
      </c>
      <c r="EI2193" s="1411" t="s">
        <v>1906</v>
      </c>
      <c r="EJ2193" s="1411" t="s">
        <v>6478</v>
      </c>
      <c r="EK2193" s="1411" t="s">
        <v>6478</v>
      </c>
      <c r="EL2193" s="1411" t="s">
        <v>2485</v>
      </c>
      <c r="EM2193" s="1411" t="s">
        <v>2486</v>
      </c>
      <c r="EN2193" s="1411" t="s">
        <v>2487</v>
      </c>
      <c r="EO2193" s="1414" t="s">
        <v>6446</v>
      </c>
    </row>
    <row r="2194" spans="136:145">
      <c r="EF2194" s="1412"/>
      <c r="EG2194" s="1411" t="s">
        <v>6479</v>
      </c>
      <c r="EH2194" s="1411" t="s">
        <v>598</v>
      </c>
      <c r="EI2194" s="1411" t="s">
        <v>1906</v>
      </c>
      <c r="EJ2194" s="1411" t="s">
        <v>6480</v>
      </c>
      <c r="EK2194" s="1411" t="s">
        <v>6480</v>
      </c>
      <c r="EL2194" s="1411" t="s">
        <v>1908</v>
      </c>
      <c r="EM2194" s="1411" t="s">
        <v>6474</v>
      </c>
      <c r="EN2194" s="1411" t="s">
        <v>1910</v>
      </c>
      <c r="EO2194" s="1414" t="s">
        <v>1911</v>
      </c>
    </row>
    <row r="2195" spans="136:145">
      <c r="EF2195" s="1412"/>
      <c r="EG2195" s="1411" t="s">
        <v>6481</v>
      </c>
      <c r="EH2195" s="1411" t="s">
        <v>598</v>
      </c>
      <c r="EI2195" s="1411" t="s">
        <v>1906</v>
      </c>
      <c r="EJ2195" s="1411" t="s">
        <v>6482</v>
      </c>
      <c r="EK2195" s="1411" t="s">
        <v>6482</v>
      </c>
      <c r="EL2195" s="1411" t="s">
        <v>2485</v>
      </c>
      <c r="EM2195" s="1411" t="s">
        <v>2486</v>
      </c>
      <c r="EN2195" s="1411" t="s">
        <v>2487</v>
      </c>
      <c r="EO2195" s="1414" t="s">
        <v>6446</v>
      </c>
    </row>
    <row r="2196" spans="136:145">
      <c r="EF2196" s="1412"/>
      <c r="EG2196" s="1411" t="s">
        <v>6483</v>
      </c>
      <c r="EH2196" s="1411" t="s">
        <v>598</v>
      </c>
      <c r="EI2196" s="1411" t="s">
        <v>1906</v>
      </c>
      <c r="EJ2196" s="1411" t="s">
        <v>6484</v>
      </c>
      <c r="EK2196" s="1411" t="s">
        <v>6484</v>
      </c>
      <c r="EL2196" s="1411" t="s">
        <v>2485</v>
      </c>
      <c r="EM2196" s="1411" t="s">
        <v>2486</v>
      </c>
      <c r="EN2196" s="1411" t="s">
        <v>2487</v>
      </c>
      <c r="EO2196" s="1414" t="s">
        <v>6446</v>
      </c>
    </row>
    <row r="2197" spans="136:145">
      <c r="EF2197" s="1412"/>
      <c r="EG2197" s="1411" t="s">
        <v>6485</v>
      </c>
      <c r="EH2197" s="1411" t="s">
        <v>598</v>
      </c>
      <c r="EI2197" s="1411" t="s">
        <v>1906</v>
      </c>
      <c r="EJ2197" s="1411" t="s">
        <v>814</v>
      </c>
      <c r="EK2197" s="1411" t="s">
        <v>814</v>
      </c>
      <c r="EL2197" s="1411" t="s">
        <v>1908</v>
      </c>
      <c r="EM2197" s="1411" t="s">
        <v>6474</v>
      </c>
      <c r="EN2197" s="1411" t="s">
        <v>1910</v>
      </c>
      <c r="EO2197" s="1414" t="s">
        <v>1911</v>
      </c>
    </row>
    <row r="2198" spans="136:145">
      <c r="EF2198" s="1412"/>
      <c r="EG2198" s="1411" t="s">
        <v>6486</v>
      </c>
      <c r="EH2198" s="1411" t="s">
        <v>598</v>
      </c>
      <c r="EI2198" s="1411" t="s">
        <v>1906</v>
      </c>
      <c r="EJ2198" s="1411" t="s">
        <v>6487</v>
      </c>
      <c r="EK2198" s="1411" t="s">
        <v>6487</v>
      </c>
      <c r="EL2198" s="1411" t="s">
        <v>2485</v>
      </c>
      <c r="EM2198" s="1411" t="s">
        <v>2486</v>
      </c>
      <c r="EN2198" s="1411" t="s">
        <v>2487</v>
      </c>
      <c r="EO2198" s="1414" t="s">
        <v>6446</v>
      </c>
    </row>
    <row r="2199" spans="136:145">
      <c r="EF2199" s="1412"/>
      <c r="EG2199" s="1411" t="s">
        <v>6488</v>
      </c>
      <c r="EH2199" s="1411" t="s">
        <v>598</v>
      </c>
      <c r="EI2199" s="1411" t="s">
        <v>1906</v>
      </c>
      <c r="EJ2199" s="1411" t="s">
        <v>789</v>
      </c>
      <c r="EK2199" s="1411" t="s">
        <v>789</v>
      </c>
      <c r="EL2199" s="1411" t="s">
        <v>2485</v>
      </c>
      <c r="EM2199" s="1411" t="s">
        <v>2486</v>
      </c>
      <c r="EN2199" s="1411" t="s">
        <v>2487</v>
      </c>
      <c r="EO2199" s="1414" t="s">
        <v>6446</v>
      </c>
    </row>
    <row r="2200" spans="136:145">
      <c r="EF2200" s="1412"/>
      <c r="EG2200" s="1411" t="s">
        <v>6489</v>
      </c>
      <c r="EH2200" s="1411" t="s">
        <v>598</v>
      </c>
      <c r="EI2200" s="1411" t="s">
        <v>1906</v>
      </c>
      <c r="EJ2200" s="1411" t="s">
        <v>790</v>
      </c>
      <c r="EK2200" s="1411" t="s">
        <v>790</v>
      </c>
      <c r="EL2200" s="1411" t="s">
        <v>1908</v>
      </c>
      <c r="EM2200" s="1411" t="s">
        <v>6474</v>
      </c>
      <c r="EN2200" s="1411" t="s">
        <v>1910</v>
      </c>
      <c r="EO2200" s="1414" t="s">
        <v>1911</v>
      </c>
    </row>
    <row r="2201" spans="136:145">
      <c r="EF2201" s="1412"/>
      <c r="EG2201" s="1411" t="s">
        <v>6490</v>
      </c>
      <c r="EH2201" s="1411" t="s">
        <v>598</v>
      </c>
      <c r="EI2201" s="1411" t="s">
        <v>1906</v>
      </c>
      <c r="EJ2201" s="1411" t="s">
        <v>6491</v>
      </c>
      <c r="EK2201" s="1411" t="s">
        <v>6491</v>
      </c>
      <c r="EL2201" s="1411" t="s">
        <v>2485</v>
      </c>
      <c r="EM2201" s="1411" t="s">
        <v>2486</v>
      </c>
      <c r="EN2201" s="1411" t="s">
        <v>2487</v>
      </c>
      <c r="EO2201" s="1414" t="s">
        <v>6446</v>
      </c>
    </row>
    <row r="2202" spans="136:145">
      <c r="EF2202" s="1412"/>
      <c r="EG2202" s="1411" t="s">
        <v>6492</v>
      </c>
      <c r="EH2202" s="1411" t="s">
        <v>598</v>
      </c>
      <c r="EI2202" s="1411" t="s">
        <v>1906</v>
      </c>
      <c r="EJ2202" s="1411" t="s">
        <v>6493</v>
      </c>
      <c r="EK2202" s="1411" t="s">
        <v>6493</v>
      </c>
      <c r="EL2202" s="1411" t="s">
        <v>2485</v>
      </c>
      <c r="EM2202" s="1411" t="s">
        <v>2486</v>
      </c>
      <c r="EN2202" s="1411" t="s">
        <v>2487</v>
      </c>
      <c r="EO2202" s="1414" t="s">
        <v>6446</v>
      </c>
    </row>
    <row r="2203" spans="136:145">
      <c r="EF2203" s="1412"/>
      <c r="EG2203" s="1411" t="s">
        <v>6494</v>
      </c>
      <c r="EH2203" s="1411" t="s">
        <v>598</v>
      </c>
      <c r="EI2203" s="1411" t="s">
        <v>1906</v>
      </c>
      <c r="EJ2203" s="1411" t="s">
        <v>6495</v>
      </c>
      <c r="EK2203" s="1411" t="s">
        <v>6495</v>
      </c>
      <c r="EL2203" s="1411" t="s">
        <v>2485</v>
      </c>
      <c r="EM2203" s="1411" t="s">
        <v>2486</v>
      </c>
      <c r="EN2203" s="1411" t="s">
        <v>2487</v>
      </c>
      <c r="EO2203" s="1414" t="s">
        <v>6446</v>
      </c>
    </row>
    <row r="2204" spans="136:145">
      <c r="EF2204" s="1412"/>
      <c r="EG2204" s="1411" t="s">
        <v>6496</v>
      </c>
      <c r="EH2204" s="1411" t="s">
        <v>598</v>
      </c>
      <c r="EI2204" s="1411" t="s">
        <v>1906</v>
      </c>
      <c r="EJ2204" s="1411" t="s">
        <v>6497</v>
      </c>
      <c r="EK2204" s="1411" t="s">
        <v>6497</v>
      </c>
      <c r="EL2204" s="1411" t="s">
        <v>2485</v>
      </c>
      <c r="EM2204" s="1411" t="s">
        <v>2486</v>
      </c>
      <c r="EN2204" s="1411" t="s">
        <v>2487</v>
      </c>
      <c r="EO2204" s="1414" t="s">
        <v>6446</v>
      </c>
    </row>
    <row r="2205" spans="136:145">
      <c r="EF2205" s="1412"/>
      <c r="EG2205" s="1411" t="s">
        <v>6498</v>
      </c>
      <c r="EH2205" s="1411" t="s">
        <v>598</v>
      </c>
      <c r="EI2205" s="1411" t="s">
        <v>1906</v>
      </c>
      <c r="EJ2205" s="1411" t="s">
        <v>6499</v>
      </c>
      <c r="EK2205" s="1411" t="s">
        <v>6499</v>
      </c>
      <c r="EL2205" s="1411" t="s">
        <v>2485</v>
      </c>
      <c r="EM2205" s="1411" t="s">
        <v>2486</v>
      </c>
      <c r="EN2205" s="1411" t="s">
        <v>2487</v>
      </c>
      <c r="EO2205" s="1414" t="s">
        <v>6446</v>
      </c>
    </row>
    <row r="2206" spans="136:145">
      <c r="EF2206" s="1412"/>
      <c r="EG2206" s="1411" t="s">
        <v>6500</v>
      </c>
      <c r="EH2206" s="1411" t="s">
        <v>598</v>
      </c>
      <c r="EI2206" s="1411" t="s">
        <v>1906</v>
      </c>
      <c r="EJ2206" s="1411" t="s">
        <v>6501</v>
      </c>
      <c r="EK2206" s="1411" t="s">
        <v>6501</v>
      </c>
      <c r="EL2206" s="1411" t="s">
        <v>2485</v>
      </c>
      <c r="EM2206" s="1411" t="s">
        <v>2486</v>
      </c>
      <c r="EN2206" s="1411" t="s">
        <v>2487</v>
      </c>
      <c r="EO2206" s="1414" t="s">
        <v>6446</v>
      </c>
    </row>
    <row r="2207" spans="136:145">
      <c r="EF2207" s="1412"/>
      <c r="EG2207" s="1411" t="s">
        <v>6502</v>
      </c>
      <c r="EH2207" s="1411" t="s">
        <v>598</v>
      </c>
      <c r="EI2207" s="1411" t="s">
        <v>1906</v>
      </c>
      <c r="EJ2207" s="1411" t="s">
        <v>6503</v>
      </c>
      <c r="EK2207" s="1411" t="s">
        <v>6503</v>
      </c>
      <c r="EL2207" s="1411" t="s">
        <v>2485</v>
      </c>
      <c r="EM2207" s="1411" t="s">
        <v>2486</v>
      </c>
      <c r="EN2207" s="1411" t="s">
        <v>2487</v>
      </c>
      <c r="EO2207" s="1414" t="s">
        <v>6446</v>
      </c>
    </row>
    <row r="2208" spans="136:145">
      <c r="EF2208" s="1412"/>
      <c r="EG2208" s="1411" t="s">
        <v>6504</v>
      </c>
      <c r="EH2208" s="1411" t="s">
        <v>598</v>
      </c>
      <c r="EI2208" s="1411" t="s">
        <v>1906</v>
      </c>
      <c r="EJ2208" s="1411" t="s">
        <v>6505</v>
      </c>
      <c r="EK2208" s="1411" t="s">
        <v>6505</v>
      </c>
      <c r="EL2208" s="1411" t="s">
        <v>2485</v>
      </c>
      <c r="EM2208" s="1411" t="s">
        <v>2486</v>
      </c>
      <c r="EN2208" s="1411" t="s">
        <v>2487</v>
      </c>
      <c r="EO2208" s="1414" t="s">
        <v>6446</v>
      </c>
    </row>
    <row r="2209" spans="136:145">
      <c r="EF2209" s="1412"/>
      <c r="EG2209" s="1411" t="s">
        <v>6506</v>
      </c>
      <c r="EH2209" s="1411" t="s">
        <v>598</v>
      </c>
      <c r="EI2209" s="1411" t="s">
        <v>1906</v>
      </c>
      <c r="EJ2209" s="1411" t="s">
        <v>6507</v>
      </c>
      <c r="EK2209" s="1411" t="s">
        <v>6507</v>
      </c>
      <c r="EL2209" s="1411" t="s">
        <v>2485</v>
      </c>
      <c r="EM2209" s="1411" t="s">
        <v>2486</v>
      </c>
      <c r="EN2209" s="1411" t="s">
        <v>2487</v>
      </c>
      <c r="EO2209" s="1414" t="s">
        <v>6446</v>
      </c>
    </row>
    <row r="2210" spans="136:145">
      <c r="EF2210" s="1412"/>
      <c r="EG2210" s="1411" t="s">
        <v>6508</v>
      </c>
      <c r="EH2210" s="1411" t="s">
        <v>598</v>
      </c>
      <c r="EI2210" s="1411" t="s">
        <v>1906</v>
      </c>
      <c r="EJ2210" s="1411" t="s">
        <v>6509</v>
      </c>
      <c r="EK2210" s="1411" t="s">
        <v>6509</v>
      </c>
      <c r="EL2210" s="1411" t="s">
        <v>2485</v>
      </c>
      <c r="EM2210" s="1411" t="s">
        <v>2486</v>
      </c>
      <c r="EN2210" s="1411" t="s">
        <v>2487</v>
      </c>
      <c r="EO2210" s="1414" t="s">
        <v>6446</v>
      </c>
    </row>
    <row r="2211" spans="136:145">
      <c r="EF2211" s="1412"/>
      <c r="EG2211" s="1411" t="s">
        <v>6510</v>
      </c>
      <c r="EH2211" s="1411" t="s">
        <v>598</v>
      </c>
      <c r="EI2211" s="1411" t="s">
        <v>1906</v>
      </c>
      <c r="EJ2211" s="1411" t="s">
        <v>6511</v>
      </c>
      <c r="EK2211" s="1411" t="s">
        <v>6511</v>
      </c>
      <c r="EL2211" s="1411" t="s">
        <v>2485</v>
      </c>
      <c r="EM2211" s="1411" t="s">
        <v>2486</v>
      </c>
      <c r="EN2211" s="1411" t="s">
        <v>2487</v>
      </c>
      <c r="EO2211" s="1414" t="s">
        <v>6446</v>
      </c>
    </row>
    <row r="2212" spans="136:145">
      <c r="EF2212" s="1412"/>
      <c r="EG2212" s="1411" t="s">
        <v>6512</v>
      </c>
      <c r="EH2212" s="1411" t="s">
        <v>598</v>
      </c>
      <c r="EI2212" s="1411" t="s">
        <v>1906</v>
      </c>
      <c r="EJ2212" s="1411" t="s">
        <v>6513</v>
      </c>
      <c r="EK2212" s="1411" t="s">
        <v>6513</v>
      </c>
      <c r="EL2212" s="1411" t="s">
        <v>2485</v>
      </c>
      <c r="EM2212" s="1411" t="s">
        <v>2486</v>
      </c>
      <c r="EN2212" s="1411" t="s">
        <v>2487</v>
      </c>
      <c r="EO2212" s="1414" t="s">
        <v>6446</v>
      </c>
    </row>
    <row r="2213" spans="136:145">
      <c r="EF2213" s="1412"/>
      <c r="EG2213" s="1411" t="s">
        <v>6514</v>
      </c>
      <c r="EH2213" s="1411" t="s">
        <v>598</v>
      </c>
      <c r="EI2213" s="1411" t="s">
        <v>1906</v>
      </c>
      <c r="EJ2213" s="1411" t="s">
        <v>6515</v>
      </c>
      <c r="EK2213" s="1411" t="s">
        <v>6515</v>
      </c>
      <c r="EL2213" s="1411" t="s">
        <v>1908</v>
      </c>
      <c r="EM2213" s="1411" t="s">
        <v>6474</v>
      </c>
      <c r="EN2213" s="1411" t="s">
        <v>1910</v>
      </c>
      <c r="EO2213" s="1414" t="s">
        <v>1911</v>
      </c>
    </row>
    <row r="2214" spans="136:145">
      <c r="EF2214" s="1412"/>
      <c r="EG2214" s="1411" t="s">
        <v>6516</v>
      </c>
      <c r="EH2214" s="1411" t="s">
        <v>598</v>
      </c>
      <c r="EI2214" s="1411" t="s">
        <v>1906</v>
      </c>
      <c r="EJ2214" s="1411" t="s">
        <v>6517</v>
      </c>
      <c r="EK2214" s="1411" t="s">
        <v>6517</v>
      </c>
      <c r="EL2214" s="1411" t="s">
        <v>2485</v>
      </c>
      <c r="EM2214" s="1411" t="s">
        <v>2486</v>
      </c>
      <c r="EN2214" s="1411" t="s">
        <v>2487</v>
      </c>
      <c r="EO2214" s="1414" t="s">
        <v>6446</v>
      </c>
    </row>
    <row r="2215" spans="136:145">
      <c r="EF2215" s="1412"/>
      <c r="EG2215" s="1411" t="s">
        <v>6518</v>
      </c>
      <c r="EH2215" s="1411" t="s">
        <v>598</v>
      </c>
      <c r="EI2215" s="1411" t="s">
        <v>1906</v>
      </c>
      <c r="EJ2215" s="1411" t="s">
        <v>6519</v>
      </c>
      <c r="EK2215" s="1411" t="s">
        <v>6519</v>
      </c>
      <c r="EL2215" s="1411" t="s">
        <v>2485</v>
      </c>
      <c r="EM2215" s="1411" t="s">
        <v>2486</v>
      </c>
      <c r="EN2215" s="1411" t="s">
        <v>2487</v>
      </c>
      <c r="EO2215" s="1414" t="s">
        <v>6446</v>
      </c>
    </row>
    <row r="2216" spans="136:145">
      <c r="EF2216" s="1412"/>
      <c r="EG2216" s="1411" t="s">
        <v>6520</v>
      </c>
      <c r="EH2216" s="1411" t="s">
        <v>598</v>
      </c>
      <c r="EI2216" s="1411" t="s">
        <v>1906</v>
      </c>
      <c r="EJ2216" s="1411" t="s">
        <v>6521</v>
      </c>
      <c r="EK2216" s="1411" t="s">
        <v>6521</v>
      </c>
      <c r="EL2216" s="1411" t="s">
        <v>2485</v>
      </c>
      <c r="EM2216" s="1411" t="s">
        <v>2486</v>
      </c>
      <c r="EN2216" s="1411" t="s">
        <v>2487</v>
      </c>
      <c r="EO2216" s="1414" t="s">
        <v>6446</v>
      </c>
    </row>
    <row r="2217" spans="136:145">
      <c r="EF2217" s="1412"/>
      <c r="EG2217" s="1411" t="s">
        <v>6522</v>
      </c>
      <c r="EH2217" s="1411" t="s">
        <v>598</v>
      </c>
      <c r="EI2217" s="1411" t="s">
        <v>1906</v>
      </c>
      <c r="EJ2217" s="1411" t="s">
        <v>6523</v>
      </c>
      <c r="EK2217" s="1411" t="s">
        <v>6523</v>
      </c>
      <c r="EL2217" s="1411" t="s">
        <v>2485</v>
      </c>
      <c r="EM2217" s="1411" t="s">
        <v>2486</v>
      </c>
      <c r="EN2217" s="1411" t="s">
        <v>2487</v>
      </c>
      <c r="EO2217" s="1414" t="s">
        <v>6446</v>
      </c>
    </row>
    <row r="2218" spans="136:145">
      <c r="EF2218" s="1412"/>
      <c r="EG2218" s="1411" t="s">
        <v>6524</v>
      </c>
      <c r="EH2218" s="1411" t="s">
        <v>598</v>
      </c>
      <c r="EI2218" s="1411" t="s">
        <v>1906</v>
      </c>
      <c r="EJ2218" s="1411" t="s">
        <v>6525</v>
      </c>
      <c r="EK2218" s="1411" t="s">
        <v>6525</v>
      </c>
      <c r="EL2218" s="1411" t="s">
        <v>2485</v>
      </c>
      <c r="EM2218" s="1411" t="s">
        <v>2486</v>
      </c>
      <c r="EN2218" s="1411" t="s">
        <v>2487</v>
      </c>
      <c r="EO2218" s="1414" t="s">
        <v>6446</v>
      </c>
    </row>
    <row r="2219" spans="136:145">
      <c r="EF2219" s="1412"/>
      <c r="EG2219" s="1411" t="s">
        <v>6526</v>
      </c>
      <c r="EH2219" s="1411" t="s">
        <v>598</v>
      </c>
      <c r="EI2219" s="1411" t="s">
        <v>1906</v>
      </c>
      <c r="EJ2219" s="1411" t="s">
        <v>6527</v>
      </c>
      <c r="EK2219" s="1411" t="s">
        <v>6527</v>
      </c>
      <c r="EL2219" s="1411" t="s">
        <v>2485</v>
      </c>
      <c r="EM2219" s="1411" t="s">
        <v>2486</v>
      </c>
      <c r="EN2219" s="1411" t="s">
        <v>2487</v>
      </c>
      <c r="EO2219" s="1414" t="s">
        <v>6446</v>
      </c>
    </row>
    <row r="2220" spans="136:145">
      <c r="EF2220" s="1412"/>
      <c r="EG2220" s="1411" t="s">
        <v>6528</v>
      </c>
      <c r="EH2220" s="1411" t="s">
        <v>598</v>
      </c>
      <c r="EI2220" s="1411" t="s">
        <v>1906</v>
      </c>
      <c r="EJ2220" s="1411" t="s">
        <v>6529</v>
      </c>
      <c r="EK2220" s="1411" t="s">
        <v>6529</v>
      </c>
      <c r="EL2220" s="1411" t="s">
        <v>2485</v>
      </c>
      <c r="EM2220" s="1411" t="s">
        <v>2486</v>
      </c>
      <c r="EN2220" s="1411" t="s">
        <v>2487</v>
      </c>
      <c r="EO2220" s="1414" t="s">
        <v>6446</v>
      </c>
    </row>
    <row r="2221" spans="136:145">
      <c r="EF2221" s="1412"/>
      <c r="EG2221" s="1411" t="s">
        <v>6530</v>
      </c>
      <c r="EH2221" s="1411" t="s">
        <v>598</v>
      </c>
      <c r="EI2221" s="1411" t="s">
        <v>1906</v>
      </c>
      <c r="EJ2221" s="1411" t="s">
        <v>6531</v>
      </c>
      <c r="EK2221" s="1411" t="s">
        <v>6531</v>
      </c>
      <c r="EL2221" s="1411" t="s">
        <v>1980</v>
      </c>
      <c r="EM2221" s="1411" t="s">
        <v>1981</v>
      </c>
      <c r="EN2221" s="1411" t="s">
        <v>1910</v>
      </c>
      <c r="EO2221" s="1414" t="s">
        <v>1982</v>
      </c>
    </row>
    <row r="2222" spans="136:145">
      <c r="EF2222" s="1412"/>
      <c r="EG2222" s="1411" t="s">
        <v>6532</v>
      </c>
      <c r="EH2222" s="1411" t="s">
        <v>598</v>
      </c>
      <c r="EI2222" s="1411" t="s">
        <v>1906</v>
      </c>
      <c r="EJ2222" s="1411" t="s">
        <v>6533</v>
      </c>
      <c r="EK2222" s="1411" t="s">
        <v>6533</v>
      </c>
      <c r="EL2222" s="1411" t="s">
        <v>2485</v>
      </c>
      <c r="EM2222" s="1411" t="s">
        <v>2486</v>
      </c>
      <c r="EN2222" s="1411" t="s">
        <v>2487</v>
      </c>
      <c r="EO2222" s="1414" t="s">
        <v>6446</v>
      </c>
    </row>
    <row r="2223" spans="136:145">
      <c r="EF2223" s="1412"/>
      <c r="EG2223" s="1411" t="s">
        <v>6534</v>
      </c>
      <c r="EH2223" s="1411" t="s">
        <v>598</v>
      </c>
      <c r="EI2223" s="1411" t="s">
        <v>1906</v>
      </c>
      <c r="EJ2223" s="1411" t="s">
        <v>6535</v>
      </c>
      <c r="EK2223" s="1411" t="s">
        <v>6535</v>
      </c>
      <c r="EL2223" s="1411" t="s">
        <v>2485</v>
      </c>
      <c r="EM2223" s="1411" t="s">
        <v>2486</v>
      </c>
      <c r="EN2223" s="1411" t="s">
        <v>2487</v>
      </c>
      <c r="EO2223" s="1414" t="s">
        <v>6446</v>
      </c>
    </row>
    <row r="2224" spans="136:145">
      <c r="EF2224" s="1412"/>
      <c r="EG2224" s="1411" t="s">
        <v>6536</v>
      </c>
      <c r="EH2224" s="1411" t="s">
        <v>598</v>
      </c>
      <c r="EI2224" s="1411" t="s">
        <v>1906</v>
      </c>
      <c r="EJ2224" s="1411" t="s">
        <v>6537</v>
      </c>
      <c r="EK2224" s="1411" t="s">
        <v>6537</v>
      </c>
      <c r="EL2224" s="1411" t="s">
        <v>2485</v>
      </c>
      <c r="EM2224" s="1411" t="s">
        <v>2486</v>
      </c>
      <c r="EN2224" s="1411" t="s">
        <v>2487</v>
      </c>
      <c r="EO2224" s="1414" t="s">
        <v>6446</v>
      </c>
    </row>
    <row r="2225" spans="136:145">
      <c r="EF2225" s="1412"/>
      <c r="EG2225" s="1411" t="s">
        <v>6538</v>
      </c>
      <c r="EH2225" s="1411" t="s">
        <v>598</v>
      </c>
      <c r="EI2225" s="1411" t="s">
        <v>1906</v>
      </c>
      <c r="EJ2225" s="1411" t="s">
        <v>6539</v>
      </c>
      <c r="EK2225" s="1411" t="s">
        <v>6539</v>
      </c>
      <c r="EL2225" s="1411" t="s">
        <v>2485</v>
      </c>
      <c r="EM2225" s="1411" t="s">
        <v>2486</v>
      </c>
      <c r="EN2225" s="1411" t="s">
        <v>2487</v>
      </c>
      <c r="EO2225" s="1414" t="s">
        <v>6446</v>
      </c>
    </row>
    <row r="2226" spans="136:145">
      <c r="EF2226" s="1412"/>
      <c r="EG2226" s="1411" t="s">
        <v>6540</v>
      </c>
      <c r="EH2226" s="1411" t="s">
        <v>598</v>
      </c>
      <c r="EI2226" s="1411" t="s">
        <v>1906</v>
      </c>
      <c r="EJ2226" s="1411" t="s">
        <v>6541</v>
      </c>
      <c r="EK2226" s="1411" t="s">
        <v>6541</v>
      </c>
      <c r="EL2226" s="1411" t="s">
        <v>2485</v>
      </c>
      <c r="EM2226" s="1411" t="s">
        <v>2486</v>
      </c>
      <c r="EN2226" s="1411" t="s">
        <v>2487</v>
      </c>
      <c r="EO2226" s="1414" t="s">
        <v>6446</v>
      </c>
    </row>
    <row r="2227" spans="136:145">
      <c r="EF2227" s="1412"/>
      <c r="EG2227" s="1411" t="s">
        <v>6542</v>
      </c>
      <c r="EH2227" s="1411" t="s">
        <v>598</v>
      </c>
      <c r="EI2227" s="1411" t="s">
        <v>1906</v>
      </c>
      <c r="EJ2227" s="1411" t="s">
        <v>6543</v>
      </c>
      <c r="EK2227" s="1411" t="s">
        <v>6543</v>
      </c>
      <c r="EL2227" s="1411" t="s">
        <v>2485</v>
      </c>
      <c r="EM2227" s="1411" t="s">
        <v>2486</v>
      </c>
      <c r="EN2227" s="1411" t="s">
        <v>2487</v>
      </c>
      <c r="EO2227" s="1414" t="s">
        <v>6446</v>
      </c>
    </row>
    <row r="2228" spans="136:145">
      <c r="EF2228" s="1412"/>
      <c r="EG2228" s="1411" t="s">
        <v>6544</v>
      </c>
      <c r="EH2228" s="1411" t="s">
        <v>598</v>
      </c>
      <c r="EI2228" s="1411" t="s">
        <v>1906</v>
      </c>
      <c r="EJ2228" s="1411" t="s">
        <v>6545</v>
      </c>
      <c r="EK2228" s="1411" t="s">
        <v>6545</v>
      </c>
      <c r="EL2228" s="1411" t="s">
        <v>1908</v>
      </c>
      <c r="EM2228" s="1411" t="s">
        <v>6474</v>
      </c>
      <c r="EN2228" s="1411" t="s">
        <v>1910</v>
      </c>
      <c r="EO2228" s="1414" t="s">
        <v>1911</v>
      </c>
    </row>
    <row r="2229" spans="136:145">
      <c r="EF2229" s="1412"/>
      <c r="EG2229" s="1411" t="s">
        <v>6546</v>
      </c>
      <c r="EH2229" s="1411" t="s">
        <v>598</v>
      </c>
      <c r="EI2229" s="1411" t="s">
        <v>1906</v>
      </c>
      <c r="EJ2229" s="1411" t="s">
        <v>791</v>
      </c>
      <c r="EK2229" s="1411" t="s">
        <v>791</v>
      </c>
      <c r="EL2229" s="1411" t="s">
        <v>1908</v>
      </c>
      <c r="EM2229" s="1411" t="s">
        <v>6474</v>
      </c>
      <c r="EN2229" s="1411" t="s">
        <v>1910</v>
      </c>
      <c r="EO2229" s="1414" t="s">
        <v>1911</v>
      </c>
    </row>
    <row r="2230" spans="136:145">
      <c r="EF2230" s="1412"/>
      <c r="EG2230" s="1411" t="s">
        <v>6547</v>
      </c>
      <c r="EH2230" s="1411" t="s">
        <v>598</v>
      </c>
      <c r="EI2230" s="1411" t="s">
        <v>1906</v>
      </c>
      <c r="EJ2230" s="1411" t="s">
        <v>6548</v>
      </c>
      <c r="EK2230" s="1411" t="s">
        <v>6548</v>
      </c>
      <c r="EL2230" s="1411" t="s">
        <v>1908</v>
      </c>
      <c r="EM2230" s="1411" t="s">
        <v>6474</v>
      </c>
      <c r="EN2230" s="1411" t="s">
        <v>1910</v>
      </c>
      <c r="EO2230" s="1414" t="s">
        <v>1911</v>
      </c>
    </row>
    <row r="2231" spans="136:145">
      <c r="EF2231" s="1412"/>
      <c r="EG2231" s="1411" t="s">
        <v>6549</v>
      </c>
      <c r="EH2231" s="1411" t="s">
        <v>598</v>
      </c>
      <c r="EI2231" s="1411" t="s">
        <v>1906</v>
      </c>
      <c r="EJ2231" s="1411" t="s">
        <v>6550</v>
      </c>
      <c r="EK2231" s="1411" t="s">
        <v>6550</v>
      </c>
      <c r="EL2231" s="1411" t="s">
        <v>1908</v>
      </c>
      <c r="EM2231" s="1411" t="s">
        <v>6474</v>
      </c>
      <c r="EN2231" s="1411" t="s">
        <v>1910</v>
      </c>
      <c r="EO2231" s="1414" t="s">
        <v>1911</v>
      </c>
    </row>
    <row r="2232" spans="136:145">
      <c r="EF2232" s="1412"/>
      <c r="EG2232" s="1411" t="s">
        <v>6551</v>
      </c>
      <c r="EH2232" s="1411" t="s">
        <v>598</v>
      </c>
      <c r="EI2232" s="1411" t="s">
        <v>1906</v>
      </c>
      <c r="EJ2232" s="1411" t="s">
        <v>792</v>
      </c>
      <c r="EK2232" s="1411" t="s">
        <v>792</v>
      </c>
      <c r="EL2232" s="1411" t="s">
        <v>1908</v>
      </c>
      <c r="EM2232" s="1411" t="s">
        <v>6474</v>
      </c>
      <c r="EN2232" s="1411" t="s">
        <v>1910</v>
      </c>
      <c r="EO2232" s="1414" t="s">
        <v>1911</v>
      </c>
    </row>
    <row r="2233" spans="136:145">
      <c r="EF2233" s="1412"/>
      <c r="EG2233" s="1411" t="s">
        <v>6552</v>
      </c>
      <c r="EH2233" s="1411" t="s">
        <v>598</v>
      </c>
      <c r="EI2233" s="1411" t="s">
        <v>1906</v>
      </c>
      <c r="EJ2233" s="1411" t="s">
        <v>6553</v>
      </c>
      <c r="EK2233" s="1411" t="s">
        <v>6553</v>
      </c>
      <c r="EL2233" s="1411" t="s">
        <v>2485</v>
      </c>
      <c r="EM2233" s="1411" t="s">
        <v>2486</v>
      </c>
      <c r="EN2233" s="1411" t="s">
        <v>2487</v>
      </c>
      <c r="EO2233" s="1414" t="s">
        <v>6446</v>
      </c>
    </row>
    <row r="2234" spans="136:145">
      <c r="EF2234" s="1412"/>
      <c r="EG2234" s="1411" t="s">
        <v>6554</v>
      </c>
      <c r="EH2234" s="1411" t="s">
        <v>598</v>
      </c>
      <c r="EI2234" s="1411" t="s">
        <v>1906</v>
      </c>
      <c r="EJ2234" s="1411" t="s">
        <v>6555</v>
      </c>
      <c r="EK2234" s="1411" t="s">
        <v>6555</v>
      </c>
      <c r="EL2234" s="1411" t="s">
        <v>2485</v>
      </c>
      <c r="EM2234" s="1411" t="s">
        <v>2486</v>
      </c>
      <c r="EN2234" s="1411" t="s">
        <v>2487</v>
      </c>
      <c r="EO2234" s="1414" t="s">
        <v>6446</v>
      </c>
    </row>
    <row r="2235" spans="136:145">
      <c r="EF2235" s="1412"/>
      <c r="EG2235" s="1411" t="s">
        <v>6556</v>
      </c>
      <c r="EH2235" s="1411" t="s">
        <v>598</v>
      </c>
      <c r="EI2235" s="1411" t="s">
        <v>1906</v>
      </c>
      <c r="EJ2235" s="1411" t="s">
        <v>6557</v>
      </c>
      <c r="EK2235" s="1411" t="s">
        <v>6557</v>
      </c>
      <c r="EL2235" s="1411" t="s">
        <v>1908</v>
      </c>
      <c r="EM2235" s="1411" t="s">
        <v>6474</v>
      </c>
      <c r="EN2235" s="1411" t="s">
        <v>1910</v>
      </c>
      <c r="EO2235" s="1414" t="s">
        <v>1911</v>
      </c>
    </row>
    <row r="2236" spans="136:145">
      <c r="EF2236" s="1412"/>
      <c r="EG2236" s="1411" t="s">
        <v>6558</v>
      </c>
      <c r="EH2236" s="1411" t="s">
        <v>598</v>
      </c>
      <c r="EI2236" s="1411" t="s">
        <v>1906</v>
      </c>
      <c r="EJ2236" s="1411" t="s">
        <v>6559</v>
      </c>
      <c r="EK2236" s="1411" t="s">
        <v>6559</v>
      </c>
      <c r="EL2236" s="1411" t="s">
        <v>2485</v>
      </c>
      <c r="EM2236" s="1411" t="s">
        <v>2486</v>
      </c>
      <c r="EN2236" s="1411" t="s">
        <v>2487</v>
      </c>
      <c r="EO2236" s="1414" t="s">
        <v>6446</v>
      </c>
    </row>
    <row r="2237" spans="136:145">
      <c r="EF2237" s="1412"/>
      <c r="EG2237" s="1411" t="s">
        <v>6560</v>
      </c>
      <c r="EH2237" s="1411" t="s">
        <v>598</v>
      </c>
      <c r="EI2237" s="1411" t="s">
        <v>1906</v>
      </c>
      <c r="EJ2237" s="1411" t="s">
        <v>6561</v>
      </c>
      <c r="EK2237" s="1411" t="s">
        <v>6561</v>
      </c>
      <c r="EL2237" s="1411" t="s">
        <v>1980</v>
      </c>
      <c r="EM2237" s="1411" t="s">
        <v>1981</v>
      </c>
      <c r="EN2237" s="1411" t="s">
        <v>1910</v>
      </c>
      <c r="EO2237" s="1414" t="s">
        <v>1982</v>
      </c>
    </row>
    <row r="2238" spans="136:145">
      <c r="EF2238" s="1412"/>
      <c r="EG2238" s="1411" t="s">
        <v>6562</v>
      </c>
      <c r="EH2238" s="1411" t="s">
        <v>598</v>
      </c>
      <c r="EI2238" s="1411" t="s">
        <v>1906</v>
      </c>
      <c r="EJ2238" s="1411" t="s">
        <v>6563</v>
      </c>
      <c r="EK2238" s="1411" t="s">
        <v>6563</v>
      </c>
      <c r="EL2238" s="1411" t="s">
        <v>2485</v>
      </c>
      <c r="EM2238" s="1411" t="s">
        <v>2486</v>
      </c>
      <c r="EN2238" s="1411" t="s">
        <v>2487</v>
      </c>
      <c r="EO2238" s="1414" t="s">
        <v>6446</v>
      </c>
    </row>
    <row r="2239" spans="136:145">
      <c r="EF2239" s="1412"/>
      <c r="EG2239" s="1411" t="s">
        <v>6564</v>
      </c>
      <c r="EH2239" s="1411" t="s">
        <v>598</v>
      </c>
      <c r="EI2239" s="1411" t="s">
        <v>1906</v>
      </c>
      <c r="EJ2239" s="1411" t="s">
        <v>6565</v>
      </c>
      <c r="EK2239" s="1411" t="s">
        <v>6565</v>
      </c>
      <c r="EL2239" s="1411" t="s">
        <v>2485</v>
      </c>
      <c r="EM2239" s="1411" t="s">
        <v>2486</v>
      </c>
      <c r="EN2239" s="1411" t="s">
        <v>2487</v>
      </c>
      <c r="EO2239" s="1414" t="s">
        <v>6446</v>
      </c>
    </row>
    <row r="2240" spans="136:145">
      <c r="EF2240" s="1412"/>
      <c r="EG2240" s="1411" t="s">
        <v>6566</v>
      </c>
      <c r="EH2240" s="1411" t="s">
        <v>598</v>
      </c>
      <c r="EI2240" s="1411" t="s">
        <v>1906</v>
      </c>
      <c r="EJ2240" s="1411" t="s">
        <v>6567</v>
      </c>
      <c r="EK2240" s="1411" t="s">
        <v>6567</v>
      </c>
      <c r="EL2240" s="1411" t="s">
        <v>2485</v>
      </c>
      <c r="EM2240" s="1411" t="s">
        <v>2486</v>
      </c>
      <c r="EN2240" s="1411" t="s">
        <v>2487</v>
      </c>
      <c r="EO2240" s="1414" t="s">
        <v>6446</v>
      </c>
    </row>
    <row r="2241" spans="136:145">
      <c r="EF2241" s="1412"/>
      <c r="EG2241" s="1411" t="s">
        <v>6568</v>
      </c>
      <c r="EH2241" s="1411" t="s">
        <v>598</v>
      </c>
      <c r="EI2241" s="1411" t="s">
        <v>1906</v>
      </c>
      <c r="EJ2241" s="1411" t="s">
        <v>6569</v>
      </c>
      <c r="EK2241" s="1411" t="s">
        <v>6569</v>
      </c>
      <c r="EL2241" s="1411" t="s">
        <v>2485</v>
      </c>
      <c r="EM2241" s="1411" t="s">
        <v>2486</v>
      </c>
      <c r="EN2241" s="1411" t="s">
        <v>2487</v>
      </c>
      <c r="EO2241" s="1414" t="s">
        <v>6446</v>
      </c>
    </row>
    <row r="2242" spans="136:145">
      <c r="EF2242" s="1412"/>
      <c r="EG2242" s="1411" t="s">
        <v>6570</v>
      </c>
      <c r="EH2242" s="1411" t="s">
        <v>598</v>
      </c>
      <c r="EI2242" s="1411" t="s">
        <v>1906</v>
      </c>
      <c r="EJ2242" s="1411" t="s">
        <v>6571</v>
      </c>
      <c r="EK2242" s="1411" t="s">
        <v>6571</v>
      </c>
      <c r="EL2242" s="1411" t="s">
        <v>2485</v>
      </c>
      <c r="EM2242" s="1411" t="s">
        <v>2486</v>
      </c>
      <c r="EN2242" s="1411" t="s">
        <v>2487</v>
      </c>
      <c r="EO2242" s="1414" t="s">
        <v>6446</v>
      </c>
    </row>
    <row r="2243" spans="136:145">
      <c r="EF2243" s="1412"/>
      <c r="EG2243" s="1411" t="s">
        <v>6572</v>
      </c>
      <c r="EH2243" s="1411" t="s">
        <v>598</v>
      </c>
      <c r="EI2243" s="1411" t="s">
        <v>1906</v>
      </c>
      <c r="EJ2243" s="1411" t="s">
        <v>6573</v>
      </c>
      <c r="EK2243" s="1411" t="s">
        <v>6573</v>
      </c>
      <c r="EL2243" s="1411" t="s">
        <v>2485</v>
      </c>
      <c r="EM2243" s="1411" t="s">
        <v>2486</v>
      </c>
      <c r="EN2243" s="1411" t="s">
        <v>2487</v>
      </c>
      <c r="EO2243" s="1414" t="s">
        <v>6446</v>
      </c>
    </row>
    <row r="2244" spans="136:145">
      <c r="EF2244" s="1412"/>
      <c r="EG2244" s="1411" t="s">
        <v>6574</v>
      </c>
      <c r="EH2244" s="1411" t="s">
        <v>598</v>
      </c>
      <c r="EI2244" s="1411" t="s">
        <v>1906</v>
      </c>
      <c r="EJ2244" s="1411" t="s">
        <v>6575</v>
      </c>
      <c r="EK2244" s="1411" t="s">
        <v>6575</v>
      </c>
      <c r="EL2244" s="1411" t="s">
        <v>2485</v>
      </c>
      <c r="EM2244" s="1411" t="s">
        <v>2486</v>
      </c>
      <c r="EN2244" s="1411" t="s">
        <v>2487</v>
      </c>
      <c r="EO2244" s="1414" t="s">
        <v>6446</v>
      </c>
    </row>
    <row r="2245" spans="136:145">
      <c r="EF2245" s="1412"/>
      <c r="EG2245" s="1411" t="s">
        <v>6576</v>
      </c>
      <c r="EH2245" s="1411" t="s">
        <v>598</v>
      </c>
      <c r="EI2245" s="1411" t="s">
        <v>1906</v>
      </c>
      <c r="EJ2245" s="1411" t="s">
        <v>6577</v>
      </c>
      <c r="EK2245" s="1411" t="s">
        <v>6577</v>
      </c>
      <c r="EL2245" s="1411" t="s">
        <v>2485</v>
      </c>
      <c r="EM2245" s="1411" t="s">
        <v>2486</v>
      </c>
      <c r="EN2245" s="1411" t="s">
        <v>2487</v>
      </c>
      <c r="EO2245" s="1414" t="s">
        <v>6446</v>
      </c>
    </row>
    <row r="2246" spans="136:145">
      <c r="EF2246" s="1412"/>
      <c r="EG2246" s="1411" t="s">
        <v>6578</v>
      </c>
      <c r="EH2246" s="1411" t="s">
        <v>598</v>
      </c>
      <c r="EI2246" s="1411" t="s">
        <v>1906</v>
      </c>
      <c r="EJ2246" s="1411" t="s">
        <v>793</v>
      </c>
      <c r="EK2246" s="1411" t="s">
        <v>793</v>
      </c>
      <c r="EL2246" s="1411" t="s">
        <v>2485</v>
      </c>
      <c r="EM2246" s="1411" t="s">
        <v>2486</v>
      </c>
      <c r="EN2246" s="1411" t="s">
        <v>2487</v>
      </c>
      <c r="EO2246" s="1414" t="s">
        <v>6446</v>
      </c>
    </row>
    <row r="2247" spans="136:145">
      <c r="EF2247" s="1412"/>
      <c r="EG2247" s="1411" t="s">
        <v>6579</v>
      </c>
      <c r="EH2247" s="1411" t="s">
        <v>598</v>
      </c>
      <c r="EI2247" s="1411" t="s">
        <v>1906</v>
      </c>
      <c r="EJ2247" s="1411" t="s">
        <v>6580</v>
      </c>
      <c r="EK2247" s="1411" t="s">
        <v>6580</v>
      </c>
      <c r="EL2247" s="1411" t="s">
        <v>2485</v>
      </c>
      <c r="EM2247" s="1411" t="s">
        <v>2486</v>
      </c>
      <c r="EN2247" s="1411" t="s">
        <v>2487</v>
      </c>
      <c r="EO2247" s="1414" t="s">
        <v>6446</v>
      </c>
    </row>
    <row r="2248" spans="136:145">
      <c r="EF2248" s="1412"/>
      <c r="EG2248" s="1411" t="s">
        <v>6581</v>
      </c>
      <c r="EH2248" s="1411" t="s">
        <v>598</v>
      </c>
      <c r="EI2248" s="1411" t="s">
        <v>1906</v>
      </c>
      <c r="EJ2248" s="1411" t="s">
        <v>6582</v>
      </c>
      <c r="EK2248" s="1411" t="s">
        <v>6582</v>
      </c>
      <c r="EL2248" s="1411" t="s">
        <v>2485</v>
      </c>
      <c r="EM2248" s="1411" t="s">
        <v>2486</v>
      </c>
      <c r="EN2248" s="1411" t="s">
        <v>2487</v>
      </c>
      <c r="EO2248" s="1414" t="s">
        <v>6446</v>
      </c>
    </row>
    <row r="2249" spans="136:145">
      <c r="EF2249" s="1412"/>
      <c r="EG2249" s="1411" t="s">
        <v>6583</v>
      </c>
      <c r="EH2249" s="1411" t="s">
        <v>598</v>
      </c>
      <c r="EI2249" s="1411" t="s">
        <v>1906</v>
      </c>
      <c r="EJ2249" s="1411" t="s">
        <v>6584</v>
      </c>
      <c r="EK2249" s="1411" t="s">
        <v>6584</v>
      </c>
      <c r="EL2249" s="1411" t="s">
        <v>2485</v>
      </c>
      <c r="EM2249" s="1411" t="s">
        <v>2486</v>
      </c>
      <c r="EN2249" s="1411" t="s">
        <v>2487</v>
      </c>
      <c r="EO2249" s="1414" t="s">
        <v>6446</v>
      </c>
    </row>
    <row r="2250" spans="136:145">
      <c r="EF2250" s="1412"/>
      <c r="EG2250" s="1411" t="s">
        <v>6585</v>
      </c>
      <c r="EH2250" s="1411" t="s">
        <v>598</v>
      </c>
      <c r="EI2250" s="1411" t="s">
        <v>1906</v>
      </c>
      <c r="EJ2250" s="1411" t="s">
        <v>6586</v>
      </c>
      <c r="EK2250" s="1411" t="s">
        <v>6586</v>
      </c>
      <c r="EL2250" s="1411" t="s">
        <v>2485</v>
      </c>
      <c r="EM2250" s="1411" t="s">
        <v>2486</v>
      </c>
      <c r="EN2250" s="1411" t="s">
        <v>2487</v>
      </c>
      <c r="EO2250" s="1414" t="s">
        <v>6446</v>
      </c>
    </row>
    <row r="2251" spans="136:145">
      <c r="EF2251" s="1412"/>
      <c r="EG2251" s="1411" t="s">
        <v>6587</v>
      </c>
      <c r="EH2251" s="1411" t="s">
        <v>598</v>
      </c>
      <c r="EI2251" s="1411" t="s">
        <v>1906</v>
      </c>
      <c r="EJ2251" s="1411" t="s">
        <v>6588</v>
      </c>
      <c r="EK2251" s="1411" t="s">
        <v>6588</v>
      </c>
      <c r="EL2251" s="1411" t="s">
        <v>2485</v>
      </c>
      <c r="EM2251" s="1411" t="s">
        <v>2486</v>
      </c>
      <c r="EN2251" s="1411" t="s">
        <v>2487</v>
      </c>
      <c r="EO2251" s="1414" t="s">
        <v>6446</v>
      </c>
    </row>
    <row r="2252" spans="136:145">
      <c r="EF2252" s="1412"/>
      <c r="EG2252" s="1411" t="s">
        <v>6589</v>
      </c>
      <c r="EH2252" s="1411" t="s">
        <v>598</v>
      </c>
      <c r="EI2252" s="1411" t="s">
        <v>1906</v>
      </c>
      <c r="EJ2252" s="1411" t="s">
        <v>6590</v>
      </c>
      <c r="EK2252" s="1411" t="s">
        <v>6590</v>
      </c>
      <c r="EL2252" s="1411" t="s">
        <v>2485</v>
      </c>
      <c r="EM2252" s="1411" t="s">
        <v>2486</v>
      </c>
      <c r="EN2252" s="1411" t="s">
        <v>2487</v>
      </c>
      <c r="EO2252" s="1414" t="s">
        <v>6446</v>
      </c>
    </row>
    <row r="2253" spans="136:145">
      <c r="EF2253" s="1412"/>
      <c r="EG2253" s="1411" t="s">
        <v>6591</v>
      </c>
      <c r="EH2253" s="1411" t="s">
        <v>598</v>
      </c>
      <c r="EI2253" s="1411" t="s">
        <v>1906</v>
      </c>
      <c r="EJ2253" s="1411" t="s">
        <v>6592</v>
      </c>
      <c r="EK2253" s="1411" t="s">
        <v>6592</v>
      </c>
      <c r="EL2253" s="1411" t="s">
        <v>2485</v>
      </c>
      <c r="EM2253" s="1411" t="s">
        <v>2486</v>
      </c>
      <c r="EN2253" s="1411" t="s">
        <v>2487</v>
      </c>
      <c r="EO2253" s="1414" t="s">
        <v>6446</v>
      </c>
    </row>
    <row r="2254" spans="136:145">
      <c r="EF2254" s="1412"/>
      <c r="EG2254" s="1411" t="s">
        <v>6593</v>
      </c>
      <c r="EH2254" s="1411" t="s">
        <v>598</v>
      </c>
      <c r="EI2254" s="1411" t="s">
        <v>1906</v>
      </c>
      <c r="EJ2254" s="1411" t="s">
        <v>6594</v>
      </c>
      <c r="EK2254" s="1411" t="s">
        <v>6594</v>
      </c>
      <c r="EL2254" s="1411" t="s">
        <v>2485</v>
      </c>
      <c r="EM2254" s="1411" t="s">
        <v>2486</v>
      </c>
      <c r="EN2254" s="1411" t="s">
        <v>2487</v>
      </c>
      <c r="EO2254" s="1414" t="s">
        <v>6446</v>
      </c>
    </row>
    <row r="2255" spans="136:145">
      <c r="EF2255" s="1412"/>
      <c r="EG2255" s="1411" t="s">
        <v>6595</v>
      </c>
      <c r="EH2255" s="1411" t="s">
        <v>598</v>
      </c>
      <c r="EI2255" s="1411" t="s">
        <v>1906</v>
      </c>
      <c r="EJ2255" s="1411" t="s">
        <v>6596</v>
      </c>
      <c r="EK2255" s="1411" t="s">
        <v>6596</v>
      </c>
      <c r="EL2255" s="1411" t="s">
        <v>2485</v>
      </c>
      <c r="EM2255" s="1411" t="s">
        <v>2486</v>
      </c>
      <c r="EN2255" s="1411" t="s">
        <v>2487</v>
      </c>
      <c r="EO2255" s="1414" t="s">
        <v>6446</v>
      </c>
    </row>
    <row r="2256" spans="136:145">
      <c r="EF2256" s="1412"/>
      <c r="EG2256" s="1411" t="s">
        <v>6597</v>
      </c>
      <c r="EH2256" s="1411" t="s">
        <v>598</v>
      </c>
      <c r="EI2256" s="1411" t="s">
        <v>1906</v>
      </c>
      <c r="EJ2256" s="1411" t="s">
        <v>6598</v>
      </c>
      <c r="EK2256" s="1411" t="s">
        <v>6598</v>
      </c>
      <c r="EL2256" s="1411" t="s">
        <v>2485</v>
      </c>
      <c r="EM2256" s="1411" t="s">
        <v>2486</v>
      </c>
      <c r="EN2256" s="1411" t="s">
        <v>2487</v>
      </c>
      <c r="EO2256" s="1414" t="s">
        <v>6446</v>
      </c>
    </row>
    <row r="2257" spans="136:145">
      <c r="EF2257" s="1412"/>
      <c r="EG2257" s="1411" t="s">
        <v>6599</v>
      </c>
      <c r="EH2257" s="1411" t="s">
        <v>598</v>
      </c>
      <c r="EI2257" s="1411" t="s">
        <v>1906</v>
      </c>
      <c r="EJ2257" s="1411" t="s">
        <v>6600</v>
      </c>
      <c r="EK2257" s="1411" t="s">
        <v>6600</v>
      </c>
      <c r="EL2257" s="1411" t="s">
        <v>2485</v>
      </c>
      <c r="EM2257" s="1411" t="s">
        <v>2486</v>
      </c>
      <c r="EN2257" s="1411" t="s">
        <v>2487</v>
      </c>
      <c r="EO2257" s="1414" t="s">
        <v>6446</v>
      </c>
    </row>
    <row r="2258" spans="136:145">
      <c r="EF2258" s="1412"/>
      <c r="EG2258" s="1411" t="s">
        <v>6601</v>
      </c>
      <c r="EH2258" s="1411" t="s">
        <v>598</v>
      </c>
      <c r="EI2258" s="1411" t="s">
        <v>1906</v>
      </c>
      <c r="EJ2258" s="1411" t="s">
        <v>6602</v>
      </c>
      <c r="EK2258" s="1411" t="s">
        <v>6602</v>
      </c>
      <c r="EL2258" s="1411" t="s">
        <v>1908</v>
      </c>
      <c r="EM2258" s="1411" t="s">
        <v>6474</v>
      </c>
      <c r="EN2258" s="1411" t="s">
        <v>1910</v>
      </c>
      <c r="EO2258" s="1414" t="s">
        <v>1911</v>
      </c>
    </row>
    <row r="2259" spans="136:145">
      <c r="EF2259" s="1412"/>
      <c r="EG2259" s="1411" t="s">
        <v>6603</v>
      </c>
      <c r="EH2259" s="1411" t="s">
        <v>598</v>
      </c>
      <c r="EI2259" s="1411" t="s">
        <v>1906</v>
      </c>
      <c r="EJ2259" s="1411" t="s">
        <v>6604</v>
      </c>
      <c r="EK2259" s="1411" t="s">
        <v>6604</v>
      </c>
      <c r="EL2259" s="1411" t="s">
        <v>1908</v>
      </c>
      <c r="EM2259" s="1411" t="s">
        <v>6474</v>
      </c>
      <c r="EN2259" s="1411" t="s">
        <v>1910</v>
      </c>
      <c r="EO2259" s="1414" t="s">
        <v>1911</v>
      </c>
    </row>
    <row r="2260" spans="136:145">
      <c r="EF2260" s="1412"/>
      <c r="EG2260" s="1411" t="s">
        <v>6605</v>
      </c>
      <c r="EH2260" s="1411" t="s">
        <v>598</v>
      </c>
      <c r="EI2260" s="1411" t="s">
        <v>1906</v>
      </c>
      <c r="EJ2260" s="1411" t="s">
        <v>795</v>
      </c>
      <c r="EK2260" s="1411" t="s">
        <v>795</v>
      </c>
      <c r="EL2260" s="1411" t="s">
        <v>1908</v>
      </c>
      <c r="EM2260" s="1411" t="s">
        <v>6474</v>
      </c>
      <c r="EN2260" s="1411" t="s">
        <v>1910</v>
      </c>
      <c r="EO2260" s="1414" t="s">
        <v>1911</v>
      </c>
    </row>
    <row r="2261" spans="136:145">
      <c r="EF2261" s="1412"/>
      <c r="EG2261" s="1411" t="s">
        <v>6606</v>
      </c>
      <c r="EH2261" s="1411" t="s">
        <v>598</v>
      </c>
      <c r="EI2261" s="1411" t="s">
        <v>1906</v>
      </c>
      <c r="EJ2261" s="1411" t="s">
        <v>794</v>
      </c>
      <c r="EK2261" s="1411" t="s">
        <v>794</v>
      </c>
      <c r="EL2261" s="1411" t="s">
        <v>1908</v>
      </c>
      <c r="EM2261" s="1411" t="s">
        <v>6474</v>
      </c>
      <c r="EN2261" s="1411" t="s">
        <v>1910</v>
      </c>
      <c r="EO2261" s="1414" t="s">
        <v>1911</v>
      </c>
    </row>
    <row r="2262" spans="136:145">
      <c r="EF2262" s="1412"/>
      <c r="EG2262" s="1411" t="s">
        <v>6607</v>
      </c>
      <c r="EH2262" s="1411" t="s">
        <v>598</v>
      </c>
      <c r="EI2262" s="1411" t="s">
        <v>1906</v>
      </c>
      <c r="EJ2262" s="1411" t="s">
        <v>6608</v>
      </c>
      <c r="EK2262" s="1411" t="s">
        <v>6609</v>
      </c>
      <c r="EL2262" s="1411" t="s">
        <v>1908</v>
      </c>
      <c r="EM2262" s="1411" t="s">
        <v>6474</v>
      </c>
      <c r="EN2262" s="1411" t="s">
        <v>1910</v>
      </c>
      <c r="EO2262" s="1414" t="s">
        <v>1911</v>
      </c>
    </row>
    <row r="2263" spans="136:145">
      <c r="EF2263" s="1412"/>
      <c r="EG2263" s="1411" t="s">
        <v>6610</v>
      </c>
      <c r="EH2263" s="1411" t="s">
        <v>598</v>
      </c>
      <c r="EI2263" s="1411" t="s">
        <v>1906</v>
      </c>
      <c r="EJ2263" s="1411" t="s">
        <v>6611</v>
      </c>
      <c r="EK2263" s="1411" t="s">
        <v>6611</v>
      </c>
      <c r="EL2263" s="1411" t="s">
        <v>2485</v>
      </c>
      <c r="EM2263" s="1411" t="s">
        <v>2486</v>
      </c>
      <c r="EN2263" s="1411" t="s">
        <v>2487</v>
      </c>
      <c r="EO2263" s="1414" t="s">
        <v>6446</v>
      </c>
    </row>
    <row r="2264" spans="136:145">
      <c r="EF2264" s="1412"/>
      <c r="EG2264" s="1411" t="s">
        <v>6612</v>
      </c>
      <c r="EH2264" s="1411" t="s">
        <v>598</v>
      </c>
      <c r="EI2264" s="1411" t="s">
        <v>1906</v>
      </c>
      <c r="EJ2264" s="1411" t="s">
        <v>6613</v>
      </c>
      <c r="EK2264" s="1411" t="s">
        <v>6613</v>
      </c>
      <c r="EL2264" s="1411" t="s">
        <v>2485</v>
      </c>
      <c r="EM2264" s="1411" t="s">
        <v>2486</v>
      </c>
      <c r="EN2264" s="1411" t="s">
        <v>2487</v>
      </c>
      <c r="EO2264" s="1414" t="s">
        <v>6446</v>
      </c>
    </row>
    <row r="2265" spans="136:145">
      <c r="EF2265" s="1412"/>
      <c r="EG2265" s="1411" t="s">
        <v>6614</v>
      </c>
      <c r="EH2265" s="1411" t="s">
        <v>598</v>
      </c>
      <c r="EI2265" s="1411" t="s">
        <v>1906</v>
      </c>
      <c r="EJ2265" s="1411" t="s">
        <v>6615</v>
      </c>
      <c r="EK2265" s="1411" t="s">
        <v>6615</v>
      </c>
      <c r="EL2265" s="1411" t="s">
        <v>2485</v>
      </c>
      <c r="EM2265" s="1411" t="s">
        <v>2486</v>
      </c>
      <c r="EN2265" s="1411" t="s">
        <v>2487</v>
      </c>
      <c r="EO2265" s="1414" t="s">
        <v>6446</v>
      </c>
    </row>
    <row r="2266" spans="136:145">
      <c r="EF2266" s="1412"/>
      <c r="EG2266" s="1411" t="s">
        <v>6616</v>
      </c>
      <c r="EH2266" s="1411" t="s">
        <v>598</v>
      </c>
      <c r="EI2266" s="1411" t="s">
        <v>1906</v>
      </c>
      <c r="EJ2266" s="1411" t="s">
        <v>6617</v>
      </c>
      <c r="EK2266" s="1411" t="s">
        <v>6617</v>
      </c>
      <c r="EL2266" s="1411" t="s">
        <v>1908</v>
      </c>
      <c r="EM2266" s="1411" t="s">
        <v>6474</v>
      </c>
      <c r="EN2266" s="1411" t="s">
        <v>1910</v>
      </c>
      <c r="EO2266" s="1414" t="s">
        <v>1911</v>
      </c>
    </row>
    <row r="2267" spans="136:145">
      <c r="EF2267" s="1412"/>
      <c r="EG2267" s="1411" t="s">
        <v>6618</v>
      </c>
      <c r="EH2267" s="1411" t="s">
        <v>598</v>
      </c>
      <c r="EI2267" s="1411" t="s">
        <v>1906</v>
      </c>
      <c r="EJ2267" s="1411" t="s">
        <v>6619</v>
      </c>
      <c r="EK2267" s="1411" t="s">
        <v>6619</v>
      </c>
      <c r="EL2267" s="1411" t="s">
        <v>1908</v>
      </c>
      <c r="EM2267" s="1411" t="s">
        <v>6474</v>
      </c>
      <c r="EN2267" s="1411" t="s">
        <v>1910</v>
      </c>
      <c r="EO2267" s="1414" t="s">
        <v>1911</v>
      </c>
    </row>
    <row r="2268" spans="136:145">
      <c r="EF2268" s="1412"/>
      <c r="EG2268" s="1411" t="s">
        <v>6620</v>
      </c>
      <c r="EH2268" s="1411" t="s">
        <v>598</v>
      </c>
      <c r="EI2268" s="1411" t="s">
        <v>1906</v>
      </c>
      <c r="EJ2268" s="1411" t="s">
        <v>6621</v>
      </c>
      <c r="EK2268" s="1411" t="s">
        <v>6621</v>
      </c>
      <c r="EL2268" s="1411" t="s">
        <v>2485</v>
      </c>
      <c r="EM2268" s="1411" t="s">
        <v>2486</v>
      </c>
      <c r="EN2268" s="1411" t="s">
        <v>2487</v>
      </c>
      <c r="EO2268" s="1414" t="s">
        <v>6446</v>
      </c>
    </row>
    <row r="2269" spans="136:145">
      <c r="EF2269" s="1412"/>
      <c r="EG2269" s="1411" t="s">
        <v>6622</v>
      </c>
      <c r="EH2269" s="1411" t="s">
        <v>598</v>
      </c>
      <c r="EI2269" s="1411" t="s">
        <v>1906</v>
      </c>
      <c r="EJ2269" s="1411" t="s">
        <v>6623</v>
      </c>
      <c r="EK2269" s="1411" t="s">
        <v>6623</v>
      </c>
      <c r="EL2269" s="1411" t="s">
        <v>2485</v>
      </c>
      <c r="EM2269" s="1411" t="s">
        <v>2486</v>
      </c>
      <c r="EN2269" s="1411" t="s">
        <v>2487</v>
      </c>
      <c r="EO2269" s="1414" t="s">
        <v>6446</v>
      </c>
    </row>
    <row r="2270" spans="136:145">
      <c r="EF2270" s="1412"/>
      <c r="EG2270" s="1411" t="s">
        <v>6624</v>
      </c>
      <c r="EH2270" s="1411" t="s">
        <v>598</v>
      </c>
      <c r="EI2270" s="1411" t="s">
        <v>1906</v>
      </c>
      <c r="EJ2270" s="1411" t="s">
        <v>6625</v>
      </c>
      <c r="EK2270" s="1411" t="s">
        <v>6625</v>
      </c>
      <c r="EL2270" s="1411" t="s">
        <v>2485</v>
      </c>
      <c r="EM2270" s="1411" t="s">
        <v>2486</v>
      </c>
      <c r="EN2270" s="1411" t="s">
        <v>2487</v>
      </c>
      <c r="EO2270" s="1414" t="s">
        <v>6446</v>
      </c>
    </row>
    <row r="2271" spans="136:145">
      <c r="EF2271" s="1412"/>
      <c r="EG2271" s="1411" t="s">
        <v>6626</v>
      </c>
      <c r="EH2271" s="1411" t="s">
        <v>598</v>
      </c>
      <c r="EI2271" s="1411" t="s">
        <v>1906</v>
      </c>
      <c r="EJ2271" s="1411" t="s">
        <v>6627</v>
      </c>
      <c r="EK2271" s="1411" t="s">
        <v>6627</v>
      </c>
      <c r="EL2271" s="1411" t="s">
        <v>2485</v>
      </c>
      <c r="EM2271" s="1411" t="s">
        <v>2486</v>
      </c>
      <c r="EN2271" s="1411" t="s">
        <v>2487</v>
      </c>
      <c r="EO2271" s="1414" t="s">
        <v>6446</v>
      </c>
    </row>
    <row r="2272" spans="136:145">
      <c r="EF2272" s="1412"/>
      <c r="EG2272" s="1411" t="s">
        <v>6628</v>
      </c>
      <c r="EH2272" s="1411" t="s">
        <v>598</v>
      </c>
      <c r="EI2272" s="1411" t="s">
        <v>1906</v>
      </c>
      <c r="EJ2272" s="1411" t="s">
        <v>6629</v>
      </c>
      <c r="EK2272" s="1411" t="s">
        <v>6629</v>
      </c>
      <c r="EL2272" s="1411" t="s">
        <v>2485</v>
      </c>
      <c r="EM2272" s="1411" t="s">
        <v>2486</v>
      </c>
      <c r="EN2272" s="1411" t="s">
        <v>2487</v>
      </c>
      <c r="EO2272" s="1414" t="s">
        <v>6446</v>
      </c>
    </row>
    <row r="2273" spans="136:145">
      <c r="EF2273" s="1412"/>
      <c r="EG2273" s="1411" t="s">
        <v>6630</v>
      </c>
      <c r="EH2273" s="1411" t="s">
        <v>598</v>
      </c>
      <c r="EI2273" s="1411" t="s">
        <v>1906</v>
      </c>
      <c r="EJ2273" s="1411" t="s">
        <v>6631</v>
      </c>
      <c r="EK2273" s="1411" t="s">
        <v>796</v>
      </c>
      <c r="EL2273" s="1411" t="s">
        <v>1908</v>
      </c>
      <c r="EM2273" s="1411" t="s">
        <v>6474</v>
      </c>
      <c r="EN2273" s="1411" t="s">
        <v>1910</v>
      </c>
      <c r="EO2273" s="1414" t="s">
        <v>1911</v>
      </c>
    </row>
    <row r="2274" spans="136:145">
      <c r="EF2274" s="1412"/>
      <c r="EG2274" s="1411" t="s">
        <v>6632</v>
      </c>
      <c r="EH2274" s="1411" t="s">
        <v>598</v>
      </c>
      <c r="EI2274" s="1411" t="s">
        <v>1906</v>
      </c>
      <c r="EJ2274" s="1411" t="s">
        <v>6633</v>
      </c>
      <c r="EK2274" s="1411" t="s">
        <v>6633</v>
      </c>
      <c r="EL2274" s="1411" t="s">
        <v>2485</v>
      </c>
      <c r="EM2274" s="1411" t="s">
        <v>2486</v>
      </c>
      <c r="EN2274" s="1411" t="s">
        <v>2487</v>
      </c>
      <c r="EO2274" s="1414" t="s">
        <v>6446</v>
      </c>
    </row>
    <row r="2275" spans="136:145">
      <c r="EF2275" s="1412"/>
      <c r="EG2275" s="1411" t="s">
        <v>6634</v>
      </c>
      <c r="EH2275" s="1411" t="s">
        <v>598</v>
      </c>
      <c r="EI2275" s="1411" t="s">
        <v>1906</v>
      </c>
      <c r="EJ2275" s="1411" t="s">
        <v>6635</v>
      </c>
      <c r="EK2275" s="1411" t="s">
        <v>6635</v>
      </c>
      <c r="EL2275" s="1411" t="s">
        <v>2485</v>
      </c>
      <c r="EM2275" s="1411" t="s">
        <v>2486</v>
      </c>
      <c r="EN2275" s="1411" t="s">
        <v>2487</v>
      </c>
      <c r="EO2275" s="1414" t="s">
        <v>6446</v>
      </c>
    </row>
    <row r="2276" spans="136:145">
      <c r="EF2276" s="1412"/>
      <c r="EG2276" s="1411" t="s">
        <v>6636</v>
      </c>
      <c r="EH2276" s="1411" t="s">
        <v>598</v>
      </c>
      <c r="EI2276" s="1411" t="s">
        <v>1906</v>
      </c>
      <c r="EJ2276" s="1411" t="s">
        <v>6637</v>
      </c>
      <c r="EK2276" s="1411" t="s">
        <v>6637</v>
      </c>
      <c r="EL2276" s="1411" t="s">
        <v>2485</v>
      </c>
      <c r="EM2276" s="1411" t="s">
        <v>2486</v>
      </c>
      <c r="EN2276" s="1411" t="s">
        <v>2487</v>
      </c>
      <c r="EO2276" s="1414" t="s">
        <v>6446</v>
      </c>
    </row>
    <row r="2277" spans="136:145">
      <c r="EF2277" s="1412"/>
      <c r="EG2277" s="1411" t="s">
        <v>6638</v>
      </c>
      <c r="EH2277" s="1411" t="s">
        <v>598</v>
      </c>
      <c r="EI2277" s="1411" t="s">
        <v>1906</v>
      </c>
      <c r="EJ2277" s="1411" t="s">
        <v>6639</v>
      </c>
      <c r="EK2277" s="1411" t="s">
        <v>6639</v>
      </c>
      <c r="EL2277" s="1411" t="s">
        <v>2485</v>
      </c>
      <c r="EM2277" s="1411" t="s">
        <v>2486</v>
      </c>
      <c r="EN2277" s="1411" t="s">
        <v>2487</v>
      </c>
      <c r="EO2277" s="1414" t="s">
        <v>6446</v>
      </c>
    </row>
    <row r="2278" spans="136:145">
      <c r="EF2278" s="1412"/>
      <c r="EG2278" s="1411" t="s">
        <v>6640</v>
      </c>
      <c r="EH2278" s="1411" t="s">
        <v>598</v>
      </c>
      <c r="EI2278" s="1411" t="s">
        <v>1906</v>
      </c>
      <c r="EJ2278" s="1411" t="s">
        <v>6641</v>
      </c>
      <c r="EK2278" s="1411" t="s">
        <v>6641</v>
      </c>
      <c r="EL2278" s="1411" t="s">
        <v>2485</v>
      </c>
      <c r="EM2278" s="1411" t="s">
        <v>2486</v>
      </c>
      <c r="EN2278" s="1411" t="s">
        <v>2487</v>
      </c>
      <c r="EO2278" s="1414" t="s">
        <v>6446</v>
      </c>
    </row>
    <row r="2279" spans="136:145">
      <c r="EF2279" s="1412"/>
      <c r="EG2279" s="1411" t="s">
        <v>6642</v>
      </c>
      <c r="EH2279" s="1411" t="s">
        <v>598</v>
      </c>
      <c r="EI2279" s="1411" t="s">
        <v>1906</v>
      </c>
      <c r="EJ2279" s="1411" t="s">
        <v>6643</v>
      </c>
      <c r="EK2279" s="1411" t="s">
        <v>6643</v>
      </c>
      <c r="EL2279" s="1411" t="s">
        <v>2485</v>
      </c>
      <c r="EM2279" s="1411" t="s">
        <v>2486</v>
      </c>
      <c r="EN2279" s="1411" t="s">
        <v>2487</v>
      </c>
      <c r="EO2279" s="1414" t="s">
        <v>6446</v>
      </c>
    </row>
    <row r="2280" spans="136:145">
      <c r="EF2280" s="1412"/>
      <c r="EG2280" s="1411" t="s">
        <v>6644</v>
      </c>
      <c r="EH2280" s="1411" t="s">
        <v>598</v>
      </c>
      <c r="EI2280" s="1411" t="s">
        <v>1906</v>
      </c>
      <c r="EJ2280" s="1411" t="s">
        <v>6645</v>
      </c>
      <c r="EK2280" s="1411" t="s">
        <v>6645</v>
      </c>
      <c r="EL2280" s="1411" t="s">
        <v>2485</v>
      </c>
      <c r="EM2280" s="1411" t="s">
        <v>2486</v>
      </c>
      <c r="EN2280" s="1411" t="s">
        <v>2487</v>
      </c>
      <c r="EO2280" s="1414" t="s">
        <v>6446</v>
      </c>
    </row>
    <row r="2281" spans="136:145">
      <c r="EF2281" s="1412"/>
      <c r="EG2281" s="1411" t="s">
        <v>6646</v>
      </c>
      <c r="EH2281" s="1411" t="s">
        <v>598</v>
      </c>
      <c r="EI2281" s="1411" t="s">
        <v>1906</v>
      </c>
      <c r="EJ2281" s="1411" t="s">
        <v>6647</v>
      </c>
      <c r="EK2281" s="1411" t="s">
        <v>6647</v>
      </c>
      <c r="EL2281" s="1411" t="s">
        <v>2485</v>
      </c>
      <c r="EM2281" s="1411" t="s">
        <v>2486</v>
      </c>
      <c r="EN2281" s="1411" t="s">
        <v>2487</v>
      </c>
      <c r="EO2281" s="1414" t="s">
        <v>6446</v>
      </c>
    </row>
    <row r="2282" spans="136:145">
      <c r="EF2282" s="1412"/>
      <c r="EG2282" s="1411" t="s">
        <v>6648</v>
      </c>
      <c r="EH2282" s="1411" t="s">
        <v>598</v>
      </c>
      <c r="EI2282" s="1411" t="s">
        <v>1906</v>
      </c>
      <c r="EJ2282" s="1411" t="s">
        <v>6649</v>
      </c>
      <c r="EK2282" s="1411" t="s">
        <v>6649</v>
      </c>
      <c r="EL2282" s="1411" t="s">
        <v>2485</v>
      </c>
      <c r="EM2282" s="1411" t="s">
        <v>2486</v>
      </c>
      <c r="EN2282" s="1411" t="s">
        <v>2487</v>
      </c>
      <c r="EO2282" s="1414" t="s">
        <v>6446</v>
      </c>
    </row>
    <row r="2283" spans="136:145">
      <c r="EF2283" s="1412"/>
      <c r="EG2283" s="1411" t="s">
        <v>6650</v>
      </c>
      <c r="EH2283" s="1411" t="s">
        <v>598</v>
      </c>
      <c r="EI2283" s="1411" t="s">
        <v>1906</v>
      </c>
      <c r="EJ2283" s="1411" t="s">
        <v>6651</v>
      </c>
      <c r="EK2283" s="1411" t="s">
        <v>6651</v>
      </c>
      <c r="EL2283" s="1411" t="s">
        <v>2485</v>
      </c>
      <c r="EM2283" s="1411" t="s">
        <v>2486</v>
      </c>
      <c r="EN2283" s="1411" t="s">
        <v>2487</v>
      </c>
      <c r="EO2283" s="1414" t="s">
        <v>6446</v>
      </c>
    </row>
    <row r="2284" spans="136:145">
      <c r="EF2284" s="1412"/>
      <c r="EG2284" s="1411" t="s">
        <v>6652</v>
      </c>
      <c r="EH2284" s="1411" t="s">
        <v>598</v>
      </c>
      <c r="EI2284" s="1411" t="s">
        <v>1906</v>
      </c>
      <c r="EJ2284" s="1411" t="s">
        <v>6653</v>
      </c>
      <c r="EK2284" s="1411" t="s">
        <v>6653</v>
      </c>
      <c r="EL2284" s="1411" t="s">
        <v>2485</v>
      </c>
      <c r="EM2284" s="1411" t="s">
        <v>2486</v>
      </c>
      <c r="EN2284" s="1411" t="s">
        <v>2487</v>
      </c>
      <c r="EO2284" s="1414" t="s">
        <v>6446</v>
      </c>
    </row>
    <row r="2285" spans="136:145">
      <c r="EF2285" s="1412"/>
      <c r="EG2285" s="1411" t="s">
        <v>6654</v>
      </c>
      <c r="EH2285" s="1411" t="s">
        <v>598</v>
      </c>
      <c r="EI2285" s="1411" t="s">
        <v>1906</v>
      </c>
      <c r="EJ2285" s="1411" t="s">
        <v>6655</v>
      </c>
      <c r="EK2285" s="1411" t="s">
        <v>797</v>
      </c>
      <c r="EL2285" s="1411" t="s">
        <v>1908</v>
      </c>
      <c r="EM2285" s="1411" t="s">
        <v>6474</v>
      </c>
      <c r="EN2285" s="1411" t="s">
        <v>1910</v>
      </c>
      <c r="EO2285" s="1414" t="s">
        <v>1911</v>
      </c>
    </row>
    <row r="2286" spans="136:145">
      <c r="EF2286" s="1412"/>
      <c r="EG2286" s="1411" t="s">
        <v>6656</v>
      </c>
      <c r="EH2286" s="1411" t="s">
        <v>598</v>
      </c>
      <c r="EI2286" s="1411" t="s">
        <v>1906</v>
      </c>
      <c r="EJ2286" s="1411" t="s">
        <v>6657</v>
      </c>
      <c r="EK2286" s="1411" t="s">
        <v>6657</v>
      </c>
      <c r="EL2286" s="1411" t="s">
        <v>2485</v>
      </c>
      <c r="EM2286" s="1411" t="s">
        <v>2486</v>
      </c>
      <c r="EN2286" s="1411" t="s">
        <v>2487</v>
      </c>
      <c r="EO2286" s="1414" t="s">
        <v>6446</v>
      </c>
    </row>
    <row r="2287" spans="136:145">
      <c r="EF2287" s="1412"/>
      <c r="EG2287" s="1411" t="s">
        <v>6658</v>
      </c>
      <c r="EH2287" s="1411" t="s">
        <v>598</v>
      </c>
      <c r="EI2287" s="1411" t="s">
        <v>1906</v>
      </c>
      <c r="EJ2287" s="1411" t="s">
        <v>6659</v>
      </c>
      <c r="EK2287" s="1411" t="s">
        <v>6659</v>
      </c>
      <c r="EL2287" s="1411" t="s">
        <v>2485</v>
      </c>
      <c r="EM2287" s="1411" t="s">
        <v>2486</v>
      </c>
      <c r="EN2287" s="1411" t="s">
        <v>2487</v>
      </c>
      <c r="EO2287" s="1414" t="s">
        <v>6446</v>
      </c>
    </row>
    <row r="2288" spans="136:145">
      <c r="EF2288" s="1412"/>
      <c r="EG2288" s="1411" t="s">
        <v>6660</v>
      </c>
      <c r="EH2288" s="1411" t="s">
        <v>598</v>
      </c>
      <c r="EI2288" s="1411" t="s">
        <v>1906</v>
      </c>
      <c r="EJ2288" s="1411" t="s">
        <v>6661</v>
      </c>
      <c r="EK2288" s="1411" t="s">
        <v>6661</v>
      </c>
      <c r="EL2288" s="1411" t="s">
        <v>1908</v>
      </c>
      <c r="EM2288" s="1411" t="s">
        <v>6474</v>
      </c>
      <c r="EN2288" s="1411" t="s">
        <v>1910</v>
      </c>
      <c r="EO2288" s="1414" t="s">
        <v>1911</v>
      </c>
    </row>
    <row r="2289" spans="136:145">
      <c r="EF2289" s="1412"/>
      <c r="EG2289" s="1411" t="s">
        <v>6662</v>
      </c>
      <c r="EH2289" s="1411" t="s">
        <v>598</v>
      </c>
      <c r="EI2289" s="1411" t="s">
        <v>1906</v>
      </c>
      <c r="EJ2289" s="1411" t="s">
        <v>6663</v>
      </c>
      <c r="EK2289" s="1411" t="s">
        <v>6663</v>
      </c>
      <c r="EL2289" s="1411" t="s">
        <v>2485</v>
      </c>
      <c r="EM2289" s="1411" t="s">
        <v>2486</v>
      </c>
      <c r="EN2289" s="1411" t="s">
        <v>2487</v>
      </c>
      <c r="EO2289" s="1414" t="s">
        <v>6446</v>
      </c>
    </row>
    <row r="2290" spans="136:145">
      <c r="EF2290" s="1412"/>
      <c r="EG2290" s="1411" t="s">
        <v>6664</v>
      </c>
      <c r="EH2290" s="1411" t="s">
        <v>598</v>
      </c>
      <c r="EI2290" s="1411" t="s">
        <v>1906</v>
      </c>
      <c r="EJ2290" s="1411" t="s">
        <v>6665</v>
      </c>
      <c r="EK2290" s="1411" t="s">
        <v>6665</v>
      </c>
      <c r="EL2290" s="1411" t="s">
        <v>2485</v>
      </c>
      <c r="EM2290" s="1411" t="s">
        <v>2486</v>
      </c>
      <c r="EN2290" s="1411" t="s">
        <v>2487</v>
      </c>
      <c r="EO2290" s="1414" t="s">
        <v>6446</v>
      </c>
    </row>
    <row r="2291" spans="136:145">
      <c r="EF2291" s="1412"/>
      <c r="EG2291" s="1411" t="s">
        <v>6666</v>
      </c>
      <c r="EH2291" s="1411" t="s">
        <v>598</v>
      </c>
      <c r="EI2291" s="1411" t="s">
        <v>1906</v>
      </c>
      <c r="EJ2291" s="1411" t="s">
        <v>6667</v>
      </c>
      <c r="EK2291" s="1411" t="s">
        <v>6667</v>
      </c>
      <c r="EL2291" s="1411" t="s">
        <v>2485</v>
      </c>
      <c r="EM2291" s="1411" t="s">
        <v>2486</v>
      </c>
      <c r="EN2291" s="1411" t="s">
        <v>2487</v>
      </c>
      <c r="EO2291" s="1414" t="s">
        <v>6446</v>
      </c>
    </row>
    <row r="2292" spans="136:145">
      <c r="EF2292" s="1412"/>
      <c r="EG2292" s="1411" t="s">
        <v>6668</v>
      </c>
      <c r="EH2292" s="1411" t="s">
        <v>598</v>
      </c>
      <c r="EI2292" s="1411" t="s">
        <v>1906</v>
      </c>
      <c r="EJ2292" s="1411" t="s">
        <v>6669</v>
      </c>
      <c r="EK2292" s="1411" t="s">
        <v>6669</v>
      </c>
      <c r="EL2292" s="1411" t="s">
        <v>2485</v>
      </c>
      <c r="EM2292" s="1411" t="s">
        <v>2486</v>
      </c>
      <c r="EN2292" s="1411" t="s">
        <v>2487</v>
      </c>
      <c r="EO2292" s="1414" t="s">
        <v>6446</v>
      </c>
    </row>
    <row r="2293" spans="136:145">
      <c r="EF2293" s="1412"/>
      <c r="EG2293" s="1411" t="s">
        <v>6670</v>
      </c>
      <c r="EH2293" s="1411" t="s">
        <v>598</v>
      </c>
      <c r="EI2293" s="1411" t="s">
        <v>1906</v>
      </c>
      <c r="EJ2293" s="1411" t="s">
        <v>6671</v>
      </c>
      <c r="EK2293" s="1411" t="s">
        <v>6671</v>
      </c>
      <c r="EL2293" s="1411" t="s">
        <v>2485</v>
      </c>
      <c r="EM2293" s="1411" t="s">
        <v>2486</v>
      </c>
      <c r="EN2293" s="1411" t="s">
        <v>2487</v>
      </c>
      <c r="EO2293" s="1414" t="s">
        <v>6446</v>
      </c>
    </row>
    <row r="2294" spans="136:145">
      <c r="EF2294" s="1412"/>
      <c r="EG2294" s="1411" t="s">
        <v>6672</v>
      </c>
      <c r="EH2294" s="1411" t="s">
        <v>598</v>
      </c>
      <c r="EI2294" s="1411" t="s">
        <v>1906</v>
      </c>
      <c r="EJ2294" s="1411" t="s">
        <v>6673</v>
      </c>
      <c r="EK2294" s="1411" t="s">
        <v>6673</v>
      </c>
      <c r="EL2294" s="1411" t="s">
        <v>2485</v>
      </c>
      <c r="EM2294" s="1411" t="s">
        <v>2486</v>
      </c>
      <c r="EN2294" s="1411" t="s">
        <v>2487</v>
      </c>
      <c r="EO2294" s="1414" t="s">
        <v>6446</v>
      </c>
    </row>
    <row r="2295" spans="136:145">
      <c r="EF2295" s="1412"/>
      <c r="EG2295" s="1411" t="s">
        <v>6674</v>
      </c>
      <c r="EH2295" s="1411" t="s">
        <v>598</v>
      </c>
      <c r="EI2295" s="1411" t="s">
        <v>1906</v>
      </c>
      <c r="EJ2295" s="1411" t="s">
        <v>6675</v>
      </c>
      <c r="EK2295" s="1411" t="s">
        <v>6675</v>
      </c>
      <c r="EL2295" s="1411" t="s">
        <v>2485</v>
      </c>
      <c r="EM2295" s="1411" t="s">
        <v>2486</v>
      </c>
      <c r="EN2295" s="1411" t="s">
        <v>2487</v>
      </c>
      <c r="EO2295" s="1414" t="s">
        <v>6446</v>
      </c>
    </row>
    <row r="2296" spans="136:145">
      <c r="EF2296" s="1412"/>
      <c r="EG2296" s="1411" t="s">
        <v>6676</v>
      </c>
      <c r="EH2296" s="1411" t="s">
        <v>598</v>
      </c>
      <c r="EI2296" s="1411" t="s">
        <v>1906</v>
      </c>
      <c r="EJ2296" s="1411" t="s">
        <v>6677</v>
      </c>
      <c r="EK2296" s="1411" t="s">
        <v>6677</v>
      </c>
      <c r="EL2296" s="1411" t="s">
        <v>2485</v>
      </c>
      <c r="EM2296" s="1411" t="s">
        <v>2486</v>
      </c>
      <c r="EN2296" s="1411" t="s">
        <v>2487</v>
      </c>
      <c r="EO2296" s="1414" t="s">
        <v>6446</v>
      </c>
    </row>
    <row r="2297" spans="136:145">
      <c r="EF2297" s="1412"/>
      <c r="EG2297" s="1411" t="s">
        <v>6678</v>
      </c>
      <c r="EH2297" s="1411" t="s">
        <v>598</v>
      </c>
      <c r="EI2297" s="1411" t="s">
        <v>1906</v>
      </c>
      <c r="EJ2297" s="1411" t="s">
        <v>6679</v>
      </c>
      <c r="EK2297" s="1411" t="s">
        <v>6679</v>
      </c>
      <c r="EL2297" s="1411" t="s">
        <v>2485</v>
      </c>
      <c r="EM2297" s="1411" t="s">
        <v>2486</v>
      </c>
      <c r="EN2297" s="1411" t="s">
        <v>2487</v>
      </c>
      <c r="EO2297" s="1414" t="s">
        <v>6446</v>
      </c>
    </row>
    <row r="2298" spans="136:145">
      <c r="EF2298" s="1412"/>
      <c r="EG2298" s="1411" t="s">
        <v>6680</v>
      </c>
      <c r="EH2298" s="1411" t="s">
        <v>598</v>
      </c>
      <c r="EI2298" s="1411" t="s">
        <v>1906</v>
      </c>
      <c r="EJ2298" s="1411" t="s">
        <v>6681</v>
      </c>
      <c r="EK2298" s="1411" t="s">
        <v>6681</v>
      </c>
      <c r="EL2298" s="1411" t="s">
        <v>2485</v>
      </c>
      <c r="EM2298" s="1411" t="s">
        <v>2486</v>
      </c>
      <c r="EN2298" s="1411" t="s">
        <v>2487</v>
      </c>
      <c r="EO2298" s="1414" t="s">
        <v>6446</v>
      </c>
    </row>
    <row r="2299" spans="136:145">
      <c r="EF2299" s="1412"/>
      <c r="EG2299" s="1411" t="s">
        <v>6682</v>
      </c>
      <c r="EH2299" s="1411" t="s">
        <v>598</v>
      </c>
      <c r="EI2299" s="1411" t="s">
        <v>1906</v>
      </c>
      <c r="EJ2299" s="1411" t="s">
        <v>6683</v>
      </c>
      <c r="EK2299" s="1411" t="s">
        <v>6683</v>
      </c>
      <c r="EL2299" s="1411" t="s">
        <v>2485</v>
      </c>
      <c r="EM2299" s="1411" t="s">
        <v>2486</v>
      </c>
      <c r="EN2299" s="1411" t="s">
        <v>2487</v>
      </c>
      <c r="EO2299" s="1414" t="s">
        <v>6446</v>
      </c>
    </row>
    <row r="2300" spans="136:145">
      <c r="EF2300" s="1412"/>
      <c r="EG2300" s="1411" t="s">
        <v>6684</v>
      </c>
      <c r="EH2300" s="1411" t="s">
        <v>598</v>
      </c>
      <c r="EI2300" s="1411" t="s">
        <v>1906</v>
      </c>
      <c r="EJ2300" s="1411" t="s">
        <v>6685</v>
      </c>
      <c r="EK2300" s="1411" t="s">
        <v>6685</v>
      </c>
      <c r="EL2300" s="1411" t="s">
        <v>2485</v>
      </c>
      <c r="EM2300" s="1411" t="s">
        <v>2486</v>
      </c>
      <c r="EN2300" s="1411" t="s">
        <v>2487</v>
      </c>
      <c r="EO2300" s="1414" t="s">
        <v>6446</v>
      </c>
    </row>
    <row r="2301" spans="136:145">
      <c r="EF2301" s="1412"/>
      <c r="EG2301" s="1411" t="s">
        <v>6686</v>
      </c>
      <c r="EH2301" s="1411" t="s">
        <v>598</v>
      </c>
      <c r="EI2301" s="1411" t="s">
        <v>1906</v>
      </c>
      <c r="EJ2301" s="1411" t="s">
        <v>6687</v>
      </c>
      <c r="EK2301" s="1411" t="s">
        <v>6687</v>
      </c>
      <c r="EL2301" s="1411" t="s">
        <v>2485</v>
      </c>
      <c r="EM2301" s="1411" t="s">
        <v>2486</v>
      </c>
      <c r="EN2301" s="1411" t="s">
        <v>2487</v>
      </c>
      <c r="EO2301" s="1414" t="s">
        <v>6446</v>
      </c>
    </row>
    <row r="2302" spans="136:145">
      <c r="EF2302" s="1412"/>
      <c r="EG2302" s="1411" t="s">
        <v>6688</v>
      </c>
      <c r="EH2302" s="1411" t="s">
        <v>598</v>
      </c>
      <c r="EI2302" s="1411" t="s">
        <v>1906</v>
      </c>
      <c r="EJ2302" s="1411" t="s">
        <v>6689</v>
      </c>
      <c r="EK2302" s="1411" t="s">
        <v>6689</v>
      </c>
      <c r="EL2302" s="1411" t="s">
        <v>1980</v>
      </c>
      <c r="EM2302" s="1411" t="s">
        <v>1981</v>
      </c>
      <c r="EN2302" s="1411" t="s">
        <v>1910</v>
      </c>
      <c r="EO2302" s="1414" t="s">
        <v>1982</v>
      </c>
    </row>
    <row r="2303" spans="136:145">
      <c r="EF2303" s="1412"/>
      <c r="EG2303" s="1411" t="s">
        <v>6690</v>
      </c>
      <c r="EH2303" s="1411" t="s">
        <v>598</v>
      </c>
      <c r="EI2303" s="1411" t="s">
        <v>1906</v>
      </c>
      <c r="EJ2303" s="1411" t="s">
        <v>6691</v>
      </c>
      <c r="EK2303" s="1411" t="s">
        <v>6691</v>
      </c>
      <c r="EL2303" s="1411" t="s">
        <v>1980</v>
      </c>
      <c r="EM2303" s="1411" t="s">
        <v>1981</v>
      </c>
      <c r="EN2303" s="1411" t="s">
        <v>1910</v>
      </c>
      <c r="EO2303" s="1414" t="s">
        <v>1982</v>
      </c>
    </row>
    <row r="2304" spans="136:145">
      <c r="EF2304" s="1412"/>
      <c r="EG2304" s="1411" t="s">
        <v>6692</v>
      </c>
      <c r="EH2304" s="1411" t="s">
        <v>598</v>
      </c>
      <c r="EI2304" s="1411" t="s">
        <v>1906</v>
      </c>
      <c r="EJ2304" s="1411" t="s">
        <v>798</v>
      </c>
      <c r="EK2304" s="1411" t="s">
        <v>798</v>
      </c>
      <c r="EL2304" s="1411" t="s">
        <v>1908</v>
      </c>
      <c r="EM2304" s="1411" t="s">
        <v>6474</v>
      </c>
      <c r="EN2304" s="1411" t="s">
        <v>1910</v>
      </c>
      <c r="EO2304" s="1414" t="s">
        <v>1911</v>
      </c>
    </row>
    <row r="2305" spans="136:145">
      <c r="EF2305" s="1412"/>
      <c r="EG2305" s="1411" t="s">
        <v>6693</v>
      </c>
      <c r="EH2305" s="1411" t="s">
        <v>598</v>
      </c>
      <c r="EI2305" s="1411" t="s">
        <v>1906</v>
      </c>
      <c r="EJ2305" s="1411" t="s">
        <v>799</v>
      </c>
      <c r="EK2305" s="1411" t="s">
        <v>799</v>
      </c>
      <c r="EL2305" s="1411" t="s">
        <v>1908</v>
      </c>
      <c r="EM2305" s="1411" t="s">
        <v>6474</v>
      </c>
      <c r="EN2305" s="1411" t="s">
        <v>1910</v>
      </c>
      <c r="EO2305" s="1414" t="s">
        <v>1911</v>
      </c>
    </row>
    <row r="2306" spans="136:145">
      <c r="EF2306" s="1412"/>
      <c r="EG2306" s="1411" t="s">
        <v>6694</v>
      </c>
      <c r="EH2306" s="1411" t="s">
        <v>598</v>
      </c>
      <c r="EI2306" s="1411" t="s">
        <v>1906</v>
      </c>
      <c r="EJ2306" s="1411" t="s">
        <v>6695</v>
      </c>
      <c r="EK2306" s="1411" t="s">
        <v>6695</v>
      </c>
      <c r="EL2306" s="1411" t="s">
        <v>2485</v>
      </c>
      <c r="EM2306" s="1411" t="s">
        <v>2486</v>
      </c>
      <c r="EN2306" s="1411" t="s">
        <v>2487</v>
      </c>
      <c r="EO2306" s="1414" t="s">
        <v>6446</v>
      </c>
    </row>
    <row r="2307" spans="136:145">
      <c r="EF2307" s="1412"/>
      <c r="EG2307" s="1411" t="s">
        <v>6696</v>
      </c>
      <c r="EH2307" s="1411" t="s">
        <v>598</v>
      </c>
      <c r="EI2307" s="1411" t="s">
        <v>1906</v>
      </c>
      <c r="EJ2307" s="1411" t="s">
        <v>800</v>
      </c>
      <c r="EK2307" s="1411" t="s">
        <v>800</v>
      </c>
      <c r="EL2307" s="1411" t="s">
        <v>2485</v>
      </c>
      <c r="EM2307" s="1411" t="s">
        <v>2486</v>
      </c>
      <c r="EN2307" s="1411" t="s">
        <v>2487</v>
      </c>
      <c r="EO2307" s="1414" t="s">
        <v>6446</v>
      </c>
    </row>
    <row r="2308" spans="136:145">
      <c r="EF2308" s="1412"/>
      <c r="EG2308" s="1411" t="s">
        <v>6697</v>
      </c>
      <c r="EH2308" s="1411" t="s">
        <v>598</v>
      </c>
      <c r="EI2308" s="1411" t="s">
        <v>1906</v>
      </c>
      <c r="EJ2308" s="1411" t="s">
        <v>6698</v>
      </c>
      <c r="EK2308" s="1411" t="s">
        <v>6698</v>
      </c>
      <c r="EL2308" s="1411" t="s">
        <v>2485</v>
      </c>
      <c r="EM2308" s="1411" t="s">
        <v>2486</v>
      </c>
      <c r="EN2308" s="1411" t="s">
        <v>2487</v>
      </c>
      <c r="EO2308" s="1414" t="s">
        <v>6446</v>
      </c>
    </row>
    <row r="2309" spans="136:145">
      <c r="EF2309" s="1412"/>
      <c r="EG2309" s="1411" t="s">
        <v>6699</v>
      </c>
      <c r="EH2309" s="1411" t="s">
        <v>598</v>
      </c>
      <c r="EI2309" s="1411" t="s">
        <v>1906</v>
      </c>
      <c r="EJ2309" s="1411" t="s">
        <v>6700</v>
      </c>
      <c r="EK2309" s="1411" t="s">
        <v>6700</v>
      </c>
      <c r="EL2309" s="1411" t="s">
        <v>2485</v>
      </c>
      <c r="EM2309" s="1411" t="s">
        <v>2486</v>
      </c>
      <c r="EN2309" s="1411" t="s">
        <v>2487</v>
      </c>
      <c r="EO2309" s="1414" t="s">
        <v>6446</v>
      </c>
    </row>
    <row r="2310" spans="136:145">
      <c r="EF2310" s="1412"/>
      <c r="EG2310" s="1411" t="s">
        <v>6701</v>
      </c>
      <c r="EH2310" s="1411" t="s">
        <v>598</v>
      </c>
      <c r="EI2310" s="1411" t="s">
        <v>1906</v>
      </c>
      <c r="EJ2310" s="1411" t="s">
        <v>6702</v>
      </c>
      <c r="EK2310" s="1411" t="s">
        <v>6702</v>
      </c>
      <c r="EL2310" s="1411" t="s">
        <v>2485</v>
      </c>
      <c r="EM2310" s="1411" t="s">
        <v>2486</v>
      </c>
      <c r="EN2310" s="1411" t="s">
        <v>2487</v>
      </c>
      <c r="EO2310" s="1414" t="s">
        <v>6446</v>
      </c>
    </row>
    <row r="2311" spans="136:145">
      <c r="EF2311" s="1412"/>
      <c r="EG2311" s="1411" t="s">
        <v>6703</v>
      </c>
      <c r="EH2311" s="1411" t="s">
        <v>598</v>
      </c>
      <c r="EI2311" s="1411" t="s">
        <v>1906</v>
      </c>
      <c r="EJ2311" s="1411" t="s">
        <v>6704</v>
      </c>
      <c r="EK2311" s="1411" t="s">
        <v>6704</v>
      </c>
      <c r="EL2311" s="1411" t="s">
        <v>2485</v>
      </c>
      <c r="EM2311" s="1411" t="s">
        <v>2486</v>
      </c>
      <c r="EN2311" s="1411" t="s">
        <v>2487</v>
      </c>
      <c r="EO2311" s="1414" t="s">
        <v>6446</v>
      </c>
    </row>
    <row r="2312" spans="136:145">
      <c r="EF2312" s="1412"/>
      <c r="EG2312" s="1411" t="s">
        <v>6705</v>
      </c>
      <c r="EH2312" s="1411" t="s">
        <v>598</v>
      </c>
      <c r="EI2312" s="1411" t="s">
        <v>1906</v>
      </c>
      <c r="EJ2312" s="1411" t="s">
        <v>6706</v>
      </c>
      <c r="EK2312" s="1411" t="s">
        <v>6706</v>
      </c>
      <c r="EL2312" s="1411" t="s">
        <v>2485</v>
      </c>
      <c r="EM2312" s="1411" t="s">
        <v>2486</v>
      </c>
      <c r="EN2312" s="1411" t="s">
        <v>2487</v>
      </c>
      <c r="EO2312" s="1414" t="s">
        <v>6446</v>
      </c>
    </row>
    <row r="2313" spans="136:145">
      <c r="EF2313" s="1412"/>
      <c r="EG2313" s="1411" t="s">
        <v>6707</v>
      </c>
      <c r="EH2313" s="1411" t="s">
        <v>598</v>
      </c>
      <c r="EI2313" s="1411" t="s">
        <v>1906</v>
      </c>
      <c r="EJ2313" s="1411" t="s">
        <v>6708</v>
      </c>
      <c r="EK2313" s="1411" t="s">
        <v>6708</v>
      </c>
      <c r="EL2313" s="1411" t="s">
        <v>2485</v>
      </c>
      <c r="EM2313" s="1411" t="s">
        <v>2486</v>
      </c>
      <c r="EN2313" s="1411" t="s">
        <v>2487</v>
      </c>
      <c r="EO2313" s="1414" t="s">
        <v>6446</v>
      </c>
    </row>
    <row r="2314" spans="136:145">
      <c r="EF2314" s="1412"/>
      <c r="EG2314" s="1411" t="s">
        <v>6709</v>
      </c>
      <c r="EH2314" s="1411" t="s">
        <v>598</v>
      </c>
      <c r="EI2314" s="1411" t="s">
        <v>1906</v>
      </c>
      <c r="EJ2314" s="1411" t="s">
        <v>6710</v>
      </c>
      <c r="EK2314" s="1411" t="s">
        <v>6710</v>
      </c>
      <c r="EL2314" s="1411" t="s">
        <v>2485</v>
      </c>
      <c r="EM2314" s="1411" t="s">
        <v>2486</v>
      </c>
      <c r="EN2314" s="1411" t="s">
        <v>2487</v>
      </c>
      <c r="EO2314" s="1414" t="s">
        <v>6446</v>
      </c>
    </row>
    <row r="2315" spans="136:145">
      <c r="EF2315" s="1412"/>
      <c r="EG2315" s="1411" t="s">
        <v>6711</v>
      </c>
      <c r="EH2315" s="1411" t="s">
        <v>598</v>
      </c>
      <c r="EI2315" s="1411" t="s">
        <v>1906</v>
      </c>
      <c r="EJ2315" s="1411" t="s">
        <v>6712</v>
      </c>
      <c r="EK2315" s="1411" t="s">
        <v>6712</v>
      </c>
      <c r="EL2315" s="1411" t="s">
        <v>2485</v>
      </c>
      <c r="EM2315" s="1411" t="s">
        <v>2486</v>
      </c>
      <c r="EN2315" s="1411" t="s">
        <v>2487</v>
      </c>
      <c r="EO2315" s="1414" t="s">
        <v>6446</v>
      </c>
    </row>
    <row r="2316" spans="136:145">
      <c r="EF2316" s="1412"/>
      <c r="EG2316" s="1411" t="s">
        <v>6713</v>
      </c>
      <c r="EH2316" s="1411" t="s">
        <v>598</v>
      </c>
      <c r="EI2316" s="1411" t="s">
        <v>1906</v>
      </c>
      <c r="EJ2316" s="1411" t="s">
        <v>6714</v>
      </c>
      <c r="EK2316" s="1411" t="s">
        <v>6714</v>
      </c>
      <c r="EL2316" s="1411" t="s">
        <v>2485</v>
      </c>
      <c r="EM2316" s="1411" t="s">
        <v>2486</v>
      </c>
      <c r="EN2316" s="1411" t="s">
        <v>2487</v>
      </c>
      <c r="EO2316" s="1414" t="s">
        <v>6446</v>
      </c>
    </row>
    <row r="2317" spans="136:145">
      <c r="EF2317" s="1412"/>
      <c r="EG2317" s="1411" t="s">
        <v>6715</v>
      </c>
      <c r="EH2317" s="1411" t="s">
        <v>598</v>
      </c>
      <c r="EI2317" s="1411" t="s">
        <v>1906</v>
      </c>
      <c r="EJ2317" s="1411" t="s">
        <v>801</v>
      </c>
      <c r="EK2317" s="1411" t="s">
        <v>801</v>
      </c>
      <c r="EL2317" s="1411" t="s">
        <v>1908</v>
      </c>
      <c r="EM2317" s="1411" t="s">
        <v>6474</v>
      </c>
      <c r="EN2317" s="1411" t="s">
        <v>1910</v>
      </c>
      <c r="EO2317" s="1414" t="s">
        <v>1911</v>
      </c>
    </row>
    <row r="2318" spans="136:145">
      <c r="EF2318" s="1412"/>
      <c r="EG2318" s="1411" t="s">
        <v>6716</v>
      </c>
      <c r="EH2318" s="1411" t="s">
        <v>598</v>
      </c>
      <c r="EI2318" s="1411" t="s">
        <v>1906</v>
      </c>
      <c r="EJ2318" s="1411" t="s">
        <v>6717</v>
      </c>
      <c r="EK2318" s="1411" t="s">
        <v>6717</v>
      </c>
      <c r="EL2318" s="1411" t="s">
        <v>2485</v>
      </c>
      <c r="EM2318" s="1411" t="s">
        <v>2486</v>
      </c>
      <c r="EN2318" s="1411" t="s">
        <v>2487</v>
      </c>
      <c r="EO2318" s="1414" t="s">
        <v>6446</v>
      </c>
    </row>
    <row r="2319" spans="136:145">
      <c r="EF2319" s="1412"/>
      <c r="EG2319" s="1411" t="s">
        <v>6718</v>
      </c>
      <c r="EH2319" s="1411" t="s">
        <v>598</v>
      </c>
      <c r="EI2319" s="1411" t="s">
        <v>1906</v>
      </c>
      <c r="EJ2319" s="1411" t="s">
        <v>6719</v>
      </c>
      <c r="EK2319" s="1411" t="s">
        <v>6719</v>
      </c>
      <c r="EL2319" s="1411" t="s">
        <v>1980</v>
      </c>
      <c r="EM2319" s="1411" t="s">
        <v>1981</v>
      </c>
      <c r="EN2319" s="1411" t="s">
        <v>1910</v>
      </c>
      <c r="EO2319" s="1414" t="s">
        <v>1982</v>
      </c>
    </row>
    <row r="2320" spans="136:145">
      <c r="EF2320" s="1412"/>
      <c r="EG2320" s="1411" t="s">
        <v>6720</v>
      </c>
      <c r="EH2320" s="1411" t="s">
        <v>598</v>
      </c>
      <c r="EI2320" s="1411" t="s">
        <v>1906</v>
      </c>
      <c r="EJ2320" s="1411" t="s">
        <v>802</v>
      </c>
      <c r="EK2320" s="1411" t="s">
        <v>802</v>
      </c>
      <c r="EL2320" s="1411" t="s">
        <v>1980</v>
      </c>
      <c r="EM2320" s="1411" t="s">
        <v>1981</v>
      </c>
      <c r="EN2320" s="1411" t="s">
        <v>1910</v>
      </c>
      <c r="EO2320" s="1414" t="s">
        <v>1982</v>
      </c>
    </row>
    <row r="2321" spans="136:145">
      <c r="EF2321" s="1412"/>
      <c r="EG2321" s="1411" t="s">
        <v>6721</v>
      </c>
      <c r="EH2321" s="1411" t="s">
        <v>598</v>
      </c>
      <c r="EI2321" s="1411" t="s">
        <v>1906</v>
      </c>
      <c r="EJ2321" s="1411" t="s">
        <v>6722</v>
      </c>
      <c r="EK2321" s="1411" t="s">
        <v>6722</v>
      </c>
      <c r="EL2321" s="1411" t="s">
        <v>2485</v>
      </c>
      <c r="EM2321" s="1411" t="s">
        <v>2486</v>
      </c>
      <c r="EN2321" s="1411" t="s">
        <v>2487</v>
      </c>
      <c r="EO2321" s="1414" t="s">
        <v>6446</v>
      </c>
    </row>
    <row r="2322" spans="136:145">
      <c r="EF2322" s="1412"/>
      <c r="EG2322" s="1411" t="s">
        <v>6723</v>
      </c>
      <c r="EH2322" s="1411" t="s">
        <v>598</v>
      </c>
      <c r="EI2322" s="1411" t="s">
        <v>1906</v>
      </c>
      <c r="EJ2322" s="1411" t="s">
        <v>6724</v>
      </c>
      <c r="EK2322" s="1411" t="s">
        <v>6724</v>
      </c>
      <c r="EL2322" s="1411" t="s">
        <v>2485</v>
      </c>
      <c r="EM2322" s="1411" t="s">
        <v>2486</v>
      </c>
      <c r="EN2322" s="1411" t="s">
        <v>2487</v>
      </c>
      <c r="EO2322" s="1414" t="s">
        <v>6446</v>
      </c>
    </row>
    <row r="2323" spans="136:145">
      <c r="EF2323" s="1412"/>
      <c r="EG2323" s="1411" t="s">
        <v>6725</v>
      </c>
      <c r="EH2323" s="1411" t="s">
        <v>598</v>
      </c>
      <c r="EI2323" s="1411" t="s">
        <v>1906</v>
      </c>
      <c r="EJ2323" s="1411" t="s">
        <v>6726</v>
      </c>
      <c r="EK2323" s="1411" t="s">
        <v>6726</v>
      </c>
      <c r="EL2323" s="1411" t="s">
        <v>2485</v>
      </c>
      <c r="EM2323" s="1411" t="s">
        <v>2486</v>
      </c>
      <c r="EN2323" s="1411" t="s">
        <v>2487</v>
      </c>
      <c r="EO2323" s="1414" t="s">
        <v>6446</v>
      </c>
    </row>
    <row r="2324" spans="136:145">
      <c r="EF2324" s="1412"/>
      <c r="EG2324" s="1411" t="s">
        <v>6727</v>
      </c>
      <c r="EH2324" s="1411" t="s">
        <v>598</v>
      </c>
      <c r="EI2324" s="1411" t="s">
        <v>1906</v>
      </c>
      <c r="EJ2324" s="1411" t="s">
        <v>6728</v>
      </c>
      <c r="EK2324" s="1411" t="s">
        <v>6728</v>
      </c>
      <c r="EL2324" s="1411" t="s">
        <v>2485</v>
      </c>
      <c r="EM2324" s="1411" t="s">
        <v>2486</v>
      </c>
      <c r="EN2324" s="1411" t="s">
        <v>2487</v>
      </c>
      <c r="EO2324" s="1414" t="s">
        <v>6446</v>
      </c>
    </row>
    <row r="2325" spans="136:145">
      <c r="EF2325" s="1412"/>
      <c r="EG2325" s="1411" t="s">
        <v>6729</v>
      </c>
      <c r="EH2325" s="1411" t="s">
        <v>598</v>
      </c>
      <c r="EI2325" s="1411" t="s">
        <v>1906</v>
      </c>
      <c r="EJ2325" s="1411" t="s">
        <v>6730</v>
      </c>
      <c r="EK2325" s="1411" t="s">
        <v>6730</v>
      </c>
      <c r="EL2325" s="1411" t="s">
        <v>2485</v>
      </c>
      <c r="EM2325" s="1411" t="s">
        <v>2486</v>
      </c>
      <c r="EN2325" s="1411" t="s">
        <v>2487</v>
      </c>
      <c r="EO2325" s="1414" t="s">
        <v>6446</v>
      </c>
    </row>
    <row r="2326" spans="136:145">
      <c r="EF2326" s="1412"/>
      <c r="EG2326" s="1411" t="s">
        <v>6731</v>
      </c>
      <c r="EH2326" s="1411" t="s">
        <v>598</v>
      </c>
      <c r="EI2326" s="1411" t="s">
        <v>1906</v>
      </c>
      <c r="EJ2326" s="1411" t="s">
        <v>6040</v>
      </c>
      <c r="EK2326" s="1411" t="s">
        <v>6040</v>
      </c>
      <c r="EL2326" s="1411" t="s">
        <v>1908</v>
      </c>
      <c r="EM2326" s="1411" t="s">
        <v>6474</v>
      </c>
      <c r="EN2326" s="1411" t="s">
        <v>1910</v>
      </c>
      <c r="EO2326" s="1414" t="s">
        <v>1911</v>
      </c>
    </row>
    <row r="2327" spans="136:145">
      <c r="EF2327" s="1412"/>
      <c r="EG2327" s="1411" t="s">
        <v>6732</v>
      </c>
      <c r="EH2327" s="1411" t="s">
        <v>598</v>
      </c>
      <c r="EI2327" s="1411" t="s">
        <v>1906</v>
      </c>
      <c r="EJ2327" s="1411" t="s">
        <v>6042</v>
      </c>
      <c r="EK2327" s="1411" t="s">
        <v>6042</v>
      </c>
      <c r="EL2327" s="1411" t="s">
        <v>1908</v>
      </c>
      <c r="EM2327" s="1411" t="s">
        <v>6474</v>
      </c>
      <c r="EN2327" s="1411" t="s">
        <v>1910</v>
      </c>
      <c r="EO2327" s="1414" t="s">
        <v>1911</v>
      </c>
    </row>
    <row r="2328" spans="136:145">
      <c r="EF2328" s="1412"/>
      <c r="EG2328" s="1411" t="s">
        <v>6733</v>
      </c>
      <c r="EH2328" s="1411" t="s">
        <v>598</v>
      </c>
      <c r="EI2328" s="1411" t="s">
        <v>1906</v>
      </c>
      <c r="EJ2328" s="1411" t="s">
        <v>803</v>
      </c>
      <c r="EK2328" s="1411" t="s">
        <v>803</v>
      </c>
      <c r="EL2328" s="1411" t="s">
        <v>1908</v>
      </c>
      <c r="EM2328" s="1411" t="s">
        <v>6474</v>
      </c>
      <c r="EN2328" s="1411" t="s">
        <v>1910</v>
      </c>
      <c r="EO2328" s="1414" t="s">
        <v>1911</v>
      </c>
    </row>
    <row r="2329" spans="136:145">
      <c r="EF2329" s="1412"/>
      <c r="EG2329" s="1411" t="s">
        <v>6734</v>
      </c>
      <c r="EH2329" s="1411" t="s">
        <v>598</v>
      </c>
      <c r="EI2329" s="1411" t="s">
        <v>1906</v>
      </c>
      <c r="EJ2329" s="1411" t="s">
        <v>6735</v>
      </c>
      <c r="EK2329" s="1411" t="s">
        <v>6735</v>
      </c>
      <c r="EL2329" s="1411" t="s">
        <v>2485</v>
      </c>
      <c r="EM2329" s="1411" t="s">
        <v>2486</v>
      </c>
      <c r="EN2329" s="1411" t="s">
        <v>2487</v>
      </c>
      <c r="EO2329" s="1414" t="s">
        <v>6446</v>
      </c>
    </row>
    <row r="2330" spans="136:145">
      <c r="EF2330" s="1412"/>
      <c r="EG2330" s="1411" t="s">
        <v>6736</v>
      </c>
      <c r="EH2330" s="1411" t="s">
        <v>598</v>
      </c>
      <c r="EI2330" s="1411" t="s">
        <v>1906</v>
      </c>
      <c r="EJ2330" s="1411" t="s">
        <v>6737</v>
      </c>
      <c r="EK2330" s="1411" t="s">
        <v>6737</v>
      </c>
      <c r="EL2330" s="1411" t="s">
        <v>2485</v>
      </c>
      <c r="EM2330" s="1411" t="s">
        <v>2486</v>
      </c>
      <c r="EN2330" s="1411" t="s">
        <v>2487</v>
      </c>
      <c r="EO2330" s="1414" t="s">
        <v>6446</v>
      </c>
    </row>
    <row r="2331" spans="136:145">
      <c r="EF2331" s="1412"/>
      <c r="EG2331" s="1411" t="s">
        <v>6738</v>
      </c>
      <c r="EH2331" s="1411" t="s">
        <v>598</v>
      </c>
      <c r="EI2331" s="1411" t="s">
        <v>1906</v>
      </c>
      <c r="EJ2331" s="1411" t="s">
        <v>6739</v>
      </c>
      <c r="EK2331" s="1411" t="s">
        <v>6739</v>
      </c>
      <c r="EL2331" s="1411" t="s">
        <v>2485</v>
      </c>
      <c r="EM2331" s="1411" t="s">
        <v>2486</v>
      </c>
      <c r="EN2331" s="1411" t="s">
        <v>2487</v>
      </c>
      <c r="EO2331" s="1414" t="s">
        <v>6446</v>
      </c>
    </row>
    <row r="2332" spans="136:145">
      <c r="EF2332" s="1412"/>
      <c r="EG2332" s="1411" t="s">
        <v>6740</v>
      </c>
      <c r="EH2332" s="1411" t="s">
        <v>598</v>
      </c>
      <c r="EI2332" s="1411" t="s">
        <v>1906</v>
      </c>
      <c r="EJ2332" s="1411" t="s">
        <v>6741</v>
      </c>
      <c r="EK2332" s="1411" t="s">
        <v>6741</v>
      </c>
      <c r="EL2332" s="1411" t="s">
        <v>2485</v>
      </c>
      <c r="EM2332" s="1411" t="s">
        <v>2486</v>
      </c>
      <c r="EN2332" s="1411" t="s">
        <v>2487</v>
      </c>
      <c r="EO2332" s="1414" t="s">
        <v>6446</v>
      </c>
    </row>
    <row r="2333" spans="136:145">
      <c r="EF2333" s="1412"/>
      <c r="EG2333" s="1411" t="s">
        <v>6742</v>
      </c>
      <c r="EH2333" s="1411" t="s">
        <v>598</v>
      </c>
      <c r="EI2333" s="1411" t="s">
        <v>1906</v>
      </c>
      <c r="EJ2333" s="1411" t="s">
        <v>6743</v>
      </c>
      <c r="EK2333" s="1411" t="s">
        <v>6743</v>
      </c>
      <c r="EL2333" s="1411" t="s">
        <v>2485</v>
      </c>
      <c r="EM2333" s="1411" t="s">
        <v>2486</v>
      </c>
      <c r="EN2333" s="1411" t="s">
        <v>2487</v>
      </c>
      <c r="EO2333" s="1414" t="s">
        <v>6446</v>
      </c>
    </row>
    <row r="2334" spans="136:145">
      <c r="EF2334" s="1412"/>
      <c r="EG2334" s="1411" t="s">
        <v>6744</v>
      </c>
      <c r="EH2334" s="1411" t="s">
        <v>598</v>
      </c>
      <c r="EI2334" s="1411" t="s">
        <v>1906</v>
      </c>
      <c r="EJ2334" s="1411" t="s">
        <v>6745</v>
      </c>
      <c r="EK2334" s="1411" t="s">
        <v>6745</v>
      </c>
      <c r="EL2334" s="1411" t="s">
        <v>1908</v>
      </c>
      <c r="EM2334" s="1411" t="s">
        <v>6474</v>
      </c>
      <c r="EN2334" s="1411" t="s">
        <v>1910</v>
      </c>
      <c r="EO2334" s="1414" t="s">
        <v>1911</v>
      </c>
    </row>
    <row r="2335" spans="136:145">
      <c r="EF2335" s="1412"/>
      <c r="EG2335" s="1411" t="s">
        <v>6746</v>
      </c>
      <c r="EH2335" s="1411" t="s">
        <v>598</v>
      </c>
      <c r="EI2335" s="1411" t="s">
        <v>1906</v>
      </c>
      <c r="EJ2335" s="1411" t="s">
        <v>6747</v>
      </c>
      <c r="EK2335" s="1411" t="s">
        <v>6747</v>
      </c>
      <c r="EL2335" s="1411" t="s">
        <v>2485</v>
      </c>
      <c r="EM2335" s="1411" t="s">
        <v>2486</v>
      </c>
      <c r="EN2335" s="1411" t="s">
        <v>2487</v>
      </c>
      <c r="EO2335" s="1414" t="s">
        <v>6446</v>
      </c>
    </row>
    <row r="2336" spans="136:145">
      <c r="EF2336" s="1412"/>
      <c r="EG2336" s="1411" t="s">
        <v>6748</v>
      </c>
      <c r="EH2336" s="1411" t="s">
        <v>598</v>
      </c>
      <c r="EI2336" s="1411" t="s">
        <v>1906</v>
      </c>
      <c r="EJ2336" s="1411" t="s">
        <v>6749</v>
      </c>
      <c r="EK2336" s="1411" t="s">
        <v>6749</v>
      </c>
      <c r="EL2336" s="1411" t="s">
        <v>2485</v>
      </c>
      <c r="EM2336" s="1411" t="s">
        <v>2486</v>
      </c>
      <c r="EN2336" s="1411" t="s">
        <v>2487</v>
      </c>
      <c r="EO2336" s="1414" t="s">
        <v>6446</v>
      </c>
    </row>
    <row r="2337" spans="136:145">
      <c r="EF2337" s="1412"/>
      <c r="EG2337" s="1411" t="s">
        <v>6750</v>
      </c>
      <c r="EH2337" s="1411" t="s">
        <v>598</v>
      </c>
      <c r="EI2337" s="1411" t="s">
        <v>1906</v>
      </c>
      <c r="EJ2337" s="1411" t="s">
        <v>804</v>
      </c>
      <c r="EK2337" s="1411" t="s">
        <v>804</v>
      </c>
      <c r="EL2337" s="1411" t="s">
        <v>1980</v>
      </c>
      <c r="EM2337" s="1411" t="s">
        <v>1981</v>
      </c>
      <c r="EN2337" s="1411" t="s">
        <v>1910</v>
      </c>
      <c r="EO2337" s="1414" t="s">
        <v>1982</v>
      </c>
    </row>
    <row r="2338" spans="136:145">
      <c r="EF2338" s="1412"/>
      <c r="EG2338" s="1411" t="s">
        <v>6751</v>
      </c>
      <c r="EH2338" s="1411" t="s">
        <v>598</v>
      </c>
      <c r="EI2338" s="1411" t="s">
        <v>1906</v>
      </c>
      <c r="EJ2338" s="1411" t="s">
        <v>805</v>
      </c>
      <c r="EK2338" s="1411" t="s">
        <v>805</v>
      </c>
      <c r="EL2338" s="1411" t="s">
        <v>1980</v>
      </c>
      <c r="EM2338" s="1411" t="s">
        <v>1981</v>
      </c>
      <c r="EN2338" s="1411" t="s">
        <v>1910</v>
      </c>
      <c r="EO2338" s="1414" t="s">
        <v>1982</v>
      </c>
    </row>
    <row r="2339" spans="136:145">
      <c r="EF2339" s="1412"/>
      <c r="EG2339" s="1411" t="s">
        <v>6752</v>
      </c>
      <c r="EH2339" s="1411" t="s">
        <v>598</v>
      </c>
      <c r="EI2339" s="1411" t="s">
        <v>1906</v>
      </c>
      <c r="EJ2339" s="1411" t="s">
        <v>806</v>
      </c>
      <c r="EK2339" s="1411" t="s">
        <v>806</v>
      </c>
      <c r="EL2339" s="1411" t="s">
        <v>2485</v>
      </c>
      <c r="EM2339" s="1411" t="s">
        <v>2486</v>
      </c>
      <c r="EN2339" s="1411" t="s">
        <v>2487</v>
      </c>
      <c r="EO2339" s="1414" t="s">
        <v>6446</v>
      </c>
    </row>
    <row r="2340" spans="136:145">
      <c r="EF2340" s="1412"/>
      <c r="EG2340" s="1411" t="s">
        <v>6753</v>
      </c>
      <c r="EH2340" s="1411" t="s">
        <v>598</v>
      </c>
      <c r="EI2340" s="1411" t="s">
        <v>1906</v>
      </c>
      <c r="EJ2340" s="1411" t="s">
        <v>6754</v>
      </c>
      <c r="EK2340" s="1411" t="s">
        <v>6754</v>
      </c>
      <c r="EL2340" s="1411" t="s">
        <v>2485</v>
      </c>
      <c r="EM2340" s="1411" t="s">
        <v>2486</v>
      </c>
      <c r="EN2340" s="1411" t="s">
        <v>2487</v>
      </c>
      <c r="EO2340" s="1414" t="s">
        <v>6446</v>
      </c>
    </row>
    <row r="2341" spans="136:145">
      <c r="EF2341" s="1412"/>
      <c r="EG2341" s="1411" t="s">
        <v>6755</v>
      </c>
      <c r="EH2341" s="1411" t="s">
        <v>598</v>
      </c>
      <c r="EI2341" s="1411" t="s">
        <v>1906</v>
      </c>
      <c r="EJ2341" s="1411" t="s">
        <v>6756</v>
      </c>
      <c r="EK2341" s="1411" t="s">
        <v>6756</v>
      </c>
      <c r="EL2341" s="1411" t="s">
        <v>2485</v>
      </c>
      <c r="EM2341" s="1411" t="s">
        <v>2486</v>
      </c>
      <c r="EN2341" s="1411" t="s">
        <v>2487</v>
      </c>
      <c r="EO2341" s="1414" t="s">
        <v>6446</v>
      </c>
    </row>
    <row r="2342" spans="136:145">
      <c r="EF2342" s="1412"/>
      <c r="EG2342" s="1411" t="s">
        <v>6757</v>
      </c>
      <c r="EH2342" s="1411" t="s">
        <v>598</v>
      </c>
      <c r="EI2342" s="1411" t="s">
        <v>1906</v>
      </c>
      <c r="EJ2342" s="1411" t="s">
        <v>6758</v>
      </c>
      <c r="EK2342" s="1411" t="s">
        <v>6758</v>
      </c>
      <c r="EL2342" s="1411" t="s">
        <v>2485</v>
      </c>
      <c r="EM2342" s="1411" t="s">
        <v>2486</v>
      </c>
      <c r="EN2342" s="1411" t="s">
        <v>2487</v>
      </c>
      <c r="EO2342" s="1414" t="s">
        <v>6446</v>
      </c>
    </row>
    <row r="2343" spans="136:145">
      <c r="EF2343" s="1412"/>
      <c r="EG2343" s="1411" t="s">
        <v>6759</v>
      </c>
      <c r="EH2343" s="1411" t="s">
        <v>598</v>
      </c>
      <c r="EI2343" s="1411" t="s">
        <v>1906</v>
      </c>
      <c r="EJ2343" s="1411" t="s">
        <v>6760</v>
      </c>
      <c r="EK2343" s="1411" t="s">
        <v>6760</v>
      </c>
      <c r="EL2343" s="1411" t="s">
        <v>2485</v>
      </c>
      <c r="EM2343" s="1411" t="s">
        <v>2486</v>
      </c>
      <c r="EN2343" s="1411" t="s">
        <v>2487</v>
      </c>
      <c r="EO2343" s="1414" t="s">
        <v>6446</v>
      </c>
    </row>
    <row r="2344" spans="136:145">
      <c r="EF2344" s="1412"/>
      <c r="EG2344" s="1411" t="s">
        <v>6761</v>
      </c>
      <c r="EH2344" s="1411" t="s">
        <v>598</v>
      </c>
      <c r="EI2344" s="1411" t="s">
        <v>1906</v>
      </c>
      <c r="EJ2344" s="1411" t="s">
        <v>6762</v>
      </c>
      <c r="EK2344" s="1411" t="s">
        <v>6762</v>
      </c>
      <c r="EL2344" s="1411" t="s">
        <v>2485</v>
      </c>
      <c r="EM2344" s="1411" t="s">
        <v>2486</v>
      </c>
      <c r="EN2344" s="1411" t="s">
        <v>2487</v>
      </c>
      <c r="EO2344" s="1414" t="s">
        <v>6446</v>
      </c>
    </row>
    <row r="2345" spans="136:145">
      <c r="EF2345" s="1412"/>
      <c r="EG2345" s="1411" t="s">
        <v>6763</v>
      </c>
      <c r="EH2345" s="1411" t="s">
        <v>598</v>
      </c>
      <c r="EI2345" s="1411" t="s">
        <v>1906</v>
      </c>
      <c r="EJ2345" s="1411" t="s">
        <v>6764</v>
      </c>
      <c r="EK2345" s="1411" t="s">
        <v>6764</v>
      </c>
      <c r="EL2345" s="1411" t="s">
        <v>2485</v>
      </c>
      <c r="EM2345" s="1411" t="s">
        <v>2486</v>
      </c>
      <c r="EN2345" s="1411" t="s">
        <v>2487</v>
      </c>
      <c r="EO2345" s="1414" t="s">
        <v>6446</v>
      </c>
    </row>
    <row r="2346" spans="136:145">
      <c r="EF2346" s="1412"/>
      <c r="EG2346" s="1411" t="s">
        <v>6765</v>
      </c>
      <c r="EH2346" s="1411" t="s">
        <v>598</v>
      </c>
      <c r="EI2346" s="1411" t="s">
        <v>1906</v>
      </c>
      <c r="EJ2346" s="1411" t="s">
        <v>6766</v>
      </c>
      <c r="EK2346" s="1411" t="s">
        <v>6766</v>
      </c>
      <c r="EL2346" s="1411" t="s">
        <v>2485</v>
      </c>
      <c r="EM2346" s="1411" t="s">
        <v>2486</v>
      </c>
      <c r="EN2346" s="1411" t="s">
        <v>2487</v>
      </c>
      <c r="EO2346" s="1414" t="s">
        <v>6446</v>
      </c>
    </row>
    <row r="2347" spans="136:145">
      <c r="EF2347" s="1412"/>
      <c r="EG2347" s="1411" t="s">
        <v>6767</v>
      </c>
      <c r="EH2347" s="1411" t="s">
        <v>598</v>
      </c>
      <c r="EI2347" s="1411" t="s">
        <v>1906</v>
      </c>
      <c r="EJ2347" s="1411" t="s">
        <v>6768</v>
      </c>
      <c r="EK2347" s="1411" t="s">
        <v>6768</v>
      </c>
      <c r="EL2347" s="1411" t="s">
        <v>2485</v>
      </c>
      <c r="EM2347" s="1411" t="s">
        <v>2486</v>
      </c>
      <c r="EN2347" s="1411" t="s">
        <v>2487</v>
      </c>
      <c r="EO2347" s="1414" t="s">
        <v>6446</v>
      </c>
    </row>
    <row r="2348" spans="136:145">
      <c r="EF2348" s="1412"/>
      <c r="EG2348" s="1411" t="s">
        <v>6769</v>
      </c>
      <c r="EH2348" s="1411" t="s">
        <v>598</v>
      </c>
      <c r="EI2348" s="1411" t="s">
        <v>1906</v>
      </c>
      <c r="EJ2348" s="1411" t="s">
        <v>807</v>
      </c>
      <c r="EK2348" s="1411" t="s">
        <v>807</v>
      </c>
      <c r="EL2348" s="1411" t="s">
        <v>1908</v>
      </c>
      <c r="EM2348" s="1411" t="s">
        <v>6474</v>
      </c>
      <c r="EN2348" s="1411" t="s">
        <v>1910</v>
      </c>
      <c r="EO2348" s="1414" t="s">
        <v>1911</v>
      </c>
    </row>
    <row r="2349" spans="136:145">
      <c r="EF2349" s="1412"/>
      <c r="EG2349" s="1411" t="s">
        <v>6770</v>
      </c>
      <c r="EH2349" s="1411" t="s">
        <v>598</v>
      </c>
      <c r="EI2349" s="1411" t="s">
        <v>1906</v>
      </c>
      <c r="EJ2349" s="1411" t="s">
        <v>6771</v>
      </c>
      <c r="EK2349" s="1411" t="s">
        <v>6771</v>
      </c>
      <c r="EL2349" s="1411" t="s">
        <v>2485</v>
      </c>
      <c r="EM2349" s="1411" t="s">
        <v>2486</v>
      </c>
      <c r="EN2349" s="1411" t="s">
        <v>2487</v>
      </c>
      <c r="EO2349" s="1414" t="s">
        <v>6446</v>
      </c>
    </row>
    <row r="2350" spans="136:145">
      <c r="EF2350" s="1412"/>
      <c r="EG2350" s="1411" t="s">
        <v>6772</v>
      </c>
      <c r="EH2350" s="1411" t="s">
        <v>598</v>
      </c>
      <c r="EI2350" s="1411" t="s">
        <v>1906</v>
      </c>
      <c r="EJ2350" s="1411" t="s">
        <v>6773</v>
      </c>
      <c r="EK2350" s="1411" t="s">
        <v>6773</v>
      </c>
      <c r="EL2350" s="1411" t="s">
        <v>2485</v>
      </c>
      <c r="EM2350" s="1411" t="s">
        <v>2486</v>
      </c>
      <c r="EN2350" s="1411" t="s">
        <v>2487</v>
      </c>
      <c r="EO2350" s="1414" t="s">
        <v>6446</v>
      </c>
    </row>
    <row r="2351" spans="136:145">
      <c r="EF2351" s="1412"/>
      <c r="EG2351" s="1411" t="s">
        <v>6774</v>
      </c>
      <c r="EH2351" s="1411" t="s">
        <v>598</v>
      </c>
      <c r="EI2351" s="1411" t="s">
        <v>1906</v>
      </c>
      <c r="EJ2351" s="1411" t="s">
        <v>6775</v>
      </c>
      <c r="EK2351" s="1411" t="s">
        <v>6775</v>
      </c>
      <c r="EL2351" s="1411" t="s">
        <v>2485</v>
      </c>
      <c r="EM2351" s="1411" t="s">
        <v>2486</v>
      </c>
      <c r="EN2351" s="1411" t="s">
        <v>2487</v>
      </c>
      <c r="EO2351" s="1414" t="s">
        <v>6446</v>
      </c>
    </row>
    <row r="2352" spans="136:145">
      <c r="EF2352" s="1412"/>
      <c r="EG2352" s="1411" t="s">
        <v>6776</v>
      </c>
      <c r="EH2352" s="1411" t="s">
        <v>598</v>
      </c>
      <c r="EI2352" s="1411" t="s">
        <v>1906</v>
      </c>
      <c r="EJ2352" s="1411" t="s">
        <v>6777</v>
      </c>
      <c r="EK2352" s="1411" t="s">
        <v>6777</v>
      </c>
      <c r="EL2352" s="1411" t="s">
        <v>2485</v>
      </c>
      <c r="EM2352" s="1411" t="s">
        <v>2486</v>
      </c>
      <c r="EN2352" s="1411" t="s">
        <v>2487</v>
      </c>
      <c r="EO2352" s="1414" t="s">
        <v>6446</v>
      </c>
    </row>
    <row r="2353" spans="136:145">
      <c r="EF2353" s="1412"/>
      <c r="EG2353" s="1411" t="s">
        <v>6778</v>
      </c>
      <c r="EH2353" s="1411" t="s">
        <v>598</v>
      </c>
      <c r="EI2353" s="1411" t="s">
        <v>1906</v>
      </c>
      <c r="EJ2353" s="1411" t="s">
        <v>808</v>
      </c>
      <c r="EK2353" s="1411" t="s">
        <v>6779</v>
      </c>
      <c r="EL2353" s="1411" t="s">
        <v>1908</v>
      </c>
      <c r="EM2353" s="1411" t="s">
        <v>6474</v>
      </c>
      <c r="EN2353" s="1411" t="s">
        <v>1910</v>
      </c>
      <c r="EO2353" s="1414" t="s">
        <v>1911</v>
      </c>
    </row>
    <row r="2354" spans="136:145">
      <c r="EF2354" s="1412"/>
      <c r="EG2354" s="1411" t="s">
        <v>6780</v>
      </c>
      <c r="EH2354" s="1411" t="s">
        <v>598</v>
      </c>
      <c r="EI2354" s="1411" t="s">
        <v>1906</v>
      </c>
      <c r="EJ2354" s="1411" t="s">
        <v>6781</v>
      </c>
      <c r="EK2354" s="1411" t="s">
        <v>6782</v>
      </c>
      <c r="EL2354" s="1411" t="s">
        <v>1908</v>
      </c>
      <c r="EM2354" s="1411" t="s">
        <v>6474</v>
      </c>
      <c r="EN2354" s="1411" t="s">
        <v>1910</v>
      </c>
      <c r="EO2354" s="1414" t="s">
        <v>1911</v>
      </c>
    </row>
    <row r="2355" spans="136:145">
      <c r="EF2355" s="1412"/>
      <c r="EG2355" s="1411" t="s">
        <v>6783</v>
      </c>
      <c r="EH2355" s="1411" t="s">
        <v>598</v>
      </c>
      <c r="EI2355" s="1411" t="s">
        <v>1906</v>
      </c>
      <c r="EJ2355" s="1411" t="s">
        <v>6784</v>
      </c>
      <c r="EK2355" s="1411" t="s">
        <v>6784</v>
      </c>
      <c r="EL2355" s="1411" t="s">
        <v>2485</v>
      </c>
      <c r="EM2355" s="1411" t="s">
        <v>2486</v>
      </c>
      <c r="EN2355" s="1411" t="s">
        <v>2487</v>
      </c>
      <c r="EO2355" s="1414" t="s">
        <v>6446</v>
      </c>
    </row>
    <row r="2356" spans="136:145">
      <c r="EF2356" s="1412"/>
      <c r="EG2356" s="1411" t="s">
        <v>6785</v>
      </c>
      <c r="EH2356" s="1411" t="s">
        <v>598</v>
      </c>
      <c r="EI2356" s="1411" t="s">
        <v>1906</v>
      </c>
      <c r="EJ2356" s="1411" t="s">
        <v>6786</v>
      </c>
      <c r="EK2356" s="1411" t="s">
        <v>6786</v>
      </c>
      <c r="EL2356" s="1411" t="s">
        <v>2485</v>
      </c>
      <c r="EM2356" s="1411" t="s">
        <v>2486</v>
      </c>
      <c r="EN2356" s="1411" t="s">
        <v>2487</v>
      </c>
      <c r="EO2356" s="1414" t="s">
        <v>6446</v>
      </c>
    </row>
    <row r="2357" spans="136:145">
      <c r="EF2357" s="1412"/>
      <c r="EG2357" s="1411" t="s">
        <v>6787</v>
      </c>
      <c r="EH2357" s="1411" t="s">
        <v>598</v>
      </c>
      <c r="EI2357" s="1411" t="s">
        <v>1906</v>
      </c>
      <c r="EJ2357" s="1411" t="s">
        <v>840</v>
      </c>
      <c r="EK2357" s="1411" t="s">
        <v>840</v>
      </c>
      <c r="EL2357" s="1411" t="s">
        <v>2485</v>
      </c>
      <c r="EM2357" s="1411" t="s">
        <v>2486</v>
      </c>
      <c r="EN2357" s="1411" t="s">
        <v>2487</v>
      </c>
      <c r="EO2357" s="1414" t="s">
        <v>6446</v>
      </c>
    </row>
    <row r="2358" spans="136:145">
      <c r="EF2358" s="1412"/>
      <c r="EG2358" s="1411" t="s">
        <v>6788</v>
      </c>
      <c r="EH2358" s="1411" t="s">
        <v>598</v>
      </c>
      <c r="EI2358" s="1411" t="s">
        <v>1906</v>
      </c>
      <c r="EJ2358" s="1411" t="s">
        <v>6789</v>
      </c>
      <c r="EK2358" s="1411" t="s">
        <v>6789</v>
      </c>
      <c r="EL2358" s="1411" t="s">
        <v>1908</v>
      </c>
      <c r="EM2358" s="1411" t="s">
        <v>6474</v>
      </c>
      <c r="EN2358" s="1411" t="s">
        <v>1910</v>
      </c>
      <c r="EO2358" s="1414" t="s">
        <v>1911</v>
      </c>
    </row>
    <row r="2359" spans="136:145">
      <c r="EF2359" s="1412"/>
      <c r="EG2359" s="1411" t="s">
        <v>6790</v>
      </c>
      <c r="EH2359" s="1411" t="s">
        <v>598</v>
      </c>
      <c r="EI2359" s="1411" t="s">
        <v>1906</v>
      </c>
      <c r="EJ2359" s="1411" t="s">
        <v>6791</v>
      </c>
      <c r="EK2359" s="1411" t="s">
        <v>6791</v>
      </c>
      <c r="EL2359" s="1411" t="s">
        <v>2485</v>
      </c>
      <c r="EM2359" s="1411" t="s">
        <v>2486</v>
      </c>
      <c r="EN2359" s="1411" t="s">
        <v>2487</v>
      </c>
      <c r="EO2359" s="1414" t="s">
        <v>6446</v>
      </c>
    </row>
    <row r="2360" spans="136:145">
      <c r="EF2360" s="1412"/>
      <c r="EG2360" s="1411" t="s">
        <v>6792</v>
      </c>
      <c r="EH2360" s="1411" t="s">
        <v>598</v>
      </c>
      <c r="EI2360" s="1411" t="s">
        <v>1906</v>
      </c>
      <c r="EJ2360" s="1411" t="s">
        <v>6793</v>
      </c>
      <c r="EK2360" s="1411" t="s">
        <v>6793</v>
      </c>
      <c r="EL2360" s="1411" t="s">
        <v>2485</v>
      </c>
      <c r="EM2360" s="1411" t="s">
        <v>2486</v>
      </c>
      <c r="EN2360" s="1411" t="s">
        <v>2487</v>
      </c>
      <c r="EO2360" s="1414" t="s">
        <v>6446</v>
      </c>
    </row>
    <row r="2361" spans="136:145">
      <c r="EF2361" s="1412"/>
      <c r="EG2361" s="1411" t="s">
        <v>6794</v>
      </c>
      <c r="EH2361" s="1411" t="s">
        <v>598</v>
      </c>
      <c r="EI2361" s="1411" t="s">
        <v>1906</v>
      </c>
      <c r="EJ2361" s="1411" t="s">
        <v>809</v>
      </c>
      <c r="EK2361" s="1411" t="s">
        <v>809</v>
      </c>
      <c r="EL2361" s="1411" t="s">
        <v>2485</v>
      </c>
      <c r="EM2361" s="1411" t="s">
        <v>2486</v>
      </c>
      <c r="EN2361" s="1411" t="s">
        <v>2487</v>
      </c>
      <c r="EO2361" s="1414" t="s">
        <v>6446</v>
      </c>
    </row>
    <row r="2362" spans="136:145">
      <c r="EF2362" s="1412"/>
      <c r="EG2362" s="1411" t="s">
        <v>6795</v>
      </c>
      <c r="EH2362" s="1411" t="s">
        <v>598</v>
      </c>
      <c r="EI2362" s="1411" t="s">
        <v>1906</v>
      </c>
      <c r="EJ2362" s="1411" t="s">
        <v>6796</v>
      </c>
      <c r="EK2362" s="1411" t="s">
        <v>6796</v>
      </c>
      <c r="EL2362" s="1411" t="s">
        <v>2485</v>
      </c>
      <c r="EM2362" s="1411" t="s">
        <v>2486</v>
      </c>
      <c r="EN2362" s="1411" t="s">
        <v>2487</v>
      </c>
      <c r="EO2362" s="1414" t="s">
        <v>6446</v>
      </c>
    </row>
    <row r="2363" spans="136:145">
      <c r="EF2363" s="1412"/>
      <c r="EG2363" s="1411" t="s">
        <v>6797</v>
      </c>
      <c r="EH2363" s="1411" t="s">
        <v>598</v>
      </c>
      <c r="EI2363" s="1411" t="s">
        <v>1906</v>
      </c>
      <c r="EJ2363" s="1411" t="s">
        <v>6798</v>
      </c>
      <c r="EK2363" s="1411" t="s">
        <v>6798</v>
      </c>
      <c r="EL2363" s="1411" t="s">
        <v>2485</v>
      </c>
      <c r="EM2363" s="1411" t="s">
        <v>2486</v>
      </c>
      <c r="EN2363" s="1411" t="s">
        <v>2487</v>
      </c>
      <c r="EO2363" s="1414" t="s">
        <v>6446</v>
      </c>
    </row>
    <row r="2364" spans="136:145">
      <c r="EF2364" s="1412"/>
      <c r="EG2364" s="1411" t="s">
        <v>6799</v>
      </c>
      <c r="EH2364" s="1411" t="s">
        <v>598</v>
      </c>
      <c r="EI2364" s="1411" t="s">
        <v>1906</v>
      </c>
      <c r="EJ2364" s="1411" t="s">
        <v>6800</v>
      </c>
      <c r="EK2364" s="1411" t="s">
        <v>6800</v>
      </c>
      <c r="EL2364" s="1411" t="s">
        <v>2485</v>
      </c>
      <c r="EM2364" s="1411" t="s">
        <v>2486</v>
      </c>
      <c r="EN2364" s="1411" t="s">
        <v>2487</v>
      </c>
      <c r="EO2364" s="1414" t="s">
        <v>6446</v>
      </c>
    </row>
    <row r="2365" spans="136:145">
      <c r="EF2365" s="1412"/>
      <c r="EG2365" s="1411" t="s">
        <v>6801</v>
      </c>
      <c r="EH2365" s="1411" t="s">
        <v>598</v>
      </c>
      <c r="EI2365" s="1411" t="s">
        <v>1906</v>
      </c>
      <c r="EJ2365" s="1411" t="s">
        <v>6802</v>
      </c>
      <c r="EK2365" s="1411" t="s">
        <v>6802</v>
      </c>
      <c r="EL2365" s="1411" t="s">
        <v>2485</v>
      </c>
      <c r="EM2365" s="1411" t="s">
        <v>2486</v>
      </c>
      <c r="EN2365" s="1411" t="s">
        <v>2487</v>
      </c>
      <c r="EO2365" s="1414" t="s">
        <v>6446</v>
      </c>
    </row>
    <row r="2366" spans="136:145">
      <c r="EF2366" s="1412"/>
      <c r="EG2366" s="1411" t="s">
        <v>6803</v>
      </c>
      <c r="EH2366" s="1411" t="s">
        <v>598</v>
      </c>
      <c r="EI2366" s="1411" t="s">
        <v>1906</v>
      </c>
      <c r="EJ2366" s="1411" t="s">
        <v>6804</v>
      </c>
      <c r="EK2366" s="1411" t="s">
        <v>6804</v>
      </c>
      <c r="EL2366" s="1411" t="s">
        <v>2485</v>
      </c>
      <c r="EM2366" s="1411" t="s">
        <v>2486</v>
      </c>
      <c r="EN2366" s="1411" t="s">
        <v>2487</v>
      </c>
      <c r="EO2366" s="1414" t="s">
        <v>6446</v>
      </c>
    </row>
    <row r="2367" spans="136:145">
      <c r="EF2367" s="1412"/>
      <c r="EG2367" s="1411" t="s">
        <v>6805</v>
      </c>
      <c r="EH2367" s="1411" t="s">
        <v>598</v>
      </c>
      <c r="EI2367" s="1411" t="s">
        <v>1906</v>
      </c>
      <c r="EJ2367" s="1411" t="s">
        <v>6806</v>
      </c>
      <c r="EK2367" s="1411" t="s">
        <v>6806</v>
      </c>
      <c r="EL2367" s="1411" t="s">
        <v>1908</v>
      </c>
      <c r="EM2367" s="1411" t="s">
        <v>6474</v>
      </c>
      <c r="EN2367" s="1411" t="s">
        <v>1910</v>
      </c>
      <c r="EO2367" s="1414" t="s">
        <v>1911</v>
      </c>
    </row>
    <row r="2368" spans="136:145">
      <c r="EF2368" s="1412"/>
      <c r="EG2368" s="1411" t="s">
        <v>6807</v>
      </c>
      <c r="EH2368" s="1411" t="s">
        <v>598</v>
      </c>
      <c r="EI2368" s="1411" t="s">
        <v>1906</v>
      </c>
      <c r="EJ2368" s="1411" t="s">
        <v>6808</v>
      </c>
      <c r="EK2368" s="1411" t="s">
        <v>6808</v>
      </c>
      <c r="EL2368" s="1411" t="s">
        <v>2485</v>
      </c>
      <c r="EM2368" s="1411" t="s">
        <v>2486</v>
      </c>
      <c r="EN2368" s="1411" t="s">
        <v>2487</v>
      </c>
      <c r="EO2368" s="1414" t="s">
        <v>6446</v>
      </c>
    </row>
    <row r="2369" spans="136:145">
      <c r="EF2369" s="1412"/>
      <c r="EG2369" s="1411" t="s">
        <v>6809</v>
      </c>
      <c r="EH2369" s="1411" t="s">
        <v>598</v>
      </c>
      <c r="EI2369" s="1411" t="s">
        <v>1906</v>
      </c>
      <c r="EJ2369" s="1411" t="s">
        <v>6810</v>
      </c>
      <c r="EK2369" s="1411" t="s">
        <v>6810</v>
      </c>
      <c r="EL2369" s="1411" t="s">
        <v>2485</v>
      </c>
      <c r="EM2369" s="1411" t="s">
        <v>2486</v>
      </c>
      <c r="EN2369" s="1411" t="s">
        <v>2487</v>
      </c>
      <c r="EO2369" s="1414" t="s">
        <v>6446</v>
      </c>
    </row>
    <row r="2370" spans="136:145">
      <c r="EF2370" s="1412"/>
      <c r="EG2370" s="1411" t="s">
        <v>6811</v>
      </c>
      <c r="EH2370" s="1411" t="s">
        <v>598</v>
      </c>
      <c r="EI2370" s="1411" t="s">
        <v>1906</v>
      </c>
      <c r="EJ2370" s="1411" t="s">
        <v>6812</v>
      </c>
      <c r="EK2370" s="1411" t="s">
        <v>6812</v>
      </c>
      <c r="EL2370" s="1411" t="s">
        <v>1908</v>
      </c>
      <c r="EM2370" s="1411" t="s">
        <v>6474</v>
      </c>
      <c r="EN2370" s="1411" t="s">
        <v>1910</v>
      </c>
      <c r="EO2370" s="1414" t="s">
        <v>1911</v>
      </c>
    </row>
    <row r="2371" spans="136:145">
      <c r="EF2371" s="1412"/>
      <c r="EG2371" s="1411" t="s">
        <v>6813</v>
      </c>
      <c r="EH2371" s="1411" t="s">
        <v>598</v>
      </c>
      <c r="EI2371" s="1411" t="s">
        <v>1906</v>
      </c>
      <c r="EJ2371" s="1411" t="s">
        <v>6814</v>
      </c>
      <c r="EK2371" s="1411" t="s">
        <v>6814</v>
      </c>
      <c r="EL2371" s="1411" t="s">
        <v>2485</v>
      </c>
      <c r="EM2371" s="1411" t="s">
        <v>2486</v>
      </c>
      <c r="EN2371" s="1411" t="s">
        <v>2487</v>
      </c>
      <c r="EO2371" s="1414" t="s">
        <v>6446</v>
      </c>
    </row>
    <row r="2372" spans="136:145">
      <c r="EF2372" s="1412"/>
      <c r="EG2372" s="1411" t="s">
        <v>6815</v>
      </c>
      <c r="EH2372" s="1411" t="s">
        <v>598</v>
      </c>
      <c r="EI2372" s="1411" t="s">
        <v>1906</v>
      </c>
      <c r="EJ2372" s="1411" t="s">
        <v>6816</v>
      </c>
      <c r="EK2372" s="1411" t="s">
        <v>6816</v>
      </c>
      <c r="EL2372" s="1411" t="s">
        <v>2485</v>
      </c>
      <c r="EM2372" s="1411" t="s">
        <v>2486</v>
      </c>
      <c r="EN2372" s="1411" t="s">
        <v>2487</v>
      </c>
      <c r="EO2372" s="1414" t="s">
        <v>6446</v>
      </c>
    </row>
    <row r="2373" spans="136:145">
      <c r="EF2373" s="1412"/>
      <c r="EG2373" s="1411" t="s">
        <v>6817</v>
      </c>
      <c r="EH2373" s="1411" t="s">
        <v>598</v>
      </c>
      <c r="EI2373" s="1411" t="s">
        <v>1906</v>
      </c>
      <c r="EJ2373" s="1411" t="s">
        <v>6818</v>
      </c>
      <c r="EK2373" s="1411" t="s">
        <v>6818</v>
      </c>
      <c r="EL2373" s="1411" t="s">
        <v>2485</v>
      </c>
      <c r="EM2373" s="1411" t="s">
        <v>2486</v>
      </c>
      <c r="EN2373" s="1411" t="s">
        <v>2487</v>
      </c>
      <c r="EO2373" s="1414" t="s">
        <v>6446</v>
      </c>
    </row>
    <row r="2374" spans="136:145">
      <c r="EF2374" s="1412"/>
      <c r="EG2374" s="1411" t="s">
        <v>6819</v>
      </c>
      <c r="EH2374" s="1411" t="s">
        <v>598</v>
      </c>
      <c r="EI2374" s="1411" t="s">
        <v>1906</v>
      </c>
      <c r="EJ2374" s="1411" t="s">
        <v>6820</v>
      </c>
      <c r="EK2374" s="1411" t="s">
        <v>6820</v>
      </c>
      <c r="EL2374" s="1411" t="s">
        <v>2485</v>
      </c>
      <c r="EM2374" s="1411" t="s">
        <v>2486</v>
      </c>
      <c r="EN2374" s="1411" t="s">
        <v>2487</v>
      </c>
      <c r="EO2374" s="1414" t="s">
        <v>6446</v>
      </c>
    </row>
    <row r="2375" spans="136:145">
      <c r="EF2375" s="1412"/>
      <c r="EG2375" s="1411" t="s">
        <v>6821</v>
      </c>
      <c r="EH2375" s="1411" t="s">
        <v>598</v>
      </c>
      <c r="EI2375" s="1411" t="s">
        <v>1906</v>
      </c>
      <c r="EJ2375" s="1411" t="s">
        <v>6822</v>
      </c>
      <c r="EK2375" s="1411" t="s">
        <v>6822</v>
      </c>
      <c r="EL2375" s="1411" t="s">
        <v>2485</v>
      </c>
      <c r="EM2375" s="1411" t="s">
        <v>2486</v>
      </c>
      <c r="EN2375" s="1411" t="s">
        <v>2487</v>
      </c>
      <c r="EO2375" s="1414" t="s">
        <v>6446</v>
      </c>
    </row>
    <row r="2376" spans="136:145">
      <c r="EF2376" s="1412"/>
      <c r="EG2376" s="1411" t="s">
        <v>6823</v>
      </c>
      <c r="EH2376" s="1411" t="s">
        <v>598</v>
      </c>
      <c r="EI2376" s="1411" t="s">
        <v>1906</v>
      </c>
      <c r="EJ2376" s="1411" t="s">
        <v>6824</v>
      </c>
      <c r="EK2376" s="1411" t="s">
        <v>6824</v>
      </c>
      <c r="EL2376" s="1411" t="s">
        <v>1908</v>
      </c>
      <c r="EM2376" s="1411" t="s">
        <v>6474</v>
      </c>
      <c r="EN2376" s="1411" t="s">
        <v>1910</v>
      </c>
      <c r="EO2376" s="1414" t="s">
        <v>1911</v>
      </c>
    </row>
    <row r="2377" spans="136:145">
      <c r="EF2377" s="1412"/>
      <c r="EG2377" s="1411" t="s">
        <v>6825</v>
      </c>
      <c r="EH2377" s="1411" t="s">
        <v>598</v>
      </c>
      <c r="EI2377" s="1411" t="s">
        <v>1906</v>
      </c>
      <c r="EJ2377" s="1411" t="s">
        <v>6826</v>
      </c>
      <c r="EK2377" s="1411" t="s">
        <v>6826</v>
      </c>
      <c r="EL2377" s="1411" t="s">
        <v>2485</v>
      </c>
      <c r="EM2377" s="1411" t="s">
        <v>2486</v>
      </c>
      <c r="EN2377" s="1411" t="s">
        <v>2487</v>
      </c>
      <c r="EO2377" s="1414" t="s">
        <v>6446</v>
      </c>
    </row>
    <row r="2378" spans="136:145">
      <c r="EF2378" s="1412"/>
      <c r="EG2378" s="1411" t="s">
        <v>6827</v>
      </c>
      <c r="EH2378" s="1411" t="s">
        <v>598</v>
      </c>
      <c r="EI2378" s="1411" t="s">
        <v>1906</v>
      </c>
      <c r="EJ2378" s="1411" t="s">
        <v>6828</v>
      </c>
      <c r="EK2378" s="1411" t="s">
        <v>6828</v>
      </c>
      <c r="EL2378" s="1411" t="s">
        <v>1908</v>
      </c>
      <c r="EM2378" s="1411" t="s">
        <v>6474</v>
      </c>
      <c r="EN2378" s="1411" t="s">
        <v>1910</v>
      </c>
      <c r="EO2378" s="1414" t="s">
        <v>1911</v>
      </c>
    </row>
    <row r="2379" spans="136:145">
      <c r="EF2379" s="1412"/>
      <c r="EG2379" s="1411" t="s">
        <v>6829</v>
      </c>
      <c r="EH2379" s="1411" t="s">
        <v>598</v>
      </c>
      <c r="EI2379" s="1411" t="s">
        <v>1906</v>
      </c>
      <c r="EJ2379" s="1411" t="s">
        <v>6830</v>
      </c>
      <c r="EK2379" s="1411" t="s">
        <v>6830</v>
      </c>
      <c r="EL2379" s="1411" t="s">
        <v>2485</v>
      </c>
      <c r="EM2379" s="1411" t="s">
        <v>2486</v>
      </c>
      <c r="EN2379" s="1411" t="s">
        <v>2487</v>
      </c>
      <c r="EO2379" s="1414" t="s">
        <v>6446</v>
      </c>
    </row>
    <row r="2380" spans="136:145">
      <c r="EF2380" s="1412"/>
      <c r="EG2380" s="1411" t="s">
        <v>6831</v>
      </c>
      <c r="EH2380" s="1411" t="s">
        <v>598</v>
      </c>
      <c r="EI2380" s="1411" t="s">
        <v>1906</v>
      </c>
      <c r="EJ2380" s="1411" t="s">
        <v>6832</v>
      </c>
      <c r="EK2380" s="1411" t="s">
        <v>6833</v>
      </c>
      <c r="EL2380" s="1411" t="s">
        <v>1908</v>
      </c>
      <c r="EM2380" s="1411" t="s">
        <v>6474</v>
      </c>
      <c r="EN2380" s="1411" t="s">
        <v>1910</v>
      </c>
      <c r="EO2380" s="1414" t="s">
        <v>1911</v>
      </c>
    </row>
    <row r="2381" spans="136:145">
      <c r="EF2381" s="1412"/>
      <c r="EG2381" s="1411" t="s">
        <v>6834</v>
      </c>
      <c r="EH2381" s="1411" t="s">
        <v>598</v>
      </c>
      <c r="EI2381" s="1411" t="s">
        <v>1906</v>
      </c>
      <c r="EJ2381" s="1411" t="s">
        <v>6835</v>
      </c>
      <c r="EK2381" s="1411" t="s">
        <v>6836</v>
      </c>
      <c r="EL2381" s="1411" t="s">
        <v>1908</v>
      </c>
      <c r="EM2381" s="1411" t="s">
        <v>6474</v>
      </c>
      <c r="EN2381" s="1411" t="s">
        <v>1910</v>
      </c>
      <c r="EO2381" s="1414" t="s">
        <v>1911</v>
      </c>
    </row>
    <row r="2382" spans="136:145">
      <c r="EF2382" s="1412"/>
      <c r="EG2382" s="1411" t="s">
        <v>6837</v>
      </c>
      <c r="EH2382" s="1411" t="s">
        <v>598</v>
      </c>
      <c r="EI2382" s="1411" t="s">
        <v>1906</v>
      </c>
      <c r="EJ2382" s="1411" t="s">
        <v>6838</v>
      </c>
      <c r="EK2382" s="1411" t="s">
        <v>6838</v>
      </c>
      <c r="EL2382" s="1411" t="s">
        <v>2485</v>
      </c>
      <c r="EM2382" s="1411" t="s">
        <v>2486</v>
      </c>
      <c r="EN2382" s="1411" t="s">
        <v>2487</v>
      </c>
      <c r="EO2382" s="1414" t="s">
        <v>6446</v>
      </c>
    </row>
    <row r="2383" spans="136:145">
      <c r="EF2383" s="1412"/>
      <c r="EG2383" s="1411" t="s">
        <v>6839</v>
      </c>
      <c r="EH2383" s="1411" t="s">
        <v>598</v>
      </c>
      <c r="EI2383" s="1411" t="s">
        <v>1906</v>
      </c>
      <c r="EJ2383" s="1411" t="s">
        <v>810</v>
      </c>
      <c r="EK2383" s="1411" t="s">
        <v>810</v>
      </c>
      <c r="EL2383" s="1411" t="s">
        <v>1980</v>
      </c>
      <c r="EM2383" s="1411" t="s">
        <v>1981</v>
      </c>
      <c r="EN2383" s="1411" t="s">
        <v>1910</v>
      </c>
      <c r="EO2383" s="1414" t="s">
        <v>1982</v>
      </c>
    </row>
    <row r="2384" spans="136:145">
      <c r="EF2384" s="1412"/>
      <c r="EG2384" s="1411" t="s">
        <v>6840</v>
      </c>
      <c r="EH2384" s="1411" t="s">
        <v>598</v>
      </c>
      <c r="EI2384" s="1411" t="s">
        <v>1906</v>
      </c>
      <c r="EJ2384" s="1411" t="s">
        <v>811</v>
      </c>
      <c r="EK2384" s="1411" t="s">
        <v>811</v>
      </c>
      <c r="EL2384" s="1411" t="s">
        <v>1980</v>
      </c>
      <c r="EM2384" s="1411" t="s">
        <v>1981</v>
      </c>
      <c r="EN2384" s="1411" t="s">
        <v>1910</v>
      </c>
      <c r="EO2384" s="1414" t="s">
        <v>1982</v>
      </c>
    </row>
    <row r="2385" spans="136:145">
      <c r="EF2385" s="1412"/>
      <c r="EG2385" s="1411" t="s">
        <v>6841</v>
      </c>
      <c r="EH2385" s="1411" t="s">
        <v>598</v>
      </c>
      <c r="EI2385" s="1411" t="s">
        <v>1906</v>
      </c>
      <c r="EJ2385" s="1411" t="s">
        <v>812</v>
      </c>
      <c r="EK2385" s="1411" t="s">
        <v>812</v>
      </c>
      <c r="EL2385" s="1411" t="s">
        <v>2485</v>
      </c>
      <c r="EM2385" s="1411" t="s">
        <v>2486</v>
      </c>
      <c r="EN2385" s="1411" t="s">
        <v>2487</v>
      </c>
      <c r="EO2385" s="1414" t="s">
        <v>6446</v>
      </c>
    </row>
    <row r="2386" spans="136:145">
      <c r="EF2386" s="1412"/>
      <c r="EG2386" s="1411" t="s">
        <v>6842</v>
      </c>
      <c r="EH2386" s="1411" t="s">
        <v>598</v>
      </c>
      <c r="EI2386" s="1411" t="s">
        <v>1906</v>
      </c>
      <c r="EJ2386" s="1411" t="s">
        <v>6843</v>
      </c>
      <c r="EK2386" s="1411" t="s">
        <v>6843</v>
      </c>
      <c r="EL2386" s="1411" t="s">
        <v>2485</v>
      </c>
      <c r="EM2386" s="1411" t="s">
        <v>2486</v>
      </c>
      <c r="EN2386" s="1411" t="s">
        <v>2487</v>
      </c>
      <c r="EO2386" s="1414" t="s">
        <v>6446</v>
      </c>
    </row>
    <row r="2387" spans="136:145">
      <c r="EF2387" s="1412"/>
      <c r="EG2387" s="1411" t="s">
        <v>6844</v>
      </c>
      <c r="EH2387" s="1411" t="s">
        <v>598</v>
      </c>
      <c r="EI2387" s="1411" t="s">
        <v>1906</v>
      </c>
      <c r="EJ2387" s="1411" t="s">
        <v>6845</v>
      </c>
      <c r="EK2387" s="1411" t="s">
        <v>6845</v>
      </c>
      <c r="EL2387" s="1411" t="s">
        <v>2485</v>
      </c>
      <c r="EM2387" s="1411" t="s">
        <v>2486</v>
      </c>
      <c r="EN2387" s="1411" t="s">
        <v>2487</v>
      </c>
      <c r="EO2387" s="1414" t="s">
        <v>6446</v>
      </c>
    </row>
    <row r="2388" spans="136:145">
      <c r="EF2388" s="1412"/>
      <c r="EG2388" s="1411" t="s">
        <v>6846</v>
      </c>
      <c r="EH2388" s="1411" t="s">
        <v>598</v>
      </c>
      <c r="EI2388" s="1411" t="s">
        <v>1906</v>
      </c>
      <c r="EJ2388" s="1411" t="s">
        <v>6847</v>
      </c>
      <c r="EK2388" s="1411" t="s">
        <v>6847</v>
      </c>
      <c r="EL2388" s="1411" t="s">
        <v>2485</v>
      </c>
      <c r="EM2388" s="1411" t="s">
        <v>2486</v>
      </c>
      <c r="EN2388" s="1411" t="s">
        <v>2487</v>
      </c>
      <c r="EO2388" s="1414" t="s">
        <v>6446</v>
      </c>
    </row>
    <row r="2389" spans="136:145">
      <c r="EF2389" s="1412"/>
      <c r="EG2389" s="1411" t="s">
        <v>6848</v>
      </c>
      <c r="EH2389" s="1411" t="s">
        <v>598</v>
      </c>
      <c r="EI2389" s="1411" t="s">
        <v>1906</v>
      </c>
      <c r="EJ2389" s="1411" t="s">
        <v>6849</v>
      </c>
      <c r="EK2389" s="1411" t="s">
        <v>6849</v>
      </c>
      <c r="EL2389" s="1411" t="s">
        <v>2485</v>
      </c>
      <c r="EM2389" s="1411" t="s">
        <v>2486</v>
      </c>
      <c r="EN2389" s="1411" t="s">
        <v>2487</v>
      </c>
      <c r="EO2389" s="1414" t="s">
        <v>6446</v>
      </c>
    </row>
    <row r="2390" spans="136:145">
      <c r="EF2390" s="1412"/>
      <c r="EG2390" s="1411" t="s">
        <v>6850</v>
      </c>
      <c r="EH2390" s="1411" t="s">
        <v>598</v>
      </c>
      <c r="EI2390" s="1411" t="s">
        <v>1906</v>
      </c>
      <c r="EJ2390" s="1411" t="s">
        <v>6851</v>
      </c>
      <c r="EK2390" s="1411" t="s">
        <v>6851</v>
      </c>
      <c r="EL2390" s="1411" t="s">
        <v>2485</v>
      </c>
      <c r="EM2390" s="1411" t="s">
        <v>2486</v>
      </c>
      <c r="EN2390" s="1411" t="s">
        <v>2487</v>
      </c>
      <c r="EO2390" s="1414" t="s">
        <v>6446</v>
      </c>
    </row>
    <row r="2391" spans="136:145">
      <c r="EF2391" s="1412"/>
      <c r="EG2391" s="1411" t="s">
        <v>6852</v>
      </c>
      <c r="EH2391" s="1411" t="s">
        <v>598</v>
      </c>
      <c r="EI2391" s="1411" t="s">
        <v>1906</v>
      </c>
      <c r="EJ2391" s="1411" t="s">
        <v>6853</v>
      </c>
      <c r="EK2391" s="1411" t="s">
        <v>6853</v>
      </c>
      <c r="EL2391" s="1411" t="s">
        <v>1908</v>
      </c>
      <c r="EM2391" s="1411" t="s">
        <v>6474</v>
      </c>
      <c r="EN2391" s="1411" t="s">
        <v>1910</v>
      </c>
      <c r="EO2391" s="1414" t="s">
        <v>1911</v>
      </c>
    </row>
    <row r="2392" spans="136:145">
      <c r="EF2392" s="1412"/>
      <c r="EG2392" s="1411" t="s">
        <v>6854</v>
      </c>
      <c r="EH2392" s="1411" t="s">
        <v>598</v>
      </c>
      <c r="EI2392" s="1411" t="s">
        <v>1906</v>
      </c>
      <c r="EJ2392" s="1411" t="s">
        <v>6855</v>
      </c>
      <c r="EK2392" s="1411" t="s">
        <v>6855</v>
      </c>
      <c r="EL2392" s="1411" t="s">
        <v>2485</v>
      </c>
      <c r="EM2392" s="1411" t="s">
        <v>2486</v>
      </c>
      <c r="EN2392" s="1411" t="s">
        <v>2487</v>
      </c>
      <c r="EO2392" s="1414" t="s">
        <v>6446</v>
      </c>
    </row>
    <row r="2393" spans="136:145">
      <c r="EF2393" s="1412"/>
      <c r="EG2393" s="1411" t="s">
        <v>6856</v>
      </c>
      <c r="EH2393" s="1411" t="s">
        <v>598</v>
      </c>
      <c r="EI2393" s="1411" t="s">
        <v>1906</v>
      </c>
      <c r="EJ2393" s="1411" t="s">
        <v>6857</v>
      </c>
      <c r="EK2393" s="1411" t="s">
        <v>6857</v>
      </c>
      <c r="EL2393" s="1411" t="s">
        <v>2485</v>
      </c>
      <c r="EM2393" s="1411" t="s">
        <v>2486</v>
      </c>
      <c r="EN2393" s="1411" t="s">
        <v>2487</v>
      </c>
      <c r="EO2393" s="1414" t="s">
        <v>6446</v>
      </c>
    </row>
    <row r="2394" spans="136:145">
      <c r="EF2394" s="1412"/>
      <c r="EG2394" s="1411" t="s">
        <v>6858</v>
      </c>
      <c r="EH2394" s="1411" t="s">
        <v>598</v>
      </c>
      <c r="EI2394" s="1411" t="s">
        <v>1906</v>
      </c>
      <c r="EJ2394" s="1411" t="s">
        <v>6859</v>
      </c>
      <c r="EK2394" s="1411" t="s">
        <v>6859</v>
      </c>
      <c r="EL2394" s="1411" t="s">
        <v>2485</v>
      </c>
      <c r="EM2394" s="1411" t="s">
        <v>2486</v>
      </c>
      <c r="EN2394" s="1411" t="s">
        <v>2487</v>
      </c>
      <c r="EO2394" s="1414" t="s">
        <v>6446</v>
      </c>
    </row>
    <row r="2395" spans="136:145">
      <c r="EF2395" s="1412"/>
      <c r="EG2395" s="1411" t="s">
        <v>6860</v>
      </c>
      <c r="EH2395" s="1411" t="s">
        <v>598</v>
      </c>
      <c r="EI2395" s="1411" t="s">
        <v>1906</v>
      </c>
      <c r="EJ2395" s="1411" t="s">
        <v>6861</v>
      </c>
      <c r="EK2395" s="1411" t="s">
        <v>6861</v>
      </c>
      <c r="EL2395" s="1411" t="s">
        <v>2485</v>
      </c>
      <c r="EM2395" s="1411" t="s">
        <v>2486</v>
      </c>
      <c r="EN2395" s="1411" t="s">
        <v>2487</v>
      </c>
      <c r="EO2395" s="1414" t="s">
        <v>6446</v>
      </c>
    </row>
    <row r="2396" spans="136:145">
      <c r="EF2396" s="1412"/>
      <c r="EG2396" s="1411" t="s">
        <v>6862</v>
      </c>
      <c r="EH2396" s="1411" t="s">
        <v>598</v>
      </c>
      <c r="EI2396" s="1411" t="s">
        <v>1906</v>
      </c>
      <c r="EJ2396" s="1411" t="s">
        <v>6863</v>
      </c>
      <c r="EK2396" s="1411" t="s">
        <v>6863</v>
      </c>
      <c r="EL2396" s="1411" t="s">
        <v>2485</v>
      </c>
      <c r="EM2396" s="1411" t="s">
        <v>2486</v>
      </c>
      <c r="EN2396" s="1411" t="s">
        <v>2487</v>
      </c>
      <c r="EO2396" s="1414" t="s">
        <v>6446</v>
      </c>
    </row>
    <row r="2397" spans="136:145">
      <c r="EF2397" s="1412"/>
      <c r="EG2397" s="1411" t="s">
        <v>6864</v>
      </c>
      <c r="EH2397" s="1411" t="s">
        <v>598</v>
      </c>
      <c r="EI2397" s="1411" t="s">
        <v>1906</v>
      </c>
      <c r="EJ2397" s="1411" t="s">
        <v>813</v>
      </c>
      <c r="EK2397" s="1411" t="s">
        <v>813</v>
      </c>
      <c r="EL2397" s="1411" t="s">
        <v>1980</v>
      </c>
      <c r="EM2397" s="1411" t="s">
        <v>1981</v>
      </c>
      <c r="EN2397" s="1411" t="s">
        <v>1910</v>
      </c>
      <c r="EO2397" s="1414" t="s">
        <v>1982</v>
      </c>
    </row>
    <row r="2398" spans="136:145">
      <c r="EF2398" s="1412"/>
      <c r="EG2398" s="1411" t="s">
        <v>6865</v>
      </c>
      <c r="EH2398" s="1411" t="s">
        <v>598</v>
      </c>
      <c r="EI2398" s="1411" t="s">
        <v>1906</v>
      </c>
      <c r="EJ2398" s="1411" t="s">
        <v>6866</v>
      </c>
      <c r="EK2398" s="1411" t="s">
        <v>6866</v>
      </c>
      <c r="EL2398" s="1411" t="s">
        <v>2485</v>
      </c>
      <c r="EM2398" s="1411" t="s">
        <v>2486</v>
      </c>
      <c r="EN2398" s="1411" t="s">
        <v>2487</v>
      </c>
      <c r="EO2398" s="1414" t="s">
        <v>6446</v>
      </c>
    </row>
    <row r="2399" spans="136:145">
      <c r="EF2399" s="1412"/>
      <c r="EG2399" s="1411" t="s">
        <v>6867</v>
      </c>
      <c r="EH2399" s="1411" t="s">
        <v>598</v>
      </c>
      <c r="EI2399" s="1411" t="s">
        <v>1906</v>
      </c>
      <c r="EJ2399" s="1411" t="s">
        <v>6868</v>
      </c>
      <c r="EK2399" s="1411" t="s">
        <v>6868</v>
      </c>
      <c r="EL2399" s="1411" t="s">
        <v>2485</v>
      </c>
      <c r="EM2399" s="1411" t="s">
        <v>2486</v>
      </c>
      <c r="EN2399" s="1411" t="s">
        <v>2487</v>
      </c>
      <c r="EO2399" s="1414" t="s">
        <v>6446</v>
      </c>
    </row>
    <row r="2400" spans="136:145">
      <c r="EF2400" s="1412"/>
      <c r="EG2400" s="1411" t="s">
        <v>6869</v>
      </c>
      <c r="EH2400" s="1411" t="s">
        <v>598</v>
      </c>
      <c r="EI2400" s="1411" t="s">
        <v>1906</v>
      </c>
      <c r="EJ2400" s="1411" t="s">
        <v>6870</v>
      </c>
      <c r="EK2400" s="1411" t="s">
        <v>6870</v>
      </c>
      <c r="EL2400" s="1411" t="s">
        <v>2485</v>
      </c>
      <c r="EM2400" s="1411" t="s">
        <v>2486</v>
      </c>
      <c r="EN2400" s="1411" t="s">
        <v>2487</v>
      </c>
      <c r="EO2400" s="1414" t="s">
        <v>6446</v>
      </c>
    </row>
    <row r="2401" spans="136:145">
      <c r="EF2401" s="1412"/>
      <c r="EG2401" s="1411" t="s">
        <v>6871</v>
      </c>
      <c r="EH2401" s="1411" t="s">
        <v>598</v>
      </c>
      <c r="EI2401" s="1411" t="s">
        <v>1906</v>
      </c>
      <c r="EJ2401" s="1411" t="s">
        <v>6872</v>
      </c>
      <c r="EK2401" s="1411" t="s">
        <v>6872</v>
      </c>
      <c r="EL2401" s="1411" t="s">
        <v>2485</v>
      </c>
      <c r="EM2401" s="1411" t="s">
        <v>2486</v>
      </c>
      <c r="EN2401" s="1411" t="s">
        <v>2487</v>
      </c>
      <c r="EO2401" s="1414" t="s">
        <v>6446</v>
      </c>
    </row>
    <row r="2402" spans="136:145">
      <c r="EF2402" s="1412"/>
      <c r="EG2402" s="1411" t="s">
        <v>6873</v>
      </c>
      <c r="EH2402" s="1411" t="s">
        <v>598</v>
      </c>
      <c r="EI2402" s="1411" t="s">
        <v>1906</v>
      </c>
      <c r="EJ2402" s="1411" t="s">
        <v>6874</v>
      </c>
      <c r="EK2402" s="1411" t="s">
        <v>6874</v>
      </c>
      <c r="EL2402" s="1411" t="s">
        <v>1908</v>
      </c>
      <c r="EM2402" s="1411" t="s">
        <v>6474</v>
      </c>
      <c r="EN2402" s="1411" t="s">
        <v>1910</v>
      </c>
      <c r="EO2402" s="1414" t="s">
        <v>1911</v>
      </c>
    </row>
    <row r="2403" spans="136:145">
      <c r="EF2403" s="1412"/>
      <c r="EG2403" s="1411" t="s">
        <v>6875</v>
      </c>
      <c r="EH2403" s="1411" t="s">
        <v>598</v>
      </c>
      <c r="EI2403" s="1411" t="s">
        <v>1906</v>
      </c>
      <c r="EJ2403" s="1411" t="s">
        <v>6876</v>
      </c>
      <c r="EK2403" s="1411" t="s">
        <v>6876</v>
      </c>
      <c r="EL2403" s="1411" t="s">
        <v>2485</v>
      </c>
      <c r="EM2403" s="1411" t="s">
        <v>2486</v>
      </c>
      <c r="EN2403" s="1411" t="s">
        <v>2487</v>
      </c>
      <c r="EO2403" s="1414" t="s">
        <v>6446</v>
      </c>
    </row>
    <row r="2404" spans="136:145">
      <c r="EF2404" s="1412"/>
      <c r="EG2404" s="1411" t="s">
        <v>6877</v>
      </c>
      <c r="EH2404" s="1411" t="s">
        <v>598</v>
      </c>
      <c r="EI2404" s="1411" t="s">
        <v>1906</v>
      </c>
      <c r="EJ2404" s="1411" t="s">
        <v>6878</v>
      </c>
      <c r="EK2404" s="1411" t="s">
        <v>6878</v>
      </c>
      <c r="EL2404" s="1411" t="s">
        <v>2485</v>
      </c>
      <c r="EM2404" s="1411" t="s">
        <v>2486</v>
      </c>
      <c r="EN2404" s="1411" t="s">
        <v>2487</v>
      </c>
      <c r="EO2404" s="1414" t="s">
        <v>6446</v>
      </c>
    </row>
    <row r="2405" spans="136:145">
      <c r="EF2405" s="1412"/>
      <c r="EG2405" s="1411" t="s">
        <v>6879</v>
      </c>
      <c r="EH2405" s="1411" t="s">
        <v>598</v>
      </c>
      <c r="EI2405" s="1411" t="s">
        <v>1906</v>
      </c>
      <c r="EJ2405" s="1411" t="s">
        <v>6880</v>
      </c>
      <c r="EK2405" s="1411" t="s">
        <v>6880</v>
      </c>
      <c r="EL2405" s="1411" t="s">
        <v>2485</v>
      </c>
      <c r="EM2405" s="1411" t="s">
        <v>2486</v>
      </c>
      <c r="EN2405" s="1411" t="s">
        <v>2487</v>
      </c>
      <c r="EO2405" s="1414" t="s">
        <v>6446</v>
      </c>
    </row>
    <row r="2406" spans="136:145">
      <c r="EF2406" s="1412"/>
      <c r="EG2406" s="1411" t="s">
        <v>6881</v>
      </c>
      <c r="EH2406" s="1411" t="s">
        <v>598</v>
      </c>
      <c r="EI2406" s="1411" t="s">
        <v>1906</v>
      </c>
      <c r="EJ2406" s="1411" t="s">
        <v>6882</v>
      </c>
      <c r="EK2406" s="1411" t="s">
        <v>6882</v>
      </c>
      <c r="EL2406" s="1411" t="s">
        <v>2485</v>
      </c>
      <c r="EM2406" s="1411" t="s">
        <v>2486</v>
      </c>
      <c r="EN2406" s="1411" t="s">
        <v>2487</v>
      </c>
      <c r="EO2406" s="1414" t="s">
        <v>6446</v>
      </c>
    </row>
    <row r="2407" spans="136:145">
      <c r="EF2407" s="1412"/>
      <c r="EG2407" s="1411" t="s">
        <v>6883</v>
      </c>
      <c r="EH2407" s="1411" t="s">
        <v>598</v>
      </c>
      <c r="EI2407" s="1411" t="s">
        <v>1906</v>
      </c>
      <c r="EJ2407" s="1411" t="s">
        <v>6884</v>
      </c>
      <c r="EK2407" s="1411" t="s">
        <v>6884</v>
      </c>
      <c r="EL2407" s="1411" t="s">
        <v>2485</v>
      </c>
      <c r="EM2407" s="1411" t="s">
        <v>2486</v>
      </c>
      <c r="EN2407" s="1411" t="s">
        <v>2487</v>
      </c>
      <c r="EO2407" s="1414" t="s">
        <v>6446</v>
      </c>
    </row>
    <row r="2408" spans="136:145">
      <c r="EF2408" s="1412"/>
      <c r="EG2408" s="1411" t="s">
        <v>6885</v>
      </c>
      <c r="EH2408" s="1411" t="s">
        <v>598</v>
      </c>
      <c r="EI2408" s="1411" t="s">
        <v>1906</v>
      </c>
      <c r="EJ2408" s="1411" t="s">
        <v>6886</v>
      </c>
      <c r="EK2408" s="1411" t="s">
        <v>6886</v>
      </c>
      <c r="EL2408" s="1411" t="s">
        <v>2485</v>
      </c>
      <c r="EM2408" s="1411" t="s">
        <v>2486</v>
      </c>
      <c r="EN2408" s="1411" t="s">
        <v>2487</v>
      </c>
      <c r="EO2408" s="1414" t="s">
        <v>6446</v>
      </c>
    </row>
    <row r="2409" spans="136:145">
      <c r="EF2409" s="1412"/>
      <c r="EG2409" s="1411" t="s">
        <v>6887</v>
      </c>
      <c r="EH2409" s="1411" t="s">
        <v>598</v>
      </c>
      <c r="EI2409" s="1411" t="s">
        <v>1906</v>
      </c>
      <c r="EJ2409" s="1411" t="s">
        <v>6888</v>
      </c>
      <c r="EK2409" s="1411" t="s">
        <v>6888</v>
      </c>
      <c r="EL2409" s="1411" t="s">
        <v>2485</v>
      </c>
      <c r="EM2409" s="1411" t="s">
        <v>2486</v>
      </c>
      <c r="EN2409" s="1411" t="s">
        <v>2487</v>
      </c>
      <c r="EO2409" s="1414" t="s">
        <v>6446</v>
      </c>
    </row>
    <row r="2410" spans="136:145">
      <c r="EF2410" s="1412"/>
      <c r="EG2410" s="1411" t="s">
        <v>6889</v>
      </c>
      <c r="EH2410" s="1411" t="s">
        <v>598</v>
      </c>
      <c r="EI2410" s="1411" t="s">
        <v>1906</v>
      </c>
      <c r="EJ2410" s="1411" t="s">
        <v>6890</v>
      </c>
      <c r="EK2410" s="1411" t="s">
        <v>6890</v>
      </c>
      <c r="EL2410" s="1411" t="s">
        <v>2485</v>
      </c>
      <c r="EM2410" s="1411" t="s">
        <v>2486</v>
      </c>
      <c r="EN2410" s="1411" t="s">
        <v>2487</v>
      </c>
      <c r="EO2410" s="1414" t="s">
        <v>6446</v>
      </c>
    </row>
    <row r="2411" spans="136:145">
      <c r="EF2411" s="1412"/>
      <c r="EG2411" s="1411" t="s">
        <v>6891</v>
      </c>
      <c r="EH2411" s="1411" t="s">
        <v>598</v>
      </c>
      <c r="EI2411" s="1411" t="s">
        <v>1906</v>
      </c>
      <c r="EJ2411" s="1411" t="s">
        <v>6892</v>
      </c>
      <c r="EK2411" s="1411" t="s">
        <v>6892</v>
      </c>
      <c r="EL2411" s="1411" t="s">
        <v>2485</v>
      </c>
      <c r="EM2411" s="1411" t="s">
        <v>2486</v>
      </c>
      <c r="EN2411" s="1411" t="s">
        <v>2487</v>
      </c>
      <c r="EO2411" s="1414" t="s">
        <v>6446</v>
      </c>
    </row>
    <row r="2412" spans="136:145">
      <c r="EF2412" s="1412"/>
      <c r="EG2412" s="1411" t="s">
        <v>6893</v>
      </c>
      <c r="EH2412" s="1411" t="s">
        <v>598</v>
      </c>
      <c r="EI2412" s="1411" t="s">
        <v>1906</v>
      </c>
      <c r="EJ2412" s="1411" t="s">
        <v>6894</v>
      </c>
      <c r="EK2412" s="1411" t="s">
        <v>6894</v>
      </c>
      <c r="EL2412" s="1411" t="s">
        <v>2485</v>
      </c>
      <c r="EM2412" s="1411" t="s">
        <v>2486</v>
      </c>
      <c r="EN2412" s="1411" t="s">
        <v>2487</v>
      </c>
      <c r="EO2412" s="1414" t="s">
        <v>6446</v>
      </c>
    </row>
    <row r="2413" spans="136:145">
      <c r="EF2413" s="1412"/>
      <c r="EG2413" s="1411" t="s">
        <v>6895</v>
      </c>
      <c r="EH2413" s="1411" t="s">
        <v>598</v>
      </c>
      <c r="EI2413" s="1411" t="s">
        <v>1906</v>
      </c>
      <c r="EJ2413" s="1411" t="s">
        <v>6896</v>
      </c>
      <c r="EK2413" s="1411" t="s">
        <v>6896</v>
      </c>
      <c r="EL2413" s="1411" t="s">
        <v>2485</v>
      </c>
      <c r="EM2413" s="1411" t="s">
        <v>2486</v>
      </c>
      <c r="EN2413" s="1411" t="s">
        <v>2487</v>
      </c>
      <c r="EO2413" s="1414" t="s">
        <v>6446</v>
      </c>
    </row>
    <row r="2414" spans="136:145">
      <c r="EF2414" s="1412"/>
      <c r="EG2414" s="1411" t="s">
        <v>6897</v>
      </c>
      <c r="EH2414" s="1411" t="s">
        <v>598</v>
      </c>
      <c r="EI2414" s="1411" t="s">
        <v>1906</v>
      </c>
      <c r="EJ2414" s="1411" t="s">
        <v>6898</v>
      </c>
      <c r="EK2414" s="1411" t="s">
        <v>6898</v>
      </c>
      <c r="EL2414" s="1411" t="s">
        <v>2485</v>
      </c>
      <c r="EM2414" s="1411" t="s">
        <v>2486</v>
      </c>
      <c r="EN2414" s="1411" t="s">
        <v>2487</v>
      </c>
      <c r="EO2414" s="1414" t="s">
        <v>6446</v>
      </c>
    </row>
    <row r="2415" spans="136:145">
      <c r="EF2415" s="1412"/>
      <c r="EG2415" s="1411" t="s">
        <v>6899</v>
      </c>
      <c r="EH2415" s="1411" t="s">
        <v>598</v>
      </c>
      <c r="EI2415" s="1411" t="s">
        <v>1906</v>
      </c>
      <c r="EJ2415" s="1411" t="s">
        <v>6900</v>
      </c>
      <c r="EK2415" s="1411" t="s">
        <v>6900</v>
      </c>
      <c r="EL2415" s="1411" t="s">
        <v>2485</v>
      </c>
      <c r="EM2415" s="1411" t="s">
        <v>2486</v>
      </c>
      <c r="EN2415" s="1411" t="s">
        <v>2487</v>
      </c>
      <c r="EO2415" s="1414" t="s">
        <v>6446</v>
      </c>
    </row>
    <row r="2416" spans="136:145">
      <c r="EF2416" s="1412"/>
      <c r="EG2416" s="1411" t="s">
        <v>6901</v>
      </c>
      <c r="EH2416" s="1411" t="s">
        <v>598</v>
      </c>
      <c r="EI2416" s="1411" t="s">
        <v>1906</v>
      </c>
      <c r="EJ2416" s="1411" t="s">
        <v>6902</v>
      </c>
      <c r="EK2416" s="1411" t="s">
        <v>6902</v>
      </c>
      <c r="EL2416" s="1411" t="s">
        <v>2485</v>
      </c>
      <c r="EM2416" s="1411" t="s">
        <v>2486</v>
      </c>
      <c r="EN2416" s="1411" t="s">
        <v>2487</v>
      </c>
      <c r="EO2416" s="1414" t="s">
        <v>6446</v>
      </c>
    </row>
    <row r="2417" spans="136:145">
      <c r="EF2417" s="1412"/>
      <c r="EG2417" s="1411" t="s">
        <v>6903</v>
      </c>
      <c r="EH2417" s="1411" t="s">
        <v>598</v>
      </c>
      <c r="EI2417" s="1411" t="s">
        <v>1906</v>
      </c>
      <c r="EJ2417" s="1411" t="s">
        <v>6904</v>
      </c>
      <c r="EK2417" s="1411" t="s">
        <v>6904</v>
      </c>
      <c r="EL2417" s="1411" t="s">
        <v>1980</v>
      </c>
      <c r="EM2417" s="1411" t="s">
        <v>1981</v>
      </c>
      <c r="EN2417" s="1411" t="s">
        <v>1910</v>
      </c>
      <c r="EO2417" s="1414" t="s">
        <v>1982</v>
      </c>
    </row>
    <row r="2418" spans="136:145">
      <c r="EF2418" s="1412"/>
      <c r="EG2418" s="1411" t="s">
        <v>6905</v>
      </c>
      <c r="EH2418" s="1411" t="s">
        <v>598</v>
      </c>
      <c r="EI2418" s="1411" t="s">
        <v>1906</v>
      </c>
      <c r="EJ2418" s="1411" t="s">
        <v>6906</v>
      </c>
      <c r="EK2418" s="1411" t="s">
        <v>6906</v>
      </c>
      <c r="EL2418" s="1411" t="s">
        <v>1980</v>
      </c>
      <c r="EM2418" s="1411" t="s">
        <v>1981</v>
      </c>
      <c r="EN2418" s="1411" t="s">
        <v>1910</v>
      </c>
      <c r="EO2418" s="1414" t="s">
        <v>1982</v>
      </c>
    </row>
    <row r="2419" spans="136:145">
      <c r="EF2419" s="1412"/>
      <c r="EG2419" s="1411" t="s">
        <v>6907</v>
      </c>
      <c r="EH2419" s="1411" t="s">
        <v>598</v>
      </c>
      <c r="EI2419" s="1411" t="s">
        <v>1906</v>
      </c>
      <c r="EJ2419" s="1411" t="s">
        <v>6908</v>
      </c>
      <c r="EK2419" s="1411" t="s">
        <v>6908</v>
      </c>
      <c r="EL2419" s="1411" t="s">
        <v>2485</v>
      </c>
      <c r="EM2419" s="1411" t="s">
        <v>2486</v>
      </c>
      <c r="EN2419" s="1411" t="s">
        <v>2487</v>
      </c>
      <c r="EO2419" s="1414" t="s">
        <v>6446</v>
      </c>
    </row>
    <row r="2420" spans="136:145">
      <c r="EF2420" s="1412"/>
      <c r="EG2420" s="1411" t="s">
        <v>6909</v>
      </c>
      <c r="EH2420" s="1411" t="s">
        <v>598</v>
      </c>
      <c r="EI2420" s="1411" t="s">
        <v>2350</v>
      </c>
      <c r="EJ2420" s="1411" t="s">
        <v>6910</v>
      </c>
      <c r="EK2420" s="1411" t="s">
        <v>6910</v>
      </c>
      <c r="EL2420" s="1411" t="s">
        <v>1908</v>
      </c>
      <c r="EM2420" s="1411" t="s">
        <v>6911</v>
      </c>
      <c r="EN2420" s="1411" t="s">
        <v>1910</v>
      </c>
      <c r="EO2420" s="1414" t="s">
        <v>1911</v>
      </c>
    </row>
    <row r="2421" spans="136:145">
      <c r="EF2421" s="1412"/>
      <c r="EG2421" s="1411" t="s">
        <v>6912</v>
      </c>
      <c r="EH2421" s="1411" t="s">
        <v>598</v>
      </c>
      <c r="EI2421" s="1411" t="s">
        <v>2350</v>
      </c>
      <c r="EJ2421" s="1411" t="s">
        <v>6913</v>
      </c>
      <c r="EK2421" s="1411" t="s">
        <v>6913</v>
      </c>
      <c r="EL2421" s="1411" t="s">
        <v>1908</v>
      </c>
      <c r="EM2421" s="1411" t="s">
        <v>6911</v>
      </c>
      <c r="EN2421" s="1411" t="s">
        <v>1910</v>
      </c>
      <c r="EO2421" s="1414" t="s">
        <v>1911</v>
      </c>
    </row>
    <row r="2422" spans="136:145">
      <c r="EF2422" s="1412"/>
      <c r="EG2422" s="1411" t="s">
        <v>6914</v>
      </c>
      <c r="EH2422" s="1411" t="s">
        <v>598</v>
      </c>
      <c r="EI2422" s="1411" t="s">
        <v>2350</v>
      </c>
      <c r="EJ2422" s="1411" t="s">
        <v>6915</v>
      </c>
      <c r="EK2422" s="1411" t="s">
        <v>6915</v>
      </c>
      <c r="EL2422" s="1411" t="s">
        <v>1908</v>
      </c>
      <c r="EM2422" s="1411" t="s">
        <v>6911</v>
      </c>
      <c r="EN2422" s="1411" t="s">
        <v>1910</v>
      </c>
      <c r="EO2422" s="1414" t="s">
        <v>1911</v>
      </c>
    </row>
    <row r="2423" spans="136:145">
      <c r="EF2423" s="1412"/>
      <c r="EG2423" s="1411" t="s">
        <v>6916</v>
      </c>
      <c r="EH2423" s="1411" t="s">
        <v>598</v>
      </c>
      <c r="EI2423" s="1411" t="s">
        <v>2350</v>
      </c>
      <c r="EJ2423" s="1411" t="s">
        <v>6917</v>
      </c>
      <c r="EK2423" s="1411" t="s">
        <v>6917</v>
      </c>
      <c r="EL2423" s="1411" t="s">
        <v>1908</v>
      </c>
      <c r="EM2423" s="1411" t="s">
        <v>6911</v>
      </c>
      <c r="EN2423" s="1411" t="s">
        <v>1910</v>
      </c>
      <c r="EO2423" s="1414" t="s">
        <v>1911</v>
      </c>
    </row>
    <row r="2424" spans="136:145">
      <c r="EF2424" s="1412"/>
      <c r="EG2424" s="1411" t="s">
        <v>6918</v>
      </c>
      <c r="EH2424" s="1411" t="s">
        <v>598</v>
      </c>
      <c r="EI2424" s="1411" t="s">
        <v>2350</v>
      </c>
      <c r="EJ2424" s="1411" t="s">
        <v>6919</v>
      </c>
      <c r="EK2424" s="1411" t="s">
        <v>6919</v>
      </c>
      <c r="EL2424" s="1411" t="s">
        <v>1908</v>
      </c>
      <c r="EM2424" s="1411" t="s">
        <v>6911</v>
      </c>
      <c r="EN2424" s="1411" t="s">
        <v>1910</v>
      </c>
      <c r="EO2424" s="1414" t="s">
        <v>1911</v>
      </c>
    </row>
    <row r="2425" spans="136:145">
      <c r="EF2425" s="1412"/>
      <c r="EG2425" s="1411" t="s">
        <v>6920</v>
      </c>
      <c r="EH2425" s="1411" t="s">
        <v>598</v>
      </c>
      <c r="EI2425" s="1411" t="s">
        <v>2350</v>
      </c>
      <c r="EJ2425" s="1411" t="s">
        <v>6921</v>
      </c>
      <c r="EK2425" s="1411" t="s">
        <v>6921</v>
      </c>
      <c r="EL2425" s="1411" t="s">
        <v>1908</v>
      </c>
      <c r="EM2425" s="1411" t="s">
        <v>6911</v>
      </c>
      <c r="EN2425" s="1411" t="s">
        <v>1910</v>
      </c>
      <c r="EO2425" s="1414" t="s">
        <v>1911</v>
      </c>
    </row>
    <row r="2426" spans="136:145">
      <c r="EF2426" s="1412"/>
      <c r="EG2426" s="1411" t="s">
        <v>6922</v>
      </c>
      <c r="EH2426" s="1411" t="s">
        <v>598</v>
      </c>
      <c r="EI2426" s="1411" t="s">
        <v>2350</v>
      </c>
      <c r="EJ2426" s="1411" t="s">
        <v>2399</v>
      </c>
      <c r="EK2426" s="1411" t="s">
        <v>2400</v>
      </c>
      <c r="EL2426" s="1411" t="s">
        <v>1980</v>
      </c>
      <c r="EM2426" s="1411" t="s">
        <v>2358</v>
      </c>
      <c r="EN2426" s="1411" t="s">
        <v>1910</v>
      </c>
      <c r="EO2426" s="1414" t="s">
        <v>1982</v>
      </c>
    </row>
    <row r="2427" spans="136:145">
      <c r="EF2427" s="1412"/>
      <c r="EG2427" s="1411" t="s">
        <v>6923</v>
      </c>
      <c r="EH2427" s="1411" t="s">
        <v>598</v>
      </c>
      <c r="EI2427" s="1411" t="s">
        <v>2350</v>
      </c>
      <c r="EJ2427" s="1411" t="s">
        <v>2402</v>
      </c>
      <c r="EK2427" s="1411" t="s">
        <v>2403</v>
      </c>
      <c r="EL2427" s="1411" t="s">
        <v>1908</v>
      </c>
      <c r="EM2427" s="1411" t="s">
        <v>6911</v>
      </c>
      <c r="EN2427" s="1411" t="s">
        <v>1910</v>
      </c>
      <c r="EO2427" s="1414" t="s">
        <v>1911</v>
      </c>
    </row>
    <row r="2428" spans="136:145">
      <c r="EF2428" s="1412"/>
      <c r="EG2428" s="1411" t="s">
        <v>6924</v>
      </c>
      <c r="EH2428" s="1411" t="s">
        <v>598</v>
      </c>
      <c r="EI2428" s="1411" t="s">
        <v>2350</v>
      </c>
      <c r="EJ2428" s="1411" t="s">
        <v>2405</v>
      </c>
      <c r="EK2428" s="1411" t="s">
        <v>2406</v>
      </c>
      <c r="EL2428" s="1411" t="s">
        <v>1908</v>
      </c>
      <c r="EM2428" s="1411" t="s">
        <v>6911</v>
      </c>
      <c r="EN2428" s="1411" t="s">
        <v>1910</v>
      </c>
      <c r="EO2428" s="1414" t="s">
        <v>1911</v>
      </c>
    </row>
    <row r="2429" spans="136:145">
      <c r="EF2429" s="1412"/>
      <c r="EG2429" s="1411" t="s">
        <v>6925</v>
      </c>
      <c r="EH2429" s="1411" t="s">
        <v>598</v>
      </c>
      <c r="EI2429" s="1411" t="s">
        <v>2350</v>
      </c>
      <c r="EJ2429" s="1411" t="s">
        <v>2408</v>
      </c>
      <c r="EK2429" s="1411" t="s">
        <v>2409</v>
      </c>
      <c r="EL2429" s="1411" t="s">
        <v>1980</v>
      </c>
      <c r="EM2429" s="1411" t="s">
        <v>2358</v>
      </c>
      <c r="EN2429" s="1436" t="str">
        <f t="shared" ref="EN2429:EN2440" si="218">HYPERLINK("https://eur-lex.europa.eu/legal-content/FR/TXT/?uri=CELEX:32011R1169","https://eur-lex.europa.eu/legal-content/FR/TXT/?uri=CELEX:32011R1169")</f>
        <v>https://eur-lex.europa.eu/legal-content/FR/TXT/?uri=CELEX:32011R1169</v>
      </c>
      <c r="EO2429" s="1414" t="s">
        <v>1982</v>
      </c>
    </row>
    <row r="2430" spans="136:145">
      <c r="EF2430" s="1412"/>
      <c r="EG2430" s="1411" t="s">
        <v>6926</v>
      </c>
      <c r="EH2430" s="1411" t="s">
        <v>598</v>
      </c>
      <c r="EI2430" s="1411" t="s">
        <v>2350</v>
      </c>
      <c r="EJ2430" s="1411" t="s">
        <v>2411</v>
      </c>
      <c r="EK2430" s="1411" t="s">
        <v>2412</v>
      </c>
      <c r="EL2430" s="1411" t="s">
        <v>1980</v>
      </c>
      <c r="EM2430" s="1411" t="s">
        <v>2358</v>
      </c>
      <c r="EN2430" s="1436" t="str">
        <f t="shared" si="218"/>
        <v>https://eur-lex.europa.eu/legal-content/FR/TXT/?uri=CELEX:32011R1169</v>
      </c>
      <c r="EO2430" s="1414" t="s">
        <v>1982</v>
      </c>
    </row>
    <row r="2431" spans="136:145">
      <c r="EF2431" s="1412"/>
      <c r="EG2431" s="1411" t="s">
        <v>6927</v>
      </c>
      <c r="EH2431" s="1411" t="s">
        <v>598</v>
      </c>
      <c r="EI2431" s="1411" t="s">
        <v>2350</v>
      </c>
      <c r="EJ2431" s="1411" t="s">
        <v>2414</v>
      </c>
      <c r="EK2431" s="1411" t="s">
        <v>2415</v>
      </c>
      <c r="EL2431" s="1411" t="s">
        <v>1980</v>
      </c>
      <c r="EM2431" s="1411" t="s">
        <v>2358</v>
      </c>
      <c r="EN2431" s="1436" t="str">
        <f t="shared" si="218"/>
        <v>https://eur-lex.europa.eu/legal-content/FR/TXT/?uri=CELEX:32011R1169</v>
      </c>
      <c r="EO2431" s="1414" t="s">
        <v>1982</v>
      </c>
    </row>
    <row r="2432" spans="136:145">
      <c r="EF2432" s="1412"/>
      <c r="EG2432" s="1411" t="s">
        <v>6928</v>
      </c>
      <c r="EH2432" s="1411" t="s">
        <v>598</v>
      </c>
      <c r="EI2432" s="1411" t="s">
        <v>2350</v>
      </c>
      <c r="EJ2432" s="1411" t="s">
        <v>2417</v>
      </c>
      <c r="EK2432" s="1411" t="s">
        <v>2418</v>
      </c>
      <c r="EL2432" s="1411" t="s">
        <v>1908</v>
      </c>
      <c r="EM2432" s="1411" t="s">
        <v>6911</v>
      </c>
      <c r="EN2432" s="1436" t="str">
        <f t="shared" si="218"/>
        <v>https://eur-lex.europa.eu/legal-content/FR/TXT/?uri=CELEX:32011R1169</v>
      </c>
      <c r="EO2432" s="1414" t="s">
        <v>1911</v>
      </c>
    </row>
    <row r="2433" spans="136:145">
      <c r="EF2433" s="1412"/>
      <c r="EG2433" s="1411" t="s">
        <v>6929</v>
      </c>
      <c r="EH2433" s="1411" t="s">
        <v>598</v>
      </c>
      <c r="EI2433" s="1411" t="s">
        <v>2350</v>
      </c>
      <c r="EJ2433" s="1411" t="s">
        <v>6930</v>
      </c>
      <c r="EK2433" s="1411" t="s">
        <v>6930</v>
      </c>
      <c r="EL2433" s="1411" t="s">
        <v>1908</v>
      </c>
      <c r="EM2433" s="1411" t="s">
        <v>6911</v>
      </c>
      <c r="EN2433" s="1436" t="str">
        <f t="shared" si="218"/>
        <v>https://eur-lex.europa.eu/legal-content/FR/TXT/?uri=CELEX:32011R1169</v>
      </c>
      <c r="EO2433" s="1414" t="s">
        <v>1911</v>
      </c>
    </row>
    <row r="2434" spans="136:145">
      <c r="EF2434" s="1412"/>
      <c r="EG2434" s="1411" t="s">
        <v>6931</v>
      </c>
      <c r="EH2434" s="1411" t="s">
        <v>598</v>
      </c>
      <c r="EI2434" s="1411" t="s">
        <v>2350</v>
      </c>
      <c r="EJ2434" s="1411" t="s">
        <v>6932</v>
      </c>
      <c r="EK2434" s="1411" t="s">
        <v>6933</v>
      </c>
      <c r="EL2434" s="1411" t="s">
        <v>1908</v>
      </c>
      <c r="EM2434" s="1411" t="s">
        <v>6911</v>
      </c>
      <c r="EN2434" s="1436" t="str">
        <f t="shared" si="218"/>
        <v>https://eur-lex.europa.eu/legal-content/FR/TXT/?uri=CELEX:32011R1169</v>
      </c>
      <c r="EO2434" s="1414" t="s">
        <v>1911</v>
      </c>
    </row>
    <row r="2435" spans="136:145">
      <c r="EF2435" s="1412"/>
      <c r="EG2435" s="1411" t="s">
        <v>6934</v>
      </c>
      <c r="EH2435" s="1411" t="s">
        <v>598</v>
      </c>
      <c r="EI2435" s="1411" t="s">
        <v>2350</v>
      </c>
      <c r="EJ2435" s="1411" t="s">
        <v>6935</v>
      </c>
      <c r="EK2435" s="1411" t="s">
        <v>6935</v>
      </c>
      <c r="EL2435" s="1411" t="s">
        <v>1908</v>
      </c>
      <c r="EM2435" s="1411" t="s">
        <v>6911</v>
      </c>
      <c r="EN2435" s="1436" t="str">
        <f t="shared" si="218"/>
        <v>https://eur-lex.europa.eu/legal-content/FR/TXT/?uri=CELEX:32011R1169</v>
      </c>
      <c r="EO2435" s="1414" t="s">
        <v>1911</v>
      </c>
    </row>
    <row r="2436" spans="136:145">
      <c r="EF2436" s="1412"/>
      <c r="EG2436" s="1411" t="s">
        <v>6936</v>
      </c>
      <c r="EH2436" s="1411" t="s">
        <v>598</v>
      </c>
      <c r="EI2436" s="1411" t="s">
        <v>2439</v>
      </c>
      <c r="EJ2436" s="1411" t="s">
        <v>4829</v>
      </c>
      <c r="EK2436" s="1411" t="s">
        <v>4829</v>
      </c>
      <c r="EL2436" s="1411" t="s">
        <v>1908</v>
      </c>
      <c r="EM2436" s="1411" t="s">
        <v>4827</v>
      </c>
      <c r="EN2436" s="1436" t="str">
        <f t="shared" si="218"/>
        <v>https://eur-lex.europa.eu/legal-content/FR/TXT/?uri=CELEX:32011R1169</v>
      </c>
      <c r="EO2436" s="1414" t="s">
        <v>1911</v>
      </c>
    </row>
    <row r="2437" spans="136:145">
      <c r="EF2437" s="1412"/>
      <c r="EG2437" s="1411" t="s">
        <v>6937</v>
      </c>
      <c r="EH2437" s="1411" t="s">
        <v>598</v>
      </c>
      <c r="EI2437" s="1411" t="s">
        <v>2439</v>
      </c>
      <c r="EJ2437" s="1411" t="s">
        <v>4836</v>
      </c>
      <c r="EK2437" s="1411" t="s">
        <v>4836</v>
      </c>
      <c r="EL2437" s="1411" t="s">
        <v>1908</v>
      </c>
      <c r="EM2437" s="1411" t="s">
        <v>4827</v>
      </c>
      <c r="EN2437" s="1436" t="str">
        <f t="shared" si="218"/>
        <v>https://eur-lex.europa.eu/legal-content/FR/TXT/?uri=CELEX:32011R1169</v>
      </c>
      <c r="EO2437" s="1414" t="s">
        <v>1911</v>
      </c>
    </row>
    <row r="2438" spans="136:145">
      <c r="EF2438" s="1412"/>
      <c r="EG2438" s="1411" t="s">
        <v>6938</v>
      </c>
      <c r="EH2438" s="1411" t="s">
        <v>598</v>
      </c>
      <c r="EI2438" s="1411" t="s">
        <v>2439</v>
      </c>
      <c r="EJ2438" s="1411" t="s">
        <v>6939</v>
      </c>
      <c r="EK2438" s="1411" t="s">
        <v>6940</v>
      </c>
      <c r="EL2438" s="1411" t="s">
        <v>1908</v>
      </c>
      <c r="EM2438" s="1411" t="s">
        <v>4827</v>
      </c>
      <c r="EN2438" s="1436" t="str">
        <f t="shared" si="218"/>
        <v>https://eur-lex.europa.eu/legal-content/FR/TXT/?uri=CELEX:32011R1169</v>
      </c>
      <c r="EO2438" s="1414" t="s">
        <v>1911</v>
      </c>
    </row>
    <row r="2439" spans="136:145">
      <c r="EF2439" s="1412"/>
      <c r="EG2439" s="1411" t="s">
        <v>6941</v>
      </c>
      <c r="EH2439" s="1411" t="s">
        <v>598</v>
      </c>
      <c r="EI2439" s="1411" t="s">
        <v>2439</v>
      </c>
      <c r="EJ2439" s="1411" t="s">
        <v>6942</v>
      </c>
      <c r="EK2439" s="1411" t="s">
        <v>6943</v>
      </c>
      <c r="EL2439" s="1411" t="s">
        <v>1908</v>
      </c>
      <c r="EM2439" s="1411" t="s">
        <v>4827</v>
      </c>
      <c r="EN2439" s="1436" t="str">
        <f t="shared" si="218"/>
        <v>https://eur-lex.europa.eu/legal-content/FR/TXT/?uri=CELEX:32011R1169</v>
      </c>
      <c r="EO2439" s="1414" t="s">
        <v>1911</v>
      </c>
    </row>
    <row r="2440" spans="136:145">
      <c r="EF2440" s="1412"/>
      <c r="EG2440" s="1411" t="s">
        <v>6944</v>
      </c>
      <c r="EH2440" s="1411" t="s">
        <v>598</v>
      </c>
      <c r="EI2440" s="1411" t="s">
        <v>2439</v>
      </c>
      <c r="EJ2440" s="1411" t="s">
        <v>4464</v>
      </c>
      <c r="EK2440" s="1411" t="s">
        <v>4464</v>
      </c>
      <c r="EL2440" s="1411" t="s">
        <v>1908</v>
      </c>
      <c r="EM2440" s="1411" t="s">
        <v>4827</v>
      </c>
      <c r="EN2440" s="1436" t="str">
        <f t="shared" si="218"/>
        <v>https://eur-lex.europa.eu/legal-content/FR/TXT/?uri=CELEX:32011R1169</v>
      </c>
      <c r="EO2440" s="1414" t="s">
        <v>1911</v>
      </c>
    </row>
  </sheetData>
  <mergeCells count="81">
    <mergeCell ref="AK447:AK448"/>
    <mergeCell ref="AL447:AN448"/>
    <mergeCell ref="AO447:AO448"/>
    <mergeCell ref="AP447:AR448"/>
    <mergeCell ref="AM350:AM351"/>
    <mergeCell ref="AQ352:AR353"/>
    <mergeCell ref="AP435:AP436"/>
    <mergeCell ref="AP437:AP438"/>
    <mergeCell ref="AP439:AP440"/>
    <mergeCell ref="AP441:AP442"/>
    <mergeCell ref="AM202:AR204"/>
    <mergeCell ref="AM207:AR210"/>
    <mergeCell ref="AN285:AN286"/>
    <mergeCell ref="AO285:AO286"/>
    <mergeCell ref="AP285:AP286"/>
    <mergeCell ref="AQ285:AQ286"/>
    <mergeCell ref="AR285:AR286"/>
    <mergeCell ref="AT92:BL92"/>
    <mergeCell ref="AT102:BL102"/>
    <mergeCell ref="AT116:BL116"/>
    <mergeCell ref="AN169:AR170"/>
    <mergeCell ref="AN173:AR174"/>
    <mergeCell ref="B30:I30"/>
    <mergeCell ref="J30:L30"/>
    <mergeCell ref="N30:Q30"/>
    <mergeCell ref="K32:K33"/>
    <mergeCell ref="O32:O33"/>
    <mergeCell ref="AI28:AI29"/>
    <mergeCell ref="AJ28:AJ29"/>
    <mergeCell ref="AK28:AK29"/>
    <mergeCell ref="AQ28:AQ29"/>
    <mergeCell ref="AR28:AR29"/>
    <mergeCell ref="AP28:AP29"/>
    <mergeCell ref="N28:Q29"/>
    <mergeCell ref="AA28:AA29"/>
    <mergeCell ref="AB28:AB29"/>
    <mergeCell ref="AC28:AC29"/>
    <mergeCell ref="AD28:AD29"/>
    <mergeCell ref="AT22:BL23"/>
    <mergeCell ref="BD27:BD28"/>
    <mergeCell ref="Z26:AB26"/>
    <mergeCell ref="AT27:AT28"/>
    <mergeCell ref="AU27:AU28"/>
    <mergeCell ref="AV27:AV28"/>
    <mergeCell ref="AW27:AW28"/>
    <mergeCell ref="AX27:AX28"/>
    <mergeCell ref="AL28:AL29"/>
    <mergeCell ref="AM28:AM29"/>
    <mergeCell ref="AN28:AN29"/>
    <mergeCell ref="BE27:BE28"/>
    <mergeCell ref="BF27:BF28"/>
    <mergeCell ref="BG27:BG28"/>
    <mergeCell ref="BH27:BH28"/>
    <mergeCell ref="BI27:BI28"/>
    <mergeCell ref="AT25:BL25"/>
    <mergeCell ref="AY27:AY28"/>
    <mergeCell ref="AZ27:AZ28"/>
    <mergeCell ref="BA27:BA28"/>
    <mergeCell ref="BB27:BB28"/>
    <mergeCell ref="BC27:BC28"/>
    <mergeCell ref="BJ27:BJ28"/>
    <mergeCell ref="BK27:BK28"/>
    <mergeCell ref="BL27:BL28"/>
    <mergeCell ref="N23:Q23"/>
    <mergeCell ref="AE23:AJ25"/>
    <mergeCell ref="AM23:AN23"/>
    <mergeCell ref="AM24:AN24"/>
    <mergeCell ref="Z25:AA25"/>
    <mergeCell ref="A18:A19"/>
    <mergeCell ref="AT19:BL20"/>
    <mergeCell ref="J20:Q20"/>
    <mergeCell ref="AA20:AN21"/>
    <mergeCell ref="AP20:AQ21"/>
    <mergeCell ref="AR20:AR21"/>
    <mergeCell ref="J17:Q18"/>
    <mergeCell ref="S5:AI6"/>
    <mergeCell ref="AQ5:AR5"/>
    <mergeCell ref="AQ6:AR14"/>
    <mergeCell ref="AQ15:AR15"/>
    <mergeCell ref="AL13:AP15"/>
    <mergeCell ref="AM5:AP6"/>
  </mergeCells>
  <conditionalFormatting sqref="AD30:AD74">
    <cfRule type="cellIs" dxfId="14" priority="3" operator="notEqual">
      <formula>1</formula>
    </cfRule>
  </conditionalFormatting>
  <conditionalFormatting sqref="AX29:BK88">
    <cfRule type="expression" dxfId="13" priority="1">
      <formula>AX29="X"</formula>
    </cfRule>
    <cfRule type="expression" dxfId="12" priority="2">
      <formula>AX29="?"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7787-5098-4F11-985F-533C7741E658}">
  <dimension ref="A1:AC443"/>
  <sheetViews>
    <sheetView showZeros="0" zoomScaleNormal="100" workbookViewId="0">
      <selection activeCell="I7" sqref="I7"/>
    </sheetView>
  </sheetViews>
  <sheetFormatPr baseColWidth="10" defaultRowHeight="15"/>
  <cols>
    <col min="1" max="1" width="5" customWidth="1"/>
    <col min="2" max="2" width="19.7109375" customWidth="1"/>
    <col min="3" max="3" width="18.7109375" customWidth="1"/>
    <col min="4" max="4" width="25.7109375" customWidth="1"/>
    <col min="5" max="5" width="18.28515625" customWidth="1"/>
    <col min="6" max="6" width="16.7109375" customWidth="1"/>
    <col min="7" max="7" width="31.7109375" customWidth="1"/>
    <col min="8" max="8" width="47.140625" customWidth="1"/>
    <col min="9" max="9" width="7.85546875" customWidth="1"/>
    <col min="10" max="10" width="19.7109375" customWidth="1"/>
    <col min="11" max="11" width="18.7109375" customWidth="1"/>
    <col min="12" max="12" width="25.7109375" customWidth="1"/>
    <col min="13" max="13" width="18.28515625" customWidth="1"/>
    <col min="14" max="14" width="16.7109375" customWidth="1"/>
    <col min="15" max="15" width="31.7109375" customWidth="1"/>
    <col min="16" max="16" width="47.140625" customWidth="1"/>
    <col min="17" max="17" width="7.85546875" customWidth="1"/>
    <col min="18" max="18" width="19.7109375" customWidth="1"/>
    <col min="19" max="19" width="18.7109375" customWidth="1"/>
    <col min="20" max="20" width="25.7109375" customWidth="1"/>
    <col min="21" max="21" width="18.28515625" customWidth="1"/>
    <col min="22" max="22" width="16.7109375" customWidth="1"/>
    <col min="23" max="23" width="31.7109375" customWidth="1"/>
    <col min="24" max="24" width="47.140625" customWidth="1"/>
    <col min="25" max="25" width="4.85546875" customWidth="1"/>
    <col min="26" max="26" width="17.140625" customWidth="1"/>
    <col min="27" max="27" width="16.7109375" style="82" customWidth="1"/>
    <col min="28" max="28" width="5.140625" style="1099" customWidth="1"/>
    <col min="29" max="29" width="8.7109375" customWidth="1"/>
  </cols>
  <sheetData>
    <row r="1" spans="1:29" ht="15.75" customHeight="1" thickTop="1">
      <c r="A1" s="10" t="str">
        <f>ADDRESS(ROW(),COLUMN(),4)</f>
        <v>A1</v>
      </c>
      <c r="B1" s="2" t="str">
        <f t="shared" ref="B1:X1" si="0">SUBSTITUTE(ADDRESS(1,COLUMN(),4),"1","")</f>
        <v>B</v>
      </c>
      <c r="C1" s="2" t="str">
        <f t="shared" si="0"/>
        <v>C</v>
      </c>
      <c r="D1" s="2" t="str">
        <f t="shared" si="0"/>
        <v>D</v>
      </c>
      <c r="E1" s="2" t="str">
        <f t="shared" si="0"/>
        <v>E</v>
      </c>
      <c r="F1" s="2" t="str">
        <f t="shared" si="0"/>
        <v>F</v>
      </c>
      <c r="G1" s="2" t="str">
        <f t="shared" si="0"/>
        <v>G</v>
      </c>
      <c r="H1" s="2" t="str">
        <f t="shared" si="0"/>
        <v>H</v>
      </c>
      <c r="J1" s="2" t="str">
        <f t="shared" si="0"/>
        <v>J</v>
      </c>
      <c r="K1" s="2" t="str">
        <f t="shared" si="0"/>
        <v>K</v>
      </c>
      <c r="L1" s="2" t="str">
        <f t="shared" si="0"/>
        <v>L</v>
      </c>
      <c r="M1" s="2" t="str">
        <f t="shared" si="0"/>
        <v>M</v>
      </c>
      <c r="N1" s="2" t="str">
        <f t="shared" si="0"/>
        <v>N</v>
      </c>
      <c r="O1" s="2" t="str">
        <f t="shared" si="0"/>
        <v>O</v>
      </c>
      <c r="P1" s="2" t="str">
        <f t="shared" si="0"/>
        <v>P</v>
      </c>
      <c r="R1" s="2" t="str">
        <f t="shared" si="0"/>
        <v>R</v>
      </c>
      <c r="S1" s="2" t="str">
        <f t="shared" si="0"/>
        <v>S</v>
      </c>
      <c r="T1" s="2" t="str">
        <f t="shared" si="0"/>
        <v>T</v>
      </c>
      <c r="U1" s="2" t="str">
        <f t="shared" si="0"/>
        <v>U</v>
      </c>
      <c r="V1" s="2" t="str">
        <f t="shared" si="0"/>
        <v>V</v>
      </c>
      <c r="W1" s="2" t="str">
        <f t="shared" si="0"/>
        <v>W</v>
      </c>
      <c r="X1" s="2" t="str">
        <f t="shared" si="0"/>
        <v>X</v>
      </c>
      <c r="Z1" s="2"/>
      <c r="AB1"/>
      <c r="AC1" s="9">
        <v>1</v>
      </c>
    </row>
    <row r="2" spans="1:29" ht="22.5">
      <c r="B2" s="3">
        <f t="shared" ref="B2:X2" ca="1" si="1">CELL("largeur",B2)</f>
        <v>19</v>
      </c>
      <c r="C2" s="3">
        <f t="shared" ca="1" si="1"/>
        <v>18</v>
      </c>
      <c r="D2" s="3">
        <f t="shared" ca="1" si="1"/>
        <v>25</v>
      </c>
      <c r="E2" s="3">
        <f t="shared" ca="1" si="1"/>
        <v>18</v>
      </c>
      <c r="F2" s="3">
        <f t="shared" ca="1" si="1"/>
        <v>16</v>
      </c>
      <c r="G2" s="3">
        <f t="shared" ca="1" si="1"/>
        <v>31</v>
      </c>
      <c r="H2" s="3">
        <f t="shared" ca="1" si="1"/>
        <v>46</v>
      </c>
      <c r="J2" s="3">
        <f t="shared" ca="1" si="1"/>
        <v>19</v>
      </c>
      <c r="K2" s="3">
        <f t="shared" ca="1" si="1"/>
        <v>18</v>
      </c>
      <c r="L2" s="3">
        <f t="shared" ca="1" si="1"/>
        <v>25</v>
      </c>
      <c r="M2" s="3">
        <f t="shared" ca="1" si="1"/>
        <v>18</v>
      </c>
      <c r="N2" s="3">
        <f t="shared" ca="1" si="1"/>
        <v>16</v>
      </c>
      <c r="O2" s="3">
        <f t="shared" ca="1" si="1"/>
        <v>31</v>
      </c>
      <c r="P2" s="3">
        <f t="shared" ca="1" si="1"/>
        <v>46</v>
      </c>
      <c r="R2" s="3">
        <f t="shared" ca="1" si="1"/>
        <v>19</v>
      </c>
      <c r="S2" s="3">
        <f t="shared" ca="1" si="1"/>
        <v>18</v>
      </c>
      <c r="T2" s="3">
        <f t="shared" ca="1" si="1"/>
        <v>25</v>
      </c>
      <c r="U2" s="3">
        <f t="shared" ca="1" si="1"/>
        <v>18</v>
      </c>
      <c r="V2" s="3">
        <f t="shared" ca="1" si="1"/>
        <v>16</v>
      </c>
      <c r="W2" s="3">
        <f t="shared" ca="1" si="1"/>
        <v>31</v>
      </c>
      <c r="X2" s="3">
        <f t="shared" ca="1" si="1"/>
        <v>46</v>
      </c>
      <c r="Z2" s="1089" t="s">
        <v>921</v>
      </c>
      <c r="AB2"/>
      <c r="AC2" s="9">
        <v>1</v>
      </c>
    </row>
    <row r="3" spans="1:29" ht="21" customHeight="1">
      <c r="B3" s="358">
        <v>19</v>
      </c>
      <c r="C3" s="358">
        <v>18</v>
      </c>
      <c r="D3" s="358">
        <v>25</v>
      </c>
      <c r="E3" s="358">
        <v>18</v>
      </c>
      <c r="F3" s="358">
        <v>16</v>
      </c>
      <c r="G3" s="358">
        <v>31</v>
      </c>
      <c r="H3" s="358">
        <v>46</v>
      </c>
      <c r="J3" s="358">
        <v>19</v>
      </c>
      <c r="K3" s="358">
        <v>18</v>
      </c>
      <c r="L3" s="358">
        <v>25</v>
      </c>
      <c r="M3" s="358">
        <v>18</v>
      </c>
      <c r="N3" s="358">
        <v>16</v>
      </c>
      <c r="O3" s="358">
        <v>31</v>
      </c>
      <c r="P3" s="358">
        <v>46</v>
      </c>
      <c r="R3" s="358">
        <v>19</v>
      </c>
      <c r="S3" s="358">
        <v>18</v>
      </c>
      <c r="T3" s="358">
        <v>25</v>
      </c>
      <c r="U3" s="358">
        <v>18</v>
      </c>
      <c r="V3" s="358">
        <v>16</v>
      </c>
      <c r="W3" s="358">
        <v>31</v>
      </c>
      <c r="X3" s="358">
        <v>46</v>
      </c>
      <c r="Z3" s="1090" t="s">
        <v>922</v>
      </c>
      <c r="AB3" s="85"/>
      <c r="AC3" s="9">
        <v>1</v>
      </c>
    </row>
    <row r="4" spans="1:29" ht="21" customHeight="1">
      <c r="B4" s="934"/>
      <c r="U4" s="1213"/>
      <c r="Z4" s="954" t="s">
        <v>304</v>
      </c>
      <c r="AA4" s="955" t="str">
        <f>AC443</f>
        <v>AC443</v>
      </c>
      <c r="AB4" s="527"/>
      <c r="AC4" s="9">
        <v>1</v>
      </c>
    </row>
    <row r="5" spans="1:29" ht="21" customHeight="1">
      <c r="A5" s="1093" t="s">
        <v>923</v>
      </c>
      <c r="B5" s="1359" t="s">
        <v>1892</v>
      </c>
      <c r="J5" s="19"/>
      <c r="U5" s="1213"/>
      <c r="Z5" s="958" t="s">
        <v>645</v>
      </c>
      <c r="AA5" s="1091"/>
      <c r="AB5" s="527"/>
      <c r="AC5" s="9">
        <v>1</v>
      </c>
    </row>
    <row r="6" spans="1:29" ht="21" customHeight="1">
      <c r="B6" s="934" t="s">
        <v>1884</v>
      </c>
      <c r="J6" s="19"/>
      <c r="U6" s="1213"/>
      <c r="AA6" s="1092" t="str">
        <f ca="1">"Page "&amp;_xlfn.SHEET()&amp;" sur "&amp;_xlfn.SHEETS()</f>
        <v>Page 3 sur 6</v>
      </c>
      <c r="AB6" s="527"/>
      <c r="AC6" s="9">
        <v>1</v>
      </c>
    </row>
    <row r="7" spans="1:29" ht="21" customHeight="1" thickBot="1">
      <c r="A7" s="1093"/>
      <c r="Z7" s="82"/>
      <c r="AB7" s="527"/>
      <c r="AC7" s="9"/>
    </row>
    <row r="8" spans="1:29" ht="21" customHeight="1">
      <c r="A8" s="1093"/>
      <c r="B8" s="2364" t="s">
        <v>305</v>
      </c>
      <c r="C8" s="2365"/>
      <c r="D8" s="2365"/>
      <c r="E8" s="2365"/>
      <c r="F8" s="2365"/>
      <c r="G8" s="2365"/>
      <c r="H8" s="2366"/>
      <c r="J8" s="2364" t="s">
        <v>924</v>
      </c>
      <c r="K8" s="2365"/>
      <c r="L8" s="2365"/>
      <c r="M8" s="2365"/>
      <c r="N8" s="2365"/>
      <c r="O8" s="2365"/>
      <c r="P8" s="2366"/>
      <c r="R8" s="2364" t="s">
        <v>925</v>
      </c>
      <c r="S8" s="2365"/>
      <c r="T8" s="2365"/>
      <c r="U8" s="2365"/>
      <c r="V8" s="2365"/>
      <c r="W8" s="2365"/>
      <c r="X8" s="2366"/>
      <c r="Z8" s="82"/>
      <c r="AB8" s="527"/>
      <c r="AC8" s="9">
        <v>1</v>
      </c>
    </row>
    <row r="9" spans="1:29" ht="21" customHeight="1">
      <c r="A9" s="1093"/>
      <c r="B9" s="2367"/>
      <c r="C9" s="2368"/>
      <c r="D9" s="2368"/>
      <c r="E9" s="2368"/>
      <c r="F9" s="2368"/>
      <c r="G9" s="2368"/>
      <c r="H9" s="2369"/>
      <c r="J9" s="2367"/>
      <c r="K9" s="2368"/>
      <c r="L9" s="2368"/>
      <c r="M9" s="2368"/>
      <c r="N9" s="2368"/>
      <c r="O9" s="2368"/>
      <c r="P9" s="2369"/>
      <c r="R9" s="2367"/>
      <c r="S9" s="2368"/>
      <c r="T9" s="2368"/>
      <c r="U9" s="2368"/>
      <c r="V9" s="2368"/>
      <c r="W9" s="2368"/>
      <c r="X9" s="2369"/>
      <c r="Z9" s="82"/>
      <c r="AB9" s="527"/>
      <c r="AC9" s="9">
        <v>1</v>
      </c>
    </row>
    <row r="10" spans="1:29" ht="21" customHeight="1">
      <c r="A10" s="1093"/>
      <c r="B10" s="2367"/>
      <c r="C10" s="2368"/>
      <c r="D10" s="2368"/>
      <c r="E10" s="2368"/>
      <c r="F10" s="2368"/>
      <c r="G10" s="2368"/>
      <c r="H10" s="2369"/>
      <c r="J10" s="2367"/>
      <c r="K10" s="2368"/>
      <c r="L10" s="2368"/>
      <c r="M10" s="2368"/>
      <c r="N10" s="2368"/>
      <c r="O10" s="2368"/>
      <c r="P10" s="2369"/>
      <c r="R10" s="2367"/>
      <c r="S10" s="2368"/>
      <c r="T10" s="2368"/>
      <c r="U10" s="2368"/>
      <c r="V10" s="2368"/>
      <c r="W10" s="2368"/>
      <c r="X10" s="2369"/>
      <c r="Z10" s="82"/>
      <c r="AB10" s="527"/>
      <c r="AC10" s="9">
        <v>1</v>
      </c>
    </row>
    <row r="11" spans="1:29" ht="21" customHeight="1">
      <c r="B11" s="1094" t="s">
        <v>306</v>
      </c>
      <c r="C11" s="360"/>
      <c r="D11" s="360"/>
      <c r="E11" s="360"/>
      <c r="F11" s="360"/>
      <c r="G11" s="360"/>
      <c r="H11" s="361"/>
      <c r="J11" s="1094" t="s">
        <v>306</v>
      </c>
      <c r="K11" s="360"/>
      <c r="L11" s="360"/>
      <c r="M11" s="360"/>
      <c r="N11" s="360"/>
      <c r="O11" s="360"/>
      <c r="P11" s="361"/>
      <c r="R11" s="1094" t="s">
        <v>926</v>
      </c>
      <c r="S11" s="360"/>
      <c r="T11" s="360"/>
      <c r="U11" s="360"/>
      <c r="V11" s="360"/>
      <c r="W11" s="360"/>
      <c r="X11" s="361"/>
      <c r="Z11" s="82"/>
      <c r="AB11" s="527"/>
      <c r="AC11" s="9">
        <v>1</v>
      </c>
    </row>
    <row r="12" spans="1:29" ht="21" customHeight="1">
      <c r="B12" s="362"/>
      <c r="C12" s="363"/>
      <c r="D12" s="261"/>
      <c r="E12" s="261"/>
      <c r="F12" s="261"/>
      <c r="G12" s="261"/>
      <c r="H12" s="364"/>
      <c r="J12" s="362"/>
      <c r="K12" s="363"/>
      <c r="L12" s="261"/>
      <c r="M12" s="261"/>
      <c r="N12" s="261"/>
      <c r="O12" s="261"/>
      <c r="P12" s="364"/>
      <c r="R12" s="362"/>
      <c r="S12" s="363"/>
      <c r="T12" s="261"/>
      <c r="U12" s="261"/>
      <c r="V12" s="261"/>
      <c r="W12" s="261"/>
      <c r="X12" s="364"/>
      <c r="Z12" s="82"/>
      <c r="AB12" s="527"/>
      <c r="AC12" s="9">
        <v>1</v>
      </c>
    </row>
    <row r="13" spans="1:29" ht="21" customHeight="1">
      <c r="B13" s="1095" t="s">
        <v>307</v>
      </c>
      <c r="C13" s="365"/>
      <c r="D13" s="366"/>
      <c r="E13" s="85"/>
      <c r="F13" s="85"/>
      <c r="G13" s="83" t="s">
        <v>95</v>
      </c>
      <c r="H13" s="104"/>
      <c r="J13" s="1095" t="s">
        <v>927</v>
      </c>
      <c r="K13" s="365"/>
      <c r="L13" s="366"/>
      <c r="M13" s="85"/>
      <c r="N13" s="85"/>
      <c r="O13" s="83" t="s">
        <v>928</v>
      </c>
      <c r="P13" s="104"/>
      <c r="R13" s="1095" t="s">
        <v>929</v>
      </c>
      <c r="S13" s="365"/>
      <c r="T13" s="366"/>
      <c r="U13" s="85"/>
      <c r="V13" s="85"/>
      <c r="W13" s="83" t="s">
        <v>930</v>
      </c>
      <c r="X13" s="104"/>
      <c r="Z13" s="82"/>
      <c r="AB13" s="527"/>
      <c r="AC13" s="9">
        <v>1</v>
      </c>
    </row>
    <row r="14" spans="1:29" ht="21" customHeight="1">
      <c r="B14" s="1096" t="s">
        <v>310</v>
      </c>
      <c r="C14" s="365"/>
      <c r="D14" s="366"/>
      <c r="E14" s="85"/>
      <c r="F14" s="85"/>
      <c r="G14" s="86" t="s">
        <v>96</v>
      </c>
      <c r="H14" s="104"/>
      <c r="J14" s="1096" t="s">
        <v>931</v>
      </c>
      <c r="K14" s="365"/>
      <c r="L14" s="366"/>
      <c r="M14" s="85"/>
      <c r="N14" s="85"/>
      <c r="O14" s="86" t="s">
        <v>932</v>
      </c>
      <c r="P14" s="104"/>
      <c r="R14" s="1096" t="s">
        <v>933</v>
      </c>
      <c r="S14" s="365"/>
      <c r="T14" s="366"/>
      <c r="U14" s="85"/>
      <c r="V14" s="85"/>
      <c r="W14" s="86" t="s">
        <v>934</v>
      </c>
      <c r="X14" s="104"/>
      <c r="Z14" s="82"/>
      <c r="AB14" s="527"/>
      <c r="AC14" s="9">
        <v>1</v>
      </c>
    </row>
    <row r="15" spans="1:29" ht="34.5" customHeight="1">
      <c r="B15" s="1096"/>
      <c r="C15" s="368" t="s">
        <v>623</v>
      </c>
      <c r="D15" s="366"/>
      <c r="E15" s="85"/>
      <c r="F15" s="85"/>
      <c r="G15" s="75" t="s">
        <v>98</v>
      </c>
      <c r="H15" s="293"/>
      <c r="J15" s="1096"/>
      <c r="K15" s="368" t="s">
        <v>935</v>
      </c>
      <c r="L15" s="366"/>
      <c r="M15" s="85"/>
      <c r="N15" s="85"/>
      <c r="O15" s="75" t="s">
        <v>936</v>
      </c>
      <c r="P15" s="293"/>
      <c r="R15" s="1096"/>
      <c r="S15" s="368" t="s">
        <v>937</v>
      </c>
      <c r="T15" s="366"/>
      <c r="U15" s="85"/>
      <c r="V15" s="85"/>
      <c r="W15" s="75" t="s">
        <v>938</v>
      </c>
      <c r="X15" s="293"/>
      <c r="Z15" s="82"/>
      <c r="AB15" s="527"/>
      <c r="AC15" s="9">
        <v>1</v>
      </c>
    </row>
    <row r="16" spans="1:29" ht="21" customHeight="1">
      <c r="B16" s="1096" t="s">
        <v>624</v>
      </c>
      <c r="C16" s="365"/>
      <c r="D16" s="366"/>
      <c r="E16" s="85"/>
      <c r="F16" s="85"/>
      <c r="G16" s="88" t="s">
        <v>100</v>
      </c>
      <c r="H16" s="293"/>
      <c r="J16" s="1096" t="s">
        <v>939</v>
      </c>
      <c r="K16" s="365"/>
      <c r="L16" s="366"/>
      <c r="M16" s="85"/>
      <c r="N16" s="85"/>
      <c r="O16" s="88" t="s">
        <v>940</v>
      </c>
      <c r="P16" s="293"/>
      <c r="R16" s="1096" t="s">
        <v>941</v>
      </c>
      <c r="S16" s="365"/>
      <c r="T16" s="366"/>
      <c r="U16" s="85"/>
      <c r="V16" s="85"/>
      <c r="W16" s="88" t="s">
        <v>942</v>
      </c>
      <c r="X16" s="293"/>
      <c r="Z16" s="82"/>
      <c r="AB16" s="527"/>
      <c r="AC16" s="9">
        <v>1</v>
      </c>
    </row>
    <row r="17" spans="2:29" ht="21" customHeight="1">
      <c r="B17" s="1097"/>
      <c r="C17" s="367" t="s">
        <v>78</v>
      </c>
      <c r="D17" s="368" t="s">
        <v>313</v>
      </c>
      <c r="E17" s="85"/>
      <c r="F17" s="85"/>
      <c r="G17" s="88" t="s">
        <v>102</v>
      </c>
      <c r="H17" s="293"/>
      <c r="J17" s="1097"/>
      <c r="K17" s="367" t="s">
        <v>78</v>
      </c>
      <c r="L17" s="368" t="s">
        <v>943</v>
      </c>
      <c r="M17" s="85"/>
      <c r="N17" s="85"/>
      <c r="O17" s="88" t="s">
        <v>944</v>
      </c>
      <c r="P17" s="293"/>
      <c r="R17" s="1097"/>
      <c r="S17" s="367" t="s">
        <v>78</v>
      </c>
      <c r="T17" s="368" t="s">
        <v>945</v>
      </c>
      <c r="U17" s="85"/>
      <c r="V17" s="85"/>
      <c r="W17" s="88" t="s">
        <v>946</v>
      </c>
      <c r="X17" s="293"/>
      <c r="Z17" s="82"/>
      <c r="AB17" s="527"/>
      <c r="AC17" s="9">
        <v>1</v>
      </c>
    </row>
    <row r="18" spans="2:29" ht="21" customHeight="1">
      <c r="B18" s="1097"/>
      <c r="C18" s="369" t="s">
        <v>78</v>
      </c>
      <c r="D18" s="368" t="s">
        <v>314</v>
      </c>
      <c r="E18" s="85"/>
      <c r="F18" s="85"/>
      <c r="G18" s="85"/>
      <c r="H18" s="104"/>
      <c r="J18" s="1097"/>
      <c r="K18" s="369" t="s">
        <v>78</v>
      </c>
      <c r="L18" s="368" t="s">
        <v>947</v>
      </c>
      <c r="M18" s="85"/>
      <c r="N18" s="85"/>
      <c r="O18" s="85"/>
      <c r="P18" s="104"/>
      <c r="R18" s="1097"/>
      <c r="S18" s="369" t="s">
        <v>78</v>
      </c>
      <c r="T18" s="368" t="s">
        <v>948</v>
      </c>
      <c r="U18" s="85"/>
      <c r="V18" s="85"/>
      <c r="W18" s="85"/>
      <c r="X18" s="104"/>
      <c r="Z18" s="82"/>
      <c r="AC18" s="9">
        <v>1</v>
      </c>
    </row>
    <row r="19" spans="2:29" ht="21" customHeight="1">
      <c r="B19" s="1096"/>
      <c r="C19" s="359" t="s">
        <v>315</v>
      </c>
      <c r="D19" s="368"/>
      <c r="E19" s="85"/>
      <c r="F19" s="85"/>
      <c r="G19" s="86" t="s">
        <v>105</v>
      </c>
      <c r="H19" s="293"/>
      <c r="J19" s="1096"/>
      <c r="K19" s="359" t="s">
        <v>949</v>
      </c>
      <c r="L19" s="368"/>
      <c r="M19" s="85"/>
      <c r="N19" s="85"/>
      <c r="O19" s="86" t="s">
        <v>950</v>
      </c>
      <c r="P19" s="293"/>
      <c r="R19" s="1096"/>
      <c r="S19" s="359" t="s">
        <v>951</v>
      </c>
      <c r="T19" s="368"/>
      <c r="U19" s="85"/>
      <c r="V19" s="85"/>
      <c r="W19" s="86" t="s">
        <v>952</v>
      </c>
      <c r="X19" s="293"/>
      <c r="Z19" s="82"/>
      <c r="AC19" s="9">
        <v>1</v>
      </c>
    </row>
    <row r="20" spans="2:29" ht="21" customHeight="1">
      <c r="B20" s="1100"/>
      <c r="C20" s="370" t="s">
        <v>6</v>
      </c>
      <c r="D20" s="368" t="s">
        <v>316</v>
      </c>
      <c r="E20" s="85"/>
      <c r="F20" s="85"/>
      <c r="G20" s="75" t="s">
        <v>107</v>
      </c>
      <c r="H20" s="293"/>
      <c r="J20" s="1100"/>
      <c r="K20" s="370" t="s">
        <v>6</v>
      </c>
      <c r="L20" s="368" t="s">
        <v>953</v>
      </c>
      <c r="M20" s="85"/>
      <c r="N20" s="85"/>
      <c r="O20" s="75" t="s">
        <v>954</v>
      </c>
      <c r="P20" s="293"/>
      <c r="R20" s="1100"/>
      <c r="S20" s="370" t="s">
        <v>6</v>
      </c>
      <c r="T20" s="368" t="s">
        <v>955</v>
      </c>
      <c r="U20" s="85"/>
      <c r="V20" s="85"/>
      <c r="W20" s="75" t="s">
        <v>956</v>
      </c>
      <c r="X20" s="293"/>
      <c r="Z20" s="82"/>
      <c r="AA20" s="1098"/>
      <c r="AC20" s="9">
        <v>1</v>
      </c>
    </row>
    <row r="21" spans="2:29" ht="21" customHeight="1">
      <c r="B21" s="1100"/>
      <c r="C21" s="370" t="s">
        <v>6</v>
      </c>
      <c r="D21" s="368" t="s">
        <v>317</v>
      </c>
      <c r="E21" s="85"/>
      <c r="F21" s="85"/>
      <c r="G21" s="19" t="s">
        <v>109</v>
      </c>
      <c r="H21" s="293"/>
      <c r="J21" s="1100"/>
      <c r="K21" s="370" t="s">
        <v>6</v>
      </c>
      <c r="L21" s="368" t="s">
        <v>957</v>
      </c>
      <c r="M21" s="85"/>
      <c r="N21" s="85"/>
      <c r="O21" s="19" t="s">
        <v>958</v>
      </c>
      <c r="P21" s="293"/>
      <c r="R21" s="1100"/>
      <c r="S21" s="370" t="s">
        <v>6</v>
      </c>
      <c r="T21" s="368" t="s">
        <v>959</v>
      </c>
      <c r="U21" s="85"/>
      <c r="V21" s="85"/>
      <c r="W21" s="19" t="s">
        <v>960</v>
      </c>
      <c r="X21" s="293"/>
      <c r="Z21" s="82"/>
      <c r="AA21" s="1098"/>
      <c r="AC21" s="9">
        <v>1</v>
      </c>
    </row>
    <row r="22" spans="2:29" ht="35.25" customHeight="1">
      <c r="B22" s="1097"/>
      <c r="C22" s="370" t="s">
        <v>6</v>
      </c>
      <c r="D22" s="368" t="s">
        <v>318</v>
      </c>
      <c r="E22" s="85"/>
      <c r="F22" s="85"/>
      <c r="G22" s="88" t="s">
        <v>111</v>
      </c>
      <c r="H22" s="293"/>
      <c r="J22" s="1097"/>
      <c r="K22" s="370" t="s">
        <v>6</v>
      </c>
      <c r="L22" s="368" t="s">
        <v>961</v>
      </c>
      <c r="M22" s="85"/>
      <c r="N22" s="85"/>
      <c r="O22" s="88" t="s">
        <v>962</v>
      </c>
      <c r="P22" s="293"/>
      <c r="R22" s="1097"/>
      <c r="S22" s="370" t="s">
        <v>6</v>
      </c>
      <c r="T22" s="368" t="s">
        <v>963</v>
      </c>
      <c r="U22" s="85"/>
      <c r="V22" s="85"/>
      <c r="W22" s="88" t="s">
        <v>964</v>
      </c>
      <c r="X22" s="293"/>
      <c r="Z22" s="82"/>
      <c r="AA22" s="1098"/>
      <c r="AC22" s="9">
        <v>1</v>
      </c>
    </row>
    <row r="23" spans="2:29" ht="22.5" customHeight="1">
      <c r="B23" s="1101" t="s">
        <v>319</v>
      </c>
      <c r="C23" s="371"/>
      <c r="D23" s="372"/>
      <c r="E23" s="85"/>
      <c r="F23" s="85"/>
      <c r="G23" s="88" t="s">
        <v>113</v>
      </c>
      <c r="H23" s="104"/>
      <c r="J23" s="1101" t="s">
        <v>961</v>
      </c>
      <c r="K23" s="371"/>
      <c r="L23" s="372"/>
      <c r="M23" s="85"/>
      <c r="N23" s="85"/>
      <c r="O23" s="88" t="s">
        <v>965</v>
      </c>
      <c r="P23" s="104"/>
      <c r="R23" s="1101" t="s">
        <v>966</v>
      </c>
      <c r="S23" s="371"/>
      <c r="T23" s="372"/>
      <c r="U23" s="85"/>
      <c r="V23" s="85"/>
      <c r="W23" s="88" t="s">
        <v>967</v>
      </c>
      <c r="X23" s="104"/>
      <c r="Z23" s="82"/>
      <c r="AA23" s="1098"/>
      <c r="AC23" s="9">
        <v>1</v>
      </c>
    </row>
    <row r="24" spans="2:29" ht="28.5" customHeight="1">
      <c r="B24" s="1095"/>
      <c r="C24" s="374" t="s">
        <v>6</v>
      </c>
      <c r="D24" s="372" t="s">
        <v>320</v>
      </c>
      <c r="E24" s="85"/>
      <c r="F24" s="85"/>
      <c r="G24" s="85"/>
      <c r="H24" s="293"/>
      <c r="J24" s="1095"/>
      <c r="K24" s="374" t="s">
        <v>6</v>
      </c>
      <c r="L24" s="372" t="s">
        <v>968</v>
      </c>
      <c r="M24" s="85"/>
      <c r="N24" s="85"/>
      <c r="O24" s="85"/>
      <c r="P24" s="293"/>
      <c r="R24" s="1095"/>
      <c r="S24" s="374" t="s">
        <v>6</v>
      </c>
      <c r="T24" s="372" t="s">
        <v>969</v>
      </c>
      <c r="U24" s="85"/>
      <c r="V24" s="85"/>
      <c r="W24" s="85"/>
      <c r="X24" s="293"/>
      <c r="Z24" s="82"/>
      <c r="AA24" s="1098"/>
      <c r="AC24" s="9">
        <v>1</v>
      </c>
    </row>
    <row r="25" spans="2:29" ht="21" customHeight="1">
      <c r="B25" s="1102"/>
      <c r="C25" s="374" t="s">
        <v>6</v>
      </c>
      <c r="D25" s="372" t="s">
        <v>321</v>
      </c>
      <c r="E25" s="85"/>
      <c r="F25" s="85"/>
      <c r="G25" s="86" t="s">
        <v>115</v>
      </c>
      <c r="H25" s="293"/>
      <c r="J25" s="1102"/>
      <c r="K25" s="374" t="s">
        <v>6</v>
      </c>
      <c r="L25" s="372" t="s">
        <v>970</v>
      </c>
      <c r="M25" s="85"/>
      <c r="N25" s="85"/>
      <c r="O25" s="86" t="s">
        <v>971</v>
      </c>
      <c r="P25" s="293"/>
      <c r="R25" s="1102"/>
      <c r="S25" s="374" t="s">
        <v>6</v>
      </c>
      <c r="T25" s="372" t="s">
        <v>972</v>
      </c>
      <c r="U25" s="85"/>
      <c r="V25" s="85"/>
      <c r="W25" s="86" t="s">
        <v>973</v>
      </c>
      <c r="X25" s="293"/>
      <c r="Z25" s="82"/>
      <c r="AA25" s="1098"/>
      <c r="AC25" s="9">
        <v>1</v>
      </c>
    </row>
    <row r="26" spans="2:29" ht="21" customHeight="1">
      <c r="B26" s="1103"/>
      <c r="C26" s="376"/>
      <c r="D26" s="85"/>
      <c r="E26" s="85"/>
      <c r="F26" s="85"/>
      <c r="G26" s="75" t="s">
        <v>116</v>
      </c>
      <c r="H26" s="293"/>
      <c r="J26" s="1103"/>
      <c r="K26" s="376"/>
      <c r="L26" s="85"/>
      <c r="M26" s="85"/>
      <c r="N26" s="85"/>
      <c r="O26" s="75" t="s">
        <v>974</v>
      </c>
      <c r="P26" s="293"/>
      <c r="R26" s="1103"/>
      <c r="S26" s="376"/>
      <c r="T26" s="85"/>
      <c r="U26" s="85"/>
      <c r="V26" s="85"/>
      <c r="W26" s="75" t="s">
        <v>975</v>
      </c>
      <c r="X26" s="293"/>
      <c r="Z26" s="82"/>
      <c r="AA26" s="1098"/>
      <c r="AC26" s="9">
        <v>1</v>
      </c>
    </row>
    <row r="27" spans="2:29" ht="21" customHeight="1">
      <c r="B27" s="1103"/>
      <c r="C27" s="376"/>
      <c r="D27" s="85"/>
      <c r="E27" s="85"/>
      <c r="F27" s="85"/>
      <c r="G27" s="75" t="s">
        <v>117</v>
      </c>
      <c r="H27" s="293"/>
      <c r="J27" s="1103"/>
      <c r="K27" s="376"/>
      <c r="L27" s="85"/>
      <c r="M27" s="85"/>
      <c r="N27" s="85"/>
      <c r="O27" s="75" t="s">
        <v>976</v>
      </c>
      <c r="P27" s="293"/>
      <c r="R27" s="1103"/>
      <c r="S27" s="376"/>
      <c r="T27" s="85"/>
      <c r="U27" s="85"/>
      <c r="V27" s="85"/>
      <c r="W27" s="75" t="s">
        <v>977</v>
      </c>
      <c r="X27" s="293"/>
      <c r="Z27" s="82"/>
      <c r="AA27" s="1098"/>
      <c r="AC27" s="9">
        <v>1</v>
      </c>
    </row>
    <row r="28" spans="2:29" ht="33" customHeight="1">
      <c r="B28" s="1103"/>
      <c r="C28" s="376"/>
      <c r="D28" s="85"/>
      <c r="E28" s="85"/>
      <c r="F28" s="85"/>
      <c r="G28" s="88" t="s">
        <v>325</v>
      </c>
      <c r="H28" s="293"/>
      <c r="J28" s="1103"/>
      <c r="K28" s="376"/>
      <c r="L28" s="85"/>
      <c r="M28" s="85"/>
      <c r="N28" s="85"/>
      <c r="O28" s="88" t="s">
        <v>978</v>
      </c>
      <c r="P28" s="293"/>
      <c r="R28" s="1103"/>
      <c r="S28" s="376"/>
      <c r="T28" s="85"/>
      <c r="U28" s="85"/>
      <c r="V28" s="85"/>
      <c r="W28" s="88" t="s">
        <v>979</v>
      </c>
      <c r="X28" s="293"/>
      <c r="Z28" s="82"/>
      <c r="AA28" s="1098"/>
      <c r="AC28" s="9">
        <v>1</v>
      </c>
    </row>
    <row r="29" spans="2:29" ht="35.25" customHeight="1">
      <c r="B29" s="1103"/>
      <c r="C29" s="376"/>
      <c r="D29" s="85"/>
      <c r="E29" s="85"/>
      <c r="F29" s="85"/>
      <c r="G29" s="88"/>
      <c r="H29" s="293"/>
      <c r="J29" s="1103"/>
      <c r="K29" s="376"/>
      <c r="L29" s="85"/>
      <c r="M29" s="85"/>
      <c r="N29" s="85"/>
      <c r="O29" s="88"/>
      <c r="P29" s="293"/>
      <c r="R29" s="1103"/>
      <c r="S29" s="376"/>
      <c r="T29" s="85"/>
      <c r="U29" s="85"/>
      <c r="V29" s="85"/>
      <c r="W29" s="88"/>
      <c r="X29" s="293"/>
      <c r="Z29" s="82"/>
      <c r="AA29" s="1098"/>
      <c r="AC29" s="9">
        <v>1</v>
      </c>
    </row>
    <row r="30" spans="2:29" ht="21" customHeight="1">
      <c r="B30" s="1104"/>
      <c r="C30" s="381"/>
      <c r="D30" s="382"/>
      <c r="E30" s="381"/>
      <c r="F30" s="381"/>
      <c r="G30" s="381"/>
      <c r="H30" s="383"/>
      <c r="J30" s="1104"/>
      <c r="K30" s="381"/>
      <c r="L30" s="382"/>
      <c r="M30" s="381"/>
      <c r="N30" s="381"/>
      <c r="O30" s="381"/>
      <c r="P30" s="383"/>
      <c r="R30" s="1104"/>
      <c r="S30" s="381"/>
      <c r="T30" s="382"/>
      <c r="U30" s="381"/>
      <c r="V30" s="381"/>
      <c r="W30" s="381"/>
      <c r="X30" s="383"/>
      <c r="Z30" s="82"/>
      <c r="AA30" s="1098"/>
      <c r="AC30" s="9">
        <v>1</v>
      </c>
    </row>
    <row r="31" spans="2:29" ht="21" customHeight="1">
      <c r="B31" s="1103"/>
      <c r="C31" s="376"/>
      <c r="D31" s="85"/>
      <c r="E31" s="85"/>
      <c r="F31" s="85"/>
      <c r="G31" s="88"/>
      <c r="H31" s="293"/>
      <c r="J31" s="1103"/>
      <c r="K31" s="376"/>
      <c r="L31" s="85"/>
      <c r="M31" s="85"/>
      <c r="N31" s="85"/>
      <c r="O31" s="88"/>
      <c r="P31" s="293"/>
      <c r="R31" s="1103"/>
      <c r="S31" s="376"/>
      <c r="T31" s="85"/>
      <c r="U31" s="85"/>
      <c r="V31" s="85"/>
      <c r="W31" s="88"/>
      <c r="X31" s="293"/>
      <c r="Z31" s="82"/>
      <c r="AA31" s="1098"/>
      <c r="AC31" s="9">
        <v>1</v>
      </c>
    </row>
    <row r="32" spans="2:29" ht="21" customHeight="1">
      <c r="B32" s="1105"/>
      <c r="C32" s="385" t="s">
        <v>327</v>
      </c>
      <c r="D32" s="85"/>
      <c r="E32" s="85"/>
      <c r="F32" s="85"/>
      <c r="G32" s="385" t="s">
        <v>328</v>
      </c>
      <c r="H32" s="293"/>
      <c r="J32" s="1105"/>
      <c r="K32" s="385" t="s">
        <v>980</v>
      </c>
      <c r="L32" s="85"/>
      <c r="M32" s="85"/>
      <c r="N32" s="85"/>
      <c r="O32" s="385" t="s">
        <v>981</v>
      </c>
      <c r="P32" s="293"/>
      <c r="R32" s="1105"/>
      <c r="S32" s="385" t="s">
        <v>982</v>
      </c>
      <c r="T32" s="85"/>
      <c r="U32" s="85"/>
      <c r="V32" s="85"/>
      <c r="W32" s="385" t="s">
        <v>983</v>
      </c>
      <c r="X32" s="293"/>
      <c r="Z32" s="82"/>
      <c r="AA32" s="1098"/>
      <c r="AC32" s="9">
        <v>1</v>
      </c>
    </row>
    <row r="33" spans="2:29" ht="21" customHeight="1">
      <c r="B33" s="1106"/>
      <c r="C33" s="386" t="s">
        <v>329</v>
      </c>
      <c r="D33" s="85"/>
      <c r="E33" s="85"/>
      <c r="F33" s="85"/>
      <c r="G33" s="2372" t="s">
        <v>330</v>
      </c>
      <c r="H33" s="2373"/>
      <c r="J33" s="1106"/>
      <c r="K33" s="386" t="s">
        <v>984</v>
      </c>
      <c r="L33" s="85"/>
      <c r="M33" s="85"/>
      <c r="N33" s="85"/>
      <c r="O33" s="2372" t="s">
        <v>985</v>
      </c>
      <c r="P33" s="2373"/>
      <c r="R33" s="1106"/>
      <c r="S33" s="386" t="s">
        <v>986</v>
      </c>
      <c r="T33" s="85"/>
      <c r="U33" s="85"/>
      <c r="V33" s="85"/>
      <c r="W33" s="2372" t="s">
        <v>987</v>
      </c>
      <c r="X33" s="2373"/>
      <c r="Z33" s="82"/>
      <c r="AA33" s="1098"/>
      <c r="AC33" s="9">
        <v>1</v>
      </c>
    </row>
    <row r="34" spans="2:29" ht="21" customHeight="1">
      <c r="B34" s="1107"/>
      <c r="C34" s="25" t="s">
        <v>331</v>
      </c>
      <c r="D34" s="85"/>
      <c r="E34" s="85"/>
      <c r="F34" s="85"/>
      <c r="G34" s="2372"/>
      <c r="H34" s="2373"/>
      <c r="J34" s="1107"/>
      <c r="K34" s="25" t="s">
        <v>990</v>
      </c>
      <c r="L34" s="85"/>
      <c r="M34" s="85"/>
      <c r="N34" s="85"/>
      <c r="O34" s="2372"/>
      <c r="P34" s="2373"/>
      <c r="R34" s="1107"/>
      <c r="S34" s="25" t="s">
        <v>991</v>
      </c>
      <c r="T34" s="85"/>
      <c r="U34" s="85"/>
      <c r="V34" s="85"/>
      <c r="W34" s="2372"/>
      <c r="X34" s="2373"/>
      <c r="Z34" s="82"/>
      <c r="AA34" s="1098"/>
      <c r="AC34" s="9">
        <v>1</v>
      </c>
    </row>
    <row r="35" spans="2:29" ht="21" customHeight="1">
      <c r="B35" s="1107"/>
      <c r="C35" s="25" t="s">
        <v>332</v>
      </c>
      <c r="D35" s="85"/>
      <c r="E35" s="85"/>
      <c r="F35" s="85"/>
      <c r="G35" s="2374" t="s">
        <v>333</v>
      </c>
      <c r="H35" s="2375"/>
      <c r="J35" s="1107"/>
      <c r="K35" s="25" t="s">
        <v>992</v>
      </c>
      <c r="L35" s="85"/>
      <c r="M35" s="85"/>
      <c r="N35" s="85"/>
      <c r="O35" s="2374" t="s">
        <v>993</v>
      </c>
      <c r="P35" s="2375"/>
      <c r="R35" s="1107"/>
      <c r="S35" s="25" t="s">
        <v>994</v>
      </c>
      <c r="T35" s="85"/>
      <c r="U35" s="85"/>
      <c r="V35" s="85"/>
      <c r="W35" s="2374" t="s">
        <v>995</v>
      </c>
      <c r="X35" s="2375"/>
      <c r="Z35" s="82"/>
      <c r="AA35" s="1098"/>
      <c r="AC35" s="9">
        <v>1</v>
      </c>
    </row>
    <row r="36" spans="2:29" ht="21" customHeight="1">
      <c r="B36" s="1107"/>
      <c r="C36" s="25" t="s">
        <v>334</v>
      </c>
      <c r="D36" s="85"/>
      <c r="E36" s="85"/>
      <c r="F36" s="85"/>
      <c r="G36" s="2374"/>
      <c r="H36" s="2375"/>
      <c r="J36" s="1107"/>
      <c r="K36" s="25" t="s">
        <v>996</v>
      </c>
      <c r="L36" s="85"/>
      <c r="M36" s="85"/>
      <c r="N36" s="85"/>
      <c r="O36" s="2374"/>
      <c r="P36" s="2375"/>
      <c r="R36" s="1107"/>
      <c r="S36" s="25" t="s">
        <v>997</v>
      </c>
      <c r="T36" s="85"/>
      <c r="U36" s="85"/>
      <c r="V36" s="85"/>
      <c r="W36" s="2374"/>
      <c r="X36" s="2375"/>
      <c r="Z36" s="82"/>
      <c r="AA36" s="1098"/>
      <c r="AC36" s="9">
        <v>1</v>
      </c>
    </row>
    <row r="37" spans="2:29" ht="21" customHeight="1">
      <c r="B37" s="1107"/>
      <c r="C37" s="25" t="s">
        <v>335</v>
      </c>
      <c r="D37" s="85"/>
      <c r="E37" s="85"/>
      <c r="F37" s="85"/>
      <c r="G37" s="25" t="s">
        <v>336</v>
      </c>
      <c r="H37" s="107"/>
      <c r="J37" s="1107"/>
      <c r="K37" s="25" t="s">
        <v>998</v>
      </c>
      <c r="L37" s="85"/>
      <c r="M37" s="85"/>
      <c r="N37" s="85"/>
      <c r="O37" s="25" t="s">
        <v>999</v>
      </c>
      <c r="P37" s="107"/>
      <c r="R37" s="1107"/>
      <c r="S37" s="25" t="s">
        <v>1000</v>
      </c>
      <c r="T37" s="85"/>
      <c r="U37" s="85"/>
      <c r="V37" s="85"/>
      <c r="W37" s="25" t="s">
        <v>1001</v>
      </c>
      <c r="X37" s="107"/>
      <c r="Z37" s="82"/>
      <c r="AA37" s="1098"/>
      <c r="AC37" s="9">
        <v>1</v>
      </c>
    </row>
    <row r="38" spans="2:29" ht="21" customHeight="1">
      <c r="B38" s="1107"/>
      <c r="C38" s="25" t="s">
        <v>337</v>
      </c>
      <c r="D38" s="85"/>
      <c r="E38" s="85"/>
      <c r="F38" s="85"/>
      <c r="G38" s="25" t="s">
        <v>338</v>
      </c>
      <c r="H38" s="293"/>
      <c r="J38" s="1107"/>
      <c r="K38" s="25" t="s">
        <v>1002</v>
      </c>
      <c r="L38" s="85"/>
      <c r="M38" s="85"/>
      <c r="N38" s="85"/>
      <c r="O38" s="25" t="s">
        <v>1003</v>
      </c>
      <c r="P38" s="293"/>
      <c r="R38" s="1107"/>
      <c r="S38" s="25" t="s">
        <v>1004</v>
      </c>
      <c r="T38" s="85"/>
      <c r="U38" s="85"/>
      <c r="V38" s="85"/>
      <c r="W38" s="25" t="s">
        <v>1005</v>
      </c>
      <c r="X38" s="293"/>
      <c r="Z38" s="82"/>
      <c r="AA38" s="1098"/>
      <c r="AC38" s="9">
        <v>1</v>
      </c>
    </row>
    <row r="39" spans="2:29" ht="21" customHeight="1">
      <c r="B39" s="1107"/>
      <c r="C39" s="389" t="s">
        <v>339</v>
      </c>
      <c r="D39" s="85"/>
      <c r="E39" s="85"/>
      <c r="F39" s="85"/>
      <c r="G39" s="390" t="s">
        <v>309</v>
      </c>
      <c r="H39" s="293"/>
      <c r="J39" s="1107"/>
      <c r="K39" s="389" t="s">
        <v>1006</v>
      </c>
      <c r="L39" s="85"/>
      <c r="M39" s="85"/>
      <c r="N39" s="85"/>
      <c r="O39" s="390" t="s">
        <v>1007</v>
      </c>
      <c r="P39" s="293"/>
      <c r="R39" s="1107"/>
      <c r="S39" s="389" t="s">
        <v>1008</v>
      </c>
      <c r="T39" s="85"/>
      <c r="U39" s="85"/>
      <c r="V39" s="85"/>
      <c r="W39" s="390" t="s">
        <v>1009</v>
      </c>
      <c r="X39" s="1108"/>
      <c r="Z39" s="82"/>
      <c r="AA39" s="1098"/>
      <c r="AC39" s="9">
        <v>1</v>
      </c>
    </row>
    <row r="40" spans="2:29" ht="21" customHeight="1">
      <c r="B40" s="391"/>
      <c r="C40" s="392"/>
      <c r="D40" s="94"/>
      <c r="E40" s="94"/>
      <c r="F40" s="94"/>
      <c r="G40" s="393"/>
      <c r="H40" s="373"/>
      <c r="J40" s="391"/>
      <c r="K40" s="1109"/>
      <c r="L40" s="94"/>
      <c r="M40" s="94"/>
      <c r="N40" s="94"/>
      <c r="O40" s="393"/>
      <c r="P40" s="373"/>
      <c r="R40" s="391"/>
      <c r="S40" s="1109"/>
      <c r="T40" s="94"/>
      <c r="U40" s="94"/>
      <c r="V40" s="94"/>
      <c r="W40" s="393"/>
      <c r="X40" s="373"/>
      <c r="Z40" s="82"/>
      <c r="AA40" s="1098"/>
      <c r="AC40" s="9">
        <v>1</v>
      </c>
    </row>
    <row r="41" spans="2:29" ht="21" customHeight="1">
      <c r="B41" s="362"/>
      <c r="C41" s="261"/>
      <c r="D41" s="261"/>
      <c r="E41" s="261"/>
      <c r="F41" s="261"/>
      <c r="G41" s="261"/>
      <c r="H41" s="364"/>
      <c r="J41" s="362"/>
      <c r="K41" s="261"/>
      <c r="L41" s="261"/>
      <c r="M41" s="261"/>
      <c r="N41" s="261"/>
      <c r="O41" s="261"/>
      <c r="P41" s="364"/>
      <c r="R41" s="362"/>
      <c r="S41" s="85"/>
      <c r="T41" s="85"/>
      <c r="U41" s="85"/>
      <c r="V41" s="85"/>
      <c r="W41" s="85"/>
      <c r="X41" s="293"/>
      <c r="Z41" s="82"/>
      <c r="AA41" s="1098"/>
      <c r="AC41" s="9">
        <v>1</v>
      </c>
    </row>
    <row r="42" spans="2:29" ht="21" customHeight="1">
      <c r="B42" s="1103"/>
      <c r="C42" s="386" t="s">
        <v>340</v>
      </c>
      <c r="D42" s="85"/>
      <c r="E42" s="85"/>
      <c r="F42" s="85"/>
      <c r="G42" s="85"/>
      <c r="H42" s="293"/>
      <c r="J42" s="1103"/>
      <c r="K42" s="968" t="s">
        <v>1010</v>
      </c>
      <c r="L42" s="85"/>
      <c r="M42" s="85"/>
      <c r="N42" s="85"/>
      <c r="O42" s="85"/>
      <c r="P42" s="293"/>
      <c r="R42" s="1103"/>
      <c r="S42" s="968" t="s">
        <v>1011</v>
      </c>
      <c r="T42" s="85"/>
      <c r="U42" s="85"/>
      <c r="V42" s="85"/>
      <c r="W42" s="85"/>
      <c r="X42" s="293"/>
      <c r="Z42" s="82"/>
      <c r="AA42" s="1098"/>
      <c r="AC42" s="9">
        <v>1</v>
      </c>
    </row>
    <row r="43" spans="2:29" ht="21" customHeight="1">
      <c r="B43" s="1103"/>
      <c r="C43" s="376" t="s">
        <v>341</v>
      </c>
      <c r="D43" s="85"/>
      <c r="E43" s="85"/>
      <c r="F43" s="85"/>
      <c r="G43" s="376" t="s">
        <v>342</v>
      </c>
      <c r="H43" s="293"/>
      <c r="J43" s="1103"/>
      <c r="K43" s="376" t="s">
        <v>1012</v>
      </c>
      <c r="L43" s="85"/>
      <c r="M43" s="85"/>
      <c r="N43" s="85"/>
      <c r="O43" s="376" t="s">
        <v>1013</v>
      </c>
      <c r="P43" s="293"/>
      <c r="R43" s="1103"/>
      <c r="S43" s="376" t="s">
        <v>1014</v>
      </c>
      <c r="T43" s="85"/>
      <c r="U43" s="85"/>
      <c r="V43" s="85"/>
      <c r="W43" s="376" t="s">
        <v>342</v>
      </c>
      <c r="X43" s="293"/>
      <c r="Z43" s="82"/>
      <c r="AA43" s="1098"/>
      <c r="AC43" s="9">
        <v>1</v>
      </c>
    </row>
    <row r="44" spans="2:29" ht="21" customHeight="1">
      <c r="B44" s="1103"/>
      <c r="C44" s="376" t="s">
        <v>343</v>
      </c>
      <c r="D44" s="85"/>
      <c r="E44" s="85"/>
      <c r="F44" s="85"/>
      <c r="G44" s="394" t="s">
        <v>344</v>
      </c>
      <c r="H44" s="293"/>
      <c r="J44" s="1103"/>
      <c r="K44" s="376" t="s">
        <v>1015</v>
      </c>
      <c r="L44" s="85"/>
      <c r="M44" s="85"/>
      <c r="N44" s="85"/>
      <c r="O44" s="394" t="s">
        <v>1016</v>
      </c>
      <c r="P44" s="293"/>
      <c r="R44" s="1103"/>
      <c r="S44" s="376" t="s">
        <v>1017</v>
      </c>
      <c r="T44" s="85"/>
      <c r="U44" s="85"/>
      <c r="V44" s="85"/>
      <c r="W44" s="394" t="s">
        <v>1018</v>
      </c>
      <c r="X44" s="293"/>
      <c r="Z44" s="82"/>
      <c r="AA44" s="1098"/>
      <c r="AC44" s="9">
        <v>1</v>
      </c>
    </row>
    <row r="45" spans="2:29" ht="21" customHeight="1">
      <c r="B45" s="1103"/>
      <c r="C45" s="394" t="s">
        <v>345</v>
      </c>
      <c r="D45" s="85"/>
      <c r="E45" s="85"/>
      <c r="F45" s="85"/>
      <c r="G45" s="394" t="s">
        <v>346</v>
      </c>
      <c r="H45" s="293"/>
      <c r="J45" s="1103"/>
      <c r="K45" s="394" t="s">
        <v>1019</v>
      </c>
      <c r="L45" s="85"/>
      <c r="M45" s="85"/>
      <c r="N45" s="85"/>
      <c r="O45" s="394" t="s">
        <v>1020</v>
      </c>
      <c r="P45" s="293"/>
      <c r="R45" s="1103"/>
      <c r="S45" s="394" t="s">
        <v>1021</v>
      </c>
      <c r="T45" s="85"/>
      <c r="U45" s="85"/>
      <c r="V45" s="85"/>
      <c r="W45" s="394" t="s">
        <v>1022</v>
      </c>
      <c r="X45" s="293"/>
      <c r="Z45" s="82"/>
      <c r="AA45" s="1098"/>
      <c r="AC45" s="9">
        <v>1</v>
      </c>
    </row>
    <row r="46" spans="2:29" ht="21" customHeight="1">
      <c r="B46" s="1103"/>
      <c r="C46" s="376" t="s">
        <v>347</v>
      </c>
      <c r="D46" s="85"/>
      <c r="E46" s="85"/>
      <c r="F46" s="85"/>
      <c r="G46" s="85"/>
      <c r="H46" s="293"/>
      <c r="J46" s="1103"/>
      <c r="K46" s="394" t="s">
        <v>1023</v>
      </c>
      <c r="L46" s="85"/>
      <c r="M46" s="85"/>
      <c r="N46" s="85"/>
      <c r="O46" s="85"/>
      <c r="P46" s="293"/>
      <c r="R46" s="1103"/>
      <c r="S46" s="394" t="s">
        <v>1024</v>
      </c>
      <c r="T46" s="85"/>
      <c r="U46" s="85"/>
      <c r="V46" s="85"/>
      <c r="W46" s="85"/>
      <c r="X46" s="293"/>
      <c r="Z46" s="82"/>
      <c r="AA46" s="1098"/>
      <c r="AC46" s="9">
        <v>1</v>
      </c>
    </row>
    <row r="47" spans="2:29" ht="21" customHeight="1">
      <c r="B47" s="1103"/>
      <c r="C47" s="394" t="s">
        <v>348</v>
      </c>
      <c r="D47" s="85"/>
      <c r="E47" s="85"/>
      <c r="F47" s="85"/>
      <c r="G47" s="85"/>
      <c r="H47" s="293"/>
      <c r="J47" s="1103"/>
      <c r="K47" s="376" t="s">
        <v>1025</v>
      </c>
      <c r="L47" s="85"/>
      <c r="M47" s="85"/>
      <c r="N47" s="85"/>
      <c r="O47" s="85"/>
      <c r="P47" s="293"/>
      <c r="R47" s="1103"/>
      <c r="S47" s="394" t="s">
        <v>1026</v>
      </c>
      <c r="T47" s="85"/>
      <c r="U47" s="85"/>
      <c r="V47" s="85"/>
      <c r="W47" s="85"/>
      <c r="X47" s="293"/>
      <c r="Z47" s="82"/>
      <c r="AA47" s="1098"/>
      <c r="AC47" s="9">
        <v>1</v>
      </c>
    </row>
    <row r="48" spans="2:29" ht="21" customHeight="1" thickBot="1">
      <c r="B48" s="395"/>
      <c r="C48" s="396"/>
      <c r="D48" s="94"/>
      <c r="E48" s="94"/>
      <c r="F48" s="94"/>
      <c r="G48" s="94"/>
      <c r="H48" s="373"/>
      <c r="J48" s="395"/>
      <c r="K48" s="396"/>
      <c r="L48" s="94"/>
      <c r="M48" s="94"/>
      <c r="N48" s="94"/>
      <c r="O48" s="94"/>
      <c r="P48" s="373"/>
      <c r="R48" s="395"/>
      <c r="S48" s="396"/>
      <c r="T48" s="94"/>
      <c r="U48" s="94"/>
      <c r="V48" s="94"/>
      <c r="W48" s="94"/>
      <c r="X48" s="373"/>
      <c r="Z48" s="82"/>
      <c r="AA48" s="1098"/>
      <c r="AC48" s="9">
        <v>1</v>
      </c>
    </row>
    <row r="49" spans="2:29" ht="21" customHeight="1">
      <c r="B49" s="397" t="s">
        <v>349</v>
      </c>
      <c r="C49" s="935" t="s">
        <v>350</v>
      </c>
      <c r="D49" s="936"/>
      <c r="E49" s="936"/>
      <c r="F49" s="936"/>
      <c r="G49" s="936"/>
      <c r="H49" s="398" t="s">
        <v>351</v>
      </c>
      <c r="J49" s="397" t="s">
        <v>1027</v>
      </c>
      <c r="K49" s="935" t="s">
        <v>1028</v>
      </c>
      <c r="L49" s="936"/>
      <c r="M49" s="936"/>
      <c r="N49" s="936"/>
      <c r="O49" s="936"/>
      <c r="P49" s="398" t="s">
        <v>1029</v>
      </c>
      <c r="R49" s="397" t="s">
        <v>349</v>
      </c>
      <c r="S49" s="935" t="s">
        <v>1030</v>
      </c>
      <c r="T49" s="936"/>
      <c r="U49" s="936"/>
      <c r="V49" s="936"/>
      <c r="W49" s="936"/>
      <c r="X49" s="398" t="s">
        <v>1031</v>
      </c>
      <c r="Z49" s="82"/>
      <c r="AA49" s="1098"/>
      <c r="AC49" s="9">
        <v>1</v>
      </c>
    </row>
    <row r="50" spans="2:29" ht="21" customHeight="1">
      <c r="B50" s="1110"/>
      <c r="C50" s="399"/>
      <c r="D50" s="400"/>
      <c r="E50" s="400"/>
      <c r="F50" s="400"/>
      <c r="G50" s="400"/>
      <c r="H50" s="401" t="s">
        <v>352</v>
      </c>
      <c r="J50" s="1110"/>
      <c r="K50" s="399"/>
      <c r="L50" s="400"/>
      <c r="M50" s="400"/>
      <c r="N50" s="400"/>
      <c r="O50" s="400"/>
      <c r="P50" s="401" t="s">
        <v>1032</v>
      </c>
      <c r="R50" s="1110"/>
      <c r="S50" s="399"/>
      <c r="T50" s="400"/>
      <c r="U50" s="400"/>
      <c r="V50" s="400"/>
      <c r="W50" s="400"/>
      <c r="X50" s="401" t="s">
        <v>1033</v>
      </c>
      <c r="Z50" s="82"/>
      <c r="AA50" s="1098"/>
      <c r="AC50" s="9">
        <v>1</v>
      </c>
    </row>
    <row r="51" spans="2:29" ht="21" customHeight="1">
      <c r="B51" s="1111" t="s">
        <v>353</v>
      </c>
      <c r="C51" s="18" t="s">
        <v>16</v>
      </c>
      <c r="D51" s="360"/>
      <c r="E51" s="360"/>
      <c r="F51" s="360"/>
      <c r="G51" s="360"/>
      <c r="H51" s="2370" t="s">
        <v>354</v>
      </c>
      <c r="J51" s="1111" t="s">
        <v>1034</v>
      </c>
      <c r="K51" s="18" t="s">
        <v>1035</v>
      </c>
      <c r="L51" s="360"/>
      <c r="M51" s="360"/>
      <c r="N51" s="360"/>
      <c r="O51" s="360"/>
      <c r="P51" s="2370" t="s">
        <v>1036</v>
      </c>
      <c r="R51" s="1111" t="s">
        <v>1037</v>
      </c>
      <c r="S51" s="18" t="s">
        <v>1038</v>
      </c>
      <c r="T51" s="360"/>
      <c r="U51" s="360"/>
      <c r="V51" s="360"/>
      <c r="W51" s="360"/>
      <c r="X51" s="2370" t="s">
        <v>1039</v>
      </c>
      <c r="Z51" s="82"/>
      <c r="AA51" s="1098"/>
      <c r="AC51" s="9">
        <v>1</v>
      </c>
    </row>
    <row r="52" spans="2:29" ht="21" customHeight="1">
      <c r="B52" s="1111"/>
      <c r="C52" s="402"/>
      <c r="D52" s="360"/>
      <c r="E52" s="360"/>
      <c r="F52" s="360"/>
      <c r="G52" s="360"/>
      <c r="H52" s="2370"/>
      <c r="J52" s="1111"/>
      <c r="K52" s="402"/>
      <c r="L52" s="360"/>
      <c r="M52" s="360"/>
      <c r="N52" s="360"/>
      <c r="O52" s="360"/>
      <c r="P52" s="2370"/>
      <c r="R52" s="1111"/>
      <c r="S52" s="402"/>
      <c r="T52" s="360"/>
      <c r="U52" s="360"/>
      <c r="V52" s="360"/>
      <c r="W52" s="360"/>
      <c r="X52" s="2370"/>
      <c r="Z52" s="82"/>
      <c r="AA52" s="1098"/>
      <c r="AC52" s="9">
        <v>1</v>
      </c>
    </row>
    <row r="53" spans="2:29" ht="21" customHeight="1">
      <c r="B53" s="1112" t="s">
        <v>666</v>
      </c>
      <c r="C53" s="2371" t="s">
        <v>1040</v>
      </c>
      <c r="D53" s="2371"/>
      <c r="E53" s="2371"/>
      <c r="F53" s="2371"/>
      <c r="G53" s="360"/>
      <c r="H53" s="2370"/>
      <c r="J53" s="1112" t="s">
        <v>1041</v>
      </c>
      <c r="K53" s="2371" t="s">
        <v>1042</v>
      </c>
      <c r="L53" s="2371"/>
      <c r="M53" s="2371"/>
      <c r="N53" s="2371"/>
      <c r="O53" s="360"/>
      <c r="P53" s="2370"/>
      <c r="R53" s="1112" t="s">
        <v>1043</v>
      </c>
      <c r="S53" s="2371" t="s">
        <v>1044</v>
      </c>
      <c r="T53" s="2371"/>
      <c r="U53" s="2371"/>
      <c r="V53" s="2371"/>
      <c r="W53" s="360"/>
      <c r="X53" s="2370"/>
      <c r="Z53" s="82"/>
      <c r="AA53" s="1098"/>
      <c r="AC53" s="9">
        <v>1</v>
      </c>
    </row>
    <row r="54" spans="2:29" ht="21" customHeight="1">
      <c r="B54" s="1111"/>
      <c r="C54" s="2371"/>
      <c r="D54" s="2371"/>
      <c r="E54" s="2371"/>
      <c r="F54" s="2371"/>
      <c r="G54" s="360"/>
      <c r="H54" s="361"/>
      <c r="J54" s="1111"/>
      <c r="K54" s="2371"/>
      <c r="L54" s="2371"/>
      <c r="M54" s="2371"/>
      <c r="N54" s="2371"/>
      <c r="O54" s="360"/>
      <c r="P54" s="361"/>
      <c r="R54" s="1111"/>
      <c r="S54" s="2371"/>
      <c r="T54" s="2371"/>
      <c r="U54" s="2371"/>
      <c r="V54" s="2371"/>
      <c r="W54" s="360"/>
      <c r="X54" s="361"/>
      <c r="Z54" s="82"/>
      <c r="AA54" s="1098"/>
      <c r="AC54" s="9">
        <v>1</v>
      </c>
    </row>
    <row r="55" spans="2:29" ht="21" customHeight="1">
      <c r="B55" s="1111"/>
      <c r="C55" s="403"/>
      <c r="D55" s="404"/>
      <c r="E55" s="404"/>
      <c r="F55" s="404"/>
      <c r="G55" s="360"/>
      <c r="H55" s="361"/>
      <c r="J55" s="1111"/>
      <c r="K55" s="403"/>
      <c r="L55" s="404"/>
      <c r="M55" s="404"/>
      <c r="N55" s="404"/>
      <c r="O55" s="360"/>
      <c r="P55" s="361"/>
      <c r="R55" s="1111"/>
      <c r="S55" s="403"/>
      <c r="T55" s="404"/>
      <c r="U55" s="404"/>
      <c r="V55" s="404"/>
      <c r="W55" s="360"/>
      <c r="X55" s="361"/>
      <c r="Z55" s="82"/>
      <c r="AA55" s="1098"/>
      <c r="AC55" s="9">
        <v>1</v>
      </c>
    </row>
    <row r="56" spans="2:29" ht="21" customHeight="1">
      <c r="B56" s="1111"/>
      <c r="C56" s="403" t="s">
        <v>355</v>
      </c>
      <c r="D56" s="404"/>
      <c r="E56" s="404"/>
      <c r="F56" s="404"/>
      <c r="G56" s="360"/>
      <c r="H56" s="361"/>
      <c r="J56" s="1111"/>
      <c r="K56" s="403" t="s">
        <v>1045</v>
      </c>
      <c r="L56" s="404"/>
      <c r="M56" s="404"/>
      <c r="N56" s="404"/>
      <c r="O56" s="360"/>
      <c r="P56" s="361"/>
      <c r="R56" s="1111"/>
      <c r="S56" s="403" t="s">
        <v>1046</v>
      </c>
      <c r="T56" s="404"/>
      <c r="U56" s="404"/>
      <c r="V56" s="404"/>
      <c r="W56" s="360"/>
      <c r="X56" s="361"/>
      <c r="Z56" s="82"/>
      <c r="AA56" s="1098"/>
      <c r="AC56" s="9">
        <v>1</v>
      </c>
    </row>
    <row r="57" spans="2:29" ht="21" customHeight="1">
      <c r="B57" s="1113"/>
      <c r="C57" s="405"/>
      <c r="D57" s="360"/>
      <c r="E57" s="360"/>
      <c r="F57" s="360"/>
      <c r="G57" s="360"/>
      <c r="H57" s="361"/>
      <c r="J57" s="1113"/>
      <c r="K57" s="405"/>
      <c r="L57" s="360"/>
      <c r="M57" s="360"/>
      <c r="N57" s="360"/>
      <c r="O57" s="360"/>
      <c r="P57" s="361"/>
      <c r="R57" s="1113"/>
      <c r="S57" s="405"/>
      <c r="T57" s="360"/>
      <c r="U57" s="360"/>
      <c r="V57" s="360"/>
      <c r="W57" s="360"/>
      <c r="X57" s="361"/>
      <c r="Z57" s="82"/>
      <c r="AA57" s="1098"/>
      <c r="AC57" s="9">
        <v>1</v>
      </c>
    </row>
    <row r="58" spans="2:29" ht="21" customHeight="1">
      <c r="B58" s="1114" t="s">
        <v>356</v>
      </c>
      <c r="C58" s="406"/>
      <c r="D58" s="407"/>
      <c r="E58" s="408"/>
      <c r="F58" s="360"/>
      <c r="G58" s="360"/>
      <c r="H58" s="361"/>
      <c r="J58" s="1114" t="s">
        <v>1047</v>
      </c>
      <c r="K58" s="406"/>
      <c r="L58" s="407"/>
      <c r="M58" s="408"/>
      <c r="N58" s="360"/>
      <c r="O58" s="360"/>
      <c r="P58" s="361"/>
      <c r="R58" s="1114" t="s">
        <v>1048</v>
      </c>
      <c r="S58" s="406"/>
      <c r="T58" s="407"/>
      <c r="U58" s="408"/>
      <c r="V58" s="360"/>
      <c r="W58" s="360"/>
      <c r="X58" s="361"/>
      <c r="Z58" s="82"/>
      <c r="AA58" s="1098"/>
      <c r="AC58" s="9">
        <v>1</v>
      </c>
    </row>
    <row r="59" spans="2:29" ht="21" customHeight="1">
      <c r="B59" s="1094"/>
      <c r="C59" s="360"/>
      <c r="D59" s="409" t="str">
        <f>IF(ISTEXT(E59),"Recette mère ►",#REF!)</f>
        <v>Recette mère ►</v>
      </c>
      <c r="E59" s="79" t="s">
        <v>357</v>
      </c>
      <c r="F59" s="360"/>
      <c r="G59" s="360"/>
      <c r="H59" s="361"/>
      <c r="J59" s="1094"/>
      <c r="K59" s="360"/>
      <c r="L59" s="409" t="s">
        <v>1049</v>
      </c>
      <c r="M59" s="79" t="s">
        <v>1050</v>
      </c>
      <c r="N59" s="360"/>
      <c r="O59" s="360"/>
      <c r="P59" s="361"/>
      <c r="R59" s="1094"/>
      <c r="S59" s="360"/>
      <c r="T59" s="409" t="s">
        <v>1051</v>
      </c>
      <c r="U59" s="79" t="s">
        <v>1052</v>
      </c>
      <c r="V59" s="360"/>
      <c r="W59" s="360"/>
      <c r="X59" s="361"/>
      <c r="Z59" s="82"/>
      <c r="AA59" s="1098"/>
      <c r="AC59" s="9">
        <v>1</v>
      </c>
    </row>
    <row r="60" spans="2:29" ht="21" customHeight="1">
      <c r="B60" s="1094"/>
      <c r="C60" s="360"/>
      <c r="D60" s="360"/>
      <c r="E60" s="360"/>
      <c r="F60" s="360"/>
      <c r="G60" s="360"/>
      <c r="H60" s="361"/>
      <c r="J60" s="1094"/>
      <c r="K60" s="360"/>
      <c r="L60" s="360"/>
      <c r="M60" s="360"/>
      <c r="N60" s="360"/>
      <c r="O60" s="360"/>
      <c r="P60" s="361"/>
      <c r="R60" s="1094"/>
      <c r="S60" s="360"/>
      <c r="T60" s="360"/>
      <c r="U60" s="360"/>
      <c r="V60" s="360"/>
      <c r="W60" s="360"/>
      <c r="X60" s="361"/>
      <c r="Z60" s="82"/>
      <c r="AA60" s="1098"/>
      <c r="AC60" s="9">
        <v>1</v>
      </c>
    </row>
    <row r="61" spans="2:29" ht="21" customHeight="1">
      <c r="B61" s="1094"/>
      <c r="C61" s="410" t="s">
        <v>358</v>
      </c>
      <c r="D61" s="411"/>
      <c r="E61" s="412"/>
      <c r="F61" s="360"/>
      <c r="G61" s="360"/>
      <c r="H61" s="361"/>
      <c r="J61" s="1094"/>
      <c r="K61" s="410" t="s">
        <v>1053</v>
      </c>
      <c r="L61" s="411"/>
      <c r="M61" s="412"/>
      <c r="N61" s="360"/>
      <c r="O61" s="360"/>
      <c r="P61" s="361"/>
      <c r="R61" s="1094"/>
      <c r="S61" s="410" t="s">
        <v>1054</v>
      </c>
      <c r="T61" s="411"/>
      <c r="U61" s="412"/>
      <c r="V61" s="360"/>
      <c r="W61" s="360"/>
      <c r="X61" s="361"/>
      <c r="Z61" s="82"/>
      <c r="AA61" s="1098"/>
      <c r="AC61" s="9">
        <v>1</v>
      </c>
    </row>
    <row r="62" spans="2:29" ht="21" customHeight="1">
      <c r="B62" s="1094"/>
      <c r="C62" s="2380" t="s">
        <v>359</v>
      </c>
      <c r="D62" s="413" t="s">
        <v>360</v>
      </c>
      <c r="E62" s="937"/>
      <c r="F62" s="360"/>
      <c r="G62" s="360"/>
      <c r="H62" s="361"/>
      <c r="J62" s="1094"/>
      <c r="K62" s="2383" t="s">
        <v>1055</v>
      </c>
      <c r="L62" s="413" t="s">
        <v>1056</v>
      </c>
      <c r="M62" s="937"/>
      <c r="N62" s="360"/>
      <c r="O62" s="360"/>
      <c r="P62" s="361"/>
      <c r="R62" s="1094"/>
      <c r="S62" s="2380" t="s">
        <v>1057</v>
      </c>
      <c r="T62" s="413" t="s">
        <v>1058</v>
      </c>
      <c r="U62" s="937"/>
      <c r="V62" s="360"/>
      <c r="W62" s="360"/>
      <c r="X62" s="361"/>
      <c r="Z62" s="82"/>
      <c r="AA62" s="1098"/>
      <c r="AC62" s="9">
        <v>1</v>
      </c>
    </row>
    <row r="63" spans="2:29" ht="21" customHeight="1">
      <c r="B63" s="1094"/>
      <c r="C63" s="2381"/>
      <c r="D63" s="413" t="s">
        <v>361</v>
      </c>
      <c r="E63" s="937"/>
      <c r="F63" s="360"/>
      <c r="G63" s="360"/>
      <c r="H63" s="361"/>
      <c r="J63" s="1094"/>
      <c r="K63" s="2383"/>
      <c r="L63" s="413" t="s">
        <v>361</v>
      </c>
      <c r="M63" s="937"/>
      <c r="N63" s="360"/>
      <c r="O63" s="360"/>
      <c r="P63" s="361"/>
      <c r="R63" s="1094"/>
      <c r="S63" s="2381"/>
      <c r="T63" s="413" t="s">
        <v>361</v>
      </c>
      <c r="U63" s="937"/>
      <c r="V63" s="360"/>
      <c r="W63" s="360"/>
      <c r="X63" s="361"/>
      <c r="Z63" s="82"/>
      <c r="AA63" s="1098"/>
      <c r="AC63" s="9">
        <v>1</v>
      </c>
    </row>
    <row r="64" spans="2:29" ht="21" customHeight="1">
      <c r="B64" s="1094"/>
      <c r="C64" s="2381"/>
      <c r="D64" s="413" t="s">
        <v>362</v>
      </c>
      <c r="E64" s="937"/>
      <c r="F64" s="360"/>
      <c r="G64" s="360"/>
      <c r="H64" s="361"/>
      <c r="J64" s="1094"/>
      <c r="K64" s="2383"/>
      <c r="L64" s="413" t="s">
        <v>1059</v>
      </c>
      <c r="M64" s="937"/>
      <c r="N64" s="360"/>
      <c r="O64" s="360"/>
      <c r="P64" s="361"/>
      <c r="R64" s="1094"/>
      <c r="S64" s="2381"/>
      <c r="T64" s="413" t="s">
        <v>1060</v>
      </c>
      <c r="U64" s="937"/>
      <c r="V64" s="360"/>
      <c r="W64" s="360"/>
      <c r="X64" s="361"/>
      <c r="Z64" s="82"/>
      <c r="AA64" s="1098"/>
      <c r="AC64" s="9">
        <v>1</v>
      </c>
    </row>
    <row r="65" spans="2:29" ht="21" customHeight="1">
      <c r="B65" s="1094"/>
      <c r="C65" s="2381"/>
      <c r="D65" s="413" t="s">
        <v>363</v>
      </c>
      <c r="E65" s="937"/>
      <c r="F65" s="360"/>
      <c r="G65" s="360"/>
      <c r="H65" s="361"/>
      <c r="J65" s="1094"/>
      <c r="K65" s="2383"/>
      <c r="L65" s="413" t="s">
        <v>1061</v>
      </c>
      <c r="M65" s="937"/>
      <c r="N65" s="360"/>
      <c r="O65" s="360"/>
      <c r="P65" s="361"/>
      <c r="R65" s="1094"/>
      <c r="S65" s="2381"/>
      <c r="T65" s="413" t="s">
        <v>1061</v>
      </c>
      <c r="U65" s="937"/>
      <c r="V65" s="360"/>
      <c r="W65" s="360"/>
      <c r="X65" s="361"/>
      <c r="Z65" s="82"/>
      <c r="AA65" s="1098"/>
      <c r="AC65" s="9">
        <v>1</v>
      </c>
    </row>
    <row r="66" spans="2:29" ht="21" customHeight="1">
      <c r="B66" s="1094"/>
      <c r="C66" s="2381"/>
      <c r="D66" s="413" t="s">
        <v>364</v>
      </c>
      <c r="E66" s="937"/>
      <c r="F66" s="360"/>
      <c r="G66" s="360"/>
      <c r="H66" s="361"/>
      <c r="J66" s="1094"/>
      <c r="K66" s="2383"/>
      <c r="L66" s="413" t="s">
        <v>1062</v>
      </c>
      <c r="M66" s="937"/>
      <c r="N66" s="360"/>
      <c r="O66" s="360"/>
      <c r="P66" s="361"/>
      <c r="R66" s="1094"/>
      <c r="S66" s="2381"/>
      <c r="T66" s="413" t="s">
        <v>1063</v>
      </c>
      <c r="U66" s="937"/>
      <c r="V66" s="360"/>
      <c r="W66" s="360"/>
      <c r="X66" s="361"/>
      <c r="Z66" s="82"/>
      <c r="AA66" s="1098"/>
      <c r="AC66" s="9">
        <v>1</v>
      </c>
    </row>
    <row r="67" spans="2:29" ht="21" customHeight="1">
      <c r="B67" s="1094"/>
      <c r="C67" s="2382"/>
      <c r="D67" s="414" t="s">
        <v>365</v>
      </c>
      <c r="E67" s="415"/>
      <c r="F67" s="360"/>
      <c r="G67" s="360"/>
      <c r="H67" s="361"/>
      <c r="J67" s="1094"/>
      <c r="K67" s="2384"/>
      <c r="L67" s="414" t="s">
        <v>1064</v>
      </c>
      <c r="M67" s="415"/>
      <c r="N67" s="360"/>
      <c r="O67" s="360"/>
      <c r="P67" s="361"/>
      <c r="R67" s="1094"/>
      <c r="S67" s="2382"/>
      <c r="T67" s="414" t="s">
        <v>1065</v>
      </c>
      <c r="U67" s="415"/>
      <c r="V67" s="360"/>
      <c r="W67" s="360"/>
      <c r="X67" s="361"/>
      <c r="Z67" s="82"/>
      <c r="AA67" s="1098"/>
      <c r="AC67" s="9">
        <v>1</v>
      </c>
    </row>
    <row r="68" spans="2:29" ht="21" customHeight="1">
      <c r="B68" s="1115"/>
      <c r="C68" s="416"/>
      <c r="D68" s="417"/>
      <c r="E68" s="360"/>
      <c r="F68" s="360"/>
      <c r="G68" s="360"/>
      <c r="H68" s="361"/>
      <c r="J68" s="1115"/>
      <c r="K68" s="416"/>
      <c r="L68" s="417"/>
      <c r="M68" s="360"/>
      <c r="N68" s="360"/>
      <c r="O68" s="360"/>
      <c r="P68" s="361"/>
      <c r="R68" s="1115"/>
      <c r="S68" s="416"/>
      <c r="T68" s="417"/>
      <c r="U68" s="360"/>
      <c r="V68" s="360"/>
      <c r="W68" s="360"/>
      <c r="X68" s="361"/>
      <c r="Z68" s="82"/>
      <c r="AA68" s="1098"/>
      <c r="AC68" s="9">
        <v>1</v>
      </c>
    </row>
    <row r="69" spans="2:29" ht="21" customHeight="1">
      <c r="B69" s="1116" t="s">
        <v>18</v>
      </c>
      <c r="C69" s="418"/>
      <c r="D69" s="419"/>
      <c r="E69" s="419"/>
      <c r="F69" s="420" t="s">
        <v>19</v>
      </c>
      <c r="G69" s="23">
        <v>20</v>
      </c>
      <c r="H69" s="421" t="s">
        <v>247</v>
      </c>
      <c r="J69" s="1116" t="s">
        <v>18</v>
      </c>
      <c r="K69" s="418"/>
      <c r="L69" s="419"/>
      <c r="M69" s="419"/>
      <c r="N69" s="420" t="s">
        <v>19</v>
      </c>
      <c r="O69" s="23">
        <v>20</v>
      </c>
      <c r="P69" s="421" t="s">
        <v>247</v>
      </c>
      <c r="R69" s="1116" t="s">
        <v>1066</v>
      </c>
      <c r="S69" s="418"/>
      <c r="T69" s="419"/>
      <c r="U69" s="419"/>
      <c r="V69" s="420" t="s">
        <v>1067</v>
      </c>
      <c r="W69" s="23">
        <v>20</v>
      </c>
      <c r="X69" s="421" t="s">
        <v>989</v>
      </c>
      <c r="Z69" s="82"/>
      <c r="AA69" s="1098"/>
      <c r="AC69" s="9">
        <v>1</v>
      </c>
    </row>
    <row r="70" spans="2:29" ht="21" customHeight="1">
      <c r="B70" s="1117">
        <v>10</v>
      </c>
      <c r="C70" s="422" t="s">
        <v>187</v>
      </c>
      <c r="D70" s="419"/>
      <c r="E70" s="419"/>
      <c r="F70" s="423"/>
      <c r="G70" s="424" t="s">
        <v>21</v>
      </c>
      <c r="H70" s="425" t="s">
        <v>22</v>
      </c>
      <c r="J70" s="1117">
        <v>10</v>
      </c>
      <c r="K70" s="422" t="s">
        <v>187</v>
      </c>
      <c r="L70" s="419"/>
      <c r="M70" s="419"/>
      <c r="N70" s="423"/>
      <c r="O70" s="424" t="s">
        <v>21</v>
      </c>
      <c r="P70" s="425" t="s">
        <v>22</v>
      </c>
      <c r="R70" s="1117">
        <v>10</v>
      </c>
      <c r="S70" s="422" t="s">
        <v>989</v>
      </c>
      <c r="T70" s="419"/>
      <c r="U70" s="419"/>
      <c r="V70" s="423"/>
      <c r="W70" s="424" t="s">
        <v>21</v>
      </c>
      <c r="X70" s="425" t="s">
        <v>22</v>
      </c>
      <c r="Z70" s="82"/>
      <c r="AA70" s="1098"/>
      <c r="AC70" s="9">
        <v>1</v>
      </c>
    </row>
    <row r="71" spans="2:29" ht="21" customHeight="1">
      <c r="B71" s="1118" t="s">
        <v>43</v>
      </c>
      <c r="C71" s="426">
        <v>3.4219999999999997</v>
      </c>
      <c r="D71" s="419"/>
      <c r="E71" s="419"/>
      <c r="F71" s="427" t="s">
        <v>24</v>
      </c>
      <c r="G71" s="428">
        <v>10</v>
      </c>
      <c r="H71" s="30" t="s">
        <v>247</v>
      </c>
      <c r="J71" s="1118" t="s">
        <v>43</v>
      </c>
      <c r="K71" s="426">
        <v>3.4219999999999997</v>
      </c>
      <c r="L71" s="419"/>
      <c r="M71" s="419"/>
      <c r="N71" s="427" t="s">
        <v>24</v>
      </c>
      <c r="O71" s="428">
        <v>10</v>
      </c>
      <c r="P71" s="30" t="s">
        <v>247</v>
      </c>
      <c r="R71" s="1118" t="s">
        <v>43</v>
      </c>
      <c r="S71" s="426">
        <v>3.4219999999999997</v>
      </c>
      <c r="T71" s="419"/>
      <c r="U71" s="419"/>
      <c r="V71" s="427" t="s">
        <v>24</v>
      </c>
      <c r="W71" s="428">
        <v>10</v>
      </c>
      <c r="X71" s="30" t="s">
        <v>989</v>
      </c>
      <c r="Z71" s="82"/>
      <c r="AA71" s="1098"/>
      <c r="AC71" s="9">
        <v>1</v>
      </c>
    </row>
    <row r="72" spans="2:29" ht="21" customHeight="1">
      <c r="B72" s="1094"/>
      <c r="C72" s="360"/>
      <c r="D72" s="360"/>
      <c r="E72" s="360"/>
      <c r="F72" s="360"/>
      <c r="G72" s="360"/>
      <c r="H72" s="361"/>
      <c r="J72" s="1094"/>
      <c r="K72" s="360"/>
      <c r="L72" s="360"/>
      <c r="M72" s="360"/>
      <c r="N72" s="360"/>
      <c r="O72" s="360"/>
      <c r="P72" s="361"/>
      <c r="R72" s="1094"/>
      <c r="S72" s="360"/>
      <c r="T72" s="360"/>
      <c r="U72" s="360"/>
      <c r="V72" s="360"/>
      <c r="W72" s="360"/>
      <c r="X72" s="361"/>
      <c r="Y72" t="s">
        <v>7</v>
      </c>
      <c r="Z72" s="82"/>
      <c r="AA72" s="1098"/>
      <c r="AC72" s="9">
        <v>1</v>
      </c>
    </row>
    <row r="73" spans="2:29" ht="21" customHeight="1">
      <c r="B73" s="1104"/>
      <c r="C73" s="381"/>
      <c r="D73" s="382"/>
      <c r="E73" s="381"/>
      <c r="F73" s="381"/>
      <c r="G73" s="381"/>
      <c r="H73" s="383"/>
      <c r="J73" s="1104"/>
      <c r="K73" s="381"/>
      <c r="L73" s="382"/>
      <c r="M73" s="381"/>
      <c r="N73" s="381"/>
      <c r="O73" s="381"/>
      <c r="P73" s="383"/>
      <c r="R73" s="1104"/>
      <c r="S73" s="381"/>
      <c r="T73" s="382"/>
      <c r="U73" s="381"/>
      <c r="V73" s="381"/>
      <c r="W73" s="381"/>
      <c r="X73" s="383"/>
      <c r="Z73" s="82"/>
      <c r="AA73" s="1098"/>
      <c r="AC73" s="9">
        <v>1</v>
      </c>
    </row>
    <row r="74" spans="2:29" ht="21" customHeight="1">
      <c r="B74" s="1094"/>
      <c r="C74" s="360"/>
      <c r="D74" s="360"/>
      <c r="E74" s="360"/>
      <c r="F74" s="360"/>
      <c r="G74" s="360"/>
      <c r="H74" s="361"/>
      <c r="J74" s="1094"/>
      <c r="K74" s="360"/>
      <c r="L74" s="360"/>
      <c r="M74" s="360"/>
      <c r="N74" s="360"/>
      <c r="O74" s="360"/>
      <c r="P74" s="361"/>
      <c r="R74" s="1094"/>
      <c r="S74" s="360"/>
      <c r="T74" s="360"/>
      <c r="U74" s="360"/>
      <c r="V74" s="360"/>
      <c r="W74" s="360"/>
      <c r="X74" s="361"/>
      <c r="Z74" s="82"/>
      <c r="AA74" s="1098"/>
      <c r="AC74" s="9">
        <v>1</v>
      </c>
    </row>
    <row r="75" spans="2:29" ht="21" customHeight="1">
      <c r="B75" s="1119" t="s">
        <v>366</v>
      </c>
      <c r="C75" s="360"/>
      <c r="D75" s="360"/>
      <c r="E75" s="360"/>
      <c r="F75" s="360"/>
      <c r="G75" s="360"/>
      <c r="H75" s="361"/>
      <c r="J75" s="1119" t="s">
        <v>1068</v>
      </c>
      <c r="K75" s="360"/>
      <c r="L75" s="360"/>
      <c r="M75" s="360"/>
      <c r="N75" s="360"/>
      <c r="O75" s="360"/>
      <c r="P75" s="361"/>
      <c r="R75" s="1119" t="s">
        <v>1069</v>
      </c>
      <c r="S75" s="360"/>
      <c r="T75" s="360"/>
      <c r="U75" s="360"/>
      <c r="V75" s="360"/>
      <c r="W75" s="360"/>
      <c r="X75" s="361"/>
      <c r="Z75" s="82"/>
      <c r="AA75" s="1098"/>
      <c r="AC75" s="9">
        <v>1</v>
      </c>
    </row>
    <row r="76" spans="2:29" ht="21" customHeight="1">
      <c r="B76" s="1119"/>
      <c r="C76" s="360"/>
      <c r="D76" s="360"/>
      <c r="E76" s="360"/>
      <c r="F76" s="360"/>
      <c r="G76" s="360"/>
      <c r="H76" s="361"/>
      <c r="J76" s="1119"/>
      <c r="K76" s="360"/>
      <c r="L76" s="360"/>
      <c r="M76" s="360"/>
      <c r="N76" s="360"/>
      <c r="O76" s="360"/>
      <c r="P76" s="361"/>
      <c r="R76" s="1119"/>
      <c r="S76" s="360"/>
      <c r="T76" s="360"/>
      <c r="U76" s="360"/>
      <c r="V76" s="360"/>
      <c r="W76" s="360"/>
      <c r="X76" s="361"/>
      <c r="Z76" s="82"/>
      <c r="AA76" s="1098"/>
      <c r="AC76" s="9">
        <v>1</v>
      </c>
    </row>
    <row r="77" spans="2:29" ht="21" customHeight="1">
      <c r="B77" s="2376" t="s">
        <v>367</v>
      </c>
      <c r="C77" s="2377" t="s">
        <v>368</v>
      </c>
      <c r="D77" s="2377"/>
      <c r="E77" s="2377"/>
      <c r="F77" s="2377"/>
      <c r="G77" s="2377"/>
      <c r="H77" s="2378"/>
      <c r="J77" s="2376" t="s">
        <v>1070</v>
      </c>
      <c r="K77" s="2377" t="s">
        <v>1071</v>
      </c>
      <c r="L77" s="2377"/>
      <c r="M77" s="2377"/>
      <c r="N77" s="2377"/>
      <c r="O77" s="2377"/>
      <c r="P77" s="2378"/>
      <c r="R77" s="2379" t="s">
        <v>1072</v>
      </c>
      <c r="S77" s="2377" t="s">
        <v>1073</v>
      </c>
      <c r="T77" s="2377"/>
      <c r="U77" s="2377"/>
      <c r="V77" s="2377"/>
      <c r="W77" s="2377"/>
      <c r="X77" s="2378"/>
      <c r="Z77" s="82"/>
      <c r="AA77" s="1098"/>
      <c r="AC77" s="9">
        <v>1</v>
      </c>
    </row>
    <row r="78" spans="2:29" ht="21" customHeight="1">
      <c r="B78" s="2376"/>
      <c r="C78" s="2377"/>
      <c r="D78" s="2377"/>
      <c r="E78" s="2377"/>
      <c r="F78" s="2377"/>
      <c r="G78" s="2377"/>
      <c r="H78" s="2378"/>
      <c r="J78" s="2376"/>
      <c r="K78" s="2377"/>
      <c r="L78" s="2377"/>
      <c r="M78" s="2377"/>
      <c r="N78" s="2377"/>
      <c r="O78" s="2377"/>
      <c r="P78" s="2378"/>
      <c r="R78" s="2379"/>
      <c r="S78" s="2377"/>
      <c r="T78" s="2377"/>
      <c r="U78" s="2377"/>
      <c r="V78" s="2377"/>
      <c r="W78" s="2377"/>
      <c r="X78" s="2378"/>
      <c r="Z78" s="82"/>
      <c r="AA78" s="1098"/>
      <c r="AC78" s="9">
        <v>1</v>
      </c>
    </row>
    <row r="79" spans="2:29" ht="21" customHeight="1">
      <c r="B79" s="2376"/>
      <c r="C79" s="429" t="s">
        <v>369</v>
      </c>
      <c r="D79" s="429"/>
      <c r="E79" s="429"/>
      <c r="F79" s="429"/>
      <c r="G79" s="430"/>
      <c r="H79" s="431"/>
      <c r="J79" s="2376"/>
      <c r="K79" s="429" t="s">
        <v>1074</v>
      </c>
      <c r="L79" s="429"/>
      <c r="M79" s="429"/>
      <c r="N79" s="429"/>
      <c r="O79" s="430"/>
      <c r="P79" s="431"/>
      <c r="R79" s="2379"/>
      <c r="S79" s="429" t="s">
        <v>1075</v>
      </c>
      <c r="T79" s="429"/>
      <c r="U79" s="429"/>
      <c r="V79" s="429"/>
      <c r="W79" s="430"/>
      <c r="X79" s="431"/>
      <c r="Z79" s="82"/>
      <c r="AA79" s="1098"/>
      <c r="AC79" s="9">
        <v>1</v>
      </c>
    </row>
    <row r="80" spans="2:29" ht="21" customHeight="1">
      <c r="B80" s="2376"/>
      <c r="C80" s="429" t="s">
        <v>370</v>
      </c>
      <c r="D80" s="432"/>
      <c r="E80" s="432"/>
      <c r="F80" s="432"/>
      <c r="G80" s="430"/>
      <c r="H80" s="431"/>
      <c r="J80" s="2376"/>
      <c r="K80" s="429" t="s">
        <v>1076</v>
      </c>
      <c r="L80" s="432"/>
      <c r="M80" s="432"/>
      <c r="N80" s="432"/>
      <c r="O80" s="430"/>
      <c r="P80" s="431"/>
      <c r="R80" s="2379"/>
      <c r="S80" s="429" t="s">
        <v>1077</v>
      </c>
      <c r="T80" s="432"/>
      <c r="U80" s="432"/>
      <c r="V80" s="432"/>
      <c r="W80" s="430"/>
      <c r="X80" s="431"/>
      <c r="Z80" s="82"/>
      <c r="AA80" s="1098"/>
      <c r="AC80" s="9">
        <v>1</v>
      </c>
    </row>
    <row r="81" spans="2:29" ht="21" customHeight="1">
      <c r="B81" s="1119"/>
      <c r="C81" s="429"/>
      <c r="D81" s="432"/>
      <c r="E81" s="432"/>
      <c r="F81" s="432"/>
      <c r="G81" s="430"/>
      <c r="H81" s="431"/>
      <c r="J81" s="1119"/>
      <c r="K81" s="429"/>
      <c r="L81" s="432"/>
      <c r="M81" s="432"/>
      <c r="N81" s="432"/>
      <c r="O81" s="430"/>
      <c r="P81" s="431"/>
      <c r="R81" s="1119"/>
      <c r="S81" s="429"/>
      <c r="T81" s="432"/>
      <c r="U81" s="432"/>
      <c r="V81" s="432"/>
      <c r="W81" s="430"/>
      <c r="X81" s="431"/>
      <c r="Z81" s="82"/>
      <c r="AA81" s="1098"/>
      <c r="AC81" s="9">
        <v>1</v>
      </c>
    </row>
    <row r="82" spans="2:29" ht="21" customHeight="1">
      <c r="B82" s="1120" t="s">
        <v>371</v>
      </c>
      <c r="C82" s="360"/>
      <c r="D82" s="360"/>
      <c r="E82" s="360"/>
      <c r="F82" s="360"/>
      <c r="G82" s="360"/>
      <c r="H82" s="361"/>
      <c r="J82" s="1120" t="s">
        <v>1078</v>
      </c>
      <c r="K82" s="360"/>
      <c r="L82" s="360"/>
      <c r="M82" s="360"/>
      <c r="N82" s="360"/>
      <c r="O82" s="360"/>
      <c r="P82" s="361"/>
      <c r="R82" s="1120" t="s">
        <v>1079</v>
      </c>
      <c r="S82" s="360"/>
      <c r="T82" s="360"/>
      <c r="U82" s="360"/>
      <c r="V82" s="360"/>
      <c r="W82" s="360"/>
      <c r="X82" s="361"/>
      <c r="Z82" s="82"/>
      <c r="AA82" s="1098"/>
      <c r="AC82" s="9">
        <v>1</v>
      </c>
    </row>
    <row r="83" spans="2:29" ht="21" customHeight="1">
      <c r="B83" s="1094"/>
      <c r="C83" s="360"/>
      <c r="D83" s="360"/>
      <c r="E83" s="360"/>
      <c r="F83" s="360"/>
      <c r="G83" s="360"/>
      <c r="H83" s="361"/>
      <c r="J83" s="1094"/>
      <c r="K83" s="360"/>
      <c r="L83" s="360"/>
      <c r="M83" s="360"/>
      <c r="N83" s="360"/>
      <c r="O83" s="360"/>
      <c r="P83" s="361"/>
      <c r="R83" s="1094"/>
      <c r="S83" s="360"/>
      <c r="T83" s="360"/>
      <c r="U83" s="360"/>
      <c r="V83" s="360"/>
      <c r="W83" s="360"/>
      <c r="X83" s="361"/>
      <c r="Z83" s="82"/>
      <c r="AA83" s="1098"/>
      <c r="AC83" s="9">
        <v>1</v>
      </c>
    </row>
    <row r="84" spans="2:29" ht="21" customHeight="1">
      <c r="B84" s="1094"/>
      <c r="C84" s="360"/>
      <c r="D84" s="360"/>
      <c r="E84" s="360"/>
      <c r="F84" s="360"/>
      <c r="G84" s="360"/>
      <c r="H84" s="361"/>
      <c r="J84" s="1094"/>
      <c r="K84" s="360"/>
      <c r="L84" s="360"/>
      <c r="M84" s="360"/>
      <c r="N84" s="360"/>
      <c r="O84" s="360"/>
      <c r="P84" s="361"/>
      <c r="R84" s="1094"/>
      <c r="S84" s="360"/>
      <c r="T84" s="360"/>
      <c r="U84" s="360"/>
      <c r="V84" s="360"/>
      <c r="W84" s="360"/>
      <c r="X84" s="361"/>
      <c r="Z84" s="82"/>
      <c r="AA84" s="1098"/>
      <c r="AC84" s="9">
        <v>1</v>
      </c>
    </row>
    <row r="85" spans="2:29" ht="21" customHeight="1">
      <c r="B85" s="1094"/>
      <c r="C85" s="360"/>
      <c r="D85" s="360"/>
      <c r="E85" s="360"/>
      <c r="F85" s="360"/>
      <c r="G85" s="360"/>
      <c r="H85" s="361"/>
      <c r="J85" s="1094"/>
      <c r="K85" s="360"/>
      <c r="L85" s="360"/>
      <c r="M85" s="360"/>
      <c r="N85" s="360"/>
      <c r="O85" s="360"/>
      <c r="P85" s="361"/>
      <c r="R85" s="1094"/>
      <c r="S85" s="360"/>
      <c r="T85" s="360"/>
      <c r="U85" s="360"/>
      <c r="V85" s="360"/>
      <c r="W85" s="360"/>
      <c r="X85" s="361"/>
      <c r="Z85" s="82"/>
      <c r="AA85" s="1098"/>
      <c r="AC85" s="9">
        <v>1</v>
      </c>
    </row>
    <row r="86" spans="2:29" ht="21" customHeight="1">
      <c r="B86" s="1094"/>
      <c r="C86" s="360"/>
      <c r="D86" s="360"/>
      <c r="E86" s="360"/>
      <c r="F86" s="360"/>
      <c r="G86" s="360"/>
      <c r="H86" s="361"/>
      <c r="J86" s="1094"/>
      <c r="K86" s="360"/>
      <c r="L86" s="360"/>
      <c r="M86" s="360"/>
      <c r="N86" s="360"/>
      <c r="O86" s="360"/>
      <c r="P86" s="361"/>
      <c r="R86" s="1094"/>
      <c r="S86" s="360"/>
      <c r="T86" s="360"/>
      <c r="U86" s="360"/>
      <c r="V86" s="360"/>
      <c r="W86" s="360"/>
      <c r="X86" s="361"/>
      <c r="Z86" s="82"/>
      <c r="AA86" s="1098"/>
      <c r="AC86" s="9">
        <v>1</v>
      </c>
    </row>
    <row r="87" spans="2:29" ht="21" customHeight="1">
      <c r="B87" s="1094"/>
      <c r="C87" s="360"/>
      <c r="D87" s="360"/>
      <c r="E87" s="360"/>
      <c r="F87" s="360"/>
      <c r="G87" s="360"/>
      <c r="H87" s="361"/>
      <c r="J87" s="1094"/>
      <c r="K87" s="360"/>
      <c r="L87" s="360"/>
      <c r="M87" s="360"/>
      <c r="N87" s="360"/>
      <c r="O87" s="360"/>
      <c r="P87" s="361"/>
      <c r="R87" s="1094"/>
      <c r="S87" s="360"/>
      <c r="T87" s="360"/>
      <c r="U87" s="360"/>
      <c r="V87" s="360"/>
      <c r="W87" s="360"/>
      <c r="X87" s="361"/>
      <c r="Z87" s="82"/>
      <c r="AA87" s="1098"/>
      <c r="AC87" s="9">
        <v>1</v>
      </c>
    </row>
    <row r="88" spans="2:29" ht="21" customHeight="1">
      <c r="B88" s="1094"/>
      <c r="C88" s="360"/>
      <c r="D88" s="360"/>
      <c r="E88" s="360"/>
      <c r="F88" s="360"/>
      <c r="G88" s="360"/>
      <c r="H88" s="361"/>
      <c r="J88" s="1094"/>
      <c r="K88" s="360"/>
      <c r="L88" s="360"/>
      <c r="M88" s="360"/>
      <c r="N88" s="360"/>
      <c r="O88" s="360"/>
      <c r="P88" s="361"/>
      <c r="R88" s="1094"/>
      <c r="S88" s="360"/>
      <c r="T88" s="360"/>
      <c r="U88" s="360"/>
      <c r="V88" s="360"/>
      <c r="W88" s="360"/>
      <c r="X88" s="361"/>
      <c r="Z88" s="82"/>
      <c r="AA88" s="1098"/>
      <c r="AC88" s="9">
        <v>1</v>
      </c>
    </row>
    <row r="89" spans="2:29" ht="21" customHeight="1">
      <c r="B89" s="1094"/>
      <c r="C89" s="360"/>
      <c r="D89" s="360"/>
      <c r="E89" s="360"/>
      <c r="F89" s="360"/>
      <c r="G89" s="360"/>
      <c r="H89" s="361"/>
      <c r="J89" s="1094"/>
      <c r="K89" s="360"/>
      <c r="L89" s="360"/>
      <c r="M89" s="360"/>
      <c r="N89" s="360"/>
      <c r="O89" s="360"/>
      <c r="P89" s="361"/>
      <c r="R89" s="1094"/>
      <c r="S89" s="360"/>
      <c r="T89" s="360"/>
      <c r="U89" s="360"/>
      <c r="V89" s="360"/>
      <c r="W89" s="360"/>
      <c r="X89" s="361"/>
      <c r="Z89" s="82"/>
      <c r="AA89" s="1098"/>
      <c r="AC89" s="9">
        <v>1</v>
      </c>
    </row>
    <row r="90" spans="2:29" ht="21" customHeight="1">
      <c r="B90" s="1121"/>
      <c r="C90" s="440" t="s">
        <v>372</v>
      </c>
      <c r="D90" s="360"/>
      <c r="E90" s="360"/>
      <c r="F90" s="360"/>
      <c r="G90" s="360"/>
      <c r="H90" s="361"/>
      <c r="J90" s="1121"/>
      <c r="K90" s="440" t="s">
        <v>1080</v>
      </c>
      <c r="L90" s="360"/>
      <c r="M90" s="360"/>
      <c r="N90" s="360"/>
      <c r="O90" s="360"/>
      <c r="P90" s="361"/>
      <c r="R90" s="1121"/>
      <c r="S90" s="440" t="s">
        <v>1081</v>
      </c>
      <c r="T90" s="360"/>
      <c r="U90" s="360"/>
      <c r="V90" s="360"/>
      <c r="W90" s="360"/>
      <c r="X90" s="361"/>
      <c r="Z90" s="82"/>
      <c r="AA90" s="1098"/>
      <c r="AC90" s="9">
        <v>1</v>
      </c>
    </row>
    <row r="91" spans="2:29" ht="21" customHeight="1">
      <c r="B91" s="1121"/>
      <c r="C91" s="440" t="s">
        <v>373</v>
      </c>
      <c r="D91" s="360"/>
      <c r="E91" s="360"/>
      <c r="F91" s="360"/>
      <c r="G91" s="360"/>
      <c r="H91" s="361"/>
      <c r="J91" s="1121"/>
      <c r="K91" s="440" t="s">
        <v>1082</v>
      </c>
      <c r="L91" s="360"/>
      <c r="M91" s="360"/>
      <c r="N91" s="360"/>
      <c r="O91" s="360"/>
      <c r="P91" s="361"/>
      <c r="R91" s="1121"/>
      <c r="S91" s="440" t="s">
        <v>1083</v>
      </c>
      <c r="T91" s="360"/>
      <c r="U91" s="360"/>
      <c r="V91" s="360"/>
      <c r="W91" s="360"/>
      <c r="X91" s="361"/>
      <c r="Z91" s="82"/>
      <c r="AA91" s="1098"/>
      <c r="AC91" s="9">
        <v>1</v>
      </c>
    </row>
    <row r="92" spans="2:29" ht="21" customHeight="1">
      <c r="B92" s="1122"/>
      <c r="C92" s="442" t="s">
        <v>374</v>
      </c>
      <c r="D92" s="360"/>
      <c r="E92" s="360"/>
      <c r="F92" s="360"/>
      <c r="G92" s="360"/>
      <c r="H92" s="361"/>
      <c r="J92" s="1122"/>
      <c r="K92" s="442" t="s">
        <v>1084</v>
      </c>
      <c r="L92" s="360"/>
      <c r="M92" s="360"/>
      <c r="N92" s="360"/>
      <c r="O92" s="360"/>
      <c r="P92" s="361"/>
      <c r="R92" s="1122"/>
      <c r="S92" s="442" t="s">
        <v>1085</v>
      </c>
      <c r="T92" s="360"/>
      <c r="U92" s="360"/>
      <c r="V92" s="360"/>
      <c r="W92" s="360"/>
      <c r="X92" s="361"/>
      <c r="Z92" s="82"/>
      <c r="AA92" s="1098"/>
      <c r="AC92" s="9">
        <v>1</v>
      </c>
    </row>
    <row r="93" spans="2:29" ht="21" customHeight="1">
      <c r="B93" s="1123"/>
      <c r="C93" s="429" t="s">
        <v>375</v>
      </c>
      <c r="D93" s="360"/>
      <c r="E93" s="360"/>
      <c r="F93" s="360"/>
      <c r="G93" s="360"/>
      <c r="H93" s="361"/>
      <c r="J93" s="1123"/>
      <c r="K93" s="429" t="s">
        <v>1086</v>
      </c>
      <c r="L93" s="360"/>
      <c r="M93" s="360"/>
      <c r="N93" s="360"/>
      <c r="O93" s="360"/>
      <c r="P93" s="361"/>
      <c r="R93" s="1123"/>
      <c r="S93" s="429" t="s">
        <v>1087</v>
      </c>
      <c r="T93" s="360"/>
      <c r="U93" s="360"/>
      <c r="V93" s="360"/>
      <c r="W93" s="360"/>
      <c r="X93" s="361"/>
      <c r="Z93" s="82"/>
      <c r="AA93" s="1098"/>
      <c r="AC93" s="9">
        <v>1</v>
      </c>
    </row>
    <row r="94" spans="2:29" ht="21" customHeight="1">
      <c r="B94" s="1123"/>
      <c r="C94" s="429" t="s">
        <v>376</v>
      </c>
      <c r="D94" s="360"/>
      <c r="E94" s="360"/>
      <c r="F94" s="360"/>
      <c r="G94" s="360"/>
      <c r="H94" s="361"/>
      <c r="J94" s="1123"/>
      <c r="K94" s="429" t="s">
        <v>1088</v>
      </c>
      <c r="L94" s="360"/>
      <c r="M94" s="360"/>
      <c r="N94" s="360"/>
      <c r="O94" s="360"/>
      <c r="P94" s="361"/>
      <c r="R94" s="1123"/>
      <c r="S94" s="429" t="s">
        <v>1089</v>
      </c>
      <c r="T94" s="360"/>
      <c r="U94" s="360"/>
      <c r="V94" s="360"/>
      <c r="W94" s="360"/>
      <c r="X94" s="361"/>
      <c r="Z94" s="82"/>
      <c r="AA94" s="1098"/>
      <c r="AC94" s="9">
        <v>1</v>
      </c>
    </row>
    <row r="95" spans="2:29" ht="21" customHeight="1">
      <c r="B95" s="1123"/>
      <c r="C95" s="429"/>
      <c r="D95" s="360"/>
      <c r="E95" s="360"/>
      <c r="F95" s="360"/>
      <c r="G95" s="360"/>
      <c r="H95" s="361"/>
      <c r="J95" s="1123"/>
      <c r="K95" s="429"/>
      <c r="L95" s="360"/>
      <c r="M95" s="360"/>
      <c r="N95" s="360"/>
      <c r="O95" s="360"/>
      <c r="P95" s="361"/>
      <c r="R95" s="1123"/>
      <c r="S95" s="429"/>
      <c r="T95" s="360"/>
      <c r="U95" s="360"/>
      <c r="V95" s="360"/>
      <c r="W95" s="360"/>
      <c r="X95" s="361"/>
      <c r="Z95" s="82"/>
      <c r="AA95" s="1098"/>
      <c r="AC95" s="9">
        <v>1</v>
      </c>
    </row>
    <row r="96" spans="2:29" ht="21" customHeight="1">
      <c r="B96" s="1124"/>
      <c r="C96" s="1210" t="s">
        <v>377</v>
      </c>
      <c r="D96" s="360"/>
      <c r="E96" s="360"/>
      <c r="F96" s="360"/>
      <c r="G96" s="360"/>
      <c r="H96" s="361"/>
      <c r="J96" s="1124"/>
      <c r="K96" s="443" t="s">
        <v>377</v>
      </c>
      <c r="L96" s="360"/>
      <c r="M96" s="360"/>
      <c r="N96" s="360"/>
      <c r="O96" s="360"/>
      <c r="P96" s="361"/>
      <c r="R96" s="1124"/>
      <c r="S96" s="1125" t="s">
        <v>1090</v>
      </c>
      <c r="T96" s="360"/>
      <c r="U96" s="360"/>
      <c r="V96" s="360"/>
      <c r="W96" s="360"/>
      <c r="X96" s="361"/>
      <c r="Z96" s="82"/>
      <c r="AA96" s="1098"/>
      <c r="AC96" s="9">
        <v>1</v>
      </c>
    </row>
    <row r="97" spans="2:29" ht="21" customHeight="1">
      <c r="B97" s="1123"/>
      <c r="C97" s="429"/>
      <c r="D97" s="360"/>
      <c r="E97" s="360"/>
      <c r="F97" s="360"/>
      <c r="G97" s="360"/>
      <c r="H97" s="361"/>
      <c r="J97" s="1123"/>
      <c r="K97" s="429"/>
      <c r="L97" s="360"/>
      <c r="M97" s="360"/>
      <c r="N97" s="360"/>
      <c r="O97" s="360"/>
      <c r="P97" s="361"/>
      <c r="R97" s="1123"/>
      <c r="S97" s="429"/>
      <c r="T97" s="360"/>
      <c r="U97" s="360"/>
      <c r="V97" s="360"/>
      <c r="W97" s="360"/>
      <c r="X97" s="361"/>
      <c r="Z97" s="82"/>
      <c r="AA97" s="1098"/>
      <c r="AC97" s="9">
        <v>1</v>
      </c>
    </row>
    <row r="98" spans="2:29" ht="21" customHeight="1">
      <c r="B98" s="444" t="s">
        <v>37</v>
      </c>
      <c r="C98" s="445" t="s">
        <v>1</v>
      </c>
      <c r="D98" s="446"/>
      <c r="E98" s="2395" t="s">
        <v>38</v>
      </c>
      <c r="F98" s="2397" t="s">
        <v>39</v>
      </c>
      <c r="G98" s="2399" t="s">
        <v>40</v>
      </c>
      <c r="H98" s="447" t="s">
        <v>42</v>
      </c>
      <c r="J98" s="444" t="s">
        <v>37</v>
      </c>
      <c r="K98" s="445" t="s">
        <v>1</v>
      </c>
      <c r="L98" s="446"/>
      <c r="M98" s="2395" t="s">
        <v>38</v>
      </c>
      <c r="N98" s="2397" t="s">
        <v>39</v>
      </c>
      <c r="O98" s="2399" t="s">
        <v>40</v>
      </c>
      <c r="P98" s="447" t="s">
        <v>42</v>
      </c>
      <c r="R98" s="444" t="s">
        <v>37</v>
      </c>
      <c r="S98" s="445" t="s">
        <v>1</v>
      </c>
      <c r="T98" s="446"/>
      <c r="U98" s="2397" t="s">
        <v>1091</v>
      </c>
      <c r="V98" s="2397" t="s">
        <v>39</v>
      </c>
      <c r="W98" s="2399" t="s">
        <v>40</v>
      </c>
      <c r="X98" s="447" t="s">
        <v>42</v>
      </c>
      <c r="Z98" s="82"/>
      <c r="AA98" s="1098"/>
      <c r="AC98" s="9">
        <v>1</v>
      </c>
    </row>
    <row r="99" spans="2:29" ht="21" customHeight="1">
      <c r="B99" s="448" t="s">
        <v>48</v>
      </c>
      <c r="C99" s="4" t="s">
        <v>2</v>
      </c>
      <c r="D99" s="39" t="s">
        <v>49</v>
      </c>
      <c r="E99" s="2396"/>
      <c r="F99" s="2398"/>
      <c r="G99" s="2400"/>
      <c r="H99" s="449" t="s">
        <v>0</v>
      </c>
      <c r="J99" s="448" t="s">
        <v>48</v>
      </c>
      <c r="K99" s="4" t="s">
        <v>2</v>
      </c>
      <c r="L99" s="39" t="s">
        <v>49</v>
      </c>
      <c r="M99" s="2396"/>
      <c r="N99" s="2398"/>
      <c r="O99" s="2400"/>
      <c r="P99" s="449" t="s">
        <v>0</v>
      </c>
      <c r="R99" s="1126" t="s">
        <v>1092</v>
      </c>
      <c r="S99" s="497" t="s">
        <v>1093</v>
      </c>
      <c r="T99" s="39" t="s">
        <v>49</v>
      </c>
      <c r="U99" s="2398"/>
      <c r="V99" s="2398"/>
      <c r="W99" s="2400"/>
      <c r="X99" s="449" t="s">
        <v>0</v>
      </c>
      <c r="Z99" s="82"/>
      <c r="AA99" s="1098"/>
      <c r="AC99" s="9">
        <v>1</v>
      </c>
    </row>
    <row r="100" spans="2:29" ht="21" customHeight="1">
      <c r="B100" s="450">
        <v>2</v>
      </c>
      <c r="C100" s="5"/>
      <c r="D100" s="22" t="s">
        <v>49</v>
      </c>
      <c r="E100" s="50">
        <v>1</v>
      </c>
      <c r="F100" s="1001" t="s">
        <v>61</v>
      </c>
      <c r="G100" s="451">
        <v>1</v>
      </c>
      <c r="H100" s="452" t="s">
        <v>378</v>
      </c>
      <c r="J100" s="450">
        <v>2</v>
      </c>
      <c r="K100" s="5"/>
      <c r="L100" s="22" t="s">
        <v>49</v>
      </c>
      <c r="M100" s="50">
        <v>1</v>
      </c>
      <c r="N100" s="1001" t="s">
        <v>61</v>
      </c>
      <c r="O100" s="451">
        <v>1</v>
      </c>
      <c r="P100" s="452" t="s">
        <v>378</v>
      </c>
      <c r="R100" s="450">
        <v>2</v>
      </c>
      <c r="S100" s="5"/>
      <c r="T100" s="22" t="s">
        <v>49</v>
      </c>
      <c r="U100" s="50">
        <v>1</v>
      </c>
      <c r="V100" s="1001" t="s">
        <v>61</v>
      </c>
      <c r="W100" s="451">
        <v>1</v>
      </c>
      <c r="X100" s="452" t="s">
        <v>1094</v>
      </c>
      <c r="Z100" s="82"/>
      <c r="AA100" s="1098"/>
      <c r="AC100" s="9">
        <v>1</v>
      </c>
    </row>
    <row r="101" spans="2:29" ht="21" customHeight="1">
      <c r="B101" s="450">
        <v>2</v>
      </c>
      <c r="C101" s="5"/>
      <c r="D101" s="22" t="s">
        <v>49</v>
      </c>
      <c r="E101" s="50">
        <v>10</v>
      </c>
      <c r="F101" s="996" t="s">
        <v>56</v>
      </c>
      <c r="G101" s="451">
        <v>1</v>
      </c>
      <c r="H101" s="452" t="s">
        <v>379</v>
      </c>
      <c r="J101" s="450">
        <v>2</v>
      </c>
      <c r="K101" s="5"/>
      <c r="L101" s="22" t="s">
        <v>49</v>
      </c>
      <c r="M101" s="50">
        <v>10</v>
      </c>
      <c r="N101" s="996" t="s">
        <v>56</v>
      </c>
      <c r="O101" s="451">
        <v>1</v>
      </c>
      <c r="P101" s="452" t="s">
        <v>379</v>
      </c>
      <c r="R101" s="450">
        <v>2</v>
      </c>
      <c r="S101" s="5"/>
      <c r="T101" s="22" t="s">
        <v>49</v>
      </c>
      <c r="U101" s="50">
        <v>10</v>
      </c>
      <c r="V101" s="996" t="s">
        <v>56</v>
      </c>
      <c r="W101" s="451">
        <v>1</v>
      </c>
      <c r="X101" s="452" t="s">
        <v>1095</v>
      </c>
      <c r="Z101" s="82"/>
      <c r="AA101" s="1098"/>
      <c r="AC101" s="9">
        <v>1</v>
      </c>
    </row>
    <row r="102" spans="2:29" ht="21" customHeight="1">
      <c r="B102" s="1094"/>
      <c r="C102" s="360"/>
      <c r="D102" s="360"/>
      <c r="E102" s="360"/>
      <c r="F102" s="360"/>
      <c r="G102" s="360"/>
      <c r="H102" s="361"/>
      <c r="J102" s="1094"/>
      <c r="K102" s="360"/>
      <c r="L102" s="360"/>
      <c r="M102" s="360"/>
      <c r="N102" s="360"/>
      <c r="O102" s="360"/>
      <c r="P102" s="361"/>
      <c r="R102" s="1094"/>
      <c r="S102" s="360"/>
      <c r="T102" s="360"/>
      <c r="U102" s="360"/>
      <c r="V102" s="360"/>
      <c r="W102" s="360"/>
      <c r="X102" s="361"/>
      <c r="Z102" s="82"/>
      <c r="AA102" s="1098"/>
      <c r="AC102" s="9">
        <v>1</v>
      </c>
    </row>
    <row r="103" spans="2:29" ht="21" customHeight="1">
      <c r="B103" s="1127" t="s">
        <v>43</v>
      </c>
      <c r="C103" s="37" t="s">
        <v>3</v>
      </c>
      <c r="D103" s="2385" t="s">
        <v>44</v>
      </c>
      <c r="E103" s="2387" t="s">
        <v>3</v>
      </c>
      <c r="F103" s="2389" t="s">
        <v>46</v>
      </c>
      <c r="G103" s="2391" t="s">
        <v>47</v>
      </c>
      <c r="H103" s="453"/>
      <c r="J103" s="1127" t="s">
        <v>43</v>
      </c>
      <c r="K103" s="37" t="s">
        <v>3</v>
      </c>
      <c r="L103" s="2393" t="s">
        <v>44</v>
      </c>
      <c r="M103" s="2387" t="s">
        <v>3</v>
      </c>
      <c r="N103" s="2389" t="s">
        <v>46</v>
      </c>
      <c r="O103" s="2391" t="s">
        <v>47</v>
      </c>
      <c r="P103" s="453"/>
      <c r="R103" s="1128" t="s">
        <v>1096</v>
      </c>
      <c r="S103" s="1129" t="s">
        <v>1097</v>
      </c>
      <c r="T103" s="2393" t="s">
        <v>1098</v>
      </c>
      <c r="U103" s="2387" t="s">
        <v>1097</v>
      </c>
      <c r="V103" s="2389" t="s">
        <v>1099</v>
      </c>
      <c r="W103" s="2391" t="s">
        <v>1100</v>
      </c>
      <c r="X103" s="453"/>
      <c r="Z103" s="82"/>
      <c r="AA103" s="1098"/>
      <c r="AC103" s="9">
        <v>1</v>
      </c>
    </row>
    <row r="104" spans="2:29" ht="21" customHeight="1">
      <c r="B104" s="454" t="s">
        <v>50</v>
      </c>
      <c r="C104" s="40">
        <v>1</v>
      </c>
      <c r="D104" s="2386"/>
      <c r="E104" s="2388"/>
      <c r="F104" s="2390"/>
      <c r="G104" s="2392"/>
      <c r="H104" s="453"/>
      <c r="J104" s="454" t="s">
        <v>50</v>
      </c>
      <c r="K104" s="40">
        <v>1</v>
      </c>
      <c r="L104" s="2394"/>
      <c r="M104" s="2388"/>
      <c r="N104" s="2390"/>
      <c r="O104" s="2392"/>
      <c r="P104" s="453"/>
      <c r="R104" s="454" t="s">
        <v>50</v>
      </c>
      <c r="S104" s="40">
        <v>1</v>
      </c>
      <c r="T104" s="2394"/>
      <c r="U104" s="2388"/>
      <c r="V104" s="2390"/>
      <c r="W104" s="2392"/>
      <c r="X104" s="453"/>
      <c r="Z104" s="82"/>
      <c r="AA104" s="1098"/>
      <c r="AC104" s="9">
        <v>1</v>
      </c>
    </row>
    <row r="105" spans="2:29" ht="21" customHeight="1">
      <c r="B105" s="1130">
        <v>58.445353594389253</v>
      </c>
      <c r="C105" s="42">
        <v>0.58445353594389249</v>
      </c>
      <c r="D105" s="43">
        <v>0.2</v>
      </c>
      <c r="E105" s="377">
        <v>4</v>
      </c>
      <c r="F105" s="44">
        <v>0.4</v>
      </c>
      <c r="G105" s="455" t="s">
        <v>380</v>
      </c>
      <c r="H105" s="453"/>
      <c r="J105" s="1130">
        <v>58.445353594389253</v>
      </c>
      <c r="K105" s="42">
        <v>0.58445353594389249</v>
      </c>
      <c r="L105" s="43">
        <v>0.2</v>
      </c>
      <c r="M105" s="377">
        <v>4</v>
      </c>
      <c r="N105" s="44">
        <v>0.4</v>
      </c>
      <c r="O105" s="455" t="s">
        <v>380</v>
      </c>
      <c r="P105" s="453"/>
      <c r="R105" s="1130">
        <v>58.445353594389253</v>
      </c>
      <c r="S105" s="42">
        <v>0.58445353594389249</v>
      </c>
      <c r="T105" s="43">
        <v>0.2</v>
      </c>
      <c r="U105" s="377">
        <v>4</v>
      </c>
      <c r="V105" s="44">
        <v>0.4</v>
      </c>
      <c r="W105" s="455" t="s">
        <v>380</v>
      </c>
      <c r="X105" s="453"/>
      <c r="Z105" s="82"/>
      <c r="AA105" s="1098"/>
      <c r="AC105" s="9">
        <v>1</v>
      </c>
    </row>
    <row r="106" spans="2:29" ht="21" customHeight="1">
      <c r="B106" s="1130">
        <v>5.8445353594389253</v>
      </c>
      <c r="C106" s="46">
        <v>0.58445353594389249</v>
      </c>
      <c r="D106" s="43">
        <v>0.02</v>
      </c>
      <c r="E106" s="47">
        <v>4</v>
      </c>
      <c r="F106" s="44">
        <v>0.04</v>
      </c>
      <c r="G106" s="456" t="s">
        <v>381</v>
      </c>
      <c r="H106" s="453"/>
      <c r="J106" s="1130">
        <v>5.8445353594389253</v>
      </c>
      <c r="K106" s="46">
        <v>0.58445353594389249</v>
      </c>
      <c r="L106" s="43">
        <v>0.02</v>
      </c>
      <c r="M106" s="47">
        <v>4</v>
      </c>
      <c r="N106" s="44">
        <v>0.04</v>
      </c>
      <c r="O106" s="456" t="s">
        <v>381</v>
      </c>
      <c r="P106" s="453"/>
      <c r="R106" s="1130">
        <v>5.8445353594389253</v>
      </c>
      <c r="S106" s="46">
        <v>0.58445353594389249</v>
      </c>
      <c r="T106" s="43">
        <v>0.02</v>
      </c>
      <c r="U106" s="47">
        <v>4</v>
      </c>
      <c r="V106" s="44">
        <v>0.04</v>
      </c>
      <c r="W106" s="456" t="s">
        <v>381</v>
      </c>
      <c r="X106" s="453"/>
      <c r="Z106" s="82"/>
      <c r="AA106" s="1098"/>
      <c r="AC106" s="9">
        <v>1</v>
      </c>
    </row>
    <row r="107" spans="2:29" ht="21" customHeight="1">
      <c r="B107" s="1130"/>
      <c r="C107" s="457"/>
      <c r="D107" s="43"/>
      <c r="E107" s="458"/>
      <c r="F107" s="44"/>
      <c r="G107" s="459"/>
      <c r="H107" s="453"/>
      <c r="J107" s="1130"/>
      <c r="K107" s="457"/>
      <c r="L107" s="43"/>
      <c r="M107" s="458"/>
      <c r="N107" s="44"/>
      <c r="O107" s="459"/>
      <c r="P107" s="453"/>
      <c r="R107" s="1131"/>
      <c r="S107" s="460"/>
      <c r="T107" s="461" t="s">
        <v>1101</v>
      </c>
      <c r="U107" s="462"/>
      <c r="V107" s="463"/>
      <c r="W107" s="460"/>
      <c r="X107" s="453"/>
      <c r="Z107" s="82"/>
      <c r="AA107" s="1098"/>
      <c r="AC107" s="9">
        <v>1</v>
      </c>
    </row>
    <row r="108" spans="2:29" ht="21" customHeight="1">
      <c r="B108" s="1131"/>
      <c r="C108" s="460"/>
      <c r="D108" s="461" t="s">
        <v>382</v>
      </c>
      <c r="E108" s="462"/>
      <c r="F108" s="463"/>
      <c r="G108" s="460"/>
      <c r="H108" s="453"/>
      <c r="J108" s="1131"/>
      <c r="K108" s="460"/>
      <c r="L108" s="461" t="s">
        <v>382</v>
      </c>
      <c r="M108" s="462"/>
      <c r="N108" s="463"/>
      <c r="O108" s="460"/>
      <c r="P108" s="453"/>
      <c r="R108" s="1131"/>
      <c r="S108" s="460"/>
      <c r="T108" s="1132" t="s">
        <v>1102</v>
      </c>
      <c r="U108" s="462"/>
      <c r="V108" s="463"/>
      <c r="W108" s="460"/>
      <c r="X108" s="453"/>
      <c r="Z108" s="82"/>
      <c r="AA108" s="1098"/>
      <c r="AC108" s="9">
        <v>1</v>
      </c>
    </row>
    <row r="109" spans="2:29" ht="21" customHeight="1">
      <c r="B109" s="1131"/>
      <c r="C109" s="460"/>
      <c r="D109" s="1132" t="s">
        <v>1102</v>
      </c>
      <c r="E109" s="462"/>
      <c r="F109" s="463"/>
      <c r="G109" s="460"/>
      <c r="H109" s="453"/>
      <c r="J109" s="1131"/>
      <c r="K109" s="460"/>
      <c r="L109" s="1132" t="s">
        <v>1102</v>
      </c>
      <c r="M109" s="462"/>
      <c r="N109" s="463"/>
      <c r="O109" s="460"/>
      <c r="P109" s="453"/>
      <c r="R109" s="1131"/>
      <c r="S109" s="460"/>
      <c r="T109" s="464"/>
      <c r="U109" s="462"/>
      <c r="V109" s="463"/>
      <c r="W109" s="460"/>
      <c r="X109" s="453"/>
      <c r="Z109" s="82"/>
      <c r="AA109" s="1098"/>
      <c r="AC109" s="9">
        <v>1</v>
      </c>
    </row>
    <row r="110" spans="2:29" ht="21" customHeight="1">
      <c r="B110" s="1131"/>
      <c r="C110" s="460"/>
      <c r="D110" s="464"/>
      <c r="E110" s="462"/>
      <c r="F110" s="463"/>
      <c r="G110" s="1133" t="s">
        <v>47</v>
      </c>
      <c r="H110" s="453"/>
      <c r="J110" s="1131"/>
      <c r="K110" s="460"/>
      <c r="L110" s="464"/>
      <c r="M110" s="462"/>
      <c r="N110" s="463"/>
      <c r="O110" s="1133" t="s">
        <v>47</v>
      </c>
      <c r="P110" s="453"/>
      <c r="R110" s="1131"/>
      <c r="S110" s="460"/>
      <c r="T110" s="464"/>
      <c r="U110" s="462"/>
      <c r="V110" s="463"/>
      <c r="W110" s="1133" t="s">
        <v>1100</v>
      </c>
      <c r="X110" s="453"/>
      <c r="Z110" s="82"/>
      <c r="AA110" s="1098"/>
      <c r="AC110" s="9">
        <v>1</v>
      </c>
    </row>
    <row r="111" spans="2:29" ht="21" customHeight="1">
      <c r="B111" s="1131"/>
      <c r="C111" s="460"/>
      <c r="D111" s="464"/>
      <c r="E111" s="462"/>
      <c r="F111" s="2401" t="s">
        <v>1103</v>
      </c>
      <c r="G111" s="2401"/>
      <c r="H111" s="2402"/>
      <c r="J111" s="1131"/>
      <c r="K111" s="460"/>
      <c r="L111" s="464"/>
      <c r="M111" s="462"/>
      <c r="N111" s="2401" t="s">
        <v>1103</v>
      </c>
      <c r="O111" s="2401"/>
      <c r="P111" s="2402"/>
      <c r="R111" s="1131"/>
      <c r="S111" s="460"/>
      <c r="T111" s="464"/>
      <c r="U111" s="462"/>
      <c r="V111" s="2401" t="s">
        <v>1103</v>
      </c>
      <c r="W111" s="2401"/>
      <c r="X111" s="2402"/>
      <c r="Z111" s="82"/>
      <c r="AA111" s="1098"/>
      <c r="AC111" s="9">
        <v>1</v>
      </c>
    </row>
    <row r="112" spans="2:29" ht="21" customHeight="1">
      <c r="B112" s="1131"/>
      <c r="C112" s="460"/>
      <c r="D112" s="464"/>
      <c r="E112" s="462"/>
      <c r="F112" s="2401"/>
      <c r="G112" s="2401"/>
      <c r="H112" s="2402"/>
      <c r="J112" s="1131"/>
      <c r="K112" s="460"/>
      <c r="L112" s="464"/>
      <c r="M112" s="462"/>
      <c r="N112" s="2401"/>
      <c r="O112" s="2401"/>
      <c r="P112" s="2402"/>
      <c r="R112" s="1131"/>
      <c r="S112" s="460"/>
      <c r="T112" s="464"/>
      <c r="U112" s="462"/>
      <c r="V112" s="2401"/>
      <c r="W112" s="2401"/>
      <c r="X112" s="2402"/>
      <c r="Z112" s="82"/>
      <c r="AA112" s="1098"/>
      <c r="AC112" s="9">
        <v>1</v>
      </c>
    </row>
    <row r="113" spans="2:29" ht="21" customHeight="1">
      <c r="B113" s="1131"/>
      <c r="C113" s="443"/>
      <c r="D113" s="464"/>
      <c r="E113" s="462"/>
      <c r="F113" s="2401"/>
      <c r="G113" s="2401"/>
      <c r="H113" s="2402"/>
      <c r="J113" s="1131"/>
      <c r="K113" s="443"/>
      <c r="L113" s="464"/>
      <c r="M113" s="462"/>
      <c r="N113" s="2401"/>
      <c r="O113" s="2401"/>
      <c r="P113" s="2402"/>
      <c r="R113" s="1131"/>
      <c r="S113" s="443"/>
      <c r="T113" s="464"/>
      <c r="U113" s="462"/>
      <c r="V113" s="2401"/>
      <c r="W113" s="2401"/>
      <c r="X113" s="2402"/>
      <c r="Z113" s="82"/>
      <c r="AA113" s="1098"/>
      <c r="AC113" s="9">
        <v>1</v>
      </c>
    </row>
    <row r="114" spans="2:29" ht="21" customHeight="1">
      <c r="B114" s="1134"/>
      <c r="C114" s="465" t="s">
        <v>49</v>
      </c>
      <c r="D114" s="466" t="s">
        <v>383</v>
      </c>
      <c r="E114" s="467"/>
      <c r="F114" s="360"/>
      <c r="G114" s="360"/>
      <c r="H114" s="361"/>
      <c r="J114" s="1134"/>
      <c r="K114" s="465" t="s">
        <v>49</v>
      </c>
      <c r="L114" s="467"/>
      <c r="M114" s="360"/>
      <c r="N114" s="360"/>
      <c r="O114" s="360"/>
      <c r="P114" s="361"/>
      <c r="R114" s="1134"/>
      <c r="S114" s="465" t="s">
        <v>49</v>
      </c>
      <c r="T114" s="466" t="s">
        <v>383</v>
      </c>
      <c r="U114" s="467"/>
      <c r="V114" s="360"/>
      <c r="W114" s="360"/>
      <c r="X114" s="361"/>
      <c r="Z114" s="82"/>
      <c r="AA114" s="1098"/>
      <c r="AC114" s="9">
        <v>1</v>
      </c>
    </row>
    <row r="115" spans="2:29" ht="21" customHeight="1">
      <c r="B115" s="1134"/>
      <c r="C115" s="442" t="s">
        <v>384</v>
      </c>
      <c r="D115" s="442"/>
      <c r="E115" s="468"/>
      <c r="F115" s="360"/>
      <c r="G115" s="360"/>
      <c r="H115" s="361"/>
      <c r="J115" s="1134"/>
      <c r="K115" s="442" t="s">
        <v>1104</v>
      </c>
      <c r="L115" s="468"/>
      <c r="M115" s="360"/>
      <c r="N115" s="360"/>
      <c r="O115" s="360"/>
      <c r="P115" s="361"/>
      <c r="R115" s="1134"/>
      <c r="S115" s="442" t="s">
        <v>1105</v>
      </c>
      <c r="T115" s="442"/>
      <c r="U115" s="468"/>
      <c r="V115" s="360"/>
      <c r="W115" s="360"/>
      <c r="X115" s="361"/>
      <c r="Z115" s="82"/>
      <c r="AA115" s="1098"/>
      <c r="AC115" s="9">
        <v>1</v>
      </c>
    </row>
    <row r="116" spans="2:29" ht="21" customHeight="1">
      <c r="B116" s="1131"/>
      <c r="C116" s="443"/>
      <c r="D116" s="464"/>
      <c r="E116" s="462"/>
      <c r="F116" s="469"/>
      <c r="G116" s="469"/>
      <c r="H116" s="470"/>
      <c r="J116" s="1131"/>
      <c r="K116" s="443"/>
      <c r="L116" s="464"/>
      <c r="M116" s="462"/>
      <c r="N116" s="469"/>
      <c r="O116" s="469"/>
      <c r="P116" s="470"/>
      <c r="R116" s="1131"/>
      <c r="S116" s="443"/>
      <c r="T116" s="464"/>
      <c r="U116" s="462"/>
      <c r="V116" s="469"/>
      <c r="W116" s="469"/>
      <c r="X116" s="470"/>
      <c r="Z116" s="82"/>
      <c r="AA116" s="1098"/>
      <c r="AC116" s="9">
        <v>1</v>
      </c>
    </row>
    <row r="117" spans="2:29" ht="21" customHeight="1">
      <c r="B117" s="1131"/>
      <c r="C117" s="1210" t="s">
        <v>385</v>
      </c>
      <c r="D117" s="464"/>
      <c r="E117" s="462"/>
      <c r="F117" s="469"/>
      <c r="G117" s="469"/>
      <c r="H117" s="470"/>
      <c r="J117" s="1131"/>
      <c r="K117" s="443" t="s">
        <v>1106</v>
      </c>
      <c r="L117" s="464"/>
      <c r="M117" s="462"/>
      <c r="N117" s="469"/>
      <c r="O117" s="469"/>
      <c r="P117" s="470"/>
      <c r="R117" s="1131"/>
      <c r="S117" s="443" t="s">
        <v>1107</v>
      </c>
      <c r="T117" s="464"/>
      <c r="U117" s="462"/>
      <c r="V117" s="469"/>
      <c r="W117" s="469"/>
      <c r="X117" s="470"/>
      <c r="Z117" s="82"/>
      <c r="AA117" s="1098"/>
      <c r="AC117" s="9">
        <v>1</v>
      </c>
    </row>
    <row r="118" spans="2:29" ht="21" customHeight="1" thickBot="1">
      <c r="B118" s="1124"/>
      <c r="C118" s="360"/>
      <c r="D118" s="360"/>
      <c r="E118" s="360"/>
      <c r="F118" s="360"/>
      <c r="G118" s="360"/>
      <c r="H118" s="361"/>
      <c r="J118" s="1124"/>
      <c r="K118" s="360"/>
      <c r="L118" s="360"/>
      <c r="M118" s="360"/>
      <c r="N118" s="360"/>
      <c r="O118" s="360"/>
      <c r="P118" s="361"/>
      <c r="R118" s="1124"/>
      <c r="S118" s="360"/>
      <c r="T118" s="360"/>
      <c r="U118" s="360"/>
      <c r="V118" s="360"/>
      <c r="W118" s="360"/>
      <c r="X118" s="361"/>
      <c r="Z118" s="82"/>
      <c r="AA118" s="1098"/>
      <c r="AC118" s="9">
        <v>1</v>
      </c>
    </row>
    <row r="119" spans="2:29" ht="21" customHeight="1" thickTop="1">
      <c r="B119" s="471" t="s">
        <v>42</v>
      </c>
      <c r="C119" s="2403" t="s">
        <v>386</v>
      </c>
      <c r="D119" s="2404"/>
      <c r="E119" s="2404"/>
      <c r="F119" s="2420" t="s">
        <v>387</v>
      </c>
      <c r="G119" s="2409" t="s">
        <v>388</v>
      </c>
      <c r="H119" s="2410"/>
      <c r="J119" s="471" t="s">
        <v>42</v>
      </c>
      <c r="K119" s="2403" t="s">
        <v>1108</v>
      </c>
      <c r="L119" s="2404"/>
      <c r="M119" s="2404"/>
      <c r="N119" s="2407" t="s">
        <v>1109</v>
      </c>
      <c r="O119" s="2409" t="s">
        <v>1110</v>
      </c>
      <c r="P119" s="2410"/>
      <c r="R119" s="471" t="s">
        <v>42</v>
      </c>
      <c r="S119" s="2403" t="s">
        <v>1111</v>
      </c>
      <c r="T119" s="2404"/>
      <c r="U119" s="2404"/>
      <c r="V119" s="2407" t="s">
        <v>1112</v>
      </c>
      <c r="W119" s="2409" t="s">
        <v>1113</v>
      </c>
      <c r="X119" s="2410"/>
      <c r="Z119" s="82"/>
      <c r="AA119" s="1098"/>
      <c r="AC119" s="9">
        <v>1</v>
      </c>
    </row>
    <row r="120" spans="2:29" ht="21" customHeight="1">
      <c r="B120" s="472" t="s">
        <v>0</v>
      </c>
      <c r="C120" s="2405"/>
      <c r="D120" s="2406"/>
      <c r="E120" s="2406"/>
      <c r="F120" s="2408"/>
      <c r="G120" s="2411"/>
      <c r="H120" s="2412"/>
      <c r="J120" s="472" t="s">
        <v>1114</v>
      </c>
      <c r="K120" s="2405"/>
      <c r="L120" s="2406"/>
      <c r="M120" s="2406"/>
      <c r="N120" s="2408"/>
      <c r="O120" s="2411"/>
      <c r="P120" s="2412"/>
      <c r="R120" s="472" t="s">
        <v>1115</v>
      </c>
      <c r="S120" s="2405"/>
      <c r="T120" s="2406"/>
      <c r="U120" s="2406"/>
      <c r="V120" s="2408"/>
      <c r="W120" s="2411"/>
      <c r="X120" s="2412"/>
      <c r="Z120" s="82"/>
      <c r="AA120" s="1098"/>
      <c r="AC120" s="9">
        <v>1</v>
      </c>
    </row>
    <row r="121" spans="2:29" ht="21" customHeight="1">
      <c r="B121" s="473" t="s">
        <v>389</v>
      </c>
      <c r="C121" s="474">
        <v>1.1100000000000001</v>
      </c>
      <c r="D121" s="475" t="s">
        <v>390</v>
      </c>
      <c r="E121" s="476" t="s">
        <v>391</v>
      </c>
      <c r="F121" s="477">
        <v>20</v>
      </c>
      <c r="G121" s="478">
        <v>0.88800000000000012</v>
      </c>
      <c r="H121" s="479" t="s">
        <v>392</v>
      </c>
      <c r="J121" s="473" t="s">
        <v>1116</v>
      </c>
      <c r="K121" s="474">
        <v>1.1100000000000001</v>
      </c>
      <c r="L121" s="475" t="s">
        <v>390</v>
      </c>
      <c r="M121" s="476" t="s">
        <v>391</v>
      </c>
      <c r="N121" s="477">
        <v>20</v>
      </c>
      <c r="O121" s="478">
        <v>0.88800000000000012</v>
      </c>
      <c r="P121" s="479" t="s">
        <v>392</v>
      </c>
      <c r="R121" s="473" t="s">
        <v>1117</v>
      </c>
      <c r="S121" s="474">
        <v>1.1100000000000001</v>
      </c>
      <c r="T121" s="475" t="s">
        <v>390</v>
      </c>
      <c r="U121" s="476" t="s">
        <v>391</v>
      </c>
      <c r="V121" s="477">
        <v>20</v>
      </c>
      <c r="W121" s="478">
        <v>0.88800000000000012</v>
      </c>
      <c r="X121" s="479" t="s">
        <v>392</v>
      </c>
      <c r="Z121" s="82"/>
      <c r="AA121" s="1098"/>
      <c r="AC121" s="9">
        <v>1</v>
      </c>
    </row>
    <row r="122" spans="2:29" ht="21" customHeight="1">
      <c r="B122" s="473" t="s">
        <v>393</v>
      </c>
      <c r="C122" s="480">
        <v>0.13319999999999999</v>
      </c>
      <c r="D122" s="475" t="s">
        <v>394</v>
      </c>
      <c r="E122" s="476" t="s">
        <v>395</v>
      </c>
      <c r="F122" s="477">
        <v>10</v>
      </c>
      <c r="G122" s="481">
        <v>0.11987999999999999</v>
      </c>
      <c r="H122" s="482" t="s">
        <v>396</v>
      </c>
      <c r="J122" s="473" t="s">
        <v>1118</v>
      </c>
      <c r="K122" s="480">
        <v>0.13319999999999999</v>
      </c>
      <c r="L122" s="475" t="s">
        <v>394</v>
      </c>
      <c r="M122" s="476" t="s">
        <v>395</v>
      </c>
      <c r="N122" s="477">
        <v>10</v>
      </c>
      <c r="O122" s="481">
        <v>0.11987999999999999</v>
      </c>
      <c r="P122" s="482" t="s">
        <v>396</v>
      </c>
      <c r="R122" s="473" t="s">
        <v>1118</v>
      </c>
      <c r="S122" s="480">
        <v>0.13319999999999999</v>
      </c>
      <c r="T122" s="475" t="s">
        <v>394</v>
      </c>
      <c r="U122" s="476" t="s">
        <v>395</v>
      </c>
      <c r="V122" s="477">
        <v>10</v>
      </c>
      <c r="W122" s="481">
        <v>0.11987999999999999</v>
      </c>
      <c r="X122" s="482" t="s">
        <v>396</v>
      </c>
      <c r="Z122" s="82"/>
      <c r="AA122" s="1098"/>
      <c r="AC122" s="9">
        <v>1</v>
      </c>
    </row>
    <row r="123" spans="2:29" ht="21" customHeight="1">
      <c r="B123" s="473" t="s">
        <v>397</v>
      </c>
      <c r="C123" s="480">
        <v>8.3249999999999993</v>
      </c>
      <c r="D123" s="475" t="s">
        <v>398</v>
      </c>
      <c r="E123" s="476" t="s">
        <v>399</v>
      </c>
      <c r="F123" s="477">
        <v>30</v>
      </c>
      <c r="G123" s="481">
        <v>5.8274999999999997</v>
      </c>
      <c r="H123" s="482" t="s">
        <v>400</v>
      </c>
      <c r="J123" s="473" t="s">
        <v>1119</v>
      </c>
      <c r="K123" s="480">
        <v>8.3249999999999993</v>
      </c>
      <c r="L123" s="475" t="s">
        <v>398</v>
      </c>
      <c r="M123" s="476" t="s">
        <v>399</v>
      </c>
      <c r="N123" s="477">
        <v>30</v>
      </c>
      <c r="O123" s="481">
        <v>5.8274999999999997</v>
      </c>
      <c r="P123" s="482" t="s">
        <v>400</v>
      </c>
      <c r="R123" s="473" t="s">
        <v>1120</v>
      </c>
      <c r="S123" s="480">
        <v>8.3249999999999993</v>
      </c>
      <c r="T123" s="475" t="s">
        <v>398</v>
      </c>
      <c r="U123" s="476" t="s">
        <v>399</v>
      </c>
      <c r="V123" s="477">
        <v>30</v>
      </c>
      <c r="W123" s="481">
        <v>5.8274999999999997</v>
      </c>
      <c r="X123" s="482" t="s">
        <v>400</v>
      </c>
      <c r="Z123" s="82"/>
      <c r="AA123" s="1098"/>
      <c r="AC123" s="9">
        <v>1</v>
      </c>
    </row>
    <row r="124" spans="2:29" ht="21" customHeight="1">
      <c r="B124" s="1135"/>
      <c r="C124" s="483"/>
      <c r="D124" s="484"/>
      <c r="E124" s="476"/>
      <c r="F124" s="485"/>
      <c r="G124" s="486"/>
      <c r="H124" s="487"/>
      <c r="J124" s="1135"/>
      <c r="K124" s="483"/>
      <c r="L124" s="484"/>
      <c r="M124" s="476"/>
      <c r="N124" s="485"/>
      <c r="O124" s="486"/>
      <c r="P124" s="487"/>
      <c r="R124" s="1135"/>
      <c r="S124" s="483"/>
      <c r="T124" s="484"/>
      <c r="U124" s="476"/>
      <c r="V124" s="485"/>
      <c r="W124" s="486"/>
      <c r="X124" s="487"/>
      <c r="Z124" s="82"/>
      <c r="AA124" s="1098"/>
      <c r="AC124" s="9">
        <v>1</v>
      </c>
    </row>
    <row r="125" spans="2:29" ht="21" customHeight="1">
      <c r="B125" s="1134"/>
      <c r="C125" s="488"/>
      <c r="D125" s="489"/>
      <c r="E125" s="488"/>
      <c r="F125" s="488"/>
      <c r="G125" s="488"/>
      <c r="H125" s="490"/>
      <c r="J125" s="1134"/>
      <c r="K125" s="488"/>
      <c r="L125" s="489"/>
      <c r="M125" s="488"/>
      <c r="N125" s="488"/>
      <c r="O125" s="488"/>
      <c r="P125" s="490"/>
      <c r="R125" s="1134"/>
      <c r="S125" s="488"/>
      <c r="T125" s="489"/>
      <c r="U125" s="488"/>
      <c r="V125" s="488"/>
      <c r="W125" s="488"/>
      <c r="X125" s="490"/>
      <c r="Z125" s="82"/>
      <c r="AA125" s="1098"/>
      <c r="AC125" s="9">
        <v>1</v>
      </c>
    </row>
    <row r="126" spans="2:29" ht="21" customHeight="1">
      <c r="B126" s="1094"/>
      <c r="C126" s="360"/>
      <c r="D126" s="360"/>
      <c r="E126" s="360"/>
      <c r="F126" s="360"/>
      <c r="G126" s="360"/>
      <c r="H126" s="361"/>
      <c r="J126" s="1094"/>
      <c r="K126" s="360"/>
      <c r="L126" s="360"/>
      <c r="M126" s="360"/>
      <c r="N126" s="360"/>
      <c r="O126" s="360"/>
      <c r="P126" s="361"/>
      <c r="R126" s="1094"/>
      <c r="S126" s="360"/>
      <c r="T126" s="360"/>
      <c r="U126" s="360"/>
      <c r="V126" s="360"/>
      <c r="W126" s="360"/>
      <c r="X126" s="361"/>
      <c r="Z126" s="82"/>
      <c r="AA126" s="1098"/>
      <c r="AC126" s="9">
        <v>1</v>
      </c>
    </row>
    <row r="127" spans="2:29" ht="21" customHeight="1">
      <c r="B127" s="1123"/>
      <c r="C127" s="491" t="s">
        <v>401</v>
      </c>
      <c r="D127" s="381"/>
      <c r="E127" s="381"/>
      <c r="F127" s="492"/>
      <c r="G127" s="468"/>
      <c r="H127" s="361"/>
      <c r="J127" s="1123"/>
      <c r="K127" s="491" t="s">
        <v>1121</v>
      </c>
      <c r="L127" s="381"/>
      <c r="M127" s="381"/>
      <c r="N127" s="492"/>
      <c r="O127" s="468"/>
      <c r="P127" s="361"/>
      <c r="R127" s="1123"/>
      <c r="S127" s="491" t="s">
        <v>1122</v>
      </c>
      <c r="T127" s="381"/>
      <c r="U127" s="381"/>
      <c r="V127" s="492"/>
      <c r="W127" s="468"/>
      <c r="X127" s="361"/>
      <c r="Z127" s="82"/>
      <c r="AA127" s="1098"/>
      <c r="AC127" s="9">
        <v>1</v>
      </c>
    </row>
    <row r="128" spans="2:29" ht="21" customHeight="1">
      <c r="B128" s="1122" t="s">
        <v>374</v>
      </c>
      <c r="C128" s="468"/>
      <c r="D128" s="468"/>
      <c r="E128" s="468"/>
      <c r="F128" s="360"/>
      <c r="G128" s="468"/>
      <c r="H128" s="361"/>
      <c r="J128" s="1122" t="s">
        <v>1084</v>
      </c>
      <c r="K128" s="468"/>
      <c r="L128" s="468"/>
      <c r="M128" s="468"/>
      <c r="N128" s="360"/>
      <c r="O128" s="468"/>
      <c r="P128" s="361"/>
      <c r="R128" s="1122" t="s">
        <v>1123</v>
      </c>
      <c r="S128" s="468"/>
      <c r="T128" s="468"/>
      <c r="U128" s="468"/>
      <c r="V128" s="360"/>
      <c r="W128" s="468"/>
      <c r="X128" s="361"/>
      <c r="Z128" s="82"/>
      <c r="AA128" s="1098"/>
      <c r="AC128" s="9">
        <v>1</v>
      </c>
    </row>
    <row r="129" spans="2:29" ht="21" customHeight="1" thickBot="1">
      <c r="B129" s="1123" t="s">
        <v>375</v>
      </c>
      <c r="C129" s="360"/>
      <c r="D129" s="360"/>
      <c r="E129" s="360"/>
      <c r="F129" s="360"/>
      <c r="G129" s="360"/>
      <c r="H129" s="361"/>
      <c r="J129" s="1123" t="s">
        <v>1086</v>
      </c>
      <c r="K129" s="360"/>
      <c r="L129" s="360"/>
      <c r="M129" s="360"/>
      <c r="N129" s="360"/>
      <c r="O129" s="360"/>
      <c r="P129" s="361"/>
      <c r="R129" s="1123" t="s">
        <v>1087</v>
      </c>
      <c r="S129" s="360"/>
      <c r="T129" s="360"/>
      <c r="U129" s="360"/>
      <c r="V129" s="360"/>
      <c r="W129" s="360"/>
      <c r="X129" s="361"/>
      <c r="Z129" s="82"/>
      <c r="AA129" s="1098"/>
      <c r="AC129" s="9">
        <v>1</v>
      </c>
    </row>
    <row r="130" spans="2:29" ht="21" customHeight="1" thickTop="1">
      <c r="B130" s="493" t="s">
        <v>37</v>
      </c>
      <c r="C130" s="494" t="s">
        <v>1</v>
      </c>
      <c r="D130" s="495"/>
      <c r="E130" s="2413" t="s">
        <v>38</v>
      </c>
      <c r="F130" s="2415" t="s">
        <v>39</v>
      </c>
      <c r="G130" s="496" t="s">
        <v>42</v>
      </c>
      <c r="H130" s="361"/>
      <c r="J130" s="493" t="s">
        <v>37</v>
      </c>
      <c r="K130" s="494" t="s">
        <v>1</v>
      </c>
      <c r="L130" s="495"/>
      <c r="M130" s="2413" t="s">
        <v>1124</v>
      </c>
      <c r="N130" s="2418" t="s">
        <v>39</v>
      </c>
      <c r="O130" s="496" t="s">
        <v>42</v>
      </c>
      <c r="P130" s="361"/>
      <c r="R130" s="493" t="s">
        <v>37</v>
      </c>
      <c r="S130" s="494" t="s">
        <v>1</v>
      </c>
      <c r="T130" s="495"/>
      <c r="U130" s="2413" t="s">
        <v>1091</v>
      </c>
      <c r="V130" s="2418" t="s">
        <v>39</v>
      </c>
      <c r="W130" s="496" t="s">
        <v>42</v>
      </c>
      <c r="X130" s="361"/>
      <c r="Z130" s="82"/>
      <c r="AA130" s="1098"/>
      <c r="AC130" s="9">
        <v>1</v>
      </c>
    </row>
    <row r="131" spans="2:29" ht="21" customHeight="1">
      <c r="B131" s="1136" t="s">
        <v>48</v>
      </c>
      <c r="C131" s="497" t="s">
        <v>2</v>
      </c>
      <c r="D131" s="22" t="s">
        <v>49</v>
      </c>
      <c r="E131" s="2414"/>
      <c r="F131" s="2416"/>
      <c r="G131" s="498" t="s">
        <v>0</v>
      </c>
      <c r="H131" s="361"/>
      <c r="J131" s="448" t="s">
        <v>1125</v>
      </c>
      <c r="K131" s="497" t="s">
        <v>1126</v>
      </c>
      <c r="L131" s="22" t="s">
        <v>49</v>
      </c>
      <c r="M131" s="2417"/>
      <c r="N131" s="2419"/>
      <c r="O131" s="498" t="s">
        <v>1114</v>
      </c>
      <c r="P131" s="361"/>
      <c r="R131" s="1136" t="s">
        <v>1092</v>
      </c>
      <c r="S131" s="497" t="s">
        <v>1093</v>
      </c>
      <c r="T131" s="22" t="s">
        <v>49</v>
      </c>
      <c r="U131" s="2417"/>
      <c r="V131" s="2419"/>
      <c r="W131" s="498" t="s">
        <v>1115</v>
      </c>
      <c r="X131" s="361"/>
      <c r="Z131" s="82"/>
      <c r="AA131" s="1098"/>
      <c r="AC131" s="9">
        <v>1</v>
      </c>
    </row>
    <row r="132" spans="2:29" ht="21" customHeight="1">
      <c r="B132" s="499">
        <v>0.25</v>
      </c>
      <c r="C132" s="500" t="s">
        <v>402</v>
      </c>
      <c r="D132" s="501"/>
      <c r="E132" s="502"/>
      <c r="F132" s="503"/>
      <c r="G132" s="504" t="s">
        <v>403</v>
      </c>
      <c r="H132" s="361"/>
      <c r="J132" s="499">
        <v>0.25</v>
      </c>
      <c r="K132" s="500" t="s">
        <v>1127</v>
      </c>
      <c r="L132" s="501"/>
      <c r="M132" s="502"/>
      <c r="N132" s="503"/>
      <c r="O132" s="504" t="s">
        <v>1128</v>
      </c>
      <c r="P132" s="361"/>
      <c r="R132" s="499">
        <v>0.25</v>
      </c>
      <c r="S132" s="500" t="s">
        <v>1129</v>
      </c>
      <c r="T132" s="501"/>
      <c r="U132" s="502"/>
      <c r="V132" s="503"/>
      <c r="W132" s="504" t="s">
        <v>1130</v>
      </c>
      <c r="X132" s="361"/>
      <c r="Z132" s="82"/>
      <c r="AA132" s="1098"/>
      <c r="AC132" s="9">
        <v>1</v>
      </c>
    </row>
    <row r="133" spans="2:29" ht="21" customHeight="1">
      <c r="B133" s="499">
        <v>0.5</v>
      </c>
      <c r="C133" s="500" t="s">
        <v>404</v>
      </c>
      <c r="D133" s="501"/>
      <c r="E133" s="502"/>
      <c r="F133" s="503"/>
      <c r="G133" s="504" t="s">
        <v>405</v>
      </c>
      <c r="H133" s="361"/>
      <c r="J133" s="499">
        <v>0.5</v>
      </c>
      <c r="K133" s="500" t="s">
        <v>1131</v>
      </c>
      <c r="L133" s="501"/>
      <c r="M133" s="502"/>
      <c r="N133" s="503"/>
      <c r="O133" s="504" t="s">
        <v>1132</v>
      </c>
      <c r="P133" s="361"/>
      <c r="R133" s="499">
        <v>0.5</v>
      </c>
      <c r="S133" s="500" t="s">
        <v>1133</v>
      </c>
      <c r="T133" s="501"/>
      <c r="U133" s="502"/>
      <c r="V133" s="503"/>
      <c r="W133" s="504" t="s">
        <v>1134</v>
      </c>
      <c r="X133" s="361"/>
      <c r="Z133" s="82"/>
      <c r="AA133" s="1098"/>
      <c r="AC133" s="9">
        <v>1</v>
      </c>
    </row>
    <row r="134" spans="2:29" ht="21" customHeight="1">
      <c r="B134" s="499">
        <v>0.75</v>
      </c>
      <c r="C134" s="500" t="s">
        <v>406</v>
      </c>
      <c r="D134" s="501"/>
      <c r="E134" s="502"/>
      <c r="F134" s="503"/>
      <c r="G134" s="504" t="s">
        <v>407</v>
      </c>
      <c r="H134" s="361"/>
      <c r="J134" s="499">
        <v>0.75</v>
      </c>
      <c r="K134" s="500" t="s">
        <v>1135</v>
      </c>
      <c r="L134" s="501"/>
      <c r="M134" s="502"/>
      <c r="N134" s="503"/>
      <c r="O134" s="504" t="s">
        <v>1136</v>
      </c>
      <c r="P134" s="361"/>
      <c r="R134" s="499">
        <v>0.75</v>
      </c>
      <c r="S134" s="500" t="s">
        <v>1137</v>
      </c>
      <c r="T134" s="501"/>
      <c r="U134" s="502"/>
      <c r="V134" s="503"/>
      <c r="W134" s="504" t="s">
        <v>1138</v>
      </c>
      <c r="X134" s="361"/>
      <c r="Z134" s="82"/>
      <c r="AA134" s="1098"/>
      <c r="AC134" s="9">
        <v>1</v>
      </c>
    </row>
    <row r="135" spans="2:29" ht="21" customHeight="1">
      <c r="B135" s="505">
        <v>2</v>
      </c>
      <c r="C135" s="506" t="s">
        <v>397</v>
      </c>
      <c r="D135" s="501"/>
      <c r="E135" s="502"/>
      <c r="F135" s="503"/>
      <c r="G135" s="504"/>
      <c r="H135" s="361"/>
      <c r="J135" s="505">
        <v>2</v>
      </c>
      <c r="K135" s="506" t="s">
        <v>1119</v>
      </c>
      <c r="L135" s="501"/>
      <c r="M135" s="502"/>
      <c r="N135" s="503"/>
      <c r="O135" s="504"/>
      <c r="P135" s="361"/>
      <c r="R135" s="505">
        <v>2</v>
      </c>
      <c r="S135" s="506" t="s">
        <v>1120</v>
      </c>
      <c r="T135" s="501"/>
      <c r="U135" s="502"/>
      <c r="V135" s="503"/>
      <c r="W135" s="504"/>
      <c r="X135" s="361"/>
      <c r="Z135" s="82"/>
      <c r="AA135" s="1098"/>
      <c r="AC135" s="9">
        <v>1</v>
      </c>
    </row>
    <row r="136" spans="2:29" ht="21" customHeight="1">
      <c r="B136" s="1137"/>
      <c r="C136" s="507"/>
      <c r="D136" s="508"/>
      <c r="E136" s="509"/>
      <c r="F136" s="510"/>
      <c r="G136" s="511"/>
      <c r="H136" s="361"/>
      <c r="J136" s="1137"/>
      <c r="K136" s="507"/>
      <c r="L136" s="508"/>
      <c r="M136" s="509"/>
      <c r="N136" s="510"/>
      <c r="O136" s="511"/>
      <c r="P136" s="361"/>
      <c r="R136" s="1137"/>
      <c r="S136" s="507"/>
      <c r="T136" s="508"/>
      <c r="U136" s="509"/>
      <c r="V136" s="510"/>
      <c r="W136" s="511"/>
      <c r="X136" s="361"/>
      <c r="Z136" s="82"/>
      <c r="AA136" s="1098"/>
      <c r="AC136" s="9">
        <v>1</v>
      </c>
    </row>
    <row r="137" spans="2:29" ht="21" customHeight="1">
      <c r="B137" s="1138" t="s">
        <v>376</v>
      </c>
      <c r="C137" s="423"/>
      <c r="D137" s="423"/>
      <c r="E137" s="360"/>
      <c r="F137" s="360"/>
      <c r="G137" s="360"/>
      <c r="H137" s="361"/>
      <c r="J137" s="1138" t="s">
        <v>1088</v>
      </c>
      <c r="K137" s="423"/>
      <c r="L137" s="423"/>
      <c r="M137" s="360"/>
      <c r="N137" s="360"/>
      <c r="O137" s="360"/>
      <c r="P137" s="361"/>
      <c r="R137" s="1138" t="s">
        <v>1089</v>
      </c>
      <c r="S137" s="423"/>
      <c r="T137" s="423"/>
      <c r="U137" s="360"/>
      <c r="V137" s="360"/>
      <c r="W137" s="360"/>
      <c r="X137" s="361"/>
      <c r="Z137" s="82"/>
      <c r="AA137" s="1098"/>
      <c r="AC137" s="9">
        <v>1</v>
      </c>
    </row>
    <row r="138" spans="2:29" ht="21" customHeight="1">
      <c r="B138" s="1138"/>
      <c r="C138" s="423"/>
      <c r="D138" s="423"/>
      <c r="E138" s="360"/>
      <c r="F138" s="360"/>
      <c r="G138" s="360"/>
      <c r="H138" s="361"/>
      <c r="J138" s="1138"/>
      <c r="K138" s="423"/>
      <c r="L138" s="423"/>
      <c r="M138" s="360"/>
      <c r="N138" s="360"/>
      <c r="O138" s="360"/>
      <c r="P138" s="361"/>
      <c r="R138" s="1138"/>
      <c r="S138" s="423"/>
      <c r="T138" s="423"/>
      <c r="U138" s="360"/>
      <c r="V138" s="360"/>
      <c r="W138" s="360"/>
      <c r="X138" s="361"/>
      <c r="Z138" s="82"/>
      <c r="AA138" s="1098"/>
      <c r="AC138" s="9">
        <v>1</v>
      </c>
    </row>
    <row r="139" spans="2:29" ht="21" customHeight="1">
      <c r="B139" s="1139"/>
      <c r="C139" s="512" t="s">
        <v>408</v>
      </c>
      <c r="D139" s="423"/>
      <c r="E139" s="360"/>
      <c r="F139" s="360"/>
      <c r="G139" s="360"/>
      <c r="H139" s="361"/>
      <c r="J139" s="1139"/>
      <c r="K139" s="512" t="s">
        <v>1139</v>
      </c>
      <c r="L139" s="423"/>
      <c r="M139" s="360"/>
      <c r="N139" s="360"/>
      <c r="O139" s="360"/>
      <c r="P139" s="361"/>
      <c r="R139" s="1139"/>
      <c r="S139" s="512" t="s">
        <v>1140</v>
      </c>
      <c r="T139" s="423"/>
      <c r="U139" s="360"/>
      <c r="V139" s="360"/>
      <c r="W139" s="360"/>
      <c r="X139" s="361"/>
      <c r="Z139" s="82"/>
      <c r="AA139" s="1098"/>
      <c r="AC139" s="9">
        <v>1</v>
      </c>
    </row>
    <row r="140" spans="2:29" ht="21" customHeight="1">
      <c r="B140" s="1140" t="s">
        <v>409</v>
      </c>
      <c r="C140" s="512"/>
      <c r="D140" s="423"/>
      <c r="E140" s="360"/>
      <c r="F140" s="360"/>
      <c r="G140" s="360"/>
      <c r="H140" s="361"/>
      <c r="J140" s="1140" t="s">
        <v>1141</v>
      </c>
      <c r="K140" s="512"/>
      <c r="L140" s="423"/>
      <c r="M140" s="360"/>
      <c r="N140" s="360"/>
      <c r="O140" s="360"/>
      <c r="P140" s="361"/>
      <c r="R140" s="1140" t="s">
        <v>1142</v>
      </c>
      <c r="S140" s="512"/>
      <c r="T140" s="423"/>
      <c r="U140" s="360"/>
      <c r="V140" s="360"/>
      <c r="W140" s="360"/>
      <c r="X140" s="361"/>
      <c r="Z140" s="82"/>
      <c r="AA140" s="1098"/>
      <c r="AC140" s="9">
        <v>1</v>
      </c>
    </row>
    <row r="141" spans="2:29" ht="21" customHeight="1">
      <c r="B141" s="1094"/>
      <c r="C141" s="513" t="s">
        <v>410</v>
      </c>
      <c r="D141" s="360"/>
      <c r="E141" s="360"/>
      <c r="F141" s="360"/>
      <c r="G141" s="360"/>
      <c r="H141" s="361"/>
      <c r="J141" s="1094"/>
      <c r="K141" s="513" t="s">
        <v>1143</v>
      </c>
      <c r="L141" s="360"/>
      <c r="M141" s="360"/>
      <c r="N141" s="360"/>
      <c r="O141" s="360"/>
      <c r="P141" s="361"/>
      <c r="R141" s="1094"/>
      <c r="S141" s="513" t="s">
        <v>1079</v>
      </c>
      <c r="T141" s="360"/>
      <c r="U141" s="360"/>
      <c r="V141" s="360"/>
      <c r="W141" s="360"/>
      <c r="X141" s="361"/>
      <c r="Z141" s="82"/>
      <c r="AA141" s="1098"/>
      <c r="AC141" s="9">
        <v>1</v>
      </c>
    </row>
    <row r="142" spans="2:29" ht="21" customHeight="1">
      <c r="B142" s="514" t="s">
        <v>411</v>
      </c>
      <c r="C142" s="360"/>
      <c r="D142" s="360"/>
      <c r="E142" s="360"/>
      <c r="F142" s="360"/>
      <c r="G142" s="360"/>
      <c r="H142" s="361"/>
      <c r="J142" s="514" t="s">
        <v>1144</v>
      </c>
      <c r="K142" s="360"/>
      <c r="L142" s="360"/>
      <c r="M142" s="360"/>
      <c r="N142" s="360"/>
      <c r="O142" s="360"/>
      <c r="P142" s="361"/>
      <c r="R142" s="514" t="s">
        <v>1145</v>
      </c>
      <c r="S142" s="360"/>
      <c r="T142" s="360"/>
      <c r="U142" s="360"/>
      <c r="V142" s="360"/>
      <c r="W142" s="360"/>
      <c r="X142" s="361"/>
      <c r="Z142" s="82"/>
      <c r="AA142" s="1098"/>
      <c r="AC142" s="9">
        <v>1</v>
      </c>
    </row>
    <row r="143" spans="2:29" ht="21" customHeight="1" thickBot="1">
      <c r="B143" s="1094"/>
      <c r="C143" s="360"/>
      <c r="D143" s="360"/>
      <c r="E143" s="360"/>
      <c r="F143" s="360"/>
      <c r="G143" s="360"/>
      <c r="H143" s="361"/>
      <c r="J143" s="1094"/>
      <c r="K143" s="360"/>
      <c r="L143" s="360"/>
      <c r="M143" s="360"/>
      <c r="N143" s="360"/>
      <c r="O143" s="360"/>
      <c r="P143" s="361"/>
      <c r="R143" s="1094"/>
      <c r="S143" s="360"/>
      <c r="T143" s="360"/>
      <c r="U143" s="360"/>
      <c r="V143" s="360"/>
      <c r="W143" s="360"/>
      <c r="X143" s="361"/>
      <c r="Z143" s="82"/>
      <c r="AA143" s="1098"/>
      <c r="AC143" s="9">
        <v>1</v>
      </c>
    </row>
    <row r="144" spans="2:29" ht="21" customHeight="1" thickTop="1">
      <c r="B144" s="1094"/>
      <c r="C144" s="2424" t="s">
        <v>412</v>
      </c>
      <c r="D144" s="2425"/>
      <c r="E144" s="2426" t="s">
        <v>413</v>
      </c>
      <c r="F144" s="2426"/>
      <c r="G144" s="360"/>
      <c r="H144" s="361"/>
      <c r="J144" s="1094"/>
      <c r="K144" s="2427" t="s">
        <v>1146</v>
      </c>
      <c r="L144" s="2428"/>
      <c r="M144" s="2426" t="s">
        <v>1147</v>
      </c>
      <c r="N144" s="2426"/>
      <c r="O144" s="360"/>
      <c r="P144" s="361"/>
      <c r="R144" s="1094"/>
      <c r="S144" s="2427" t="s">
        <v>1148</v>
      </c>
      <c r="T144" s="2428"/>
      <c r="U144" s="2426" t="s">
        <v>1149</v>
      </c>
      <c r="V144" s="2426"/>
      <c r="W144" s="360"/>
      <c r="X144" s="361"/>
      <c r="Z144" s="82"/>
      <c r="AA144" s="1098"/>
      <c r="AC144" s="9">
        <v>1</v>
      </c>
    </row>
    <row r="145" spans="2:29" ht="21" customHeight="1">
      <c r="B145" s="1094"/>
      <c r="C145" s="78" t="s">
        <v>64</v>
      </c>
      <c r="D145" s="515" t="s">
        <v>65</v>
      </c>
      <c r="E145" s="516" t="s">
        <v>414</v>
      </c>
      <c r="F145" s="517" t="s">
        <v>415</v>
      </c>
      <c r="G145" s="360"/>
      <c r="H145" s="361"/>
      <c r="J145" s="1094"/>
      <c r="K145" s="78" t="s">
        <v>64</v>
      </c>
      <c r="L145" s="515" t="s">
        <v>65</v>
      </c>
      <c r="M145" s="516" t="s">
        <v>414</v>
      </c>
      <c r="N145" s="517" t="s">
        <v>415</v>
      </c>
      <c r="O145" s="360"/>
      <c r="P145" s="361"/>
      <c r="R145" s="1094"/>
      <c r="S145" s="78" t="s">
        <v>1150</v>
      </c>
      <c r="T145" s="515" t="s">
        <v>65</v>
      </c>
      <c r="U145" s="516" t="s">
        <v>414</v>
      </c>
      <c r="V145" s="517" t="s">
        <v>415</v>
      </c>
      <c r="W145" s="360"/>
      <c r="X145" s="361"/>
      <c r="Z145" s="82"/>
      <c r="AA145" s="1098"/>
      <c r="AC145" s="9">
        <v>1</v>
      </c>
    </row>
    <row r="146" spans="2:29" ht="21" customHeight="1">
      <c r="B146" s="1094"/>
      <c r="C146" s="518">
        <v>0.25</v>
      </c>
      <c r="D146" s="519">
        <v>0.5</v>
      </c>
      <c r="E146" s="520" t="s">
        <v>416</v>
      </c>
      <c r="F146" s="521"/>
      <c r="G146" s="360"/>
      <c r="H146" s="361"/>
      <c r="J146" s="1094"/>
      <c r="K146" s="518">
        <v>0.25</v>
      </c>
      <c r="L146" s="519">
        <v>0.5</v>
      </c>
      <c r="M146" s="520" t="s">
        <v>416</v>
      </c>
      <c r="N146" s="521"/>
      <c r="O146" s="360"/>
      <c r="P146" s="361"/>
      <c r="R146" s="1094"/>
      <c r="S146" s="518">
        <v>0.25</v>
      </c>
      <c r="T146" s="519">
        <v>0.5</v>
      </c>
      <c r="U146" s="520" t="s">
        <v>416</v>
      </c>
      <c r="V146" s="521"/>
      <c r="W146" s="360"/>
      <c r="X146" s="361"/>
      <c r="Z146" s="82"/>
      <c r="AA146" s="1098"/>
      <c r="AC146" s="9">
        <v>1</v>
      </c>
    </row>
    <row r="147" spans="2:29" ht="21" customHeight="1">
      <c r="B147" s="1094"/>
      <c r="C147" s="522" t="s">
        <v>417</v>
      </c>
      <c r="D147" s="523" t="s">
        <v>418</v>
      </c>
      <c r="E147" s="516" t="s">
        <v>419</v>
      </c>
      <c r="F147" s="524" t="s">
        <v>420</v>
      </c>
      <c r="G147" s="360"/>
      <c r="H147" s="361"/>
      <c r="J147" s="1094"/>
      <c r="K147" s="522" t="s">
        <v>417</v>
      </c>
      <c r="L147" s="523" t="s">
        <v>418</v>
      </c>
      <c r="M147" s="516" t="s">
        <v>419</v>
      </c>
      <c r="N147" s="524" t="s">
        <v>420</v>
      </c>
      <c r="O147" s="360"/>
      <c r="P147" s="361"/>
      <c r="R147" s="1094"/>
      <c r="S147" s="522" t="s">
        <v>417</v>
      </c>
      <c r="T147" s="523" t="s">
        <v>418</v>
      </c>
      <c r="U147" s="516" t="s">
        <v>419</v>
      </c>
      <c r="V147" s="524" t="s">
        <v>420</v>
      </c>
      <c r="W147" s="360"/>
      <c r="X147" s="361"/>
      <c r="Z147" s="82"/>
      <c r="AA147" s="1098"/>
      <c r="AC147" s="9">
        <v>1</v>
      </c>
    </row>
    <row r="148" spans="2:29" ht="21" customHeight="1">
      <c r="B148" s="1094"/>
      <c r="C148" s="518">
        <v>0.25</v>
      </c>
      <c r="D148" s="519">
        <v>0.5</v>
      </c>
      <c r="E148" s="520" t="s">
        <v>421</v>
      </c>
      <c r="F148" s="521"/>
      <c r="G148" s="360"/>
      <c r="H148" s="361"/>
      <c r="J148" s="1094"/>
      <c r="K148" s="518">
        <v>0.25</v>
      </c>
      <c r="L148" s="519">
        <v>0.5</v>
      </c>
      <c r="M148" s="520" t="s">
        <v>421</v>
      </c>
      <c r="N148" s="521"/>
      <c r="O148" s="360"/>
      <c r="P148" s="361"/>
      <c r="R148" s="1094"/>
      <c r="S148" s="518">
        <v>0.25</v>
      </c>
      <c r="T148" s="519">
        <v>0.5</v>
      </c>
      <c r="U148" s="520" t="s">
        <v>421</v>
      </c>
      <c r="V148" s="521"/>
      <c r="W148" s="360"/>
      <c r="X148" s="361"/>
      <c r="Z148" s="82"/>
      <c r="AA148" s="1098"/>
      <c r="AC148" s="9">
        <v>1</v>
      </c>
    </row>
    <row r="149" spans="2:29" ht="21" customHeight="1">
      <c r="B149" s="1094"/>
      <c r="C149" s="525" t="s">
        <v>422</v>
      </c>
      <c r="D149" s="526" t="s">
        <v>423</v>
      </c>
      <c r="E149" s="526"/>
      <c r="F149" s="526"/>
      <c r="G149" s="360"/>
      <c r="H149" s="361"/>
      <c r="J149" s="1094"/>
      <c r="K149" s="525" t="s">
        <v>1151</v>
      </c>
      <c r="L149" s="526" t="s">
        <v>1152</v>
      </c>
      <c r="M149" s="526"/>
      <c r="N149" s="526"/>
      <c r="O149" s="360"/>
      <c r="P149" s="361"/>
      <c r="R149" s="1094"/>
      <c r="S149" s="525" t="s">
        <v>1153</v>
      </c>
      <c r="T149" s="526" t="s">
        <v>1154</v>
      </c>
      <c r="U149" s="526"/>
      <c r="V149" s="526"/>
      <c r="W149" s="360"/>
      <c r="X149" s="361"/>
      <c r="Z149" s="82"/>
      <c r="AA149" s="1098"/>
      <c r="AC149" s="9">
        <v>1</v>
      </c>
    </row>
    <row r="150" spans="2:29" ht="21" customHeight="1">
      <c r="B150" s="1094"/>
      <c r="C150" s="528" t="s">
        <v>424</v>
      </c>
      <c r="D150" s="529"/>
      <c r="E150" s="530"/>
      <c r="F150" s="530"/>
      <c r="G150" s="360"/>
      <c r="H150" s="361"/>
      <c r="J150" s="1094"/>
      <c r="K150" s="528" t="s">
        <v>1155</v>
      </c>
      <c r="L150" s="529"/>
      <c r="M150" s="530"/>
      <c r="N150" s="530"/>
      <c r="O150" s="360"/>
      <c r="P150" s="361"/>
      <c r="R150" s="1094"/>
      <c r="S150" s="528" t="s">
        <v>1156</v>
      </c>
      <c r="T150" s="529"/>
      <c r="U150" s="530"/>
      <c r="V150" s="530"/>
      <c r="W150" s="360"/>
      <c r="X150" s="361"/>
      <c r="Z150" s="82"/>
      <c r="AA150" s="1098"/>
      <c r="AC150" s="9">
        <v>1</v>
      </c>
    </row>
    <row r="151" spans="2:29" ht="21" customHeight="1">
      <c r="B151" s="1094"/>
      <c r="C151" s="360"/>
      <c r="D151" s="360"/>
      <c r="E151" s="360"/>
      <c r="F151" s="360"/>
      <c r="G151" s="360"/>
      <c r="H151" s="361"/>
      <c r="J151" s="1094"/>
      <c r="K151" s="360"/>
      <c r="L151" s="360"/>
      <c r="M151" s="360"/>
      <c r="N151" s="360"/>
      <c r="O151" s="360"/>
      <c r="P151" s="361"/>
      <c r="R151" s="1094"/>
      <c r="S151" s="360"/>
      <c r="T151" s="360"/>
      <c r="U151" s="360"/>
      <c r="V151" s="360"/>
      <c r="W151" s="360"/>
      <c r="X151" s="361"/>
      <c r="Z151" s="82"/>
      <c r="AA151" s="1098"/>
      <c r="AC151" s="9">
        <v>1</v>
      </c>
    </row>
    <row r="152" spans="2:29" ht="21" customHeight="1">
      <c r="B152" s="1104"/>
      <c r="C152" s="381"/>
      <c r="D152" s="382"/>
      <c r="E152" s="381"/>
      <c r="F152" s="381"/>
      <c r="G152" s="381"/>
      <c r="H152" s="383"/>
      <c r="J152" s="1104"/>
      <c r="K152" s="381"/>
      <c r="L152" s="382"/>
      <c r="M152" s="381"/>
      <c r="N152" s="381"/>
      <c r="O152" s="381"/>
      <c r="P152" s="383"/>
      <c r="R152" s="1104"/>
      <c r="S152" s="381"/>
      <c r="T152" s="382"/>
      <c r="U152" s="381"/>
      <c r="V152" s="381"/>
      <c r="W152" s="381"/>
      <c r="X152" s="383"/>
      <c r="Z152" s="82"/>
      <c r="AA152" s="1098"/>
      <c r="AC152" s="9">
        <v>1</v>
      </c>
    </row>
    <row r="153" spans="2:29" ht="21" customHeight="1">
      <c r="B153" s="1134"/>
      <c r="C153" s="488"/>
      <c r="D153" s="489"/>
      <c r="E153" s="488"/>
      <c r="F153" s="488"/>
      <c r="G153" s="488"/>
      <c r="H153" s="490"/>
      <c r="J153" s="1134"/>
      <c r="K153" s="488"/>
      <c r="L153" s="489"/>
      <c r="M153" s="488"/>
      <c r="N153" s="488"/>
      <c r="O153" s="488"/>
      <c r="P153" s="490"/>
      <c r="R153" s="1134"/>
      <c r="S153" s="488"/>
      <c r="T153" s="489"/>
      <c r="U153" s="488"/>
      <c r="V153" s="488"/>
      <c r="W153" s="488"/>
      <c r="X153" s="490"/>
      <c r="Z153" s="82"/>
      <c r="AA153" s="1098"/>
      <c r="AC153" s="9">
        <v>1</v>
      </c>
    </row>
    <row r="154" spans="2:29" ht="21" customHeight="1">
      <c r="B154" s="1141" t="s">
        <v>29</v>
      </c>
      <c r="C154" s="532" t="s">
        <v>425</v>
      </c>
      <c r="D154" s="360"/>
      <c r="E154" s="360"/>
      <c r="F154" s="360"/>
      <c r="G154" s="360"/>
      <c r="H154" s="361"/>
      <c r="J154" s="1141" t="s">
        <v>29</v>
      </c>
      <c r="K154" s="532" t="s">
        <v>1157</v>
      </c>
      <c r="L154" s="360"/>
      <c r="M154" s="360"/>
      <c r="N154" s="360"/>
      <c r="O154" s="360"/>
      <c r="P154" s="361"/>
      <c r="R154" s="1141" t="s">
        <v>29</v>
      </c>
      <c r="S154" s="532" t="s">
        <v>1158</v>
      </c>
      <c r="T154" s="360"/>
      <c r="U154" s="360"/>
      <c r="V154" s="360"/>
      <c r="W154" s="360"/>
      <c r="X154" s="361"/>
      <c r="Z154" s="82"/>
      <c r="AA154" s="1098"/>
      <c r="AC154" s="9">
        <v>1</v>
      </c>
    </row>
    <row r="155" spans="2:29" ht="21" customHeight="1">
      <c r="B155" s="1140" t="s">
        <v>409</v>
      </c>
      <c r="C155" s="360"/>
      <c r="D155" s="360"/>
      <c r="E155" s="360"/>
      <c r="F155" s="360"/>
      <c r="G155" s="360"/>
      <c r="H155" s="361"/>
      <c r="J155" s="1140" t="s">
        <v>1141</v>
      </c>
      <c r="K155" s="360"/>
      <c r="L155" s="360"/>
      <c r="M155" s="360"/>
      <c r="N155" s="360"/>
      <c r="O155" s="360"/>
      <c r="P155" s="361"/>
      <c r="R155" s="1140" t="s">
        <v>1142</v>
      </c>
      <c r="S155" s="360"/>
      <c r="T155" s="360"/>
      <c r="U155" s="360"/>
      <c r="V155" s="360"/>
      <c r="W155" s="360"/>
      <c r="X155" s="361"/>
      <c r="Z155" s="82"/>
      <c r="AA155" s="1098"/>
      <c r="AC155" s="9">
        <v>1</v>
      </c>
    </row>
    <row r="156" spans="2:29" ht="21" customHeight="1">
      <c r="B156" s="1094"/>
      <c r="C156" s="360"/>
      <c r="D156" s="360"/>
      <c r="E156" s="360"/>
      <c r="F156" s="360"/>
      <c r="G156" s="360"/>
      <c r="H156" s="361"/>
      <c r="J156" s="1094"/>
      <c r="K156" s="360"/>
      <c r="L156" s="360"/>
      <c r="M156" s="360"/>
      <c r="N156" s="360"/>
      <c r="O156" s="360"/>
      <c r="P156" s="361"/>
      <c r="R156" s="1094"/>
      <c r="S156" s="360"/>
      <c r="T156" s="360"/>
      <c r="U156" s="360"/>
      <c r="V156" s="360"/>
      <c r="W156" s="360"/>
      <c r="X156" s="361"/>
      <c r="Z156" s="82"/>
      <c r="AA156" s="1098"/>
      <c r="AC156" s="9">
        <v>1</v>
      </c>
    </row>
    <row r="157" spans="2:29" ht="21" customHeight="1">
      <c r="B157" s="1104"/>
      <c r="C157" s="381"/>
      <c r="D157" s="382"/>
      <c r="E157" s="381"/>
      <c r="F157" s="381"/>
      <c r="G157" s="381"/>
      <c r="H157" s="383"/>
      <c r="J157" s="1104"/>
      <c r="K157" s="381"/>
      <c r="L157" s="382"/>
      <c r="M157" s="381"/>
      <c r="N157" s="381"/>
      <c r="O157" s="381"/>
      <c r="P157" s="383"/>
      <c r="R157" s="1104"/>
      <c r="S157" s="381"/>
      <c r="T157" s="382"/>
      <c r="U157" s="381"/>
      <c r="V157" s="381"/>
      <c r="W157" s="381"/>
      <c r="X157" s="383"/>
      <c r="Z157" s="82"/>
      <c r="AA157" s="1098"/>
      <c r="AC157" s="9">
        <v>1</v>
      </c>
    </row>
    <row r="158" spans="2:29" ht="21" customHeight="1">
      <c r="B158" s="1134"/>
      <c r="C158" s="488"/>
      <c r="D158" s="489"/>
      <c r="E158" s="488"/>
      <c r="F158" s="488"/>
      <c r="G158" s="488"/>
      <c r="H158" s="490"/>
      <c r="J158" s="1134"/>
      <c r="K158" s="488"/>
      <c r="L158" s="489"/>
      <c r="M158" s="488"/>
      <c r="N158" s="488"/>
      <c r="O158" s="488"/>
      <c r="P158" s="490"/>
      <c r="R158" s="1134"/>
      <c r="S158" s="488"/>
      <c r="T158" s="489"/>
      <c r="U158" s="488"/>
      <c r="V158" s="488"/>
      <c r="W158" s="488"/>
      <c r="X158" s="490"/>
      <c r="Z158" s="82"/>
      <c r="AA158" s="1098"/>
      <c r="AC158" s="9">
        <v>1</v>
      </c>
    </row>
    <row r="159" spans="2:29" ht="21" customHeight="1">
      <c r="B159" s="2421" t="s">
        <v>432</v>
      </c>
      <c r="C159" s="540">
        <v>1</v>
      </c>
      <c r="D159" s="541" t="s">
        <v>433</v>
      </c>
      <c r="E159" s="360"/>
      <c r="F159" s="360"/>
      <c r="G159" s="360"/>
      <c r="H159" s="361"/>
      <c r="J159" s="2421" t="s">
        <v>432</v>
      </c>
      <c r="K159" s="540">
        <v>1</v>
      </c>
      <c r="L159" s="541" t="s">
        <v>1159</v>
      </c>
      <c r="M159" s="360"/>
      <c r="N159" s="360"/>
      <c r="O159" s="360"/>
      <c r="P159" s="361"/>
      <c r="R159" s="2421" t="s">
        <v>432</v>
      </c>
      <c r="S159" s="540">
        <v>1</v>
      </c>
      <c r="T159" s="541" t="s">
        <v>1160</v>
      </c>
      <c r="U159" s="360"/>
      <c r="V159" s="360"/>
      <c r="W159" s="360"/>
      <c r="X159" s="361"/>
      <c r="Z159" s="82"/>
      <c r="AA159" s="1098"/>
      <c r="AC159" s="9">
        <v>1</v>
      </c>
    </row>
    <row r="160" spans="2:29" ht="21" customHeight="1">
      <c r="B160" s="2421"/>
      <c r="C160" s="451">
        <v>2</v>
      </c>
      <c r="D160" s="541" t="s">
        <v>434</v>
      </c>
      <c r="E160" s="360"/>
      <c r="F160" s="360"/>
      <c r="G160" s="360"/>
      <c r="H160" s="361"/>
      <c r="J160" s="2421"/>
      <c r="K160" s="451">
        <v>2</v>
      </c>
      <c r="L160" s="541" t="s">
        <v>1161</v>
      </c>
      <c r="M160" s="360"/>
      <c r="N160" s="360"/>
      <c r="O160" s="360"/>
      <c r="P160" s="361"/>
      <c r="R160" s="2421"/>
      <c r="S160" s="451">
        <v>2</v>
      </c>
      <c r="T160" s="541" t="s">
        <v>1162</v>
      </c>
      <c r="U160" s="360"/>
      <c r="V160" s="360"/>
      <c r="W160" s="360"/>
      <c r="X160" s="361"/>
      <c r="Z160" s="82"/>
      <c r="AA160" s="1098"/>
      <c r="AC160" s="9">
        <v>1</v>
      </c>
    </row>
    <row r="161" spans="2:29" ht="21" customHeight="1">
      <c r="B161" s="2421"/>
      <c r="C161" s="542" t="s">
        <v>435</v>
      </c>
      <c r="D161" s="543"/>
      <c r="E161" s="360"/>
      <c r="F161" s="360"/>
      <c r="G161" s="360"/>
      <c r="H161" s="361"/>
      <c r="J161" s="2421"/>
      <c r="K161" s="542" t="s">
        <v>1163</v>
      </c>
      <c r="L161" s="543"/>
      <c r="M161" s="360"/>
      <c r="N161" s="360"/>
      <c r="O161" s="360"/>
      <c r="P161" s="361"/>
      <c r="R161" s="2421"/>
      <c r="S161" s="542" t="s">
        <v>1164</v>
      </c>
      <c r="T161" s="543"/>
      <c r="U161" s="360"/>
      <c r="V161" s="360"/>
      <c r="W161" s="360"/>
      <c r="X161" s="361"/>
      <c r="AA161" s="1098"/>
      <c r="AC161" s="9">
        <v>1</v>
      </c>
    </row>
    <row r="162" spans="2:29" ht="21" customHeight="1">
      <c r="B162" s="2421"/>
      <c r="C162" s="544" t="s">
        <v>436</v>
      </c>
      <c r="D162" s="545"/>
      <c r="E162" s="360"/>
      <c r="F162" s="360"/>
      <c r="G162" s="360"/>
      <c r="H162" s="361"/>
      <c r="J162" s="2421"/>
      <c r="K162" s="544" t="s">
        <v>1165</v>
      </c>
      <c r="L162" s="545"/>
      <c r="M162" s="360"/>
      <c r="N162" s="360"/>
      <c r="O162" s="360"/>
      <c r="P162" s="361"/>
      <c r="R162" s="2421"/>
      <c r="S162" s="544" t="s">
        <v>1166</v>
      </c>
      <c r="T162" s="545"/>
      <c r="U162" s="360"/>
      <c r="V162" s="360"/>
      <c r="W162" s="360"/>
      <c r="X162" s="361"/>
      <c r="AA162" s="1098"/>
      <c r="AC162" s="9">
        <v>1</v>
      </c>
    </row>
    <row r="163" spans="2:29" ht="21" customHeight="1">
      <c r="B163" s="2421"/>
      <c r="C163" s="544" t="s">
        <v>437</v>
      </c>
      <c r="D163" s="545"/>
      <c r="E163" s="360"/>
      <c r="F163" s="360"/>
      <c r="G163" s="360"/>
      <c r="H163" s="361"/>
      <c r="J163" s="2421"/>
      <c r="K163" s="544" t="s">
        <v>1167</v>
      </c>
      <c r="L163" s="545"/>
      <c r="M163" s="360"/>
      <c r="N163" s="360"/>
      <c r="O163" s="360"/>
      <c r="P163" s="361"/>
      <c r="R163" s="2421"/>
      <c r="S163" s="544" t="s">
        <v>1168</v>
      </c>
      <c r="T163" s="545"/>
      <c r="U163" s="360"/>
      <c r="V163" s="360"/>
      <c r="W163" s="360"/>
      <c r="X163" s="361"/>
      <c r="AA163" s="1098"/>
      <c r="AC163" s="9">
        <v>1</v>
      </c>
    </row>
    <row r="164" spans="2:29" ht="21" customHeight="1">
      <c r="B164" s="2421"/>
      <c r="C164" s="423" t="s">
        <v>438</v>
      </c>
      <c r="D164" s="545"/>
      <c r="E164" s="360"/>
      <c r="F164" s="360"/>
      <c r="G164" s="360"/>
      <c r="H164" s="361"/>
      <c r="J164" s="2421"/>
      <c r="K164" s="423" t="s">
        <v>1169</v>
      </c>
      <c r="L164" s="545"/>
      <c r="M164" s="360"/>
      <c r="N164" s="360"/>
      <c r="O164" s="360"/>
      <c r="P164" s="361"/>
      <c r="R164" s="2421"/>
      <c r="S164" s="423" t="s">
        <v>1170</v>
      </c>
      <c r="T164" s="545"/>
      <c r="U164" s="360"/>
      <c r="V164" s="360"/>
      <c r="W164" s="360"/>
      <c r="X164" s="361"/>
      <c r="AA164" s="1098"/>
      <c r="AC164" s="9">
        <v>1</v>
      </c>
    </row>
    <row r="165" spans="2:29" ht="21" customHeight="1">
      <c r="B165" s="2421"/>
      <c r="C165" s="546" t="s">
        <v>439</v>
      </c>
      <c r="D165" s="545"/>
      <c r="E165" s="360"/>
      <c r="F165" s="360"/>
      <c r="G165" s="360"/>
      <c r="H165" s="361"/>
      <c r="J165" s="2421"/>
      <c r="K165" s="546" t="s">
        <v>1171</v>
      </c>
      <c r="L165" s="545"/>
      <c r="M165" s="360"/>
      <c r="N165" s="360"/>
      <c r="O165" s="360"/>
      <c r="P165" s="361"/>
      <c r="R165" s="2421"/>
      <c r="S165" s="546" t="s">
        <v>1172</v>
      </c>
      <c r="T165" s="545"/>
      <c r="U165" s="360"/>
      <c r="V165" s="360"/>
      <c r="W165" s="360"/>
      <c r="X165" s="361"/>
      <c r="AA165" s="1098"/>
      <c r="AC165" s="9">
        <v>1</v>
      </c>
    </row>
    <row r="166" spans="2:29" ht="21" customHeight="1">
      <c r="B166" s="2421"/>
      <c r="C166" s="544" t="s">
        <v>440</v>
      </c>
      <c r="D166" s="547"/>
      <c r="E166" s="360"/>
      <c r="F166" s="360"/>
      <c r="G166" s="360"/>
      <c r="H166" s="361"/>
      <c r="J166" s="2421"/>
      <c r="K166" s="544" t="s">
        <v>1173</v>
      </c>
      <c r="L166" s="547"/>
      <c r="M166" s="360"/>
      <c r="N166" s="360"/>
      <c r="O166" s="360"/>
      <c r="P166" s="361"/>
      <c r="R166" s="2421"/>
      <c r="S166" s="544" t="s">
        <v>1174</v>
      </c>
      <c r="T166" s="547"/>
      <c r="U166" s="360"/>
      <c r="V166" s="360"/>
      <c r="W166" s="360"/>
      <c r="X166" s="361"/>
      <c r="AA166" s="1098"/>
      <c r="AC166" s="9">
        <v>1</v>
      </c>
    </row>
    <row r="167" spans="2:29" ht="21" customHeight="1">
      <c r="B167" s="1094"/>
      <c r="C167" s="360"/>
      <c r="D167" s="360"/>
      <c r="E167" s="360"/>
      <c r="F167" s="360"/>
      <c r="G167" s="360"/>
      <c r="H167" s="361"/>
      <c r="J167" s="1094"/>
      <c r="K167" s="360"/>
      <c r="L167" s="360"/>
      <c r="M167" s="360"/>
      <c r="N167" s="360"/>
      <c r="O167" s="360"/>
      <c r="P167" s="361"/>
      <c r="R167" s="1094"/>
      <c r="S167" s="360"/>
      <c r="T167" s="360"/>
      <c r="U167" s="360"/>
      <c r="V167" s="360"/>
      <c r="W167" s="360"/>
      <c r="X167" s="361"/>
      <c r="AA167" s="1098"/>
      <c r="AC167" s="9">
        <v>1</v>
      </c>
    </row>
    <row r="168" spans="2:29" ht="21" customHeight="1">
      <c r="B168" s="1094"/>
      <c r="C168" s="360"/>
      <c r="D168" s="360"/>
      <c r="E168" s="360"/>
      <c r="F168" s="360"/>
      <c r="G168" s="360"/>
      <c r="H168" s="361"/>
      <c r="J168" s="1094"/>
      <c r="K168" s="360"/>
      <c r="L168" s="360"/>
      <c r="M168" s="360"/>
      <c r="N168" s="360"/>
      <c r="O168" s="360"/>
      <c r="P168" s="361"/>
      <c r="R168" s="1094"/>
      <c r="S168" s="360"/>
      <c r="T168" s="360"/>
      <c r="U168" s="360"/>
      <c r="V168" s="360"/>
      <c r="W168" s="360"/>
      <c r="X168" s="361"/>
      <c r="AA168" s="1098"/>
      <c r="AC168" s="9">
        <v>1</v>
      </c>
    </row>
    <row r="169" spans="2:29" ht="21" customHeight="1">
      <c r="B169" s="1094"/>
      <c r="C169" s="360"/>
      <c r="D169" s="360"/>
      <c r="E169" s="360"/>
      <c r="F169" s="360"/>
      <c r="G169" s="360"/>
      <c r="H169" s="361"/>
      <c r="J169" s="1094"/>
      <c r="K169" s="360"/>
      <c r="L169" s="360"/>
      <c r="M169" s="360"/>
      <c r="N169" s="360"/>
      <c r="O169" s="360"/>
      <c r="P169" s="361"/>
      <c r="R169" s="1094"/>
      <c r="S169" s="360"/>
      <c r="T169" s="360"/>
      <c r="U169" s="360"/>
      <c r="V169" s="360"/>
      <c r="W169" s="360"/>
      <c r="X169" s="361"/>
      <c r="AA169" s="1098"/>
      <c r="AC169" s="9">
        <v>1</v>
      </c>
    </row>
    <row r="170" spans="2:29" ht="21" customHeight="1">
      <c r="B170" s="1094"/>
      <c r="C170" s="360"/>
      <c r="D170" s="360"/>
      <c r="E170" s="360"/>
      <c r="F170" s="360"/>
      <c r="G170" s="360"/>
      <c r="H170" s="361"/>
      <c r="J170" s="1094"/>
      <c r="K170" s="360"/>
      <c r="L170" s="360"/>
      <c r="M170" s="360"/>
      <c r="N170" s="360"/>
      <c r="O170" s="360"/>
      <c r="P170" s="361"/>
      <c r="R170" s="1094"/>
      <c r="S170" s="360"/>
      <c r="T170" s="360"/>
      <c r="U170" s="360"/>
      <c r="V170" s="360"/>
      <c r="W170" s="360"/>
      <c r="X170" s="361"/>
      <c r="AA170" s="1098"/>
      <c r="AC170" s="9">
        <v>1</v>
      </c>
    </row>
    <row r="171" spans="2:29" ht="21" customHeight="1">
      <c r="B171" s="1094"/>
      <c r="C171" s="360"/>
      <c r="D171" s="360"/>
      <c r="E171" s="360"/>
      <c r="F171" s="360"/>
      <c r="G171" s="360"/>
      <c r="H171" s="361"/>
      <c r="J171" s="1094"/>
      <c r="K171" s="360"/>
      <c r="L171" s="360"/>
      <c r="M171" s="360"/>
      <c r="N171" s="360"/>
      <c r="O171" s="360"/>
      <c r="P171" s="361"/>
      <c r="R171" s="1094"/>
      <c r="S171" s="360"/>
      <c r="T171" s="360"/>
      <c r="U171" s="360"/>
      <c r="V171" s="360"/>
      <c r="W171" s="360"/>
      <c r="X171" s="361"/>
      <c r="AA171" s="1098"/>
      <c r="AC171" s="9">
        <v>1</v>
      </c>
    </row>
    <row r="172" spans="2:29" ht="21" customHeight="1">
      <c r="B172" s="1094"/>
      <c r="C172" s="360"/>
      <c r="D172" s="360"/>
      <c r="E172" s="360"/>
      <c r="F172" s="360"/>
      <c r="G172" s="360"/>
      <c r="H172" s="361"/>
      <c r="J172" s="1094"/>
      <c r="K172" s="360"/>
      <c r="L172" s="360"/>
      <c r="M172" s="360"/>
      <c r="N172" s="360"/>
      <c r="O172" s="360"/>
      <c r="P172" s="361"/>
      <c r="R172" s="1094"/>
      <c r="S172" s="360"/>
      <c r="T172" s="360"/>
      <c r="U172" s="360"/>
      <c r="V172" s="360"/>
      <c r="W172" s="360"/>
      <c r="X172" s="361"/>
      <c r="AA172" s="1098"/>
      <c r="AC172" s="9">
        <v>1</v>
      </c>
    </row>
    <row r="173" spans="2:29" ht="21" customHeight="1">
      <c r="B173" s="1094"/>
      <c r="C173" s="360"/>
      <c r="D173" s="360"/>
      <c r="E173" s="360"/>
      <c r="F173" s="360"/>
      <c r="G173" s="360"/>
      <c r="H173" s="361"/>
      <c r="J173" s="1094"/>
      <c r="K173" s="360"/>
      <c r="L173" s="360"/>
      <c r="M173" s="360"/>
      <c r="N173" s="360"/>
      <c r="O173" s="360"/>
      <c r="P173" s="361"/>
      <c r="R173" s="1094"/>
      <c r="S173" s="360"/>
      <c r="T173" s="360"/>
      <c r="U173" s="360"/>
      <c r="V173" s="360"/>
      <c r="W173" s="360"/>
      <c r="X173" s="361"/>
      <c r="AA173" s="1098"/>
      <c r="AC173" s="9">
        <v>1</v>
      </c>
    </row>
    <row r="174" spans="2:29" ht="21" customHeight="1">
      <c r="B174" s="1094"/>
      <c r="C174" s="360"/>
      <c r="D174" s="360"/>
      <c r="E174" s="360"/>
      <c r="F174" s="360"/>
      <c r="G174" s="360"/>
      <c r="H174" s="361"/>
      <c r="J174" s="1094"/>
      <c r="K174" s="360"/>
      <c r="L174" s="360"/>
      <c r="M174" s="360"/>
      <c r="N174" s="360"/>
      <c r="O174" s="360"/>
      <c r="P174" s="361"/>
      <c r="R174" s="1094"/>
      <c r="S174" s="360"/>
      <c r="T174" s="360"/>
      <c r="U174" s="360"/>
      <c r="V174" s="360"/>
      <c r="W174" s="360"/>
      <c r="X174" s="361"/>
      <c r="AA174" s="1098"/>
      <c r="AC174" s="9">
        <v>1</v>
      </c>
    </row>
    <row r="175" spans="2:29" ht="21" customHeight="1">
      <c r="B175" s="1094"/>
      <c r="C175" s="360"/>
      <c r="D175" s="360"/>
      <c r="E175" s="360"/>
      <c r="F175" s="360"/>
      <c r="G175" s="360"/>
      <c r="H175" s="361"/>
      <c r="J175" s="1094"/>
      <c r="K175" s="360"/>
      <c r="L175" s="360"/>
      <c r="M175" s="360"/>
      <c r="N175" s="360"/>
      <c r="O175" s="360"/>
      <c r="P175" s="361"/>
      <c r="R175" s="1094"/>
      <c r="S175" s="360"/>
      <c r="T175" s="360"/>
      <c r="U175" s="360"/>
      <c r="V175" s="360"/>
      <c r="W175" s="360"/>
      <c r="X175" s="361"/>
      <c r="AA175" s="1098"/>
      <c r="AC175" s="9">
        <v>1</v>
      </c>
    </row>
    <row r="176" spans="2:29" ht="21" customHeight="1">
      <c r="B176" s="1094"/>
      <c r="C176" s="360"/>
      <c r="D176" s="360"/>
      <c r="E176" s="360"/>
      <c r="F176" s="360"/>
      <c r="G176" s="360"/>
      <c r="H176" s="361"/>
      <c r="J176" s="1094"/>
      <c r="K176" s="360"/>
      <c r="L176" s="360"/>
      <c r="M176" s="360"/>
      <c r="N176" s="360"/>
      <c r="O176" s="360"/>
      <c r="P176" s="361"/>
      <c r="R176" s="1094"/>
      <c r="S176" s="360"/>
      <c r="T176" s="360"/>
      <c r="U176" s="360"/>
      <c r="V176" s="360"/>
      <c r="W176" s="360"/>
      <c r="X176" s="361"/>
      <c r="AA176" s="1098"/>
      <c r="AC176" s="9">
        <v>1</v>
      </c>
    </row>
    <row r="177" spans="2:29" ht="21" customHeight="1">
      <c r="B177" s="1094"/>
      <c r="C177" s="360"/>
      <c r="D177" s="360"/>
      <c r="E177" s="360"/>
      <c r="F177" s="360"/>
      <c r="G177" s="360"/>
      <c r="H177" s="361"/>
      <c r="J177" s="1094"/>
      <c r="K177" s="360"/>
      <c r="L177" s="360"/>
      <c r="M177" s="360"/>
      <c r="N177" s="360"/>
      <c r="O177" s="360"/>
      <c r="P177" s="361"/>
      <c r="R177" s="1094"/>
      <c r="S177" s="360"/>
      <c r="T177" s="360"/>
      <c r="U177" s="360"/>
      <c r="V177" s="360"/>
      <c r="W177" s="360"/>
      <c r="X177" s="361"/>
      <c r="AA177" s="1098"/>
      <c r="AC177" s="9">
        <v>1</v>
      </c>
    </row>
    <row r="178" spans="2:29" ht="21" customHeight="1">
      <c r="B178" s="1094"/>
      <c r="C178" s="360"/>
      <c r="D178" s="360"/>
      <c r="E178" s="360"/>
      <c r="F178" s="360"/>
      <c r="G178" s="360"/>
      <c r="H178" s="361"/>
      <c r="J178" s="1094"/>
      <c r="K178" s="360"/>
      <c r="L178" s="360"/>
      <c r="M178" s="360"/>
      <c r="N178" s="360"/>
      <c r="O178" s="360"/>
      <c r="P178" s="361"/>
      <c r="R178" s="1094"/>
      <c r="S178" s="360"/>
      <c r="T178" s="360"/>
      <c r="U178" s="360"/>
      <c r="V178" s="360"/>
      <c r="W178" s="360"/>
      <c r="X178" s="361"/>
      <c r="AA178" s="1098"/>
      <c r="AC178" s="9">
        <v>1</v>
      </c>
    </row>
    <row r="179" spans="2:29" ht="21" customHeight="1">
      <c r="B179" s="1094"/>
      <c r="C179" s="548" t="s">
        <v>30</v>
      </c>
      <c r="D179" s="526" t="s">
        <v>40</v>
      </c>
      <c r="E179" s="360"/>
      <c r="F179" s="360"/>
      <c r="G179" s="360"/>
      <c r="H179" s="361"/>
      <c r="J179" s="1094"/>
      <c r="K179" s="548" t="s">
        <v>30</v>
      </c>
      <c r="L179" s="526" t="s">
        <v>40</v>
      </c>
      <c r="M179" s="360"/>
      <c r="N179" s="360"/>
      <c r="O179" s="360"/>
      <c r="P179" s="361"/>
      <c r="R179" s="1094"/>
      <c r="S179" s="548" t="s">
        <v>30</v>
      </c>
      <c r="T179" s="526" t="s">
        <v>40</v>
      </c>
      <c r="U179" s="360"/>
      <c r="V179" s="360"/>
      <c r="W179" s="360"/>
      <c r="X179" s="361"/>
      <c r="AA179" s="1098"/>
      <c r="AC179" s="9">
        <v>1</v>
      </c>
    </row>
    <row r="180" spans="2:29" ht="21" customHeight="1">
      <c r="B180" s="1094"/>
      <c r="C180" s="526"/>
      <c r="D180" s="526"/>
      <c r="E180" s="360"/>
      <c r="F180" s="360"/>
      <c r="G180" s="360"/>
      <c r="H180" s="361"/>
      <c r="J180" s="1094"/>
      <c r="K180" s="526"/>
      <c r="L180" s="550"/>
      <c r="M180" s="360"/>
      <c r="N180" s="360"/>
      <c r="O180" s="360"/>
      <c r="P180" s="361"/>
      <c r="R180" s="1094"/>
      <c r="S180" s="526"/>
      <c r="T180" s="526"/>
      <c r="U180" s="360"/>
      <c r="V180" s="360"/>
      <c r="W180" s="360"/>
      <c r="X180" s="361"/>
      <c r="AA180" s="1098"/>
      <c r="AC180" s="9">
        <v>1</v>
      </c>
    </row>
    <row r="181" spans="2:29" ht="21" customHeight="1">
      <c r="B181" s="1094"/>
      <c r="C181" s="549" t="s">
        <v>441</v>
      </c>
      <c r="D181" s="550" t="s">
        <v>442</v>
      </c>
      <c r="E181" s="360"/>
      <c r="F181" s="360"/>
      <c r="G181" s="360"/>
      <c r="H181" s="361"/>
      <c r="J181" s="1094"/>
      <c r="K181" s="1142" t="s">
        <v>441</v>
      </c>
      <c r="L181" s="550" t="s">
        <v>1175</v>
      </c>
      <c r="M181" s="360"/>
      <c r="N181" s="360"/>
      <c r="O181" s="360"/>
      <c r="P181" s="361"/>
      <c r="R181" s="1094"/>
      <c r="S181" s="549" t="s">
        <v>1176</v>
      </c>
      <c r="T181" s="550" t="s">
        <v>1177</v>
      </c>
      <c r="U181" s="360"/>
      <c r="V181" s="360"/>
      <c r="W181" s="360"/>
      <c r="X181" s="361"/>
      <c r="AA181" s="1098"/>
      <c r="AC181" s="9">
        <v>1</v>
      </c>
    </row>
    <row r="182" spans="2:29" ht="21" customHeight="1">
      <c r="B182" s="1094"/>
      <c r="C182" s="551"/>
      <c r="D182" s="550" t="s">
        <v>443</v>
      </c>
      <c r="E182" s="360"/>
      <c r="F182" s="360"/>
      <c r="G182" s="360"/>
      <c r="H182" s="361"/>
      <c r="J182" s="1094"/>
      <c r="K182" s="551"/>
      <c r="L182" s="550" t="s">
        <v>1178</v>
      </c>
      <c r="M182" s="360"/>
      <c r="N182" s="360"/>
      <c r="O182" s="360"/>
      <c r="P182" s="361"/>
      <c r="R182" s="1094"/>
      <c r="S182" s="551"/>
      <c r="T182" s="550" t="s">
        <v>1179</v>
      </c>
      <c r="U182" s="360"/>
      <c r="V182" s="360"/>
      <c r="W182" s="360"/>
      <c r="X182" s="361"/>
      <c r="AA182" s="1098"/>
      <c r="AC182" s="9">
        <v>1</v>
      </c>
    </row>
    <row r="183" spans="2:29" ht="21" customHeight="1">
      <c r="B183" s="1094"/>
      <c r="C183" s="550"/>
      <c r="D183" s="526"/>
      <c r="E183" s="360"/>
      <c r="F183" s="360"/>
      <c r="G183" s="360"/>
      <c r="H183" s="361"/>
      <c r="J183" s="1094"/>
      <c r="K183" s="550"/>
      <c r="L183" s="526"/>
      <c r="M183" s="360"/>
      <c r="N183" s="360"/>
      <c r="O183" s="360"/>
      <c r="P183" s="361"/>
      <c r="R183" s="1094"/>
      <c r="S183" s="550"/>
      <c r="T183" s="526"/>
      <c r="U183" s="360"/>
      <c r="V183" s="360"/>
      <c r="W183" s="360"/>
      <c r="X183" s="361"/>
      <c r="AA183" s="1098"/>
      <c r="AC183" s="9">
        <v>1</v>
      </c>
    </row>
    <row r="184" spans="2:29" ht="21" customHeight="1">
      <c r="B184" s="1104"/>
      <c r="C184" s="381"/>
      <c r="D184" s="382"/>
      <c r="E184" s="381"/>
      <c r="F184" s="381"/>
      <c r="G184" s="381"/>
      <c r="H184" s="383"/>
      <c r="J184" s="1104"/>
      <c r="K184" s="381"/>
      <c r="L184" s="382"/>
      <c r="M184" s="381"/>
      <c r="N184" s="381"/>
      <c r="O184" s="381"/>
      <c r="P184" s="383"/>
      <c r="R184" s="1104"/>
      <c r="S184" s="381"/>
      <c r="T184" s="382"/>
      <c r="U184" s="381"/>
      <c r="V184" s="381"/>
      <c r="W184" s="381"/>
      <c r="X184" s="383"/>
      <c r="AA184" s="1098"/>
      <c r="AC184" s="9">
        <v>1</v>
      </c>
    </row>
    <row r="185" spans="2:29" ht="21" customHeight="1" thickBot="1">
      <c r="B185" s="1143"/>
      <c r="C185" s="553"/>
      <c r="D185" s="554"/>
      <c r="E185" s="553"/>
      <c r="F185" s="553"/>
      <c r="G185" s="553"/>
      <c r="H185" s="555"/>
      <c r="J185" s="1143"/>
      <c r="K185" s="553"/>
      <c r="L185" s="554"/>
      <c r="M185" s="553"/>
      <c r="N185" s="553"/>
      <c r="O185" s="553"/>
      <c r="P185" s="555"/>
      <c r="R185" s="1143"/>
      <c r="S185" s="553"/>
      <c r="T185" s="554"/>
      <c r="U185" s="553"/>
      <c r="V185" s="553"/>
      <c r="W185" s="553"/>
      <c r="X185" s="555"/>
      <c r="AA185" s="1098"/>
      <c r="AC185" s="9">
        <v>1</v>
      </c>
    </row>
    <row r="186" spans="2:29" ht="21" customHeight="1" thickTop="1">
      <c r="B186" s="1144"/>
      <c r="C186" s="556" t="s">
        <v>3</v>
      </c>
      <c r="D186" s="557" t="s">
        <v>43</v>
      </c>
      <c r="E186" s="19"/>
      <c r="F186" s="85"/>
      <c r="G186" s="19"/>
      <c r="H186" s="104"/>
      <c r="J186" s="1144"/>
      <c r="K186" s="556" t="s">
        <v>3</v>
      </c>
      <c r="L186" s="557" t="s">
        <v>43</v>
      </c>
      <c r="M186" s="19"/>
      <c r="N186" s="85"/>
      <c r="O186" s="19"/>
      <c r="P186" s="104"/>
      <c r="R186" s="1144"/>
      <c r="S186" s="556" t="s">
        <v>1097</v>
      </c>
      <c r="T186" s="557" t="s">
        <v>1096</v>
      </c>
      <c r="U186" s="19"/>
      <c r="V186" s="85"/>
      <c r="W186" s="19"/>
      <c r="X186" s="104"/>
      <c r="AA186" s="1098"/>
      <c r="AC186" s="9">
        <v>1</v>
      </c>
    </row>
    <row r="187" spans="2:29" ht="21" customHeight="1">
      <c r="B187" s="1144"/>
      <c r="C187" s="1017" t="s">
        <v>50</v>
      </c>
      <c r="D187" s="40">
        <v>1</v>
      </c>
      <c r="E187" s="19"/>
      <c r="F187" s="85"/>
      <c r="G187" s="19"/>
      <c r="H187" s="104"/>
      <c r="J187" s="1144"/>
      <c r="K187" s="1017" t="s">
        <v>50</v>
      </c>
      <c r="L187" s="40">
        <v>1</v>
      </c>
      <c r="M187" s="19"/>
      <c r="N187" s="85"/>
      <c r="O187" s="19"/>
      <c r="P187" s="104"/>
      <c r="R187" s="1144"/>
      <c r="S187" s="1017" t="s">
        <v>1180</v>
      </c>
      <c r="T187" s="40">
        <v>1</v>
      </c>
      <c r="U187" s="19"/>
      <c r="V187" s="85"/>
      <c r="W187" s="19"/>
      <c r="X187" s="104"/>
      <c r="AA187" s="1098"/>
      <c r="AC187" s="9">
        <v>1</v>
      </c>
    </row>
    <row r="188" spans="2:29" ht="21" customHeight="1">
      <c r="B188" s="1144"/>
      <c r="C188" s="558" t="s">
        <v>444</v>
      </c>
      <c r="D188" s="85"/>
      <c r="E188" s="85"/>
      <c r="F188" s="85"/>
      <c r="G188" s="19"/>
      <c r="H188" s="104"/>
      <c r="J188" s="1144"/>
      <c r="K188" s="558" t="s">
        <v>1181</v>
      </c>
      <c r="L188" s="85"/>
      <c r="M188" s="85"/>
      <c r="N188" s="85"/>
      <c r="O188" s="19"/>
      <c r="P188" s="104"/>
      <c r="R188" s="1144"/>
      <c r="S188" s="558" t="s">
        <v>1182</v>
      </c>
      <c r="T188" s="85"/>
      <c r="U188" s="85"/>
      <c r="V188" s="85"/>
      <c r="W188" s="19"/>
      <c r="X188" s="104"/>
      <c r="AA188" s="1098"/>
      <c r="AC188" s="9">
        <v>1</v>
      </c>
    </row>
    <row r="189" spans="2:29" ht="21" customHeight="1">
      <c r="B189" s="1144"/>
      <c r="C189" s="558" t="s">
        <v>445</v>
      </c>
      <c r="D189" s="85"/>
      <c r="E189" s="85"/>
      <c r="F189" s="85"/>
      <c r="G189" s="19"/>
      <c r="H189" s="104"/>
      <c r="J189" s="1144"/>
      <c r="K189" s="558" t="s">
        <v>1183</v>
      </c>
      <c r="L189" s="85"/>
      <c r="M189" s="85"/>
      <c r="N189" s="85"/>
      <c r="O189" s="19"/>
      <c r="P189" s="104"/>
      <c r="R189" s="1144"/>
      <c r="S189" s="558" t="s">
        <v>1184</v>
      </c>
      <c r="T189" s="85"/>
      <c r="U189" s="85"/>
      <c r="V189" s="85"/>
      <c r="W189" s="19"/>
      <c r="X189" s="104"/>
      <c r="AA189" s="1098"/>
      <c r="AC189" s="9">
        <v>1</v>
      </c>
    </row>
    <row r="190" spans="2:29" ht="21" customHeight="1">
      <c r="B190" s="1144"/>
      <c r="C190" s="558" t="s">
        <v>446</v>
      </c>
      <c r="D190" s="85"/>
      <c r="E190" s="85"/>
      <c r="F190" s="85"/>
      <c r="G190" s="19"/>
      <c r="H190" s="104"/>
      <c r="J190" s="1144"/>
      <c r="K190" s="558" t="s">
        <v>1185</v>
      </c>
      <c r="L190" s="85"/>
      <c r="M190" s="85"/>
      <c r="N190" s="85"/>
      <c r="O190" s="19"/>
      <c r="P190" s="104"/>
      <c r="R190" s="1144"/>
      <c r="S190" s="558" t="s">
        <v>1186</v>
      </c>
      <c r="T190" s="85"/>
      <c r="U190" s="85"/>
      <c r="V190" s="85"/>
      <c r="W190" s="19"/>
      <c r="X190" s="104"/>
      <c r="AA190" s="1098"/>
      <c r="AC190" s="9">
        <v>1</v>
      </c>
    </row>
    <row r="191" spans="2:29" ht="21" customHeight="1">
      <c r="B191" s="1144"/>
      <c r="C191" s="558" t="s">
        <v>447</v>
      </c>
      <c r="D191" s="85"/>
      <c r="E191" s="85"/>
      <c r="F191" s="85"/>
      <c r="G191" s="19"/>
      <c r="H191" s="104"/>
      <c r="J191" s="1144"/>
      <c r="K191" s="558" t="s">
        <v>1187</v>
      </c>
      <c r="L191" s="85"/>
      <c r="M191" s="85"/>
      <c r="N191" s="85"/>
      <c r="O191" s="19"/>
      <c r="P191" s="104"/>
      <c r="R191" s="1144"/>
      <c r="S191" s="558" t="s">
        <v>1188</v>
      </c>
      <c r="T191" s="85"/>
      <c r="U191" s="85"/>
      <c r="V191" s="85"/>
      <c r="W191" s="19"/>
      <c r="X191" s="104"/>
      <c r="AA191" s="1098"/>
      <c r="AC191" s="9">
        <v>1</v>
      </c>
    </row>
    <row r="192" spans="2:29" ht="21" customHeight="1">
      <c r="B192" s="1144"/>
      <c r="C192" s="558"/>
      <c r="D192" s="85"/>
      <c r="E192" s="85"/>
      <c r="F192" s="85"/>
      <c r="G192" s="19"/>
      <c r="H192" s="104"/>
      <c r="J192" s="1144"/>
      <c r="K192" s="558"/>
      <c r="L192" s="85"/>
      <c r="M192" s="85"/>
      <c r="N192" s="85"/>
      <c r="O192" s="19"/>
      <c r="P192" s="104"/>
      <c r="R192" s="1144"/>
      <c r="S192" s="558"/>
      <c r="T192" s="85"/>
      <c r="U192" s="85"/>
      <c r="V192" s="85"/>
      <c r="W192" s="19"/>
      <c r="X192" s="104"/>
      <c r="AA192" s="1098"/>
      <c r="AC192" s="9">
        <v>1</v>
      </c>
    </row>
    <row r="193" spans="2:29" ht="21" customHeight="1">
      <c r="B193" s="1104"/>
      <c r="C193" s="381"/>
      <c r="D193" s="382"/>
      <c r="E193" s="381"/>
      <c r="F193" s="381"/>
      <c r="G193" s="381"/>
      <c r="H193" s="383"/>
      <c r="J193" s="1104"/>
      <c r="K193" s="381"/>
      <c r="L193" s="382"/>
      <c r="M193" s="381"/>
      <c r="N193" s="381"/>
      <c r="O193" s="381"/>
      <c r="P193" s="383"/>
      <c r="R193" s="1104"/>
      <c r="S193" s="381"/>
      <c r="T193" s="382"/>
      <c r="U193" s="381"/>
      <c r="V193" s="381"/>
      <c r="W193" s="381"/>
      <c r="X193" s="383"/>
      <c r="AA193" s="1098"/>
      <c r="AC193" s="9">
        <v>1</v>
      </c>
    </row>
    <row r="194" spans="2:29" ht="21" customHeight="1">
      <c r="B194" s="1143"/>
      <c r="C194" s="553"/>
      <c r="D194" s="554"/>
      <c r="E194" s="553"/>
      <c r="F194" s="553"/>
      <c r="G194" s="553"/>
      <c r="H194" s="555"/>
      <c r="J194" s="1143"/>
      <c r="K194" s="553"/>
      <c r="L194" s="554"/>
      <c r="M194" s="553"/>
      <c r="N194" s="553"/>
      <c r="O194" s="553"/>
      <c r="P194" s="555"/>
      <c r="R194" s="1143"/>
      <c r="S194" s="553"/>
      <c r="T194" s="554"/>
      <c r="U194" s="553"/>
      <c r="V194" s="553"/>
      <c r="W194" s="553"/>
      <c r="X194" s="555"/>
      <c r="AA194" s="1098"/>
      <c r="AC194" s="9">
        <v>1</v>
      </c>
    </row>
    <row r="195" spans="2:29" ht="21" customHeight="1">
      <c r="B195" s="1145"/>
      <c r="C195" s="559" t="s">
        <v>448</v>
      </c>
      <c r="D195" s="560"/>
      <c r="E195" s="561"/>
      <c r="F195" s="85"/>
      <c r="G195" s="19"/>
      <c r="H195" s="104"/>
      <c r="J195" s="1145"/>
      <c r="K195" s="559" t="s">
        <v>448</v>
      </c>
      <c r="L195" s="560"/>
      <c r="M195" s="561"/>
      <c r="N195" s="85"/>
      <c r="O195" s="19"/>
      <c r="P195" s="104"/>
      <c r="R195" s="1145"/>
      <c r="S195" s="559" t="s">
        <v>1189</v>
      </c>
      <c r="T195" s="560"/>
      <c r="U195" s="561"/>
      <c r="V195" s="85"/>
      <c r="W195" s="19"/>
      <c r="X195" s="104"/>
      <c r="AA195" s="1098"/>
      <c r="AC195" s="9">
        <v>1</v>
      </c>
    </row>
    <row r="196" spans="2:29" ht="21" customHeight="1">
      <c r="B196" s="1145"/>
      <c r="C196" s="562" t="s">
        <v>449</v>
      </c>
      <c r="D196" s="560"/>
      <c r="E196" s="561"/>
      <c r="F196" s="85"/>
      <c r="G196" s="19"/>
      <c r="H196" s="104"/>
      <c r="J196" s="1145"/>
      <c r="K196" s="562" t="s">
        <v>449</v>
      </c>
      <c r="L196" s="560"/>
      <c r="M196" s="561"/>
      <c r="N196" s="85"/>
      <c r="O196" s="19"/>
      <c r="P196" s="104"/>
      <c r="R196" s="1145"/>
      <c r="S196" s="1146" t="s">
        <v>1066</v>
      </c>
      <c r="T196" s="560"/>
      <c r="U196" s="561"/>
      <c r="V196" s="85"/>
      <c r="W196" s="19"/>
      <c r="X196" s="104"/>
      <c r="AA196" s="1098"/>
      <c r="AC196" s="9">
        <v>1</v>
      </c>
    </row>
    <row r="197" spans="2:29" ht="21" customHeight="1">
      <c r="B197" s="1145"/>
      <c r="C197" s="563">
        <v>1</v>
      </c>
      <c r="D197" s="564" t="s">
        <v>450</v>
      </c>
      <c r="E197" s="561"/>
      <c r="F197" s="85"/>
      <c r="G197" s="19"/>
      <c r="H197" s="104"/>
      <c r="J197" s="1145"/>
      <c r="K197" s="563">
        <v>1</v>
      </c>
      <c r="L197" s="564" t="s">
        <v>450</v>
      </c>
      <c r="M197" s="561"/>
      <c r="N197" s="85"/>
      <c r="O197" s="19"/>
      <c r="P197" s="104"/>
      <c r="R197" s="1145"/>
      <c r="S197" s="563">
        <v>1</v>
      </c>
      <c r="T197" s="564" t="s">
        <v>1190</v>
      </c>
      <c r="U197" s="561"/>
      <c r="V197" s="85"/>
      <c r="W197" s="19"/>
      <c r="X197" s="104"/>
      <c r="AA197" s="1098"/>
      <c r="AC197" s="9">
        <v>1</v>
      </c>
    </row>
    <row r="198" spans="2:29" ht="21" customHeight="1">
      <c r="B198" s="1145"/>
      <c r="C198" s="563">
        <v>3</v>
      </c>
      <c r="D198" s="564" t="s">
        <v>451</v>
      </c>
      <c r="E198" s="561"/>
      <c r="F198" s="85"/>
      <c r="G198" s="19"/>
      <c r="H198" s="104"/>
      <c r="J198" s="1145"/>
      <c r="K198" s="563">
        <v>3</v>
      </c>
      <c r="L198" s="564" t="s">
        <v>451</v>
      </c>
      <c r="M198" s="561"/>
      <c r="N198" s="85"/>
      <c r="O198" s="19"/>
      <c r="P198" s="104"/>
      <c r="R198" s="1145"/>
      <c r="S198" s="563">
        <v>3</v>
      </c>
      <c r="T198" s="564" t="s">
        <v>1191</v>
      </c>
      <c r="U198" s="561"/>
      <c r="V198" s="85"/>
      <c r="W198" s="19"/>
      <c r="X198" s="104"/>
      <c r="AA198" s="1098"/>
      <c r="AC198" s="9">
        <v>1</v>
      </c>
    </row>
    <row r="199" spans="2:29" ht="21" customHeight="1">
      <c r="B199" s="1147"/>
      <c r="C199" s="563">
        <v>1</v>
      </c>
      <c r="D199" s="564" t="s">
        <v>452</v>
      </c>
      <c r="E199" s="561"/>
      <c r="F199" s="85"/>
      <c r="G199" s="19"/>
      <c r="H199" s="104"/>
      <c r="J199" s="1147"/>
      <c r="K199" s="563">
        <v>1</v>
      </c>
      <c r="L199" s="564" t="s">
        <v>452</v>
      </c>
      <c r="M199" s="561"/>
      <c r="N199" s="85"/>
      <c r="O199" s="19"/>
      <c r="P199" s="104"/>
      <c r="R199" s="1147"/>
      <c r="S199" s="563">
        <v>1</v>
      </c>
      <c r="T199" s="564" t="s">
        <v>1192</v>
      </c>
      <c r="U199" s="561"/>
      <c r="V199" s="85"/>
      <c r="W199" s="19"/>
      <c r="X199" s="104"/>
      <c r="AA199" s="1098"/>
      <c r="AC199" s="9">
        <v>1</v>
      </c>
    </row>
    <row r="200" spans="2:29" ht="21" customHeight="1">
      <c r="B200" s="1144"/>
      <c r="C200" s="558" t="s">
        <v>453</v>
      </c>
      <c r="D200" s="565"/>
      <c r="E200" s="565"/>
      <c r="F200" s="565"/>
      <c r="G200" s="565"/>
      <c r="H200" s="566"/>
      <c r="J200" s="1144"/>
      <c r="K200" s="558" t="s">
        <v>453</v>
      </c>
      <c r="L200" s="565"/>
      <c r="M200" s="565"/>
      <c r="N200" s="565"/>
      <c r="O200" s="565"/>
      <c r="P200" s="566"/>
      <c r="R200" s="1144"/>
      <c r="S200" s="558" t="s">
        <v>1193</v>
      </c>
      <c r="T200" s="565"/>
      <c r="U200" s="565"/>
      <c r="V200" s="565"/>
      <c r="W200" s="565"/>
      <c r="X200" s="566"/>
      <c r="AA200" s="1098"/>
      <c r="AC200" s="9">
        <v>1</v>
      </c>
    </row>
    <row r="201" spans="2:29" ht="21" customHeight="1">
      <c r="B201" s="1144"/>
      <c r="C201" s="567" t="s">
        <v>454</v>
      </c>
      <c r="D201" s="567"/>
      <c r="E201" s="567"/>
      <c r="F201" s="567"/>
      <c r="G201" s="567"/>
      <c r="H201" s="568"/>
      <c r="J201" s="1144"/>
      <c r="K201" s="567" t="s">
        <v>454</v>
      </c>
      <c r="L201" s="567"/>
      <c r="M201" s="567"/>
      <c r="N201" s="567"/>
      <c r="O201" s="567"/>
      <c r="P201" s="568"/>
      <c r="R201" s="1144"/>
      <c r="S201" s="567" t="s">
        <v>1194</v>
      </c>
      <c r="T201" s="567"/>
      <c r="U201" s="567"/>
      <c r="V201" s="567"/>
      <c r="W201" s="567"/>
      <c r="X201" s="568"/>
      <c r="AA201" s="1098"/>
      <c r="AC201" s="9">
        <v>1</v>
      </c>
    </row>
    <row r="202" spans="2:29" ht="21" customHeight="1">
      <c r="B202" s="1144"/>
      <c r="C202" s="563">
        <v>10</v>
      </c>
      <c r="D202" s="564" t="s">
        <v>455</v>
      </c>
      <c r="E202" s="85"/>
      <c r="F202" s="85"/>
      <c r="G202" s="19"/>
      <c r="H202" s="104"/>
      <c r="J202" s="1144"/>
      <c r="K202" s="563">
        <v>10</v>
      </c>
      <c r="L202" s="564" t="s">
        <v>455</v>
      </c>
      <c r="M202" s="85"/>
      <c r="N202" s="85"/>
      <c r="O202" s="19"/>
      <c r="P202" s="104"/>
      <c r="R202" s="1144"/>
      <c r="S202" s="563">
        <v>10</v>
      </c>
      <c r="T202" s="564" t="s">
        <v>1195</v>
      </c>
      <c r="U202" s="85"/>
      <c r="V202" s="85"/>
      <c r="W202" s="19"/>
      <c r="X202" s="104"/>
      <c r="AA202" s="1098"/>
      <c r="AC202" s="9">
        <v>1</v>
      </c>
    </row>
    <row r="203" spans="2:29" ht="21" customHeight="1">
      <c r="B203" s="1144"/>
      <c r="C203" s="563">
        <v>5</v>
      </c>
      <c r="D203" s="564" t="s">
        <v>456</v>
      </c>
      <c r="E203" s="85"/>
      <c r="F203" s="85"/>
      <c r="G203" s="19"/>
      <c r="H203" s="104"/>
      <c r="J203" s="1144"/>
      <c r="K203" s="563">
        <v>5</v>
      </c>
      <c r="L203" s="564" t="s">
        <v>456</v>
      </c>
      <c r="M203" s="85"/>
      <c r="N203" s="85"/>
      <c r="O203" s="19"/>
      <c r="P203" s="104"/>
      <c r="R203" s="1144"/>
      <c r="S203" s="563">
        <v>5</v>
      </c>
      <c r="T203" s="564" t="s">
        <v>1196</v>
      </c>
      <c r="U203" s="85"/>
      <c r="V203" s="85"/>
      <c r="W203" s="19"/>
      <c r="X203" s="104"/>
      <c r="AA203" s="1098"/>
      <c r="AC203" s="9">
        <v>1</v>
      </c>
    </row>
    <row r="204" spans="2:29" ht="21" customHeight="1">
      <c r="B204" s="1144"/>
      <c r="C204" s="563">
        <v>8</v>
      </c>
      <c r="D204" s="564" t="s">
        <v>457</v>
      </c>
      <c r="E204" s="85"/>
      <c r="F204" s="85"/>
      <c r="G204" s="19"/>
      <c r="H204" s="104"/>
      <c r="J204" s="1144"/>
      <c r="K204" s="563">
        <v>8</v>
      </c>
      <c r="L204" s="564" t="s">
        <v>457</v>
      </c>
      <c r="M204" s="85"/>
      <c r="N204" s="85"/>
      <c r="O204" s="19"/>
      <c r="P204" s="104"/>
      <c r="R204" s="1144"/>
      <c r="S204" s="563">
        <v>8</v>
      </c>
      <c r="T204" s="564" t="s">
        <v>1197</v>
      </c>
      <c r="U204" s="85"/>
      <c r="V204" s="85"/>
      <c r="W204" s="19"/>
      <c r="X204" s="104"/>
      <c r="AA204" s="1098"/>
      <c r="AC204" s="9">
        <v>1</v>
      </c>
    </row>
    <row r="205" spans="2:29" ht="21" customHeight="1">
      <c r="B205" s="1144"/>
      <c r="C205" s="563">
        <v>1.5</v>
      </c>
      <c r="D205" s="564" t="s">
        <v>458</v>
      </c>
      <c r="E205" s="85"/>
      <c r="F205" s="85"/>
      <c r="G205" s="19"/>
      <c r="H205" s="104"/>
      <c r="J205" s="1144"/>
      <c r="K205" s="563">
        <v>1.5</v>
      </c>
      <c r="L205" s="564" t="s">
        <v>458</v>
      </c>
      <c r="M205" s="85"/>
      <c r="N205" s="85"/>
      <c r="O205" s="19"/>
      <c r="P205" s="104"/>
      <c r="R205" s="1144"/>
      <c r="S205" s="563">
        <v>1.5</v>
      </c>
      <c r="T205" s="564" t="s">
        <v>1198</v>
      </c>
      <c r="U205" s="85"/>
      <c r="V205" s="85"/>
      <c r="W205" s="19"/>
      <c r="X205" s="104"/>
      <c r="AA205" s="1098"/>
      <c r="AC205" s="9">
        <v>1</v>
      </c>
    </row>
    <row r="206" spans="2:29" ht="21" customHeight="1">
      <c r="B206" s="1144"/>
      <c r="C206" s="563">
        <v>3</v>
      </c>
      <c r="D206" s="564" t="s">
        <v>459</v>
      </c>
      <c r="E206" s="85"/>
      <c r="F206" s="85"/>
      <c r="G206" s="19"/>
      <c r="H206" s="104"/>
      <c r="J206" s="1144"/>
      <c r="K206" s="563">
        <v>3</v>
      </c>
      <c r="L206" s="564" t="s">
        <v>459</v>
      </c>
      <c r="M206" s="85"/>
      <c r="N206" s="85"/>
      <c r="O206" s="19"/>
      <c r="P206" s="104"/>
      <c r="R206" s="1144"/>
      <c r="S206" s="563">
        <v>3</v>
      </c>
      <c r="T206" s="564" t="s">
        <v>1199</v>
      </c>
      <c r="U206" s="85"/>
      <c r="V206" s="85"/>
      <c r="W206" s="19"/>
      <c r="X206" s="104"/>
      <c r="AA206" s="1098"/>
      <c r="AC206" s="9">
        <v>1</v>
      </c>
    </row>
    <row r="207" spans="2:29" ht="21" customHeight="1">
      <c r="B207" s="1144"/>
      <c r="C207" s="558"/>
      <c r="D207" s="85"/>
      <c r="E207" s="85"/>
      <c r="F207" s="85"/>
      <c r="G207" s="19"/>
      <c r="H207" s="104"/>
      <c r="J207" s="1144"/>
      <c r="K207" s="558"/>
      <c r="L207" s="85"/>
      <c r="M207" s="85"/>
      <c r="N207" s="85"/>
      <c r="O207" s="19"/>
      <c r="P207" s="104"/>
      <c r="R207" s="1144"/>
      <c r="S207" s="558"/>
      <c r="T207" s="85"/>
      <c r="U207" s="85"/>
      <c r="V207" s="85"/>
      <c r="W207" s="19"/>
      <c r="X207" s="104"/>
      <c r="AA207" s="1098"/>
      <c r="AC207" s="9">
        <v>1</v>
      </c>
    </row>
    <row r="208" spans="2:29" ht="21" customHeight="1">
      <c r="B208" s="1104"/>
      <c r="C208" s="381"/>
      <c r="D208" s="382"/>
      <c r="E208" s="381"/>
      <c r="F208" s="381"/>
      <c r="G208" s="381"/>
      <c r="H208" s="383"/>
      <c r="J208" s="1104"/>
      <c r="K208" s="381"/>
      <c r="L208" s="382"/>
      <c r="M208" s="381"/>
      <c r="N208" s="381"/>
      <c r="O208" s="381"/>
      <c r="P208" s="383"/>
      <c r="R208" s="1104"/>
      <c r="S208" s="381"/>
      <c r="T208" s="382"/>
      <c r="U208" s="381"/>
      <c r="V208" s="381"/>
      <c r="W208" s="381"/>
      <c r="X208" s="383"/>
      <c r="AA208" s="1098"/>
      <c r="AC208" s="9">
        <v>1</v>
      </c>
    </row>
    <row r="209" spans="2:29" ht="21" customHeight="1">
      <c r="B209" s="1143"/>
      <c r="C209" s="553"/>
      <c r="D209" s="554"/>
      <c r="E209" s="553"/>
      <c r="F209" s="553"/>
      <c r="G209" s="553"/>
      <c r="H209" s="555"/>
      <c r="J209" s="1143"/>
      <c r="K209" s="553"/>
      <c r="L209" s="554"/>
      <c r="M209" s="553"/>
      <c r="N209" s="553"/>
      <c r="O209" s="553"/>
      <c r="P209" s="555"/>
      <c r="R209" s="1143"/>
      <c r="S209" s="553"/>
      <c r="T209" s="554"/>
      <c r="U209" s="553"/>
      <c r="V209" s="553"/>
      <c r="W209" s="553"/>
      <c r="X209" s="555"/>
      <c r="AA209" s="1098"/>
      <c r="AC209" s="9">
        <v>1</v>
      </c>
    </row>
    <row r="210" spans="2:29" ht="21" customHeight="1">
      <c r="B210" s="1148"/>
      <c r="C210" s="569" t="s">
        <v>24</v>
      </c>
      <c r="D210" s="565"/>
      <c r="E210" s="85"/>
      <c r="F210" s="85"/>
      <c r="G210" s="19"/>
      <c r="H210" s="104"/>
      <c r="J210" s="1148"/>
      <c r="K210" s="569" t="s">
        <v>1200</v>
      </c>
      <c r="L210" s="565"/>
      <c r="M210" s="85"/>
      <c r="N210" s="85"/>
      <c r="O210" s="19"/>
      <c r="P210" s="104"/>
      <c r="R210" s="1148"/>
      <c r="S210" s="569" t="s">
        <v>1201</v>
      </c>
      <c r="T210" s="565"/>
      <c r="U210" s="85"/>
      <c r="V210" s="85"/>
      <c r="W210" s="19"/>
      <c r="X210" s="104"/>
      <c r="AA210" s="1098"/>
      <c r="AC210" s="9">
        <v>1</v>
      </c>
    </row>
    <row r="211" spans="2:29" ht="21" customHeight="1">
      <c r="B211" s="1148"/>
      <c r="C211" s="559" t="s">
        <v>460</v>
      </c>
      <c r="D211" s="565"/>
      <c r="E211" s="85"/>
      <c r="F211" s="85"/>
      <c r="G211" s="19"/>
      <c r="H211" s="104"/>
      <c r="J211" s="1148"/>
      <c r="K211" s="559" t="s">
        <v>1202</v>
      </c>
      <c r="L211" s="565"/>
      <c r="M211" s="85"/>
      <c r="N211" s="85"/>
      <c r="O211" s="19"/>
      <c r="P211" s="104"/>
      <c r="R211" s="1148"/>
      <c r="S211" s="559" t="s">
        <v>1203</v>
      </c>
      <c r="T211" s="565"/>
      <c r="U211" s="85"/>
      <c r="V211" s="85"/>
      <c r="W211" s="19"/>
      <c r="X211" s="104"/>
      <c r="AA211" s="1098"/>
      <c r="AC211" s="9">
        <v>1</v>
      </c>
    </row>
    <row r="212" spans="2:29" ht="21" customHeight="1">
      <c r="B212" s="1148"/>
      <c r="C212" s="558" t="s">
        <v>461</v>
      </c>
      <c r="D212" s="570"/>
      <c r="E212" s="85"/>
      <c r="F212" s="85"/>
      <c r="G212" s="19"/>
      <c r="H212" s="104"/>
      <c r="J212" s="1148"/>
      <c r="K212" s="558" t="s">
        <v>1204</v>
      </c>
      <c r="L212" s="570"/>
      <c r="M212" s="85"/>
      <c r="N212" s="85"/>
      <c r="O212" s="19"/>
      <c r="P212" s="104"/>
      <c r="R212" s="1148"/>
      <c r="S212" s="558" t="s">
        <v>1205</v>
      </c>
      <c r="T212" s="570"/>
      <c r="U212" s="85"/>
      <c r="V212" s="85"/>
      <c r="W212" s="19"/>
      <c r="X212" s="104"/>
      <c r="AA212" s="1098"/>
      <c r="AC212" s="9">
        <v>1</v>
      </c>
    </row>
    <row r="213" spans="2:29" ht="21" customHeight="1">
      <c r="B213" s="1148"/>
      <c r="C213" s="571">
        <v>1</v>
      </c>
      <c r="D213" s="227" t="s">
        <v>462</v>
      </c>
      <c r="E213" s="85"/>
      <c r="F213" s="85"/>
      <c r="G213" s="19"/>
      <c r="H213" s="104"/>
      <c r="J213" s="1148"/>
      <c r="K213" s="571">
        <v>1</v>
      </c>
      <c r="L213" s="227" t="s">
        <v>452</v>
      </c>
      <c r="M213" s="85"/>
      <c r="N213" s="85"/>
      <c r="O213" s="19"/>
      <c r="P213" s="104"/>
      <c r="R213" s="1148"/>
      <c r="S213" s="571">
        <v>1</v>
      </c>
      <c r="T213" s="227" t="s">
        <v>1192</v>
      </c>
      <c r="U213" s="85"/>
      <c r="V213" s="85"/>
      <c r="W213" s="19"/>
      <c r="X213" s="104"/>
      <c r="AA213" s="1098"/>
      <c r="AC213" s="9">
        <v>1</v>
      </c>
    </row>
    <row r="214" spans="2:29" ht="21" customHeight="1">
      <c r="B214" s="1148"/>
      <c r="C214" s="571">
        <v>4</v>
      </c>
      <c r="D214" s="227" t="s">
        <v>463</v>
      </c>
      <c r="E214" s="85"/>
      <c r="F214" s="85"/>
      <c r="G214" s="19"/>
      <c r="H214" s="104"/>
      <c r="J214" s="1148"/>
      <c r="K214" s="571">
        <v>4</v>
      </c>
      <c r="L214" s="227" t="s">
        <v>450</v>
      </c>
      <c r="M214" s="85"/>
      <c r="N214" s="85"/>
      <c r="O214" s="19"/>
      <c r="P214" s="104"/>
      <c r="R214" s="1148"/>
      <c r="S214" s="571">
        <v>4</v>
      </c>
      <c r="T214" s="227" t="s">
        <v>1190</v>
      </c>
      <c r="U214" s="85"/>
      <c r="V214" s="85"/>
      <c r="W214" s="19"/>
      <c r="X214" s="104"/>
      <c r="AA214" s="1098"/>
      <c r="AC214" s="9">
        <v>1</v>
      </c>
    </row>
    <row r="215" spans="2:29" ht="21" customHeight="1">
      <c r="B215" s="1148"/>
      <c r="C215" s="571">
        <v>10</v>
      </c>
      <c r="D215" s="227" t="s">
        <v>247</v>
      </c>
      <c r="E215" s="85"/>
      <c r="F215" s="85"/>
      <c r="G215" s="19"/>
      <c r="H215" s="104"/>
      <c r="J215" s="1148"/>
      <c r="K215" s="571">
        <v>10</v>
      </c>
      <c r="L215" s="227" t="s">
        <v>455</v>
      </c>
      <c r="M215" s="85"/>
      <c r="N215" s="85"/>
      <c r="O215" s="19"/>
      <c r="P215" s="104"/>
      <c r="R215" s="1148"/>
      <c r="S215" s="571">
        <v>10</v>
      </c>
      <c r="T215" s="227" t="s">
        <v>1195</v>
      </c>
      <c r="U215" s="85"/>
      <c r="V215" s="85"/>
      <c r="W215" s="19"/>
      <c r="X215" s="104"/>
      <c r="AA215" s="1098"/>
      <c r="AC215" s="9">
        <v>1</v>
      </c>
    </row>
    <row r="216" spans="2:29" ht="21" customHeight="1">
      <c r="B216" s="1148"/>
      <c r="C216" s="558" t="s">
        <v>464</v>
      </c>
      <c r="D216" s="565"/>
      <c r="E216" s="565"/>
      <c r="F216" s="565"/>
      <c r="G216" s="565"/>
      <c r="H216" s="566"/>
      <c r="J216" s="1148"/>
      <c r="K216" s="558" t="s">
        <v>453</v>
      </c>
      <c r="L216" s="565"/>
      <c r="M216" s="565"/>
      <c r="N216" s="565"/>
      <c r="O216" s="565"/>
      <c r="P216" s="566"/>
      <c r="R216" s="1148"/>
      <c r="S216" s="558" t="s">
        <v>1193</v>
      </c>
      <c r="T216" s="565"/>
      <c r="U216" s="565"/>
      <c r="V216" s="565"/>
      <c r="W216" s="565"/>
      <c r="X216" s="566"/>
      <c r="AA216" s="1098"/>
      <c r="AC216" s="9">
        <v>1</v>
      </c>
    </row>
    <row r="217" spans="2:29" ht="21" customHeight="1">
      <c r="B217" s="1148"/>
      <c r="C217" s="2422" t="s">
        <v>465</v>
      </c>
      <c r="D217" s="2422"/>
      <c r="E217" s="2422"/>
      <c r="F217" s="2422"/>
      <c r="G217" s="2422"/>
      <c r="H217" s="2423"/>
      <c r="J217" s="1148"/>
      <c r="K217" s="2422" t="s">
        <v>454</v>
      </c>
      <c r="L217" s="2422"/>
      <c r="M217" s="2422"/>
      <c r="N217" s="2422"/>
      <c r="O217" s="2422"/>
      <c r="P217" s="2423"/>
      <c r="R217" s="1148"/>
      <c r="S217" s="2422" t="s">
        <v>1206</v>
      </c>
      <c r="T217" s="2422"/>
      <c r="U217" s="2422"/>
      <c r="V217" s="2422"/>
      <c r="W217" s="2422"/>
      <c r="X217" s="2423"/>
      <c r="AA217" s="1098"/>
      <c r="AC217" s="9">
        <v>1</v>
      </c>
    </row>
    <row r="218" spans="2:29" ht="21" customHeight="1">
      <c r="B218" s="1148"/>
      <c r="C218" s="571">
        <v>5</v>
      </c>
      <c r="D218" s="227" t="s">
        <v>466</v>
      </c>
      <c r="E218" s="85"/>
      <c r="F218" s="85"/>
      <c r="G218" s="85"/>
      <c r="H218" s="104"/>
      <c r="J218" s="1148"/>
      <c r="K218" s="571">
        <v>5</v>
      </c>
      <c r="L218" s="227" t="s">
        <v>456</v>
      </c>
      <c r="M218" s="85"/>
      <c r="N218" s="85"/>
      <c r="O218" s="85"/>
      <c r="P218" s="104"/>
      <c r="R218" s="1148"/>
      <c r="S218" s="571">
        <v>5</v>
      </c>
      <c r="T218" s="227" t="s">
        <v>1196</v>
      </c>
      <c r="U218" s="85"/>
      <c r="V218" s="85"/>
      <c r="W218" s="85"/>
      <c r="X218" s="104"/>
      <c r="AA218" s="1098"/>
      <c r="AC218" s="9">
        <v>1</v>
      </c>
    </row>
    <row r="219" spans="2:29" ht="21" customHeight="1">
      <c r="B219" s="1148"/>
      <c r="C219" s="571">
        <v>8</v>
      </c>
      <c r="D219" s="227" t="s">
        <v>467</v>
      </c>
      <c r="E219" s="85"/>
      <c r="F219" s="85"/>
      <c r="G219" s="85"/>
      <c r="H219" s="104"/>
      <c r="J219" s="1148"/>
      <c r="K219" s="571">
        <v>8</v>
      </c>
      <c r="L219" s="227" t="s">
        <v>457</v>
      </c>
      <c r="M219" s="85"/>
      <c r="N219" s="85"/>
      <c r="O219" s="85"/>
      <c r="P219" s="104"/>
      <c r="R219" s="1148"/>
      <c r="S219" s="571">
        <v>8</v>
      </c>
      <c r="T219" s="227" t="s">
        <v>1197</v>
      </c>
      <c r="U219" s="85"/>
      <c r="V219" s="85"/>
      <c r="W219" s="85"/>
      <c r="X219" s="104"/>
      <c r="AA219" s="1098"/>
      <c r="AC219" s="9">
        <v>1</v>
      </c>
    </row>
    <row r="220" spans="2:29" ht="21" customHeight="1">
      <c r="B220" s="1148"/>
      <c r="C220" s="571">
        <v>1.5</v>
      </c>
      <c r="D220" s="227" t="s">
        <v>468</v>
      </c>
      <c r="E220" s="85"/>
      <c r="F220" s="85"/>
      <c r="G220" s="85"/>
      <c r="H220" s="104"/>
      <c r="J220" s="1148"/>
      <c r="K220" s="571">
        <v>1.5</v>
      </c>
      <c r="L220" s="227" t="s">
        <v>458</v>
      </c>
      <c r="M220" s="85"/>
      <c r="N220" s="85"/>
      <c r="O220" s="85"/>
      <c r="P220" s="104"/>
      <c r="R220" s="1148"/>
      <c r="S220" s="571">
        <v>1.5</v>
      </c>
      <c r="T220" s="227" t="s">
        <v>1198</v>
      </c>
      <c r="U220" s="85"/>
      <c r="V220" s="85"/>
      <c r="W220" s="85"/>
      <c r="X220" s="104"/>
      <c r="AA220" s="1098"/>
      <c r="AC220" s="9">
        <v>1</v>
      </c>
    </row>
    <row r="221" spans="2:29" ht="21" customHeight="1">
      <c r="B221" s="1148"/>
      <c r="C221" s="571">
        <v>3</v>
      </c>
      <c r="D221" s="227" t="s">
        <v>195</v>
      </c>
      <c r="E221" s="85"/>
      <c r="F221" s="85"/>
      <c r="G221" s="85"/>
      <c r="H221" s="104"/>
      <c r="J221" s="1148"/>
      <c r="K221" s="571">
        <v>3</v>
      </c>
      <c r="L221" s="227" t="s">
        <v>459</v>
      </c>
      <c r="M221" s="85"/>
      <c r="N221" s="85"/>
      <c r="O221" s="85"/>
      <c r="P221" s="104"/>
      <c r="R221" s="1148"/>
      <c r="S221" s="571">
        <v>3</v>
      </c>
      <c r="T221" s="227" t="s">
        <v>1199</v>
      </c>
      <c r="U221" s="85"/>
      <c r="V221" s="85"/>
      <c r="W221" s="85"/>
      <c r="X221" s="104"/>
      <c r="AA221" s="1098"/>
      <c r="AC221" s="9">
        <v>1</v>
      </c>
    </row>
    <row r="222" spans="2:29" ht="21" customHeight="1">
      <c r="B222" s="1148"/>
      <c r="C222" s="572" t="s">
        <v>469</v>
      </c>
      <c r="D222" s="572"/>
      <c r="E222" s="85"/>
      <c r="F222" s="85"/>
      <c r="G222" s="85"/>
      <c r="H222" s="104"/>
      <c r="J222" s="1148"/>
      <c r="K222" s="572" t="s">
        <v>1207</v>
      </c>
      <c r="L222" s="572"/>
      <c r="M222" s="85"/>
      <c r="N222" s="85"/>
      <c r="O222" s="85"/>
      <c r="P222" s="104"/>
      <c r="R222" s="1148"/>
      <c r="S222" s="572" t="s">
        <v>1208</v>
      </c>
      <c r="T222" s="572"/>
      <c r="U222" s="85"/>
      <c r="V222" s="85"/>
      <c r="W222" s="85"/>
      <c r="X222" s="104"/>
      <c r="AA222" s="1098"/>
      <c r="AC222" s="9">
        <v>1</v>
      </c>
    </row>
    <row r="223" spans="2:29" ht="21" customHeight="1">
      <c r="B223" s="1149"/>
      <c r="C223" s="573" t="s">
        <v>470</v>
      </c>
      <c r="D223" s="574" t="s">
        <v>471</v>
      </c>
      <c r="E223" s="85"/>
      <c r="F223" s="85"/>
      <c r="G223" s="85"/>
      <c r="H223" s="104"/>
      <c r="J223" s="1149"/>
      <c r="K223" s="573" t="s">
        <v>1209</v>
      </c>
      <c r="L223" s="574" t="s">
        <v>1210</v>
      </c>
      <c r="M223" s="85"/>
      <c r="N223" s="85"/>
      <c r="O223" s="85"/>
      <c r="P223" s="104"/>
      <c r="R223" s="1149"/>
      <c r="S223" s="573" t="s">
        <v>1211</v>
      </c>
      <c r="T223" s="574" t="s">
        <v>1212</v>
      </c>
      <c r="U223" s="85"/>
      <c r="V223" s="85"/>
      <c r="W223" s="85"/>
      <c r="X223" s="104"/>
      <c r="AA223" s="1098"/>
      <c r="AC223" s="9">
        <v>1</v>
      </c>
    </row>
    <row r="224" spans="2:29" ht="21" customHeight="1">
      <c r="B224" s="2434" t="s">
        <v>472</v>
      </c>
      <c r="C224" s="2435"/>
      <c r="D224" s="2435"/>
      <c r="E224" s="2435"/>
      <c r="F224" s="2435"/>
      <c r="G224" s="2435"/>
      <c r="H224" s="2436"/>
      <c r="J224" s="2434" t="s">
        <v>1213</v>
      </c>
      <c r="K224" s="2435"/>
      <c r="L224" s="2435"/>
      <c r="M224" s="2435"/>
      <c r="N224" s="2435"/>
      <c r="O224" s="2435"/>
      <c r="P224" s="2436"/>
      <c r="R224" s="2434" t="s">
        <v>1214</v>
      </c>
      <c r="S224" s="2435"/>
      <c r="T224" s="2435"/>
      <c r="U224" s="2435"/>
      <c r="V224" s="2435"/>
      <c r="W224" s="2435"/>
      <c r="X224" s="2436"/>
      <c r="AA224" s="1098"/>
      <c r="AC224" s="9">
        <v>1</v>
      </c>
    </row>
    <row r="225" spans="2:29" ht="21" customHeight="1">
      <c r="B225" s="2434"/>
      <c r="C225" s="2435"/>
      <c r="D225" s="2435"/>
      <c r="E225" s="2435"/>
      <c r="F225" s="2435"/>
      <c r="G225" s="2435"/>
      <c r="H225" s="2436"/>
      <c r="J225" s="2434"/>
      <c r="K225" s="2435"/>
      <c r="L225" s="2435"/>
      <c r="M225" s="2435"/>
      <c r="N225" s="2435"/>
      <c r="O225" s="2435"/>
      <c r="P225" s="2436"/>
      <c r="R225" s="2434"/>
      <c r="S225" s="2435"/>
      <c r="T225" s="2435"/>
      <c r="U225" s="2435"/>
      <c r="V225" s="2435"/>
      <c r="W225" s="2435"/>
      <c r="X225" s="2436"/>
      <c r="AA225" s="1098"/>
      <c r="AC225" s="9">
        <v>1</v>
      </c>
    </row>
    <row r="226" spans="2:29" ht="21" customHeight="1">
      <c r="B226" s="2434"/>
      <c r="C226" s="2435"/>
      <c r="D226" s="2435"/>
      <c r="E226" s="2435"/>
      <c r="F226" s="2435"/>
      <c r="G226" s="2435"/>
      <c r="H226" s="2436"/>
      <c r="J226" s="2434"/>
      <c r="K226" s="2435"/>
      <c r="L226" s="2435"/>
      <c r="M226" s="2435"/>
      <c r="N226" s="2435"/>
      <c r="O226" s="2435"/>
      <c r="P226" s="2436"/>
      <c r="R226" s="2434"/>
      <c r="S226" s="2435"/>
      <c r="T226" s="2435"/>
      <c r="U226" s="2435"/>
      <c r="V226" s="2435"/>
      <c r="W226" s="2435"/>
      <c r="X226" s="2436"/>
      <c r="AA226" s="1098"/>
      <c r="AC226" s="9">
        <v>1</v>
      </c>
    </row>
    <row r="227" spans="2:29" ht="21" customHeight="1">
      <c r="B227" s="1104"/>
      <c r="C227" s="381"/>
      <c r="D227" s="382"/>
      <c r="E227" s="381"/>
      <c r="F227" s="381"/>
      <c r="G227" s="381"/>
      <c r="H227" s="383"/>
      <c r="J227" s="1104"/>
      <c r="K227" s="381"/>
      <c r="L227" s="382"/>
      <c r="M227" s="381"/>
      <c r="N227" s="381"/>
      <c r="O227" s="381"/>
      <c r="P227" s="383"/>
      <c r="R227" s="1104"/>
      <c r="S227" s="381"/>
      <c r="T227" s="382"/>
      <c r="U227" s="381"/>
      <c r="V227" s="381"/>
      <c r="W227" s="381"/>
      <c r="X227" s="383"/>
      <c r="AA227" s="1098"/>
      <c r="AC227" s="9">
        <v>1</v>
      </c>
    </row>
    <row r="228" spans="2:29" ht="21" customHeight="1">
      <c r="B228" s="1143"/>
      <c r="C228" s="553"/>
      <c r="D228" s="554"/>
      <c r="E228" s="553"/>
      <c r="F228" s="553"/>
      <c r="G228" s="553"/>
      <c r="H228" s="555"/>
      <c r="J228" s="1143"/>
      <c r="K228" s="553"/>
      <c r="L228" s="554"/>
      <c r="M228" s="553"/>
      <c r="N228" s="553"/>
      <c r="O228" s="553"/>
      <c r="P228" s="555"/>
      <c r="R228" s="1143"/>
      <c r="S228" s="553"/>
      <c r="T228" s="554"/>
      <c r="U228" s="553"/>
      <c r="V228" s="553"/>
      <c r="W228" s="553"/>
      <c r="X228" s="555"/>
      <c r="AA228" s="1098"/>
      <c r="AC228" s="9">
        <v>1</v>
      </c>
    </row>
    <row r="229" spans="2:29" ht="21" customHeight="1">
      <c r="B229" s="2437" t="s">
        <v>473</v>
      </c>
      <c r="C229" s="575" t="s">
        <v>474</v>
      </c>
      <c r="D229" s="576"/>
      <c r="E229" s="577"/>
      <c r="F229" s="577"/>
      <c r="G229" s="85"/>
      <c r="H229" s="104"/>
      <c r="J229" s="2437" t="s">
        <v>473</v>
      </c>
      <c r="K229" s="575" t="s">
        <v>1215</v>
      </c>
      <c r="L229" s="576"/>
      <c r="M229" s="577"/>
      <c r="N229" s="577"/>
      <c r="O229" s="85"/>
      <c r="P229" s="104"/>
      <c r="R229" s="2437" t="s">
        <v>473</v>
      </c>
      <c r="S229" s="575" t="s">
        <v>1216</v>
      </c>
      <c r="T229" s="576"/>
      <c r="U229" s="577"/>
      <c r="V229" s="577"/>
      <c r="W229" s="85"/>
      <c r="X229" s="104"/>
      <c r="AA229" s="1098"/>
      <c r="AC229" s="9">
        <v>1</v>
      </c>
    </row>
    <row r="230" spans="2:29" ht="21" customHeight="1">
      <c r="B230" s="2437"/>
      <c r="C230" s="578" t="s">
        <v>475</v>
      </c>
      <c r="D230" s="579"/>
      <c r="E230" s="579"/>
      <c r="F230" s="580"/>
      <c r="G230" s="85"/>
      <c r="H230" s="104"/>
      <c r="J230" s="2437"/>
      <c r="K230" s="578" t="s">
        <v>1217</v>
      </c>
      <c r="L230" s="579"/>
      <c r="M230" s="579"/>
      <c r="N230" s="580"/>
      <c r="O230" s="85"/>
      <c r="P230" s="104"/>
      <c r="R230" s="2437"/>
      <c r="S230" s="578" t="s">
        <v>1218</v>
      </c>
      <c r="T230" s="579"/>
      <c r="U230" s="579"/>
      <c r="V230" s="580"/>
      <c r="W230" s="85"/>
      <c r="X230" s="104"/>
      <c r="AA230" s="1098"/>
      <c r="AC230" s="9">
        <v>1</v>
      </c>
    </row>
    <row r="231" spans="2:29" ht="21" customHeight="1">
      <c r="B231" s="2437"/>
      <c r="C231" s="581">
        <v>16</v>
      </c>
      <c r="D231" s="582" t="s">
        <v>466</v>
      </c>
      <c r="E231" s="580"/>
      <c r="F231" s="580"/>
      <c r="G231" s="85"/>
      <c r="H231" s="104"/>
      <c r="J231" s="2437"/>
      <c r="K231" s="581">
        <v>16</v>
      </c>
      <c r="L231" s="582" t="s">
        <v>456</v>
      </c>
      <c r="M231" s="580"/>
      <c r="N231" s="580"/>
      <c r="O231" s="85"/>
      <c r="P231" s="104"/>
      <c r="R231" s="2437"/>
      <c r="S231" s="581">
        <v>16</v>
      </c>
      <c r="T231" s="582" t="s">
        <v>1196</v>
      </c>
      <c r="U231" s="580"/>
      <c r="V231" s="580"/>
      <c r="W231" s="85"/>
      <c r="X231" s="104"/>
      <c r="AA231" s="1098"/>
      <c r="AC231" s="9">
        <v>1</v>
      </c>
    </row>
    <row r="232" spans="2:29" ht="21" customHeight="1">
      <c r="B232" s="2437"/>
      <c r="C232" s="581">
        <v>25</v>
      </c>
      <c r="D232" s="582" t="s">
        <v>467</v>
      </c>
      <c r="E232" s="580"/>
      <c r="F232" s="580"/>
      <c r="G232" s="85"/>
      <c r="H232" s="104"/>
      <c r="J232" s="2437"/>
      <c r="K232" s="581">
        <v>25</v>
      </c>
      <c r="L232" s="582" t="s">
        <v>457</v>
      </c>
      <c r="M232" s="580"/>
      <c r="N232" s="580"/>
      <c r="O232" s="85"/>
      <c r="P232" s="104"/>
      <c r="R232" s="2437"/>
      <c r="S232" s="581">
        <v>25</v>
      </c>
      <c r="T232" s="582" t="s">
        <v>1197</v>
      </c>
      <c r="U232" s="580"/>
      <c r="V232" s="580"/>
      <c r="W232" s="85"/>
      <c r="X232" s="104"/>
      <c r="AA232" s="1098"/>
      <c r="AC232" s="9">
        <v>1</v>
      </c>
    </row>
    <row r="233" spans="2:29" ht="21" customHeight="1">
      <c r="B233" s="2437"/>
      <c r="C233" s="581">
        <v>12</v>
      </c>
      <c r="D233" s="583" t="s">
        <v>468</v>
      </c>
      <c r="E233" s="580"/>
      <c r="F233" s="580"/>
      <c r="G233" s="85"/>
      <c r="H233" s="104"/>
      <c r="J233" s="2437"/>
      <c r="K233" s="581">
        <v>12</v>
      </c>
      <c r="L233" s="583" t="s">
        <v>458</v>
      </c>
      <c r="M233" s="580"/>
      <c r="N233" s="580"/>
      <c r="O233" s="85"/>
      <c r="P233" s="104"/>
      <c r="R233" s="2437"/>
      <c r="S233" s="581">
        <v>12</v>
      </c>
      <c r="T233" s="583" t="s">
        <v>1198</v>
      </c>
      <c r="U233" s="580"/>
      <c r="V233" s="580"/>
      <c r="W233" s="85"/>
      <c r="X233" s="104"/>
      <c r="AA233" s="1098"/>
      <c r="AC233" s="9">
        <v>1</v>
      </c>
    </row>
    <row r="234" spans="2:29" ht="21" customHeight="1">
      <c r="B234" s="2437"/>
      <c r="C234" s="581">
        <v>7</v>
      </c>
      <c r="D234" s="583" t="s">
        <v>195</v>
      </c>
      <c r="E234" s="580"/>
      <c r="F234" s="580"/>
      <c r="G234" s="85"/>
      <c r="H234" s="104"/>
      <c r="J234" s="2437"/>
      <c r="K234" s="581">
        <v>7</v>
      </c>
      <c r="L234" s="583" t="s">
        <v>459</v>
      </c>
      <c r="M234" s="580"/>
      <c r="N234" s="580"/>
      <c r="O234" s="85"/>
      <c r="P234" s="104"/>
      <c r="R234" s="2437"/>
      <c r="S234" s="581">
        <v>7</v>
      </c>
      <c r="T234" s="583" t="s">
        <v>1199</v>
      </c>
      <c r="U234" s="580"/>
      <c r="V234" s="580"/>
      <c r="W234" s="85"/>
      <c r="X234" s="104"/>
      <c r="AA234" s="1098"/>
      <c r="AC234" s="9">
        <v>1</v>
      </c>
    </row>
    <row r="235" spans="2:29" ht="21" customHeight="1">
      <c r="B235" s="2437"/>
      <c r="C235" s="584" t="s">
        <v>476</v>
      </c>
      <c r="D235" s="584"/>
      <c r="E235" s="584"/>
      <c r="F235" s="584"/>
      <c r="G235" s="85"/>
      <c r="H235" s="104"/>
      <c r="J235" s="2437"/>
      <c r="K235" s="584" t="s">
        <v>1219</v>
      </c>
      <c r="L235" s="584"/>
      <c r="M235" s="584"/>
      <c r="N235" s="584"/>
      <c r="O235" s="85"/>
      <c r="P235" s="104"/>
      <c r="R235" s="2437"/>
      <c r="S235" s="584" t="s">
        <v>1220</v>
      </c>
      <c r="T235" s="584"/>
      <c r="U235" s="584"/>
      <c r="V235" s="584"/>
      <c r="W235" s="85"/>
      <c r="X235" s="104"/>
      <c r="AA235" s="1098"/>
      <c r="AC235" s="9">
        <v>1</v>
      </c>
    </row>
    <row r="236" spans="2:29" ht="21" customHeight="1">
      <c r="B236" s="1150"/>
      <c r="C236" s="584"/>
      <c r="D236" s="584"/>
      <c r="E236" s="584"/>
      <c r="F236" s="584"/>
      <c r="G236" s="85"/>
      <c r="H236" s="104"/>
      <c r="J236" s="1150"/>
      <c r="K236" s="584"/>
      <c r="L236" s="584"/>
      <c r="M236" s="584"/>
      <c r="N236" s="584"/>
      <c r="O236" s="85"/>
      <c r="P236" s="104"/>
      <c r="R236" s="1150"/>
      <c r="S236" s="584"/>
      <c r="T236" s="584"/>
      <c r="U236" s="584"/>
      <c r="V236" s="584"/>
      <c r="W236" s="85"/>
      <c r="X236" s="104"/>
      <c r="AA236" s="1098"/>
      <c r="AC236" s="9">
        <v>1</v>
      </c>
    </row>
    <row r="237" spans="2:29" ht="21" customHeight="1">
      <c r="B237" s="1104"/>
      <c r="C237" s="381"/>
      <c r="D237" s="382"/>
      <c r="E237" s="381"/>
      <c r="F237" s="381"/>
      <c r="G237" s="381"/>
      <c r="H237" s="383"/>
      <c r="J237" s="1104"/>
      <c r="K237" s="381"/>
      <c r="L237" s="382"/>
      <c r="M237" s="381"/>
      <c r="N237" s="381"/>
      <c r="O237" s="381"/>
      <c r="P237" s="383"/>
      <c r="R237" s="1104"/>
      <c r="S237" s="381"/>
      <c r="T237" s="382"/>
      <c r="U237" s="381"/>
      <c r="V237" s="381"/>
      <c r="W237" s="381"/>
      <c r="X237" s="383"/>
      <c r="AA237" s="1098"/>
      <c r="AC237" s="9">
        <v>1</v>
      </c>
    </row>
    <row r="238" spans="2:29" ht="21" customHeight="1">
      <c r="B238" s="2429" t="s">
        <v>477</v>
      </c>
      <c r="C238" s="2430"/>
      <c r="D238" s="2430"/>
      <c r="E238" s="2430"/>
      <c r="F238" s="2430"/>
      <c r="G238" s="2430"/>
      <c r="H238" s="2431"/>
      <c r="J238" s="2429" t="s">
        <v>1221</v>
      </c>
      <c r="K238" s="2430"/>
      <c r="L238" s="2430"/>
      <c r="M238" s="2430"/>
      <c r="N238" s="2430"/>
      <c r="O238" s="2430"/>
      <c r="P238" s="2431"/>
      <c r="R238" s="2429" t="s">
        <v>1222</v>
      </c>
      <c r="S238" s="2430"/>
      <c r="T238" s="2430"/>
      <c r="U238" s="2430"/>
      <c r="V238" s="2430"/>
      <c r="W238" s="2430"/>
      <c r="X238" s="2431"/>
      <c r="AA238" s="1098"/>
      <c r="AC238" s="9">
        <v>1</v>
      </c>
    </row>
    <row r="239" spans="2:29" ht="21" customHeight="1">
      <c r="B239" s="2429"/>
      <c r="C239" s="2430"/>
      <c r="D239" s="2430"/>
      <c r="E239" s="2430"/>
      <c r="F239" s="2430"/>
      <c r="G239" s="2430"/>
      <c r="H239" s="2431"/>
      <c r="J239" s="2429"/>
      <c r="K239" s="2430"/>
      <c r="L239" s="2430"/>
      <c r="M239" s="2430"/>
      <c r="N239" s="2430"/>
      <c r="O239" s="2430"/>
      <c r="P239" s="2431"/>
      <c r="R239" s="2429"/>
      <c r="S239" s="2430"/>
      <c r="T239" s="2430"/>
      <c r="U239" s="2430"/>
      <c r="V239" s="2430"/>
      <c r="W239" s="2430"/>
      <c r="X239" s="2431"/>
      <c r="AA239" s="1098"/>
      <c r="AC239" s="9">
        <v>1</v>
      </c>
    </row>
    <row r="240" spans="2:29" ht="21" customHeight="1" thickBot="1">
      <c r="B240" s="1148"/>
      <c r="C240" s="585" t="s">
        <v>478</v>
      </c>
      <c r="D240" s="558" t="s">
        <v>479</v>
      </c>
      <c r="E240" s="77"/>
      <c r="F240" s="85"/>
      <c r="G240" s="85"/>
      <c r="H240" s="104"/>
      <c r="J240" s="1148"/>
      <c r="K240" s="585" t="s">
        <v>1223</v>
      </c>
      <c r="L240" s="558" t="s">
        <v>1224</v>
      </c>
      <c r="M240" s="77"/>
      <c r="N240" s="85"/>
      <c r="O240" s="85"/>
      <c r="P240" s="104"/>
      <c r="R240" s="1148"/>
      <c r="S240" s="585" t="s">
        <v>1225</v>
      </c>
      <c r="T240" s="558" t="s">
        <v>1226</v>
      </c>
      <c r="U240" s="77"/>
      <c r="V240" s="85"/>
      <c r="W240" s="85"/>
      <c r="X240" s="104"/>
      <c r="AA240" s="1098"/>
      <c r="AC240" s="9">
        <v>1</v>
      </c>
    </row>
    <row r="241" spans="2:29" ht="21" customHeight="1" thickTop="1">
      <c r="B241" s="1151"/>
      <c r="C241" s="586" t="s">
        <v>89</v>
      </c>
      <c r="D241" s="587">
        <v>18.824999999999999</v>
      </c>
      <c r="E241" s="588" t="s">
        <v>480</v>
      </c>
      <c r="F241" s="589">
        <v>0.15687499999999999</v>
      </c>
      <c r="G241" s="85"/>
      <c r="H241" s="293"/>
      <c r="J241" s="1151"/>
      <c r="K241" s="586" t="s">
        <v>89</v>
      </c>
      <c r="L241" s="587">
        <v>18.824999999999999</v>
      </c>
      <c r="M241" s="588" t="s">
        <v>1227</v>
      </c>
      <c r="N241" s="589">
        <v>0.15687499999999999</v>
      </c>
      <c r="O241" s="85"/>
      <c r="P241" s="293"/>
      <c r="R241" s="1151"/>
      <c r="S241" s="586" t="s">
        <v>89</v>
      </c>
      <c r="T241" s="587">
        <v>18.824999999999999</v>
      </c>
      <c r="U241" s="588" t="s">
        <v>1228</v>
      </c>
      <c r="V241" s="589">
        <v>0.15687499999999999</v>
      </c>
      <c r="W241" s="85"/>
      <c r="X241" s="293"/>
      <c r="AA241" s="1098"/>
      <c r="AC241" s="9">
        <v>1</v>
      </c>
    </row>
    <row r="242" spans="2:29" ht="21" customHeight="1">
      <c r="B242" s="1103"/>
      <c r="C242" s="590" t="s">
        <v>478</v>
      </c>
      <c r="D242" s="591" t="s">
        <v>481</v>
      </c>
      <c r="E242" s="583"/>
      <c r="F242" s="583"/>
      <c r="G242" s="85"/>
      <c r="H242" s="293"/>
      <c r="J242" s="1103"/>
      <c r="K242" s="590" t="s">
        <v>1223</v>
      </c>
      <c r="L242" s="591" t="s">
        <v>1229</v>
      </c>
      <c r="M242" s="583"/>
      <c r="N242" s="583"/>
      <c r="O242" s="85"/>
      <c r="P242" s="293"/>
      <c r="R242" s="1103"/>
      <c r="S242" s="590" t="s">
        <v>1225</v>
      </c>
      <c r="T242" s="591" t="s">
        <v>1230</v>
      </c>
      <c r="U242" s="583"/>
      <c r="V242" s="583"/>
      <c r="W242" s="85"/>
      <c r="X242" s="293"/>
      <c r="AA242" s="1098"/>
      <c r="AC242" s="9">
        <v>1</v>
      </c>
    </row>
    <row r="243" spans="2:29" ht="21" customHeight="1">
      <c r="B243" s="1103"/>
      <c r="C243" s="379">
        <v>1</v>
      </c>
      <c r="D243" s="592">
        <v>1.5</v>
      </c>
      <c r="E243" s="583"/>
      <c r="F243" s="583"/>
      <c r="G243" s="85"/>
      <c r="H243" s="293"/>
      <c r="J243" s="1103"/>
      <c r="K243" s="379">
        <v>1</v>
      </c>
      <c r="L243" s="592">
        <v>1.5</v>
      </c>
      <c r="M243" s="583"/>
      <c r="N243" s="583"/>
      <c r="O243" s="85"/>
      <c r="P243" s="293"/>
      <c r="R243" s="1103"/>
      <c r="S243" s="379">
        <v>1</v>
      </c>
      <c r="T243" s="592">
        <v>1.5</v>
      </c>
      <c r="U243" s="583"/>
      <c r="V243" s="583"/>
      <c r="W243" s="85"/>
      <c r="X243" s="293"/>
      <c r="AA243" s="1098"/>
      <c r="AC243" s="9">
        <v>1</v>
      </c>
    </row>
    <row r="244" spans="2:29" ht="21" customHeight="1">
      <c r="B244" s="1103"/>
      <c r="C244" s="85"/>
      <c r="D244" s="85"/>
      <c r="E244" s="85"/>
      <c r="F244" s="85"/>
      <c r="G244" s="85"/>
      <c r="H244" s="293"/>
      <c r="J244" s="1103"/>
      <c r="K244" s="85"/>
      <c r="L244" s="85"/>
      <c r="M244" s="85"/>
      <c r="N244" s="85"/>
      <c r="O244" s="85"/>
      <c r="P244" s="293"/>
      <c r="R244" s="1103"/>
      <c r="S244" s="85"/>
      <c r="T244" s="85"/>
      <c r="U244" s="85"/>
      <c r="V244" s="85"/>
      <c r="W244" s="85"/>
      <c r="X244" s="293"/>
      <c r="AA244" s="1098"/>
      <c r="AC244" s="9">
        <v>1</v>
      </c>
    </row>
    <row r="245" spans="2:29" ht="21" customHeight="1">
      <c r="B245" s="1148"/>
      <c r="C245" s="1152" t="s">
        <v>1231</v>
      </c>
      <c r="D245" s="1153"/>
      <c r="E245" s="77"/>
      <c r="F245" s="85"/>
      <c r="G245" s="85"/>
      <c r="H245" s="104"/>
      <c r="J245" s="1148"/>
      <c r="K245" s="1152" t="s">
        <v>1232</v>
      </c>
      <c r="L245" s="1153"/>
      <c r="M245" s="77"/>
      <c r="N245" s="85"/>
      <c r="O245" s="85"/>
      <c r="P245" s="104"/>
      <c r="R245" s="1148"/>
      <c r="S245" s="1152" t="s">
        <v>1233</v>
      </c>
      <c r="T245" s="1153"/>
      <c r="U245" s="77"/>
      <c r="V245" s="85"/>
      <c r="W245" s="85"/>
      <c r="X245" s="104"/>
      <c r="AA245" s="1098"/>
      <c r="AC245" s="9">
        <v>1</v>
      </c>
    </row>
    <row r="246" spans="2:29" ht="21" customHeight="1" thickBot="1">
      <c r="B246" s="1148"/>
      <c r="C246" s="1153" t="s">
        <v>1234</v>
      </c>
      <c r="D246" s="583"/>
      <c r="E246" s="583"/>
      <c r="F246" s="85"/>
      <c r="G246" s="85"/>
      <c r="H246" s="104"/>
      <c r="J246" s="1148"/>
      <c r="K246" s="1153" t="s">
        <v>1235</v>
      </c>
      <c r="L246" s="583"/>
      <c r="M246" s="583"/>
      <c r="N246" s="85"/>
      <c r="O246" s="85"/>
      <c r="P246" s="104"/>
      <c r="R246" s="1148"/>
      <c r="S246" s="1153" t="s">
        <v>1236</v>
      </c>
      <c r="T246" s="583"/>
      <c r="U246" s="583"/>
      <c r="V246" s="85"/>
      <c r="W246" s="85"/>
      <c r="X246" s="104"/>
      <c r="AA246" s="1098"/>
      <c r="AC246" s="9">
        <v>1</v>
      </c>
    </row>
    <row r="247" spans="2:29" ht="21" customHeight="1" thickTop="1">
      <c r="B247" s="1148"/>
      <c r="C247" s="1154"/>
      <c r="D247" s="1155"/>
      <c r="E247" s="2432" t="s">
        <v>1237</v>
      </c>
      <c r="F247" s="85"/>
      <c r="G247" s="85"/>
      <c r="H247" s="104"/>
      <c r="J247" s="1148"/>
      <c r="K247" s="1154"/>
      <c r="L247" s="1155"/>
      <c r="M247" s="2432" t="s">
        <v>1238</v>
      </c>
      <c r="N247" s="85"/>
      <c r="O247" s="85"/>
      <c r="P247" s="104"/>
      <c r="R247" s="1148"/>
      <c r="S247" s="1154"/>
      <c r="T247" s="1155"/>
      <c r="U247" s="2432" t="s">
        <v>1239</v>
      </c>
      <c r="V247" s="85"/>
      <c r="W247" s="85"/>
      <c r="X247" s="104"/>
      <c r="AA247" s="1098"/>
      <c r="AC247" s="9">
        <v>1</v>
      </c>
    </row>
    <row r="248" spans="2:29" ht="21" customHeight="1">
      <c r="B248" s="1148"/>
      <c r="C248" s="1156" t="s">
        <v>387</v>
      </c>
      <c r="D248" s="1157" t="s">
        <v>1240</v>
      </c>
      <c r="E248" s="2433"/>
      <c r="F248" s="77"/>
      <c r="G248" s="85"/>
      <c r="H248" s="104"/>
      <c r="J248" s="1148"/>
      <c r="K248" s="1156" t="s">
        <v>1232</v>
      </c>
      <c r="L248" s="1157" t="s">
        <v>1241</v>
      </c>
      <c r="M248" s="2433"/>
      <c r="N248" s="77"/>
      <c r="O248" s="85"/>
      <c r="P248" s="104"/>
      <c r="R248" s="1148"/>
      <c r="S248" s="1156" t="s">
        <v>1233</v>
      </c>
      <c r="T248" s="1157" t="s">
        <v>1242</v>
      </c>
      <c r="U248" s="2433"/>
      <c r="V248" s="77"/>
      <c r="W248" s="85"/>
      <c r="X248" s="104"/>
      <c r="AA248" s="1098"/>
      <c r="AC248" s="9">
        <v>1</v>
      </c>
    </row>
    <row r="249" spans="2:29" ht="21" customHeight="1">
      <c r="B249" s="1148"/>
      <c r="C249" s="1158">
        <v>20</v>
      </c>
      <c r="D249" s="44">
        <v>0.75</v>
      </c>
      <c r="E249" s="1159" t="s">
        <v>1243</v>
      </c>
      <c r="F249" s="77"/>
      <c r="G249" s="85"/>
      <c r="H249" s="104"/>
      <c r="J249" s="1148"/>
      <c r="K249" s="1158">
        <v>20</v>
      </c>
      <c r="L249" s="44">
        <v>0.75</v>
      </c>
      <c r="M249" s="1159" t="s">
        <v>1243</v>
      </c>
      <c r="N249" s="77"/>
      <c r="O249" s="85"/>
      <c r="P249" s="104"/>
      <c r="R249" s="1148"/>
      <c r="S249" s="1158">
        <v>20</v>
      </c>
      <c r="T249" s="44">
        <v>0.75</v>
      </c>
      <c r="U249" s="1159" t="s">
        <v>1243</v>
      </c>
      <c r="V249" s="77"/>
      <c r="W249" s="85"/>
      <c r="X249" s="104"/>
      <c r="AA249" s="1098"/>
      <c r="AC249" s="9">
        <v>1</v>
      </c>
    </row>
    <row r="250" spans="2:29" ht="21" customHeight="1">
      <c r="B250" s="1148"/>
      <c r="C250" s="580" t="s">
        <v>1244</v>
      </c>
      <c r="D250" s="527"/>
      <c r="E250" s="527"/>
      <c r="F250" s="77"/>
      <c r="G250" s="85"/>
      <c r="H250" s="104"/>
      <c r="J250" s="1148"/>
      <c r="K250" s="580" t="s">
        <v>1244</v>
      </c>
      <c r="L250" s="527"/>
      <c r="M250" s="527"/>
      <c r="N250" s="77"/>
      <c r="O250" s="85"/>
      <c r="P250" s="104"/>
      <c r="R250" s="1148"/>
      <c r="S250" s="580" t="s">
        <v>1245</v>
      </c>
      <c r="T250" s="527"/>
      <c r="U250" s="527"/>
      <c r="V250" s="77"/>
      <c r="W250" s="85"/>
      <c r="X250" s="104"/>
      <c r="AA250" s="1098"/>
      <c r="AC250" s="9">
        <v>1</v>
      </c>
    </row>
    <row r="251" spans="2:29" ht="21" customHeight="1">
      <c r="B251" s="1148"/>
      <c r="C251" s="580" t="s">
        <v>1246</v>
      </c>
      <c r="D251" s="527"/>
      <c r="E251" s="527"/>
      <c r="F251" s="77"/>
      <c r="G251" s="85"/>
      <c r="H251" s="104"/>
      <c r="J251" s="1148"/>
      <c r="K251" s="580" t="s">
        <v>1246</v>
      </c>
      <c r="L251" s="527"/>
      <c r="M251" s="527"/>
      <c r="N251" s="77"/>
      <c r="O251" s="85"/>
      <c r="P251" s="104"/>
      <c r="R251" s="1148"/>
      <c r="S251" s="580" t="s">
        <v>1247</v>
      </c>
      <c r="T251" s="527"/>
      <c r="U251" s="527"/>
      <c r="V251" s="77"/>
      <c r="W251" s="85"/>
      <c r="X251" s="104"/>
      <c r="AA251" s="1098"/>
      <c r="AC251" s="9">
        <v>1</v>
      </c>
    </row>
    <row r="252" spans="2:29" ht="21" customHeight="1">
      <c r="B252" s="1148"/>
      <c r="F252" s="77"/>
      <c r="G252" s="85"/>
      <c r="H252" s="104"/>
      <c r="J252" s="1148"/>
      <c r="N252" s="77"/>
      <c r="O252" s="85"/>
      <c r="P252" s="104"/>
      <c r="R252" s="1148"/>
      <c r="V252" s="77"/>
      <c r="W252" s="85"/>
      <c r="X252" s="104"/>
      <c r="AA252" s="1098"/>
      <c r="AC252" s="9">
        <v>1</v>
      </c>
    </row>
    <row r="253" spans="2:29" ht="21" customHeight="1">
      <c r="B253" s="1160" t="s">
        <v>1498</v>
      </c>
      <c r="C253" s="433"/>
      <c r="D253" s="433"/>
      <c r="E253" s="433"/>
      <c r="F253" s="433"/>
      <c r="G253" s="433"/>
      <c r="H253" s="361"/>
      <c r="J253" s="1160" t="s">
        <v>1498</v>
      </c>
      <c r="K253" s="433"/>
      <c r="L253" s="433"/>
      <c r="M253" s="433"/>
      <c r="N253" s="433"/>
      <c r="O253" s="433"/>
      <c r="P253" s="361"/>
      <c r="R253" s="1160" t="s">
        <v>482</v>
      </c>
      <c r="S253" s="433"/>
      <c r="T253" s="433"/>
      <c r="U253" s="433"/>
      <c r="V253" s="433"/>
      <c r="W253" s="433"/>
      <c r="X253" s="361"/>
      <c r="AA253" s="1098"/>
      <c r="AC253" s="9">
        <v>1</v>
      </c>
    </row>
    <row r="254" spans="2:29" ht="21" customHeight="1">
      <c r="B254" s="1161" t="s">
        <v>1499</v>
      </c>
      <c r="C254" s="360"/>
      <c r="D254" s="360"/>
      <c r="E254" s="360"/>
      <c r="F254" s="532" t="s">
        <v>1500</v>
      </c>
      <c r="G254" s="360"/>
      <c r="H254" s="361"/>
      <c r="J254" s="1161" t="s">
        <v>1499</v>
      </c>
      <c r="K254" s="360"/>
      <c r="L254" s="360"/>
      <c r="M254" s="360"/>
      <c r="N254" s="532" t="s">
        <v>1500</v>
      </c>
      <c r="O254" s="360"/>
      <c r="P254" s="361"/>
      <c r="R254" s="1161" t="s">
        <v>1248</v>
      </c>
      <c r="S254" s="360"/>
      <c r="T254" s="360"/>
      <c r="U254" s="360"/>
      <c r="V254" s="532" t="s">
        <v>1249</v>
      </c>
      <c r="W254" s="360"/>
      <c r="X254" s="361"/>
      <c r="AA254" s="1098"/>
      <c r="AC254" s="9">
        <v>1</v>
      </c>
    </row>
    <row r="255" spans="2:29" ht="21" customHeight="1">
      <c r="B255" s="1094"/>
      <c r="C255" s="360"/>
      <c r="D255" s="360"/>
      <c r="E255" s="360"/>
      <c r="F255" s="360"/>
      <c r="G255" s="360"/>
      <c r="H255" s="361"/>
      <c r="J255" s="1094"/>
      <c r="K255" s="360"/>
      <c r="L255" s="360"/>
      <c r="M255" s="360"/>
      <c r="N255" s="360"/>
      <c r="O255" s="360"/>
      <c r="P255" s="361"/>
      <c r="R255" s="1094"/>
      <c r="S255" s="360"/>
      <c r="T255" s="360"/>
      <c r="U255" s="360"/>
      <c r="V255" s="360"/>
      <c r="W255" s="360"/>
      <c r="X255" s="361"/>
      <c r="AA255" s="1098"/>
      <c r="AC255" s="9">
        <v>1</v>
      </c>
    </row>
    <row r="256" spans="2:29" ht="21" customHeight="1">
      <c r="B256" s="593" t="s">
        <v>1501</v>
      </c>
      <c r="C256" s="594" t="s">
        <v>920</v>
      </c>
      <c r="D256" s="595"/>
      <c r="E256" s="595"/>
      <c r="F256" s="595"/>
      <c r="G256" s="595"/>
      <c r="H256" s="104"/>
      <c r="J256" s="593" t="s">
        <v>1501</v>
      </c>
      <c r="K256" s="594" t="s">
        <v>920</v>
      </c>
      <c r="L256" s="595"/>
      <c r="M256" s="595"/>
      <c r="N256" s="595"/>
      <c r="O256" s="595"/>
      <c r="P256" s="104"/>
      <c r="R256" s="593" t="s">
        <v>1501</v>
      </c>
      <c r="S256" s="594" t="s">
        <v>920</v>
      </c>
      <c r="T256" s="595"/>
      <c r="U256" s="595"/>
      <c r="V256" s="595"/>
      <c r="W256" s="595"/>
      <c r="X256" s="104"/>
      <c r="AA256" s="1098"/>
      <c r="AC256" s="9">
        <v>1</v>
      </c>
    </row>
    <row r="257" spans="2:29" ht="21" customHeight="1">
      <c r="B257" s="596" t="s">
        <v>55</v>
      </c>
      <c r="C257" s="996" t="s">
        <v>56</v>
      </c>
      <c r="D257" s="998" t="s">
        <v>57</v>
      </c>
      <c r="E257" s="1001" t="s">
        <v>60</v>
      </c>
      <c r="F257" s="1001" t="s">
        <v>61</v>
      </c>
      <c r="G257" s="1001" t="s">
        <v>62</v>
      </c>
      <c r="H257" s="597" t="s">
        <v>63</v>
      </c>
      <c r="J257" s="596" t="s">
        <v>55</v>
      </c>
      <c r="K257" s="996" t="s">
        <v>56</v>
      </c>
      <c r="L257" s="998" t="s">
        <v>57</v>
      </c>
      <c r="M257" s="1001" t="s">
        <v>60</v>
      </c>
      <c r="N257" s="1001" t="s">
        <v>61</v>
      </c>
      <c r="O257" s="1001" t="s">
        <v>62</v>
      </c>
      <c r="P257" s="597" t="s">
        <v>63</v>
      </c>
      <c r="R257" s="596" t="s">
        <v>55</v>
      </c>
      <c r="S257" s="996" t="s">
        <v>56</v>
      </c>
      <c r="T257" s="998" t="s">
        <v>57</v>
      </c>
      <c r="U257" s="1001" t="s">
        <v>60</v>
      </c>
      <c r="V257" s="1001" t="s">
        <v>61</v>
      </c>
      <c r="W257" s="1001" t="s">
        <v>62</v>
      </c>
      <c r="X257" s="597" t="s">
        <v>63</v>
      </c>
      <c r="AA257" s="1098"/>
      <c r="AC257" s="9">
        <v>1</v>
      </c>
    </row>
    <row r="258" spans="2:29" ht="21" customHeight="1">
      <c r="B258" s="598">
        <v>1</v>
      </c>
      <c r="C258" s="437">
        <v>1E-3</v>
      </c>
      <c r="D258" s="438">
        <v>0</v>
      </c>
      <c r="E258" s="439">
        <v>1</v>
      </c>
      <c r="F258" s="439">
        <v>0.1</v>
      </c>
      <c r="G258" s="439">
        <v>0.01</v>
      </c>
      <c r="H258" s="599">
        <v>1E-3</v>
      </c>
      <c r="J258" s="598">
        <v>1</v>
      </c>
      <c r="K258" s="437">
        <v>1E-3</v>
      </c>
      <c r="L258" s="438">
        <v>0</v>
      </c>
      <c r="M258" s="439">
        <v>1</v>
      </c>
      <c r="N258" s="439">
        <v>0.1</v>
      </c>
      <c r="O258" s="439">
        <v>0.01</v>
      </c>
      <c r="P258" s="599">
        <v>1E-3</v>
      </c>
      <c r="R258" s="598">
        <v>1</v>
      </c>
      <c r="S258" s="437">
        <v>1E-3</v>
      </c>
      <c r="T258" s="438">
        <v>0</v>
      </c>
      <c r="U258" s="439">
        <v>1</v>
      </c>
      <c r="V258" s="439">
        <v>0.1</v>
      </c>
      <c r="W258" s="439">
        <v>0.01</v>
      </c>
      <c r="X258" s="599">
        <v>1E-3</v>
      </c>
      <c r="AA258" s="1098"/>
      <c r="AC258" s="9">
        <v>1</v>
      </c>
    </row>
    <row r="259" spans="2:29" ht="21" customHeight="1">
      <c r="B259" s="999" t="s">
        <v>58</v>
      </c>
      <c r="C259" s="1000" t="s">
        <v>53</v>
      </c>
      <c r="D259" s="998" t="s">
        <v>57</v>
      </c>
      <c r="E259" s="1002" t="s">
        <v>483</v>
      </c>
      <c r="F259" s="1002" t="s">
        <v>484</v>
      </c>
      <c r="G259" s="1002" t="s">
        <v>485</v>
      </c>
      <c r="H259" s="600" t="s">
        <v>486</v>
      </c>
      <c r="J259" s="1162" t="s">
        <v>1250</v>
      </c>
      <c r="K259" s="1000" t="s">
        <v>1251</v>
      </c>
      <c r="L259" s="998" t="s">
        <v>57</v>
      </c>
      <c r="M259" s="1002" t="s">
        <v>483</v>
      </c>
      <c r="N259" s="1002" t="s">
        <v>484</v>
      </c>
      <c r="O259" s="1002" t="s">
        <v>485</v>
      </c>
      <c r="P259" s="600" t="s">
        <v>486</v>
      </c>
      <c r="R259" s="1162" t="s">
        <v>58</v>
      </c>
      <c r="S259" s="1000" t="s">
        <v>53</v>
      </c>
      <c r="T259" s="998" t="s">
        <v>57</v>
      </c>
      <c r="U259" s="1002" t="s">
        <v>1252</v>
      </c>
      <c r="V259" s="1002" t="s">
        <v>1253</v>
      </c>
      <c r="W259" s="1002" t="s">
        <v>1254</v>
      </c>
      <c r="X259" s="600" t="s">
        <v>1255</v>
      </c>
      <c r="AA259" s="1098"/>
      <c r="AC259" s="9">
        <v>1</v>
      </c>
    </row>
    <row r="260" spans="2:29" ht="21" customHeight="1">
      <c r="B260" s="598">
        <v>0.25</v>
      </c>
      <c r="C260" s="437">
        <v>0.5</v>
      </c>
      <c r="D260" s="438">
        <v>0</v>
      </c>
      <c r="E260" s="439">
        <v>0.2</v>
      </c>
      <c r="F260" s="439">
        <v>0.1</v>
      </c>
      <c r="G260" s="439">
        <v>0.22500000000000001</v>
      </c>
      <c r="H260" s="599">
        <v>1.4999999999999999E-2</v>
      </c>
      <c r="J260" s="598">
        <v>0.25</v>
      </c>
      <c r="K260" s="437">
        <v>0.5</v>
      </c>
      <c r="L260" s="438">
        <v>0</v>
      </c>
      <c r="M260" s="439">
        <v>0.2</v>
      </c>
      <c r="N260" s="439">
        <v>0.1</v>
      </c>
      <c r="O260" s="439">
        <v>0.22500000000000001</v>
      </c>
      <c r="P260" s="599">
        <v>1.4999999999999999E-2</v>
      </c>
      <c r="R260" s="598">
        <v>0.25</v>
      </c>
      <c r="S260" s="437">
        <v>0.5</v>
      </c>
      <c r="T260" s="438">
        <v>0</v>
      </c>
      <c r="U260" s="439">
        <v>0.2</v>
      </c>
      <c r="V260" s="439">
        <v>0.1</v>
      </c>
      <c r="W260" s="439">
        <v>0.22500000000000001</v>
      </c>
      <c r="X260" s="599">
        <v>1.4999999999999999E-2</v>
      </c>
      <c r="AA260" s="1098"/>
      <c r="AC260" s="9">
        <v>1</v>
      </c>
    </row>
    <row r="261" spans="2:29" ht="21" customHeight="1">
      <c r="B261" s="1094"/>
      <c r="C261" s="360"/>
      <c r="D261" s="360"/>
      <c r="E261" s="360"/>
      <c r="F261" s="360"/>
      <c r="G261" s="360"/>
      <c r="H261" s="361"/>
      <c r="J261" s="1094"/>
      <c r="K261" s="360"/>
      <c r="L261" s="360"/>
      <c r="M261" s="360"/>
      <c r="N261" s="360"/>
      <c r="O261" s="360"/>
      <c r="P261" s="361"/>
      <c r="R261" s="1094"/>
      <c r="S261" s="360"/>
      <c r="T261" s="360"/>
      <c r="U261" s="360"/>
      <c r="V261" s="360"/>
      <c r="W261" s="360"/>
      <c r="X261" s="361"/>
      <c r="AC261" s="9">
        <v>1</v>
      </c>
    </row>
    <row r="262" spans="2:29" ht="21" customHeight="1">
      <c r="B262" s="1094"/>
      <c r="C262" s="601" t="s">
        <v>1502</v>
      </c>
      <c r="D262" s="360"/>
      <c r="E262" s="360"/>
      <c r="F262" s="1002" t="s">
        <v>487</v>
      </c>
      <c r="G262" s="1002" t="s">
        <v>197</v>
      </c>
      <c r="H262" s="600" t="s">
        <v>488</v>
      </c>
      <c r="J262" s="1094"/>
      <c r="K262" s="532" t="s">
        <v>1503</v>
      </c>
      <c r="L262" s="360"/>
      <c r="M262" s="360"/>
      <c r="N262" s="1002" t="s">
        <v>487</v>
      </c>
      <c r="O262" s="1002" t="s">
        <v>197</v>
      </c>
      <c r="P262" s="600" t="s">
        <v>488</v>
      </c>
      <c r="R262" s="1094"/>
      <c r="S262" s="532" t="s">
        <v>1504</v>
      </c>
      <c r="T262" s="360"/>
      <c r="U262" s="360"/>
      <c r="V262" s="1002" t="s">
        <v>1256</v>
      </c>
      <c r="W262" s="1002" t="s">
        <v>1150</v>
      </c>
      <c r="X262" s="600" t="s">
        <v>1257</v>
      </c>
      <c r="AC262" s="9">
        <v>1</v>
      </c>
    </row>
    <row r="263" spans="2:29" ht="21" customHeight="1">
      <c r="B263" s="1094"/>
      <c r="C263" s="468" t="s">
        <v>489</v>
      </c>
      <c r="D263" s="360"/>
      <c r="E263" s="360"/>
      <c r="F263" s="439">
        <v>0.25</v>
      </c>
      <c r="G263" s="439">
        <v>0.5</v>
      </c>
      <c r="H263" s="599">
        <v>0.33300000000000002</v>
      </c>
      <c r="J263" s="1094"/>
      <c r="K263" s="468" t="s">
        <v>1258</v>
      </c>
      <c r="L263" s="360"/>
      <c r="M263" s="360"/>
      <c r="N263" s="439">
        <v>0.25</v>
      </c>
      <c r="O263" s="439">
        <v>0.5</v>
      </c>
      <c r="P263" s="599">
        <v>0.33300000000000002</v>
      </c>
      <c r="R263" s="1094"/>
      <c r="S263" s="468" t="s">
        <v>1259</v>
      </c>
      <c r="T263" s="360"/>
      <c r="U263" s="360"/>
      <c r="V263" s="439">
        <v>0.25</v>
      </c>
      <c r="W263" s="439">
        <v>0.5</v>
      </c>
      <c r="X263" s="599">
        <v>0.33300000000000002</v>
      </c>
      <c r="AC263" s="9">
        <v>1</v>
      </c>
    </row>
    <row r="264" spans="2:29" ht="21" customHeight="1">
      <c r="B264" s="1094"/>
      <c r="C264" s="602" t="s">
        <v>490</v>
      </c>
      <c r="D264" s="360"/>
      <c r="E264" s="360"/>
      <c r="F264" s="1004" t="s">
        <v>491</v>
      </c>
      <c r="G264" s="1003" t="s">
        <v>492</v>
      </c>
      <c r="H264" s="603" t="s">
        <v>493</v>
      </c>
      <c r="J264" s="1094"/>
      <c r="K264" s="602" t="s">
        <v>1260</v>
      </c>
      <c r="L264" s="360"/>
      <c r="M264" s="360"/>
      <c r="N264" s="1004" t="s">
        <v>491</v>
      </c>
      <c r="O264" s="1003" t="s">
        <v>492</v>
      </c>
      <c r="P264" s="603" t="s">
        <v>493</v>
      </c>
      <c r="R264" s="1094"/>
      <c r="S264" s="602" t="s">
        <v>1261</v>
      </c>
      <c r="T264" s="360"/>
      <c r="U264" s="360"/>
      <c r="V264" s="1004" t="s">
        <v>1262</v>
      </c>
      <c r="W264" s="1003" t="s">
        <v>1263</v>
      </c>
      <c r="X264" s="603" t="s">
        <v>1264</v>
      </c>
      <c r="AC264" s="9">
        <v>1</v>
      </c>
    </row>
    <row r="265" spans="2:29" ht="21" customHeight="1">
      <c r="B265" s="1094"/>
      <c r="C265" s="602" t="s">
        <v>494</v>
      </c>
      <c r="D265" s="360"/>
      <c r="E265" s="360"/>
      <c r="F265" s="439">
        <v>4.9299999999999995E-3</v>
      </c>
      <c r="G265" s="439">
        <v>0.35</v>
      </c>
      <c r="H265" s="599">
        <v>0.25</v>
      </c>
      <c r="J265" s="1094"/>
      <c r="K265" s="602" t="s">
        <v>1265</v>
      </c>
      <c r="L265" s="360"/>
      <c r="M265" s="360"/>
      <c r="N265" s="439">
        <v>4.9299999999999995E-3</v>
      </c>
      <c r="O265" s="439">
        <v>0.35</v>
      </c>
      <c r="P265" s="599">
        <v>0.25</v>
      </c>
      <c r="R265" s="1094"/>
      <c r="S265" s="602" t="s">
        <v>1266</v>
      </c>
      <c r="T265" s="360"/>
      <c r="U265" s="360"/>
      <c r="V265" s="439">
        <v>4.9299999999999995E-3</v>
      </c>
      <c r="W265" s="439">
        <v>0.35</v>
      </c>
      <c r="X265" s="599">
        <v>0.25</v>
      </c>
      <c r="AC265" s="9">
        <v>1</v>
      </c>
    </row>
    <row r="266" spans="2:29" ht="21" customHeight="1">
      <c r="B266" s="1094"/>
      <c r="C266" s="360"/>
      <c r="D266" s="360"/>
      <c r="E266" s="360"/>
      <c r="F266" s="360"/>
      <c r="G266" s="360"/>
      <c r="H266" s="361"/>
      <c r="J266" s="1094"/>
      <c r="K266" s="360"/>
      <c r="L266" s="360"/>
      <c r="M266" s="360"/>
      <c r="N266" s="360"/>
      <c r="O266" s="360"/>
      <c r="P266" s="361"/>
      <c r="R266" s="1094"/>
      <c r="S266" s="360"/>
      <c r="T266" s="360"/>
      <c r="U266" s="360"/>
      <c r="V266" s="360"/>
      <c r="W266" s="360"/>
      <c r="X266" s="361"/>
      <c r="AC266" s="9">
        <v>1</v>
      </c>
    </row>
    <row r="267" spans="2:29" ht="21" customHeight="1">
      <c r="B267" s="1104"/>
      <c r="C267" s="381"/>
      <c r="D267" s="382"/>
      <c r="E267" s="381"/>
      <c r="F267" s="381"/>
      <c r="G267" s="381"/>
      <c r="H267" s="383"/>
      <c r="J267" s="1104"/>
      <c r="K267" s="381"/>
      <c r="L267" s="382"/>
      <c r="M267" s="381"/>
      <c r="N267" s="381"/>
      <c r="O267" s="381"/>
      <c r="P267" s="383"/>
      <c r="R267" s="1104"/>
      <c r="S267" s="381"/>
      <c r="T267" s="382"/>
      <c r="U267" s="381"/>
      <c r="V267" s="381"/>
      <c r="W267" s="381"/>
      <c r="X267" s="383"/>
      <c r="AC267" s="9">
        <v>1</v>
      </c>
    </row>
    <row r="268" spans="2:29" ht="21" customHeight="1">
      <c r="B268" s="1163"/>
      <c r="C268" s="360"/>
      <c r="D268" s="360"/>
      <c r="E268" s="360"/>
      <c r="F268" s="360"/>
      <c r="G268" s="360"/>
      <c r="H268" s="361"/>
      <c r="J268" s="1163"/>
      <c r="K268" s="360"/>
      <c r="L268" s="360"/>
      <c r="M268" s="360"/>
      <c r="N268" s="360"/>
      <c r="O268" s="360"/>
      <c r="P268" s="361"/>
      <c r="R268" s="1163"/>
      <c r="S268" s="360"/>
      <c r="T268" s="360"/>
      <c r="U268" s="360"/>
      <c r="V268" s="360"/>
      <c r="W268" s="360"/>
      <c r="X268" s="361"/>
      <c r="AC268" s="9">
        <v>1</v>
      </c>
    </row>
    <row r="269" spans="2:29" ht="21" customHeight="1">
      <c r="B269" s="1164" t="s">
        <v>1267</v>
      </c>
      <c r="C269" s="360"/>
      <c r="D269" s="360"/>
      <c r="E269" s="360"/>
      <c r="F269" s="360"/>
      <c r="G269" s="360"/>
      <c r="H269" s="361"/>
      <c r="J269" s="1164" t="s">
        <v>1267</v>
      </c>
      <c r="K269" s="360"/>
      <c r="L269" s="360"/>
      <c r="M269" s="360"/>
      <c r="N269" s="360"/>
      <c r="O269" s="360"/>
      <c r="P269" s="361"/>
      <c r="R269" s="1164" t="s">
        <v>1268</v>
      </c>
      <c r="S269" s="360"/>
      <c r="T269" s="360"/>
      <c r="U269" s="360"/>
      <c r="V269" s="360"/>
      <c r="W269" s="360"/>
      <c r="X269" s="361"/>
      <c r="AC269" s="9">
        <v>1</v>
      </c>
    </row>
    <row r="270" spans="2:29" ht="21" customHeight="1">
      <c r="B270" s="1165" t="s">
        <v>1269</v>
      </c>
      <c r="C270" s="1166" t="s">
        <v>300</v>
      </c>
      <c r="D270" s="1166" t="s">
        <v>301</v>
      </c>
      <c r="E270" s="1166" t="s">
        <v>302</v>
      </c>
      <c r="F270" s="1166" t="s">
        <v>303</v>
      </c>
      <c r="G270" s="1167" t="s">
        <v>1270</v>
      </c>
      <c r="H270" s="361"/>
      <c r="J270" s="1165" t="s">
        <v>1271</v>
      </c>
      <c r="K270" s="1166" t="s">
        <v>300</v>
      </c>
      <c r="L270" s="1166" t="s">
        <v>301</v>
      </c>
      <c r="M270" s="1166" t="s">
        <v>302</v>
      </c>
      <c r="N270" s="1166" t="s">
        <v>303</v>
      </c>
      <c r="O270" s="1167" t="s">
        <v>1270</v>
      </c>
      <c r="P270" s="361"/>
      <c r="R270" s="1165" t="s">
        <v>1272</v>
      </c>
      <c r="S270" s="1166" t="s">
        <v>300</v>
      </c>
      <c r="T270" s="1166" t="s">
        <v>301</v>
      </c>
      <c r="U270" s="1166" t="s">
        <v>302</v>
      </c>
      <c r="V270" s="1166" t="s">
        <v>303</v>
      </c>
      <c r="W270" s="1167" t="s">
        <v>1270</v>
      </c>
      <c r="X270" s="361"/>
      <c r="AC270" s="9">
        <v>1</v>
      </c>
    </row>
    <row r="271" spans="2:29" ht="21" customHeight="1">
      <c r="B271" s="1168"/>
      <c r="C271" s="1169" t="s">
        <v>1273</v>
      </c>
      <c r="D271" s="1170"/>
      <c r="E271" s="1170"/>
      <c r="F271" s="360"/>
      <c r="G271" s="360"/>
      <c r="H271" s="361"/>
      <c r="J271" s="1168"/>
      <c r="K271" s="1169" t="s">
        <v>1274</v>
      </c>
      <c r="L271" s="1170"/>
      <c r="M271" s="1170"/>
      <c r="N271" s="360"/>
      <c r="O271" s="360"/>
      <c r="P271" s="361"/>
      <c r="R271" s="1168"/>
      <c r="S271" s="1169" t="s">
        <v>1273</v>
      </c>
      <c r="T271" s="1170"/>
      <c r="U271" s="1170"/>
      <c r="V271" s="360"/>
      <c r="W271" s="360"/>
      <c r="X271" s="361"/>
      <c r="AC271" s="9">
        <v>1</v>
      </c>
    </row>
    <row r="272" spans="2:29" ht="21" customHeight="1">
      <c r="B272" s="1163"/>
      <c r="C272" s="2439" t="s">
        <v>1275</v>
      </c>
      <c r="D272" s="2440">
        <v>10</v>
      </c>
      <c r="E272" s="2438" t="s">
        <v>187</v>
      </c>
      <c r="F272" s="2439" t="s">
        <v>1276</v>
      </c>
      <c r="G272" s="360"/>
      <c r="H272" s="361"/>
      <c r="J272" s="1163"/>
      <c r="K272" s="2439" t="s">
        <v>1275</v>
      </c>
      <c r="L272" s="2440">
        <v>10</v>
      </c>
      <c r="M272" s="2438" t="s">
        <v>187</v>
      </c>
      <c r="N272" s="2439" t="s">
        <v>1276</v>
      </c>
      <c r="O272" s="360"/>
      <c r="P272" s="361"/>
      <c r="R272" s="1163"/>
      <c r="S272" s="2439" t="s">
        <v>1275</v>
      </c>
      <c r="T272" s="2440">
        <v>10</v>
      </c>
      <c r="U272" s="2438" t="s">
        <v>187</v>
      </c>
      <c r="V272" s="2439" t="s">
        <v>1276</v>
      </c>
      <c r="W272" s="360"/>
      <c r="X272" s="361"/>
      <c r="AC272" s="9">
        <v>1</v>
      </c>
    </row>
    <row r="273" spans="2:29" ht="21" customHeight="1">
      <c r="B273" s="1163"/>
      <c r="C273" s="2439"/>
      <c r="D273" s="2440"/>
      <c r="E273" s="2438"/>
      <c r="F273" s="2439"/>
      <c r="G273" s="360"/>
      <c r="H273" s="361"/>
      <c r="J273" s="1163"/>
      <c r="K273" s="2439"/>
      <c r="L273" s="2440"/>
      <c r="M273" s="2438"/>
      <c r="N273" s="2439"/>
      <c r="O273" s="360"/>
      <c r="P273" s="361"/>
      <c r="R273" s="1163"/>
      <c r="S273" s="2439"/>
      <c r="T273" s="2440"/>
      <c r="U273" s="2438"/>
      <c r="V273" s="2439"/>
      <c r="W273" s="360"/>
      <c r="X273" s="361"/>
      <c r="AC273" s="9">
        <v>1</v>
      </c>
    </row>
    <row r="274" spans="2:29" ht="21" customHeight="1">
      <c r="B274" s="1163"/>
      <c r="C274" s="2439"/>
      <c r="D274" s="2440"/>
      <c r="E274" s="2438"/>
      <c r="F274" s="2439"/>
      <c r="G274" s="360"/>
      <c r="H274" s="361"/>
      <c r="J274" s="1163"/>
      <c r="K274" s="2439"/>
      <c r="L274" s="2440"/>
      <c r="M274" s="2438"/>
      <c r="N274" s="2439"/>
      <c r="O274" s="360"/>
      <c r="P274" s="361"/>
      <c r="R274" s="1163"/>
      <c r="S274" s="2439"/>
      <c r="T274" s="2440"/>
      <c r="U274" s="2438"/>
      <c r="V274" s="2439"/>
      <c r="W274" s="360"/>
      <c r="X274" s="361"/>
      <c r="AC274" s="9">
        <v>1</v>
      </c>
    </row>
    <row r="275" spans="2:29" ht="21" customHeight="1">
      <c r="B275" s="1163"/>
      <c r="C275" s="2439"/>
      <c r="D275" s="2440"/>
      <c r="E275" s="2438"/>
      <c r="F275" s="2439"/>
      <c r="G275" s="360"/>
      <c r="H275" s="361"/>
      <c r="J275" s="1163"/>
      <c r="K275" s="2439"/>
      <c r="L275" s="2440"/>
      <c r="M275" s="2438"/>
      <c r="N275" s="2439"/>
      <c r="O275" s="360"/>
      <c r="P275" s="361"/>
      <c r="R275" s="1163"/>
      <c r="S275" s="2439"/>
      <c r="T275" s="2440"/>
      <c r="U275" s="2438"/>
      <c r="V275" s="2439"/>
      <c r="W275" s="360"/>
      <c r="X275" s="361"/>
      <c r="AC275" s="9">
        <v>1</v>
      </c>
    </row>
    <row r="276" spans="2:29" ht="21" customHeight="1">
      <c r="B276" s="1163"/>
      <c r="C276" s="2439"/>
      <c r="D276" s="2440"/>
      <c r="E276" s="2438"/>
      <c r="F276" s="2439"/>
      <c r="G276" s="360"/>
      <c r="H276" s="361"/>
      <c r="J276" s="1163"/>
      <c r="K276" s="2439"/>
      <c r="L276" s="2440"/>
      <c r="M276" s="2438"/>
      <c r="N276" s="2439"/>
      <c r="O276" s="360"/>
      <c r="P276" s="361"/>
      <c r="R276" s="1163"/>
      <c r="S276" s="2439"/>
      <c r="T276" s="2440"/>
      <c r="U276" s="2438"/>
      <c r="V276" s="2439"/>
      <c r="W276" s="360"/>
      <c r="X276" s="361"/>
      <c r="AC276" s="9">
        <v>1</v>
      </c>
    </row>
    <row r="277" spans="2:29" ht="21" customHeight="1">
      <c r="B277" s="1163"/>
      <c r="C277" s="2439"/>
      <c r="D277" s="2440"/>
      <c r="E277" s="2438"/>
      <c r="F277" s="2439"/>
      <c r="G277" s="360"/>
      <c r="H277" s="361"/>
      <c r="J277" s="1163"/>
      <c r="K277" s="2439"/>
      <c r="L277" s="2440"/>
      <c r="M277" s="2438"/>
      <c r="N277" s="2439"/>
      <c r="O277" s="360"/>
      <c r="P277" s="361"/>
      <c r="R277" s="1163"/>
      <c r="S277" s="2439"/>
      <c r="T277" s="2440"/>
      <c r="U277" s="2438"/>
      <c r="V277" s="2439"/>
      <c r="W277" s="360"/>
      <c r="X277" s="361"/>
      <c r="AC277" s="9">
        <v>1</v>
      </c>
    </row>
    <row r="278" spans="2:29" ht="21" customHeight="1">
      <c r="B278" s="1163"/>
      <c r="C278" s="2439"/>
      <c r="D278" s="2440"/>
      <c r="E278" s="2438"/>
      <c r="F278" s="2439"/>
      <c r="G278" s="360"/>
      <c r="H278" s="361"/>
      <c r="J278" s="1163"/>
      <c r="K278" s="2439"/>
      <c r="L278" s="2440"/>
      <c r="M278" s="2438"/>
      <c r="N278" s="2439"/>
      <c r="O278" s="360"/>
      <c r="P278" s="361"/>
      <c r="R278" s="1163"/>
      <c r="S278" s="2439"/>
      <c r="T278" s="2440"/>
      <c r="U278" s="2438"/>
      <c r="V278" s="2439"/>
      <c r="W278" s="360"/>
      <c r="X278" s="361"/>
      <c r="AC278" s="9">
        <v>1</v>
      </c>
    </row>
    <row r="279" spans="2:29" ht="21" customHeight="1">
      <c r="B279" s="1163"/>
      <c r="C279" s="2439"/>
      <c r="D279" s="1171"/>
      <c r="E279" s="1171"/>
      <c r="F279" s="2439"/>
      <c r="G279" s="360"/>
      <c r="H279" s="361"/>
      <c r="J279" s="1163"/>
      <c r="K279" s="2439"/>
      <c r="L279" s="1171"/>
      <c r="M279" s="1171"/>
      <c r="N279" s="2439"/>
      <c r="O279" s="360"/>
      <c r="P279" s="361"/>
      <c r="R279" s="1163"/>
      <c r="S279" s="2439"/>
      <c r="T279" s="1171"/>
      <c r="U279" s="1171"/>
      <c r="V279" s="2439"/>
      <c r="W279" s="360"/>
      <c r="X279" s="361"/>
      <c r="AC279" s="9">
        <v>1</v>
      </c>
    </row>
    <row r="280" spans="2:29" ht="21" customHeight="1">
      <c r="B280" s="1172" t="s">
        <v>1277</v>
      </c>
      <c r="C280" s="1173" t="s">
        <v>1278</v>
      </c>
      <c r="D280" s="1174"/>
      <c r="E280" s="1174"/>
      <c r="F280" s="1175" t="s">
        <v>1279</v>
      </c>
      <c r="G280" s="1174"/>
      <c r="H280" s="361"/>
      <c r="J280" s="1172" t="s">
        <v>1277</v>
      </c>
      <c r="K280" s="1173" t="s">
        <v>1278</v>
      </c>
      <c r="L280" s="1174"/>
      <c r="M280" s="1174"/>
      <c r="N280" s="1175" t="s">
        <v>1279</v>
      </c>
      <c r="O280" s="1174"/>
      <c r="P280" s="361"/>
      <c r="R280" s="1172" t="s">
        <v>1280</v>
      </c>
      <c r="S280" s="1173" t="s">
        <v>1278</v>
      </c>
      <c r="T280" s="1174"/>
      <c r="U280" s="1174"/>
      <c r="V280" s="1176" t="s">
        <v>1279</v>
      </c>
      <c r="W280" s="1174"/>
      <c r="X280" s="361"/>
      <c r="AC280" s="9">
        <v>1</v>
      </c>
    </row>
    <row r="281" spans="2:29" ht="21" customHeight="1">
      <c r="B281" s="1177" t="s">
        <v>1281</v>
      </c>
      <c r="C281" s="360"/>
      <c r="D281" s="360"/>
      <c r="E281" s="360"/>
      <c r="F281" s="360"/>
      <c r="G281" s="360"/>
      <c r="H281" s="361"/>
      <c r="J281" s="1177" t="s">
        <v>1282</v>
      </c>
      <c r="K281" s="360"/>
      <c r="L281" s="360"/>
      <c r="M281" s="360"/>
      <c r="N281" s="360"/>
      <c r="O281" s="360"/>
      <c r="P281" s="361"/>
      <c r="R281" s="1177" t="s">
        <v>1283</v>
      </c>
      <c r="S281" s="360"/>
      <c r="T281" s="360"/>
      <c r="U281" s="360"/>
      <c r="V281" s="360"/>
      <c r="W281" s="360"/>
      <c r="X281" s="361"/>
      <c r="AC281" s="9">
        <v>1</v>
      </c>
    </row>
    <row r="282" spans="2:29" ht="21" customHeight="1">
      <c r="B282" s="2450" t="s">
        <v>1284</v>
      </c>
      <c r="C282" s="2451"/>
      <c r="D282" s="2451"/>
      <c r="E282" s="2451"/>
      <c r="F282" s="2451"/>
      <c r="G282" s="2451"/>
      <c r="H282" s="2452"/>
      <c r="J282" s="2450" t="s">
        <v>1285</v>
      </c>
      <c r="K282" s="2451"/>
      <c r="L282" s="2451"/>
      <c r="M282" s="2451"/>
      <c r="N282" s="2451"/>
      <c r="O282" s="2451"/>
      <c r="P282" s="2452"/>
      <c r="R282" s="2450" t="s">
        <v>1286</v>
      </c>
      <c r="S282" s="2451"/>
      <c r="T282" s="2451"/>
      <c r="U282" s="2451"/>
      <c r="V282" s="2451"/>
      <c r="W282" s="2451"/>
      <c r="X282" s="2452"/>
      <c r="AC282" s="9">
        <v>1</v>
      </c>
    </row>
    <row r="283" spans="2:29" ht="21" customHeight="1">
      <c r="B283" s="2450"/>
      <c r="C283" s="2451"/>
      <c r="D283" s="2451"/>
      <c r="E283" s="2451"/>
      <c r="F283" s="2451"/>
      <c r="G283" s="2451"/>
      <c r="H283" s="2452"/>
      <c r="J283" s="2450"/>
      <c r="K283" s="2451"/>
      <c r="L283" s="2451"/>
      <c r="M283" s="2451"/>
      <c r="N283" s="2451"/>
      <c r="O283" s="2451"/>
      <c r="P283" s="2452"/>
      <c r="R283" s="2450"/>
      <c r="S283" s="2451"/>
      <c r="T283" s="2451"/>
      <c r="U283" s="2451"/>
      <c r="V283" s="2451"/>
      <c r="W283" s="2451"/>
      <c r="X283" s="2452"/>
      <c r="AC283" s="9">
        <v>1</v>
      </c>
    </row>
    <row r="284" spans="2:29" ht="21" customHeight="1">
      <c r="B284" s="1177" t="s">
        <v>1287</v>
      </c>
      <c r="C284" s="360"/>
      <c r="D284" s="360"/>
      <c r="E284" s="360"/>
      <c r="F284" s="360"/>
      <c r="G284" s="360"/>
      <c r="H284" s="361"/>
      <c r="J284" s="1177" t="s">
        <v>1287</v>
      </c>
      <c r="K284" s="360"/>
      <c r="L284" s="360"/>
      <c r="M284" s="360"/>
      <c r="N284" s="360"/>
      <c r="O284" s="360"/>
      <c r="P284" s="361"/>
      <c r="R284" s="1177" t="s">
        <v>1287</v>
      </c>
      <c r="S284" s="360"/>
      <c r="T284" s="360"/>
      <c r="U284" s="360"/>
      <c r="V284" s="360"/>
      <c r="W284" s="360"/>
      <c r="X284" s="361"/>
      <c r="AC284" s="9">
        <v>1</v>
      </c>
    </row>
    <row r="285" spans="2:29" ht="21" customHeight="1">
      <c r="B285" s="1177" t="s">
        <v>1288</v>
      </c>
      <c r="C285" s="360"/>
      <c r="D285" s="360"/>
      <c r="E285" s="360"/>
      <c r="F285" s="360"/>
      <c r="G285" s="360"/>
      <c r="H285" s="361"/>
      <c r="J285" s="1177" t="s">
        <v>1288</v>
      </c>
      <c r="K285" s="360"/>
      <c r="L285" s="360"/>
      <c r="M285" s="360"/>
      <c r="N285" s="360"/>
      <c r="O285" s="360"/>
      <c r="P285" s="361"/>
      <c r="R285" s="1177" t="s">
        <v>1288</v>
      </c>
      <c r="S285" s="360"/>
      <c r="T285" s="360"/>
      <c r="U285" s="360"/>
      <c r="V285" s="360"/>
      <c r="W285" s="360"/>
      <c r="X285" s="361"/>
      <c r="AC285" s="9">
        <v>1</v>
      </c>
    </row>
    <row r="286" spans="2:29" ht="21" customHeight="1">
      <c r="B286" s="1177" t="s">
        <v>1289</v>
      </c>
      <c r="C286" s="1178"/>
      <c r="D286" s="360"/>
      <c r="E286" s="360"/>
      <c r="F286" s="360"/>
      <c r="G286" s="360"/>
      <c r="H286" s="361"/>
      <c r="J286" s="1177" t="s">
        <v>1289</v>
      </c>
      <c r="K286" s="1178"/>
      <c r="L286" s="360"/>
      <c r="M286" s="360"/>
      <c r="N286" s="360"/>
      <c r="O286" s="360"/>
      <c r="P286" s="361"/>
      <c r="R286" s="1177" t="s">
        <v>1289</v>
      </c>
      <c r="S286" s="1178"/>
      <c r="T286" s="360"/>
      <c r="U286" s="360"/>
      <c r="V286" s="360"/>
      <c r="W286" s="360"/>
      <c r="X286" s="361"/>
      <c r="AC286" s="9">
        <v>1</v>
      </c>
    </row>
    <row r="287" spans="2:29" ht="21" customHeight="1">
      <c r="B287" s="604" t="s">
        <v>303</v>
      </c>
      <c r="C287" s="605"/>
      <c r="D287" s="606"/>
      <c r="E287" s="607"/>
      <c r="F287" s="607"/>
      <c r="G287" s="608"/>
      <c r="H287" s="609"/>
      <c r="J287" s="604" t="s">
        <v>303</v>
      </c>
      <c r="K287" s="605"/>
      <c r="L287" s="606"/>
      <c r="M287" s="607"/>
      <c r="N287" s="607"/>
      <c r="O287" s="608"/>
      <c r="P287" s="609"/>
      <c r="R287" s="604" t="s">
        <v>303</v>
      </c>
      <c r="S287" s="605"/>
      <c r="T287" s="606"/>
      <c r="U287" s="607"/>
      <c r="V287" s="607"/>
      <c r="W287" s="608"/>
      <c r="X287" s="609"/>
      <c r="AC287" s="9">
        <v>1</v>
      </c>
    </row>
    <row r="288" spans="2:29" ht="21" customHeight="1">
      <c r="B288" s="1211" t="s">
        <v>1505</v>
      </c>
      <c r="C288" s="1212"/>
      <c r="D288" s="1212"/>
      <c r="E288" s="610"/>
      <c r="F288" s="610"/>
      <c r="G288" s="610"/>
      <c r="H288" s="611"/>
      <c r="J288" s="1211" t="s">
        <v>1505</v>
      </c>
      <c r="K288" s="1212"/>
      <c r="L288" s="1212"/>
      <c r="M288" s="610"/>
      <c r="N288" s="610"/>
      <c r="O288" s="610"/>
      <c r="P288" s="611"/>
      <c r="R288" s="1211" t="s">
        <v>1505</v>
      </c>
      <c r="S288" s="1212"/>
      <c r="T288" s="1212"/>
      <c r="U288" s="610"/>
      <c r="V288" s="610"/>
      <c r="W288" s="610"/>
      <c r="X288" s="611"/>
      <c r="AC288" s="9">
        <v>1</v>
      </c>
    </row>
    <row r="289" spans="2:29" ht="21" customHeight="1">
      <c r="B289" s="1179" t="s">
        <v>79</v>
      </c>
      <c r="C289" s="131"/>
      <c r="D289" s="131"/>
      <c r="E289" s="131"/>
      <c r="F289" s="131"/>
      <c r="G289" s="131"/>
      <c r="H289" s="612"/>
      <c r="J289" s="1179" t="s">
        <v>1290</v>
      </c>
      <c r="K289" s="131"/>
      <c r="L289" s="131"/>
      <c r="M289" s="131"/>
      <c r="N289" s="131"/>
      <c r="O289" s="131"/>
      <c r="P289" s="612"/>
      <c r="R289" s="1179" t="s">
        <v>1291</v>
      </c>
      <c r="S289" s="131"/>
      <c r="T289" s="131"/>
      <c r="U289" s="131"/>
      <c r="V289" s="131"/>
      <c r="W289" s="131"/>
      <c r="X289" s="612"/>
      <c r="AC289" s="9">
        <v>1</v>
      </c>
    </row>
    <row r="290" spans="2:29" ht="21" customHeight="1">
      <c r="B290" s="1180" t="s">
        <v>495</v>
      </c>
      <c r="C290" s="72"/>
      <c r="D290" s="72"/>
      <c r="E290" s="72"/>
      <c r="F290" s="72"/>
      <c r="G290" s="72"/>
      <c r="H290" s="613"/>
      <c r="J290" s="1180" t="s">
        <v>1292</v>
      </c>
      <c r="K290" s="72"/>
      <c r="L290" s="72"/>
      <c r="M290" s="72"/>
      <c r="N290" s="72"/>
      <c r="O290" s="72"/>
      <c r="P290" s="613"/>
      <c r="R290" s="1180" t="s">
        <v>1293</v>
      </c>
      <c r="S290" s="72"/>
      <c r="T290" s="72"/>
      <c r="U290" s="72"/>
      <c r="V290" s="72"/>
      <c r="W290" s="72"/>
      <c r="X290" s="613"/>
      <c r="AC290" s="9">
        <v>1</v>
      </c>
    </row>
    <row r="291" spans="2:29" ht="21" customHeight="1">
      <c r="B291" s="1180" t="s">
        <v>496</v>
      </c>
      <c r="C291" s="72"/>
      <c r="D291" s="72"/>
      <c r="E291" s="72"/>
      <c r="F291" s="72"/>
      <c r="G291" s="72"/>
      <c r="H291" s="613"/>
      <c r="J291" s="1180" t="s">
        <v>1294</v>
      </c>
      <c r="K291" s="72"/>
      <c r="L291" s="72"/>
      <c r="M291" s="72"/>
      <c r="N291" s="72"/>
      <c r="O291" s="72"/>
      <c r="P291" s="613"/>
      <c r="R291" s="1180" t="s">
        <v>1295</v>
      </c>
      <c r="S291" s="72"/>
      <c r="T291" s="72"/>
      <c r="U291" s="72"/>
      <c r="V291" s="72"/>
      <c r="W291" s="72"/>
      <c r="X291" s="613"/>
      <c r="AC291" s="9">
        <v>1</v>
      </c>
    </row>
    <row r="292" spans="2:29" ht="21" customHeight="1">
      <c r="B292" s="1181" t="s">
        <v>91</v>
      </c>
      <c r="C292" s="72"/>
      <c r="D292" s="72"/>
      <c r="E292" s="72"/>
      <c r="F292" s="72"/>
      <c r="G292" s="72"/>
      <c r="H292" s="614"/>
      <c r="J292" s="1181" t="s">
        <v>1296</v>
      </c>
      <c r="K292" s="72"/>
      <c r="L292" s="72"/>
      <c r="M292" s="72"/>
      <c r="N292" s="72"/>
      <c r="O292" s="72"/>
      <c r="P292" s="614"/>
      <c r="R292" s="1181" t="s">
        <v>1297</v>
      </c>
      <c r="S292" s="72"/>
      <c r="T292" s="72"/>
      <c r="U292" s="72"/>
      <c r="V292" s="72"/>
      <c r="W292" s="72"/>
      <c r="X292" s="614"/>
      <c r="AC292" s="9">
        <v>1</v>
      </c>
    </row>
    <row r="293" spans="2:29" ht="21" customHeight="1">
      <c r="B293" s="1181"/>
      <c r="C293" s="72"/>
      <c r="D293" s="72"/>
      <c r="E293" s="72"/>
      <c r="F293" s="72"/>
      <c r="G293" s="72"/>
      <c r="H293" s="614"/>
      <c r="J293" s="1181"/>
      <c r="K293" s="72"/>
      <c r="L293" s="72"/>
      <c r="M293" s="72"/>
      <c r="N293" s="72"/>
      <c r="O293" s="72"/>
      <c r="P293" s="614"/>
      <c r="R293" s="1181"/>
      <c r="S293" s="72"/>
      <c r="T293" s="72"/>
      <c r="U293" s="72"/>
      <c r="V293" s="72"/>
      <c r="W293" s="72"/>
      <c r="X293" s="614"/>
      <c r="AA293" s="1099"/>
      <c r="AC293" s="9">
        <v>1</v>
      </c>
    </row>
    <row r="294" spans="2:29" ht="21" customHeight="1">
      <c r="B294" s="615"/>
      <c r="C294" s="616"/>
      <c r="D294" s="616" t="s">
        <v>92</v>
      </c>
      <c r="E294" s="617" t="s">
        <v>497</v>
      </c>
      <c r="F294" s="618"/>
      <c r="G294" s="618"/>
      <c r="H294" s="619"/>
      <c r="J294" s="615"/>
      <c r="K294" s="616"/>
      <c r="L294" s="616" t="s">
        <v>1298</v>
      </c>
      <c r="M294" s="617" t="s">
        <v>1299</v>
      </c>
      <c r="N294" s="618"/>
      <c r="O294" s="618"/>
      <c r="P294" s="619"/>
      <c r="R294" s="615"/>
      <c r="S294" s="616"/>
      <c r="T294" s="616" t="s">
        <v>1300</v>
      </c>
      <c r="U294" s="1182" t="s">
        <v>1301</v>
      </c>
      <c r="V294" s="618"/>
      <c r="W294" s="618"/>
      <c r="X294" s="619"/>
      <c r="AA294" s="1099"/>
      <c r="AC294" s="9">
        <v>1</v>
      </c>
    </row>
    <row r="295" spans="2:29" ht="21" customHeight="1">
      <c r="B295" s="1183"/>
      <c r="C295" s="620"/>
      <c r="D295" s="621"/>
      <c r="E295" s="622"/>
      <c r="F295" s="527"/>
      <c r="G295" s="527"/>
      <c r="H295" s="623"/>
      <c r="J295" s="1183"/>
      <c r="K295" s="620"/>
      <c r="L295" s="621"/>
      <c r="M295" s="622"/>
      <c r="N295" s="527"/>
      <c r="O295" s="527"/>
      <c r="P295" s="623"/>
      <c r="R295" s="1183"/>
      <c r="S295" s="620"/>
      <c r="T295" s="621"/>
      <c r="U295" s="622"/>
      <c r="V295" s="527"/>
      <c r="W295" s="527"/>
      <c r="X295" s="623"/>
      <c r="AA295" s="1099"/>
      <c r="AC295" s="9">
        <v>1</v>
      </c>
    </row>
    <row r="296" spans="2:29" ht="21" customHeight="1">
      <c r="B296" s="1184"/>
      <c r="C296" s="624"/>
      <c r="D296" s="625"/>
      <c r="E296" s="626"/>
      <c r="F296" s="625"/>
      <c r="G296" s="625"/>
      <c r="H296" s="627"/>
      <c r="J296" s="1184"/>
      <c r="K296" s="624"/>
      <c r="L296" s="625"/>
      <c r="M296" s="626"/>
      <c r="N296" s="625"/>
      <c r="O296" s="625"/>
      <c r="P296" s="627"/>
      <c r="R296" s="1184"/>
      <c r="S296" s="624"/>
      <c r="T296" s="625"/>
      <c r="U296" s="626"/>
      <c r="V296" s="625"/>
      <c r="W296" s="625"/>
      <c r="X296" s="627"/>
      <c r="AA296" s="1099"/>
      <c r="AC296" s="9">
        <v>1</v>
      </c>
    </row>
    <row r="297" spans="2:29" ht="21" customHeight="1">
      <c r="B297" s="1103"/>
      <c r="G297" s="85"/>
      <c r="H297" s="293"/>
      <c r="J297" s="1103"/>
      <c r="O297" s="85"/>
      <c r="P297" s="293"/>
      <c r="R297" s="1103"/>
      <c r="W297" s="85"/>
      <c r="X297" s="293"/>
      <c r="AA297" s="1099"/>
      <c r="AC297" s="9">
        <v>1</v>
      </c>
    </row>
    <row r="298" spans="2:29" ht="21" customHeight="1">
      <c r="B298" s="1103"/>
      <c r="C298" s="628"/>
      <c r="D298" s="288"/>
      <c r="E298" s="537" t="s">
        <v>81</v>
      </c>
      <c r="F298" s="1185" t="s">
        <v>498</v>
      </c>
      <c r="G298" s="85"/>
      <c r="H298" s="293"/>
      <c r="J298" s="1103"/>
      <c r="K298" s="628"/>
      <c r="L298" s="288"/>
      <c r="M298" s="537" t="s">
        <v>1302</v>
      </c>
      <c r="N298" s="1185" t="s">
        <v>498</v>
      </c>
      <c r="O298" s="85"/>
      <c r="P298" s="293"/>
      <c r="R298" s="1103"/>
      <c r="S298" s="628"/>
      <c r="T298" s="288"/>
      <c r="U298" s="537" t="s">
        <v>1303</v>
      </c>
      <c r="V298" s="1185" t="s">
        <v>498</v>
      </c>
      <c r="W298" s="85"/>
      <c r="X298" s="293"/>
      <c r="AA298" s="1099"/>
      <c r="AC298" s="9">
        <v>1</v>
      </c>
    </row>
    <row r="299" spans="2:29" ht="21" customHeight="1">
      <c r="B299" s="1103"/>
      <c r="C299" s="629"/>
      <c r="D299" s="94"/>
      <c r="E299" s="95" t="s">
        <v>85</v>
      </c>
      <c r="F299" s="630" t="s">
        <v>82</v>
      </c>
      <c r="G299" s="85"/>
      <c r="H299" s="293"/>
      <c r="J299" s="1103"/>
      <c r="K299" s="629"/>
      <c r="L299" s="94"/>
      <c r="M299" s="95" t="s">
        <v>1304</v>
      </c>
      <c r="N299" s="630" t="s">
        <v>82</v>
      </c>
      <c r="O299" s="85"/>
      <c r="P299" s="293"/>
      <c r="R299" s="1103"/>
      <c r="S299" s="629"/>
      <c r="T299" s="94"/>
      <c r="U299" s="95" t="s">
        <v>1305</v>
      </c>
      <c r="V299" s="630" t="s">
        <v>82</v>
      </c>
      <c r="W299" s="85"/>
      <c r="X299" s="293"/>
      <c r="AA299" s="1099"/>
      <c r="AC299" s="9">
        <v>1</v>
      </c>
    </row>
    <row r="300" spans="2:29" ht="21" customHeight="1">
      <c r="B300" s="1103"/>
      <c r="C300" s="631"/>
      <c r="D300" s="85"/>
      <c r="E300" s="97" t="s">
        <v>86</v>
      </c>
      <c r="F300" s="632">
        <v>1.7361111111111112E-2</v>
      </c>
      <c r="G300" s="85"/>
      <c r="H300" s="293"/>
      <c r="J300" s="1103"/>
      <c r="K300" s="631"/>
      <c r="L300" s="85"/>
      <c r="M300" s="97" t="s">
        <v>1306</v>
      </c>
      <c r="N300" s="632">
        <v>1.7361111111111112E-2</v>
      </c>
      <c r="O300" s="85"/>
      <c r="P300" s="293"/>
      <c r="R300" s="1103"/>
      <c r="S300" s="631"/>
      <c r="T300" s="85"/>
      <c r="U300" s="97" t="s">
        <v>1307</v>
      </c>
      <c r="V300" s="632">
        <v>1.7361111111111112E-2</v>
      </c>
      <c r="W300" s="85"/>
      <c r="X300" s="293"/>
      <c r="AA300" s="1099"/>
      <c r="AC300" s="9">
        <v>1</v>
      </c>
    </row>
    <row r="301" spans="2:29" ht="21" customHeight="1">
      <c r="B301" s="1103"/>
      <c r="C301" s="631"/>
      <c r="D301" s="85"/>
      <c r="E301" s="97" t="s">
        <v>87</v>
      </c>
      <c r="F301" s="633">
        <v>1.0416666666666666E-2</v>
      </c>
      <c r="G301" s="85"/>
      <c r="H301" s="293"/>
      <c r="J301" s="1103"/>
      <c r="K301" s="631"/>
      <c r="L301" s="85"/>
      <c r="M301" s="97" t="s">
        <v>1308</v>
      </c>
      <c r="N301" s="633">
        <v>1.0416666666666666E-2</v>
      </c>
      <c r="O301" s="85"/>
      <c r="P301" s="293"/>
      <c r="R301" s="1103"/>
      <c r="S301" s="631"/>
      <c r="T301" s="85"/>
      <c r="U301" s="97" t="s">
        <v>1309</v>
      </c>
      <c r="V301" s="633">
        <v>1.0416666666666666E-2</v>
      </c>
      <c r="W301" s="85"/>
      <c r="X301" s="293"/>
      <c r="AA301" s="1099"/>
      <c r="AC301" s="9">
        <v>1</v>
      </c>
    </row>
    <row r="302" spans="2:29" ht="21" customHeight="1">
      <c r="B302" s="1103"/>
      <c r="C302" s="631"/>
      <c r="D302" s="85"/>
      <c r="E302" s="97" t="s">
        <v>88</v>
      </c>
      <c r="F302" s="634">
        <v>6.25E-2</v>
      </c>
      <c r="G302" s="85"/>
      <c r="H302" s="293"/>
      <c r="J302" s="1103"/>
      <c r="K302" s="631"/>
      <c r="L302" s="85"/>
      <c r="M302" s="97" t="s">
        <v>1310</v>
      </c>
      <c r="N302" s="634">
        <v>6.25E-2</v>
      </c>
      <c r="O302" s="85"/>
      <c r="P302" s="293"/>
      <c r="R302" s="1103"/>
      <c r="S302" s="631"/>
      <c r="T302" s="85"/>
      <c r="U302" s="97" t="s">
        <v>1311</v>
      </c>
      <c r="V302" s="634">
        <v>6.25E-2</v>
      </c>
      <c r="W302" s="85"/>
      <c r="X302" s="293"/>
      <c r="AA302" s="1099"/>
      <c r="AC302" s="9">
        <v>1</v>
      </c>
    </row>
    <row r="303" spans="2:29" ht="21" customHeight="1">
      <c r="B303" s="1103"/>
      <c r="C303" s="631"/>
      <c r="D303" s="85"/>
      <c r="E303" s="67" t="s">
        <v>89</v>
      </c>
      <c r="F303" s="635">
        <f>F300+F301+F302</f>
        <v>9.0277777777777776E-2</v>
      </c>
      <c r="G303" s="85"/>
      <c r="H303" s="293"/>
      <c r="J303" s="1103"/>
      <c r="K303" s="631"/>
      <c r="L303" s="85"/>
      <c r="M303" s="67" t="s">
        <v>89</v>
      </c>
      <c r="N303" s="635">
        <f>N300+N301+N302</f>
        <v>9.0277777777777776E-2</v>
      </c>
      <c r="O303" s="85"/>
      <c r="P303" s="293"/>
      <c r="R303" s="1103"/>
      <c r="S303" s="631"/>
      <c r="T303" s="85"/>
      <c r="U303" s="67" t="s">
        <v>89</v>
      </c>
      <c r="V303" s="635">
        <f>V300+V301+V302</f>
        <v>9.0277777777777776E-2</v>
      </c>
      <c r="W303" s="85"/>
      <c r="X303" s="293"/>
      <c r="AA303" s="1099"/>
      <c r="AC303" s="9">
        <v>1</v>
      </c>
    </row>
    <row r="304" spans="2:29" ht="21" customHeight="1">
      <c r="B304" s="1103"/>
      <c r="C304" s="2453" t="s">
        <v>119</v>
      </c>
      <c r="D304" s="2454"/>
      <c r="E304" s="2454"/>
      <c r="F304" s="2455"/>
      <c r="G304" s="85"/>
      <c r="H304" s="293"/>
      <c r="J304" s="1103"/>
      <c r="K304" s="2453" t="s">
        <v>1312</v>
      </c>
      <c r="L304" s="2454"/>
      <c r="M304" s="2454"/>
      <c r="N304" s="2456"/>
      <c r="O304" s="85"/>
      <c r="P304" s="293"/>
      <c r="R304" s="1103"/>
      <c r="S304" s="2453" t="s">
        <v>1313</v>
      </c>
      <c r="T304" s="2454"/>
      <c r="U304" s="2454"/>
      <c r="V304" s="2456"/>
      <c r="W304" s="85"/>
      <c r="X304" s="293"/>
      <c r="AA304" s="1099"/>
      <c r="AC304" s="9">
        <v>1</v>
      </c>
    </row>
    <row r="305" spans="2:29" ht="21" customHeight="1">
      <c r="B305" s="1103"/>
      <c r="C305" s="636" t="s">
        <v>120</v>
      </c>
      <c r="D305" s="19"/>
      <c r="E305" s="99" t="s">
        <v>121</v>
      </c>
      <c r="F305" s="26">
        <f>C308*C306</f>
        <v>225</v>
      </c>
      <c r="G305" s="85"/>
      <c r="H305" s="293"/>
      <c r="J305" s="1103"/>
      <c r="K305" s="1186" t="s">
        <v>1314</v>
      </c>
      <c r="L305" s="19"/>
      <c r="M305" s="2441" t="s">
        <v>1315</v>
      </c>
      <c r="N305" s="2442"/>
      <c r="O305" s="85"/>
      <c r="P305" s="293"/>
      <c r="R305" s="1103"/>
      <c r="S305" s="1186" t="s">
        <v>1316</v>
      </c>
      <c r="T305" s="19"/>
      <c r="U305" s="2441" t="s">
        <v>1317</v>
      </c>
      <c r="V305" s="2442"/>
      <c r="W305" s="85"/>
      <c r="X305" s="293"/>
      <c r="AA305" s="1099"/>
      <c r="AC305" s="9">
        <v>1</v>
      </c>
    </row>
    <row r="306" spans="2:29" ht="21" customHeight="1">
      <c r="B306" s="1103"/>
      <c r="C306" s="637">
        <v>150</v>
      </c>
      <c r="D306" s="100" t="s">
        <v>122</v>
      </c>
      <c r="E306" s="2443" t="s">
        <v>123</v>
      </c>
      <c r="F306" s="2444"/>
      <c r="G306" s="85"/>
      <c r="H306" s="293"/>
      <c r="J306" s="1103"/>
      <c r="K306" s="637">
        <v>100</v>
      </c>
      <c r="L306" s="19"/>
      <c r="M306" s="2443" t="s">
        <v>988</v>
      </c>
      <c r="N306" s="2445"/>
      <c r="O306" s="85"/>
      <c r="P306" s="293"/>
      <c r="R306" s="1103"/>
      <c r="S306" s="637">
        <v>100</v>
      </c>
      <c r="T306" s="19"/>
      <c r="U306" s="2443" t="s">
        <v>989</v>
      </c>
      <c r="V306" s="2445"/>
      <c r="W306" s="85"/>
      <c r="X306" s="293"/>
      <c r="AA306" s="1099"/>
      <c r="AC306" s="9">
        <v>1</v>
      </c>
    </row>
    <row r="307" spans="2:29" ht="21" customHeight="1">
      <c r="B307" s="1103"/>
      <c r="C307" s="2446" t="s">
        <v>124</v>
      </c>
      <c r="D307" s="2447"/>
      <c r="E307" s="103" t="s">
        <v>125</v>
      </c>
      <c r="F307" s="104"/>
      <c r="G307" s="85"/>
      <c r="H307" s="293"/>
      <c r="J307" s="1103"/>
      <c r="K307" s="2448" t="s">
        <v>1318</v>
      </c>
      <c r="L307" s="2449"/>
      <c r="M307" s="1187" t="s">
        <v>1319</v>
      </c>
      <c r="N307" s="1188"/>
      <c r="O307" s="85"/>
      <c r="P307" s="293"/>
      <c r="R307" s="1103"/>
      <c r="S307" s="2448" t="s">
        <v>1318</v>
      </c>
      <c r="T307" s="2449"/>
      <c r="U307" s="1187" t="s">
        <v>1320</v>
      </c>
      <c r="V307" s="1188"/>
      <c r="W307" s="85"/>
      <c r="X307" s="293"/>
      <c r="AA307" s="1099"/>
      <c r="AC307" s="9">
        <v>1</v>
      </c>
    </row>
    <row r="308" spans="2:29" ht="21" customHeight="1">
      <c r="B308" s="1103"/>
      <c r="C308" s="638">
        <v>1.5</v>
      </c>
      <c r="D308" s="105" t="str">
        <f>"&lt; Nb de "&amp;E306&amp;" par personne "</f>
        <v xml:space="preserve">&lt; Nb de tranches par personne </v>
      </c>
      <c r="E308" s="106"/>
      <c r="F308" s="107"/>
      <c r="G308" s="85"/>
      <c r="H308" s="293"/>
      <c r="J308" s="1103"/>
      <c r="K308" s="638">
        <v>1</v>
      </c>
      <c r="L308" s="1189" t="s">
        <v>1321</v>
      </c>
      <c r="M308" s="106"/>
      <c r="N308" s="1190">
        <f>K308*K306</f>
        <v>100</v>
      </c>
      <c r="O308" s="85"/>
      <c r="P308" s="293"/>
      <c r="R308" s="1103"/>
      <c r="S308" s="638">
        <v>1</v>
      </c>
      <c r="T308" s="1189" t="s">
        <v>1322</v>
      </c>
      <c r="U308" s="106"/>
      <c r="V308" s="1190">
        <f>S308*S306</f>
        <v>100</v>
      </c>
      <c r="W308" s="85"/>
      <c r="X308" s="293"/>
      <c r="AA308" s="1099"/>
      <c r="AC308" s="9">
        <v>1</v>
      </c>
    </row>
    <row r="309" spans="2:29" ht="21" customHeight="1">
      <c r="B309" s="1103"/>
      <c r="C309" s="639">
        <v>27</v>
      </c>
      <c r="D309" s="105" t="str">
        <f>"&lt; Nb "&amp;E306&amp;" dans 1 " &amp;C307</f>
        <v>&lt; Nb tranches dans 1 Gastro 1/1</v>
      </c>
      <c r="E309" s="108"/>
      <c r="F309" s="26"/>
      <c r="G309" s="85"/>
      <c r="H309" s="293"/>
      <c r="J309" s="1103"/>
      <c r="K309" s="639">
        <v>12</v>
      </c>
      <c r="L309" s="105" t="str">
        <f>"&lt; Nb "&amp;M306&amp;" dans 1 " &amp;K307</f>
        <v>&lt; Nb plates dans 1 GN 1/1</v>
      </c>
      <c r="M309" s="108"/>
      <c r="N309" s="1190"/>
      <c r="O309" s="85"/>
      <c r="P309" s="293"/>
      <c r="R309" s="1103"/>
      <c r="S309" s="639">
        <v>12</v>
      </c>
      <c r="T309" s="105" t="str">
        <f>"&lt; Nb "&amp;U306&amp;" dans 1 " &amp;S307</f>
        <v>&lt; Nb platos dans 1 GN 1/1</v>
      </c>
      <c r="U309" s="108"/>
      <c r="V309" s="1190"/>
      <c r="W309" s="85"/>
      <c r="X309" s="293"/>
      <c r="AA309" s="1099"/>
      <c r="AC309" s="9">
        <v>1</v>
      </c>
    </row>
    <row r="310" spans="2:29" ht="21" customHeight="1">
      <c r="B310" s="1103"/>
      <c r="C310" s="2459" t="str">
        <f>IF(OR(C309="",F305=0),"",INT(F305/C309) &amp; " " &amp; C307 &amp; " de " &amp; C309 &amp; " " &amp; E306 &amp; IF(MOD(F305,C309)&gt;0," + 1 " &amp; C307 &amp; " de " &amp; TEXT(MOD(F305,C309),"0.00") &amp; " " &amp; E306,""))</f>
        <v>8 Gastro 1/1 de 27 tranches + 1 Gastro 1/1 de 9.00 tranches</v>
      </c>
      <c r="D310" s="2460"/>
      <c r="E310" s="2460"/>
      <c r="F310" s="2461"/>
      <c r="G310" s="85"/>
      <c r="H310" s="293"/>
      <c r="J310" s="1103"/>
      <c r="K310" s="2465" t="str">
        <f>IF(OR(K309="",N308=0),"",INT(N308/K309) &amp; " " &amp; K307 &amp; " de " &amp; K309 &amp; " " &amp; M306 &amp; IF(MOD(N308,K309)&gt;0," + 1 " &amp; K307 &amp; " de " &amp; TEXT(MOD(N308,K309),"0.00") &amp; " " &amp; M306,""))</f>
        <v>8 GN 1/1 de 12 plates + 1 GN 1/1 de 4.00 plates</v>
      </c>
      <c r="L310" s="2466"/>
      <c r="M310" s="2466"/>
      <c r="N310" s="2467"/>
      <c r="O310" s="85"/>
      <c r="P310" s="293"/>
      <c r="R310" s="1103"/>
      <c r="S310" s="2465" t="str">
        <f>IF(OR(S309="",V308=0),"",INT(V308/S309) &amp; " " &amp; S307 &amp; " de " &amp; S309 &amp; " " &amp; U306 &amp; IF(MOD(V308,S309)&gt;0," + 1 " &amp; S307 &amp; " de " &amp; TEXT(MOD(V308,S309),"0.00") &amp; " " &amp; U306,""))</f>
        <v>8 GN 1/1 de 12 platos + 1 GN 1/1 de 4.00 platos</v>
      </c>
      <c r="T310" s="2466"/>
      <c r="U310" s="2466"/>
      <c r="V310" s="2467"/>
      <c r="W310" s="85"/>
      <c r="X310" s="293"/>
      <c r="AA310" s="1099"/>
      <c r="AC310" s="9">
        <v>1</v>
      </c>
    </row>
    <row r="311" spans="2:29" ht="21" customHeight="1">
      <c r="B311" s="1103"/>
      <c r="C311" s="2462"/>
      <c r="D311" s="2463"/>
      <c r="E311" s="2463"/>
      <c r="F311" s="2464"/>
      <c r="G311" s="85"/>
      <c r="H311" s="293"/>
      <c r="J311" s="1103"/>
      <c r="K311" s="2468"/>
      <c r="L311" s="2469"/>
      <c r="M311" s="2469"/>
      <c r="N311" s="2470"/>
      <c r="O311" s="85"/>
      <c r="P311" s="293"/>
      <c r="R311" s="1103"/>
      <c r="S311" s="2468"/>
      <c r="T311" s="2469"/>
      <c r="U311" s="2469"/>
      <c r="V311" s="2470"/>
      <c r="W311" s="85"/>
      <c r="X311" s="293"/>
      <c r="AA311" s="1099"/>
      <c r="AC311" s="9">
        <v>1</v>
      </c>
    </row>
    <row r="312" spans="2:29" ht="21" customHeight="1">
      <c r="B312" s="1103"/>
      <c r="C312" s="640">
        <v>120</v>
      </c>
      <c r="D312" s="109" t="s">
        <v>126</v>
      </c>
      <c r="E312" s="19"/>
      <c r="F312" s="110">
        <f>(C312*C306)/1000</f>
        <v>18</v>
      </c>
      <c r="G312" s="85"/>
      <c r="H312" s="293"/>
      <c r="J312" s="1103"/>
      <c r="K312" s="640">
        <v>18</v>
      </c>
      <c r="L312" s="109" t="s">
        <v>1323</v>
      </c>
      <c r="M312" s="19"/>
      <c r="N312" s="1191">
        <f>(K312*K306)/1000</f>
        <v>1.8</v>
      </c>
      <c r="O312" s="85"/>
      <c r="P312" s="293"/>
      <c r="R312" s="1103"/>
      <c r="S312" s="640">
        <v>18</v>
      </c>
      <c r="T312" s="109" t="s">
        <v>1324</v>
      </c>
      <c r="U312" s="19"/>
      <c r="V312" s="1191">
        <f>(S312*S306)/1000</f>
        <v>1.8</v>
      </c>
      <c r="W312" s="85"/>
      <c r="X312" s="293"/>
      <c r="AA312" s="1099"/>
      <c r="AC312" s="9">
        <v>1</v>
      </c>
    </row>
    <row r="313" spans="2:29" ht="21" customHeight="1">
      <c r="B313" s="1103"/>
      <c r="C313" s="641">
        <v>2.7</v>
      </c>
      <c r="D313" s="111" t="str">
        <f>"poids par "&amp; C307</f>
        <v>poids par Gastro 1/1</v>
      </c>
      <c r="E313" s="19"/>
      <c r="F313" s="104"/>
      <c r="G313" s="85"/>
      <c r="H313" s="293"/>
      <c r="J313" s="1103"/>
      <c r="K313" s="1192">
        <v>1.1200000000000001</v>
      </c>
      <c r="L313" s="111" t="str">
        <f>"poids par "&amp; K307</f>
        <v>poids par GN 1/1</v>
      </c>
      <c r="M313" s="19"/>
      <c r="N313" s="1188"/>
      <c r="O313" s="85"/>
      <c r="P313" s="293"/>
      <c r="R313" s="1103"/>
      <c r="S313" s="1192">
        <v>1.1200000000000001</v>
      </c>
      <c r="T313" s="111" t="str">
        <f>"peso par "&amp; S307</f>
        <v>peso par GN 1/1</v>
      </c>
      <c r="U313" s="19"/>
      <c r="V313" s="1188"/>
      <c r="W313" s="85"/>
      <c r="X313" s="293"/>
      <c r="AA313" s="1099"/>
      <c r="AC313" s="9">
        <v>1</v>
      </c>
    </row>
    <row r="314" spans="2:29" ht="21" customHeight="1">
      <c r="B314" s="1103"/>
      <c r="C314" s="2471" t="str">
        <f>IF(OR(F312&lt;=0,C313&lt;=0),"",_xlfn.LET(_xlpm.n,ROUND(F312/C313,9),_xlpm.q,INT(_xlpm.n),_xlpm.r,ROUND(F312-_xlpm.q*C313,9),_xlpm.base,_xlpm.q&amp;" "&amp;C307&amp;" de "&amp;TEXT(C313,"0.000")&amp;" kg",IF(_xlpm.r&lt;=0.000000001,_xlpm.base,_xlpm.base&amp;" + 1 "&amp;C307&amp;" de "&amp;TEXT(_xlpm.r,"0.000")&amp;" kg")))</f>
        <v>6 Gastro 1/1 de 2.700 kg + 1 Gastro 1/1 de 1.800 kg</v>
      </c>
      <c r="D314" s="2472"/>
      <c r="E314" s="2472"/>
      <c r="F314" s="2473"/>
      <c r="G314" s="85"/>
      <c r="H314" s="293"/>
      <c r="J314" s="1103"/>
      <c r="K314" s="2477" t="str">
        <f>IF(N312=0,"",IF(K313=0,"",INT(N312/K313) &amp; " " &amp; K307 &amp; " de " &amp; K313 &amp; " kg" &amp; IF(MOD(N312,K313)=0,"",IF(MOD(N312,K313)=K313,""," + 1 " &amp; K307 &amp; " de " &amp; TEXT(MOD(N312,K313),"0.000") &amp; " kg"))))</f>
        <v>1 GN 1/1 de 1.12 kg + 1 GN 1/1 de 0.680 kg</v>
      </c>
      <c r="L314" s="2478"/>
      <c r="M314" s="2478"/>
      <c r="N314" s="2479"/>
      <c r="O314" s="85"/>
      <c r="P314" s="293"/>
      <c r="R314" s="1103"/>
      <c r="S314" s="2477" t="str">
        <f>IF(V312=0,"",IF(S313=0,"",INT(V312/S313) &amp; " " &amp; S307 &amp; " de " &amp; S313 &amp; " kg" &amp; IF(MOD(V312,S313)=0,"",IF(MOD(V312,S313)=S313,""," + 1 " &amp; S307 &amp; " de " &amp; TEXT(MOD(V312,S313),"0.000") &amp; " kg"))))</f>
        <v>1 GN 1/1 de 1.12 kg + 1 GN 1/1 de 0.680 kg</v>
      </c>
      <c r="T314" s="2478"/>
      <c r="U314" s="2478"/>
      <c r="V314" s="2479"/>
      <c r="W314" s="85"/>
      <c r="X314" s="293"/>
      <c r="AA314" s="1099"/>
      <c r="AC314" s="9">
        <v>1</v>
      </c>
    </row>
    <row r="315" spans="2:29" ht="21" customHeight="1">
      <c r="B315" s="1103"/>
      <c r="C315" s="2474"/>
      <c r="D315" s="2475"/>
      <c r="E315" s="2475"/>
      <c r="F315" s="2476"/>
      <c r="G315" s="85"/>
      <c r="H315" s="293"/>
      <c r="J315" s="1103"/>
      <c r="K315" s="2480"/>
      <c r="L315" s="2481"/>
      <c r="M315" s="2481"/>
      <c r="N315" s="2482"/>
      <c r="O315" s="85"/>
      <c r="P315" s="293"/>
      <c r="R315" s="1103"/>
      <c r="S315" s="2480"/>
      <c r="T315" s="2481"/>
      <c r="U315" s="2481"/>
      <c r="V315" s="2482"/>
      <c r="W315" s="85"/>
      <c r="X315" s="293"/>
      <c r="AA315" s="1099"/>
      <c r="AC315" s="9">
        <v>1</v>
      </c>
    </row>
    <row r="316" spans="2:29" ht="21" customHeight="1">
      <c r="B316" s="1103"/>
      <c r="C316" s="85"/>
      <c r="D316" s="85"/>
      <c r="E316" s="85"/>
      <c r="F316" s="85"/>
      <c r="G316" s="85"/>
      <c r="H316" s="293"/>
      <c r="J316" s="1103"/>
      <c r="K316" s="85"/>
      <c r="L316" s="85"/>
      <c r="M316" s="85"/>
      <c r="N316" s="85"/>
      <c r="O316" s="85"/>
      <c r="P316" s="293"/>
      <c r="R316" s="1103"/>
      <c r="S316" s="85"/>
      <c r="T316" s="85"/>
      <c r="U316" s="85"/>
      <c r="V316" s="85"/>
      <c r="W316" s="85"/>
      <c r="X316" s="293"/>
      <c r="AA316" s="1099"/>
      <c r="AC316" s="9">
        <v>1</v>
      </c>
    </row>
    <row r="317" spans="2:29" ht="21" customHeight="1">
      <c r="B317" s="1103"/>
      <c r="C317" s="642" t="s">
        <v>499</v>
      </c>
      <c r="D317" s="85"/>
      <c r="E317" s="85"/>
      <c r="F317" s="100" t="s">
        <v>500</v>
      </c>
      <c r="G317" s="85"/>
      <c r="H317" s="293"/>
      <c r="J317" s="1103"/>
      <c r="K317" s="642" t="s">
        <v>1312</v>
      </c>
      <c r="L317" s="85"/>
      <c r="M317" s="85"/>
      <c r="N317" s="100" t="s">
        <v>1325</v>
      </c>
      <c r="O317" s="85"/>
      <c r="P317" s="293"/>
      <c r="R317" s="1103"/>
      <c r="S317" s="642" t="s">
        <v>1313</v>
      </c>
      <c r="T317" s="85"/>
      <c r="U317" s="85"/>
      <c r="V317" s="100" t="s">
        <v>1326</v>
      </c>
      <c r="W317" s="85"/>
      <c r="X317" s="293"/>
      <c r="AA317" s="1099"/>
      <c r="AC317" s="9">
        <v>1</v>
      </c>
    </row>
    <row r="318" spans="2:29" ht="21" customHeight="1">
      <c r="B318" s="1103"/>
      <c r="C318" s="643" t="s">
        <v>501</v>
      </c>
      <c r="D318" s="85"/>
      <c r="E318" s="85"/>
      <c r="F318" s="644" t="s">
        <v>502</v>
      </c>
      <c r="G318" s="85"/>
      <c r="H318" s="293"/>
      <c r="J318" s="1103"/>
      <c r="K318" s="643" t="s">
        <v>1327</v>
      </c>
      <c r="L318" s="85"/>
      <c r="M318" s="85"/>
      <c r="N318" s="644" t="s">
        <v>1328</v>
      </c>
      <c r="O318" s="85"/>
      <c r="P318" s="293"/>
      <c r="R318" s="1103"/>
      <c r="S318" s="643" t="s">
        <v>1329</v>
      </c>
      <c r="T318" s="85"/>
      <c r="U318" s="85"/>
      <c r="V318" s="644" t="s">
        <v>1330</v>
      </c>
      <c r="W318" s="85"/>
      <c r="X318" s="293"/>
      <c r="AA318" s="1099"/>
      <c r="AC318" s="9">
        <v>1</v>
      </c>
    </row>
    <row r="319" spans="2:29" ht="21" customHeight="1">
      <c r="B319" s="1103"/>
      <c r="C319" s="645" t="s">
        <v>503</v>
      </c>
      <c r="D319" s="85"/>
      <c r="E319" s="85"/>
      <c r="F319" s="644" t="s">
        <v>504</v>
      </c>
      <c r="G319" s="85"/>
      <c r="H319" s="293"/>
      <c r="J319" s="1103"/>
      <c r="K319" s="645" t="s">
        <v>1331</v>
      </c>
      <c r="L319" s="85"/>
      <c r="M319" s="85"/>
      <c r="N319" s="644" t="s">
        <v>1332</v>
      </c>
      <c r="O319" s="85"/>
      <c r="P319" s="293"/>
      <c r="R319" s="1103"/>
      <c r="S319" s="645" t="s">
        <v>1333</v>
      </c>
      <c r="T319" s="85"/>
      <c r="U319" s="85"/>
      <c r="V319" s="644" t="s">
        <v>1334</v>
      </c>
      <c r="W319" s="85"/>
      <c r="X319" s="293"/>
      <c r="AA319" s="1099"/>
      <c r="AC319" s="9">
        <v>1</v>
      </c>
    </row>
    <row r="320" spans="2:29" ht="21" customHeight="1">
      <c r="B320" s="1103"/>
      <c r="C320" s="100" t="s">
        <v>505</v>
      </c>
      <c r="D320" s="85"/>
      <c r="E320" s="85"/>
      <c r="F320" s="644" t="s">
        <v>506</v>
      </c>
      <c r="G320" s="85"/>
      <c r="H320" s="293"/>
      <c r="J320" s="1103"/>
      <c r="K320" s="100" t="s">
        <v>1335</v>
      </c>
      <c r="L320" s="85"/>
      <c r="M320" s="85"/>
      <c r="N320" s="644" t="s">
        <v>1336</v>
      </c>
      <c r="O320" s="85"/>
      <c r="P320" s="293"/>
      <c r="R320" s="1103"/>
      <c r="S320" s="100" t="s">
        <v>1337</v>
      </c>
      <c r="T320" s="85"/>
      <c r="U320" s="85"/>
      <c r="V320" s="644" t="s">
        <v>1338</v>
      </c>
      <c r="W320" s="85"/>
      <c r="X320" s="293"/>
      <c r="AA320" s="1099"/>
      <c r="AC320" s="9">
        <v>1</v>
      </c>
    </row>
    <row r="321" spans="2:29" ht="21" customHeight="1">
      <c r="B321" s="1103"/>
      <c r="C321" s="100"/>
      <c r="D321" s="85"/>
      <c r="E321" s="85"/>
      <c r="F321" s="644" t="s">
        <v>507</v>
      </c>
      <c r="G321" s="85"/>
      <c r="H321" s="293"/>
      <c r="J321" s="1103"/>
      <c r="K321" s="100"/>
      <c r="L321" s="85"/>
      <c r="M321" s="85"/>
      <c r="N321" s="644" t="s">
        <v>1339</v>
      </c>
      <c r="O321" s="85"/>
      <c r="P321" s="293"/>
      <c r="R321" s="1103"/>
      <c r="S321" s="100"/>
      <c r="T321" s="85"/>
      <c r="U321" s="85"/>
      <c r="V321" s="644" t="s">
        <v>1340</v>
      </c>
      <c r="W321" s="85"/>
      <c r="X321" s="293"/>
      <c r="AA321" s="1099"/>
      <c r="AC321" s="9">
        <v>1</v>
      </c>
    </row>
    <row r="322" spans="2:29" ht="21" customHeight="1">
      <c r="B322" s="1193"/>
      <c r="C322" s="85"/>
      <c r="D322" s="85"/>
      <c r="E322" s="85"/>
      <c r="F322" s="85"/>
      <c r="G322" s="85"/>
      <c r="H322" s="293"/>
      <c r="J322" s="1193"/>
      <c r="K322" s="85"/>
      <c r="L322" s="85"/>
      <c r="M322" s="85"/>
      <c r="N322" s="85"/>
      <c r="O322" s="85"/>
      <c r="P322" s="293"/>
      <c r="R322" s="1193"/>
      <c r="S322" s="85"/>
      <c r="T322" s="85"/>
      <c r="U322" s="85"/>
      <c r="V322" s="85"/>
      <c r="W322" s="85"/>
      <c r="X322" s="293"/>
      <c r="AA322" s="1099"/>
      <c r="AC322" s="9">
        <v>1</v>
      </c>
    </row>
    <row r="323" spans="2:29" ht="21" customHeight="1">
      <c r="B323" s="1194"/>
      <c r="C323" s="646"/>
      <c r="D323" s="646" t="s">
        <v>90</v>
      </c>
      <c r="E323" s="647"/>
      <c r="F323" s="647"/>
      <c r="G323" s="647"/>
      <c r="H323" s="293"/>
      <c r="J323" s="1194"/>
      <c r="K323" s="646"/>
      <c r="L323" s="646" t="s">
        <v>90</v>
      </c>
      <c r="M323" s="647"/>
      <c r="N323" s="647"/>
      <c r="O323" s="647"/>
      <c r="P323" s="293"/>
      <c r="R323" s="1194"/>
      <c r="S323" s="646"/>
      <c r="T323" s="646" t="s">
        <v>90</v>
      </c>
      <c r="U323" s="647"/>
      <c r="V323" s="647"/>
      <c r="W323" s="647"/>
      <c r="X323" s="293"/>
      <c r="AA323" s="1099"/>
      <c r="AC323" s="9">
        <v>1</v>
      </c>
    </row>
    <row r="324" spans="2:29" ht="21" customHeight="1">
      <c r="B324" s="1193"/>
      <c r="C324" s="85"/>
      <c r="D324" s="621" t="s">
        <v>508</v>
      </c>
      <c r="E324" s="85"/>
      <c r="F324" s="85"/>
      <c r="G324" s="85"/>
      <c r="H324" s="293"/>
      <c r="J324" s="1193"/>
      <c r="K324" s="85"/>
      <c r="L324" s="621" t="s">
        <v>1341</v>
      </c>
      <c r="M324" s="85"/>
      <c r="N324" s="85"/>
      <c r="O324" s="85"/>
      <c r="P324" s="293"/>
      <c r="R324" s="1193"/>
      <c r="S324" s="85"/>
      <c r="T324" s="621" t="s">
        <v>1342</v>
      </c>
      <c r="U324" s="85"/>
      <c r="V324" s="85"/>
      <c r="W324" s="85"/>
      <c r="X324" s="293"/>
      <c r="AA324" s="1099"/>
      <c r="AC324" s="9">
        <v>1</v>
      </c>
    </row>
    <row r="325" spans="2:29" ht="21" customHeight="1">
      <c r="B325" s="1193"/>
      <c r="C325" s="85"/>
      <c r="D325" s="28" t="s">
        <v>509</v>
      </c>
      <c r="E325" s="85"/>
      <c r="F325" s="85"/>
      <c r="G325" s="85"/>
      <c r="H325" s="293"/>
      <c r="J325" s="1193"/>
      <c r="K325" s="85"/>
      <c r="L325" s="28" t="s">
        <v>509</v>
      </c>
      <c r="M325" s="85"/>
      <c r="N325" s="85"/>
      <c r="O325" s="85"/>
      <c r="P325" s="293"/>
      <c r="R325" s="1193"/>
      <c r="S325" s="85"/>
      <c r="T325" s="28" t="s">
        <v>1343</v>
      </c>
      <c r="U325" s="85"/>
      <c r="V325" s="85"/>
      <c r="W325" s="85"/>
      <c r="X325" s="293"/>
      <c r="AA325" s="1099"/>
      <c r="AC325" s="9">
        <v>1</v>
      </c>
    </row>
    <row r="326" spans="2:29" ht="21" customHeight="1">
      <c r="B326" s="1193"/>
      <c r="C326" s="85"/>
      <c r="D326" s="85"/>
      <c r="E326" s="85"/>
      <c r="F326" s="85"/>
      <c r="G326" s="85"/>
      <c r="H326" s="293"/>
      <c r="J326" s="1193"/>
      <c r="K326" s="85"/>
      <c r="L326" s="85"/>
      <c r="M326" s="85"/>
      <c r="N326" s="85"/>
      <c r="O326" s="85"/>
      <c r="P326" s="293"/>
      <c r="R326" s="1193"/>
      <c r="S326" s="85"/>
      <c r="T326" s="85"/>
      <c r="U326" s="85"/>
      <c r="V326" s="85"/>
      <c r="W326" s="85"/>
      <c r="X326" s="293"/>
      <c r="AA326" s="1099"/>
      <c r="AC326" s="9">
        <v>1</v>
      </c>
    </row>
    <row r="327" spans="2:29" ht="21" customHeight="1">
      <c r="B327" s="1104"/>
      <c r="C327" s="381"/>
      <c r="D327" s="382"/>
      <c r="E327" s="381"/>
      <c r="F327" s="381"/>
      <c r="G327" s="381"/>
      <c r="H327" s="383"/>
      <c r="J327" s="1104"/>
      <c r="K327" s="381"/>
      <c r="L327" s="382"/>
      <c r="M327" s="381"/>
      <c r="N327" s="381"/>
      <c r="O327" s="381"/>
      <c r="P327" s="383"/>
      <c r="R327" s="1104"/>
      <c r="S327" s="381"/>
      <c r="T327" s="382"/>
      <c r="U327" s="381"/>
      <c r="V327" s="381"/>
      <c r="W327" s="381"/>
      <c r="X327" s="383"/>
      <c r="AA327" s="1099"/>
      <c r="AC327" s="9">
        <v>1</v>
      </c>
    </row>
    <row r="328" spans="2:29" ht="21" customHeight="1">
      <c r="B328" s="1195" t="s">
        <v>510</v>
      </c>
      <c r="C328" s="85"/>
      <c r="D328" s="85"/>
      <c r="E328" s="85"/>
      <c r="F328" s="85"/>
      <c r="G328" s="85"/>
      <c r="H328" s="293"/>
      <c r="J328" s="1195" t="s">
        <v>1344</v>
      </c>
      <c r="K328" s="85"/>
      <c r="L328" s="85"/>
      <c r="M328" s="85"/>
      <c r="N328" s="85"/>
      <c r="O328" s="85"/>
      <c r="P328" s="293"/>
      <c r="R328" s="1195" t="s">
        <v>1345</v>
      </c>
      <c r="S328" s="85"/>
      <c r="T328" s="85"/>
      <c r="U328" s="85"/>
      <c r="V328" s="85"/>
      <c r="W328" s="85"/>
      <c r="X328" s="293"/>
      <c r="AA328" s="1099"/>
      <c r="AC328" s="9">
        <v>1</v>
      </c>
    </row>
    <row r="329" spans="2:29" ht="21" customHeight="1">
      <c r="B329" s="1196" t="s">
        <v>511</v>
      </c>
      <c r="C329" s="85"/>
      <c r="D329" s="648" t="s">
        <v>512</v>
      </c>
      <c r="E329" s="85"/>
      <c r="F329" s="85"/>
      <c r="G329" s="85"/>
      <c r="H329" s="293"/>
      <c r="J329" s="1196" t="s">
        <v>1346</v>
      </c>
      <c r="K329" s="85"/>
      <c r="L329" s="648" t="s">
        <v>1347</v>
      </c>
      <c r="M329" s="85"/>
      <c r="N329" s="85"/>
      <c r="O329" s="85"/>
      <c r="P329" s="293"/>
      <c r="R329" s="1196" t="s">
        <v>1348</v>
      </c>
      <c r="S329" s="85"/>
      <c r="T329" s="648" t="s">
        <v>1349</v>
      </c>
      <c r="U329" s="85"/>
      <c r="V329" s="85"/>
      <c r="W329" s="85"/>
      <c r="X329" s="293"/>
      <c r="AA329" s="1099"/>
      <c r="AC329" s="9">
        <v>1</v>
      </c>
    </row>
    <row r="330" spans="2:29" ht="21" customHeight="1">
      <c r="B330" s="1144" t="str">
        <f t="shared" ref="B330:B356" si="2">TRIM(LEFT(D330,FIND(" .",D330&amp;" .")-1))</f>
        <v>Navarin d’agneau</v>
      </c>
      <c r="C330" s="19"/>
      <c r="D330" s="19" t="s">
        <v>513</v>
      </c>
      <c r="E330" s="19"/>
      <c r="F330" s="19"/>
      <c r="G330" s="19"/>
      <c r="H330" s="104"/>
      <c r="J330" s="1144" t="str">
        <f t="shared" ref="J330:J356" si="3">TRIM(LEFT(L330,FIND(" .",L330&amp;" .")-1))</f>
        <v>Navarin of lamb</v>
      </c>
      <c r="K330" s="19"/>
      <c r="L330" s="19" t="s">
        <v>1350</v>
      </c>
      <c r="M330" s="19"/>
      <c r="N330" s="19"/>
      <c r="O330" s="19"/>
      <c r="P330" s="104"/>
      <c r="R330" s="1144" t="str">
        <f t="shared" ref="R330:R356" si="4">TRIM(LEFT(T330,FIND(" .",T330&amp;" .")-1))</f>
        <v>Navarín de cordero.</v>
      </c>
      <c r="S330" s="19"/>
      <c r="T330" s="19" t="s">
        <v>1351</v>
      </c>
      <c r="U330" s="19"/>
      <c r="V330" s="19"/>
      <c r="W330" s="19" t="s">
        <v>1352</v>
      </c>
      <c r="X330" s="104"/>
      <c r="AA330" s="1099"/>
      <c r="AC330" s="9">
        <v>1</v>
      </c>
    </row>
    <row r="331" spans="2:29" ht="21" customHeight="1">
      <c r="B331" s="1144" t="str">
        <f t="shared" si="2"/>
        <v>Éléments pour la cuisson du navarin</v>
      </c>
      <c r="C331" s="19"/>
      <c r="D331" s="19" t="s">
        <v>514</v>
      </c>
      <c r="E331" s="19"/>
      <c r="F331" s="19"/>
      <c r="G331" s="19"/>
      <c r="H331" s="104"/>
      <c r="J331" s="1144" t="str">
        <f t="shared" si="3"/>
        <v>Ingredients for cooking the navarin</v>
      </c>
      <c r="K331" s="19"/>
      <c r="L331" s="19" t="s">
        <v>1353</v>
      </c>
      <c r="M331" s="19"/>
      <c r="N331" s="19"/>
      <c r="O331" s="19"/>
      <c r="P331" s="104"/>
      <c r="R331" s="1144" t="str">
        <f t="shared" si="4"/>
        <v>Ingredientes para la cocción del navarín</v>
      </c>
      <c r="S331" s="19"/>
      <c r="T331" s="19" t="s">
        <v>1354</v>
      </c>
      <c r="U331" s="19"/>
      <c r="V331" s="19"/>
      <c r="W331" s="19" t="s">
        <v>1354</v>
      </c>
      <c r="X331" s="104"/>
      <c r="AA331" s="1099"/>
      <c r="AC331" s="9">
        <v>1</v>
      </c>
    </row>
    <row r="332" spans="2:29" ht="21" customHeight="1">
      <c r="B332" s="1144" t="str">
        <f t="shared" si="2"/>
        <v>Oignons</v>
      </c>
      <c r="C332" s="19"/>
      <c r="D332" s="19" t="s">
        <v>515</v>
      </c>
      <c r="E332" s="19"/>
      <c r="F332" s="19"/>
      <c r="G332" s="19"/>
      <c r="H332" s="104"/>
      <c r="J332" s="1144" t="str">
        <f t="shared" si="3"/>
        <v>Oignons</v>
      </c>
      <c r="K332" s="19"/>
      <c r="L332" s="19" t="s">
        <v>515</v>
      </c>
      <c r="M332" s="19"/>
      <c r="N332" s="19"/>
      <c r="O332" s="19"/>
      <c r="P332" s="104"/>
      <c r="R332" s="1144" t="str">
        <f t="shared" si="4"/>
        <v>Cebollas</v>
      </c>
      <c r="S332" s="19"/>
      <c r="T332" s="19" t="s">
        <v>1355</v>
      </c>
      <c r="U332" s="19"/>
      <c r="V332" s="19"/>
      <c r="W332" s="19" t="s">
        <v>1356</v>
      </c>
      <c r="X332" s="104"/>
      <c r="AA332" s="1099"/>
      <c r="AC332" s="9">
        <v>1</v>
      </c>
    </row>
    <row r="333" spans="2:29" ht="21" customHeight="1">
      <c r="B333" s="1144" t="str">
        <f t="shared" si="2"/>
        <v>Concentré de tomate</v>
      </c>
      <c r="C333" s="19"/>
      <c r="D333" s="19" t="s">
        <v>516</v>
      </c>
      <c r="E333" s="19"/>
      <c r="F333" s="19"/>
      <c r="G333" s="19"/>
      <c r="H333" s="104"/>
      <c r="J333" s="1144" t="str">
        <f t="shared" si="3"/>
        <v>Tomato paste</v>
      </c>
      <c r="K333" s="19"/>
      <c r="L333" s="19" t="s">
        <v>1357</v>
      </c>
      <c r="M333" s="19"/>
      <c r="N333" s="19"/>
      <c r="O333" s="19"/>
      <c r="P333" s="104"/>
      <c r="R333" s="1144" t="str">
        <f t="shared" si="4"/>
        <v>Concentrado de tomate</v>
      </c>
      <c r="S333" s="19"/>
      <c r="T333" s="19" t="s">
        <v>1358</v>
      </c>
      <c r="U333" s="19"/>
      <c r="V333" s="19"/>
      <c r="W333" s="19" t="s">
        <v>1359</v>
      </c>
      <c r="X333" s="104"/>
      <c r="AA333" s="1099"/>
      <c r="AC333" s="9">
        <v>1</v>
      </c>
    </row>
    <row r="334" spans="2:29" ht="21" customHeight="1">
      <c r="B334" s="1144" t="str">
        <f t="shared" si="2"/>
        <v>Ail haché surgelé</v>
      </c>
      <c r="C334" s="19"/>
      <c r="D334" s="19" t="s">
        <v>517</v>
      </c>
      <c r="E334" s="19"/>
      <c r="F334" s="19"/>
      <c r="G334" s="19"/>
      <c r="H334" s="104"/>
      <c r="J334" s="1144" t="str">
        <f t="shared" si="3"/>
        <v>Frozen chopped garlic</v>
      </c>
      <c r="K334" s="19"/>
      <c r="L334" s="19" t="s">
        <v>1360</v>
      </c>
      <c r="M334" s="19"/>
      <c r="N334" s="19"/>
      <c r="O334" s="19"/>
      <c r="P334" s="104"/>
      <c r="R334" s="1144" t="str">
        <f t="shared" si="4"/>
        <v>Ajo picado congelado</v>
      </c>
      <c r="S334" s="19"/>
      <c r="T334" s="19" t="s">
        <v>1361</v>
      </c>
      <c r="U334" s="19"/>
      <c r="V334" s="19"/>
      <c r="W334" s="19" t="s">
        <v>1362</v>
      </c>
      <c r="X334" s="104"/>
      <c r="AC334" s="9">
        <v>1</v>
      </c>
    </row>
    <row r="335" spans="2:29" ht="21" customHeight="1">
      <c r="B335" s="1144" t="str">
        <f t="shared" si="2"/>
        <v>Farine</v>
      </c>
      <c r="C335" s="19"/>
      <c r="D335" s="19" t="s">
        <v>518</v>
      </c>
      <c r="E335" s="19"/>
      <c r="F335" s="19"/>
      <c r="G335" s="19"/>
      <c r="H335" s="104"/>
      <c r="J335" s="1144" t="str">
        <f t="shared" si="3"/>
        <v>Flour</v>
      </c>
      <c r="K335" s="19"/>
      <c r="L335" s="19" t="s">
        <v>1363</v>
      </c>
      <c r="M335" s="19"/>
      <c r="N335" s="19"/>
      <c r="O335" s="19"/>
      <c r="P335" s="104"/>
      <c r="R335" s="1144" t="str">
        <f t="shared" si="4"/>
        <v>Harina</v>
      </c>
      <c r="S335" s="19"/>
      <c r="T335" s="19" t="s">
        <v>1364</v>
      </c>
      <c r="U335" s="19"/>
      <c r="V335" s="19"/>
      <c r="W335" s="19" t="s">
        <v>1365</v>
      </c>
      <c r="X335" s="104"/>
      <c r="AC335" s="9">
        <v>1</v>
      </c>
    </row>
    <row r="336" spans="2:29" ht="21" customHeight="1">
      <c r="B336" s="1144" t="str">
        <f t="shared" si="2"/>
        <v>Bouquet garni</v>
      </c>
      <c r="C336" s="19"/>
      <c r="D336" s="19" t="s">
        <v>519</v>
      </c>
      <c r="E336" s="19"/>
      <c r="F336" s="19"/>
      <c r="G336" s="19"/>
      <c r="H336" s="104"/>
      <c r="J336" s="1144" t="str">
        <f t="shared" si="3"/>
        <v>Bouquet garni</v>
      </c>
      <c r="K336" s="19"/>
      <c r="L336" s="19" t="s">
        <v>519</v>
      </c>
      <c r="M336" s="19"/>
      <c r="N336" s="19"/>
      <c r="O336" s="19"/>
      <c r="P336" s="104"/>
      <c r="R336" s="1144" t="str">
        <f t="shared" si="4"/>
        <v>Ramillete de hierbas</v>
      </c>
      <c r="S336" s="19"/>
      <c r="T336" s="19" t="s">
        <v>1366</v>
      </c>
      <c r="U336" s="19"/>
      <c r="V336" s="19"/>
      <c r="W336" s="19" t="s">
        <v>1367</v>
      </c>
      <c r="X336" s="104"/>
      <c r="AC336" s="9">
        <v>1</v>
      </c>
    </row>
    <row r="337" spans="2:29" ht="21" customHeight="1">
      <c r="B337" s="1144" t="str">
        <f t="shared" si="2"/>
        <v>Fond brun clair de veau</v>
      </c>
      <c r="C337" s="19"/>
      <c r="D337" s="19" t="s">
        <v>520</v>
      </c>
      <c r="E337" s="19"/>
      <c r="F337" s="19"/>
      <c r="G337" s="19"/>
      <c r="H337" s="104"/>
      <c r="J337" s="1144" t="str">
        <f t="shared" si="3"/>
        <v>Light veal stock.</v>
      </c>
      <c r="K337" s="19"/>
      <c r="L337" s="19" t="s">
        <v>1368</v>
      </c>
      <c r="M337" s="19"/>
      <c r="N337" s="19"/>
      <c r="O337" s="19"/>
      <c r="P337" s="104"/>
      <c r="R337" s="1144" t="str">
        <f t="shared" si="4"/>
        <v>Fondo claro de ternera</v>
      </c>
      <c r="S337" s="19"/>
      <c r="T337" s="19" t="s">
        <v>1369</v>
      </c>
      <c r="U337" s="19"/>
      <c r="V337" s="19"/>
      <c r="W337" s="19" t="s">
        <v>1370</v>
      </c>
      <c r="X337" s="104"/>
      <c r="AC337" s="9">
        <v>1</v>
      </c>
    </row>
    <row r="338" spans="2:29" ht="21" customHeight="1">
      <c r="B338" s="1144" t="str">
        <f t="shared" si="2"/>
        <v>Haricots blancs (coco)</v>
      </c>
      <c r="C338" s="19"/>
      <c r="D338" s="19" t="s">
        <v>521</v>
      </c>
      <c r="E338" s="19"/>
      <c r="F338" s="19"/>
      <c r="G338" s="19"/>
      <c r="H338" s="104"/>
      <c r="J338" s="1144" t="str">
        <f t="shared" si="3"/>
        <v>White (coco) beans</v>
      </c>
      <c r="K338" s="19"/>
      <c r="L338" s="19" t="s">
        <v>1371</v>
      </c>
      <c r="M338" s="19"/>
      <c r="N338" s="19"/>
      <c r="O338" s="19"/>
      <c r="P338" s="104"/>
      <c r="R338" s="1144" t="str">
        <f t="shared" si="4"/>
        <v>Judías blancas (coco)</v>
      </c>
      <c r="S338" s="19"/>
      <c r="T338" s="19" t="s">
        <v>1372</v>
      </c>
      <c r="U338" s="19"/>
      <c r="V338" s="19"/>
      <c r="W338" s="19" t="s">
        <v>1373</v>
      </c>
      <c r="X338" s="104"/>
      <c r="AC338" s="9">
        <v>1</v>
      </c>
    </row>
    <row r="339" spans="2:29" ht="21" customHeight="1">
      <c r="B339" s="1144" t="str">
        <f t="shared" si="2"/>
        <v>Éléments de la garniture aromatique des</v>
      </c>
      <c r="C339" s="19"/>
      <c r="D339" s="19" t="s">
        <v>522</v>
      </c>
      <c r="E339" s="19"/>
      <c r="F339" s="19"/>
      <c r="G339" s="19"/>
      <c r="H339" s="104"/>
      <c r="J339" s="1144" t="str">
        <f t="shared" si="3"/>
        <v>Aromatic garnish elements for the</v>
      </c>
      <c r="K339" s="19"/>
      <c r="L339" s="19" t="s">
        <v>1374</v>
      </c>
      <c r="M339" s="19"/>
      <c r="N339" s="19"/>
      <c r="O339" s="19"/>
      <c r="P339" s="104"/>
      <c r="R339" s="1144" t="str">
        <f t="shared" si="4"/>
        <v>Elementos del sofrito aromático para las judías</v>
      </c>
      <c r="S339" s="19"/>
      <c r="T339" s="19" t="s">
        <v>1375</v>
      </c>
      <c r="U339" s="19"/>
      <c r="V339" s="19"/>
      <c r="W339" s="19" t="s">
        <v>1375</v>
      </c>
      <c r="X339" s="104"/>
      <c r="AC339" s="9">
        <v>1</v>
      </c>
    </row>
    <row r="340" spans="2:29" ht="21" customHeight="1">
      <c r="B340" s="1144" t="str">
        <f t="shared" si="2"/>
        <v>haricots</v>
      </c>
      <c r="C340" s="19"/>
      <c r="D340" s="19" t="s">
        <v>523</v>
      </c>
      <c r="E340" s="19"/>
      <c r="F340" s="19"/>
      <c r="G340" s="19"/>
      <c r="H340" s="104"/>
      <c r="J340" s="1144" t="str">
        <f t="shared" si="3"/>
        <v>beans</v>
      </c>
      <c r="K340" s="19"/>
      <c r="L340" s="19" t="s">
        <v>1376</v>
      </c>
      <c r="M340" s="19"/>
      <c r="N340" s="19"/>
      <c r="O340" s="19"/>
      <c r="P340" s="104"/>
      <c r="R340" s="1144" t="str">
        <f t="shared" si="4"/>
        <v>Cebollas</v>
      </c>
      <c r="S340" s="19"/>
      <c r="T340" s="19" t="s">
        <v>1356</v>
      </c>
      <c r="U340" s="19"/>
      <c r="V340" s="19"/>
      <c r="W340" s="19" t="s">
        <v>1356</v>
      </c>
      <c r="X340" s="104"/>
      <c r="AC340" s="9">
        <v>1</v>
      </c>
    </row>
    <row r="341" spans="2:29" ht="21" customHeight="1">
      <c r="B341" s="1144" t="str">
        <f t="shared" si="2"/>
        <v>Oignons</v>
      </c>
      <c r="C341" s="19"/>
      <c r="D341" s="19" t="s">
        <v>524</v>
      </c>
      <c r="E341" s="19"/>
      <c r="F341" s="19"/>
      <c r="G341" s="19"/>
      <c r="H341" s="104"/>
      <c r="J341" s="1144" t="str">
        <f t="shared" si="3"/>
        <v>Onions</v>
      </c>
      <c r="K341" s="19"/>
      <c r="L341" s="19" t="s">
        <v>1377</v>
      </c>
      <c r="M341" s="19"/>
      <c r="N341" s="19"/>
      <c r="O341" s="19"/>
      <c r="P341" s="104"/>
      <c r="R341" s="1144" t="str">
        <f t="shared" si="4"/>
        <v>Zanahorias</v>
      </c>
      <c r="S341" s="19"/>
      <c r="T341" s="19" t="s">
        <v>1378</v>
      </c>
      <c r="U341" s="19"/>
      <c r="V341" s="19"/>
      <c r="W341" s="19" t="s">
        <v>1379</v>
      </c>
      <c r="X341" s="104"/>
      <c r="AC341" s="9">
        <v>1</v>
      </c>
    </row>
    <row r="342" spans="2:29" ht="21" customHeight="1">
      <c r="B342" s="1144" t="str">
        <f t="shared" si="2"/>
        <v>Carottes</v>
      </c>
      <c r="C342" s="19"/>
      <c r="D342" s="19" t="s">
        <v>525</v>
      </c>
      <c r="E342" s="19"/>
      <c r="F342" s="19"/>
      <c r="G342" s="19"/>
      <c r="H342" s="104"/>
      <c r="J342" s="1144" t="str">
        <f t="shared" si="3"/>
        <v>Carrots</v>
      </c>
      <c r="K342" s="19"/>
      <c r="L342" s="19" t="s">
        <v>1380</v>
      </c>
      <c r="M342" s="19"/>
      <c r="N342" s="19"/>
      <c r="O342" s="19"/>
      <c r="P342" s="104"/>
      <c r="R342" s="1144" t="str">
        <f t="shared" si="4"/>
        <v>Ramillete de hierbas</v>
      </c>
      <c r="S342" s="19"/>
      <c r="T342" s="19" t="s">
        <v>1381</v>
      </c>
      <c r="U342" s="19"/>
      <c r="V342" s="19"/>
      <c r="W342" s="19" t="s">
        <v>1367</v>
      </c>
      <c r="X342" s="104"/>
      <c r="AC342" s="9">
        <v>1</v>
      </c>
    </row>
    <row r="343" spans="2:29" ht="21" customHeight="1">
      <c r="B343" s="1144" t="str">
        <f t="shared" si="2"/>
        <v>Bouquet garni</v>
      </c>
      <c r="C343" s="19"/>
      <c r="D343" s="19" t="s">
        <v>519</v>
      </c>
      <c r="E343" s="19"/>
      <c r="F343" s="19"/>
      <c r="G343" s="19"/>
      <c r="H343" s="104"/>
      <c r="J343" s="1144" t="str">
        <f t="shared" si="3"/>
        <v>Bouquet garni</v>
      </c>
      <c r="K343" s="19"/>
      <c r="L343" s="19" t="s">
        <v>519</v>
      </c>
      <c r="M343" s="19"/>
      <c r="N343" s="19"/>
      <c r="O343" s="19"/>
      <c r="P343" s="104"/>
      <c r="R343" s="1144" t="str">
        <f t="shared" si="4"/>
        <v/>
      </c>
      <c r="S343" s="19"/>
      <c r="T343" s="19"/>
      <c r="U343" s="19"/>
      <c r="V343" s="19"/>
      <c r="W343" s="19"/>
      <c r="X343" s="104"/>
      <c r="AC343" s="9">
        <v>1</v>
      </c>
    </row>
    <row r="344" spans="2:29" ht="21" customHeight="1">
      <c r="B344" s="1144" t="str">
        <f t="shared" si="2"/>
        <v>Clous de girofle</v>
      </c>
      <c r="C344" s="19"/>
      <c r="D344" s="19" t="s">
        <v>526</v>
      </c>
      <c r="E344" s="19"/>
      <c r="F344" s="19"/>
      <c r="G344" s="19"/>
      <c r="H344" s="104"/>
      <c r="J344" s="1144" t="str">
        <f t="shared" si="3"/>
        <v>Cloves</v>
      </c>
      <c r="K344" s="19"/>
      <c r="L344" s="19" t="s">
        <v>1382</v>
      </c>
      <c r="M344" s="19"/>
      <c r="N344" s="19"/>
      <c r="O344" s="19"/>
      <c r="P344" s="104"/>
      <c r="R344" s="1144" t="str">
        <f t="shared" si="4"/>
        <v>Clavos de olor</v>
      </c>
      <c r="S344" s="19"/>
      <c r="T344" s="19" t="s">
        <v>1383</v>
      </c>
      <c r="U344" s="19"/>
      <c r="V344" s="19"/>
      <c r="W344" s="19" t="s">
        <v>1384</v>
      </c>
      <c r="X344" s="104"/>
      <c r="AC344" s="9">
        <v>1</v>
      </c>
    </row>
    <row r="345" spans="2:29" ht="21" customHeight="1">
      <c r="B345" s="1144" t="str">
        <f t="shared" si="2"/>
        <v>Éléments de la garniture du cassoulet</v>
      </c>
      <c r="C345" s="19"/>
      <c r="D345" s="19" t="s">
        <v>527</v>
      </c>
      <c r="E345" s="19"/>
      <c r="F345" s="19"/>
      <c r="G345" s="19"/>
      <c r="H345" s="104"/>
      <c r="J345" s="1144" t="str">
        <f t="shared" si="3"/>
        <v>Cassoulet garnish elements</v>
      </c>
      <c r="K345" s="19"/>
      <c r="L345" s="19" t="s">
        <v>1385</v>
      </c>
      <c r="M345" s="19"/>
      <c r="N345" s="19"/>
      <c r="O345" s="19"/>
      <c r="P345" s="104"/>
      <c r="R345" s="1144" t="str">
        <f t="shared" si="4"/>
        <v>Elementos del acompañamiento del cassoulet</v>
      </c>
      <c r="S345" s="19"/>
      <c r="T345" s="19" t="s">
        <v>1384</v>
      </c>
      <c r="U345" s="19"/>
      <c r="V345" s="19"/>
      <c r="W345" s="19" t="s">
        <v>1384</v>
      </c>
      <c r="X345" s="104"/>
      <c r="AC345" s="9">
        <v>1</v>
      </c>
    </row>
    <row r="346" spans="2:29" ht="21" customHeight="1">
      <c r="B346" s="1144" t="str">
        <f t="shared" si="2"/>
        <v>Poitrine fraîche</v>
      </c>
      <c r="C346" s="19"/>
      <c r="D346" s="19" t="s">
        <v>528</v>
      </c>
      <c r="E346" s="19"/>
      <c r="F346" s="19"/>
      <c r="G346" s="19"/>
      <c r="H346" s="104"/>
      <c r="J346" s="1144" t="str">
        <f t="shared" si="3"/>
        <v>Fresh pork belly</v>
      </c>
      <c r="K346" s="19"/>
      <c r="L346" s="19" t="s">
        <v>1386</v>
      </c>
      <c r="M346" s="19"/>
      <c r="N346" s="19"/>
      <c r="O346" s="19"/>
      <c r="P346" s="104"/>
      <c r="R346" s="1144" t="str">
        <f t="shared" si="4"/>
        <v>Panceta fresca</v>
      </c>
      <c r="S346" s="19"/>
      <c r="T346" s="19" t="s">
        <v>1387</v>
      </c>
      <c r="U346" s="19"/>
      <c r="V346" s="19"/>
      <c r="W346" s="19" t="s">
        <v>1388</v>
      </c>
      <c r="X346" s="104"/>
      <c r="AC346" s="9">
        <v>1</v>
      </c>
    </row>
    <row r="347" spans="2:29" ht="21" customHeight="1">
      <c r="B347" s="1144" t="str">
        <f t="shared" si="2"/>
        <v>Saucisson à l’ail</v>
      </c>
      <c r="C347" s="19"/>
      <c r="D347" s="19" t="s">
        <v>529</v>
      </c>
      <c r="E347" s="19"/>
      <c r="F347" s="19"/>
      <c r="G347" s="19"/>
      <c r="H347" s="104"/>
      <c r="J347" s="1144" t="str">
        <f t="shared" si="3"/>
        <v>Garlic sausage</v>
      </c>
      <c r="K347" s="19"/>
      <c r="L347" s="19" t="s">
        <v>1389</v>
      </c>
      <c r="M347" s="19"/>
      <c r="N347" s="19"/>
      <c r="O347" s="19"/>
      <c r="P347" s="104"/>
      <c r="R347" s="1144" t="str">
        <f t="shared" si="4"/>
        <v>Salchicha de ajo</v>
      </c>
      <c r="S347" s="19"/>
      <c r="T347" s="19" t="s">
        <v>1390</v>
      </c>
      <c r="U347" s="19"/>
      <c r="V347" s="19"/>
      <c r="W347" s="19" t="s">
        <v>1390</v>
      </c>
      <c r="X347" s="104"/>
      <c r="AC347" s="9">
        <v>1</v>
      </c>
    </row>
    <row r="348" spans="2:29" ht="21" customHeight="1">
      <c r="B348" s="1144" t="str">
        <f t="shared" si="2"/>
        <v>ou saucisse de Toulouse</v>
      </c>
      <c r="C348" s="19"/>
      <c r="D348" s="19" t="s">
        <v>530</v>
      </c>
      <c r="E348" s="19"/>
      <c r="F348" s="19"/>
      <c r="G348" s="19"/>
      <c r="H348" s="104"/>
      <c r="J348" s="1144" t="str">
        <f t="shared" si="3"/>
        <v>or Toulouse sausage</v>
      </c>
      <c r="K348" s="19"/>
      <c r="L348" s="19" t="s">
        <v>1391</v>
      </c>
      <c r="M348" s="19"/>
      <c r="N348" s="19"/>
      <c r="O348" s="19"/>
      <c r="P348" s="104"/>
      <c r="R348" s="1144" t="str">
        <f t="shared" si="4"/>
        <v>o salchicha de Toulouse</v>
      </c>
      <c r="S348" s="19"/>
      <c r="T348" s="19" t="s">
        <v>1392</v>
      </c>
      <c r="U348" s="19"/>
      <c r="V348" s="19"/>
      <c r="W348" s="19" t="s">
        <v>1393</v>
      </c>
      <c r="X348" s="104"/>
      <c r="AC348" s="9">
        <v>1</v>
      </c>
    </row>
    <row r="349" spans="2:29" ht="21" customHeight="1">
      <c r="B349" s="1144" t="str">
        <f t="shared" si="2"/>
        <v>Oignons</v>
      </c>
      <c r="C349" s="19"/>
      <c r="D349" s="19" t="s">
        <v>515</v>
      </c>
      <c r="E349" s="19"/>
      <c r="F349" s="19"/>
      <c r="G349" s="19"/>
      <c r="H349" s="104"/>
      <c r="J349" s="1144" t="str">
        <f t="shared" si="3"/>
        <v>Onions</v>
      </c>
      <c r="K349" s="19"/>
      <c r="L349" s="19" t="s">
        <v>1394</v>
      </c>
      <c r="M349" s="19"/>
      <c r="N349" s="19"/>
      <c r="O349" s="19"/>
      <c r="P349" s="104"/>
      <c r="R349" s="1144" t="str">
        <f t="shared" si="4"/>
        <v>Cebollas</v>
      </c>
      <c r="S349" s="19"/>
      <c r="T349" s="19" t="s">
        <v>1355</v>
      </c>
      <c r="U349" s="19"/>
      <c r="V349" s="19"/>
      <c r="W349" s="19" t="s">
        <v>1356</v>
      </c>
      <c r="X349" s="104"/>
      <c r="AC349" s="9">
        <v>1</v>
      </c>
    </row>
    <row r="350" spans="2:29" ht="21" customHeight="1">
      <c r="B350" s="1144" t="str">
        <f t="shared" si="2"/>
        <v>Dés de tomates surgelés</v>
      </c>
      <c r="C350" s="19"/>
      <c r="D350" s="19" t="s">
        <v>531</v>
      </c>
      <c r="E350" s="19"/>
      <c r="F350" s="19"/>
      <c r="G350" s="19"/>
      <c r="H350" s="104"/>
      <c r="J350" s="1144" t="str">
        <f t="shared" si="3"/>
        <v>Frozen diced tomatoes</v>
      </c>
      <c r="K350" s="19"/>
      <c r="L350" s="19" t="s">
        <v>1395</v>
      </c>
      <c r="M350" s="19"/>
      <c r="N350" s="19"/>
      <c r="O350" s="19"/>
      <c r="P350" s="104"/>
      <c r="R350" s="1144" t="str">
        <f t="shared" si="4"/>
        <v>Tomates en dados congelados</v>
      </c>
      <c r="S350" s="19"/>
      <c r="T350" s="19" t="s">
        <v>1396</v>
      </c>
      <c r="U350" s="19"/>
      <c r="V350" s="19"/>
      <c r="W350" s="19" t="s">
        <v>1397</v>
      </c>
      <c r="X350" s="104"/>
      <c r="AC350" s="9">
        <v>1</v>
      </c>
    </row>
    <row r="351" spans="2:29" ht="21" customHeight="1">
      <c r="B351" s="1144" t="str">
        <f t="shared" si="2"/>
        <v>Tomate concentrée</v>
      </c>
      <c r="C351" s="19"/>
      <c r="D351" s="19" t="s">
        <v>532</v>
      </c>
      <c r="E351" s="19"/>
      <c r="F351" s="19"/>
      <c r="G351" s="19"/>
      <c r="H351" s="104"/>
      <c r="J351" s="1144" t="str">
        <f t="shared" si="3"/>
        <v>Tomato paste</v>
      </c>
      <c r="K351" s="19"/>
      <c r="L351" s="19" t="s">
        <v>1398</v>
      </c>
      <c r="M351" s="19"/>
      <c r="N351" s="19"/>
      <c r="O351" s="19"/>
      <c r="P351" s="104"/>
      <c r="R351" s="1144" t="str">
        <f t="shared" si="4"/>
        <v>Concentrado de tomate</v>
      </c>
      <c r="S351" s="19"/>
      <c r="T351" s="19" t="s">
        <v>1399</v>
      </c>
      <c r="U351" s="19"/>
      <c r="V351" s="19"/>
      <c r="W351" s="19" t="s">
        <v>1359</v>
      </c>
      <c r="X351" s="104"/>
      <c r="AC351" s="9">
        <v>1</v>
      </c>
    </row>
    <row r="352" spans="2:29" ht="21" customHeight="1">
      <c r="B352" s="1144" t="str">
        <f t="shared" si="2"/>
        <v>Ail haché surgelé</v>
      </c>
      <c r="C352" s="19"/>
      <c r="D352" s="19" t="s">
        <v>533</v>
      </c>
      <c r="E352" s="19"/>
      <c r="F352" s="19"/>
      <c r="G352" s="19"/>
      <c r="H352" s="104"/>
      <c r="J352" s="1144" t="str">
        <f t="shared" si="3"/>
        <v>Frozen chopped garlic</v>
      </c>
      <c r="K352" s="19"/>
      <c r="L352" s="19" t="s">
        <v>1400</v>
      </c>
      <c r="M352" s="19"/>
      <c r="N352" s="19"/>
      <c r="O352" s="19"/>
      <c r="P352" s="104"/>
      <c r="R352" s="1144" t="str">
        <f t="shared" si="4"/>
        <v>Ajo picado congelado</v>
      </c>
      <c r="S352" s="19"/>
      <c r="T352" s="19" t="s">
        <v>1401</v>
      </c>
      <c r="U352" s="19"/>
      <c r="V352" s="19"/>
      <c r="W352" s="19" t="s">
        <v>1362</v>
      </c>
      <c r="X352" s="104"/>
      <c r="AC352" s="9">
        <v>1</v>
      </c>
    </row>
    <row r="353" spans="2:29" ht="21" customHeight="1">
      <c r="B353" s="1144" t="str">
        <f t="shared" si="2"/>
        <v>Herbes de Provence</v>
      </c>
      <c r="C353" s="19"/>
      <c r="D353" s="19" t="s">
        <v>534</v>
      </c>
      <c r="E353" s="19"/>
      <c r="F353" s="19"/>
      <c r="G353" s="19"/>
      <c r="H353" s="104"/>
      <c r="J353" s="1144" t="str">
        <f t="shared" si="3"/>
        <v>Herbes de Provence</v>
      </c>
      <c r="K353" s="19"/>
      <c r="L353" s="19" t="s">
        <v>534</v>
      </c>
      <c r="M353" s="19"/>
      <c r="N353" s="19"/>
      <c r="O353" s="19"/>
      <c r="P353" s="104"/>
      <c r="R353" s="1144" t="str">
        <f t="shared" si="4"/>
        <v>Hierbas provenzales</v>
      </c>
      <c r="S353" s="19"/>
      <c r="T353" s="19" t="s">
        <v>1402</v>
      </c>
      <c r="U353" s="19"/>
      <c r="V353" s="19"/>
      <c r="W353" s="19" t="s">
        <v>1403</v>
      </c>
      <c r="X353" s="104"/>
      <c r="AC353" s="9">
        <v>1</v>
      </c>
    </row>
    <row r="354" spans="2:29" ht="21" customHeight="1">
      <c r="B354" s="1144" t="str">
        <f t="shared" si="2"/>
        <v>Sel</v>
      </c>
      <c r="C354" s="19"/>
      <c r="D354" s="19" t="s">
        <v>535</v>
      </c>
      <c r="E354" s="19"/>
      <c r="F354" s="19"/>
      <c r="G354" s="19"/>
      <c r="H354" s="104"/>
      <c r="J354" s="1144" t="str">
        <f t="shared" si="3"/>
        <v>Salt</v>
      </c>
      <c r="K354" s="19"/>
      <c r="L354" s="19" t="s">
        <v>1404</v>
      </c>
      <c r="M354" s="19"/>
      <c r="N354" s="19"/>
      <c r="O354" s="19"/>
      <c r="P354" s="104"/>
      <c r="R354" s="1144" t="str">
        <f t="shared" si="4"/>
        <v>Sal</v>
      </c>
      <c r="S354" s="19"/>
      <c r="T354" s="19" t="s">
        <v>1405</v>
      </c>
      <c r="U354" s="19"/>
      <c r="V354" s="19"/>
      <c r="W354" s="19" t="s">
        <v>1406</v>
      </c>
      <c r="X354" s="104"/>
      <c r="AC354" s="9">
        <v>1</v>
      </c>
    </row>
    <row r="355" spans="2:29" ht="21" customHeight="1">
      <c r="B355" s="1144" t="str">
        <f t="shared" si="2"/>
        <v>Poivre</v>
      </c>
      <c r="C355" s="19"/>
      <c r="D355" s="19" t="s">
        <v>536</v>
      </c>
      <c r="E355" s="19"/>
      <c r="F355" s="19"/>
      <c r="G355" s="19"/>
      <c r="H355" s="104"/>
      <c r="J355" s="1144" t="str">
        <f t="shared" si="3"/>
        <v>Pepper</v>
      </c>
      <c r="K355" s="19"/>
      <c r="L355" s="19" t="s">
        <v>1407</v>
      </c>
      <c r="M355" s="19"/>
      <c r="N355" s="19"/>
      <c r="O355" s="19"/>
      <c r="P355" s="104"/>
      <c r="R355" s="1144" t="str">
        <f t="shared" si="4"/>
        <v>Pimienta</v>
      </c>
      <c r="S355" s="19"/>
      <c r="T355" s="19" t="s">
        <v>1408</v>
      </c>
      <c r="U355" s="19"/>
      <c r="V355" s="19"/>
      <c r="W355" s="19" t="s">
        <v>1409</v>
      </c>
      <c r="X355" s="104"/>
      <c r="AC355" s="9">
        <v>1</v>
      </c>
    </row>
    <row r="356" spans="2:29" ht="21" customHeight="1">
      <c r="B356" s="1144" t="str">
        <f t="shared" si="2"/>
        <v>Chapelure</v>
      </c>
      <c r="C356" s="19"/>
      <c r="D356" s="19" t="s">
        <v>537</v>
      </c>
      <c r="E356" s="19"/>
      <c r="F356" s="19"/>
      <c r="G356" s="19"/>
      <c r="H356" s="104"/>
      <c r="J356" s="1144" t="str">
        <f t="shared" si="3"/>
        <v>Breadcrumbs</v>
      </c>
      <c r="K356" s="19"/>
      <c r="L356" s="19" t="s">
        <v>1410</v>
      </c>
      <c r="M356" s="19"/>
      <c r="N356" s="19"/>
      <c r="O356" s="19"/>
      <c r="P356" s="104"/>
      <c r="R356" s="1144" t="str">
        <f t="shared" si="4"/>
        <v>Pan rallado</v>
      </c>
      <c r="S356" s="19"/>
      <c r="T356" s="19" t="s">
        <v>1411</v>
      </c>
      <c r="U356" s="19"/>
      <c r="V356" s="19"/>
      <c r="W356" s="19" t="s">
        <v>1412</v>
      </c>
      <c r="X356" s="104"/>
      <c r="AC356" s="9">
        <v>1</v>
      </c>
    </row>
    <row r="357" spans="2:29" ht="21" customHeight="1">
      <c r="B357" s="1144"/>
      <c r="C357" s="19"/>
      <c r="D357" s="19"/>
      <c r="E357" s="19"/>
      <c r="F357" s="19"/>
      <c r="G357" s="19"/>
      <c r="H357" s="104"/>
      <c r="J357" s="1144"/>
      <c r="K357" s="19"/>
      <c r="L357" s="19"/>
      <c r="M357" s="19"/>
      <c r="N357" s="19"/>
      <c r="O357" s="19"/>
      <c r="P357" s="104"/>
      <c r="R357" s="1144"/>
      <c r="S357" s="19"/>
      <c r="T357" s="19"/>
      <c r="U357" s="19"/>
      <c r="V357" s="19"/>
      <c r="W357" s="19"/>
      <c r="X357" s="104"/>
      <c r="AC357" s="9">
        <v>1</v>
      </c>
    </row>
    <row r="358" spans="2:29" ht="21" customHeight="1">
      <c r="B358" s="1196" t="s">
        <v>538</v>
      </c>
      <c r="C358" s="19"/>
      <c r="D358" s="19"/>
      <c r="E358" s="19"/>
      <c r="F358" s="19"/>
      <c r="G358" s="19"/>
      <c r="H358" s="104"/>
      <c r="J358" s="1196" t="s">
        <v>1413</v>
      </c>
      <c r="K358" s="19"/>
      <c r="L358" s="19"/>
      <c r="M358" s="19"/>
      <c r="N358" s="19"/>
      <c r="O358" s="19"/>
      <c r="P358" s="104"/>
      <c r="R358" s="1196" t="s">
        <v>1414</v>
      </c>
      <c r="S358" s="19"/>
      <c r="T358" s="19"/>
      <c r="U358" s="19"/>
      <c r="V358" s="19"/>
      <c r="W358" s="19"/>
      <c r="X358" s="104"/>
      <c r="AC358" s="9">
        <v>1</v>
      </c>
    </row>
    <row r="359" spans="2:29" ht="21" customHeight="1">
      <c r="B359" s="1144" t="s">
        <v>539</v>
      </c>
      <c r="C359" s="19"/>
      <c r="D359" s="19"/>
      <c r="E359" s="19"/>
      <c r="F359" s="19"/>
      <c r="G359" s="19"/>
      <c r="H359" s="104"/>
      <c r="J359" s="1144" t="s">
        <v>1415</v>
      </c>
      <c r="K359" s="19"/>
      <c r="L359" s="19"/>
      <c r="M359" s="19"/>
      <c r="N359" s="19"/>
      <c r="O359" s="19"/>
      <c r="P359" s="104"/>
      <c r="R359" s="1144" t="s">
        <v>1416</v>
      </c>
      <c r="S359" s="19"/>
      <c r="T359" s="19"/>
      <c r="U359" s="19"/>
      <c r="V359" s="19"/>
      <c r="W359" s="19"/>
      <c r="X359" s="104"/>
      <c r="AC359" s="9">
        <v>1</v>
      </c>
    </row>
    <row r="360" spans="2:29" ht="21" customHeight="1">
      <c r="B360" s="1144" t="e" cm="1">
        <f t="array" ref="B360">- La veille : faire tremper les haricots.</f>
        <v>#NAME?</v>
      </c>
      <c r="C360" s="19"/>
      <c r="D360" s="19" t="str">
        <f ca="1">_xlfn.FORMULATEXT(B360)</f>
        <v>=- La veille : faire tremper les haricots.</v>
      </c>
      <c r="E360" s="19"/>
      <c r="F360" s="19"/>
      <c r="G360" s="19"/>
      <c r="H360" s="104"/>
      <c r="J360" s="1144" t="e" cm="1">
        <f t="array" ref="J360">- The day before: soak The beans</f>
        <v>#NAME?</v>
      </c>
      <c r="K360" s="19"/>
      <c r="L360" s="19" t="str">
        <f ca="1">_xlfn.FORMULATEXT(J360)</f>
        <v>=- The day before: soak The beans</v>
      </c>
      <c r="M360" s="19"/>
      <c r="N360" s="19"/>
      <c r="O360" s="19"/>
      <c r="P360" s="104"/>
      <c r="R360" s="1144" t="e" cm="1">
        <f t="array" ref="R360">- La víspera: poner las alubias en remojo..</f>
        <v>#NAME?</v>
      </c>
      <c r="S360" s="19"/>
      <c r="T360" s="19" t="str">
        <f ca="1">_xlfn.FORMULATEXT(R360)</f>
        <v>=- La víspera: poner las alubias en remojo..</v>
      </c>
      <c r="U360" s="19"/>
      <c r="V360" s="19"/>
      <c r="W360" s="19"/>
      <c r="X360" s="104"/>
      <c r="AC360" s="9">
        <v>1</v>
      </c>
    </row>
    <row r="361" spans="2:29" ht="21" customHeight="1">
      <c r="B361" s="1144" t="s">
        <v>540</v>
      </c>
      <c r="C361" s="19"/>
      <c r="D361" s="19"/>
      <c r="E361" s="19"/>
      <c r="F361" s="19"/>
      <c r="G361" s="19"/>
      <c r="H361" s="104"/>
      <c r="J361" s="1144" t="s">
        <v>1417</v>
      </c>
      <c r="K361" s="19"/>
      <c r="L361" s="19"/>
      <c r="M361" s="19"/>
      <c r="N361" s="19"/>
      <c r="O361" s="19"/>
      <c r="P361" s="104"/>
      <c r="R361" s="1144" t="s">
        <v>1418</v>
      </c>
      <c r="S361" s="19"/>
      <c r="T361" s="19"/>
      <c r="U361" s="19"/>
      <c r="V361" s="19"/>
      <c r="W361" s="19"/>
      <c r="X361" s="104"/>
      <c r="AC361" s="9">
        <v>1</v>
      </c>
    </row>
    <row r="362" spans="2:29" ht="21" customHeight="1">
      <c r="B362" s="395"/>
      <c r="C362" s="94"/>
      <c r="D362" s="94"/>
      <c r="E362" s="94"/>
      <c r="F362" s="94"/>
      <c r="G362" s="94"/>
      <c r="H362" s="373"/>
      <c r="J362" s="395"/>
      <c r="K362" s="94"/>
      <c r="L362" s="94"/>
      <c r="M362" s="94"/>
      <c r="N362" s="94"/>
      <c r="O362" s="94"/>
      <c r="P362" s="373"/>
      <c r="R362" s="395"/>
      <c r="S362" s="94"/>
      <c r="T362" s="94"/>
      <c r="U362" s="94"/>
      <c r="V362" s="94"/>
      <c r="W362" s="94"/>
      <c r="X362" s="373"/>
      <c r="AC362" s="9">
        <v>1</v>
      </c>
    </row>
    <row r="363" spans="2:29" ht="21" customHeight="1">
      <c r="B363" s="1103"/>
      <c r="C363" s="649" t="s">
        <v>541</v>
      </c>
      <c r="D363" s="650"/>
      <c r="E363" s="650"/>
      <c r="F363" s="85"/>
      <c r="G363" s="85"/>
      <c r="H363" s="293"/>
      <c r="J363" s="1103"/>
      <c r="K363" s="649" t="s">
        <v>1419</v>
      </c>
      <c r="L363" s="650"/>
      <c r="M363" s="650"/>
      <c r="N363" s="85"/>
      <c r="O363" s="85"/>
      <c r="P363" s="293"/>
      <c r="R363" s="1103"/>
      <c r="S363" s="649" t="s">
        <v>1420</v>
      </c>
      <c r="T363" s="650"/>
      <c r="U363" s="650"/>
      <c r="V363" s="85"/>
      <c r="W363" s="85"/>
      <c r="X363" s="293"/>
      <c r="AC363" s="9">
        <v>1</v>
      </c>
    </row>
    <row r="364" spans="2:29" ht="21" customHeight="1">
      <c r="B364" s="1103"/>
      <c r="C364" s="2457" t="s">
        <v>542</v>
      </c>
      <c r="D364" s="651" t="s">
        <v>543</v>
      </c>
      <c r="E364" s="652"/>
      <c r="F364" s="85"/>
      <c r="G364" s="85"/>
      <c r="H364" s="293"/>
      <c r="J364" s="1103"/>
      <c r="K364" s="2457" t="s">
        <v>1421</v>
      </c>
      <c r="L364" s="651" t="s">
        <v>1422</v>
      </c>
      <c r="M364" s="652"/>
      <c r="N364" s="85"/>
      <c r="O364" s="85"/>
      <c r="P364" s="293"/>
      <c r="R364" s="1103"/>
      <c r="S364" s="2457" t="s">
        <v>1423</v>
      </c>
      <c r="T364" s="651" t="s">
        <v>1424</v>
      </c>
      <c r="U364" s="652"/>
      <c r="V364" s="85"/>
      <c r="W364" s="85"/>
      <c r="X364" s="293"/>
      <c r="AC364" s="9">
        <v>1</v>
      </c>
    </row>
    <row r="365" spans="2:29" ht="21" customHeight="1">
      <c r="B365" s="1103"/>
      <c r="C365" s="2457"/>
      <c r="D365" s="651" t="s">
        <v>544</v>
      </c>
      <c r="E365" s="652"/>
      <c r="F365" s="85"/>
      <c r="G365" s="85"/>
      <c r="H365" s="293"/>
      <c r="J365" s="1103"/>
      <c r="K365" s="2457"/>
      <c r="L365" s="651" t="s">
        <v>1425</v>
      </c>
      <c r="M365" s="652"/>
      <c r="N365" s="85"/>
      <c r="O365" s="85"/>
      <c r="P365" s="293"/>
      <c r="R365" s="1103"/>
      <c r="S365" s="2457"/>
      <c r="T365" s="651" t="s">
        <v>1426</v>
      </c>
      <c r="U365" s="652"/>
      <c r="V365" s="85"/>
      <c r="W365" s="85"/>
      <c r="X365" s="293"/>
      <c r="AC365" s="9">
        <v>1</v>
      </c>
    </row>
    <row r="366" spans="2:29" ht="21" customHeight="1">
      <c r="B366" s="1103"/>
      <c r="C366" s="2457"/>
      <c r="D366" s="651" t="s">
        <v>545</v>
      </c>
      <c r="E366" s="652"/>
      <c r="F366" s="85"/>
      <c r="G366" s="85"/>
      <c r="H366" s="293"/>
      <c r="J366" s="1103"/>
      <c r="K366" s="2457"/>
      <c r="L366" s="651" t="s">
        <v>1427</v>
      </c>
      <c r="M366" s="652"/>
      <c r="N366" s="85"/>
      <c r="O366" s="85"/>
      <c r="P366" s="293"/>
      <c r="R366" s="1103"/>
      <c r="S366" s="2457"/>
      <c r="T366" s="651" t="s">
        <v>1428</v>
      </c>
      <c r="U366" s="652"/>
      <c r="V366" s="85"/>
      <c r="W366" s="85"/>
      <c r="X366" s="293"/>
      <c r="AC366" s="9">
        <v>1</v>
      </c>
    </row>
    <row r="367" spans="2:29" ht="21" customHeight="1">
      <c r="B367" s="1103"/>
      <c r="C367" s="2457"/>
      <c r="D367" s="2458" t="s">
        <v>546</v>
      </c>
      <c r="E367" s="2458"/>
      <c r="F367" s="85"/>
      <c r="G367" s="85"/>
      <c r="H367" s="293"/>
      <c r="J367" s="1103"/>
      <c r="K367" s="2457"/>
      <c r="L367" s="2458" t="s">
        <v>1429</v>
      </c>
      <c r="M367" s="2458"/>
      <c r="N367" s="85"/>
      <c r="O367" s="85"/>
      <c r="P367" s="293"/>
      <c r="R367" s="1103"/>
      <c r="S367" s="2457"/>
      <c r="T367" s="2458" t="s">
        <v>1430</v>
      </c>
      <c r="U367" s="2458"/>
      <c r="V367" s="85"/>
      <c r="W367" s="85"/>
      <c r="X367" s="293"/>
      <c r="AC367" s="9">
        <v>1</v>
      </c>
    </row>
    <row r="368" spans="2:29" ht="21" customHeight="1">
      <c r="B368" s="1103"/>
      <c r="C368" s="2457"/>
      <c r="D368" s="2458"/>
      <c r="E368" s="2458"/>
      <c r="F368" s="653"/>
      <c r="G368" s="85"/>
      <c r="H368" s="293"/>
      <c r="J368" s="1103"/>
      <c r="K368" s="2457"/>
      <c r="L368" s="2458"/>
      <c r="M368" s="2458"/>
      <c r="N368" s="653"/>
      <c r="O368" s="85"/>
      <c r="P368" s="293"/>
      <c r="R368" s="1103"/>
      <c r="S368" s="2457"/>
      <c r="T368" s="2458"/>
      <c r="U368" s="2458"/>
      <c r="V368" s="653"/>
      <c r="W368" s="85"/>
      <c r="X368" s="293"/>
      <c r="AC368" s="9">
        <v>1</v>
      </c>
    </row>
    <row r="369" spans="2:29" ht="21" customHeight="1">
      <c r="B369" s="1103"/>
      <c r="C369" s="2457"/>
      <c r="D369" s="654" t="s">
        <v>547</v>
      </c>
      <c r="E369" s="652"/>
      <c r="F369" s="653"/>
      <c r="G369" s="85"/>
      <c r="H369" s="293"/>
      <c r="J369" s="1103"/>
      <c r="K369" s="2457"/>
      <c r="L369" s="654" t="s">
        <v>1431</v>
      </c>
      <c r="M369" s="652"/>
      <c r="N369" s="653"/>
      <c r="O369" s="85"/>
      <c r="P369" s="293"/>
      <c r="R369" s="1103"/>
      <c r="S369" s="2457"/>
      <c r="T369" s="654" t="s">
        <v>1432</v>
      </c>
      <c r="U369" s="652"/>
      <c r="V369" s="653"/>
      <c r="W369" s="85"/>
      <c r="X369" s="293"/>
      <c r="AC369" s="9">
        <v>1</v>
      </c>
    </row>
    <row r="370" spans="2:29" ht="21" customHeight="1">
      <c r="B370" s="1103"/>
      <c r="C370" s="2457"/>
      <c r="D370" s="654" t="s">
        <v>548</v>
      </c>
      <c r="E370" s="655"/>
      <c r="F370" s="653"/>
      <c r="G370" s="85"/>
      <c r="H370" s="293"/>
      <c r="J370" s="1103"/>
      <c r="K370" s="2457"/>
      <c r="L370" s="654" t="s">
        <v>1433</v>
      </c>
      <c r="M370" s="655"/>
      <c r="N370" s="653"/>
      <c r="O370" s="85"/>
      <c r="P370" s="293"/>
      <c r="R370" s="1103"/>
      <c r="S370" s="2457"/>
      <c r="T370" s="654" t="s">
        <v>1434</v>
      </c>
      <c r="U370" s="655"/>
      <c r="V370" s="653"/>
      <c r="W370" s="85"/>
      <c r="X370" s="293"/>
      <c r="AC370" s="9">
        <v>1</v>
      </c>
    </row>
    <row r="371" spans="2:29" ht="21" customHeight="1">
      <c r="B371" s="1103"/>
      <c r="C371" s="2457"/>
      <c r="D371" s="656" t="s">
        <v>549</v>
      </c>
      <c r="E371" s="655"/>
      <c r="F371" s="653"/>
      <c r="G371" s="85"/>
      <c r="H371" s="293"/>
      <c r="J371" s="1103"/>
      <c r="K371" s="2457"/>
      <c r="L371" s="656" t="s">
        <v>1435</v>
      </c>
      <c r="M371" s="655"/>
      <c r="N371" s="653"/>
      <c r="O371" s="85"/>
      <c r="P371" s="293"/>
      <c r="R371" s="1103"/>
      <c r="S371" s="2457"/>
      <c r="T371" s="656" t="s">
        <v>1436</v>
      </c>
      <c r="U371" s="655"/>
      <c r="V371" s="653"/>
      <c r="W371" s="85"/>
      <c r="X371" s="293"/>
      <c r="AC371" s="9">
        <v>1</v>
      </c>
    </row>
    <row r="372" spans="2:29" ht="21" customHeight="1">
      <c r="B372" s="1103"/>
      <c r="C372" s="2457"/>
      <c r="D372" s="656" t="s">
        <v>550</v>
      </c>
      <c r="E372" s="652"/>
      <c r="F372" s="653"/>
      <c r="G372" s="85"/>
      <c r="H372" s="293"/>
      <c r="J372" s="1103"/>
      <c r="K372" s="2457"/>
      <c r="L372" s="656" t="s">
        <v>550</v>
      </c>
      <c r="M372" s="652"/>
      <c r="N372" s="653"/>
      <c r="O372" s="85"/>
      <c r="P372" s="293"/>
      <c r="R372" s="1103"/>
      <c r="S372" s="2457"/>
      <c r="T372" s="656" t="s">
        <v>1437</v>
      </c>
      <c r="U372" s="652"/>
      <c r="V372" s="653"/>
      <c r="W372" s="85"/>
      <c r="X372" s="293"/>
      <c r="AC372" s="9">
        <v>1</v>
      </c>
    </row>
    <row r="373" spans="2:29" ht="21" customHeight="1">
      <c r="B373" s="1103"/>
      <c r="C373" s="2457"/>
      <c r="D373" s="657" t="s">
        <v>551</v>
      </c>
      <c r="E373" s="652"/>
      <c r="F373" s="653"/>
      <c r="G373" s="85"/>
      <c r="H373" s="293"/>
      <c r="J373" s="1103"/>
      <c r="K373" s="2457"/>
      <c r="L373" s="657" t="s">
        <v>1438</v>
      </c>
      <c r="M373" s="652"/>
      <c r="N373" s="653"/>
      <c r="O373" s="85"/>
      <c r="P373" s="293"/>
      <c r="R373" s="1103"/>
      <c r="S373" s="2457"/>
      <c r="T373" s="657" t="s">
        <v>1439</v>
      </c>
      <c r="U373" s="652"/>
      <c r="V373" s="653"/>
      <c r="W373" s="85"/>
      <c r="X373" s="293"/>
      <c r="AC373" s="9">
        <v>1</v>
      </c>
    </row>
    <row r="374" spans="2:29" ht="21" customHeight="1">
      <c r="B374" s="1103"/>
      <c r="C374" s="2457"/>
      <c r="D374" s="657" t="s">
        <v>552</v>
      </c>
      <c r="E374" s="652"/>
      <c r="F374" s="653"/>
      <c r="G374" s="85"/>
      <c r="H374" s="293"/>
      <c r="J374" s="1103"/>
      <c r="K374" s="2457"/>
      <c r="L374" s="657" t="s">
        <v>1440</v>
      </c>
      <c r="M374" s="652"/>
      <c r="N374" s="653"/>
      <c r="O374" s="85"/>
      <c r="P374" s="293"/>
      <c r="R374" s="1103"/>
      <c r="S374" s="2457"/>
      <c r="T374" s="657" t="s">
        <v>1441</v>
      </c>
      <c r="U374" s="652"/>
      <c r="V374" s="653"/>
      <c r="W374" s="85"/>
      <c r="X374" s="293"/>
      <c r="AC374" s="9">
        <v>1</v>
      </c>
    </row>
    <row r="375" spans="2:29" ht="21" customHeight="1">
      <c r="B375" s="1103"/>
      <c r="C375" s="2457"/>
      <c r="D375" s="658"/>
      <c r="E375" s="652"/>
      <c r="F375" s="653"/>
      <c r="G375" s="85"/>
      <c r="H375" s="293"/>
      <c r="J375" s="1103"/>
      <c r="K375" s="2457"/>
      <c r="L375" s="658"/>
      <c r="M375" s="652"/>
      <c r="N375" s="653"/>
      <c r="O375" s="85"/>
      <c r="P375" s="293"/>
      <c r="R375" s="1103"/>
      <c r="S375" s="2457"/>
      <c r="T375" s="658"/>
      <c r="U375" s="652"/>
      <c r="V375" s="653"/>
      <c r="W375" s="85"/>
      <c r="X375" s="293"/>
      <c r="AC375" s="9">
        <v>1</v>
      </c>
    </row>
    <row r="376" spans="2:29" ht="21" customHeight="1">
      <c r="B376" s="1103"/>
      <c r="C376" s="659" t="s">
        <v>553</v>
      </c>
      <c r="D376" s="660"/>
      <c r="E376" s="660"/>
      <c r="F376" s="653"/>
      <c r="G376" s="85"/>
      <c r="H376" s="293"/>
      <c r="J376" s="1103"/>
      <c r="K376" s="659" t="s">
        <v>1442</v>
      </c>
      <c r="L376" s="660"/>
      <c r="M376" s="660"/>
      <c r="N376" s="653"/>
      <c r="O376" s="85"/>
      <c r="P376" s="293"/>
      <c r="R376" s="1103"/>
      <c r="S376" s="659" t="s">
        <v>1443</v>
      </c>
      <c r="T376" s="660"/>
      <c r="U376" s="660"/>
      <c r="V376" s="653"/>
      <c r="W376" s="85"/>
      <c r="X376" s="293"/>
      <c r="AC376" s="9">
        <v>1</v>
      </c>
    </row>
    <row r="377" spans="2:29" ht="21" customHeight="1">
      <c r="B377" s="1103"/>
      <c r="C377" s="85"/>
      <c r="D377" s="85"/>
      <c r="E377" s="85"/>
      <c r="F377" s="85"/>
      <c r="G377" s="85"/>
      <c r="H377" s="293"/>
      <c r="J377" s="1103"/>
      <c r="K377" s="85"/>
      <c r="L377" s="85"/>
      <c r="M377" s="85"/>
      <c r="N377" s="85"/>
      <c r="O377" s="85"/>
      <c r="P377" s="293"/>
      <c r="R377" s="1103"/>
      <c r="S377" s="85"/>
      <c r="T377" s="85"/>
      <c r="U377" s="85"/>
      <c r="V377" s="85"/>
      <c r="W377" s="85"/>
      <c r="X377" s="293"/>
      <c r="AC377" s="9">
        <v>1</v>
      </c>
    </row>
    <row r="378" spans="2:29" ht="21" customHeight="1">
      <c r="B378" s="1103"/>
      <c r="C378" s="661" t="s">
        <v>554</v>
      </c>
      <c r="D378" s="650"/>
      <c r="E378" s="85"/>
      <c r="F378" s="85"/>
      <c r="G378" s="85"/>
      <c r="H378" s="293"/>
      <c r="J378" s="1103"/>
      <c r="K378" s="661" t="s">
        <v>1444</v>
      </c>
      <c r="L378" s="650"/>
      <c r="M378" s="85"/>
      <c r="N378" s="85"/>
      <c r="O378" s="85"/>
      <c r="P378" s="293"/>
      <c r="R378" s="1103"/>
      <c r="S378" s="661" t="s">
        <v>1445</v>
      </c>
      <c r="T378" s="650"/>
      <c r="U378" s="85"/>
      <c r="V378" s="85"/>
      <c r="W378" s="85"/>
      <c r="X378" s="293"/>
      <c r="AC378" s="9">
        <v>1</v>
      </c>
    </row>
    <row r="379" spans="2:29" ht="21" customHeight="1">
      <c r="B379" s="1103"/>
      <c r="C379" s="662" t="s">
        <v>555</v>
      </c>
      <c r="D379" s="650"/>
      <c r="E379" s="85"/>
      <c r="F379" s="85"/>
      <c r="G379" s="85"/>
      <c r="H379" s="293"/>
      <c r="J379" s="1103"/>
      <c r="K379" s="662" t="s">
        <v>555</v>
      </c>
      <c r="L379" s="650"/>
      <c r="M379" s="85"/>
      <c r="N379" s="85"/>
      <c r="O379" s="85"/>
      <c r="P379" s="293"/>
      <c r="R379" s="1103"/>
      <c r="S379" s="662" t="s">
        <v>555</v>
      </c>
      <c r="T379" s="650"/>
      <c r="U379" s="85"/>
      <c r="V379" s="85"/>
      <c r="W379" s="85"/>
      <c r="X379" s="293"/>
      <c r="AC379" s="9">
        <v>1</v>
      </c>
    </row>
    <row r="380" spans="2:29" ht="21" customHeight="1">
      <c r="B380" s="1103"/>
      <c r="C380" s="650"/>
      <c r="D380" s="650"/>
      <c r="E380" s="85"/>
      <c r="F380" s="85"/>
      <c r="G380" s="85"/>
      <c r="H380" s="293"/>
      <c r="J380" s="1103"/>
      <c r="K380" s="650"/>
      <c r="L380" s="650"/>
      <c r="M380" s="85"/>
      <c r="N380" s="85"/>
      <c r="O380" s="85"/>
      <c r="P380" s="293"/>
      <c r="R380" s="1103"/>
      <c r="S380" s="650"/>
      <c r="T380" s="650"/>
      <c r="U380" s="85"/>
      <c r="V380" s="85"/>
      <c r="W380" s="85"/>
      <c r="X380" s="293"/>
      <c r="AC380" s="9">
        <v>1</v>
      </c>
    </row>
    <row r="381" spans="2:29" ht="21" customHeight="1">
      <c r="B381" s="1197"/>
      <c r="C381" s="19" t="s">
        <v>556</v>
      </c>
      <c r="D381" s="19"/>
      <c r="E381" s="19"/>
      <c r="F381" s="85"/>
      <c r="G381" s="85"/>
      <c r="H381" s="293"/>
      <c r="J381" s="1197"/>
      <c r="K381" s="19" t="s">
        <v>1446</v>
      </c>
      <c r="L381" s="19"/>
      <c r="M381" s="19"/>
      <c r="N381" s="85"/>
      <c r="O381" s="85"/>
      <c r="P381" s="293"/>
      <c r="R381" s="1197"/>
      <c r="S381" s="19" t="s">
        <v>1447</v>
      </c>
      <c r="T381" s="19"/>
      <c r="U381" s="19"/>
      <c r="V381" s="85"/>
      <c r="W381" s="85"/>
      <c r="X381" s="293"/>
      <c r="AC381" s="9">
        <v>1</v>
      </c>
    </row>
    <row r="382" spans="2:29" ht="21" customHeight="1" thickBot="1">
      <c r="B382" s="1197"/>
      <c r="C382" s="663">
        <v>12</v>
      </c>
      <c r="D382" s="19" t="s">
        <v>557</v>
      </c>
      <c r="E382" s="19"/>
      <c r="F382" s="85"/>
      <c r="G382" s="85"/>
      <c r="H382" s="293"/>
      <c r="J382" s="1197"/>
      <c r="K382" s="663">
        <v>12</v>
      </c>
      <c r="L382" s="19" t="s">
        <v>1448</v>
      </c>
      <c r="M382" s="19"/>
      <c r="N382" s="85"/>
      <c r="O382" s="85"/>
      <c r="P382" s="293"/>
      <c r="R382" s="1197"/>
      <c r="S382" s="663">
        <v>12</v>
      </c>
      <c r="T382" s="19" t="s">
        <v>1449</v>
      </c>
      <c r="U382" s="19"/>
      <c r="V382" s="85"/>
      <c r="W382" s="85"/>
      <c r="X382" s="293"/>
      <c r="AC382" s="9">
        <v>1</v>
      </c>
    </row>
    <row r="383" spans="2:29" ht="21" customHeight="1">
      <c r="B383" s="1197"/>
      <c r="C383" s="664">
        <f ca="1">CELL("largeur",C383)</f>
        <v>18</v>
      </c>
      <c r="D383" s="19" t="s">
        <v>558</v>
      </c>
      <c r="E383" s="19"/>
      <c r="F383" s="85"/>
      <c r="G383" s="85"/>
      <c r="H383" s="293"/>
      <c r="J383" s="1197"/>
      <c r="K383" s="664">
        <f ca="1">CELL("largeur",K383)</f>
        <v>18</v>
      </c>
      <c r="L383" s="19" t="s">
        <v>1450</v>
      </c>
      <c r="M383" s="19"/>
      <c r="N383" s="85"/>
      <c r="O383" s="85"/>
      <c r="P383" s="293"/>
      <c r="R383" s="1197"/>
      <c r="S383" s="664">
        <f ca="1">CELL("largeur",S383)</f>
        <v>18</v>
      </c>
      <c r="T383" s="19" t="s">
        <v>1451</v>
      </c>
      <c r="U383" s="19"/>
      <c r="V383" s="85"/>
      <c r="W383" s="85"/>
      <c r="X383" s="293"/>
      <c r="AC383" s="9">
        <v>1</v>
      </c>
    </row>
    <row r="384" spans="2:29" ht="21" customHeight="1">
      <c r="B384" s="1197"/>
      <c r="C384" s="19" t="s">
        <v>559</v>
      </c>
      <c r="D384" s="19"/>
      <c r="E384" s="19"/>
      <c r="F384" s="85"/>
      <c r="G384" s="85"/>
      <c r="H384" s="293"/>
      <c r="J384" s="1197"/>
      <c r="K384" s="19" t="s">
        <v>1452</v>
      </c>
      <c r="L384" s="19"/>
      <c r="M384" s="19"/>
      <c r="N384" s="85"/>
      <c r="O384" s="85"/>
      <c r="P384" s="293"/>
      <c r="R384" s="1197"/>
      <c r="S384" s="19" t="s">
        <v>1453</v>
      </c>
      <c r="T384" s="19"/>
      <c r="U384" s="19"/>
      <c r="V384" s="85"/>
      <c r="W384" s="85"/>
      <c r="X384" s="293"/>
      <c r="AC384" s="9">
        <v>1</v>
      </c>
    </row>
    <row r="385" spans="2:29" ht="21" customHeight="1">
      <c r="B385" s="1197"/>
      <c r="C385" s="19" t="s">
        <v>560</v>
      </c>
      <c r="D385" s="19"/>
      <c r="E385" s="19"/>
      <c r="F385" s="85"/>
      <c r="G385" s="85"/>
      <c r="H385" s="293"/>
      <c r="J385" s="1197"/>
      <c r="K385" s="19" t="s">
        <v>1454</v>
      </c>
      <c r="L385" s="19"/>
      <c r="M385" s="19"/>
      <c r="N385" s="85"/>
      <c r="O385" s="85"/>
      <c r="P385" s="293"/>
      <c r="R385" s="1197"/>
      <c r="S385" s="19" t="s">
        <v>1455</v>
      </c>
      <c r="T385" s="19"/>
      <c r="U385" s="19"/>
      <c r="V385" s="85"/>
      <c r="W385" s="85"/>
      <c r="X385" s="293"/>
      <c r="AC385" s="9">
        <v>1</v>
      </c>
    </row>
    <row r="386" spans="2:29" ht="21" customHeight="1">
      <c r="B386" s="1197"/>
      <c r="C386" s="19" t="s">
        <v>561</v>
      </c>
      <c r="D386" s="665"/>
      <c r="E386" s="665"/>
      <c r="F386" s="85"/>
      <c r="G386" s="85"/>
      <c r="H386" s="293"/>
      <c r="J386" s="1197"/>
      <c r="K386" s="19" t="s">
        <v>1456</v>
      </c>
      <c r="L386" s="665"/>
      <c r="M386" s="665"/>
      <c r="N386" s="85"/>
      <c r="O386" s="85"/>
      <c r="P386" s="293"/>
      <c r="R386" s="1197"/>
      <c r="S386" s="19" t="s">
        <v>1457</v>
      </c>
      <c r="T386" s="665"/>
      <c r="U386" s="665"/>
      <c r="V386" s="85"/>
      <c r="W386" s="85"/>
      <c r="X386" s="293"/>
      <c r="AC386" s="9">
        <v>1</v>
      </c>
    </row>
    <row r="387" spans="2:29" ht="21" customHeight="1">
      <c r="B387" s="1197"/>
      <c r="C387" s="665"/>
      <c r="D387" s="665"/>
      <c r="E387" s="665"/>
      <c r="F387" s="85"/>
      <c r="G387" s="85"/>
      <c r="H387" s="293"/>
      <c r="J387" s="1197"/>
      <c r="K387" s="665"/>
      <c r="L387" s="665"/>
      <c r="M387" s="665"/>
      <c r="N387" s="85"/>
      <c r="O387" s="85"/>
      <c r="P387" s="293"/>
      <c r="R387" s="1197"/>
      <c r="S387" s="665"/>
      <c r="T387" s="665"/>
      <c r="U387" s="665"/>
      <c r="V387" s="85"/>
      <c r="W387" s="85"/>
      <c r="X387" s="293"/>
      <c r="AC387" s="9">
        <v>1</v>
      </c>
    </row>
    <row r="388" spans="2:29" ht="21" customHeight="1">
      <c r="B388" s="1144"/>
      <c r="C388" s="666" t="s">
        <v>78</v>
      </c>
      <c r="D388" s="8" t="s">
        <v>562</v>
      </c>
      <c r="E388" s="665"/>
      <c r="F388" s="85"/>
      <c r="G388" s="85"/>
      <c r="H388" s="293"/>
      <c r="J388" s="1144"/>
      <c r="K388" s="666" t="s">
        <v>78</v>
      </c>
      <c r="L388" s="8" t="s">
        <v>1458</v>
      </c>
      <c r="M388" s="665"/>
      <c r="N388" s="85"/>
      <c r="O388" s="85"/>
      <c r="P388" s="293"/>
      <c r="R388" s="1144"/>
      <c r="S388" s="666" t="s">
        <v>78</v>
      </c>
      <c r="T388" s="8" t="s">
        <v>1459</v>
      </c>
      <c r="U388" s="665"/>
      <c r="V388" s="85"/>
      <c r="W388" s="85"/>
      <c r="X388" s="293"/>
      <c r="AC388" s="9">
        <v>1</v>
      </c>
    </row>
    <row r="389" spans="2:29" ht="21" customHeight="1">
      <c r="B389" s="1144"/>
      <c r="C389" s="667" t="s">
        <v>563</v>
      </c>
      <c r="D389" s="85"/>
      <c r="E389" s="665"/>
      <c r="F389" s="85"/>
      <c r="G389" s="85"/>
      <c r="H389" s="293"/>
      <c r="J389" s="1144"/>
      <c r="K389" s="667" t="s">
        <v>1460</v>
      </c>
      <c r="L389" s="85"/>
      <c r="M389" s="665"/>
      <c r="N389" s="85"/>
      <c r="O389" s="85"/>
      <c r="P389" s="293"/>
      <c r="R389" s="1144"/>
      <c r="S389" s="667" t="s">
        <v>1461</v>
      </c>
      <c r="T389" s="85"/>
      <c r="U389" s="665"/>
      <c r="V389" s="85"/>
      <c r="W389" s="85"/>
      <c r="X389" s="293"/>
      <c r="AC389" s="9">
        <v>1</v>
      </c>
    </row>
    <row r="390" spans="2:29" ht="21" customHeight="1">
      <c r="B390" s="1144"/>
      <c r="C390" s="668" t="s">
        <v>564</v>
      </c>
      <c r="D390" s="85"/>
      <c r="E390" s="665"/>
      <c r="F390" s="85"/>
      <c r="G390" s="85"/>
      <c r="H390" s="293"/>
      <c r="J390" s="1144"/>
      <c r="K390" s="668" t="s">
        <v>1462</v>
      </c>
      <c r="L390" s="85"/>
      <c r="M390" s="665"/>
      <c r="N390" s="85"/>
      <c r="O390" s="85"/>
      <c r="P390" s="293"/>
      <c r="R390" s="1144"/>
      <c r="S390" s="668" t="s">
        <v>1463</v>
      </c>
      <c r="T390" s="85"/>
      <c r="U390" s="665"/>
      <c r="V390" s="85"/>
      <c r="W390" s="85"/>
      <c r="X390" s="293"/>
      <c r="AC390" s="9">
        <v>1</v>
      </c>
    </row>
    <row r="391" spans="2:29" ht="21" customHeight="1">
      <c r="B391" s="1144"/>
      <c r="C391" s="669"/>
      <c r="D391" s="665"/>
      <c r="E391" s="665"/>
      <c r="F391" s="85"/>
      <c r="G391" s="85"/>
      <c r="H391" s="293"/>
      <c r="J391" s="1144"/>
      <c r="K391" s="669"/>
      <c r="L391" s="665"/>
      <c r="M391" s="665"/>
      <c r="N391" s="85"/>
      <c r="O391" s="85"/>
      <c r="P391" s="293"/>
      <c r="R391" s="1144"/>
      <c r="S391" s="669"/>
      <c r="T391" s="665"/>
      <c r="U391" s="665"/>
      <c r="V391" s="85"/>
      <c r="W391" s="85"/>
      <c r="X391" s="293"/>
      <c r="AC391" s="9">
        <v>1</v>
      </c>
    </row>
    <row r="392" spans="2:29" ht="21" customHeight="1">
      <c r="B392" s="1144"/>
      <c r="C392" s="667" t="s">
        <v>565</v>
      </c>
      <c r="D392" s="665"/>
      <c r="E392" s="85"/>
      <c r="F392" s="85"/>
      <c r="G392" s="85"/>
      <c r="H392" s="293"/>
      <c r="J392" s="1144"/>
      <c r="K392" s="667" t="s">
        <v>1464</v>
      </c>
      <c r="L392" s="665"/>
      <c r="M392" s="85"/>
      <c r="N392" s="85"/>
      <c r="O392" s="85"/>
      <c r="P392" s="293"/>
      <c r="R392" s="1144"/>
      <c r="S392" s="667" t="s">
        <v>1465</v>
      </c>
      <c r="T392" s="665"/>
      <c r="U392" s="85"/>
      <c r="V392" s="85"/>
      <c r="W392" s="85"/>
      <c r="X392" s="293"/>
      <c r="AC392" s="9">
        <v>1</v>
      </c>
    </row>
    <row r="393" spans="2:29" ht="21" customHeight="1">
      <c r="B393" s="1144"/>
      <c r="C393" s="667"/>
      <c r="D393" s="665"/>
      <c r="E393" s="85"/>
      <c r="F393" s="85"/>
      <c r="G393" s="85"/>
      <c r="H393" s="293"/>
      <c r="J393" s="1144"/>
      <c r="K393" s="667"/>
      <c r="L393" s="665"/>
      <c r="M393" s="85"/>
      <c r="N393" s="85"/>
      <c r="O393" s="85"/>
      <c r="P393" s="293"/>
      <c r="R393" s="1144"/>
      <c r="S393" s="667"/>
      <c r="T393" s="665"/>
      <c r="U393" s="85"/>
      <c r="V393" s="85"/>
      <c r="W393" s="85"/>
      <c r="X393" s="293"/>
      <c r="AC393" s="9">
        <v>1</v>
      </c>
    </row>
    <row r="394" spans="2:29" ht="21" customHeight="1">
      <c r="B394" s="1144"/>
      <c r="C394" s="667" t="s">
        <v>566</v>
      </c>
      <c r="D394" s="665"/>
      <c r="E394" s="85"/>
      <c r="F394" s="85"/>
      <c r="G394" s="85"/>
      <c r="H394" s="293"/>
      <c r="J394" s="1144"/>
      <c r="K394" s="667" t="s">
        <v>1466</v>
      </c>
      <c r="L394" s="665"/>
      <c r="M394" s="85"/>
      <c r="N394" s="85"/>
      <c r="O394" s="85"/>
      <c r="P394" s="293"/>
      <c r="R394" s="1144"/>
      <c r="S394" s="667" t="s">
        <v>1467</v>
      </c>
      <c r="T394" s="665"/>
      <c r="U394" s="85"/>
      <c r="V394" s="85"/>
      <c r="W394" s="85"/>
      <c r="X394" s="293"/>
      <c r="AC394" s="9">
        <v>1</v>
      </c>
    </row>
    <row r="395" spans="2:29" ht="21" customHeight="1">
      <c r="B395" s="1144"/>
      <c r="C395" s="667" t="s">
        <v>567</v>
      </c>
      <c r="D395" s="665"/>
      <c r="E395" s="85"/>
      <c r="F395" s="85"/>
      <c r="G395" s="85"/>
      <c r="H395" s="293"/>
      <c r="J395" s="1144"/>
      <c r="K395" s="667" t="s">
        <v>1468</v>
      </c>
      <c r="L395" s="665"/>
      <c r="M395" s="85"/>
      <c r="N395" s="85"/>
      <c r="O395" s="85"/>
      <c r="P395" s="293"/>
      <c r="R395" s="1144"/>
      <c r="S395" s="667" t="s">
        <v>1469</v>
      </c>
      <c r="T395" s="665"/>
      <c r="U395" s="85"/>
      <c r="V395" s="85"/>
      <c r="W395" s="85"/>
      <c r="X395" s="293"/>
      <c r="AC395" s="9">
        <v>1</v>
      </c>
    </row>
    <row r="396" spans="2:29" ht="21" customHeight="1">
      <c r="B396" s="1144"/>
      <c r="C396" s="670" t="s">
        <v>6</v>
      </c>
      <c r="D396" s="671" t="s">
        <v>78</v>
      </c>
      <c r="E396" s="85"/>
      <c r="F396" s="85"/>
      <c r="G396" s="85"/>
      <c r="H396" s="293"/>
      <c r="J396" s="1144"/>
      <c r="K396" s="670" t="s">
        <v>6</v>
      </c>
      <c r="L396" s="671" t="s">
        <v>78</v>
      </c>
      <c r="M396" s="85"/>
      <c r="N396" s="85"/>
      <c r="O396" s="85"/>
      <c r="P396" s="293"/>
      <c r="R396" s="1144"/>
      <c r="S396" s="670" t="s">
        <v>6</v>
      </c>
      <c r="T396" s="671" t="s">
        <v>78</v>
      </c>
      <c r="U396" s="85"/>
      <c r="V396" s="85"/>
      <c r="W396" s="85"/>
      <c r="X396" s="293"/>
      <c r="AC396" s="9">
        <v>1</v>
      </c>
    </row>
    <row r="397" spans="2:29" ht="21" customHeight="1">
      <c r="B397" s="1144"/>
      <c r="C397" s="19"/>
      <c r="D397" s="19"/>
      <c r="E397" s="85"/>
      <c r="F397" s="85"/>
      <c r="G397" s="85"/>
      <c r="H397" s="293"/>
      <c r="J397" s="1144"/>
      <c r="K397" s="19"/>
      <c r="L397" s="19"/>
      <c r="M397" s="85"/>
      <c r="N397" s="85"/>
      <c r="O397" s="85"/>
      <c r="P397" s="293"/>
      <c r="R397" s="1144"/>
      <c r="S397" s="19"/>
      <c r="T397" s="19"/>
      <c r="U397" s="85"/>
      <c r="V397" s="85"/>
      <c r="W397" s="85"/>
      <c r="X397" s="293"/>
      <c r="AC397" s="9">
        <v>1</v>
      </c>
    </row>
    <row r="398" spans="2:29" ht="21" customHeight="1">
      <c r="B398" s="1198"/>
      <c r="C398" s="583" t="s">
        <v>568</v>
      </c>
      <c r="D398" s="583"/>
      <c r="E398" s="583"/>
      <c r="F398" s="85"/>
      <c r="G398" s="85"/>
      <c r="H398" s="293"/>
      <c r="J398" s="1198"/>
      <c r="K398" s="583" t="s">
        <v>1470</v>
      </c>
      <c r="L398" s="583"/>
      <c r="M398" s="583"/>
      <c r="N398" s="85"/>
      <c r="O398" s="85"/>
      <c r="P398" s="293"/>
      <c r="R398" s="1198"/>
      <c r="S398" s="583" t="s">
        <v>1471</v>
      </c>
      <c r="T398" s="583"/>
      <c r="U398" s="583"/>
      <c r="V398" s="85"/>
      <c r="W398" s="85"/>
      <c r="X398" s="293"/>
      <c r="AC398" s="9">
        <v>1</v>
      </c>
    </row>
    <row r="399" spans="2:29" ht="21" customHeight="1">
      <c r="B399" s="1198"/>
      <c r="C399" s="583" t="s">
        <v>569</v>
      </c>
      <c r="D399" s="583"/>
      <c r="E399" s="583"/>
      <c r="F399" s="85"/>
      <c r="G399" s="85"/>
      <c r="H399" s="293"/>
      <c r="J399" s="1198"/>
      <c r="K399" s="583" t="s">
        <v>1472</v>
      </c>
      <c r="L399" s="583"/>
      <c r="M399" s="583"/>
      <c r="N399" s="85"/>
      <c r="O399" s="85"/>
      <c r="P399" s="293"/>
      <c r="R399" s="1198"/>
      <c r="S399" s="583" t="s">
        <v>1473</v>
      </c>
      <c r="T399" s="583"/>
      <c r="U399" s="583"/>
      <c r="V399" s="85"/>
      <c r="W399" s="85"/>
      <c r="X399" s="293"/>
      <c r="AC399" s="9">
        <v>1</v>
      </c>
    </row>
    <row r="400" spans="2:29" ht="21" customHeight="1">
      <c r="B400" s="1104"/>
      <c r="C400" s="381"/>
      <c r="D400" s="382"/>
      <c r="E400" s="381"/>
      <c r="F400" s="381"/>
      <c r="G400" s="381"/>
      <c r="H400" s="383"/>
      <c r="J400" s="1104"/>
      <c r="K400" s="381"/>
      <c r="L400" s="382"/>
      <c r="M400" s="381"/>
      <c r="N400" s="381"/>
      <c r="O400" s="381"/>
      <c r="P400" s="383"/>
      <c r="R400" s="1104"/>
      <c r="S400" s="381"/>
      <c r="T400" s="382"/>
      <c r="U400" s="381"/>
      <c r="V400" s="381"/>
      <c r="W400" s="381"/>
      <c r="X400" s="383"/>
      <c r="AC400" s="9">
        <v>1</v>
      </c>
    </row>
    <row r="401" spans="2:29" ht="21" customHeight="1">
      <c r="B401" s="1144"/>
      <c r="C401" s="25" t="s">
        <v>570</v>
      </c>
      <c r="D401" s="19"/>
      <c r="E401" s="19"/>
      <c r="F401" s="19"/>
      <c r="G401" s="19"/>
      <c r="H401" s="104"/>
      <c r="J401" s="1144"/>
      <c r="K401" s="1" t="s">
        <v>1474</v>
      </c>
      <c r="L401" s="1"/>
      <c r="M401" s="19"/>
      <c r="N401" s="19"/>
      <c r="O401" s="19"/>
      <c r="P401" s="104"/>
      <c r="R401" s="1144"/>
      <c r="S401" s="1" t="s">
        <v>1475</v>
      </c>
      <c r="T401" s="1"/>
      <c r="U401" s="19"/>
      <c r="V401" s="19"/>
      <c r="W401" s="19"/>
      <c r="X401" s="104"/>
      <c r="AC401" s="9">
        <v>1</v>
      </c>
    </row>
    <row r="402" spans="2:29" ht="21" customHeight="1">
      <c r="B402" s="1144"/>
      <c r="C402" s="19" t="s">
        <v>571</v>
      </c>
      <c r="D402" s="19"/>
      <c r="E402" s="19"/>
      <c r="F402" s="19"/>
      <c r="G402" s="19"/>
      <c r="H402" s="104"/>
      <c r="J402" s="1144"/>
      <c r="K402" s="1" t="s">
        <v>1476</v>
      </c>
      <c r="L402" s="1"/>
      <c r="M402" s="19"/>
      <c r="N402" s="19"/>
      <c r="O402" s="19"/>
      <c r="P402" s="104"/>
      <c r="R402" s="1144"/>
      <c r="S402" s="1" t="s">
        <v>1477</v>
      </c>
      <c r="T402" s="1"/>
      <c r="U402" s="19"/>
      <c r="V402" s="19"/>
      <c r="W402" s="19"/>
      <c r="X402" s="104"/>
      <c r="AC402" s="9">
        <v>1</v>
      </c>
    </row>
    <row r="403" spans="2:29" ht="21" customHeight="1">
      <c r="B403" s="1144"/>
      <c r="C403" s="19" t="s">
        <v>572</v>
      </c>
      <c r="D403" s="19"/>
      <c r="E403" s="19"/>
      <c r="F403" s="19"/>
      <c r="G403" s="19"/>
      <c r="H403" s="104"/>
      <c r="J403" s="1144"/>
      <c r="K403" s="1" t="s">
        <v>1478</v>
      </c>
      <c r="L403" s="1"/>
      <c r="M403" s="19"/>
      <c r="N403" s="19"/>
      <c r="O403" s="19"/>
      <c r="P403" s="104"/>
      <c r="R403" s="1144"/>
      <c r="S403" s="1" t="s">
        <v>1479</v>
      </c>
      <c r="T403" s="1"/>
      <c r="U403" s="19"/>
      <c r="V403" s="19"/>
      <c r="W403" s="19"/>
      <c r="X403" s="104"/>
      <c r="AC403" s="9">
        <v>1</v>
      </c>
    </row>
    <row r="404" spans="2:29" ht="21" customHeight="1">
      <c r="B404" s="1144"/>
      <c r="C404" s="19" t="s">
        <v>573</v>
      </c>
      <c r="D404" s="19"/>
      <c r="E404" s="19"/>
      <c r="F404" s="19"/>
      <c r="G404" s="19"/>
      <c r="H404" s="104"/>
      <c r="J404" s="1144"/>
      <c r="K404" s="1" t="s">
        <v>1480</v>
      </c>
      <c r="L404" s="1"/>
      <c r="M404" s="19"/>
      <c r="N404" s="19"/>
      <c r="O404" s="19"/>
      <c r="P404" s="104"/>
      <c r="R404" s="1144"/>
      <c r="S404" s="1" t="s">
        <v>1481</v>
      </c>
      <c r="T404" s="1"/>
      <c r="U404" s="19"/>
      <c r="V404" s="19"/>
      <c r="W404" s="19"/>
      <c r="X404" s="104"/>
      <c r="AC404" s="9">
        <v>1</v>
      </c>
    </row>
    <row r="405" spans="2:29" ht="21" customHeight="1">
      <c r="B405" s="1144"/>
      <c r="C405" s="19" t="s">
        <v>574</v>
      </c>
      <c r="D405" s="19"/>
      <c r="E405" s="19"/>
      <c r="F405" s="19"/>
      <c r="G405" s="19"/>
      <c r="H405" s="104"/>
      <c r="J405" s="1144"/>
      <c r="K405" s="1" t="s">
        <v>1482</v>
      </c>
      <c r="L405" s="1"/>
      <c r="M405" s="19"/>
      <c r="N405" s="19"/>
      <c r="O405" s="19"/>
      <c r="P405" s="104"/>
      <c r="R405" s="1144"/>
      <c r="S405" s="1" t="s">
        <v>1483</v>
      </c>
      <c r="T405" s="1"/>
      <c r="U405" s="19"/>
      <c r="V405" s="19"/>
      <c r="W405" s="19"/>
      <c r="X405" s="104"/>
      <c r="AC405" s="9">
        <v>1</v>
      </c>
    </row>
    <row r="406" spans="2:29" ht="21" customHeight="1">
      <c r="B406" s="1144"/>
      <c r="C406" s="19" t="s">
        <v>575</v>
      </c>
      <c r="D406" s="19"/>
      <c r="E406" s="19"/>
      <c r="F406" s="19"/>
      <c r="G406" s="19"/>
      <c r="H406" s="104"/>
      <c r="J406" s="1144"/>
      <c r="K406" s="1" t="s">
        <v>1484</v>
      </c>
      <c r="L406" s="1"/>
      <c r="M406" s="19"/>
      <c r="N406" s="19"/>
      <c r="O406" s="19"/>
      <c r="P406" s="104"/>
      <c r="R406" s="1144"/>
      <c r="S406" s="1" t="s">
        <v>1485</v>
      </c>
      <c r="T406" s="1"/>
      <c r="U406" s="19"/>
      <c r="V406" s="19"/>
      <c r="W406" s="19"/>
      <c r="X406" s="104"/>
      <c r="AC406" s="9">
        <v>1</v>
      </c>
    </row>
    <row r="407" spans="2:29" ht="21" customHeight="1">
      <c r="B407" s="1144"/>
      <c r="C407" s="19" t="s">
        <v>576</v>
      </c>
      <c r="D407" s="19"/>
      <c r="E407" s="19"/>
      <c r="F407" s="19"/>
      <c r="G407" s="19"/>
      <c r="H407" s="104"/>
      <c r="J407" s="1144"/>
      <c r="K407" s="1" t="s">
        <v>1486</v>
      </c>
      <c r="L407" s="1"/>
      <c r="M407" s="19"/>
      <c r="N407" s="19"/>
      <c r="O407" s="19"/>
      <c r="P407" s="104"/>
      <c r="R407" s="1144"/>
      <c r="S407" s="1" t="s">
        <v>1487</v>
      </c>
      <c r="T407" s="1"/>
      <c r="U407" s="19"/>
      <c r="V407" s="19"/>
      <c r="W407" s="19"/>
      <c r="X407" s="104"/>
      <c r="AC407" s="9">
        <v>1</v>
      </c>
    </row>
    <row r="408" spans="2:29" ht="21" customHeight="1">
      <c r="B408" s="1144"/>
      <c r="C408" s="19" t="s">
        <v>577</v>
      </c>
      <c r="D408" s="19"/>
      <c r="E408" s="19"/>
      <c r="F408" s="19"/>
      <c r="G408" s="19"/>
      <c r="H408" s="104"/>
      <c r="J408" s="1144"/>
      <c r="K408" s="1" t="s">
        <v>1488</v>
      </c>
      <c r="L408" s="1"/>
      <c r="M408" s="19"/>
      <c r="N408" s="19"/>
      <c r="O408" s="19"/>
      <c r="P408" s="104"/>
      <c r="R408" s="1144"/>
      <c r="S408" s="1" t="s">
        <v>1489</v>
      </c>
      <c r="T408" s="1"/>
      <c r="U408" s="19"/>
      <c r="V408" s="19"/>
      <c r="W408" s="19"/>
      <c r="X408" s="104"/>
      <c r="AC408" s="9">
        <v>1</v>
      </c>
    </row>
    <row r="409" spans="2:29" ht="21" customHeight="1">
      <c r="B409" s="1144"/>
      <c r="C409" s="672" t="s">
        <v>41</v>
      </c>
      <c r="D409" s="19"/>
      <c r="E409" s="19"/>
      <c r="F409" s="19"/>
      <c r="G409" s="19"/>
      <c r="H409" s="104"/>
      <c r="J409" s="1144"/>
      <c r="K409" s="1199" t="s">
        <v>41</v>
      </c>
      <c r="L409" s="1"/>
      <c r="M409" s="19"/>
      <c r="N409" s="19"/>
      <c r="O409" s="19"/>
      <c r="P409" s="104"/>
      <c r="R409" s="1144"/>
      <c r="S409" s="1199" t="s">
        <v>41</v>
      </c>
      <c r="T409" s="1"/>
      <c r="U409" s="19"/>
      <c r="V409" s="19"/>
      <c r="W409" s="19"/>
      <c r="X409" s="104"/>
      <c r="AC409" s="9">
        <v>1</v>
      </c>
    </row>
    <row r="410" spans="2:29" ht="21" customHeight="1">
      <c r="B410" s="1144"/>
      <c r="C410" s="673" t="str">
        <f>ROWS(C410:C410)&amp;" ►"</f>
        <v>1 ►</v>
      </c>
      <c r="D410" s="19" t="str">
        <f ca="1">_xlfn.FORMULATEXT(C410)</f>
        <v>=LIGNES(C410:C410)&amp;" ►"</v>
      </c>
      <c r="E410" s="19"/>
      <c r="F410" s="19"/>
      <c r="G410" s="19"/>
      <c r="H410" s="104"/>
      <c r="J410" s="1144"/>
      <c r="K410" s="995" t="str">
        <f>ROWS(K410:K410)&amp;" ►"</f>
        <v>1 ►</v>
      </c>
      <c r="L410" s="1" t="str">
        <f ca="1">_xlfn.FORMULATEXT(K410)</f>
        <v>=LIGNES(K410:K410)&amp;" ►"</v>
      </c>
      <c r="M410" s="19"/>
      <c r="N410" s="19"/>
      <c r="O410" s="19"/>
      <c r="P410" s="104"/>
      <c r="R410" s="1144"/>
      <c r="S410" s="995" t="str">
        <f>ROWS(S410:S410)&amp;" ►"</f>
        <v>1 ►</v>
      </c>
      <c r="T410" s="1" t="str">
        <f ca="1">_xlfn.FORMULATEXT(S410)</f>
        <v>=LIGNES(S410:S410)&amp;" ►"</v>
      </c>
      <c r="U410" s="19"/>
      <c r="V410" s="19"/>
      <c r="W410" s="19"/>
      <c r="X410" s="104"/>
      <c r="AC410" s="9">
        <v>1</v>
      </c>
    </row>
    <row r="411" spans="2:29" ht="21" customHeight="1">
      <c r="B411" s="1144"/>
      <c r="C411" s="673" t="str">
        <f>ROWS(C410:C411)&amp;" ►"</f>
        <v>2 ►</v>
      </c>
      <c r="D411" s="19" t="str">
        <f t="shared" ref="D411:D412" ca="1" si="5">_xlfn.FORMULATEXT(C411)</f>
        <v>=LIGNES(C410:C411)&amp;" ►"</v>
      </c>
      <c r="E411" s="19"/>
      <c r="F411" s="19"/>
      <c r="G411" s="19"/>
      <c r="H411" s="104"/>
      <c r="J411" s="1144"/>
      <c r="K411" s="997" t="str">
        <f>ROWS(K410:K411)&amp;" ►"</f>
        <v>2 ►</v>
      </c>
      <c r="L411" s="1" t="str">
        <f t="shared" ref="L411:L412" ca="1" si="6">_xlfn.FORMULATEXT(K411)</f>
        <v>=LIGNES(K410:K411)&amp;" ►"</v>
      </c>
      <c r="M411" s="19"/>
      <c r="N411" s="19"/>
      <c r="O411" s="19"/>
      <c r="P411" s="104"/>
      <c r="R411" s="1144"/>
      <c r="S411" s="997" t="str">
        <f>ROWS(S410:S411)&amp;" ►"</f>
        <v>2 ►</v>
      </c>
      <c r="T411" s="1" t="str">
        <f t="shared" ref="T411:T412" ca="1" si="7">_xlfn.FORMULATEXT(S411)</f>
        <v>=LIGNES(S410:S411)&amp;" ►"</v>
      </c>
      <c r="U411" s="19"/>
      <c r="V411" s="19"/>
      <c r="W411" s="19"/>
      <c r="X411" s="104"/>
      <c r="AC411" s="9">
        <v>1</v>
      </c>
    </row>
    <row r="412" spans="2:29" ht="21" customHeight="1">
      <c r="B412" s="1144"/>
      <c r="C412" s="673" t="str">
        <f>ROWS(C410:C412)&amp;" ►"</f>
        <v>3 ►</v>
      </c>
      <c r="D412" s="19" t="str">
        <f t="shared" ca="1" si="5"/>
        <v>=LIGNES(C410:C412)&amp;" ►"</v>
      </c>
      <c r="E412" s="19"/>
      <c r="F412" s="19"/>
      <c r="G412" s="19"/>
      <c r="H412" s="104"/>
      <c r="J412" s="1144"/>
      <c r="K412" s="997" t="str">
        <f>ROWS(K410:K412)&amp;" ►"</f>
        <v>3 ►</v>
      </c>
      <c r="L412" s="1" t="str">
        <f t="shared" ca="1" si="6"/>
        <v>=LIGNES(K410:K412)&amp;" ►"</v>
      </c>
      <c r="M412" s="19"/>
      <c r="N412" s="19"/>
      <c r="O412" s="19"/>
      <c r="P412" s="104"/>
      <c r="R412" s="1144"/>
      <c r="S412" s="997" t="str">
        <f>ROWS(S410:S412)&amp;" ►"</f>
        <v>3 ►</v>
      </c>
      <c r="T412" s="1" t="str">
        <f t="shared" ca="1" si="7"/>
        <v>=LIGNES(S410:S412)&amp;" ►"</v>
      </c>
      <c r="U412" s="19"/>
      <c r="V412" s="19"/>
      <c r="W412" s="19"/>
      <c r="X412" s="104"/>
      <c r="AC412" s="9">
        <v>1</v>
      </c>
    </row>
    <row r="413" spans="2:29" ht="21" customHeight="1">
      <c r="B413" s="1144"/>
      <c r="C413" s="19"/>
      <c r="D413" s="19"/>
      <c r="E413" s="19"/>
      <c r="F413" s="19"/>
      <c r="G413" s="19"/>
      <c r="H413" s="104"/>
      <c r="J413" s="1144"/>
      <c r="K413" s="19"/>
      <c r="L413" s="19"/>
      <c r="M413" s="19"/>
      <c r="N413" s="19"/>
      <c r="O413" s="19"/>
      <c r="P413" s="104"/>
      <c r="R413" s="1144"/>
      <c r="S413" s="19"/>
      <c r="T413" s="19"/>
      <c r="U413" s="19"/>
      <c r="V413" s="19"/>
      <c r="W413" s="19"/>
      <c r="X413" s="104"/>
      <c r="AC413" s="9">
        <v>1</v>
      </c>
    </row>
    <row r="414" spans="2:29" ht="21" customHeight="1" thickBot="1">
      <c r="B414" s="1104"/>
      <c r="C414" s="381"/>
      <c r="D414" s="382"/>
      <c r="E414" s="381"/>
      <c r="F414" s="381"/>
      <c r="G414" s="381"/>
      <c r="H414" s="383"/>
      <c r="J414" s="1104"/>
      <c r="K414" s="381"/>
      <c r="L414" s="382"/>
      <c r="M414" s="381"/>
      <c r="N414" s="381"/>
      <c r="O414" s="381"/>
      <c r="P414" s="383"/>
      <c r="R414" s="1104"/>
      <c r="S414" s="381"/>
      <c r="T414" s="382"/>
      <c r="U414" s="381"/>
      <c r="V414" s="381"/>
      <c r="W414" s="381"/>
      <c r="X414" s="383"/>
      <c r="AC414" s="9">
        <v>1</v>
      </c>
    </row>
    <row r="415" spans="2:29" ht="21" customHeight="1">
      <c r="B415" s="674"/>
      <c r="C415" s="675"/>
      <c r="D415" s="675"/>
      <c r="E415" s="675"/>
      <c r="F415" s="675"/>
      <c r="G415" s="675"/>
      <c r="H415" s="676"/>
      <c r="J415" s="674"/>
      <c r="K415" s="675"/>
      <c r="L415" s="675"/>
      <c r="M415" s="675"/>
      <c r="N415" s="675"/>
      <c r="O415" s="675"/>
      <c r="P415" s="676"/>
      <c r="R415" s="674"/>
      <c r="S415" s="675"/>
      <c r="T415" s="675"/>
      <c r="U415" s="675"/>
      <c r="V415" s="675"/>
      <c r="W415" s="675"/>
      <c r="X415" s="676"/>
      <c r="AC415" s="9">
        <v>1</v>
      </c>
    </row>
    <row r="416" spans="2:29" ht="21" customHeight="1">
      <c r="B416" s="1200" t="s">
        <v>578</v>
      </c>
      <c r="C416" s="19"/>
      <c r="D416" s="19"/>
      <c r="E416" s="19"/>
      <c r="F416" s="19"/>
      <c r="G416" s="19"/>
      <c r="H416" s="104"/>
      <c r="J416" s="1200" t="s">
        <v>578</v>
      </c>
      <c r="K416" s="19"/>
      <c r="L416" s="19"/>
      <c r="M416" s="19"/>
      <c r="N416" s="19"/>
      <c r="O416" s="19"/>
      <c r="P416" s="104"/>
      <c r="R416" s="1200" t="s">
        <v>578</v>
      </c>
      <c r="S416" s="19"/>
      <c r="T416" s="19"/>
      <c r="U416" s="19"/>
      <c r="V416" s="19"/>
      <c r="W416" s="19"/>
      <c r="X416" s="104"/>
      <c r="AC416" s="9">
        <v>1</v>
      </c>
    </row>
    <row r="417" spans="2:29" ht="21" customHeight="1">
      <c r="B417" s="1144"/>
      <c r="C417" s="19"/>
      <c r="D417" s="19"/>
      <c r="E417" s="19"/>
      <c r="F417" s="19"/>
      <c r="G417" s="19"/>
      <c r="H417" s="104"/>
      <c r="J417" s="1144"/>
      <c r="K417" s="19"/>
      <c r="L417" s="19"/>
      <c r="M417" s="19"/>
      <c r="N417" s="19"/>
      <c r="O417" s="19"/>
      <c r="P417" s="104"/>
      <c r="R417" s="1144"/>
      <c r="S417" s="19"/>
      <c r="T417" s="19"/>
      <c r="U417" s="19"/>
      <c r="V417" s="19"/>
      <c r="W417" s="19"/>
      <c r="X417" s="104"/>
      <c r="AC417" s="9">
        <v>1</v>
      </c>
    </row>
    <row r="418" spans="2:29" ht="21" customHeight="1">
      <c r="B418" s="1201" t="str">
        <f>"▼ colonne "&amp;SUBSTITUTE(ADDRESS(1,COLUMN(),4),"1","")</f>
        <v>▼ colonne B</v>
      </c>
      <c r="C418" s="19"/>
      <c r="D418" s="19"/>
      <c r="E418" s="19"/>
      <c r="F418" s="19"/>
      <c r="G418" s="19"/>
      <c r="H418" s="104"/>
      <c r="J418" s="1201" t="str">
        <f>"▼ Column "&amp;SUBSTITUTE(ADDRESS(1,COLUMN(),4),"1","")</f>
        <v>▼ Column J</v>
      </c>
      <c r="K418" s="19"/>
      <c r="L418" s="19"/>
      <c r="M418" s="19"/>
      <c r="N418" s="19"/>
      <c r="O418" s="19"/>
      <c r="P418" s="104"/>
      <c r="R418" s="1201" t="str">
        <f>"▼ Columna "&amp;SUBSTITUTE(ADDRESS(1,COLUMN(),4),"1","")</f>
        <v>▼ Columna R</v>
      </c>
      <c r="S418" s="19"/>
      <c r="T418" s="19"/>
      <c r="U418" s="19"/>
      <c r="V418" s="19"/>
      <c r="W418" s="19"/>
      <c r="X418" s="104"/>
      <c r="AC418" s="9">
        <v>1</v>
      </c>
    </row>
    <row r="419" spans="2:29" ht="21" customHeight="1">
      <c r="B419" s="1202" t="s">
        <v>579</v>
      </c>
      <c r="C419" s="677"/>
      <c r="D419" s="677"/>
      <c r="E419" s="677"/>
      <c r="F419" s="677"/>
      <c r="G419" s="677"/>
      <c r="H419" s="678"/>
      <c r="J419" s="1202" t="s">
        <v>579</v>
      </c>
      <c r="K419" s="677"/>
      <c r="L419" s="677"/>
      <c r="M419" s="677"/>
      <c r="N419" s="677"/>
      <c r="O419" s="677"/>
      <c r="P419" s="678"/>
      <c r="R419" s="1202" t="s">
        <v>579</v>
      </c>
      <c r="S419" s="677"/>
      <c r="T419" s="677"/>
      <c r="U419" s="677"/>
      <c r="V419" s="677"/>
      <c r="W419" s="677"/>
      <c r="X419" s="678"/>
      <c r="AC419" s="9">
        <v>1</v>
      </c>
    </row>
    <row r="420" spans="2:29" ht="21" customHeight="1">
      <c r="B420" s="1203" t="str">
        <f>"cliquez sur la colonne "&amp;SUBSTITUTE(ADDRESS(1,COLUMN(),4),"1","")</f>
        <v>cliquez sur la colonne B</v>
      </c>
      <c r="C420" s="679"/>
      <c r="D420" s="679"/>
      <c r="E420" s="679"/>
      <c r="F420" s="679"/>
      <c r="G420" s="677"/>
      <c r="H420" s="678"/>
      <c r="J420" s="1203" t="str">
        <f>"Click on column "&amp;SUBSTITUTE(ADDRESS(1,COLUMN(),4),"1","")</f>
        <v>Click on column J</v>
      </c>
      <c r="K420" s="679"/>
      <c r="L420" s="679"/>
      <c r="M420" s="679"/>
      <c r="N420" s="679"/>
      <c r="O420" s="677"/>
      <c r="P420" s="678"/>
      <c r="R420" s="1203" t="str">
        <f>"Haz clic en la columna "&amp;SUBSTITUTE(ADDRESS(1,COLUMN(),4),"1","")</f>
        <v>Haz clic en la columna R</v>
      </c>
      <c r="S420" s="679"/>
      <c r="T420" s="679"/>
      <c r="U420" s="679"/>
      <c r="V420" s="679"/>
      <c r="W420" s="677"/>
      <c r="X420" s="678"/>
      <c r="AC420" s="9">
        <v>1</v>
      </c>
    </row>
    <row r="421" spans="2:29" ht="21" customHeight="1">
      <c r="B421" s="1204" t="s">
        <v>580</v>
      </c>
      <c r="C421" s="679"/>
      <c r="D421" s="679"/>
      <c r="E421" s="679"/>
      <c r="F421" s="679"/>
      <c r="G421" s="677"/>
      <c r="H421" s="678"/>
      <c r="J421" s="1204" t="s">
        <v>1490</v>
      </c>
      <c r="K421" s="679"/>
      <c r="L421" s="679"/>
      <c r="M421" s="679"/>
      <c r="N421" s="679"/>
      <c r="O421" s="677"/>
      <c r="P421" s="678"/>
      <c r="R421" s="1204" t="s">
        <v>1491</v>
      </c>
      <c r="S421" s="679"/>
      <c r="T421" s="679"/>
      <c r="U421" s="679"/>
      <c r="V421" s="679"/>
      <c r="W421" s="677"/>
      <c r="X421" s="678"/>
      <c r="AC421" s="9">
        <v>1</v>
      </c>
    </row>
    <row r="422" spans="2:29" ht="21" customHeight="1">
      <c r="B422" s="1205" t="s">
        <v>581</v>
      </c>
      <c r="C422" s="679"/>
      <c r="D422" s="679"/>
      <c r="E422" s="679"/>
      <c r="F422" s="679"/>
      <c r="G422" s="677"/>
      <c r="H422" s="678"/>
      <c r="J422" s="1205" t="s">
        <v>1492</v>
      </c>
      <c r="K422" s="679"/>
      <c r="L422" s="679"/>
      <c r="M422" s="679"/>
      <c r="N422" s="679"/>
      <c r="O422" s="677"/>
      <c r="P422" s="678"/>
      <c r="R422" s="1205" t="s">
        <v>1493</v>
      </c>
      <c r="S422" s="679"/>
      <c r="T422" s="679"/>
      <c r="U422" s="679"/>
      <c r="V422" s="679"/>
      <c r="W422" s="677"/>
      <c r="X422" s="678"/>
      <c r="AC422" s="9">
        <v>1</v>
      </c>
    </row>
    <row r="423" spans="2:29" ht="21" customHeight="1">
      <c r="B423" s="1206" t="s">
        <v>582</v>
      </c>
      <c r="C423" s="680"/>
      <c r="D423" s="680"/>
      <c r="E423" s="680"/>
      <c r="F423" s="680"/>
      <c r="G423" s="677"/>
      <c r="H423" s="678"/>
      <c r="J423" s="1206" t="s">
        <v>582</v>
      </c>
      <c r="K423" s="680"/>
      <c r="L423" s="680"/>
      <c r="M423" s="680"/>
      <c r="N423" s="680"/>
      <c r="O423" s="677"/>
      <c r="P423" s="678"/>
      <c r="R423" s="1206" t="s">
        <v>582</v>
      </c>
      <c r="S423" s="680"/>
      <c r="T423" s="680"/>
      <c r="U423" s="680"/>
      <c r="V423" s="680"/>
      <c r="W423" s="677"/>
      <c r="X423" s="678"/>
      <c r="AC423" s="9">
        <v>1</v>
      </c>
    </row>
    <row r="424" spans="2:29" ht="21" customHeight="1">
      <c r="B424" s="1207" t="s">
        <v>583</v>
      </c>
      <c r="C424" s="681"/>
      <c r="D424" s="681"/>
      <c r="E424" s="681"/>
      <c r="F424" s="681"/>
      <c r="G424" s="677"/>
      <c r="H424" s="678"/>
      <c r="J424" s="1207" t="s">
        <v>1494</v>
      </c>
      <c r="K424" s="681"/>
      <c r="L424" s="681"/>
      <c r="M424" s="681"/>
      <c r="N424" s="681"/>
      <c r="O424" s="677"/>
      <c r="P424" s="678"/>
      <c r="R424" s="1207" t="s">
        <v>1495</v>
      </c>
      <c r="S424" s="681"/>
      <c r="T424" s="681"/>
      <c r="U424" s="681"/>
      <c r="V424" s="681"/>
      <c r="W424" s="677"/>
      <c r="X424" s="678"/>
      <c r="AC424" s="9">
        <v>1</v>
      </c>
    </row>
    <row r="425" spans="2:29" ht="21" customHeight="1">
      <c r="B425" s="1207" t="s">
        <v>584</v>
      </c>
      <c r="C425" s="681"/>
      <c r="D425" s="681"/>
      <c r="E425" s="681"/>
      <c r="F425" s="681"/>
      <c r="G425" s="677"/>
      <c r="H425" s="678"/>
      <c r="J425" s="1207" t="s">
        <v>1496</v>
      </c>
      <c r="K425" s="681"/>
      <c r="L425" s="681"/>
      <c r="M425" s="681"/>
      <c r="N425" s="681"/>
      <c r="O425" s="677"/>
      <c r="P425" s="678"/>
      <c r="R425" s="1207" t="s">
        <v>1497</v>
      </c>
      <c r="S425" s="681"/>
      <c r="T425" s="681"/>
      <c r="U425" s="681"/>
      <c r="V425" s="681"/>
      <c r="W425" s="677"/>
      <c r="X425" s="678"/>
      <c r="AC425" s="9">
        <v>1</v>
      </c>
    </row>
    <row r="426" spans="2:29" ht="21" customHeight="1">
      <c r="B426" s="1206" t="s">
        <v>585</v>
      </c>
      <c r="C426" s="680"/>
      <c r="D426" s="680"/>
      <c r="E426" s="680"/>
      <c r="F426" s="680"/>
      <c r="G426" s="677"/>
      <c r="H426" s="678"/>
      <c r="J426" s="1206" t="s">
        <v>585</v>
      </c>
      <c r="K426" s="680"/>
      <c r="L426" s="680"/>
      <c r="M426" s="680"/>
      <c r="N426" s="680"/>
      <c r="O426" s="677"/>
      <c r="P426" s="678"/>
      <c r="R426" s="1206" t="s">
        <v>585</v>
      </c>
      <c r="S426" s="680"/>
      <c r="T426" s="680"/>
      <c r="U426" s="680"/>
      <c r="V426" s="680"/>
      <c r="W426" s="677"/>
      <c r="X426" s="678"/>
      <c r="AC426" s="9">
        <v>1</v>
      </c>
    </row>
    <row r="427" spans="2:29" ht="21" customHeight="1">
      <c r="B427" s="1206" t="s">
        <v>586</v>
      </c>
      <c r="C427" s="680"/>
      <c r="D427" s="680"/>
      <c r="E427" s="680"/>
      <c r="F427" s="680"/>
      <c r="G427" s="677"/>
      <c r="H427" s="678"/>
      <c r="J427" s="1206" t="s">
        <v>586</v>
      </c>
      <c r="K427" s="680"/>
      <c r="L427" s="680"/>
      <c r="M427" s="680"/>
      <c r="N427" s="680"/>
      <c r="O427" s="677"/>
      <c r="P427" s="678"/>
      <c r="R427" s="1206" t="s">
        <v>586</v>
      </c>
      <c r="S427" s="680"/>
      <c r="T427" s="680"/>
      <c r="U427" s="680"/>
      <c r="V427" s="680"/>
      <c r="W427" s="677"/>
      <c r="X427" s="678"/>
      <c r="AC427" s="9">
        <v>1</v>
      </c>
    </row>
    <row r="428" spans="2:29" ht="21" customHeight="1">
      <c r="B428" s="1208"/>
      <c r="C428" s="682" t="s">
        <v>78</v>
      </c>
      <c r="D428" s="682" t="s">
        <v>94</v>
      </c>
      <c r="E428" s="682" t="s">
        <v>587</v>
      </c>
      <c r="F428" s="682" t="s">
        <v>588</v>
      </c>
      <c r="G428" s="677"/>
      <c r="H428" s="678"/>
      <c r="J428" s="1208"/>
      <c r="K428" s="682" t="s">
        <v>78</v>
      </c>
      <c r="L428" s="682" t="s">
        <v>94</v>
      </c>
      <c r="M428" s="682" t="s">
        <v>587</v>
      </c>
      <c r="N428" s="682" t="s">
        <v>588</v>
      </c>
      <c r="O428" s="677"/>
      <c r="P428" s="678"/>
      <c r="R428" s="1208"/>
      <c r="S428" s="682" t="s">
        <v>78</v>
      </c>
      <c r="T428" s="682" t="s">
        <v>94</v>
      </c>
      <c r="U428" s="682" t="s">
        <v>587</v>
      </c>
      <c r="V428" s="682" t="s">
        <v>588</v>
      </c>
      <c r="W428" s="677"/>
      <c r="X428" s="678"/>
      <c r="AC428" s="9">
        <v>1</v>
      </c>
    </row>
    <row r="429" spans="2:29" ht="21" customHeight="1">
      <c r="B429" s="1209">
        <v>19</v>
      </c>
      <c r="C429" s="683">
        <v>18</v>
      </c>
      <c r="D429" s="683">
        <v>25</v>
      </c>
      <c r="E429" s="683">
        <v>16</v>
      </c>
      <c r="F429" s="683">
        <v>16</v>
      </c>
      <c r="G429" s="683">
        <v>31</v>
      </c>
      <c r="H429" s="684">
        <v>36</v>
      </c>
      <c r="J429" s="1209">
        <v>19</v>
      </c>
      <c r="K429" s="683">
        <v>18</v>
      </c>
      <c r="L429" s="683">
        <v>25</v>
      </c>
      <c r="M429" s="683">
        <v>16</v>
      </c>
      <c r="N429" s="683">
        <v>16</v>
      </c>
      <c r="O429" s="683">
        <v>31</v>
      </c>
      <c r="P429" s="684">
        <v>36</v>
      </c>
      <c r="R429" s="1209">
        <v>19</v>
      </c>
      <c r="S429" s="683">
        <v>18</v>
      </c>
      <c r="T429" s="683">
        <v>25</v>
      </c>
      <c r="U429" s="683">
        <v>16</v>
      </c>
      <c r="V429" s="683">
        <v>16</v>
      </c>
      <c r="W429" s="683">
        <v>31</v>
      </c>
      <c r="X429" s="684">
        <v>36</v>
      </c>
      <c r="AC429" s="9">
        <v>1</v>
      </c>
    </row>
    <row r="430" spans="2:29" ht="21" customHeight="1" thickBot="1">
      <c r="B430" s="685">
        <f t="shared" ref="B430:X430" ca="1" si="8">CELL("largeur",B430)</f>
        <v>19</v>
      </c>
      <c r="C430" s="686">
        <f t="shared" ca="1" si="8"/>
        <v>18</v>
      </c>
      <c r="D430" s="686">
        <f t="shared" ca="1" si="8"/>
        <v>25</v>
      </c>
      <c r="E430" s="686">
        <f t="shared" ca="1" si="8"/>
        <v>18</v>
      </c>
      <c r="F430" s="686">
        <f t="shared" ca="1" si="8"/>
        <v>16</v>
      </c>
      <c r="G430" s="686">
        <f t="shared" ca="1" si="8"/>
        <v>31</v>
      </c>
      <c r="H430" s="687">
        <f t="shared" ca="1" si="8"/>
        <v>46</v>
      </c>
      <c r="J430" s="685">
        <f t="shared" ca="1" si="8"/>
        <v>19</v>
      </c>
      <c r="K430" s="686">
        <f t="shared" ca="1" si="8"/>
        <v>18</v>
      </c>
      <c r="L430" s="686">
        <f t="shared" ca="1" si="8"/>
        <v>25</v>
      </c>
      <c r="M430" s="686">
        <f t="shared" ca="1" si="8"/>
        <v>18</v>
      </c>
      <c r="N430" s="686">
        <f t="shared" ca="1" si="8"/>
        <v>16</v>
      </c>
      <c r="O430" s="686">
        <f t="shared" ca="1" si="8"/>
        <v>31</v>
      </c>
      <c r="P430" s="687">
        <f t="shared" ca="1" si="8"/>
        <v>46</v>
      </c>
      <c r="R430" s="685">
        <f t="shared" ca="1" si="8"/>
        <v>19</v>
      </c>
      <c r="S430" s="686">
        <f t="shared" ca="1" si="8"/>
        <v>18</v>
      </c>
      <c r="T430" s="686">
        <f t="shared" ca="1" si="8"/>
        <v>25</v>
      </c>
      <c r="U430" s="686">
        <f t="shared" ca="1" si="8"/>
        <v>18</v>
      </c>
      <c r="V430" s="686">
        <f t="shared" ca="1" si="8"/>
        <v>16</v>
      </c>
      <c r="W430" s="686">
        <f t="shared" ca="1" si="8"/>
        <v>31</v>
      </c>
      <c r="X430" s="687">
        <f t="shared" ca="1" si="8"/>
        <v>46</v>
      </c>
      <c r="AC430" s="9">
        <v>1</v>
      </c>
    </row>
    <row r="431" spans="2:29">
      <c r="AC431" s="9">
        <v>1</v>
      </c>
    </row>
    <row r="432" spans="2:29" ht="21">
      <c r="C432" s="85"/>
      <c r="D432" s="938" t="s">
        <v>625</v>
      </c>
      <c r="E432" s="939"/>
      <c r="AC432" s="9">
        <v>1</v>
      </c>
    </row>
    <row r="433" spans="1:29" ht="21">
      <c r="C433" s="76" t="s">
        <v>92</v>
      </c>
      <c r="D433" s="940" t="s">
        <v>626</v>
      </c>
      <c r="E433" s="941"/>
      <c r="AC433" s="9">
        <v>1</v>
      </c>
    </row>
    <row r="434" spans="1:29" ht="15.75">
      <c r="C434" s="76" t="s">
        <v>92</v>
      </c>
      <c r="D434" s="940" t="s">
        <v>627</v>
      </c>
      <c r="E434" s="82"/>
      <c r="AC434" s="9">
        <v>1</v>
      </c>
    </row>
    <row r="435" spans="1:29" ht="15.75">
      <c r="C435" s="76" t="s">
        <v>92</v>
      </c>
      <c r="D435" s="940" t="s">
        <v>628</v>
      </c>
      <c r="E435" s="942"/>
      <c r="AC435" s="9">
        <v>1</v>
      </c>
    </row>
    <row r="436" spans="1:29" ht="15.75">
      <c r="C436" s="76" t="s">
        <v>92</v>
      </c>
      <c r="D436" s="940" t="s">
        <v>629</v>
      </c>
      <c r="E436" s="938"/>
      <c r="AC436" s="9">
        <v>1</v>
      </c>
    </row>
    <row r="437" spans="1:29" ht="15.75">
      <c r="C437" s="76" t="s">
        <v>92</v>
      </c>
      <c r="D437" s="940" t="s">
        <v>630</v>
      </c>
      <c r="E437" s="82"/>
      <c r="AC437" s="9">
        <v>1</v>
      </c>
    </row>
    <row r="438" spans="1:29" ht="15.75">
      <c r="C438" s="942"/>
      <c r="D438" s="943"/>
      <c r="E438" s="944"/>
      <c r="AC438" s="9">
        <v>1</v>
      </c>
    </row>
    <row r="439" spans="1:29" ht="15.75">
      <c r="C439" s="76" t="s">
        <v>92</v>
      </c>
      <c r="D439" s="945" t="s">
        <v>631</v>
      </c>
      <c r="E439" s="946" t="s">
        <v>632</v>
      </c>
      <c r="AC439" s="9">
        <v>1</v>
      </c>
    </row>
    <row r="440" spans="1:29" ht="15.75">
      <c r="C440" s="76" t="s">
        <v>92</v>
      </c>
      <c r="D440" s="945" t="s">
        <v>633</v>
      </c>
      <c r="E440" s="946" t="s">
        <v>634</v>
      </c>
      <c r="AC440" s="9">
        <v>1</v>
      </c>
    </row>
    <row r="441" spans="1:29" ht="21" customHeight="1">
      <c r="AC441" s="9">
        <v>1</v>
      </c>
    </row>
    <row r="442" spans="1:29">
      <c r="AC442" s="959" t="s">
        <v>299</v>
      </c>
    </row>
    <row r="443" spans="1:29">
      <c r="A443" s="9">
        <v>1</v>
      </c>
      <c r="B443" s="9">
        <v>1</v>
      </c>
      <c r="C443" s="9">
        <v>1</v>
      </c>
      <c r="D443" s="9">
        <v>1</v>
      </c>
      <c r="E443" s="9">
        <v>1</v>
      </c>
      <c r="F443" s="9">
        <v>1</v>
      </c>
      <c r="G443" s="9">
        <v>1</v>
      </c>
      <c r="H443" s="9">
        <v>1</v>
      </c>
      <c r="I443" s="9">
        <v>1</v>
      </c>
      <c r="J443" s="9">
        <v>1</v>
      </c>
      <c r="K443" s="9">
        <v>1</v>
      </c>
      <c r="L443" s="9">
        <v>1</v>
      </c>
      <c r="M443" s="9">
        <v>1</v>
      </c>
      <c r="N443" s="9">
        <v>1</v>
      </c>
      <c r="O443" s="9">
        <v>1</v>
      </c>
      <c r="P443" s="9">
        <v>1</v>
      </c>
      <c r="Q443" s="9">
        <v>1</v>
      </c>
      <c r="R443" s="9">
        <v>1</v>
      </c>
      <c r="S443" s="9">
        <v>1</v>
      </c>
      <c r="T443" s="9">
        <v>1</v>
      </c>
      <c r="U443" s="9">
        <v>1</v>
      </c>
      <c r="V443" s="9">
        <v>1</v>
      </c>
      <c r="W443" s="9">
        <v>1</v>
      </c>
      <c r="X443" s="9">
        <v>1</v>
      </c>
      <c r="Y443" s="9">
        <v>1</v>
      </c>
      <c r="Z443" s="9">
        <v>1</v>
      </c>
      <c r="AA443" s="9">
        <v>1</v>
      </c>
      <c r="AB443" s="9">
        <v>1</v>
      </c>
      <c r="AC443" s="10" t="str">
        <f>ADDRESS(ROW(),COLUMN(),4)</f>
        <v>AC443</v>
      </c>
    </row>
  </sheetData>
  <mergeCells count="125">
    <mergeCell ref="C364:C375"/>
    <mergeCell ref="K364:K375"/>
    <mergeCell ref="S364:S375"/>
    <mergeCell ref="D367:E368"/>
    <mergeCell ref="L367:M368"/>
    <mergeCell ref="T367:U368"/>
    <mergeCell ref="C310:F311"/>
    <mergeCell ref="K310:N311"/>
    <mergeCell ref="S310:V311"/>
    <mergeCell ref="C314:F315"/>
    <mergeCell ref="K314:N315"/>
    <mergeCell ref="S314:V315"/>
    <mergeCell ref="M305:N305"/>
    <mergeCell ref="U305:V305"/>
    <mergeCell ref="E306:F306"/>
    <mergeCell ref="M306:N306"/>
    <mergeCell ref="U306:V306"/>
    <mergeCell ref="C307:D307"/>
    <mergeCell ref="K307:L307"/>
    <mergeCell ref="S307:T307"/>
    <mergeCell ref="B282:H283"/>
    <mergeCell ref="J282:P283"/>
    <mergeCell ref="R282:X283"/>
    <mergeCell ref="C304:F304"/>
    <mergeCell ref="K304:N304"/>
    <mergeCell ref="S304:V304"/>
    <mergeCell ref="M272:M278"/>
    <mergeCell ref="N272:N279"/>
    <mergeCell ref="S272:S279"/>
    <mergeCell ref="T272:T278"/>
    <mergeCell ref="U272:U278"/>
    <mergeCell ref="V272:V279"/>
    <mergeCell ref="C272:C279"/>
    <mergeCell ref="D272:D278"/>
    <mergeCell ref="E272:E278"/>
    <mergeCell ref="F272:F279"/>
    <mergeCell ref="K272:K279"/>
    <mergeCell ref="L272:L278"/>
    <mergeCell ref="B238:H239"/>
    <mergeCell ref="J238:P239"/>
    <mergeCell ref="R238:X239"/>
    <mergeCell ref="E247:E248"/>
    <mergeCell ref="M247:M248"/>
    <mergeCell ref="U247:U248"/>
    <mergeCell ref="B224:H226"/>
    <mergeCell ref="J224:P226"/>
    <mergeCell ref="R224:X226"/>
    <mergeCell ref="B229:B235"/>
    <mergeCell ref="J229:J235"/>
    <mergeCell ref="R229:R235"/>
    <mergeCell ref="B159:B166"/>
    <mergeCell ref="J159:J166"/>
    <mergeCell ref="R159:R166"/>
    <mergeCell ref="C217:H217"/>
    <mergeCell ref="K217:P217"/>
    <mergeCell ref="S217:X217"/>
    <mergeCell ref="C144:D144"/>
    <mergeCell ref="E144:F144"/>
    <mergeCell ref="K144:L144"/>
    <mergeCell ref="M144:N144"/>
    <mergeCell ref="S144:T144"/>
    <mergeCell ref="U144:V144"/>
    <mergeCell ref="S119:U120"/>
    <mergeCell ref="V119:V120"/>
    <mergeCell ref="W119:X120"/>
    <mergeCell ref="E130:E131"/>
    <mergeCell ref="F130:F131"/>
    <mergeCell ref="M130:M131"/>
    <mergeCell ref="N130:N131"/>
    <mergeCell ref="U130:U131"/>
    <mergeCell ref="V130:V131"/>
    <mergeCell ref="C119:E120"/>
    <mergeCell ref="F119:F120"/>
    <mergeCell ref="G119:H120"/>
    <mergeCell ref="K119:M120"/>
    <mergeCell ref="N119:N120"/>
    <mergeCell ref="O119:P120"/>
    <mergeCell ref="O103:O104"/>
    <mergeCell ref="T103:T104"/>
    <mergeCell ref="U103:U104"/>
    <mergeCell ref="V103:V104"/>
    <mergeCell ref="W103:W104"/>
    <mergeCell ref="F111:H113"/>
    <mergeCell ref="N111:P113"/>
    <mergeCell ref="V111:X113"/>
    <mergeCell ref="U98:U99"/>
    <mergeCell ref="V98:V99"/>
    <mergeCell ref="W98:W99"/>
    <mergeCell ref="O98:O99"/>
    <mergeCell ref="D103:D104"/>
    <mergeCell ref="E103:E104"/>
    <mergeCell ref="F103:F104"/>
    <mergeCell ref="G103:G104"/>
    <mergeCell ref="L103:L104"/>
    <mergeCell ref="M103:M104"/>
    <mergeCell ref="N103:N104"/>
    <mergeCell ref="E98:E99"/>
    <mergeCell ref="F98:F99"/>
    <mergeCell ref="G98:G99"/>
    <mergeCell ref="M98:M99"/>
    <mergeCell ref="N98:N99"/>
    <mergeCell ref="B77:B80"/>
    <mergeCell ref="C77:H78"/>
    <mergeCell ref="J77:J80"/>
    <mergeCell ref="K77:P78"/>
    <mergeCell ref="R77:R80"/>
    <mergeCell ref="S77:X78"/>
    <mergeCell ref="C62:C67"/>
    <mergeCell ref="K62:K67"/>
    <mergeCell ref="S62:S67"/>
    <mergeCell ref="B8:H10"/>
    <mergeCell ref="J8:P10"/>
    <mergeCell ref="R8:X10"/>
    <mergeCell ref="H51:H53"/>
    <mergeCell ref="P51:P53"/>
    <mergeCell ref="X51:X53"/>
    <mergeCell ref="C53:F54"/>
    <mergeCell ref="K53:N54"/>
    <mergeCell ref="S53:V54"/>
    <mergeCell ref="G33:H34"/>
    <mergeCell ref="O33:P34"/>
    <mergeCell ref="W33:X34"/>
    <mergeCell ref="G35:H36"/>
    <mergeCell ref="O35:P36"/>
    <mergeCell ref="W35:X36"/>
  </mergeCells>
  <conditionalFormatting sqref="C159:C160">
    <cfRule type="cellIs" dxfId="11" priority="6" operator="notEqual">
      <formula>1</formula>
    </cfRule>
  </conditionalFormatting>
  <conditionalFormatting sqref="G100:G101">
    <cfRule type="cellIs" dxfId="10" priority="5" operator="notEqual">
      <formula>1</formula>
    </cfRule>
  </conditionalFormatting>
  <conditionalFormatting sqref="K159:K160">
    <cfRule type="cellIs" dxfId="9" priority="3" operator="notEqual">
      <formula>1</formula>
    </cfRule>
  </conditionalFormatting>
  <conditionalFormatting sqref="O100:O101">
    <cfRule type="cellIs" dxfId="8" priority="4" operator="notEqual">
      <formula>1</formula>
    </cfRule>
  </conditionalFormatting>
  <conditionalFormatting sqref="S159:S160">
    <cfRule type="cellIs" dxfId="7" priority="1" operator="notEqual">
      <formula>1</formula>
    </cfRule>
  </conditionalFormatting>
  <conditionalFormatting sqref="W100:W101">
    <cfRule type="cellIs" dxfId="6" priority="2" operator="notEqual">
      <formula>1</formula>
    </cfRule>
  </conditionalFormatting>
  <hyperlinks>
    <hyperlink ref="F280" r:id="rId1" xr:uid="{8C45A243-8CA6-48C5-BC70-A7B209F1A8AC}"/>
    <hyperlink ref="C379" r:id="rId2" xr:uid="{1D6CECA0-44FA-48F7-B3E5-97DEC25A7E3E}"/>
    <hyperlink ref="N280" r:id="rId3" xr:uid="{55CDE168-5C8B-45AE-968C-4E257F19C697}"/>
    <hyperlink ref="K379" r:id="rId4" xr:uid="{35104681-8B7B-4F13-AC59-8218B3D26068}"/>
    <hyperlink ref="V280" r:id="rId5" xr:uid="{A926A8E7-FDC0-4636-8DEE-CA0F84A4DFE9}"/>
    <hyperlink ref="S379" r:id="rId6" xr:uid="{BE8398AE-FBCD-4A40-8747-AE37AFB1C8FB}"/>
    <hyperlink ref="D437" r:id="rId7" xr:uid="{CB2A44FE-3C53-43A9-A7DA-51F18BC25D23}"/>
    <hyperlink ref="E439" r:id="rId8" xr:uid="{8D7F0451-ABCB-4C43-950A-02A2E41D76AC}"/>
    <hyperlink ref="D433" r:id="rId9" xr:uid="{43A361D3-59CE-46CA-8FB7-45A6045B461B}"/>
    <hyperlink ref="D434" r:id="rId10" xr:uid="{30C8DAA4-FF52-4003-8861-475BA2F73450}"/>
    <hyperlink ref="D435" r:id="rId11" xr:uid="{8F4B360D-93F8-4E0A-80CB-EB98B2FEC924}"/>
    <hyperlink ref="D436" r:id="rId12" xr:uid="{B3327471-36A6-412E-919F-5F5692A1F646}"/>
    <hyperlink ref="E440" r:id="rId13" xr:uid="{432B1679-ECBC-45A5-97DF-6DB6AC9EA55C}"/>
  </hyperlinks>
  <pageMargins left="0.7" right="0.7" top="0.75" bottom="0.75" header="0.3" footer="0.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DB870-18AB-4896-8FD1-39A27338EC1E}">
  <dimension ref="A1:AG1031"/>
  <sheetViews>
    <sheetView showZeros="0" zoomScaleNormal="100" workbookViewId="0">
      <selection activeCell="AF24" sqref="AF24"/>
    </sheetView>
  </sheetViews>
  <sheetFormatPr baseColWidth="10" defaultRowHeight="15"/>
  <cols>
    <col min="2" max="2" width="3.7109375" style="1" customWidth="1"/>
    <col min="3" max="3" width="36.85546875" style="1" customWidth="1"/>
    <col min="4" max="5" width="3.7109375" style="1" customWidth="1"/>
    <col min="6" max="6" width="5.7109375" style="1" customWidth="1"/>
    <col min="7" max="8" width="12.7109375" style="1" customWidth="1"/>
    <col min="9" max="9" width="3.7109375" style="1" customWidth="1"/>
    <col min="10" max="13" width="12.7109375" style="1" customWidth="1"/>
    <col min="14" max="14" width="40.7109375" style="1" customWidth="1"/>
    <col min="15" max="15" width="17.28515625" style="1" customWidth="1"/>
    <col min="16" max="16" width="9.7109375" style="1" customWidth="1"/>
    <col min="17" max="17" width="11.7109375" style="1" customWidth="1"/>
    <col min="18" max="23" width="13.7109375" style="1" customWidth="1"/>
    <col min="24" max="24" width="14.85546875" style="1" customWidth="1"/>
    <col min="25" max="25" width="25.5703125" style="1" customWidth="1"/>
    <col min="26" max="27" width="20.7109375" style="1" customWidth="1"/>
    <col min="28" max="28" width="44.85546875" style="1" customWidth="1"/>
    <col min="29" max="29" width="11.7109375" style="1" customWidth="1"/>
    <col min="30" max="30" width="6.28515625" style="1" customWidth="1"/>
    <col min="31" max="31" width="8.7109375" style="1" customWidth="1"/>
    <col min="32" max="32" width="11.42578125" style="1"/>
    <col min="33" max="33" width="86" style="1" customWidth="1"/>
  </cols>
  <sheetData>
    <row r="1" spans="1:33" ht="15.75" thickTop="1">
      <c r="A1" s="10" t="str">
        <f>ADDRESS(ROW(),COLUMN(),4)</f>
        <v>A1</v>
      </c>
      <c r="B1" s="2" t="str">
        <f t="shared" ref="B1:AA1" si="0">SUBSTITUTE(ADDRESS(1,COLUMN(),4),"1","")</f>
        <v>B</v>
      </c>
      <c r="C1" s="2" t="str">
        <f t="shared" si="0"/>
        <v>C</v>
      </c>
      <c r="D1" s="2" t="str">
        <f t="shared" si="0"/>
        <v>D</v>
      </c>
      <c r="E1" s="2" t="str">
        <f t="shared" si="0"/>
        <v>E</v>
      </c>
      <c r="F1" s="2" t="str">
        <f t="shared" si="0"/>
        <v>F</v>
      </c>
      <c r="G1" s="2" t="str">
        <f t="shared" si="0"/>
        <v>G</v>
      </c>
      <c r="H1" s="2" t="str">
        <f t="shared" si="0"/>
        <v>H</v>
      </c>
      <c r="I1" s="2" t="str">
        <f t="shared" si="0"/>
        <v>I</v>
      </c>
      <c r="J1" s="2" t="str">
        <f t="shared" si="0"/>
        <v>J</v>
      </c>
      <c r="K1" s="2" t="str">
        <f t="shared" si="0"/>
        <v>K</v>
      </c>
      <c r="L1" s="2" t="str">
        <f t="shared" si="0"/>
        <v>L</v>
      </c>
      <c r="M1" s="2" t="str">
        <f t="shared" si="0"/>
        <v>M</v>
      </c>
      <c r="N1" s="2" t="str">
        <f t="shared" si="0"/>
        <v>N</v>
      </c>
      <c r="O1" s="2" t="str">
        <f t="shared" si="0"/>
        <v>O</v>
      </c>
      <c r="P1" s="2" t="str">
        <f t="shared" si="0"/>
        <v>P</v>
      </c>
      <c r="Q1" s="2" t="str">
        <f t="shared" si="0"/>
        <v>Q</v>
      </c>
      <c r="R1" s="2" t="str">
        <f t="shared" si="0"/>
        <v>R</v>
      </c>
      <c r="S1" s="2" t="str">
        <f t="shared" si="0"/>
        <v>S</v>
      </c>
      <c r="T1" s="2" t="str">
        <f t="shared" si="0"/>
        <v>T</v>
      </c>
      <c r="U1" s="2" t="str">
        <f t="shared" si="0"/>
        <v>U</v>
      </c>
      <c r="V1" s="2" t="str">
        <f t="shared" si="0"/>
        <v>V</v>
      </c>
      <c r="W1" s="2" t="str">
        <f t="shared" si="0"/>
        <v>W</v>
      </c>
      <c r="X1" s="2" t="str">
        <f t="shared" si="0"/>
        <v>X</v>
      </c>
      <c r="Y1" s="2" t="str">
        <f t="shared" si="0"/>
        <v>Y</v>
      </c>
      <c r="Z1" s="2" t="str">
        <f t="shared" si="0"/>
        <v>Z</v>
      </c>
      <c r="AA1" s="2" t="str">
        <f t="shared" si="0"/>
        <v>AA</v>
      </c>
      <c r="AB1" s="964"/>
      <c r="AC1" s="964"/>
      <c r="AD1" s="964"/>
      <c r="AE1" s="9">
        <v>1</v>
      </c>
      <c r="AF1" s="947" t="str">
        <f>SUBSTITUTE(ADDRESS(1,COLUMN(),4),"1","")</f>
        <v>AF</v>
      </c>
      <c r="AG1" s="957" t="str">
        <f>SUBSTITUTE(ADDRESS(1,COLUMN(),4),"1","")</f>
        <v>AG</v>
      </c>
    </row>
    <row r="2" spans="1:33" ht="18.75">
      <c r="B2" s="3">
        <f t="shared" ref="B2:AA2" ca="1" si="1">CELL("largeur",B2)</f>
        <v>3</v>
      </c>
      <c r="C2" s="3">
        <f t="shared" ca="1" si="1"/>
        <v>36</v>
      </c>
      <c r="D2" s="3">
        <f t="shared" ca="1" si="1"/>
        <v>3</v>
      </c>
      <c r="E2" s="3">
        <f t="shared" ca="1" si="1"/>
        <v>3</v>
      </c>
      <c r="F2" s="3">
        <f t="shared" ca="1" si="1"/>
        <v>5</v>
      </c>
      <c r="G2" s="3">
        <f t="shared" ca="1" si="1"/>
        <v>12</v>
      </c>
      <c r="H2" s="3">
        <f t="shared" ca="1" si="1"/>
        <v>12</v>
      </c>
      <c r="I2" s="3">
        <f t="shared" ca="1" si="1"/>
        <v>3</v>
      </c>
      <c r="J2" s="3">
        <f t="shared" ca="1" si="1"/>
        <v>12</v>
      </c>
      <c r="K2" s="3">
        <f t="shared" ca="1" si="1"/>
        <v>12</v>
      </c>
      <c r="L2" s="3">
        <f t="shared" ca="1" si="1"/>
        <v>12</v>
      </c>
      <c r="M2" s="3">
        <f t="shared" ca="1" si="1"/>
        <v>12</v>
      </c>
      <c r="N2" s="3">
        <f t="shared" ca="1" si="1"/>
        <v>40</v>
      </c>
      <c r="O2" s="3">
        <f t="shared" ca="1" si="1"/>
        <v>17</v>
      </c>
      <c r="P2" s="3">
        <f t="shared" ca="1" si="1"/>
        <v>9</v>
      </c>
      <c r="Q2" s="3">
        <f t="shared" ca="1" si="1"/>
        <v>11</v>
      </c>
      <c r="R2" s="3">
        <f t="shared" ca="1" si="1"/>
        <v>13</v>
      </c>
      <c r="S2" s="3">
        <f t="shared" ca="1" si="1"/>
        <v>13</v>
      </c>
      <c r="T2" s="3">
        <f t="shared" ca="1" si="1"/>
        <v>13</v>
      </c>
      <c r="U2" s="3">
        <f t="shared" ca="1" si="1"/>
        <v>13</v>
      </c>
      <c r="V2" s="3">
        <f t="shared" ca="1" si="1"/>
        <v>13</v>
      </c>
      <c r="W2" s="3">
        <f t="shared" ca="1" si="1"/>
        <v>13</v>
      </c>
      <c r="X2" s="3">
        <f t="shared" ca="1" si="1"/>
        <v>14</v>
      </c>
      <c r="Y2" s="3">
        <f t="shared" ca="1" si="1"/>
        <v>25</v>
      </c>
      <c r="Z2" s="3">
        <f t="shared" ca="1" si="1"/>
        <v>20</v>
      </c>
      <c r="AA2" s="3">
        <f t="shared" ca="1" si="1"/>
        <v>20</v>
      </c>
      <c r="AB2" s="954" t="s">
        <v>304</v>
      </c>
      <c r="AC2" s="955" t="str">
        <f>AE1031</f>
        <v>AE1031</v>
      </c>
      <c r="AD2" s="964"/>
      <c r="AE2" s="9">
        <v>1</v>
      </c>
      <c r="AF2" s="11" t="s">
        <v>4</v>
      </c>
      <c r="AG2" s="12"/>
    </row>
    <row r="3" spans="1:33" ht="15.75">
      <c r="B3" s="358">
        <v>3</v>
      </c>
      <c r="C3" s="358">
        <v>3</v>
      </c>
      <c r="D3" s="358">
        <v>3</v>
      </c>
      <c r="E3" s="358">
        <v>3</v>
      </c>
      <c r="F3" s="358">
        <v>5</v>
      </c>
      <c r="G3" s="358">
        <v>12</v>
      </c>
      <c r="H3" s="358">
        <v>12</v>
      </c>
      <c r="I3" s="358">
        <v>3</v>
      </c>
      <c r="J3" s="358">
        <v>9</v>
      </c>
      <c r="K3" s="358">
        <v>12</v>
      </c>
      <c r="L3" s="358">
        <v>9</v>
      </c>
      <c r="M3" s="358">
        <v>6</v>
      </c>
      <c r="N3" s="358">
        <v>40</v>
      </c>
      <c r="O3" s="358">
        <v>10</v>
      </c>
      <c r="P3" s="358">
        <v>9</v>
      </c>
      <c r="Q3" s="358">
        <v>11</v>
      </c>
      <c r="R3" s="358">
        <v>13</v>
      </c>
      <c r="S3" s="358">
        <v>13</v>
      </c>
      <c r="T3" s="358">
        <v>13</v>
      </c>
      <c r="U3" s="358">
        <v>17</v>
      </c>
      <c r="V3" s="358">
        <v>18</v>
      </c>
      <c r="W3" s="358">
        <v>19</v>
      </c>
      <c r="X3" s="358">
        <v>20</v>
      </c>
      <c r="Y3" s="358">
        <v>21</v>
      </c>
      <c r="Z3" s="358">
        <v>22</v>
      </c>
      <c r="AA3" s="358">
        <v>23</v>
      </c>
      <c r="AC3" s="964"/>
      <c r="AD3" s="964"/>
      <c r="AE3" s="9">
        <v>1</v>
      </c>
      <c r="AF3" s="13">
        <f ca="1">COUNTA(A1:AE1031) + COUNTBLANK(A1:AE1031)</f>
        <v>33065</v>
      </c>
      <c r="AG3" s="14" t="e">
        <f>"cellules entre -cells -celdas  "&amp;" " &amp;#REF!&amp;" et  "&amp;AE1031</f>
        <v>#REF!</v>
      </c>
    </row>
    <row r="4" spans="1:33" ht="19.5" thickBot="1">
      <c r="B4" s="956" t="s">
        <v>1886</v>
      </c>
      <c r="T4" s="19"/>
      <c r="U4" s="19"/>
      <c r="V4" s="1008"/>
      <c r="W4" s="196" t="s">
        <v>645</v>
      </c>
      <c r="X4" s="196"/>
      <c r="Y4" s="1008"/>
      <c r="Z4" s="218" t="s">
        <v>304</v>
      </c>
      <c r="AA4" s="955" t="str">
        <f>$AC$2</f>
        <v>AE1031</v>
      </c>
      <c r="AB4" s="196"/>
      <c r="AC4" s="196" t="s">
        <v>1885</v>
      </c>
      <c r="AD4" s="964"/>
      <c r="AE4" s="9">
        <v>1</v>
      </c>
      <c r="AF4" s="13">
        <f ca="1">COUNTA(A1:AE1031)</f>
        <v>8360</v>
      </c>
      <c r="AG4" s="14" t="s">
        <v>5</v>
      </c>
    </row>
    <row r="5" spans="1:33" ht="21">
      <c r="B5" s="2546" t="s">
        <v>1887</v>
      </c>
      <c r="C5" s="2547"/>
      <c r="D5" s="2547"/>
      <c r="E5" s="2547"/>
      <c r="F5" s="2547"/>
      <c r="G5" s="2547"/>
      <c r="H5" s="2547"/>
      <c r="I5" s="2547"/>
      <c r="J5" s="2547"/>
      <c r="K5" s="2547"/>
      <c r="L5" s="2547"/>
      <c r="M5" s="2547"/>
      <c r="N5" s="2547"/>
      <c r="O5" s="2547"/>
      <c r="P5" s="2547"/>
      <c r="Q5" s="2547"/>
      <c r="R5" s="2547"/>
      <c r="S5" s="2547" t="s">
        <v>1888</v>
      </c>
      <c r="T5" s="2547"/>
      <c r="U5" s="2547"/>
      <c r="V5" s="2547"/>
      <c r="W5" s="2547"/>
      <c r="X5" s="2547"/>
      <c r="Y5" s="2547"/>
      <c r="Z5" s="2550" t="s">
        <v>646</v>
      </c>
      <c r="AA5" s="2551"/>
      <c r="AC5" s="964"/>
      <c r="AD5" s="964"/>
      <c r="AE5" s="9">
        <v>1</v>
      </c>
      <c r="AF5" s="13">
        <f ca="1">COUNTBLANK(A1:AE1031)</f>
        <v>24705</v>
      </c>
      <c r="AG5" s="14" t="s">
        <v>11</v>
      </c>
    </row>
    <row r="6" spans="1:33" ht="15.75">
      <c r="B6" s="2548"/>
      <c r="C6" s="2549"/>
      <c r="D6" s="2549"/>
      <c r="E6" s="2549"/>
      <c r="F6" s="2549"/>
      <c r="G6" s="2549"/>
      <c r="H6" s="2549"/>
      <c r="I6" s="2549"/>
      <c r="J6" s="2549"/>
      <c r="K6" s="2549"/>
      <c r="L6" s="2549"/>
      <c r="M6" s="2549"/>
      <c r="N6" s="2549"/>
      <c r="O6" s="2549"/>
      <c r="P6" s="2549"/>
      <c r="Q6" s="2549"/>
      <c r="R6" s="2549"/>
      <c r="S6" s="2549"/>
      <c r="T6" s="2549"/>
      <c r="U6" s="2549"/>
      <c r="V6" s="2549"/>
      <c r="W6" s="2549"/>
      <c r="X6" s="2549"/>
      <c r="Y6" s="2549"/>
      <c r="Z6" s="2552">
        <v>26</v>
      </c>
      <c r="AA6" s="2553"/>
      <c r="AB6" s="964"/>
      <c r="AC6" s="964"/>
      <c r="AD6" s="964"/>
      <c r="AE6" s="9">
        <v>1</v>
      </c>
      <c r="AF6" s="13">
        <f>SUM(AE1:AE1029)+2</f>
        <v>1031</v>
      </c>
      <c r="AG6" s="14" t="s">
        <v>14</v>
      </c>
    </row>
    <row r="7" spans="1:33" ht="21" customHeight="1">
      <c r="B7" s="965"/>
      <c r="C7" s="966"/>
      <c r="D7" s="966"/>
      <c r="E7" s="966"/>
      <c r="F7" s="966"/>
      <c r="G7" s="385" t="s">
        <v>327</v>
      </c>
      <c r="H7" s="966"/>
      <c r="I7" s="966"/>
      <c r="J7" s="966"/>
      <c r="K7" s="966"/>
      <c r="L7" s="966"/>
      <c r="M7" s="966"/>
      <c r="N7" s="966"/>
      <c r="O7" s="385" t="s">
        <v>647</v>
      </c>
      <c r="P7" s="966"/>
      <c r="Q7" s="966"/>
      <c r="R7" s="966"/>
      <c r="S7" s="966"/>
      <c r="T7" s="2558" t="s">
        <v>1889</v>
      </c>
      <c r="U7" s="2558"/>
      <c r="V7" s="2558"/>
      <c r="W7" s="2558"/>
      <c r="X7" s="2558"/>
      <c r="Y7" s="2558"/>
      <c r="Z7" s="2552"/>
      <c r="AA7" s="2553"/>
      <c r="AB7" s="964"/>
      <c r="AC7" s="964"/>
      <c r="AD7" s="964"/>
      <c r="AE7" s="9">
        <v>1</v>
      </c>
      <c r="AF7" s="13" cm="1">
        <f t="array" ref="AF7">SUM(A1031:AD1031+1)</f>
        <v>60</v>
      </c>
      <c r="AG7" s="14" t="s">
        <v>17</v>
      </c>
    </row>
    <row r="8" spans="1:33" ht="21" customHeight="1">
      <c r="B8" s="965"/>
      <c r="C8" s="966"/>
      <c r="D8" s="966"/>
      <c r="E8" s="966"/>
      <c r="F8" s="966"/>
      <c r="G8" s="386" t="s">
        <v>648</v>
      </c>
      <c r="H8" s="966"/>
      <c r="I8" s="966"/>
      <c r="J8" s="966"/>
      <c r="K8" s="966"/>
      <c r="L8" s="966"/>
      <c r="M8" s="966"/>
      <c r="N8" s="966"/>
      <c r="O8" s="386" t="s">
        <v>649</v>
      </c>
      <c r="P8" s="966"/>
      <c r="Q8" s="966"/>
      <c r="R8" s="966"/>
      <c r="S8" s="966"/>
      <c r="T8" s="2558"/>
      <c r="U8" s="2558"/>
      <c r="V8" s="2558"/>
      <c r="W8" s="2558"/>
      <c r="X8" s="2558"/>
      <c r="Y8" s="2558"/>
      <c r="Z8" s="2552"/>
      <c r="AA8" s="2553"/>
      <c r="AB8" s="964"/>
      <c r="AC8" s="964"/>
      <c r="AD8" s="964"/>
      <c r="AE8" s="9">
        <v>1</v>
      </c>
      <c r="AF8" s="13"/>
      <c r="AG8" s="14"/>
    </row>
    <row r="9" spans="1:33" ht="21" customHeight="1">
      <c r="B9" s="965"/>
      <c r="C9" s="966"/>
      <c r="D9" s="966"/>
      <c r="E9" s="966"/>
      <c r="F9" s="966"/>
      <c r="G9" s="25" t="s">
        <v>650</v>
      </c>
      <c r="H9" s="966"/>
      <c r="I9" s="966"/>
      <c r="J9" s="966"/>
      <c r="K9" s="966"/>
      <c r="L9" s="966"/>
      <c r="M9" s="966"/>
      <c r="N9" s="966"/>
      <c r="O9" s="25" t="s">
        <v>651</v>
      </c>
      <c r="P9" s="966"/>
      <c r="Q9" s="966"/>
      <c r="R9" s="966"/>
      <c r="S9" s="966"/>
      <c r="T9" s="2558"/>
      <c r="U9" s="2558"/>
      <c r="V9" s="2558"/>
      <c r="W9" s="2558"/>
      <c r="X9" s="2558"/>
      <c r="Y9" s="2558"/>
      <c r="Z9" s="2552"/>
      <c r="AA9" s="2553"/>
      <c r="AB9" s="964"/>
      <c r="AC9" s="964"/>
      <c r="AD9" s="964"/>
      <c r="AE9" s="9">
        <v>1</v>
      </c>
    </row>
    <row r="10" spans="1:33" ht="21" customHeight="1">
      <c r="B10" s="965"/>
      <c r="C10" s="966"/>
      <c r="D10" s="966"/>
      <c r="E10" s="966"/>
      <c r="F10" s="966"/>
      <c r="G10" s="25" t="s">
        <v>652</v>
      </c>
      <c r="H10" s="966"/>
      <c r="I10" s="966"/>
      <c r="J10" s="966"/>
      <c r="K10" s="966"/>
      <c r="L10" s="966"/>
      <c r="M10" s="966"/>
      <c r="N10" s="966"/>
      <c r="O10" s="25" t="s">
        <v>653</v>
      </c>
      <c r="P10" s="966"/>
      <c r="Q10" s="966"/>
      <c r="R10" s="966"/>
      <c r="S10" s="966"/>
      <c r="T10" s="2559" t="s">
        <v>1890</v>
      </c>
      <c r="U10" s="2559"/>
      <c r="V10" s="2559"/>
      <c r="W10" s="2559"/>
      <c r="X10" s="2559"/>
      <c r="Y10" s="2559"/>
      <c r="Z10" s="2552"/>
      <c r="AA10" s="2553"/>
      <c r="AB10" s="964"/>
      <c r="AC10" s="964"/>
      <c r="AD10" s="964"/>
      <c r="AE10" s="9">
        <v>1</v>
      </c>
      <c r="AF10" s="130" t="s">
        <v>308</v>
      </c>
      <c r="AG10" s="19"/>
    </row>
    <row r="11" spans="1:33" ht="21" customHeight="1">
      <c r="B11" s="965"/>
      <c r="C11" s="966"/>
      <c r="D11" s="966"/>
      <c r="E11" s="966"/>
      <c r="F11" s="966"/>
      <c r="G11" s="25" t="s">
        <v>654</v>
      </c>
      <c r="H11" s="966"/>
      <c r="I11" s="966"/>
      <c r="J11" s="966"/>
      <c r="K11" s="966"/>
      <c r="L11" s="966"/>
      <c r="M11" s="966"/>
      <c r="N11" s="966"/>
      <c r="O11" s="25" t="s">
        <v>655</v>
      </c>
      <c r="P11" s="966"/>
      <c r="Q11" s="966"/>
      <c r="R11" s="966"/>
      <c r="S11" s="966"/>
      <c r="T11" s="2559"/>
      <c r="U11" s="2559"/>
      <c r="V11" s="2559"/>
      <c r="W11" s="2559"/>
      <c r="X11" s="2559"/>
      <c r="Y11" s="2559"/>
      <c r="Z11" s="2552"/>
      <c r="AA11" s="2553"/>
      <c r="AB11" s="964"/>
      <c r="AC11" s="964"/>
      <c r="AD11" s="964"/>
      <c r="AE11" s="9">
        <v>1</v>
      </c>
      <c r="AF11" s="130" t="s">
        <v>311</v>
      </c>
      <c r="AG11" s="19"/>
    </row>
    <row r="12" spans="1:33" ht="21" customHeight="1">
      <c r="B12" s="965"/>
      <c r="C12" s="966"/>
      <c r="D12" s="966"/>
      <c r="E12" s="966"/>
      <c r="F12" s="966"/>
      <c r="G12" s="25" t="s">
        <v>657</v>
      </c>
      <c r="H12" s="966"/>
      <c r="I12" s="966"/>
      <c r="J12" s="966"/>
      <c r="K12" s="966"/>
      <c r="L12" s="966"/>
      <c r="M12" s="966"/>
      <c r="N12" s="966"/>
      <c r="O12" s="25" t="s">
        <v>658</v>
      </c>
      <c r="P12" s="966"/>
      <c r="Q12" s="966"/>
      <c r="R12" s="966"/>
      <c r="S12" s="966"/>
      <c r="T12" s="966"/>
      <c r="U12" s="966"/>
      <c r="V12" s="966"/>
      <c r="W12" s="966"/>
      <c r="X12" s="966"/>
      <c r="Y12" s="1358" t="s">
        <v>1891</v>
      </c>
      <c r="Z12" s="2552"/>
      <c r="AA12" s="2553"/>
      <c r="AB12" s="964"/>
      <c r="AC12" s="964"/>
      <c r="AD12" s="964"/>
      <c r="AE12" s="9">
        <v>1</v>
      </c>
      <c r="AF12" s="130"/>
      <c r="AG12" s="19"/>
    </row>
    <row r="13" spans="1:33" ht="21" customHeight="1">
      <c r="B13" s="965"/>
      <c r="C13" s="966"/>
      <c r="D13" s="966"/>
      <c r="E13" s="966"/>
      <c r="F13" s="966"/>
      <c r="G13" s="25" t="s">
        <v>660</v>
      </c>
      <c r="H13" s="966"/>
      <c r="I13" s="966"/>
      <c r="J13" s="966"/>
      <c r="K13" s="966"/>
      <c r="L13" s="966"/>
      <c r="M13" s="966"/>
      <c r="N13" s="966"/>
      <c r="O13" s="966"/>
      <c r="P13" s="966"/>
      <c r="Q13" s="966"/>
      <c r="R13" s="966"/>
      <c r="S13" s="966"/>
      <c r="T13" s="966"/>
      <c r="U13" s="966"/>
      <c r="V13" s="966"/>
      <c r="W13" s="966"/>
      <c r="X13" s="966"/>
      <c r="Y13" s="1078"/>
      <c r="Z13" s="2552"/>
      <c r="AA13" s="2553"/>
      <c r="AB13" s="964"/>
      <c r="AC13" s="964"/>
      <c r="AD13" s="964"/>
      <c r="AE13" s="9">
        <v>1</v>
      </c>
      <c r="AF13" s="130" t="s">
        <v>312</v>
      </c>
      <c r="AG13" s="19"/>
    </row>
    <row r="14" spans="1:33" ht="21" customHeight="1">
      <c r="B14" s="965"/>
      <c r="C14" s="966"/>
      <c r="D14" s="966"/>
      <c r="E14" s="966"/>
      <c r="F14" s="966"/>
      <c r="G14" s="25"/>
      <c r="H14" s="966"/>
      <c r="I14" s="966"/>
      <c r="J14" s="966"/>
      <c r="K14" s="966"/>
      <c r="L14" s="966"/>
      <c r="M14" s="966"/>
      <c r="N14" s="390" t="s">
        <v>309</v>
      </c>
      <c r="O14" s="966"/>
      <c r="P14" s="966"/>
      <c r="Q14" s="966"/>
      <c r="R14" s="966"/>
      <c r="S14" s="966"/>
      <c r="T14" s="966"/>
      <c r="U14" s="966"/>
      <c r="V14" s="966"/>
      <c r="W14" s="966"/>
      <c r="X14" s="966"/>
      <c r="Y14" s="966"/>
      <c r="Z14" s="2552"/>
      <c r="AA14" s="2553"/>
      <c r="AB14" s="969"/>
      <c r="AC14" s="969"/>
      <c r="AD14" s="969"/>
      <c r="AE14" s="9">
        <v>1</v>
      </c>
      <c r="AF14" s="130" t="s">
        <v>324</v>
      </c>
      <c r="AG14" s="19"/>
    </row>
    <row r="15" spans="1:33" ht="21.75" thickBot="1">
      <c r="B15" s="970"/>
      <c r="C15" s="971"/>
      <c r="D15" s="972" t="s">
        <v>661</v>
      </c>
      <c r="E15" s="973"/>
      <c r="F15" s="973"/>
      <c r="G15" s="973"/>
      <c r="H15" s="973"/>
      <c r="I15" s="973"/>
      <c r="J15" s="973"/>
      <c r="K15" s="973"/>
      <c r="L15" s="973"/>
      <c r="M15" s="974"/>
      <c r="N15" s="973" t="s">
        <v>339</v>
      </c>
      <c r="O15" s="973"/>
      <c r="P15" s="975"/>
      <c r="Q15" s="973"/>
      <c r="R15" s="973"/>
      <c r="S15" s="973"/>
      <c r="T15" s="973"/>
      <c r="U15" s="973"/>
      <c r="V15" s="973"/>
      <c r="W15" s="973"/>
      <c r="X15" s="973"/>
      <c r="Y15" s="973"/>
      <c r="Z15" s="2554" t="s">
        <v>662</v>
      </c>
      <c r="AA15" s="2555"/>
      <c r="AB15" s="969"/>
      <c r="AC15" s="969"/>
      <c r="AD15" s="969"/>
      <c r="AE15" s="9">
        <v>1</v>
      </c>
      <c r="AF15" s="130" t="s">
        <v>326</v>
      </c>
      <c r="AG15" s="19"/>
    </row>
    <row r="16" spans="1:33" ht="16.5" thickBot="1">
      <c r="AB16" s="969"/>
      <c r="AC16" s="969"/>
      <c r="AD16" s="969"/>
      <c r="AE16" s="9">
        <v>1</v>
      </c>
      <c r="AF16" s="130"/>
      <c r="AG16" s="19"/>
    </row>
    <row r="17" spans="2:33" ht="15.75">
      <c r="B17" s="15" t="s">
        <v>6</v>
      </c>
      <c r="C17" s="730" t="str">
        <f t="shared" ref="C17:AA17" si="2">SUBSTITUTE(ADDRESS(1,COLUMN(),4),"1","")</f>
        <v>C</v>
      </c>
      <c r="D17" s="730" t="str">
        <f t="shared" si="2"/>
        <v>D</v>
      </c>
      <c r="E17" s="730" t="str">
        <f t="shared" si="2"/>
        <v>E</v>
      </c>
      <c r="F17" s="730" t="str">
        <f t="shared" si="2"/>
        <v>F</v>
      </c>
      <c r="G17" s="730" t="str">
        <f t="shared" si="2"/>
        <v>G</v>
      </c>
      <c r="H17" s="730" t="str">
        <f t="shared" si="2"/>
        <v>H</v>
      </c>
      <c r="I17" s="730" t="str">
        <f t="shared" si="2"/>
        <v>I</v>
      </c>
      <c r="J17" s="730" t="str">
        <f t="shared" si="2"/>
        <v>J</v>
      </c>
      <c r="K17" s="730" t="str">
        <f t="shared" si="2"/>
        <v>K</v>
      </c>
      <c r="L17" s="730" t="str">
        <f t="shared" si="2"/>
        <v>L</v>
      </c>
      <c r="M17" s="730" t="str">
        <f t="shared" si="2"/>
        <v>M</v>
      </c>
      <c r="N17" s="730" t="str">
        <f t="shared" si="2"/>
        <v>N</v>
      </c>
      <c r="O17" s="730" t="str">
        <f t="shared" si="2"/>
        <v>O</v>
      </c>
      <c r="P17" s="730" t="str">
        <f t="shared" si="2"/>
        <v>P</v>
      </c>
      <c r="Q17" s="730" t="str">
        <f t="shared" si="2"/>
        <v>Q</v>
      </c>
      <c r="R17" s="730" t="str">
        <f t="shared" si="2"/>
        <v>R</v>
      </c>
      <c r="S17" s="730" t="str">
        <f t="shared" si="2"/>
        <v>S</v>
      </c>
      <c r="T17" s="730" t="str">
        <f t="shared" si="2"/>
        <v>T</v>
      </c>
      <c r="U17" s="730" t="str">
        <f t="shared" si="2"/>
        <v>U</v>
      </c>
      <c r="V17" s="730" t="str">
        <f t="shared" si="2"/>
        <v>V</v>
      </c>
      <c r="W17" s="730" t="str">
        <f t="shared" si="2"/>
        <v>W</v>
      </c>
      <c r="X17" s="730" t="str">
        <f t="shared" si="2"/>
        <v>X</v>
      </c>
      <c r="Y17" s="730" t="str">
        <f t="shared" si="2"/>
        <v>Y</v>
      </c>
      <c r="Z17" s="730" t="str">
        <f t="shared" si="2"/>
        <v>Z</v>
      </c>
      <c r="AA17" s="747" t="str">
        <f t="shared" si="2"/>
        <v>AA</v>
      </c>
      <c r="AB17" s="969"/>
      <c r="AC17" s="969"/>
      <c r="AD17" s="969"/>
      <c r="AE17" s="9">
        <v>1</v>
      </c>
      <c r="AF17" s="130" t="s">
        <v>641</v>
      </c>
      <c r="AG17" s="19"/>
    </row>
    <row r="18" spans="2:33" ht="15.75">
      <c r="B18" s="693" t="s">
        <v>6</v>
      </c>
      <c r="C18" s="3">
        <f t="shared" ref="C18:AA18" ca="1" si="3">CELL("largeur",C18)</f>
        <v>36</v>
      </c>
      <c r="D18" s="3">
        <f t="shared" ca="1" si="3"/>
        <v>3</v>
      </c>
      <c r="E18" s="3">
        <f t="shared" ca="1" si="3"/>
        <v>3</v>
      </c>
      <c r="F18" s="3">
        <f t="shared" ca="1" si="3"/>
        <v>5</v>
      </c>
      <c r="G18" s="3">
        <f t="shared" ca="1" si="3"/>
        <v>12</v>
      </c>
      <c r="H18" s="3">
        <f t="shared" ca="1" si="3"/>
        <v>12</v>
      </c>
      <c r="I18" s="3">
        <f t="shared" ca="1" si="3"/>
        <v>3</v>
      </c>
      <c r="J18" s="3">
        <f t="shared" ca="1" si="3"/>
        <v>12</v>
      </c>
      <c r="K18" s="3">
        <f t="shared" ca="1" si="3"/>
        <v>12</v>
      </c>
      <c r="L18" s="3">
        <f t="shared" ca="1" si="3"/>
        <v>12</v>
      </c>
      <c r="M18" s="3">
        <f t="shared" ca="1" si="3"/>
        <v>12</v>
      </c>
      <c r="N18" s="3">
        <f t="shared" ca="1" si="3"/>
        <v>40</v>
      </c>
      <c r="O18" s="3">
        <f t="shared" ca="1" si="3"/>
        <v>17</v>
      </c>
      <c r="P18" s="3">
        <f t="shared" ca="1" si="3"/>
        <v>9</v>
      </c>
      <c r="Q18" s="3">
        <f t="shared" ca="1" si="3"/>
        <v>11</v>
      </c>
      <c r="R18" s="3">
        <f t="shared" ca="1" si="3"/>
        <v>13</v>
      </c>
      <c r="S18" s="3">
        <f t="shared" ca="1" si="3"/>
        <v>13</v>
      </c>
      <c r="T18" s="3">
        <f t="shared" ca="1" si="3"/>
        <v>13</v>
      </c>
      <c r="U18" s="3">
        <f t="shared" ca="1" si="3"/>
        <v>13</v>
      </c>
      <c r="V18" s="3">
        <f t="shared" ca="1" si="3"/>
        <v>13</v>
      </c>
      <c r="W18" s="3">
        <f t="shared" ca="1" si="3"/>
        <v>13</v>
      </c>
      <c r="X18" s="3">
        <f t="shared" ca="1" si="3"/>
        <v>14</v>
      </c>
      <c r="Y18" s="3">
        <f t="shared" ca="1" si="3"/>
        <v>25</v>
      </c>
      <c r="Z18" s="3">
        <f t="shared" ca="1" si="3"/>
        <v>20</v>
      </c>
      <c r="AA18" s="748">
        <f t="shared" ca="1" si="3"/>
        <v>20</v>
      </c>
      <c r="AB18" s="969"/>
      <c r="AC18" s="969"/>
      <c r="AD18" s="969"/>
      <c r="AE18" s="9">
        <v>1</v>
      </c>
      <c r="AF18" s="130" t="s">
        <v>642</v>
      </c>
      <c r="AG18" s="19"/>
    </row>
    <row r="19" spans="2:33" ht="15.75">
      <c r="B19" s="693" t="s">
        <v>6</v>
      </c>
      <c r="C19" s="731">
        <v>3</v>
      </c>
      <c r="D19" s="731">
        <v>3</v>
      </c>
      <c r="E19" s="731">
        <v>3</v>
      </c>
      <c r="F19" s="731">
        <v>5</v>
      </c>
      <c r="G19" s="731">
        <v>12</v>
      </c>
      <c r="H19" s="731">
        <v>12</v>
      </c>
      <c r="I19" s="731">
        <v>3</v>
      </c>
      <c r="J19" s="731">
        <v>12</v>
      </c>
      <c r="K19" s="731">
        <v>12</v>
      </c>
      <c r="L19" s="731">
        <v>12</v>
      </c>
      <c r="M19" s="731">
        <v>12</v>
      </c>
      <c r="N19" s="731">
        <v>40</v>
      </c>
      <c r="O19" s="731">
        <v>17</v>
      </c>
      <c r="P19" s="731">
        <v>9</v>
      </c>
      <c r="Q19" s="731">
        <v>11</v>
      </c>
      <c r="R19" s="731">
        <v>13</v>
      </c>
      <c r="S19" s="731">
        <v>13</v>
      </c>
      <c r="T19" s="731">
        <v>13</v>
      </c>
      <c r="U19" s="731">
        <v>13</v>
      </c>
      <c r="V19" s="731">
        <v>13</v>
      </c>
      <c r="W19" s="731">
        <v>13</v>
      </c>
      <c r="X19" s="731">
        <f ca="1">X18</f>
        <v>14</v>
      </c>
      <c r="Y19" s="731">
        <v>25</v>
      </c>
      <c r="Z19" s="731">
        <v>20</v>
      </c>
      <c r="AA19" s="749">
        <v>20</v>
      </c>
      <c r="AB19" s="969"/>
      <c r="AC19" s="969"/>
      <c r="AD19" s="969"/>
      <c r="AE19" s="9">
        <v>1</v>
      </c>
    </row>
    <row r="20" spans="2:33" ht="26.25">
      <c r="B20" s="693" t="s">
        <v>6</v>
      </c>
      <c r="C20" s="976" t="str">
        <f t="shared" ref="C20:F21" si="4">C25</f>
        <v>N NOM DE VOTRE RECETTE | collez la--FAMILLE| Auteur &gt; VOUS</v>
      </c>
      <c r="D20" s="977">
        <f t="shared" si="4"/>
        <v>1</v>
      </c>
      <c r="E20" s="977" t="str">
        <f t="shared" si="4"/>
        <v>coupe</v>
      </c>
      <c r="F20" s="978" t="str">
        <f t="shared" si="4"/>
        <v>Recette mère ► Desserts assiette</v>
      </c>
      <c r="G20" s="1029" t="s">
        <v>7</v>
      </c>
      <c r="H20" s="1030" t="s">
        <v>8</v>
      </c>
      <c r="I20" s="1030"/>
      <c r="J20" s="2556" t="s">
        <v>9</v>
      </c>
      <c r="K20" s="2556"/>
      <c r="L20" s="2556"/>
      <c r="M20" s="2556"/>
      <c r="N20" s="2556"/>
      <c r="O20" s="2556"/>
      <c r="P20" s="2556"/>
      <c r="Q20" s="2556"/>
      <c r="R20" s="2556"/>
      <c r="S20" s="2556"/>
      <c r="T20" s="2556"/>
      <c r="U20" s="2556"/>
      <c r="V20" s="2556"/>
      <c r="W20" s="2556"/>
      <c r="X20" s="962"/>
      <c r="Y20" s="2493" t="s">
        <v>10</v>
      </c>
      <c r="Z20" s="2493"/>
      <c r="AA20" s="2557" t="str">
        <f>IF(J20="","",UPPER(LEFT(TRIM(SUBSTITUTE(J20,CHAR(160),"")),1)))</f>
        <v>N</v>
      </c>
      <c r="AB20" s="969"/>
      <c r="AC20" s="969"/>
      <c r="AD20" s="969"/>
      <c r="AE20" s="9">
        <v>1</v>
      </c>
      <c r="AF20" s="982" t="s">
        <v>579</v>
      </c>
    </row>
    <row r="21" spans="2:33" ht="26.25">
      <c r="B21" s="693" t="s">
        <v>6</v>
      </c>
      <c r="C21" s="976" t="str">
        <f t="shared" si="4"/>
        <v>N NOM DE VOTRE RECETTE | collez la--FAMILLE| Auteur &gt; VOUS</v>
      </c>
      <c r="D21" s="977">
        <f t="shared" si="4"/>
        <v>1</v>
      </c>
      <c r="E21" s="977" t="str">
        <f t="shared" si="4"/>
        <v>coupe</v>
      </c>
      <c r="F21" s="978" t="str">
        <f t="shared" si="4"/>
        <v>Recette mère ► Desserts assiette</v>
      </c>
      <c r="G21" s="16" t="s">
        <v>12</v>
      </c>
      <c r="H21" s="17" t="s">
        <v>13</v>
      </c>
      <c r="I21" s="17"/>
      <c r="J21" s="2556"/>
      <c r="K21" s="2556"/>
      <c r="L21" s="2556"/>
      <c r="M21" s="2556"/>
      <c r="N21" s="2556"/>
      <c r="O21" s="2556"/>
      <c r="P21" s="2556"/>
      <c r="Q21" s="2556"/>
      <c r="R21" s="2556"/>
      <c r="S21" s="2556"/>
      <c r="T21" s="2556"/>
      <c r="U21" s="2556"/>
      <c r="V21" s="2556"/>
      <c r="W21" s="2556"/>
      <c r="X21" s="962"/>
      <c r="Y21" s="2493"/>
      <c r="Z21" s="2493"/>
      <c r="AA21" s="2557"/>
      <c r="AB21" s="969"/>
      <c r="AC21" s="969"/>
      <c r="AD21" s="969"/>
      <c r="AE21" s="9">
        <v>1</v>
      </c>
      <c r="AF21" s="983" t="s">
        <v>668</v>
      </c>
    </row>
    <row r="22" spans="2:33" ht="18.75">
      <c r="B22" s="693" t="s">
        <v>6</v>
      </c>
      <c r="C22" s="1026" t="str">
        <f>C26</f>
        <v>N NOM DE VOTRE RECETTE | collez la--FAMILLE| Auteur &gt; VOUS</v>
      </c>
      <c r="D22" s="1027">
        <f>D26</f>
        <v>1</v>
      </c>
      <c r="E22" s="1027" t="str">
        <f>E26</f>
        <v>coupe</v>
      </c>
      <c r="F22" s="1028" t="str">
        <f>F26</f>
        <v>Recette mère ► Desserts assiette</v>
      </c>
      <c r="G22" s="811"/>
      <c r="H22" s="811"/>
      <c r="I22" s="811"/>
      <c r="J22" s="811"/>
      <c r="K22" s="811"/>
      <c r="L22" s="441" t="s">
        <v>664</v>
      </c>
      <c r="M22" s="758" t="s">
        <v>15</v>
      </c>
      <c r="N22" s="933" t="s">
        <v>16</v>
      </c>
      <c r="O22" s="933"/>
      <c r="P22" s="933"/>
      <c r="Q22" s="933"/>
      <c r="R22" s="780"/>
      <c r="S22" s="759"/>
      <c r="T22" s="759"/>
      <c r="U22" s="742"/>
      <c r="V22" s="742"/>
      <c r="W22" s="742"/>
      <c r="X22" s="742"/>
      <c r="Y22" s="742"/>
      <c r="Z22" s="357"/>
      <c r="AA22" s="20" t="str" cm="1">
        <f t="array" aca="1" ref="AA22" ca="1">IF(COUNTIF(C18:AA18,"&lt;0.5")=0,"Aucune colonne masquée ",COUNTIF(C18:AA18,"&lt;0.5") &amp; " " &amp; IF(COUNTIF(C18:AA18,"&lt;0.5")&gt;1,"colonnes masquées","colonne masquée") &amp; " " &amp; _xlfn.TEXTJOIN(" ", TRUE, IF(C18:AA18&lt;0.5,(C17:AA17),"")))&amp;" "</f>
        <v xml:space="preserve">Aucune colonne masquée  </v>
      </c>
      <c r="AB22" s="969"/>
      <c r="AC22" s="969"/>
      <c r="AD22" s="969"/>
      <c r="AE22" s="9">
        <v>1</v>
      </c>
      <c r="AF22" s="983" t="s">
        <v>670</v>
      </c>
    </row>
    <row r="23" spans="2:33" ht="18.75">
      <c r="B23" s="693" t="s">
        <v>6</v>
      </c>
      <c r="C23" s="979" t="str">
        <f>C26</f>
        <v>N NOM DE VOTRE RECETTE | collez la--FAMILLE| Auteur &gt; VOUS</v>
      </c>
      <c r="D23" s="980">
        <f>D26</f>
        <v>1</v>
      </c>
      <c r="E23" s="980" t="str">
        <f>E26</f>
        <v>coupe</v>
      </c>
      <c r="F23" s="981" t="str">
        <f>F26</f>
        <v>Recette mère ► Desserts assiette</v>
      </c>
      <c r="G23" s="760" t="s">
        <v>18</v>
      </c>
      <c r="H23" s="761"/>
      <c r="I23" s="761"/>
      <c r="J23" s="806"/>
      <c r="K23" s="807"/>
      <c r="L23" s="807"/>
      <c r="M23" s="807"/>
      <c r="N23" s="2495" t="str">
        <f>M26&amp;" - "&amp;N26&amp;" - "&amp;"Famille "&amp;" - "&amp;Y20&amp;" - "&amp;J20&amp;" - "&amp;P83&amp;" - "&amp;W89&amp;" - "&amp;X89&amp;" g- "&amp;W90&amp;" - "&amp;X90&amp;" g- "&amp;W92&amp;" -"&amp;X92&amp;" - "&amp;Y23&amp;" - "&amp;Z23&amp;" - "&amp;AA23</f>
        <v>Recette mère ► - Desserts assiette - Famille  - collez la--FAMILLE - NOM DE VOTRE RECETTE - Total Allergènes 0 - Poids garniture principale par convive - 120 g- Poids de sauce par barquette(s) - 60 g- Nb de  barquette(s) -250 - ⓫  Dupliquée pour - 727 - portions</v>
      </c>
      <c r="O23" s="2495"/>
      <c r="P23" s="2495"/>
      <c r="Q23" s="2495"/>
      <c r="R23" s="2495"/>
      <c r="S23" s="2495"/>
      <c r="T23" s="85"/>
      <c r="U23" s="753" t="str">
        <f>Z80</f>
        <v>Jour de fabrication ►</v>
      </c>
      <c r="V23" s="2497">
        <f>AA80</f>
        <v>46055.744381828707</v>
      </c>
      <c r="W23" s="2497"/>
      <c r="X23" s="963"/>
      <c r="Y23" s="762" t="s">
        <v>19</v>
      </c>
      <c r="Z23" s="23">
        <v>727</v>
      </c>
      <c r="AA23" s="763" t="str">
        <f>AA25</f>
        <v>portions</v>
      </c>
      <c r="AB23" s="969"/>
      <c r="AC23" s="969"/>
      <c r="AD23" s="969"/>
      <c r="AE23" s="9">
        <v>1</v>
      </c>
      <c r="AF23" s="991" t="s">
        <v>582</v>
      </c>
    </row>
    <row r="24" spans="2:33" ht="15.75">
      <c r="B24" s="693" t="s">
        <v>6</v>
      </c>
      <c r="C24" s="979" t="str">
        <f>C26</f>
        <v>N NOM DE VOTRE RECETTE | collez la--FAMILLE| Auteur &gt; VOUS</v>
      </c>
      <c r="D24" s="980">
        <f>D26</f>
        <v>1</v>
      </c>
      <c r="E24" s="980" t="str">
        <f>E26</f>
        <v>coupe</v>
      </c>
      <c r="F24" s="981" t="str">
        <f>F26</f>
        <v>Recette mère ► Desserts assiette</v>
      </c>
      <c r="G24" s="24">
        <v>1</v>
      </c>
      <c r="H24" s="764" t="s">
        <v>20</v>
      </c>
      <c r="I24" s="760"/>
      <c r="J24" s="760"/>
      <c r="K24" s="807"/>
      <c r="L24" s="807"/>
      <c r="M24" s="807"/>
      <c r="N24" s="2495"/>
      <c r="O24" s="2495"/>
      <c r="P24" s="2495"/>
      <c r="Q24" s="2495"/>
      <c r="R24" s="2495"/>
      <c r="S24" s="2495"/>
      <c r="T24" s="85"/>
      <c r="U24" s="754" t="str">
        <f>Z81</f>
        <v>DLC  ►</v>
      </c>
      <c r="V24" s="2497">
        <f>AA81</f>
        <v>46057.744386574072</v>
      </c>
      <c r="W24" s="2497"/>
      <c r="X24" s="963"/>
      <c r="Y24" s="357"/>
      <c r="Z24" s="780"/>
      <c r="AA24" s="808"/>
      <c r="AB24" s="969"/>
      <c r="AC24" s="969"/>
      <c r="AD24" s="969"/>
      <c r="AE24" s="9">
        <v>1</v>
      </c>
      <c r="AF24" s="994" t="s">
        <v>677</v>
      </c>
    </row>
    <row r="25" spans="2:33" ht="18.75">
      <c r="B25" s="693" t="s">
        <v>6</v>
      </c>
      <c r="C25" s="979" t="str">
        <f>C26</f>
        <v>N NOM DE VOTRE RECETTE | collez la--FAMILLE| Auteur &gt; VOUS</v>
      </c>
      <c r="D25" s="980">
        <f>D26</f>
        <v>1</v>
      </c>
      <c r="E25" s="980" t="str">
        <f>E26</f>
        <v>coupe</v>
      </c>
      <c r="F25" s="981" t="str">
        <f>F26</f>
        <v>Recette mère ► Desserts assiette</v>
      </c>
      <c r="G25" s="765"/>
      <c r="H25" s="765" t="s">
        <v>613</v>
      </c>
      <c r="I25" s="2498">
        <f>L75</f>
        <v>0</v>
      </c>
      <c r="J25" s="2498"/>
      <c r="K25" s="766"/>
      <c r="L25" s="27">
        <f>IFERROR(Z23/Z25,0)</f>
        <v>72.7</v>
      </c>
      <c r="M25" s="27"/>
      <c r="N25" s="2496"/>
      <c r="O25" s="2496"/>
      <c r="P25" s="2496"/>
      <c r="Q25" s="2495"/>
      <c r="R25" s="2495"/>
      <c r="S25" s="2495"/>
      <c r="T25" s="1007"/>
      <c r="U25" s="1007"/>
      <c r="V25" s="1007"/>
      <c r="W25" s="753" t="s">
        <v>635</v>
      </c>
      <c r="X25" s="753"/>
      <c r="Y25" s="743" t="s">
        <v>24</v>
      </c>
      <c r="Z25" s="29">
        <v>10</v>
      </c>
      <c r="AA25" s="1033" t="s">
        <v>594</v>
      </c>
      <c r="AB25" s="969"/>
      <c r="AC25" s="969"/>
      <c r="AD25" s="969"/>
      <c r="AE25" s="9">
        <v>1</v>
      </c>
    </row>
    <row r="26" spans="2:33" ht="15.75">
      <c r="B26" s="693" t="s">
        <v>6</v>
      </c>
      <c r="C26" s="1368" t="str">
        <f>G26</f>
        <v>N NOM DE VOTRE RECETTE | collez la--FAMILLE| Auteur &gt; VOUS</v>
      </c>
      <c r="D26" s="1369">
        <f>G24</f>
        <v>1</v>
      </c>
      <c r="E26" s="1368" t="str">
        <f>H24</f>
        <v>coupe</v>
      </c>
      <c r="F26" s="1370" t="str">
        <f>M26&amp;" "&amp;N26</f>
        <v>Recette mère ► Desserts assiette</v>
      </c>
      <c r="G26" s="987" t="str">
        <f>UPPER(LEFT(J20,1))&amp;" "&amp;J20&amp;" | "&amp;Y20&amp;"| "&amp;M22&amp;" "&amp;N22</f>
        <v>N NOM DE VOTRE RECETTE | collez la--FAMILLE| Auteur &gt; VOUS</v>
      </c>
      <c r="H26" s="988" t="s">
        <v>671</v>
      </c>
      <c r="I26" s="2484" t="s">
        <v>672</v>
      </c>
      <c r="J26" s="2484"/>
      <c r="K26" s="2484"/>
      <c r="L26" s="989"/>
      <c r="M26" s="989" t="str">
        <f>IF(ISTEXT(N26),"Recette mère ►",H26)</f>
        <v>Recette mère ►</v>
      </c>
      <c r="N26" s="990" t="s">
        <v>919</v>
      </c>
      <c r="O26" s="1079"/>
      <c r="P26" s="1079"/>
      <c r="Q26" s="19"/>
      <c r="R26" s="19"/>
      <c r="S26" s="19"/>
      <c r="T26" s="19"/>
      <c r="U26" s="19"/>
      <c r="V26" s="1007"/>
      <c r="W26" s="108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26" s="1080"/>
      <c r="Y26" s="743"/>
      <c r="Z26" s="743"/>
      <c r="AA26" s="1034"/>
      <c r="AB26" s="969"/>
      <c r="AC26" s="969"/>
      <c r="AD26" s="969"/>
      <c r="AE26" s="9">
        <v>1</v>
      </c>
    </row>
    <row r="27" spans="2:33" ht="15.75">
      <c r="B27" s="693" t="s">
        <v>6</v>
      </c>
      <c r="C27" s="992" t="str">
        <f>C26</f>
        <v>N NOM DE VOTRE RECETTE | collez la--FAMILLE| Auteur &gt; VOUS</v>
      </c>
      <c r="D27" s="992">
        <f>D26</f>
        <v>1</v>
      </c>
      <c r="E27" s="992" t="str">
        <f>E26</f>
        <v>coupe</v>
      </c>
      <c r="F27" s="993" t="str">
        <f>F26</f>
        <v>Recette mère ► Desserts assiette</v>
      </c>
      <c r="G27" s="31" t="s">
        <v>25</v>
      </c>
      <c r="H27" s="31" t="s">
        <v>26</v>
      </c>
      <c r="I27" s="31" t="s">
        <v>27</v>
      </c>
      <c r="J27" s="31" t="s">
        <v>28</v>
      </c>
      <c r="K27" s="32" t="s">
        <v>29</v>
      </c>
      <c r="L27" s="31" t="s">
        <v>30</v>
      </c>
      <c r="M27" s="33" t="s">
        <v>31</v>
      </c>
      <c r="N27" s="1068" t="s">
        <v>32</v>
      </c>
      <c r="O27" s="31" t="s">
        <v>33</v>
      </c>
      <c r="P27" s="31" t="s">
        <v>34</v>
      </c>
      <c r="Q27" s="31" t="s">
        <v>35</v>
      </c>
      <c r="R27" s="31" t="s">
        <v>36</v>
      </c>
      <c r="S27" s="31" t="s">
        <v>674</v>
      </c>
      <c r="T27" s="31" t="s">
        <v>675</v>
      </c>
      <c r="U27" s="31" t="s">
        <v>676</v>
      </c>
      <c r="V27" s="31" t="s">
        <v>894</v>
      </c>
      <c r="W27" s="31" t="s">
        <v>895</v>
      </c>
      <c r="X27" s="31" t="s">
        <v>896</v>
      </c>
      <c r="Y27" s="31" t="s">
        <v>897</v>
      </c>
      <c r="Z27" s="31" t="s">
        <v>898</v>
      </c>
      <c r="AA27" s="375" t="s">
        <v>920</v>
      </c>
      <c r="AB27" s="969"/>
      <c r="AC27" s="969"/>
      <c r="AD27" s="969"/>
      <c r="AE27" s="9">
        <v>1</v>
      </c>
    </row>
    <row r="28" spans="2:33" ht="18.75">
      <c r="B28" s="693" t="s">
        <v>6</v>
      </c>
      <c r="C28" s="979" t="str">
        <f>C26</f>
        <v>N NOM DE VOTRE RECETTE | collez la--FAMILLE| Auteur &gt; VOUS</v>
      </c>
      <c r="D28" s="980">
        <f>D26</f>
        <v>1</v>
      </c>
      <c r="E28" s="979" t="str">
        <f>E26</f>
        <v>coupe</v>
      </c>
      <c r="F28" s="981" t="str">
        <f>F26</f>
        <v>Recette mère ► Desserts assiette</v>
      </c>
      <c r="G28" s="34" t="s">
        <v>37</v>
      </c>
      <c r="H28" s="35" t="s">
        <v>1</v>
      </c>
      <c r="I28" s="36"/>
      <c r="J28" s="2417" t="s">
        <v>38</v>
      </c>
      <c r="K28" s="2419" t="s">
        <v>39</v>
      </c>
      <c r="L28" s="2393" t="s">
        <v>44</v>
      </c>
      <c r="M28" s="2486" t="s">
        <v>40</v>
      </c>
      <c r="N28" s="1069" t="str">
        <f>"Colonne "&amp;SUBSTITUTE(ADDRESS(1,COLUMN(),4),"1","")</f>
        <v>Colonne N</v>
      </c>
      <c r="O28" s="1070" t="str">
        <f>"Colonne "&amp;SUBSTITUTE(ADDRESS(1,COLUMN(),4),"1","")</f>
        <v>Colonne O</v>
      </c>
      <c r="P28" s="1081" t="s">
        <v>43</v>
      </c>
      <c r="Q28" s="37" t="s">
        <v>3</v>
      </c>
      <c r="R28" s="2387" t="s">
        <v>3</v>
      </c>
      <c r="S28" s="2387" t="s">
        <v>45</v>
      </c>
      <c r="T28" s="2389" t="s">
        <v>46</v>
      </c>
      <c r="U28" s="2387" t="s">
        <v>47</v>
      </c>
      <c r="V28" s="2501" t="s">
        <v>322</v>
      </c>
      <c r="W28" s="2499" t="s">
        <v>323</v>
      </c>
      <c r="X28" s="1085"/>
      <c r="Y28" s="2490" t="s">
        <v>610</v>
      </c>
      <c r="Z28" s="2490" t="s">
        <v>611</v>
      </c>
      <c r="AA28" s="2488" t="s">
        <v>589</v>
      </c>
      <c r="AB28" s="969"/>
      <c r="AC28" s="969"/>
      <c r="AD28" s="969"/>
      <c r="AE28" s="9">
        <v>1</v>
      </c>
    </row>
    <row r="29" spans="2:33" ht="15.75">
      <c r="B29" s="693" t="s">
        <v>6</v>
      </c>
      <c r="C29" s="979" t="str">
        <f>C26</f>
        <v>N NOM DE VOTRE RECETTE | collez la--FAMILLE| Auteur &gt; VOUS</v>
      </c>
      <c r="D29" s="980">
        <f>D26</f>
        <v>1</v>
      </c>
      <c r="E29" s="979" t="str">
        <f>E26</f>
        <v>coupe</v>
      </c>
      <c r="F29" s="981" t="str">
        <f>F26</f>
        <v>Recette mère ► Desserts assiette</v>
      </c>
      <c r="G29" s="38" t="s">
        <v>48</v>
      </c>
      <c r="H29" s="4" t="s">
        <v>2</v>
      </c>
      <c r="I29" s="39" t="s">
        <v>49</v>
      </c>
      <c r="J29" s="2396"/>
      <c r="K29" s="2485"/>
      <c r="L29" s="2394"/>
      <c r="M29" s="2487"/>
      <c r="N29" s="692" t="s">
        <v>903</v>
      </c>
      <c r="O29" s="1016" t="s">
        <v>879</v>
      </c>
      <c r="P29" s="1017" t="s">
        <v>50</v>
      </c>
      <c r="Q29" s="1015">
        <v>1</v>
      </c>
      <c r="R29" s="2388"/>
      <c r="S29" s="2388"/>
      <c r="T29" s="2390"/>
      <c r="U29" s="2388"/>
      <c r="V29" s="2502"/>
      <c r="W29" s="2500"/>
      <c r="X29" s="1086" t="s">
        <v>903</v>
      </c>
      <c r="Y29" s="2491"/>
      <c r="Z29" s="2491"/>
      <c r="AA29" s="2489"/>
      <c r="AB29" s="969"/>
      <c r="AC29" s="969"/>
      <c r="AD29" s="969"/>
      <c r="AE29" s="9">
        <v>1</v>
      </c>
    </row>
    <row r="30" spans="2:33" ht="15.75">
      <c r="B30" s="693" t="s">
        <v>6</v>
      </c>
      <c r="C30" s="979" t="str">
        <f>C26</f>
        <v>N NOM DE VOTRE RECETTE | collez la--FAMILLE| Auteur &gt; VOUS</v>
      </c>
      <c r="D30" s="980">
        <f>D26</f>
        <v>1</v>
      </c>
      <c r="E30" s="979" t="str">
        <f>E26</f>
        <v>coupe</v>
      </c>
      <c r="F30" s="981" t="str">
        <f>F26</f>
        <v>Recette mère ► Desserts assiette</v>
      </c>
      <c r="G30" s="41"/>
      <c r="H30" s="5"/>
      <c r="I30" s="22" t="str">
        <f t="shared" ref="I30:I74" si="5">IF(OR(ISTEXT(G30), G30&lt;=0, J30&lt;=0), "", "de")</f>
        <v/>
      </c>
      <c r="J30" s="50"/>
      <c r="K30" s="711"/>
      <c r="L30" s="732">
        <f>IF(OR(M30="",M30=0),0,M30*IFERROR(_xlfn.XLOOKUP(K30,K84:AA84,K85:AA85,"",0,1)*J30*IF(G30&gt;0,G30,1),IFERROR(_xlfn.XLOOKUP(K30,K86:AA86,K87:AA87,"",0,1)*J30*IF(G30&gt;0,G30,1),0)))</f>
        <v>0</v>
      </c>
      <c r="M30" s="712">
        <v>1</v>
      </c>
      <c r="N30" s="713"/>
      <c r="O30" s="1071"/>
      <c r="P30" s="1018">
        <f>IF(L75=0,0,(L30/L75)*Q29*1000)</f>
        <v>0</v>
      </c>
      <c r="Q30" s="46">
        <f>IF(L75=0,0,(G30/L75)*Q29)</f>
        <v>0</v>
      </c>
      <c r="R30" s="733">
        <f>IF(Z25&lt;&gt;0,G30*M30*L25,0)</f>
        <v>0</v>
      </c>
      <c r="S30" s="767">
        <f t="shared" ref="S30:S74" si="6">H30</f>
        <v>0</v>
      </c>
      <c r="T30" s="44" t="str">
        <f>IF(OR(Z25="",Z25=0,L30=0),"",L30*M30*L25)</f>
        <v/>
      </c>
      <c r="U30" s="378" t="str">
        <f>IF(K30="","",IF(T30="","",IF(T30=0,0,IF(SUM(COUNTIF(K84:U84,SUBSTITUTE(TRIM(K30)," (s)","")),COUNTIF(K86:U86,SUBSTITUTE(TRIM(K30)," (s)","")),COUNTIF(K85:U85,SUBSTITUTE(TRIM(K30)," (s)","")),COUNTIF(K87:U87,SUBSTITUTE(TRIM(K30)," (s)","")))&gt;0,IF(ROUND(T30,3)&gt;=1,ROUND(T30,3)&amp;" L",ROUND(T30*100,0)&amp;" cl"),IF(SUM(COUNTIF(V84:AA84,SUBSTITUTE(TRIM(K30)," (s)","")),COUNTIF(V86:AA86,SUBSTITUTE(TRIM(K30)," (s)","")),COUNTIF(V85:AA85,SUBSTITUTE(TRIM(K30)," (s)","")),COUNTIF(V87:AA87,SUBSTITUTE(TRIM(K30)," (s)","")))&gt;0,IF(ROUND(T30,3)&gt;=1,ROUND(T30,3)&amp;" Kg",ROUND(T30*1000,0)&amp;" g"),"")))))</f>
        <v/>
      </c>
      <c r="V30" s="379"/>
      <c r="W30" s="714">
        <f>IF(OR(V30="",V30=0),0,IF(ISTEXT(G30),0,IFERROR(IF(OR(T30="",T30=0),R30,T30)*V30,0)))</f>
        <v>0</v>
      </c>
      <c r="X30" s="967">
        <f>N30</f>
        <v>0</v>
      </c>
      <c r="Y30" s="1031"/>
      <c r="Z30" s="769"/>
      <c r="AA30" s="770"/>
      <c r="AB30" s="969"/>
      <c r="AC30" s="969"/>
      <c r="AD30" s="969"/>
      <c r="AE30" s="9">
        <v>1</v>
      </c>
    </row>
    <row r="31" spans="2:33" ht="15.75">
      <c r="B31" s="693" t="s">
        <v>6</v>
      </c>
      <c r="C31" s="979" t="str">
        <f>C26</f>
        <v>N NOM DE VOTRE RECETTE | collez la--FAMILLE| Auteur &gt; VOUS</v>
      </c>
      <c r="D31" s="980">
        <f>D26</f>
        <v>1</v>
      </c>
      <c r="E31" s="979" t="str">
        <f>E26</f>
        <v>coupe</v>
      </c>
      <c r="F31" s="981" t="str">
        <f>F26</f>
        <v>Recette mère ► Desserts assiette</v>
      </c>
      <c r="G31" s="41"/>
      <c r="H31" s="6"/>
      <c r="I31" s="22" t="str">
        <f t="shared" si="5"/>
        <v/>
      </c>
      <c r="J31" s="50"/>
      <c r="K31" s="711"/>
      <c r="L31" s="732">
        <f>IF(OR(M31="",M31=0),0,M31*IFERROR(_xlfn.XLOOKUP(K31,K84:AA84,K85:AA85,"",0,1)*J31*IF(G31&gt;0,G31,1),IFERROR(_xlfn.XLOOKUP(K31,K86:AA86,K87:AA87,"",0,1)*J31*IF(G31&gt;0,G31,1),0)))</f>
        <v>0</v>
      </c>
      <c r="M31" s="712">
        <v>1</v>
      </c>
      <c r="N31" s="713"/>
      <c r="O31" s="1071"/>
      <c r="P31" s="1018">
        <f>IF(L75=0,0,(L31/L75)*Q29*1000)</f>
        <v>0</v>
      </c>
      <c r="Q31" s="46">
        <f>IF(L75=0,0,(G31/L75)*Q29)</f>
        <v>0</v>
      </c>
      <c r="R31" s="734">
        <f>IF(Z25&lt;&gt;0,G31*M31*L25,0)</f>
        <v>0</v>
      </c>
      <c r="S31" s="771">
        <f t="shared" si="6"/>
        <v>0</v>
      </c>
      <c r="T31" s="44" t="str">
        <f>IF(OR(Z25="",Z25=0,L31=0),"",L31*M31*L25)</f>
        <v/>
      </c>
      <c r="U31" s="380" t="str">
        <f>IF(K31="","",IF(T31="","",IF(T31=0,0,IF(SUM(COUNTIF(K84:U84,SUBSTITUTE(TRIM(K31)," (s)","")),COUNTIF(K86:U86,SUBSTITUTE(TRIM(K31)," (s)","")),COUNTIF(K85:U85,SUBSTITUTE(TRIM(K31)," (s)","")),COUNTIF(K87:U87,SUBSTITUTE(TRIM(K31)," (s)","")))&gt;0,IF(ROUND(T31,3)&gt;=1,ROUND(T31,3)&amp;" L",ROUND(T31*100,0)&amp;" cl"),IF(SUM(COUNTIF(V84:AA84,SUBSTITUTE(TRIM(K31)," (s)","")),COUNTIF(V86:AA86,SUBSTITUTE(TRIM(K31)," (s)","")),COUNTIF(V85:AA85,SUBSTITUTE(TRIM(K31)," (s)","")),COUNTIF(V87:AA87,SUBSTITUTE(TRIM(K31)," (s)","")))&gt;0,IF(ROUND(T31,3)&gt;=1,ROUND(T31,3)&amp;" Kg",ROUND(T31*1000,0)&amp;" g"),"")))))</f>
        <v/>
      </c>
      <c r="V31" s="379">
        <v>1</v>
      </c>
      <c r="W31" s="714">
        <f>IF(OR(V31="",V31=0),0,IF(ISTEXT(G31),0,IFERROR(IF(OR(T31="",T31=0),R31,T31)*V31,0)))</f>
        <v>0</v>
      </c>
      <c r="X31" s="967">
        <f t="shared" ref="X31:X74" si="7">N31</f>
        <v>0</v>
      </c>
      <c r="Y31" s="768"/>
      <c r="Z31" s="769"/>
      <c r="AA31" s="770"/>
      <c r="AB31" s="969"/>
      <c r="AC31" s="969"/>
      <c r="AD31" s="969"/>
      <c r="AE31" s="9">
        <v>1</v>
      </c>
    </row>
    <row r="32" spans="2:33" ht="15.75">
      <c r="B32" s="695" t="str">
        <f>IF(N32&lt;&gt;"","A","►")</f>
        <v>►</v>
      </c>
      <c r="C32" s="979" t="str">
        <f>C26</f>
        <v>N NOM DE VOTRE RECETTE | collez la--FAMILLE| Auteur &gt; VOUS</v>
      </c>
      <c r="D32" s="980">
        <f>D26</f>
        <v>1</v>
      </c>
      <c r="E32" s="979" t="str">
        <f>E26</f>
        <v>coupe</v>
      </c>
      <c r="F32" s="981" t="str">
        <f>F26</f>
        <v>Recette mère ► Desserts assiette</v>
      </c>
      <c r="G32" s="41"/>
      <c r="H32" s="6"/>
      <c r="I32" s="22" t="str">
        <f t="shared" si="5"/>
        <v/>
      </c>
      <c r="J32" s="50"/>
      <c r="K32" s="711"/>
      <c r="L32" s="732">
        <f>IF(OR(M32="",M32=0),0,M32*IFERROR(_xlfn.XLOOKUP(K32,K84:AA84,K85:AA85,"",0,1)*J32*IF(G32&gt;0,G32,1),IFERROR(_xlfn.XLOOKUP(K32,K86:AA86,K87:AA87,"",0,1)*J32*IF(G32&gt;0,G32,1),0)))</f>
        <v>0</v>
      </c>
      <c r="M32" s="712">
        <v>1</v>
      </c>
      <c r="N32" s="713"/>
      <c r="O32" s="1071"/>
      <c r="P32" s="1018">
        <f>IF(L75=0,0,(L32/L75)*Q29*1000)</f>
        <v>0</v>
      </c>
      <c r="Q32" s="46">
        <f>IF(L75=0,0,(G32/L75)*Q29)</f>
        <v>0</v>
      </c>
      <c r="R32" s="735">
        <f>IF(Z25&lt;&gt;0,G32*M32*L25,0)</f>
        <v>0</v>
      </c>
      <c r="S32" s="772">
        <f t="shared" si="6"/>
        <v>0</v>
      </c>
      <c r="T32" s="44" t="str">
        <f>IF(OR(Z25="",Z25=0,L32=0),"",L32*M32*L25)</f>
        <v/>
      </c>
      <c r="U32" s="384" t="str">
        <f>IF(K32="","",IF(T32="","",IF(T32=0,0,IF(SUM(COUNTIF(K84:U84,SUBSTITUTE(TRIM(K32)," (s)","")),COUNTIF(K86:U86,SUBSTITUTE(TRIM(K32)," (s)","")),COUNTIF(K85:U85,SUBSTITUTE(TRIM(K32)," (s)","")),COUNTIF(K87:U87,SUBSTITUTE(TRIM(K32)," (s)","")))&gt;0,IF(ROUND(T32,3)&gt;=1,ROUND(T32,3)&amp;" L",ROUND(T32*100,0)&amp;" cl"),IF(SUM(COUNTIF(V84:AA84,SUBSTITUTE(TRIM(K32)," (s)","")),COUNTIF(V86:AA86,SUBSTITUTE(TRIM(K32)," (s)","")),COUNTIF(V85:AA85,SUBSTITUTE(TRIM(K32)," (s)","")),COUNTIF(V87:AA87,SUBSTITUTE(TRIM(K32)," (s)","")))&gt;0,IF(ROUND(T32,3)&gt;=1,ROUND(T32,3)&amp;" Kg",ROUND(T32*1000,0)&amp;" g"),"")))))</f>
        <v/>
      </c>
      <c r="V32" s="379"/>
      <c r="W32" s="714">
        <f t="shared" ref="W32:W74" si="8">IF(OR(V32="",V32=0),0,IF(ISTEXT(G32),0,IFERROR(IF(OR(T32="",T32=0),R32,T32)*V32,0)))</f>
        <v>0</v>
      </c>
      <c r="X32" s="967">
        <f t="shared" si="7"/>
        <v>0</v>
      </c>
      <c r="Y32" s="768"/>
      <c r="Z32" s="769"/>
      <c r="AA32" s="770"/>
      <c r="AB32" s="969"/>
      <c r="AC32" s="969"/>
      <c r="AD32" s="969"/>
      <c r="AE32" s="9">
        <v>1</v>
      </c>
    </row>
    <row r="33" spans="2:31" ht="15.75">
      <c r="B33" s="695" t="str">
        <f t="shared" ref="B33:B36" si="9">IF(N33&lt;&gt;"","A","►")</f>
        <v>►</v>
      </c>
      <c r="C33" s="979" t="str">
        <f>C26</f>
        <v>N NOM DE VOTRE RECETTE | collez la--FAMILLE| Auteur &gt; VOUS</v>
      </c>
      <c r="D33" s="980">
        <f>D26</f>
        <v>1</v>
      </c>
      <c r="E33" s="979" t="str">
        <f>E26</f>
        <v>coupe</v>
      </c>
      <c r="F33" s="981" t="str">
        <f>F26</f>
        <v>Recette mère ► Desserts assiette</v>
      </c>
      <c r="G33" s="41"/>
      <c r="H33" s="6"/>
      <c r="I33" s="22" t="str">
        <f t="shared" si="5"/>
        <v/>
      </c>
      <c r="J33" s="50"/>
      <c r="K33" s="711"/>
      <c r="L33" s="732">
        <f>IF(OR(M33="",M33=0),0,M33*IFERROR(_xlfn.XLOOKUP(K33,K84:AA84,K85:AA85,"",0,1)*J33*IF(G33&gt;0,G33,1),IFERROR(_xlfn.XLOOKUP(K33,K86:AA86,K87:AA87,"",0,1)*J33*IF(G33&gt;0,G33,1),0)))</f>
        <v>0</v>
      </c>
      <c r="M33" s="712">
        <v>1</v>
      </c>
      <c r="N33" s="713"/>
      <c r="O33" s="1071"/>
      <c r="P33" s="1018">
        <f>IF(L75=0,0,(L33/L75)*Q29*1000)</f>
        <v>0</v>
      </c>
      <c r="Q33" s="46">
        <f>IF(L75=0,0,(G33/L75)*Q29)</f>
        <v>0</v>
      </c>
      <c r="R33" s="734">
        <f>IF(Z25&lt;&gt;0,G33*M33*L25,0)</f>
        <v>0</v>
      </c>
      <c r="S33" s="771">
        <f t="shared" si="6"/>
        <v>0</v>
      </c>
      <c r="T33" s="44" t="str">
        <f>IF(OR(Z25="",Z25=0,L33=0),"",L33*M33*L25)</f>
        <v/>
      </c>
      <c r="U33" s="380" t="str">
        <f>IF(K33="","",IF(T33="","",IF(T33=0,0,IF(SUM(COUNTIF(K84:U84,SUBSTITUTE(TRIM(K33)," (s)","")),COUNTIF(K86:U86,SUBSTITUTE(TRIM(K33)," (s)","")),COUNTIF(K85:U85,SUBSTITUTE(TRIM(K33)," (s)","")),COUNTIF(K87:U87,SUBSTITUTE(TRIM(K33)," (s)","")))&gt;0,IF(ROUND(T33,3)&gt;=1,ROUND(T33,3)&amp;" L",ROUND(T33*100,0)&amp;" cl"),IF(SUM(COUNTIF(V84:AA84,SUBSTITUTE(TRIM(K33)," (s)","")),COUNTIF(V86:AA86,SUBSTITUTE(TRIM(K33)," (s)","")),COUNTIF(V85:AA85,SUBSTITUTE(TRIM(K33)," (s)","")),COUNTIF(V87:AA87,SUBSTITUTE(TRIM(K33)," (s)","")))&gt;0,IF(ROUND(T33,3)&gt;=1,ROUND(T33,3)&amp;" Kg",ROUND(T33*1000,0)&amp;" g"),"")))))</f>
        <v/>
      </c>
      <c r="V33" s="379"/>
      <c r="W33" s="714">
        <f t="shared" si="8"/>
        <v>0</v>
      </c>
      <c r="X33" s="967">
        <f t="shared" si="7"/>
        <v>0</v>
      </c>
      <c r="Y33" s="768"/>
      <c r="Z33" s="769"/>
      <c r="AA33" s="770"/>
      <c r="AB33" s="969"/>
      <c r="AC33" s="969"/>
      <c r="AD33" s="969"/>
      <c r="AE33" s="9">
        <v>1</v>
      </c>
    </row>
    <row r="34" spans="2:31" ht="15.75">
      <c r="B34" s="695" t="str">
        <f>IF(N34&lt;&gt;"","A","►")</f>
        <v>►</v>
      </c>
      <c r="C34" s="979" t="str">
        <f>C26</f>
        <v>N NOM DE VOTRE RECETTE | collez la--FAMILLE| Auteur &gt; VOUS</v>
      </c>
      <c r="D34" s="980">
        <f>D26</f>
        <v>1</v>
      </c>
      <c r="E34" s="979" t="str">
        <f>E26</f>
        <v>coupe</v>
      </c>
      <c r="F34" s="981" t="str">
        <f>F26</f>
        <v>Recette mère ► Desserts assiette</v>
      </c>
      <c r="G34" s="41"/>
      <c r="H34" s="6"/>
      <c r="I34" s="22" t="str">
        <f t="shared" si="5"/>
        <v/>
      </c>
      <c r="J34" s="50"/>
      <c r="K34" s="711"/>
      <c r="L34" s="732">
        <f>IF(OR(M34="",M34=0),0,M34*IFERROR(_xlfn.XLOOKUP(K34,K84:AA84,K85:AA85,"",0,1)*J34*IF(G34&gt;0,G34,1),IFERROR(_xlfn.XLOOKUP(K34,K86:AA86,K87:AA87,"",0,1)*J34*IF(G34&gt;0,G34,1),0)))</f>
        <v>0</v>
      </c>
      <c r="M34" s="712">
        <v>1</v>
      </c>
      <c r="N34" s="713"/>
      <c r="O34" s="1071"/>
      <c r="P34" s="1018">
        <f>IF(L75=0,0,(L34/L75)*Q29*1000)</f>
        <v>0</v>
      </c>
      <c r="Q34" s="46">
        <f>IF(L75=0,0,(G34/L75)*Q29)</f>
        <v>0</v>
      </c>
      <c r="R34" s="735">
        <f>IF(Z25&lt;&gt;0,G34*M34*L25,0)</f>
        <v>0</v>
      </c>
      <c r="S34" s="772">
        <f t="shared" si="6"/>
        <v>0</v>
      </c>
      <c r="T34" s="44" t="str">
        <f>IF(OR(Z25="",Z25=0,L34=0),"",L34*M34*L25)</f>
        <v/>
      </c>
      <c r="U34" s="384" t="str">
        <f>IF(K34="","",IF(T34="","",IF(T34=0,0,IF(SUM(COUNTIF(K84:U84,SUBSTITUTE(TRIM(K34)," (s)","")),COUNTIF(K86:U86,SUBSTITUTE(TRIM(K34)," (s)","")),COUNTIF(K85:U85,SUBSTITUTE(TRIM(K34)," (s)","")),COUNTIF(K87:U87,SUBSTITUTE(TRIM(K34)," (s)","")))&gt;0,IF(ROUND(T34,3)&gt;=1,ROUND(T34,3)&amp;" L",ROUND(T34*100,0)&amp;" cl"),IF(SUM(COUNTIF(V84:AA84,SUBSTITUTE(TRIM(K34)," (s)","")),COUNTIF(V86:AA86,SUBSTITUTE(TRIM(K34)," (s)","")),COUNTIF(V85:AA85,SUBSTITUTE(TRIM(K34)," (s)","")),COUNTIF(V87:AA87,SUBSTITUTE(TRIM(K34)," (s)","")))&gt;0,IF(ROUND(T34,3)&gt;=1,ROUND(T34,3)&amp;" Kg",ROUND(T34*1000,0)&amp;" g"),"")))))</f>
        <v/>
      </c>
      <c r="V34" s="379"/>
      <c r="W34" s="714">
        <f t="shared" si="8"/>
        <v>0</v>
      </c>
      <c r="X34" s="967">
        <f t="shared" si="7"/>
        <v>0</v>
      </c>
      <c r="Y34" s="768"/>
      <c r="Z34" s="769"/>
      <c r="AA34" s="770"/>
      <c r="AB34" s="969"/>
      <c r="AC34" s="969"/>
      <c r="AD34" s="969"/>
      <c r="AE34" s="9">
        <v>1</v>
      </c>
    </row>
    <row r="35" spans="2:31" ht="15.75">
      <c r="B35" s="695" t="str">
        <f t="shared" si="9"/>
        <v>►</v>
      </c>
      <c r="C35" s="979" t="str">
        <f>C26</f>
        <v>N NOM DE VOTRE RECETTE | collez la--FAMILLE| Auteur &gt; VOUS</v>
      </c>
      <c r="D35" s="980">
        <f>D26</f>
        <v>1</v>
      </c>
      <c r="E35" s="979" t="str">
        <f>E26</f>
        <v>coupe</v>
      </c>
      <c r="F35" s="981" t="str">
        <f>F26</f>
        <v>Recette mère ► Desserts assiette</v>
      </c>
      <c r="G35" s="41"/>
      <c r="H35" s="6"/>
      <c r="I35" s="22" t="str">
        <f t="shared" si="5"/>
        <v/>
      </c>
      <c r="J35" s="50"/>
      <c r="K35" s="711"/>
      <c r="L35" s="732">
        <f>IF(OR(M35="",M35=0),0,M35*IFERROR(_xlfn.XLOOKUP(K35,K84:AA84,K85:AA85,"",0,1)*J35*IF(G35&gt;0,G35,1),IFERROR(_xlfn.XLOOKUP(K35,K86:AA86,K87:AA87,"",0,1)*J35*IF(G35&gt;0,G35,1),0)))</f>
        <v>0</v>
      </c>
      <c r="M35" s="712">
        <v>1</v>
      </c>
      <c r="N35" s="713"/>
      <c r="O35" s="1071"/>
      <c r="P35" s="1018">
        <f>IF(L75=0,0,(L35/L75)*Q29*1000)</f>
        <v>0</v>
      </c>
      <c r="Q35" s="46">
        <f>IF(L75=0,0,(G35/L75)*Q29)</f>
        <v>0</v>
      </c>
      <c r="R35" s="734">
        <f>IF(Z25&lt;&gt;0,G35*M35*L25,0)</f>
        <v>0</v>
      </c>
      <c r="S35" s="771">
        <f t="shared" si="6"/>
        <v>0</v>
      </c>
      <c r="T35" s="44" t="str">
        <f>IF(OR(Z25="",Z25=0,L35=0),"",L35*M35*L25)</f>
        <v/>
      </c>
      <c r="U35" s="380" t="str">
        <f>IF(K35="","",IF(T35="","",IF(T35=0,0,IF(SUM(COUNTIF(K84:U84,SUBSTITUTE(TRIM(K35)," (s)","")),COUNTIF(K86:U86,SUBSTITUTE(TRIM(K35)," (s)","")),COUNTIF(K85:U85,SUBSTITUTE(TRIM(K35)," (s)","")),COUNTIF(K87:U87,SUBSTITUTE(TRIM(K35)," (s)","")))&gt;0,IF(ROUND(T35,3)&gt;=1,ROUND(T35,3)&amp;" L",ROUND(T35*100,0)&amp;" cl"),IF(SUM(COUNTIF(V84:AA84,SUBSTITUTE(TRIM(K35)," (s)","")),COUNTIF(V86:AA86,SUBSTITUTE(TRIM(K35)," (s)","")),COUNTIF(V85:AA85,SUBSTITUTE(TRIM(K35)," (s)","")),COUNTIF(V87:AA87,SUBSTITUTE(TRIM(K35)," (s)","")))&gt;0,IF(ROUND(T35,3)&gt;=1,ROUND(T35,3)&amp;" Kg",ROUND(T35*1000,0)&amp;" g"),"")))))</f>
        <v/>
      </c>
      <c r="V35" s="379"/>
      <c r="W35" s="714">
        <f t="shared" si="8"/>
        <v>0</v>
      </c>
      <c r="X35" s="967">
        <f t="shared" si="7"/>
        <v>0</v>
      </c>
      <c r="Y35" s="768"/>
      <c r="Z35" s="769"/>
      <c r="AA35" s="770"/>
      <c r="AB35" s="969"/>
      <c r="AC35" s="969"/>
      <c r="AD35" s="969"/>
      <c r="AE35" s="9">
        <v>1</v>
      </c>
    </row>
    <row r="36" spans="2:31" ht="15.75">
      <c r="B36" s="695" t="str">
        <f t="shared" si="9"/>
        <v>►</v>
      </c>
      <c r="C36" s="979" t="str">
        <f>C26</f>
        <v>N NOM DE VOTRE RECETTE | collez la--FAMILLE| Auteur &gt; VOUS</v>
      </c>
      <c r="D36" s="980">
        <f>D26</f>
        <v>1</v>
      </c>
      <c r="E36" s="979" t="str">
        <f>E26</f>
        <v>coupe</v>
      </c>
      <c r="F36" s="981" t="str">
        <f>F26</f>
        <v>Recette mère ► Desserts assiette</v>
      </c>
      <c r="G36" s="41"/>
      <c r="H36" s="6"/>
      <c r="I36" s="22" t="str">
        <f t="shared" si="5"/>
        <v/>
      </c>
      <c r="J36" s="50"/>
      <c r="K36" s="711"/>
      <c r="L36" s="732">
        <f>IF(OR(M36="",M36=0),0,M36*IFERROR(_xlfn.XLOOKUP(K36,K84:AA84,K85:AA85,"",0,1)*J36*IF(G36&gt;0,G36,1),IFERROR(_xlfn.XLOOKUP(K36,K86:AA86,K87:AA87,"",0,1)*J36*IF(G36&gt;0,G36,1),0)))</f>
        <v>0</v>
      </c>
      <c r="M36" s="712">
        <v>1</v>
      </c>
      <c r="N36" s="713"/>
      <c r="O36" s="1071"/>
      <c r="P36" s="1018">
        <f>IF(L75=0,0,(L36/L75)*Q29*1000)</f>
        <v>0</v>
      </c>
      <c r="Q36" s="46">
        <f>IF(L75=0,0,(G36/L75)*Q29)</f>
        <v>0</v>
      </c>
      <c r="R36" s="735">
        <f>IF(Z25&lt;&gt;0,G36*M36*L25,0)</f>
        <v>0</v>
      </c>
      <c r="S36" s="772">
        <f t="shared" si="6"/>
        <v>0</v>
      </c>
      <c r="T36" s="44" t="str">
        <f>IF(OR(Z25="",Z25=0,L36=0),"",L36*M36*L25)</f>
        <v/>
      </c>
      <c r="U36" s="387" t="str">
        <f>IF(K36="","",IF(T36="","",IF(T36=0,0,IF(SUM(COUNTIF(K84:U84,SUBSTITUTE(TRIM(K36)," (s)","")),COUNTIF(K86:U86,SUBSTITUTE(TRIM(K36)," (s)","")),COUNTIF(K85:U85,SUBSTITUTE(TRIM(K36)," (s)","")),COUNTIF(K87:U87,SUBSTITUTE(TRIM(K36)," (s)","")))&gt;0,IF(ROUND(T36,3)&gt;=1,ROUND(T36,3)&amp;" L",ROUND(T36*100,0)&amp;" cl"),IF(SUM(COUNTIF(V84:AA84,SUBSTITUTE(TRIM(K36)," (s)","")),COUNTIF(V86:AA86,SUBSTITUTE(TRIM(K36)," (s)","")),COUNTIF(V85:AA85,SUBSTITUTE(TRIM(K36)," (s)","")),COUNTIF(V87:AA87,SUBSTITUTE(TRIM(K36)," (s)","")))&gt;0,IF(ROUND(T36,3)&gt;=1,ROUND(T36,3)&amp;" Kg",ROUND(T36*1000,0)&amp;" g"),"")))))</f>
        <v/>
      </c>
      <c r="V36" s="379"/>
      <c r="W36" s="714">
        <f t="shared" si="8"/>
        <v>0</v>
      </c>
      <c r="X36" s="967">
        <f t="shared" si="7"/>
        <v>0</v>
      </c>
      <c r="Y36" s="768"/>
      <c r="Z36" s="769"/>
      <c r="AA36" s="770"/>
      <c r="AB36" s="969"/>
      <c r="AC36" s="969"/>
      <c r="AD36" s="969"/>
      <c r="AE36" s="9">
        <v>1</v>
      </c>
    </row>
    <row r="37" spans="2:31" ht="15.75">
      <c r="B37" s="695" t="str">
        <f>IF(N37&lt;&gt;"","A","►")</f>
        <v>►</v>
      </c>
      <c r="C37" s="979" t="str">
        <f>C26</f>
        <v>N NOM DE VOTRE RECETTE | collez la--FAMILLE| Auteur &gt; VOUS</v>
      </c>
      <c r="D37" s="980">
        <f>D26</f>
        <v>1</v>
      </c>
      <c r="E37" s="979" t="str">
        <f>E26</f>
        <v>coupe</v>
      </c>
      <c r="F37" s="981" t="str">
        <f>F26</f>
        <v>Recette mère ► Desserts assiette</v>
      </c>
      <c r="G37" s="41"/>
      <c r="H37" s="6"/>
      <c r="I37" s="22" t="str">
        <f t="shared" si="5"/>
        <v/>
      </c>
      <c r="J37" s="50"/>
      <c r="K37" s="711"/>
      <c r="L37" s="732">
        <f>IF(OR(M37="",M37=0),0,M37*IFERROR(_xlfn.XLOOKUP(K37,K84:AA84,K85:AA85,"",0,1)*J37*IF(G37&gt;0,G37,1),IFERROR(_xlfn.XLOOKUP(K37,K86:AA86,K87:AA87,"",0,1)*J37*IF(G37&gt;0,G37,1),0)))</f>
        <v>0</v>
      </c>
      <c r="M37" s="712">
        <v>1</v>
      </c>
      <c r="N37" s="713"/>
      <c r="O37" s="1071"/>
      <c r="P37" s="1018">
        <f>IF(L75=0,0,(L37/L75)*Q29*1000)</f>
        <v>0</v>
      </c>
      <c r="Q37" s="46">
        <f>IF(L75=0,0,(G37/L75)*Q29)</f>
        <v>0</v>
      </c>
      <c r="R37" s="734">
        <f>IF(Z25&lt;&gt;0,G37*M37*L25,0)</f>
        <v>0</v>
      </c>
      <c r="S37" s="771">
        <f t="shared" si="6"/>
        <v>0</v>
      </c>
      <c r="T37" s="44" t="str">
        <f>IF(OR(Z25="",Z25=0,L37=0),"",L37*M37*L25)</f>
        <v/>
      </c>
      <c r="U37" s="380" t="str">
        <f>IF(K37="","",IF(T37="","",IF(T37=0,0,IF(SUM(COUNTIF(K84:U84,SUBSTITUTE(TRIM(K37)," (s)","")),COUNTIF(K86:U86,SUBSTITUTE(TRIM(K37)," (s)","")),COUNTIF(K85:U85,SUBSTITUTE(TRIM(K37)," (s)","")),COUNTIF(K87:U87,SUBSTITUTE(TRIM(K37)," (s)","")))&gt;0,IF(ROUND(T37,3)&gt;=1,ROUND(T37,3)&amp;" L",ROUND(T37*100,0)&amp;" cl"),IF(SUM(COUNTIF(V84:AA84,SUBSTITUTE(TRIM(K37)," (s)","")),COUNTIF(V86:AA86,SUBSTITUTE(TRIM(K37)," (s)","")),COUNTIF(V85:AA85,SUBSTITUTE(TRIM(K37)," (s)","")),COUNTIF(V87:AA87,SUBSTITUTE(TRIM(K37)," (s)","")))&gt;0,IF(ROUND(T37,3)&gt;=1,ROUND(T37,3)&amp;" Kg",ROUND(T37*1000,0)&amp;" g"),"")))))</f>
        <v/>
      </c>
      <c r="V37" s="379"/>
      <c r="W37" s="714">
        <f t="shared" si="8"/>
        <v>0</v>
      </c>
      <c r="X37" s="967">
        <f t="shared" si="7"/>
        <v>0</v>
      </c>
      <c r="Y37" s="1031" t="s">
        <v>640</v>
      </c>
      <c r="Z37" s="769">
        <v>46055.744381828707</v>
      </c>
      <c r="AA37" s="770">
        <v>46060.744386574072</v>
      </c>
      <c r="AB37" s="969"/>
      <c r="AC37" s="969"/>
      <c r="AD37" s="969"/>
      <c r="AE37" s="9">
        <v>1</v>
      </c>
    </row>
    <row r="38" spans="2:31" ht="15.75">
      <c r="B38" s="695" t="str">
        <f t="shared" ref="B38:B72" si="10">IF(N38&lt;&gt;"","A","►")</f>
        <v>►</v>
      </c>
      <c r="C38" s="979" t="str">
        <f>C26</f>
        <v>N NOM DE VOTRE RECETTE | collez la--FAMILLE| Auteur &gt; VOUS</v>
      </c>
      <c r="D38" s="980">
        <f>D26</f>
        <v>1</v>
      </c>
      <c r="E38" s="979" t="str">
        <f>E26</f>
        <v>coupe</v>
      </c>
      <c r="F38" s="981" t="str">
        <f>F26</f>
        <v>Recette mère ► Desserts assiette</v>
      </c>
      <c r="G38" s="41"/>
      <c r="H38" s="6"/>
      <c r="I38" s="22" t="str">
        <f t="shared" si="5"/>
        <v/>
      </c>
      <c r="J38" s="50"/>
      <c r="K38" s="711"/>
      <c r="L38" s="732">
        <f>IF(OR(M38="",M38=0),0,M38*IFERROR(_xlfn.XLOOKUP(K38,K84:AA84,K85:AA85,"",0,1)*J38*IF(G38&gt;0,G38,1),IFERROR(_xlfn.XLOOKUP(K38,K86:AA86,K87:AA87,"",0,1)*J38*IF(G38&gt;0,G38,1),0)))</f>
        <v>0</v>
      </c>
      <c r="M38" s="712">
        <v>1</v>
      </c>
      <c r="N38" s="713"/>
      <c r="O38" s="1071"/>
      <c r="P38" s="1018">
        <f>IF(L75=0,0,(L38/L75)*Q29*1000)</f>
        <v>0</v>
      </c>
      <c r="Q38" s="46">
        <f>IF(L75=0,0,(G38/L75)*Q29)</f>
        <v>0</v>
      </c>
      <c r="R38" s="735">
        <f>IF(Z25&lt;&gt;0,G38*M38*L25,0)</f>
        <v>0</v>
      </c>
      <c r="S38" s="772">
        <f t="shared" si="6"/>
        <v>0</v>
      </c>
      <c r="T38" s="44" t="str">
        <f>IF(OR(Z25="",Z25=0,L38=0),"",L38*M38*L25)</f>
        <v/>
      </c>
      <c r="U38" s="387" t="str">
        <f>IF(K38="","",IF(T38="","",IF(T38=0,0,IF(SUM(COUNTIF(K84:U84,SUBSTITUTE(TRIM(K38)," (s)","")),COUNTIF(K86:U86,SUBSTITUTE(TRIM(K38)," (s)","")),COUNTIF(K85:U85,SUBSTITUTE(TRIM(K38)," (s)","")),COUNTIF(K87:U87,SUBSTITUTE(TRIM(K38)," (s)","")))&gt;0,IF(ROUND(T38,3)&gt;=1,ROUND(T38,3)&amp;" L",ROUND(T38*100,0)&amp;" cl"),IF(SUM(COUNTIF(V84:AA84,SUBSTITUTE(TRIM(K38)," (s)","")),COUNTIF(V86:AA86,SUBSTITUTE(TRIM(K38)," (s)","")),COUNTIF(V85:AA85,SUBSTITUTE(TRIM(K38)," (s)","")),COUNTIF(V87:AA87,SUBSTITUTE(TRIM(K38)," (s)","")))&gt;0,IF(ROUND(T38,3)&gt;=1,ROUND(T38,3)&amp;" Kg",ROUND(T38*1000,0)&amp;" g"),"")))))</f>
        <v/>
      </c>
      <c r="V38" s="379"/>
      <c r="W38" s="714">
        <f t="shared" si="8"/>
        <v>0</v>
      </c>
      <c r="X38" s="967">
        <f t="shared" si="7"/>
        <v>0</v>
      </c>
      <c r="Y38" s="768"/>
      <c r="Z38" s="769"/>
      <c r="AA38" s="770"/>
      <c r="AB38" s="969"/>
      <c r="AC38" s="969"/>
      <c r="AD38" s="969"/>
      <c r="AE38" s="9">
        <v>1</v>
      </c>
    </row>
    <row r="39" spans="2:31" ht="15.75">
      <c r="B39" s="695" t="str">
        <f t="shared" si="10"/>
        <v>►</v>
      </c>
      <c r="C39" s="979" t="str">
        <f>C26</f>
        <v>N NOM DE VOTRE RECETTE | collez la--FAMILLE| Auteur &gt; VOUS</v>
      </c>
      <c r="D39" s="980">
        <f>D26</f>
        <v>1</v>
      </c>
      <c r="E39" s="979" t="str">
        <f>E26</f>
        <v>coupe</v>
      </c>
      <c r="F39" s="981" t="str">
        <f>F26</f>
        <v>Recette mère ► Desserts assiette</v>
      </c>
      <c r="G39" s="41"/>
      <c r="H39" s="6"/>
      <c r="I39" s="22" t="str">
        <f t="shared" si="5"/>
        <v/>
      </c>
      <c r="J39" s="50"/>
      <c r="K39" s="711"/>
      <c r="L39" s="732">
        <f>IF(OR(M39="",M39=0),0,M39*IFERROR(_xlfn.XLOOKUP(K39,K84:AA84,K85:AA85,"",0,1)*J39*IF(G39&gt;0,G39,1),IFERROR(_xlfn.XLOOKUP(K39,K86:AA86,K87:AA87,"",0,1)*J39*IF(G39&gt;0,G39,1),0)))</f>
        <v>0</v>
      </c>
      <c r="M39" s="712">
        <v>1</v>
      </c>
      <c r="N39" s="713"/>
      <c r="O39" s="1071" t="s">
        <v>622</v>
      </c>
      <c r="P39" s="1018">
        <f>IF(L75=0,0,(L39/L75)*Q29*1000)</f>
        <v>0</v>
      </c>
      <c r="Q39" s="46">
        <f>IF(L75=0,0,(G39/L75)*Q29)</f>
        <v>0</v>
      </c>
      <c r="R39" s="734">
        <f>IF(Z25&lt;&gt;0,G39*M39*L25,0)</f>
        <v>0</v>
      </c>
      <c r="S39" s="771">
        <f t="shared" si="6"/>
        <v>0</v>
      </c>
      <c r="T39" s="44" t="str">
        <f>IF(OR(Z25="",Z25=0,L39=0),"",L39*M39*L25)</f>
        <v/>
      </c>
      <c r="U39" s="380" t="str">
        <f>IF(K39="","",IF(T39="","",IF(T39=0,0,IF(SUM(COUNTIF(K84:U84,SUBSTITUTE(TRIM(K39)," (s)","")),COUNTIF(K86:U86,SUBSTITUTE(TRIM(K39)," (s)","")),COUNTIF(K85:U85,SUBSTITUTE(TRIM(K39)," (s)","")),COUNTIF(K87:U87,SUBSTITUTE(TRIM(K39)," (s)","")))&gt;0,IF(ROUND(T39,3)&gt;=1,ROUND(T39,3)&amp;" L",ROUND(T39*100,0)&amp;" cl"),IF(SUM(COUNTIF(V84:AA84,SUBSTITUTE(TRIM(K39)," (s)","")),COUNTIF(V86:AA86,SUBSTITUTE(TRIM(K39)," (s)","")),COUNTIF(V85:AA85,SUBSTITUTE(TRIM(K39)," (s)","")),COUNTIF(V87:AA87,SUBSTITUTE(TRIM(K39)," (s)","")))&gt;0,IF(ROUND(T39,3)&gt;=1,ROUND(T39,3)&amp;" Kg",ROUND(T39*1000,0)&amp;" g"),"")))))</f>
        <v/>
      </c>
      <c r="V39" s="379"/>
      <c r="W39" s="714">
        <f t="shared" si="8"/>
        <v>0</v>
      </c>
      <c r="X39" s="967">
        <f t="shared" si="7"/>
        <v>0</v>
      </c>
      <c r="Y39" s="768"/>
      <c r="Z39" s="769"/>
      <c r="AA39" s="770"/>
      <c r="AB39" s="969"/>
      <c r="AC39" s="969"/>
      <c r="AD39" s="969"/>
      <c r="AE39" s="9">
        <v>1</v>
      </c>
    </row>
    <row r="40" spans="2:31" ht="15.75">
      <c r="B40" s="695" t="str">
        <f t="shared" si="10"/>
        <v>►</v>
      </c>
      <c r="C40" s="979" t="str">
        <f>C26</f>
        <v>N NOM DE VOTRE RECETTE | collez la--FAMILLE| Auteur &gt; VOUS</v>
      </c>
      <c r="D40" s="980">
        <f>D26</f>
        <v>1</v>
      </c>
      <c r="E40" s="979" t="str">
        <f>E26</f>
        <v>coupe</v>
      </c>
      <c r="F40" s="981" t="str">
        <f>F26</f>
        <v>Recette mère ► Desserts assiette</v>
      </c>
      <c r="G40" s="41"/>
      <c r="H40" s="6"/>
      <c r="I40" s="22" t="str">
        <f t="shared" si="5"/>
        <v/>
      </c>
      <c r="J40" s="50"/>
      <c r="K40" s="711"/>
      <c r="L40" s="732">
        <f>IF(OR(M40="",M40=0),0,M40*IFERROR(_xlfn.XLOOKUP(K40,K84:AA84,K85:AA85,"",0,1)*J40*IF(G40&gt;0,G40,1),IFERROR(_xlfn.XLOOKUP(K40,K86:AA86,K87:AA87,"",0,1)*J40*IF(G40&gt;0,G40,1),0)))</f>
        <v>0</v>
      </c>
      <c r="M40" s="712">
        <v>1</v>
      </c>
      <c r="N40" s="713"/>
      <c r="O40" s="1071" t="s">
        <v>622</v>
      </c>
      <c r="P40" s="1018">
        <f>IF(L75=0,0,(L40/L75)*Q29*1000)</f>
        <v>0</v>
      </c>
      <c r="Q40" s="46">
        <f>IF(L75=0,0,(G40/L75)*Q29)</f>
        <v>0</v>
      </c>
      <c r="R40" s="735">
        <f>IF(Z25&lt;&gt;0,G40*M40*L25,0)</f>
        <v>0</v>
      </c>
      <c r="S40" s="772">
        <f t="shared" si="6"/>
        <v>0</v>
      </c>
      <c r="T40" s="44" t="str">
        <f>IF(OR(Z25="",Z25=0,L40=0),"",L40*M40*L25)</f>
        <v/>
      </c>
      <c r="U40" s="388" t="str">
        <f>IF(K40="","",IF(T40="","",IF(T40=0,0,IF(SUM(COUNTIF(K84:U84,SUBSTITUTE(TRIM(K40)," (s)","")),COUNTIF(K86:U86,SUBSTITUTE(TRIM(K40)," (s)","")),COUNTIF(K85:U85,SUBSTITUTE(TRIM(K40)," (s)","")),COUNTIF(K87:U87,SUBSTITUTE(TRIM(K40)," (s)","")))&gt;0,IF(ROUND(T40,3)&gt;=1,ROUND(T40,3)&amp;" L",ROUND(T40*100,0)&amp;" cl"),IF(SUM(COUNTIF(V84:AA84,SUBSTITUTE(TRIM(K40)," (s)","")),COUNTIF(V86:AA86,SUBSTITUTE(TRIM(K40)," (s)","")),COUNTIF(V85:AA85,SUBSTITUTE(TRIM(K40)," (s)","")),COUNTIF(V87:AA87,SUBSTITUTE(TRIM(K40)," (s)","")))&gt;0,IF(ROUND(T40,3)&gt;=1,ROUND(T40,3)&amp;" Kg",ROUND(T40*1000,0)&amp;" g"),"")))))</f>
        <v/>
      </c>
      <c r="V40" s="379"/>
      <c r="W40" s="714">
        <f t="shared" si="8"/>
        <v>0</v>
      </c>
      <c r="X40" s="967">
        <f t="shared" si="7"/>
        <v>0</v>
      </c>
      <c r="Y40" s="768"/>
      <c r="Z40" s="769"/>
      <c r="AA40" s="770"/>
      <c r="AB40" s="969"/>
      <c r="AC40" s="969"/>
      <c r="AD40" s="969"/>
      <c r="AE40" s="9">
        <v>1</v>
      </c>
    </row>
    <row r="41" spans="2:31" ht="15.75">
      <c r="B41" s="695" t="str">
        <f t="shared" si="10"/>
        <v>►</v>
      </c>
      <c r="C41" s="979" t="str">
        <f>C26</f>
        <v>N NOM DE VOTRE RECETTE | collez la--FAMILLE| Auteur &gt; VOUS</v>
      </c>
      <c r="D41" s="980">
        <f>D26</f>
        <v>1</v>
      </c>
      <c r="E41" s="979" t="str">
        <f>E26</f>
        <v>coupe</v>
      </c>
      <c r="F41" s="981" t="str">
        <f>F26</f>
        <v>Recette mère ► Desserts assiette</v>
      </c>
      <c r="G41" s="41"/>
      <c r="H41" s="6"/>
      <c r="I41" s="22" t="str">
        <f t="shared" si="5"/>
        <v/>
      </c>
      <c r="J41" s="50"/>
      <c r="K41" s="711"/>
      <c r="L41" s="732">
        <f>IF(OR(M41="",M41=0),0,M41*IFERROR(_xlfn.XLOOKUP(K41,K84:AA84,K85:AA85,"",0,1)*J41*IF(G41&gt;0,G41,1),IFERROR(_xlfn.XLOOKUP(K41,K86:AA86,K87:AA87,"",0,1)*J41*IF(G41&gt;0,G41,1),0)))</f>
        <v>0</v>
      </c>
      <c r="M41" s="712">
        <v>1</v>
      </c>
      <c r="N41" s="713"/>
      <c r="O41" s="1071" t="s">
        <v>622</v>
      </c>
      <c r="P41" s="1018">
        <f>IF(L75=0,0,(L41/L75)*Q29*1000)</f>
        <v>0</v>
      </c>
      <c r="Q41" s="46">
        <f>IF(L75=0,0,(G41/L75)*Q29)</f>
        <v>0</v>
      </c>
      <c r="R41" s="734">
        <f>IF(Z25&lt;&gt;0,G41*M41*L25,0)</f>
        <v>0</v>
      </c>
      <c r="S41" s="771">
        <f t="shared" si="6"/>
        <v>0</v>
      </c>
      <c r="T41" s="44" t="str">
        <f>IF(OR(Z25="",Z25=0,L41=0),"",L41*M41*L25)</f>
        <v/>
      </c>
      <c r="U41" s="380" t="str">
        <f>IF(K41="","",IF(T41="","",IF(T41=0,0,IF(SUM(COUNTIF(K84:U84,SUBSTITUTE(TRIM(K41)," (s)","")),COUNTIF(K86:U86,SUBSTITUTE(TRIM(K41)," (s)","")),COUNTIF(K85:U85,SUBSTITUTE(TRIM(K41)," (s)","")),COUNTIF(K87:U87,SUBSTITUTE(TRIM(K41)," (s)","")))&gt;0,IF(ROUND(T41,3)&gt;=1,ROUND(T41,3)&amp;" L",ROUND(T41*100,0)&amp;" cl"),IF(SUM(COUNTIF(V84:AA84,SUBSTITUTE(TRIM(K41)," (s)","")),COUNTIF(V86:AA86,SUBSTITUTE(TRIM(K41)," (s)","")),COUNTIF(V85:AA85,SUBSTITUTE(TRIM(K41)," (s)","")),COUNTIF(V87:AA87,SUBSTITUTE(TRIM(K41)," (s)","")))&gt;0,IF(ROUND(T41,3)&gt;=1,ROUND(T41,3)&amp;" Kg",ROUND(T41*1000,0)&amp;" g"),"")))))</f>
        <v/>
      </c>
      <c r="V41" s="379"/>
      <c r="W41" s="714">
        <f t="shared" si="8"/>
        <v>0</v>
      </c>
      <c r="X41" s="967">
        <f t="shared" si="7"/>
        <v>0</v>
      </c>
      <c r="Y41" s="768"/>
      <c r="Z41" s="769"/>
      <c r="AA41" s="770"/>
      <c r="AB41" s="969"/>
      <c r="AC41" s="969"/>
      <c r="AD41" s="969"/>
      <c r="AE41" s="9">
        <v>1</v>
      </c>
    </row>
    <row r="42" spans="2:31" ht="15.75">
      <c r="B42" s="695" t="str">
        <f t="shared" si="10"/>
        <v>►</v>
      </c>
      <c r="C42" s="979" t="str">
        <f>C26</f>
        <v>N NOM DE VOTRE RECETTE | collez la--FAMILLE| Auteur &gt; VOUS</v>
      </c>
      <c r="D42" s="980">
        <f>D26</f>
        <v>1</v>
      </c>
      <c r="E42" s="979" t="str">
        <f>E26</f>
        <v>coupe</v>
      </c>
      <c r="F42" s="981" t="str">
        <f>F26</f>
        <v>Recette mère ► Desserts assiette</v>
      </c>
      <c r="G42" s="41"/>
      <c r="H42" s="6"/>
      <c r="I42" s="22" t="str">
        <f t="shared" si="5"/>
        <v/>
      </c>
      <c r="J42" s="50"/>
      <c r="K42" s="711"/>
      <c r="L42" s="732">
        <f>IF(OR(M42="",M42=0),0,M42*IFERROR(_xlfn.XLOOKUP(K42,K84:AA84,K85:AA85,"",0,1)*J42*IF(G42&gt;0,G42,1),IFERROR(_xlfn.XLOOKUP(K42,K86:AA86,K87:AA87,"",0,1)*J42*IF(G42&gt;0,G42,1),0)))</f>
        <v>0</v>
      </c>
      <c r="M42" s="712">
        <v>1</v>
      </c>
      <c r="N42" s="713"/>
      <c r="O42" s="1071" t="s">
        <v>622</v>
      </c>
      <c r="P42" s="1018">
        <f>IF(L75=0,0,(L42/L75)*Q29*1000)</f>
        <v>0</v>
      </c>
      <c r="Q42" s="46">
        <f>IF(L75=0,0,(G42/L75)*Q29)</f>
        <v>0</v>
      </c>
      <c r="R42" s="735">
        <f>IF(Z25&lt;&gt;0,G42*M42*L25,0)</f>
        <v>0</v>
      </c>
      <c r="S42" s="772">
        <f t="shared" si="6"/>
        <v>0</v>
      </c>
      <c r="T42" s="44" t="str">
        <f>IF(OR(Z25="",Z25=0,L42=0),"",L42*M42*L25)</f>
        <v/>
      </c>
      <c r="U42" s="388" t="str">
        <f>IF(K42="","",IF(T42="","",IF(T42=0,0,IF(SUM(COUNTIF(K84:U84,SUBSTITUTE(TRIM(K42)," (s)","")),COUNTIF(K86:U86,SUBSTITUTE(TRIM(K42)," (s)","")),COUNTIF(K85:U85,SUBSTITUTE(TRIM(K42)," (s)","")),COUNTIF(K87:U87,SUBSTITUTE(TRIM(K42)," (s)","")))&gt;0,IF(ROUND(T42,3)&gt;=1,ROUND(T42,3)&amp;" L",ROUND(T42*100,0)&amp;" cl"),IF(SUM(COUNTIF(V84:AA84,SUBSTITUTE(TRIM(K42)," (s)","")),COUNTIF(V86:AA86,SUBSTITUTE(TRIM(K42)," (s)","")),COUNTIF(V85:AA85,SUBSTITUTE(TRIM(K42)," (s)","")),COUNTIF(V87:AA87,SUBSTITUTE(TRIM(K42)," (s)","")))&gt;0,IF(ROUND(T42,3)&gt;=1,ROUND(T42,3)&amp;" Kg",ROUND(T42*1000,0)&amp;" g"),"")))))</f>
        <v/>
      </c>
      <c r="V42" s="379"/>
      <c r="W42" s="714">
        <f t="shared" si="8"/>
        <v>0</v>
      </c>
      <c r="X42" s="967">
        <f t="shared" si="7"/>
        <v>0</v>
      </c>
      <c r="Y42" s="768"/>
      <c r="Z42" s="769"/>
      <c r="AA42" s="770"/>
      <c r="AB42" s="969"/>
      <c r="AC42" s="969"/>
      <c r="AD42" s="969"/>
      <c r="AE42" s="9">
        <v>1</v>
      </c>
    </row>
    <row r="43" spans="2:31" ht="15.75">
      <c r="B43" s="695" t="str">
        <f t="shared" si="10"/>
        <v>►</v>
      </c>
      <c r="C43" s="979" t="str">
        <f>C26</f>
        <v>N NOM DE VOTRE RECETTE | collez la--FAMILLE| Auteur &gt; VOUS</v>
      </c>
      <c r="D43" s="980">
        <f>D26</f>
        <v>1</v>
      </c>
      <c r="E43" s="979" t="str">
        <f>E26</f>
        <v>coupe</v>
      </c>
      <c r="F43" s="981" t="str">
        <f>F26</f>
        <v>Recette mère ► Desserts assiette</v>
      </c>
      <c r="G43" s="41"/>
      <c r="H43" s="6"/>
      <c r="I43" s="22" t="str">
        <f t="shared" si="5"/>
        <v/>
      </c>
      <c r="J43" s="50"/>
      <c r="K43" s="711"/>
      <c r="L43" s="732">
        <f>IF(OR(M43="",M43=0),0,M43*IFERROR(_xlfn.XLOOKUP(K43,K84:AA84,K85:AA85,"",0,1)*J43*IF(G43&gt;0,G43,1),IFERROR(_xlfn.XLOOKUP(K43,K86:AA86,K87:AA87,"",0,1)*J43*IF(G43&gt;0,G43,1),0)))</f>
        <v>0</v>
      </c>
      <c r="M43" s="712">
        <v>1</v>
      </c>
      <c r="N43" s="713"/>
      <c r="O43" s="1071" t="s">
        <v>622</v>
      </c>
      <c r="P43" s="1018">
        <f>IF(L75=0,0,(L43/L75)*Q29*1000)</f>
        <v>0</v>
      </c>
      <c r="Q43" s="46">
        <f>IF(L75=0,0,(G43/L75)*Q29)</f>
        <v>0</v>
      </c>
      <c r="R43" s="734">
        <f>IF(Z25&lt;&gt;0,G43*M43*L25,0)</f>
        <v>0</v>
      </c>
      <c r="S43" s="771">
        <f t="shared" si="6"/>
        <v>0</v>
      </c>
      <c r="T43" s="44" t="str">
        <f>IF(OR(Z25="",Z25=0,L43=0),"",L43*M43*L25)</f>
        <v/>
      </c>
      <c r="U43" s="380" t="str">
        <f>IF(K43="","",IF(T43="","",IF(T43=0,0,IF(SUM(COUNTIF(K84:U84,SUBSTITUTE(TRIM(K43)," (s)","")),COUNTIF(K86:U86,SUBSTITUTE(TRIM(K43)," (s)","")),COUNTIF(K85:U85,SUBSTITUTE(TRIM(K43)," (s)","")),COUNTIF(K87:U87,SUBSTITUTE(TRIM(K43)," (s)","")))&gt;0,IF(ROUND(T43,3)&gt;=1,ROUND(T43,3)&amp;" L",ROUND(T43*100,0)&amp;" cl"),IF(SUM(COUNTIF(V84:AA84,SUBSTITUTE(TRIM(K43)," (s)","")),COUNTIF(V86:AA86,SUBSTITUTE(TRIM(K43)," (s)","")),COUNTIF(V85:AA85,SUBSTITUTE(TRIM(K43)," (s)","")),COUNTIF(V87:AA87,SUBSTITUTE(TRIM(K43)," (s)","")))&gt;0,IF(ROUND(T43,3)&gt;=1,ROUND(T43,3)&amp;" Kg",ROUND(T43*1000,0)&amp;" g"),"")))))</f>
        <v/>
      </c>
      <c r="V43" s="379"/>
      <c r="W43" s="714">
        <f t="shared" si="8"/>
        <v>0</v>
      </c>
      <c r="X43" s="967">
        <f t="shared" si="7"/>
        <v>0</v>
      </c>
      <c r="Y43" s="768"/>
      <c r="Z43" s="769"/>
      <c r="AA43" s="770"/>
      <c r="AB43" s="969"/>
      <c r="AC43" s="969"/>
      <c r="AD43" s="969"/>
      <c r="AE43" s="9">
        <v>1</v>
      </c>
    </row>
    <row r="44" spans="2:31" ht="15.75">
      <c r="B44" s="695" t="str">
        <f t="shared" si="10"/>
        <v>►</v>
      </c>
      <c r="C44" s="979" t="str">
        <f>C26</f>
        <v>N NOM DE VOTRE RECETTE | collez la--FAMILLE| Auteur &gt; VOUS</v>
      </c>
      <c r="D44" s="980">
        <f>D26</f>
        <v>1</v>
      </c>
      <c r="E44" s="979" t="str">
        <f>E26</f>
        <v>coupe</v>
      </c>
      <c r="F44" s="981" t="str">
        <f>F26</f>
        <v>Recette mère ► Desserts assiette</v>
      </c>
      <c r="G44" s="41"/>
      <c r="H44" s="6"/>
      <c r="I44" s="22" t="str">
        <f t="shared" si="5"/>
        <v/>
      </c>
      <c r="J44" s="50"/>
      <c r="K44" s="711"/>
      <c r="L44" s="732">
        <f>IF(OR(M44="",M44=0),0,M44*IFERROR(_xlfn.XLOOKUP(K44,K84:AA84,K85:AA85,"",0,1)*J44*IF(G44&gt;0,G44,1),IFERROR(_xlfn.XLOOKUP(K44,K86:AA86,K87:AA87,"",0,1)*J44*IF(G44&gt;0,G44,1),0)))</f>
        <v>0</v>
      </c>
      <c r="M44" s="712">
        <v>1</v>
      </c>
      <c r="N44" s="713"/>
      <c r="O44" s="1071"/>
      <c r="P44" s="1018">
        <f>IF(L75=0,0,(L44/L75)*Q29*1000)</f>
        <v>0</v>
      </c>
      <c r="Q44" s="46">
        <f>IF(L75=0,0,(G44/L75)*Q29)</f>
        <v>0</v>
      </c>
      <c r="R44" s="735">
        <f>IF(Z25&lt;&gt;0,G44*M44*L25,0)</f>
        <v>0</v>
      </c>
      <c r="S44" s="772">
        <f t="shared" si="6"/>
        <v>0</v>
      </c>
      <c r="T44" s="44" t="str">
        <f>IF(OR(Z25="",Z25=0,L44=0),"",L44*M44*L25)</f>
        <v/>
      </c>
      <c r="U44" s="388" t="str">
        <f>IF(K44="","",IF(T44="","",IF(T44=0,0,IF(SUM(COUNTIF(K84:U84,SUBSTITUTE(TRIM(K44)," (s)","")),COUNTIF(K86:U86,SUBSTITUTE(TRIM(K44)," (s)","")),COUNTIF(K85:U85,SUBSTITUTE(TRIM(K44)," (s)","")),COUNTIF(K87:U87,SUBSTITUTE(TRIM(K44)," (s)","")))&gt;0,IF(ROUND(T44,3)&gt;=1,ROUND(T44,3)&amp;" L",ROUND(T44*100,0)&amp;" cl"),IF(SUM(COUNTIF(V84:AA84,SUBSTITUTE(TRIM(K44)," (s)","")),COUNTIF(V86:AA86,SUBSTITUTE(TRIM(K44)," (s)","")),COUNTIF(V85:AA85,SUBSTITUTE(TRIM(K44)," (s)","")),COUNTIF(V87:AA87,SUBSTITUTE(TRIM(K44)," (s)","")))&gt;0,IF(ROUND(T44,3)&gt;=1,ROUND(T44,3)&amp;" Kg",ROUND(T44*1000,0)&amp;" g"),"")))))</f>
        <v/>
      </c>
      <c r="V44" s="379"/>
      <c r="W44" s="714">
        <f t="shared" si="8"/>
        <v>0</v>
      </c>
      <c r="X44" s="967">
        <f t="shared" si="7"/>
        <v>0</v>
      </c>
      <c r="Y44" s="768"/>
      <c r="Z44" s="769"/>
      <c r="AA44" s="770"/>
      <c r="AB44" s="969"/>
      <c r="AC44" s="969"/>
      <c r="AD44" s="969"/>
      <c r="AE44" s="9">
        <v>1</v>
      </c>
    </row>
    <row r="45" spans="2:31" ht="15.75">
      <c r="B45" s="695" t="str">
        <f t="shared" si="10"/>
        <v>►</v>
      </c>
      <c r="C45" s="979" t="str">
        <f>C26</f>
        <v>N NOM DE VOTRE RECETTE | collez la--FAMILLE| Auteur &gt; VOUS</v>
      </c>
      <c r="D45" s="980">
        <f>D26</f>
        <v>1</v>
      </c>
      <c r="E45" s="979" t="str">
        <f>E26</f>
        <v>coupe</v>
      </c>
      <c r="F45" s="981" t="str">
        <f>F26</f>
        <v>Recette mère ► Desserts assiette</v>
      </c>
      <c r="G45" s="41"/>
      <c r="H45" s="6"/>
      <c r="I45" s="22" t="str">
        <f t="shared" si="5"/>
        <v/>
      </c>
      <c r="J45" s="50"/>
      <c r="K45" s="711"/>
      <c r="L45" s="732">
        <f>IF(OR(M45="",M45=0),0,M45*IFERROR(_xlfn.XLOOKUP(K45,K84:AA84,K85:AA85,"",0,1)*J45*IF(G45&gt;0,G45,1),IFERROR(_xlfn.XLOOKUP(K45,K86:AA86,K87:AA87,"",0,1)*J45*IF(G45&gt;0,G45,1),0)))</f>
        <v>0</v>
      </c>
      <c r="M45" s="712">
        <v>1</v>
      </c>
      <c r="N45" s="713"/>
      <c r="O45" s="1071"/>
      <c r="P45" s="1018">
        <f>IF(L75=0,0,(L45/L75)*Q29*1000)</f>
        <v>0</v>
      </c>
      <c r="Q45" s="46">
        <f>IF(L75=0,0,(G45/L75)*Q29)</f>
        <v>0</v>
      </c>
      <c r="R45" s="734">
        <f>IF(Z25&lt;&gt;0,G45*M45*L25,0)</f>
        <v>0</v>
      </c>
      <c r="S45" s="771">
        <f t="shared" si="6"/>
        <v>0</v>
      </c>
      <c r="T45" s="44" t="str">
        <f>IF(OR(Z25="",Z25=0,L45=0),"",L45*M45*L25)</f>
        <v/>
      </c>
      <c r="U45" s="380" t="str">
        <f>IF(K45="","",IF(T45="","",IF(T45=0,0,IF(SUM(COUNTIF(K84:U84,SUBSTITUTE(TRIM(K45)," (s)","")),COUNTIF(K86:U86,SUBSTITUTE(TRIM(K45)," (s)","")),COUNTIF(K85:U85,SUBSTITUTE(TRIM(K45)," (s)","")),COUNTIF(K87:U87,SUBSTITUTE(TRIM(K45)," (s)","")))&gt;0,IF(ROUND(T45,3)&gt;=1,ROUND(T45,3)&amp;" L",ROUND(T45*100,0)&amp;" cl"),IF(SUM(COUNTIF(V84:AA84,SUBSTITUTE(TRIM(K45)," (s)","")),COUNTIF(V86:AA86,SUBSTITUTE(TRIM(K45)," (s)","")),COUNTIF(V85:AA85,SUBSTITUTE(TRIM(K45)," (s)","")),COUNTIF(V87:AA87,SUBSTITUTE(TRIM(K45)," (s)","")))&gt;0,IF(ROUND(T45,3)&gt;=1,ROUND(T45,3)&amp;" Kg",ROUND(T45*1000,0)&amp;" g"),"")))))</f>
        <v/>
      </c>
      <c r="V45" s="379"/>
      <c r="W45" s="714">
        <f t="shared" si="8"/>
        <v>0</v>
      </c>
      <c r="X45" s="967">
        <f t="shared" si="7"/>
        <v>0</v>
      </c>
      <c r="Y45" s="768"/>
      <c r="Z45" s="769"/>
      <c r="AA45" s="770"/>
      <c r="AB45" s="969"/>
      <c r="AC45" s="969"/>
      <c r="AD45" s="969"/>
      <c r="AE45" s="9">
        <v>1</v>
      </c>
    </row>
    <row r="46" spans="2:31" ht="15.75">
      <c r="B46" s="695" t="str">
        <f t="shared" si="10"/>
        <v>►</v>
      </c>
      <c r="C46" s="979" t="str">
        <f>C26</f>
        <v>N NOM DE VOTRE RECETTE | collez la--FAMILLE| Auteur &gt; VOUS</v>
      </c>
      <c r="D46" s="980">
        <f>D26</f>
        <v>1</v>
      </c>
      <c r="E46" s="979" t="str">
        <f>E26</f>
        <v>coupe</v>
      </c>
      <c r="F46" s="981" t="str">
        <f>F26</f>
        <v>Recette mère ► Desserts assiette</v>
      </c>
      <c r="G46" s="41"/>
      <c r="H46" s="6"/>
      <c r="I46" s="22" t="str">
        <f t="shared" si="5"/>
        <v/>
      </c>
      <c r="J46" s="50"/>
      <c r="K46" s="711"/>
      <c r="L46" s="732">
        <f>IF(OR(M46="",M46=0),0,M46*IFERROR(_xlfn.XLOOKUP(K46,K84:AA84,K85:AA85,"",0,1)*J46*IF(G46&gt;0,G46,1),IFERROR(_xlfn.XLOOKUP(K46,K86:AA86,K87:AA87,"",0,1)*J46*IF(G46&gt;0,G46,1),0)))</f>
        <v>0</v>
      </c>
      <c r="M46" s="712">
        <v>1</v>
      </c>
      <c r="N46" s="713"/>
      <c r="O46" s="1071"/>
      <c r="P46" s="1018">
        <f>IF(L75=0,0,(L46/L75)*Q29*1000)</f>
        <v>0</v>
      </c>
      <c r="Q46" s="46">
        <f>IF(L75=0,0,(G46/L75)*Q29)</f>
        <v>0</v>
      </c>
      <c r="R46" s="735">
        <f>IF(Z25&lt;&gt;0,G46*M46*L25,0)</f>
        <v>0</v>
      </c>
      <c r="S46" s="772">
        <f t="shared" si="6"/>
        <v>0</v>
      </c>
      <c r="T46" s="44" t="str">
        <f>IF(OR(Z25="",Z25=0,L46=0),"",L46*M46*L25)</f>
        <v/>
      </c>
      <c r="U46" s="388" t="str">
        <f>IF(K46="","",IF(T46="","",IF(T46=0,0,IF(SUM(COUNTIF(K84:U84,SUBSTITUTE(TRIM(K46)," (s)","")),COUNTIF(K86:U86,SUBSTITUTE(TRIM(K46)," (s)","")),COUNTIF(K85:U85,SUBSTITUTE(TRIM(K46)," (s)","")),COUNTIF(K87:U87,SUBSTITUTE(TRIM(K46)," (s)","")))&gt;0,IF(ROUND(T46,3)&gt;=1,ROUND(T46,3)&amp;" L",ROUND(T46*100,0)&amp;" cl"),IF(SUM(COUNTIF(V84:AA84,SUBSTITUTE(TRIM(K46)," (s)","")),COUNTIF(V86:AA86,SUBSTITUTE(TRIM(K46)," (s)","")),COUNTIF(V85:AA85,SUBSTITUTE(TRIM(K46)," (s)","")),COUNTIF(V87:AA87,SUBSTITUTE(TRIM(K46)," (s)","")))&gt;0,IF(ROUND(T46,3)&gt;=1,ROUND(T46,3)&amp;" Kg",ROUND(T46*1000,0)&amp;" g"),"")))))</f>
        <v/>
      </c>
      <c r="V46" s="379"/>
      <c r="W46" s="714">
        <f t="shared" si="8"/>
        <v>0</v>
      </c>
      <c r="X46" s="967">
        <f t="shared" si="7"/>
        <v>0</v>
      </c>
      <c r="Y46" s="768"/>
      <c r="Z46" s="769"/>
      <c r="AA46" s="770"/>
      <c r="AB46" s="969"/>
      <c r="AC46" s="969"/>
      <c r="AD46" s="969"/>
      <c r="AE46" s="9">
        <v>1</v>
      </c>
    </row>
    <row r="47" spans="2:31" ht="15.75">
      <c r="B47" s="695" t="str">
        <f t="shared" si="10"/>
        <v>►</v>
      </c>
      <c r="C47" s="979" t="str">
        <f>C26</f>
        <v>N NOM DE VOTRE RECETTE | collez la--FAMILLE| Auteur &gt; VOUS</v>
      </c>
      <c r="D47" s="980">
        <f>D26</f>
        <v>1</v>
      </c>
      <c r="E47" s="979" t="str">
        <f>E26</f>
        <v>coupe</v>
      </c>
      <c r="F47" s="981" t="str">
        <f>F26</f>
        <v>Recette mère ► Desserts assiette</v>
      </c>
      <c r="G47" s="41"/>
      <c r="H47" s="6"/>
      <c r="I47" s="22" t="str">
        <f t="shared" si="5"/>
        <v/>
      </c>
      <c r="J47" s="50"/>
      <c r="K47" s="711"/>
      <c r="L47" s="732">
        <f>IF(OR(M47="",M47=0),0,M47*IFERROR(_xlfn.XLOOKUP(K47,K84:AA84,K85:AA85,"",0,1)*J47*IF(G47&gt;0,G47,1),IFERROR(_xlfn.XLOOKUP(K47,K86:AA86,K87:AA87,"",0,1)*J47*IF(G47&gt;0,G47,1),0)))</f>
        <v>0</v>
      </c>
      <c r="M47" s="712">
        <v>1</v>
      </c>
      <c r="N47" s="713"/>
      <c r="O47" s="1071"/>
      <c r="P47" s="1018">
        <f>IF(L75=0,0,(L47/L75)*Q29*1000)</f>
        <v>0</v>
      </c>
      <c r="Q47" s="46">
        <f>IF(L75=0,0,(G47/L75)*Q29)</f>
        <v>0</v>
      </c>
      <c r="R47" s="734">
        <f>IF(Z25&lt;&gt;0,G47*M47*L25,0)</f>
        <v>0</v>
      </c>
      <c r="S47" s="771">
        <f t="shared" si="6"/>
        <v>0</v>
      </c>
      <c r="T47" s="44" t="str">
        <f>IF(OR(Z25="",Z25=0,L47=0),"",L47*M47*L25)</f>
        <v/>
      </c>
      <c r="U47" s="380" t="str">
        <f>IF(K47="","",IF(T47="","",IF(T47=0,0,IF(SUM(COUNTIF(K84:U84,SUBSTITUTE(TRIM(K47)," (s)","")),COUNTIF(K86:U86,SUBSTITUTE(TRIM(K47)," (s)","")),COUNTIF(K85:U85,SUBSTITUTE(TRIM(K47)," (s)","")),COUNTIF(K87:U87,SUBSTITUTE(TRIM(K47)," (s)","")))&gt;0,IF(ROUND(T47,3)&gt;=1,ROUND(T47,3)&amp;" L",ROUND(T47*100,0)&amp;" cl"),IF(SUM(COUNTIF(V84:AA84,SUBSTITUTE(TRIM(K47)," (s)","")),COUNTIF(V86:AA86,SUBSTITUTE(TRIM(K47)," (s)","")),COUNTIF(V85:AA85,SUBSTITUTE(TRIM(K47)," (s)","")),COUNTIF(V87:AA87,SUBSTITUTE(TRIM(K47)," (s)","")))&gt;0,IF(ROUND(T47,3)&gt;=1,ROUND(T47,3)&amp;" Kg",ROUND(T47*1000,0)&amp;" g"),"")))))</f>
        <v/>
      </c>
      <c r="V47" s="379"/>
      <c r="W47" s="714">
        <f t="shared" si="8"/>
        <v>0</v>
      </c>
      <c r="X47" s="967">
        <f t="shared" si="7"/>
        <v>0</v>
      </c>
      <c r="Y47" s="768"/>
      <c r="Z47" s="769"/>
      <c r="AA47" s="770"/>
      <c r="AB47" s="969"/>
      <c r="AC47" s="969"/>
      <c r="AD47" s="969"/>
      <c r="AE47" s="9">
        <v>1</v>
      </c>
    </row>
    <row r="48" spans="2:31" ht="15.75">
      <c r="B48" s="695" t="str">
        <f t="shared" si="10"/>
        <v>►</v>
      </c>
      <c r="C48" s="979" t="str">
        <f>C26</f>
        <v>N NOM DE VOTRE RECETTE | collez la--FAMILLE| Auteur &gt; VOUS</v>
      </c>
      <c r="D48" s="980">
        <f>D26</f>
        <v>1</v>
      </c>
      <c r="E48" s="979" t="str">
        <f>E26</f>
        <v>coupe</v>
      </c>
      <c r="F48" s="981" t="str">
        <f>F26</f>
        <v>Recette mère ► Desserts assiette</v>
      </c>
      <c r="G48" s="41"/>
      <c r="H48" s="6"/>
      <c r="I48" s="22" t="str">
        <f t="shared" si="5"/>
        <v/>
      </c>
      <c r="J48" s="50"/>
      <c r="K48" s="711"/>
      <c r="L48" s="732">
        <f>IF(OR(M48="",M48=0),0,M48*IFERROR(_xlfn.XLOOKUP(K48,K84:AA84,K85:AA85,"",0,1)*J48*IF(G48&gt;0,G48,1),IFERROR(_xlfn.XLOOKUP(K48,K86:AA86,K87:AA87,"",0,1)*J48*IF(G48&gt;0,G48,1),0)))</f>
        <v>0</v>
      </c>
      <c r="M48" s="712">
        <v>1</v>
      </c>
      <c r="N48" s="713"/>
      <c r="O48" s="1071"/>
      <c r="P48" s="1018">
        <f>IF(L75=0,0,(L48/L75)*Q29*1000)</f>
        <v>0</v>
      </c>
      <c r="Q48" s="46">
        <f>IF(L75=0,0,(G48/L75)*Q29)</f>
        <v>0</v>
      </c>
      <c r="R48" s="735">
        <f>IF(Z25&lt;&gt;0,G48*M48*L25,0)</f>
        <v>0</v>
      </c>
      <c r="S48" s="772">
        <f t="shared" si="6"/>
        <v>0</v>
      </c>
      <c r="T48" s="44" t="str">
        <f>IF(OR(Z25="",Z25=0,L48=0),"",L48*M48*L25)</f>
        <v/>
      </c>
      <c r="U48" s="388" t="str">
        <f>IF(K48="","",IF(T48="","",IF(T48=0,0,IF(SUM(COUNTIF(K84:U84,SUBSTITUTE(TRIM(K48)," (s)","")),COUNTIF(K86:U86,SUBSTITUTE(TRIM(K48)," (s)","")),COUNTIF(K85:U85,SUBSTITUTE(TRIM(K48)," (s)","")),COUNTIF(K87:U87,SUBSTITUTE(TRIM(K48)," (s)","")))&gt;0,IF(ROUND(T48,3)&gt;=1,ROUND(T48,3)&amp;" L",ROUND(T48*100,0)&amp;" cl"),IF(SUM(COUNTIF(V84:AA84,SUBSTITUTE(TRIM(K48)," (s)","")),COUNTIF(V86:AA86,SUBSTITUTE(TRIM(K48)," (s)","")),COUNTIF(V85:AA85,SUBSTITUTE(TRIM(K48)," (s)","")),COUNTIF(V87:AA87,SUBSTITUTE(TRIM(K48)," (s)","")))&gt;0,IF(ROUND(T48,3)&gt;=1,ROUND(T48,3)&amp;" Kg",ROUND(T48*1000,0)&amp;" g"),"")))))</f>
        <v/>
      </c>
      <c r="V48" s="379"/>
      <c r="W48" s="714">
        <f t="shared" si="8"/>
        <v>0</v>
      </c>
      <c r="X48" s="967">
        <f t="shared" si="7"/>
        <v>0</v>
      </c>
      <c r="Y48" s="768"/>
      <c r="Z48" s="769"/>
      <c r="AA48" s="770"/>
      <c r="AB48" s="969"/>
      <c r="AC48" s="969"/>
      <c r="AD48" s="969"/>
      <c r="AE48" s="9">
        <v>1</v>
      </c>
    </row>
    <row r="49" spans="2:31" ht="15.75">
      <c r="B49" s="695" t="str">
        <f t="shared" si="10"/>
        <v>►</v>
      </c>
      <c r="C49" s="979" t="str">
        <f>C26</f>
        <v>N NOM DE VOTRE RECETTE | collez la--FAMILLE| Auteur &gt; VOUS</v>
      </c>
      <c r="D49" s="980">
        <f>D26</f>
        <v>1</v>
      </c>
      <c r="E49" s="979" t="str">
        <f>E26</f>
        <v>coupe</v>
      </c>
      <c r="F49" s="981" t="str">
        <f>F26</f>
        <v>Recette mère ► Desserts assiette</v>
      </c>
      <c r="G49" s="41"/>
      <c r="H49" s="6"/>
      <c r="I49" s="22" t="str">
        <f t="shared" si="5"/>
        <v/>
      </c>
      <c r="J49" s="50"/>
      <c r="K49" s="711"/>
      <c r="L49" s="732">
        <f>IF(OR(M49="",M49=0),0,M49*IFERROR(_xlfn.XLOOKUP(K49,K84:AA84,K85:AA85,"",0,1)*J49*IF(G49&gt;0,G49,1),IFERROR(_xlfn.XLOOKUP(K49,K86:AA86,K87:AA87,"",0,1)*J49*IF(G49&gt;0,G49,1),0)))</f>
        <v>0</v>
      </c>
      <c r="M49" s="712">
        <v>1</v>
      </c>
      <c r="N49" s="713"/>
      <c r="O49" s="1071"/>
      <c r="P49" s="1018">
        <f>IF(L75=0,0,(L49/L75)*Q29*1000)</f>
        <v>0</v>
      </c>
      <c r="Q49" s="46">
        <f>IF(L75=0,0,(G49/L75)*Q29)</f>
        <v>0</v>
      </c>
      <c r="R49" s="734">
        <f>IF(Z25&lt;&gt;0,G49*M49*L25,0)</f>
        <v>0</v>
      </c>
      <c r="S49" s="771">
        <f t="shared" si="6"/>
        <v>0</v>
      </c>
      <c r="T49" s="44" t="str">
        <f>IF(OR(Z25="",Z25=0,L49=0),"",L49*M49*L25)</f>
        <v/>
      </c>
      <c r="U49" s="388" t="str">
        <f>IF(K49="","",IF(T49="","",IF(T49=0,0,IF(SUM(COUNTIF(K84:U84,SUBSTITUTE(TRIM(K49)," (s)","")),COUNTIF(K86:U86,SUBSTITUTE(TRIM(K49)," (s)","")),COUNTIF(K85:U85,SUBSTITUTE(TRIM(K49)," (s)","")),COUNTIF(K87:U87,SUBSTITUTE(TRIM(K49)," (s)","")))&gt;0,IF(ROUND(T49,3)&gt;=1,ROUND(T49,3)&amp;" L",ROUND(T49*100,0)&amp;" cl"),IF(SUM(COUNTIF(V84:AA84,SUBSTITUTE(TRIM(K49)," (s)","")),COUNTIF(V86:AA86,SUBSTITUTE(TRIM(K49)," (s)","")),COUNTIF(V85:AA85,SUBSTITUTE(TRIM(K49)," (s)","")),COUNTIF(V87:AA87,SUBSTITUTE(TRIM(K49)," (s)","")))&gt;0,IF(ROUND(T49,3)&gt;=1,ROUND(T49,3)&amp;" Kg",ROUND(T49*1000,0)&amp;" g"),"")))))</f>
        <v/>
      </c>
      <c r="V49" s="379"/>
      <c r="W49" s="714">
        <f t="shared" si="8"/>
        <v>0</v>
      </c>
      <c r="X49" s="967">
        <f t="shared" si="7"/>
        <v>0</v>
      </c>
      <c r="Y49" s="768"/>
      <c r="Z49" s="769"/>
      <c r="AA49" s="770"/>
      <c r="AB49" s="969"/>
      <c r="AC49" s="969"/>
      <c r="AD49" s="969"/>
      <c r="AE49" s="9">
        <v>1</v>
      </c>
    </row>
    <row r="50" spans="2:31" ht="15.75">
      <c r="B50" s="695" t="str">
        <f t="shared" si="10"/>
        <v>►</v>
      </c>
      <c r="C50" s="979" t="str">
        <f>C26</f>
        <v>N NOM DE VOTRE RECETTE | collez la--FAMILLE| Auteur &gt; VOUS</v>
      </c>
      <c r="D50" s="980">
        <f>D26</f>
        <v>1</v>
      </c>
      <c r="E50" s="979" t="str">
        <f>E26</f>
        <v>coupe</v>
      </c>
      <c r="F50" s="981" t="str">
        <f>F26</f>
        <v>Recette mère ► Desserts assiette</v>
      </c>
      <c r="G50" s="41"/>
      <c r="H50" s="6"/>
      <c r="I50" s="22" t="str">
        <f t="shared" si="5"/>
        <v/>
      </c>
      <c r="J50" s="50"/>
      <c r="K50" s="711"/>
      <c r="L50" s="732">
        <f>IF(OR(M50="",M50=0),0,M50*IFERROR(_xlfn.XLOOKUP(K50,K84:AA84,K85:AA85,"",0,1)*J50*IF(G50&gt;0,G50,1),IFERROR(_xlfn.XLOOKUP(K50,K86:AA86,K87:AA87,"",0,1)*J50*IF(G50&gt;0,G50,1),0)))</f>
        <v>0</v>
      </c>
      <c r="M50" s="712">
        <v>1</v>
      </c>
      <c r="N50" s="713"/>
      <c r="O50" s="1071"/>
      <c r="P50" s="1018">
        <f>IF(L75=0,0,(L50/L75)*Q29*1000)</f>
        <v>0</v>
      </c>
      <c r="Q50" s="46">
        <f>IF(L75=0,0,(G50/L75)*Q29)</f>
        <v>0</v>
      </c>
      <c r="R50" s="735">
        <f>IF(Z25&lt;&gt;0,G50*M50*L25,0)</f>
        <v>0</v>
      </c>
      <c r="S50" s="772">
        <f t="shared" si="6"/>
        <v>0</v>
      </c>
      <c r="T50" s="44" t="str">
        <f>IF(OR(Z25="",Z25=0,L50=0),"",L50*M50*L25)</f>
        <v/>
      </c>
      <c r="U50" s="388" t="str">
        <f>IF(K50="","",IF(T50="","",IF(T50=0,0,IF(SUM(COUNTIF(K84:U84,SUBSTITUTE(TRIM(K50)," (s)","")),COUNTIF(K86:U86,SUBSTITUTE(TRIM(K50)," (s)","")),COUNTIF(K85:U85,SUBSTITUTE(TRIM(K50)," (s)","")),COUNTIF(K87:U87,SUBSTITUTE(TRIM(K50)," (s)","")))&gt;0,IF(ROUND(T50,3)&gt;=1,ROUND(T50,3)&amp;" L",ROUND(T50*100,0)&amp;" cl"),IF(SUM(COUNTIF(V84:AA84,SUBSTITUTE(TRIM(K50)," (s)","")),COUNTIF(V86:AA86,SUBSTITUTE(TRIM(K50)," (s)","")),COUNTIF(V85:AA85,SUBSTITUTE(TRIM(K50)," (s)","")),COUNTIF(V87:AA87,SUBSTITUTE(TRIM(K50)," (s)","")))&gt;0,IF(ROUND(T50,3)&gt;=1,ROUND(T50,3)&amp;" Kg",ROUND(T50*1000,0)&amp;" g"),"")))))</f>
        <v/>
      </c>
      <c r="V50" s="379"/>
      <c r="W50" s="714">
        <f t="shared" si="8"/>
        <v>0</v>
      </c>
      <c r="X50" s="967">
        <f t="shared" si="7"/>
        <v>0</v>
      </c>
      <c r="Y50" s="768"/>
      <c r="Z50" s="769"/>
      <c r="AA50" s="770"/>
      <c r="AB50" s="969"/>
      <c r="AC50" s="969"/>
      <c r="AD50" s="969"/>
      <c r="AE50" s="9">
        <v>1</v>
      </c>
    </row>
    <row r="51" spans="2:31" ht="15.75">
      <c r="B51" s="695" t="str">
        <f t="shared" si="10"/>
        <v>►</v>
      </c>
      <c r="C51" s="979" t="str">
        <f>C26</f>
        <v>N NOM DE VOTRE RECETTE | collez la--FAMILLE| Auteur &gt; VOUS</v>
      </c>
      <c r="D51" s="980">
        <f>D26</f>
        <v>1</v>
      </c>
      <c r="E51" s="979" t="str">
        <f>E26</f>
        <v>coupe</v>
      </c>
      <c r="F51" s="981" t="str">
        <f>F26</f>
        <v>Recette mère ► Desserts assiette</v>
      </c>
      <c r="G51" s="41"/>
      <c r="H51" s="6"/>
      <c r="I51" s="22" t="str">
        <f t="shared" si="5"/>
        <v/>
      </c>
      <c r="J51" s="50"/>
      <c r="K51" s="711"/>
      <c r="L51" s="732">
        <f>IF(OR(M51="",M51=0),0,M51*IFERROR(_xlfn.XLOOKUP(K51,K84:AA84,K85:AA85,"",0,1)*J51*IF(G51&gt;0,G51,1),IFERROR(_xlfn.XLOOKUP(K51,K86:AA86,K87:AA87,"",0,1)*J51*IF(G51&gt;0,G51,1),0)))</f>
        <v>0</v>
      </c>
      <c r="M51" s="712">
        <v>1</v>
      </c>
      <c r="N51" s="713"/>
      <c r="O51" s="1071"/>
      <c r="P51" s="1018">
        <f>IF(L75=0,0,(L51/L75)*Q29*1000)</f>
        <v>0</v>
      </c>
      <c r="Q51" s="46">
        <f>IF(L75=0,0,(G51/L75)*Q29)</f>
        <v>0</v>
      </c>
      <c r="R51" s="734">
        <f>IF(Z25&lt;&gt;0,G51*M51*L25,0)</f>
        <v>0</v>
      </c>
      <c r="S51" s="771">
        <f t="shared" si="6"/>
        <v>0</v>
      </c>
      <c r="T51" s="44" t="str">
        <f>IF(OR(Z25="",Z25=0,L51=0),"",L51*M51*L25)</f>
        <v/>
      </c>
      <c r="U51" s="388" t="str">
        <f>IF(K51="","",IF(T51="","",IF(T51=0,0,IF(SUM(COUNTIF(K84:U84,SUBSTITUTE(TRIM(K51)," (s)","")),COUNTIF(K86:U86,SUBSTITUTE(TRIM(K51)," (s)","")),COUNTIF(K85:U85,SUBSTITUTE(TRIM(K51)," (s)","")),COUNTIF(K87:U87,SUBSTITUTE(TRIM(K51)," (s)","")))&gt;0,IF(ROUND(T51,3)&gt;=1,ROUND(T51,3)&amp;" L",ROUND(T51*100,0)&amp;" cl"),IF(SUM(COUNTIF(V84:AA84,SUBSTITUTE(TRIM(K51)," (s)","")),COUNTIF(V86:AA86,SUBSTITUTE(TRIM(K51)," (s)","")),COUNTIF(V85:AA85,SUBSTITUTE(TRIM(K51)," (s)","")),COUNTIF(V87:AA87,SUBSTITUTE(TRIM(K51)," (s)","")))&gt;0,IF(ROUND(T51,3)&gt;=1,ROUND(T51,3)&amp;" Kg",ROUND(T51*1000,0)&amp;" g"),"")))))</f>
        <v/>
      </c>
      <c r="V51" s="379"/>
      <c r="W51" s="714">
        <f t="shared" si="8"/>
        <v>0</v>
      </c>
      <c r="X51" s="967">
        <f t="shared" si="7"/>
        <v>0</v>
      </c>
      <c r="Y51" s="768"/>
      <c r="Z51" s="769"/>
      <c r="AA51" s="770"/>
      <c r="AB51" s="969"/>
      <c r="AC51" s="969"/>
      <c r="AD51" s="969"/>
      <c r="AE51" s="9">
        <v>1</v>
      </c>
    </row>
    <row r="52" spans="2:31" ht="15.75">
      <c r="B52" s="695" t="str">
        <f t="shared" si="10"/>
        <v>►</v>
      </c>
      <c r="C52" s="979" t="str">
        <f>C26</f>
        <v>N NOM DE VOTRE RECETTE | collez la--FAMILLE| Auteur &gt; VOUS</v>
      </c>
      <c r="D52" s="980">
        <f>D26</f>
        <v>1</v>
      </c>
      <c r="E52" s="979" t="str">
        <f>E26</f>
        <v>coupe</v>
      </c>
      <c r="F52" s="981" t="str">
        <f>F26</f>
        <v>Recette mère ► Desserts assiette</v>
      </c>
      <c r="G52" s="41"/>
      <c r="H52" s="6"/>
      <c r="I52" s="22" t="str">
        <f t="shared" si="5"/>
        <v/>
      </c>
      <c r="J52" s="50"/>
      <c r="K52" s="711"/>
      <c r="L52" s="732">
        <f>IF(OR(M52="",M52=0),0,M52*IFERROR(_xlfn.XLOOKUP(K52,K84:AA84,K85:AA85,"",0,1)*J52*IF(G52&gt;0,G52,1),IFERROR(_xlfn.XLOOKUP(K52,K86:AA86,K87:AA87,"",0,1)*J52*IF(G52&gt;0,G52,1),0)))</f>
        <v>0</v>
      </c>
      <c r="M52" s="712">
        <v>1</v>
      </c>
      <c r="N52" s="713"/>
      <c r="O52" s="1071"/>
      <c r="P52" s="1018">
        <f>IF(L75=0,0,(L52/L75)*Q29*1000)</f>
        <v>0</v>
      </c>
      <c r="Q52" s="46">
        <f>IF(L75=0,0,(G52/L75)*Q29)</f>
        <v>0</v>
      </c>
      <c r="R52" s="735">
        <f>IF(Z25&lt;&gt;0,G52*M52*L25,0)</f>
        <v>0</v>
      </c>
      <c r="S52" s="772">
        <f t="shared" si="6"/>
        <v>0</v>
      </c>
      <c r="T52" s="44" t="str">
        <f>IF(OR(Z25="",Z25=0,L52=0),"",L52*M52*L25)</f>
        <v/>
      </c>
      <c r="U52" s="388" t="str">
        <f>IF(K52="","",IF(T52="","",IF(T52=0,0,IF(SUM(COUNTIF(K84:U84,SUBSTITUTE(TRIM(K52)," (s)","")),COUNTIF(K86:U86,SUBSTITUTE(TRIM(K52)," (s)","")),COUNTIF(K85:U85,SUBSTITUTE(TRIM(K52)," (s)","")),COUNTIF(K87:U87,SUBSTITUTE(TRIM(K52)," (s)","")))&gt;0,IF(ROUND(T52,3)&gt;=1,ROUND(T52,3)&amp;" L",ROUND(T52*100,0)&amp;" cl"),IF(SUM(COUNTIF(V84:AA84,SUBSTITUTE(TRIM(K52)," (s)","")),COUNTIF(V86:AA86,SUBSTITUTE(TRIM(K52)," (s)","")),COUNTIF(V85:AA85,SUBSTITUTE(TRIM(K52)," (s)","")),COUNTIF(V87:AA87,SUBSTITUTE(TRIM(K52)," (s)","")))&gt;0,IF(ROUND(T52,3)&gt;=1,ROUND(T52,3)&amp;" Kg",ROUND(T52*1000,0)&amp;" g"),"")))))</f>
        <v/>
      </c>
      <c r="V52" s="379"/>
      <c r="W52" s="714">
        <f t="shared" si="8"/>
        <v>0</v>
      </c>
      <c r="X52" s="967">
        <f t="shared" si="7"/>
        <v>0</v>
      </c>
      <c r="Y52" s="768"/>
      <c r="Z52" s="769"/>
      <c r="AA52" s="770"/>
      <c r="AB52" s="969"/>
      <c r="AC52" s="969"/>
      <c r="AD52" s="969"/>
      <c r="AE52" s="9">
        <v>1</v>
      </c>
    </row>
    <row r="53" spans="2:31" ht="15.75">
      <c r="B53" s="695" t="str">
        <f t="shared" si="10"/>
        <v>►</v>
      </c>
      <c r="C53" s="979" t="str">
        <f>C26</f>
        <v>N NOM DE VOTRE RECETTE | collez la--FAMILLE| Auteur &gt; VOUS</v>
      </c>
      <c r="D53" s="980">
        <f>D26</f>
        <v>1</v>
      </c>
      <c r="E53" s="979" t="str">
        <f>E26</f>
        <v>coupe</v>
      </c>
      <c r="F53" s="981" t="str">
        <f>F26</f>
        <v>Recette mère ► Desserts assiette</v>
      </c>
      <c r="G53" s="41"/>
      <c r="H53" s="6"/>
      <c r="I53" s="22" t="str">
        <f t="shared" si="5"/>
        <v/>
      </c>
      <c r="J53" s="50"/>
      <c r="K53" s="711"/>
      <c r="L53" s="732">
        <f>IF(OR(M53="",M53=0),0,M53*IFERROR(_xlfn.XLOOKUP(K53,K84:AA84,K85:AA85,"",0,1)*J53*IF(G53&gt;0,G53,1),IFERROR(_xlfn.XLOOKUP(K53,K86:AA86,K87:AA87,"",0,1)*J53*IF(G53&gt;0,G53,1),0)))</f>
        <v>0</v>
      </c>
      <c r="M53" s="712">
        <v>1</v>
      </c>
      <c r="N53" s="713"/>
      <c r="O53" s="1071"/>
      <c r="P53" s="1018">
        <f>IF(L75=0,0,(L53/L75)*Q29*1000)</f>
        <v>0</v>
      </c>
      <c r="Q53" s="46">
        <f>IF(L75=0,0,(G53/L75)*Q29)</f>
        <v>0</v>
      </c>
      <c r="R53" s="734">
        <f>IF(Z25&lt;&gt;0,G53*M53*L25,0)</f>
        <v>0</v>
      </c>
      <c r="S53" s="771">
        <f t="shared" si="6"/>
        <v>0</v>
      </c>
      <c r="T53" s="44" t="str">
        <f>IF(OR(Z25="",Z25=0,L53=0),"",L53*M53*L25)</f>
        <v/>
      </c>
      <c r="U53" s="388" t="str">
        <f>IF(K53="","",IF(T53="","",IF(T53=0,0,IF(SUM(COUNTIF(K84:U84,SUBSTITUTE(TRIM(K53)," (s)","")),COUNTIF(K86:U86,SUBSTITUTE(TRIM(K53)," (s)","")),COUNTIF(K85:U85,SUBSTITUTE(TRIM(K53)," (s)","")),COUNTIF(K87:U87,SUBSTITUTE(TRIM(K53)," (s)","")))&gt;0,IF(ROUND(T53,3)&gt;=1,ROUND(T53,3)&amp;" L",ROUND(T53*100,0)&amp;" cl"),IF(SUM(COUNTIF(V84:AA84,SUBSTITUTE(TRIM(K53)," (s)","")),COUNTIF(V86:AA86,SUBSTITUTE(TRIM(K53)," (s)","")),COUNTIF(V85:AA85,SUBSTITUTE(TRIM(K53)," (s)","")),COUNTIF(V87:AA87,SUBSTITUTE(TRIM(K53)," (s)","")))&gt;0,IF(ROUND(T53,3)&gt;=1,ROUND(T53,3)&amp;" Kg",ROUND(T53*1000,0)&amp;" g"),"")))))</f>
        <v/>
      </c>
      <c r="V53" s="379"/>
      <c r="W53" s="714">
        <f t="shared" si="8"/>
        <v>0</v>
      </c>
      <c r="X53" s="967">
        <f t="shared" si="7"/>
        <v>0</v>
      </c>
      <c r="Y53" s="768"/>
      <c r="Z53" s="769"/>
      <c r="AA53" s="770"/>
      <c r="AB53" s="969"/>
      <c r="AC53" s="969"/>
      <c r="AD53" s="969"/>
      <c r="AE53" s="9">
        <v>1</v>
      </c>
    </row>
    <row r="54" spans="2:31" ht="15.75">
      <c r="B54" s="695" t="str">
        <f t="shared" si="10"/>
        <v>►</v>
      </c>
      <c r="C54" s="979" t="str">
        <f>C26</f>
        <v>N NOM DE VOTRE RECETTE | collez la--FAMILLE| Auteur &gt; VOUS</v>
      </c>
      <c r="D54" s="980">
        <f>D26</f>
        <v>1</v>
      </c>
      <c r="E54" s="979" t="str">
        <f>E26</f>
        <v>coupe</v>
      </c>
      <c r="F54" s="981" t="str">
        <f>F26</f>
        <v>Recette mère ► Desserts assiette</v>
      </c>
      <c r="G54" s="41"/>
      <c r="H54" s="6"/>
      <c r="I54" s="22" t="str">
        <f t="shared" si="5"/>
        <v/>
      </c>
      <c r="J54" s="50"/>
      <c r="K54" s="711"/>
      <c r="L54" s="732">
        <f>IF(OR(M54="",M54=0),0,M54*IFERROR(_xlfn.XLOOKUP(K54,K84:AA84,K85:AA85,"",0,1)*J54*IF(G54&gt;0,G54,1),IFERROR(_xlfn.XLOOKUP(K54,K86:AA86,K87:AA87,"",0,1)*J54*IF(G54&gt;0,G54,1),0)))</f>
        <v>0</v>
      </c>
      <c r="M54" s="712">
        <v>1</v>
      </c>
      <c r="N54" s="713"/>
      <c r="O54" s="1071"/>
      <c r="P54" s="1018">
        <f>IF(L75=0,0,(L54/L75)*Q29*1000)</f>
        <v>0</v>
      </c>
      <c r="Q54" s="46">
        <f>IF(L75=0,0,(G54/L75)*Q29)</f>
        <v>0</v>
      </c>
      <c r="R54" s="735">
        <f>IF(Z25&lt;&gt;0,G54*M54*L25,0)</f>
        <v>0</v>
      </c>
      <c r="S54" s="772">
        <f t="shared" si="6"/>
        <v>0</v>
      </c>
      <c r="T54" s="44" t="str">
        <f>IF(OR(Z25="",Z25=0,L54=0),"",L54*M54*L25)</f>
        <v/>
      </c>
      <c r="U54" s="388" t="str">
        <f>IF(K54="","",IF(T54="","",IF(T54=0,0,IF(SUM(COUNTIF(K84:U84,SUBSTITUTE(TRIM(K54)," (s)","")),COUNTIF(K86:U86,SUBSTITUTE(TRIM(K54)," (s)","")),COUNTIF(K85:U85,SUBSTITUTE(TRIM(K54)," (s)","")),COUNTIF(K87:U87,SUBSTITUTE(TRIM(K54)," (s)","")))&gt;0,IF(ROUND(T54,3)&gt;=1,ROUND(T54,3)&amp;" L",ROUND(T54*100,0)&amp;" cl"),IF(SUM(COUNTIF(V84:AA84,SUBSTITUTE(TRIM(K54)," (s)","")),COUNTIF(V86:AA86,SUBSTITUTE(TRIM(K54)," (s)","")),COUNTIF(V85:AA85,SUBSTITUTE(TRIM(K54)," (s)","")),COUNTIF(V87:AA87,SUBSTITUTE(TRIM(K54)," (s)","")))&gt;0,IF(ROUND(T54,3)&gt;=1,ROUND(T54,3)&amp;" Kg",ROUND(T54*1000,0)&amp;" g"),"")))))</f>
        <v/>
      </c>
      <c r="V54" s="379"/>
      <c r="W54" s="714">
        <f t="shared" si="8"/>
        <v>0</v>
      </c>
      <c r="X54" s="967">
        <f t="shared" si="7"/>
        <v>0</v>
      </c>
      <c r="Y54" s="768"/>
      <c r="Z54" s="769"/>
      <c r="AA54" s="770"/>
      <c r="AB54" s="969"/>
      <c r="AC54" s="969"/>
      <c r="AD54" s="969"/>
      <c r="AE54" s="9">
        <v>1</v>
      </c>
    </row>
    <row r="55" spans="2:31" ht="15.75">
      <c r="B55" s="695" t="str">
        <f t="shared" si="10"/>
        <v>►</v>
      </c>
      <c r="C55" s="979" t="str">
        <f>C26</f>
        <v>N NOM DE VOTRE RECETTE | collez la--FAMILLE| Auteur &gt; VOUS</v>
      </c>
      <c r="D55" s="980">
        <f>D26</f>
        <v>1</v>
      </c>
      <c r="E55" s="979" t="str">
        <f>E26</f>
        <v>coupe</v>
      </c>
      <c r="F55" s="981" t="str">
        <f>F26</f>
        <v>Recette mère ► Desserts assiette</v>
      </c>
      <c r="G55" s="41"/>
      <c r="H55" s="6"/>
      <c r="I55" s="22" t="str">
        <f t="shared" si="5"/>
        <v/>
      </c>
      <c r="J55" s="50"/>
      <c r="K55" s="711"/>
      <c r="L55" s="732">
        <f>IF(OR(M55="",M55=0),0,M55*IFERROR(_xlfn.XLOOKUP(K55,K84:AA84,K85:AA85,"",0,1)*J55*IF(G55&gt;0,G55,1),IFERROR(_xlfn.XLOOKUP(K55,K86:AA86,K87:AA87,"",0,1)*J55*IF(G55&gt;0,G55,1),0)))</f>
        <v>0</v>
      </c>
      <c r="M55" s="712">
        <v>1</v>
      </c>
      <c r="N55" s="713"/>
      <c r="O55" s="1071"/>
      <c r="P55" s="1018">
        <f>IF(L75=0,0,(L55/L75)*Q29*1000)</f>
        <v>0</v>
      </c>
      <c r="Q55" s="46">
        <f>IF(L75=0,0,(G55/L75)*Q29)</f>
        <v>0</v>
      </c>
      <c r="R55" s="734">
        <f>IF(Z25&lt;&gt;0,G55*M55*L25,0)</f>
        <v>0</v>
      </c>
      <c r="S55" s="771">
        <f t="shared" si="6"/>
        <v>0</v>
      </c>
      <c r="T55" s="44" t="str">
        <f>IF(OR(Z25="",Z25=0,L55=0),"",L55*M55*L25)</f>
        <v/>
      </c>
      <c r="U55" s="388" t="str">
        <f>IF(K55="","",IF(T55="","",IF(T55=0,0,IF(SUM(COUNTIF(K84:U84,SUBSTITUTE(TRIM(K55)," (s)","")),COUNTIF(K86:U86,SUBSTITUTE(TRIM(K55)," (s)","")),COUNTIF(K85:U85,SUBSTITUTE(TRIM(K55)," (s)","")),COUNTIF(K87:U87,SUBSTITUTE(TRIM(K55)," (s)","")))&gt;0,IF(ROUND(T55,3)&gt;=1,ROUND(T55,3)&amp;" L",ROUND(T55*100,0)&amp;" cl"),IF(SUM(COUNTIF(V84:AA84,SUBSTITUTE(TRIM(K55)," (s)","")),COUNTIF(V86:AA86,SUBSTITUTE(TRIM(K55)," (s)","")),COUNTIF(V85:AA85,SUBSTITUTE(TRIM(K55)," (s)","")),COUNTIF(V87:AA87,SUBSTITUTE(TRIM(K55)," (s)","")))&gt;0,IF(ROUND(T55,3)&gt;=1,ROUND(T55,3)&amp;" Kg",ROUND(T55*1000,0)&amp;" g"),"")))))</f>
        <v/>
      </c>
      <c r="V55" s="379"/>
      <c r="W55" s="714">
        <f t="shared" si="8"/>
        <v>0</v>
      </c>
      <c r="X55" s="967">
        <f t="shared" si="7"/>
        <v>0</v>
      </c>
      <c r="Y55" s="768"/>
      <c r="Z55" s="769"/>
      <c r="AA55" s="770"/>
      <c r="AB55" s="969"/>
      <c r="AC55" s="969"/>
      <c r="AD55" s="969"/>
      <c r="AE55" s="9">
        <v>1</v>
      </c>
    </row>
    <row r="56" spans="2:31" ht="15.75">
      <c r="B56" s="695" t="str">
        <f t="shared" si="10"/>
        <v>►</v>
      </c>
      <c r="C56" s="979" t="str">
        <f>C26</f>
        <v>N NOM DE VOTRE RECETTE | collez la--FAMILLE| Auteur &gt; VOUS</v>
      </c>
      <c r="D56" s="980">
        <f>D26</f>
        <v>1</v>
      </c>
      <c r="E56" s="979" t="str">
        <f>E26</f>
        <v>coupe</v>
      </c>
      <c r="F56" s="981" t="str">
        <f>F26</f>
        <v>Recette mère ► Desserts assiette</v>
      </c>
      <c r="G56" s="41"/>
      <c r="H56" s="6"/>
      <c r="I56" s="22" t="str">
        <f t="shared" si="5"/>
        <v/>
      </c>
      <c r="J56" s="50"/>
      <c r="K56" s="711"/>
      <c r="L56" s="732">
        <f>IF(OR(M56="",M56=0),0,M56*IFERROR(_xlfn.XLOOKUP(K56,K84:AA84,K85:AA85,"",0,1)*J56*IF(G56&gt;0,G56,1),IFERROR(_xlfn.XLOOKUP(K56,K86:AA86,K87:AA87,"",0,1)*J56*IF(G56&gt;0,G56,1),0)))</f>
        <v>0</v>
      </c>
      <c r="M56" s="712">
        <v>1</v>
      </c>
      <c r="N56" s="713"/>
      <c r="O56" s="1071"/>
      <c r="P56" s="1018">
        <f>IF(L75=0,0,(L56/L75)*Q29*1000)</f>
        <v>0</v>
      </c>
      <c r="Q56" s="46">
        <f>IF(L75=0,0,(G56/L75)*Q29)</f>
        <v>0</v>
      </c>
      <c r="R56" s="735">
        <f>IF(Z25&lt;&gt;0,G56*M56*L25,0)</f>
        <v>0</v>
      </c>
      <c r="S56" s="772">
        <f t="shared" si="6"/>
        <v>0</v>
      </c>
      <c r="T56" s="44" t="str">
        <f>IF(OR(Z25="",Z25=0,L56=0),"",L56*M56*L25)</f>
        <v/>
      </c>
      <c r="U56" s="388" t="str">
        <f>IF(K56="","",IF(T56="","",IF(T56=0,0,IF(SUM(COUNTIF(K84:U84,SUBSTITUTE(TRIM(K56)," (s)","")),COUNTIF(K86:U86,SUBSTITUTE(TRIM(K56)," (s)","")),COUNTIF(K85:U85,SUBSTITUTE(TRIM(K56)," (s)","")),COUNTIF(K87:U87,SUBSTITUTE(TRIM(K56)," (s)","")))&gt;0,IF(ROUND(T56,3)&gt;=1,ROUND(T56,3)&amp;" L",ROUND(T56*100,0)&amp;" cl"),IF(SUM(COUNTIF(V84:AA84,SUBSTITUTE(TRIM(K56)," (s)","")),COUNTIF(V86:AA86,SUBSTITUTE(TRIM(K56)," (s)","")),COUNTIF(V85:AA85,SUBSTITUTE(TRIM(K56)," (s)","")),COUNTIF(V87:AA87,SUBSTITUTE(TRIM(K56)," (s)","")))&gt;0,IF(ROUND(T56,3)&gt;=1,ROUND(T56,3)&amp;" Kg",ROUND(T56*1000,0)&amp;" g"),"")))))</f>
        <v/>
      </c>
      <c r="V56" s="379"/>
      <c r="W56" s="714">
        <f t="shared" si="8"/>
        <v>0</v>
      </c>
      <c r="X56" s="967">
        <f t="shared" si="7"/>
        <v>0</v>
      </c>
      <c r="Y56" s="768"/>
      <c r="Z56" s="769"/>
      <c r="AA56" s="770"/>
      <c r="AB56" s="969"/>
      <c r="AC56" s="969"/>
      <c r="AD56" s="969"/>
      <c r="AE56" s="9">
        <v>1</v>
      </c>
    </row>
    <row r="57" spans="2:31" ht="15.75">
      <c r="B57" s="695" t="str">
        <f t="shared" si="10"/>
        <v>►</v>
      </c>
      <c r="C57" s="979" t="str">
        <f>C26</f>
        <v>N NOM DE VOTRE RECETTE | collez la--FAMILLE| Auteur &gt; VOUS</v>
      </c>
      <c r="D57" s="980">
        <f>D26</f>
        <v>1</v>
      </c>
      <c r="E57" s="979" t="str">
        <f>E26</f>
        <v>coupe</v>
      </c>
      <c r="F57" s="981" t="str">
        <f>F26</f>
        <v>Recette mère ► Desserts assiette</v>
      </c>
      <c r="G57" s="41"/>
      <c r="H57" s="6"/>
      <c r="I57" s="22" t="str">
        <f t="shared" si="5"/>
        <v/>
      </c>
      <c r="J57" s="50"/>
      <c r="K57" s="711"/>
      <c r="L57" s="732">
        <f>IF(OR(M57="",M57=0),0,M57*IFERROR(_xlfn.XLOOKUP(K57,K84:AA84,K85:AA85,"",0,1)*J57*IF(G57&gt;0,G57,1),IFERROR(_xlfn.XLOOKUP(K57,K86:AA86,K87:AA87,"",0,1)*J57*IF(G57&gt;0,G57,1),0)))</f>
        <v>0</v>
      </c>
      <c r="M57" s="712">
        <v>1</v>
      </c>
      <c r="N57" s="713"/>
      <c r="O57" s="1071"/>
      <c r="P57" s="1018">
        <f>IF(L75=0,0,(L57/L75)*Q29*1000)</f>
        <v>0</v>
      </c>
      <c r="Q57" s="46">
        <f>IF(L75=0,0,(G57/L75)*Q29)</f>
        <v>0</v>
      </c>
      <c r="R57" s="734">
        <f>IF(Z25&lt;&gt;0,G57*M57*L25,0)</f>
        <v>0</v>
      </c>
      <c r="S57" s="771">
        <f t="shared" si="6"/>
        <v>0</v>
      </c>
      <c r="T57" s="44" t="str">
        <f>IF(OR(Z25="",Z25=0,L57=0),"",L57*M57*L25)</f>
        <v/>
      </c>
      <c r="U57" s="388" t="str">
        <f>IF(K57="","",IF(T57="","",IF(T57=0,0,IF(SUM(COUNTIF(K84:U84,SUBSTITUTE(TRIM(K57)," (s)","")),COUNTIF(K86:U86,SUBSTITUTE(TRIM(K57)," (s)","")),COUNTIF(K85:U85,SUBSTITUTE(TRIM(K57)," (s)","")),COUNTIF(K87:U87,SUBSTITUTE(TRIM(K57)," (s)","")))&gt;0,IF(ROUND(T57,3)&gt;=1,ROUND(T57,3)&amp;" L",ROUND(T57*100,0)&amp;" cl"),IF(SUM(COUNTIF(V84:AA84,SUBSTITUTE(TRIM(K57)," (s)","")),COUNTIF(V86:AA86,SUBSTITUTE(TRIM(K57)," (s)","")),COUNTIF(V85:AA85,SUBSTITUTE(TRIM(K57)," (s)","")),COUNTIF(V87:AA87,SUBSTITUTE(TRIM(K57)," (s)","")))&gt;0,IF(ROUND(T57,3)&gt;=1,ROUND(T57,3)&amp;" Kg",ROUND(T57*1000,0)&amp;" g"),"")))))</f>
        <v/>
      </c>
      <c r="V57" s="379"/>
      <c r="W57" s="714">
        <f t="shared" si="8"/>
        <v>0</v>
      </c>
      <c r="X57" s="967">
        <f t="shared" si="7"/>
        <v>0</v>
      </c>
      <c r="Y57" s="768"/>
      <c r="Z57" s="769"/>
      <c r="AA57" s="770"/>
      <c r="AB57" s="969"/>
      <c r="AC57" s="969"/>
      <c r="AD57" s="969"/>
      <c r="AE57" s="9">
        <v>1</v>
      </c>
    </row>
    <row r="58" spans="2:31" ht="15.75">
      <c r="B58" s="695" t="str">
        <f t="shared" si="10"/>
        <v>►</v>
      </c>
      <c r="C58" s="979" t="str">
        <f>C26</f>
        <v>N NOM DE VOTRE RECETTE | collez la--FAMILLE| Auteur &gt; VOUS</v>
      </c>
      <c r="D58" s="980">
        <f>D26</f>
        <v>1</v>
      </c>
      <c r="E58" s="979" t="str">
        <f>E26</f>
        <v>coupe</v>
      </c>
      <c r="F58" s="981" t="str">
        <f>F26</f>
        <v>Recette mère ► Desserts assiette</v>
      </c>
      <c r="G58" s="41"/>
      <c r="H58" s="6"/>
      <c r="I58" s="22" t="str">
        <f t="shared" si="5"/>
        <v/>
      </c>
      <c r="J58" s="50"/>
      <c r="K58" s="711"/>
      <c r="L58" s="732">
        <f>IF(OR(M58="",M58=0),0,M58*IFERROR(_xlfn.XLOOKUP(K58,K84:AA84,K85:AA85,"",0,1)*J58*IF(G58&gt;0,G58,1),IFERROR(_xlfn.XLOOKUP(K58,K86:AA86,K87:AA87,"",0,1)*J58*IF(G58&gt;0,G58,1),0)))</f>
        <v>0</v>
      </c>
      <c r="M58" s="712">
        <v>1</v>
      </c>
      <c r="N58" s="713"/>
      <c r="O58" s="1071"/>
      <c r="P58" s="1018">
        <f>IF(L75=0,0,(L58/L75)*Q29*1000)</f>
        <v>0</v>
      </c>
      <c r="Q58" s="46">
        <f>IF(L75=0,0,(G58/L75)*Q29)</f>
        <v>0</v>
      </c>
      <c r="R58" s="735">
        <f>IF(Z25&lt;&gt;0,G58*M58*L25,0)</f>
        <v>0</v>
      </c>
      <c r="S58" s="772">
        <f t="shared" si="6"/>
        <v>0</v>
      </c>
      <c r="T58" s="44" t="str">
        <f>IF(OR(Z25="",Z25=0,L58=0),"",L58*M58*L25)</f>
        <v/>
      </c>
      <c r="U58" s="388" t="str">
        <f>IF(K58="","",IF(T58="","",IF(T58=0,0,IF(SUM(COUNTIF(K84:U84,SUBSTITUTE(TRIM(K58)," (s)","")),COUNTIF(K86:U86,SUBSTITUTE(TRIM(K58)," (s)","")),COUNTIF(K85:U85,SUBSTITUTE(TRIM(K58)," (s)","")),COUNTIF(K87:U87,SUBSTITUTE(TRIM(K58)," (s)","")))&gt;0,IF(ROUND(T58,3)&gt;=1,ROUND(T58,3)&amp;" L",ROUND(T58*100,0)&amp;" cl"),IF(SUM(COUNTIF(V84:AA84,SUBSTITUTE(TRIM(K58)," (s)","")),COUNTIF(V86:AA86,SUBSTITUTE(TRIM(K58)," (s)","")),COUNTIF(V85:AA85,SUBSTITUTE(TRIM(K58)," (s)","")),COUNTIF(V87:AA87,SUBSTITUTE(TRIM(K58)," (s)","")))&gt;0,IF(ROUND(T58,3)&gt;=1,ROUND(T58,3)&amp;" Kg",ROUND(T58*1000,0)&amp;" g"),"")))))</f>
        <v/>
      </c>
      <c r="V58" s="379"/>
      <c r="W58" s="714">
        <f t="shared" si="8"/>
        <v>0</v>
      </c>
      <c r="X58" s="967">
        <f t="shared" si="7"/>
        <v>0</v>
      </c>
      <c r="Y58" s="768"/>
      <c r="Z58" s="769"/>
      <c r="AA58" s="770"/>
      <c r="AB58" s="969"/>
      <c r="AC58" s="969"/>
      <c r="AD58" s="969"/>
      <c r="AE58" s="9">
        <v>1</v>
      </c>
    </row>
    <row r="59" spans="2:31" ht="15.75">
      <c r="B59" s="695" t="str">
        <f t="shared" si="10"/>
        <v>►</v>
      </c>
      <c r="C59" s="979" t="str">
        <f>C26</f>
        <v>N NOM DE VOTRE RECETTE | collez la--FAMILLE| Auteur &gt; VOUS</v>
      </c>
      <c r="D59" s="980">
        <f>D26</f>
        <v>1</v>
      </c>
      <c r="E59" s="979" t="str">
        <f>E26</f>
        <v>coupe</v>
      </c>
      <c r="F59" s="981" t="str">
        <f>F26</f>
        <v>Recette mère ► Desserts assiette</v>
      </c>
      <c r="G59" s="41"/>
      <c r="H59" s="6"/>
      <c r="I59" s="22" t="str">
        <f t="shared" si="5"/>
        <v/>
      </c>
      <c r="J59" s="50"/>
      <c r="K59" s="711"/>
      <c r="L59" s="732">
        <f>IF(OR(M59="",M59=0),0,M59*IFERROR(_xlfn.XLOOKUP(K59,K84:AA84,K85:AA85,"",0,1)*J59*IF(G59&gt;0,G59,1),IFERROR(_xlfn.XLOOKUP(K59,K86:AA86,K87:AA87,"",0,1)*J59*IF(G59&gt;0,G59,1),0)))</f>
        <v>0</v>
      </c>
      <c r="M59" s="712">
        <v>1</v>
      </c>
      <c r="N59" s="713"/>
      <c r="O59" s="1071"/>
      <c r="P59" s="1018">
        <f>IF(L75=0,0,(L59/L75)*Q29*1000)</f>
        <v>0</v>
      </c>
      <c r="Q59" s="46">
        <f>IF(L75=0,0,(G59/L75)*Q29)</f>
        <v>0</v>
      </c>
      <c r="R59" s="734">
        <f>IF(Z25&lt;&gt;0,G59*M59*L25,0)</f>
        <v>0</v>
      </c>
      <c r="S59" s="771">
        <f t="shared" si="6"/>
        <v>0</v>
      </c>
      <c r="T59" s="44" t="str">
        <f>IF(OR(Z25="",Z25=0,L59=0),"",L59*M59*L25)</f>
        <v/>
      </c>
      <c r="U59" s="388" t="str">
        <f>IF(K59="","",IF(T59="","",IF(T59=0,0,IF(SUM(COUNTIF(K84:U84,SUBSTITUTE(TRIM(K59)," (s)","")),COUNTIF(K86:U86,SUBSTITUTE(TRIM(K59)," (s)","")),COUNTIF(K85:U85,SUBSTITUTE(TRIM(K59)," (s)","")),COUNTIF(K87:U87,SUBSTITUTE(TRIM(K59)," (s)","")))&gt;0,IF(ROUND(T59,3)&gt;=1,ROUND(T59,3)&amp;" L",ROUND(T59*100,0)&amp;" cl"),IF(SUM(COUNTIF(V84:AA84,SUBSTITUTE(TRIM(K59)," (s)","")),COUNTIF(V86:AA86,SUBSTITUTE(TRIM(K59)," (s)","")),COUNTIF(V85:AA85,SUBSTITUTE(TRIM(K59)," (s)","")),COUNTIF(V87:AA87,SUBSTITUTE(TRIM(K59)," (s)","")))&gt;0,IF(ROUND(T59,3)&gt;=1,ROUND(T59,3)&amp;" Kg",ROUND(T59*1000,0)&amp;" g"),"")))))</f>
        <v/>
      </c>
      <c r="V59" s="379"/>
      <c r="W59" s="714">
        <f t="shared" si="8"/>
        <v>0</v>
      </c>
      <c r="X59" s="967">
        <f t="shared" si="7"/>
        <v>0</v>
      </c>
      <c r="Y59" s="768"/>
      <c r="Z59" s="769"/>
      <c r="AA59" s="770"/>
      <c r="AB59" s="969"/>
      <c r="AC59" s="969"/>
      <c r="AD59" s="969"/>
      <c r="AE59" s="9">
        <v>1</v>
      </c>
    </row>
    <row r="60" spans="2:31" ht="15.75">
      <c r="B60" s="695" t="str">
        <f t="shared" si="10"/>
        <v>►</v>
      </c>
      <c r="C60" s="979" t="str">
        <f>C26</f>
        <v>N NOM DE VOTRE RECETTE | collez la--FAMILLE| Auteur &gt; VOUS</v>
      </c>
      <c r="D60" s="980">
        <f>D26</f>
        <v>1</v>
      </c>
      <c r="E60" s="979" t="str">
        <f>E26</f>
        <v>coupe</v>
      </c>
      <c r="F60" s="981" t="str">
        <f>F26</f>
        <v>Recette mère ► Desserts assiette</v>
      </c>
      <c r="G60" s="41"/>
      <c r="H60" s="6"/>
      <c r="I60" s="22" t="str">
        <f t="shared" si="5"/>
        <v/>
      </c>
      <c r="J60" s="50"/>
      <c r="K60" s="711"/>
      <c r="L60" s="732">
        <f>IF(OR(M60="",M60=0),0,M60*IFERROR(_xlfn.XLOOKUP(K60,K84:AA84,K85:AA85,"",0,1)*J60*IF(G60&gt;0,G60,1),IFERROR(_xlfn.XLOOKUP(K60,K86:AA86,K87:AA87,"",0,1)*J60*IF(G60&gt;0,G60,1),0)))</f>
        <v>0</v>
      </c>
      <c r="M60" s="712">
        <v>1</v>
      </c>
      <c r="N60" s="713"/>
      <c r="O60" s="1071"/>
      <c r="P60" s="1018">
        <f>IF(L75=0,0,(L60/L75)*Q29*1000)</f>
        <v>0</v>
      </c>
      <c r="Q60" s="46">
        <f>IF(L75=0,0,(G60/L75)*Q29)</f>
        <v>0</v>
      </c>
      <c r="R60" s="735">
        <f>IF(Z25&lt;&gt;0,G60*M60*L25,0)</f>
        <v>0</v>
      </c>
      <c r="S60" s="772">
        <f t="shared" si="6"/>
        <v>0</v>
      </c>
      <c r="T60" s="44" t="str">
        <f>IF(OR(Z25="",Z25=0,L60=0),"",L60*M60*L25)</f>
        <v/>
      </c>
      <c r="U60" s="388" t="str">
        <f>IF(K60="","",IF(T60="","",IF(T60=0,0,IF(SUM(COUNTIF(K84:U84,SUBSTITUTE(TRIM(K60)," (s)","")),COUNTIF(K86:U86,SUBSTITUTE(TRIM(K60)," (s)","")),COUNTIF(K85:U85,SUBSTITUTE(TRIM(K60)," (s)","")),COUNTIF(K87:U87,SUBSTITUTE(TRIM(K60)," (s)","")))&gt;0,IF(ROUND(T60,3)&gt;=1,ROUND(T60,3)&amp;" L",ROUND(T60*100,0)&amp;" cl"),IF(SUM(COUNTIF(V84:AA84,SUBSTITUTE(TRIM(K60)," (s)","")),COUNTIF(V86:AA86,SUBSTITUTE(TRIM(K60)," (s)","")),COUNTIF(V85:AA85,SUBSTITUTE(TRIM(K60)," (s)","")),COUNTIF(V87:AA87,SUBSTITUTE(TRIM(K60)," (s)","")))&gt;0,IF(ROUND(T60,3)&gt;=1,ROUND(T60,3)&amp;" Kg",ROUND(T60*1000,0)&amp;" g"),"")))))</f>
        <v/>
      </c>
      <c r="V60" s="379"/>
      <c r="W60" s="714">
        <f t="shared" si="8"/>
        <v>0</v>
      </c>
      <c r="X60" s="967">
        <f t="shared" si="7"/>
        <v>0</v>
      </c>
      <c r="Y60" s="768"/>
      <c r="Z60" s="769"/>
      <c r="AA60" s="770"/>
      <c r="AB60" s="969"/>
      <c r="AC60" s="969"/>
      <c r="AD60" s="969"/>
      <c r="AE60" s="9">
        <v>1</v>
      </c>
    </row>
    <row r="61" spans="2:31" ht="15.75">
      <c r="B61" s="695" t="str">
        <f t="shared" si="10"/>
        <v>►</v>
      </c>
      <c r="C61" s="979" t="str">
        <f>C26</f>
        <v>N NOM DE VOTRE RECETTE | collez la--FAMILLE| Auteur &gt; VOUS</v>
      </c>
      <c r="D61" s="980">
        <f>D26</f>
        <v>1</v>
      </c>
      <c r="E61" s="979" t="str">
        <f>E26</f>
        <v>coupe</v>
      </c>
      <c r="F61" s="981" t="str">
        <f>F26</f>
        <v>Recette mère ► Desserts assiette</v>
      </c>
      <c r="G61" s="41"/>
      <c r="H61" s="6"/>
      <c r="I61" s="22" t="str">
        <f t="shared" si="5"/>
        <v/>
      </c>
      <c r="J61" s="50"/>
      <c r="K61" s="711"/>
      <c r="L61" s="732">
        <f>IF(OR(M61="",M61=0),0,M61*IFERROR(_xlfn.XLOOKUP(K61,K84:AA84,K85:AA85,"",0,1)*J61*IF(G61&gt;0,G61,1),IFERROR(_xlfn.XLOOKUP(K61,K86:AA86,K87:AA87,"",0,1)*J61*IF(G61&gt;0,G61,1),0)))</f>
        <v>0</v>
      </c>
      <c r="M61" s="712">
        <v>1</v>
      </c>
      <c r="N61" s="713"/>
      <c r="O61" s="1071"/>
      <c r="P61" s="1018">
        <f>IF(L75=0,0,(L61/L75)*Q29*1000)</f>
        <v>0</v>
      </c>
      <c r="Q61" s="46">
        <f>IF(L75=0,0,(G61/L75)*Q29)</f>
        <v>0</v>
      </c>
      <c r="R61" s="734">
        <f>IF(Z25&lt;&gt;0,G61*M61*L25,0)</f>
        <v>0</v>
      </c>
      <c r="S61" s="771">
        <f t="shared" si="6"/>
        <v>0</v>
      </c>
      <c r="T61" s="44" t="str">
        <f>IF(OR(Z25="",Z25=0,L61=0),"",L61*M61*L25)</f>
        <v/>
      </c>
      <c r="U61" s="388" t="str">
        <f>IF(K61="","",IF(T61="","",IF(T61=0,0,IF(SUM(COUNTIF(K84:U84,SUBSTITUTE(TRIM(K61)," (s)","")),COUNTIF(K86:U86,SUBSTITUTE(TRIM(K61)," (s)","")),COUNTIF(K85:U85,SUBSTITUTE(TRIM(K61)," (s)","")),COUNTIF(K87:U87,SUBSTITUTE(TRIM(K61)," (s)","")))&gt;0,IF(ROUND(T61,3)&gt;=1,ROUND(T61,3)&amp;" L",ROUND(T61*100,0)&amp;" cl"),IF(SUM(COUNTIF(V84:AA84,SUBSTITUTE(TRIM(K61)," (s)","")),COUNTIF(V86:AA86,SUBSTITUTE(TRIM(K61)," (s)","")),COUNTIF(V85:AA85,SUBSTITUTE(TRIM(K61)," (s)","")),COUNTIF(V87:AA87,SUBSTITUTE(TRIM(K61)," (s)","")))&gt;0,IF(ROUND(T61,3)&gt;=1,ROUND(T61,3)&amp;" Kg",ROUND(T61*1000,0)&amp;" g"),"")))))</f>
        <v/>
      </c>
      <c r="V61" s="379"/>
      <c r="W61" s="714">
        <f t="shared" si="8"/>
        <v>0</v>
      </c>
      <c r="X61" s="967">
        <f t="shared" si="7"/>
        <v>0</v>
      </c>
      <c r="Y61" s="768"/>
      <c r="Z61" s="769"/>
      <c r="AA61" s="770"/>
      <c r="AB61" s="969"/>
      <c r="AC61" s="969"/>
      <c r="AD61" s="969"/>
      <c r="AE61" s="9">
        <v>1</v>
      </c>
    </row>
    <row r="62" spans="2:31" ht="15.75">
      <c r="B62" s="695" t="str">
        <f t="shared" si="10"/>
        <v>►</v>
      </c>
      <c r="C62" s="979" t="str">
        <f>C26</f>
        <v>N NOM DE VOTRE RECETTE | collez la--FAMILLE| Auteur &gt; VOUS</v>
      </c>
      <c r="D62" s="980">
        <f>D26</f>
        <v>1</v>
      </c>
      <c r="E62" s="979" t="str">
        <f>E26</f>
        <v>coupe</v>
      </c>
      <c r="F62" s="981" t="str">
        <f>F26</f>
        <v>Recette mère ► Desserts assiette</v>
      </c>
      <c r="G62" s="41"/>
      <c r="H62" s="6"/>
      <c r="I62" s="22" t="str">
        <f t="shared" si="5"/>
        <v/>
      </c>
      <c r="J62" s="50"/>
      <c r="K62" s="711"/>
      <c r="L62" s="732">
        <f>IF(OR(M62="",M62=0),0,M62*IFERROR(_xlfn.XLOOKUP(K62,K84:AA84,K85:AA85,"",0,1)*J62*IF(G62&gt;0,G62,1),IFERROR(_xlfn.XLOOKUP(K62,K86:AA86,K87:AA87,"",0,1)*J62*IF(G62&gt;0,G62,1),0)))</f>
        <v>0</v>
      </c>
      <c r="M62" s="712">
        <v>1</v>
      </c>
      <c r="N62" s="713"/>
      <c r="O62" s="1071"/>
      <c r="P62" s="1018">
        <f>IF(L75=0,0,(L62/L75)*Q29*1000)</f>
        <v>0</v>
      </c>
      <c r="Q62" s="46">
        <f>IF(L75=0,0,(G62/L75)*Q29)</f>
        <v>0</v>
      </c>
      <c r="R62" s="735">
        <f>IF(Z25&lt;&gt;0,G62*M62*L25,0)</f>
        <v>0</v>
      </c>
      <c r="S62" s="772">
        <f t="shared" si="6"/>
        <v>0</v>
      </c>
      <c r="T62" s="44" t="str">
        <f>IF(OR(Z25="",Z25=0,L62=0),"",L62*M62*L25)</f>
        <v/>
      </c>
      <c r="U62" s="388" t="str">
        <f>IF(K62="","",IF(T62="","",IF(T62=0,0,IF(SUM(COUNTIF(K84:U84,SUBSTITUTE(TRIM(K62)," (s)","")),COUNTIF(K86:U86,SUBSTITUTE(TRIM(K62)," (s)","")),COUNTIF(K85:U85,SUBSTITUTE(TRIM(K62)," (s)","")),COUNTIF(K87:U87,SUBSTITUTE(TRIM(K62)," (s)","")))&gt;0,IF(ROUND(T62,3)&gt;=1,ROUND(T62,3)&amp;" L",ROUND(T62*100,0)&amp;" cl"),IF(SUM(COUNTIF(V84:AA84,SUBSTITUTE(TRIM(K62)," (s)","")),COUNTIF(V86:AA86,SUBSTITUTE(TRIM(K62)," (s)","")),COUNTIF(V85:AA85,SUBSTITUTE(TRIM(K62)," (s)","")),COUNTIF(V87:AA87,SUBSTITUTE(TRIM(K62)," (s)","")))&gt;0,IF(ROUND(T62,3)&gt;=1,ROUND(T62,3)&amp;" Kg",ROUND(T62*1000,0)&amp;" g"),"")))))</f>
        <v/>
      </c>
      <c r="V62" s="379"/>
      <c r="W62" s="714">
        <f t="shared" si="8"/>
        <v>0</v>
      </c>
      <c r="X62" s="967">
        <f t="shared" si="7"/>
        <v>0</v>
      </c>
      <c r="Y62" s="768"/>
      <c r="Z62" s="769"/>
      <c r="AA62" s="770"/>
      <c r="AB62" s="969"/>
      <c r="AC62" s="969"/>
      <c r="AD62" s="969"/>
      <c r="AE62" s="9">
        <v>1</v>
      </c>
    </row>
    <row r="63" spans="2:31" ht="15.75">
      <c r="B63" s="695" t="str">
        <f t="shared" si="10"/>
        <v>►</v>
      </c>
      <c r="C63" s="979" t="str">
        <f>C26</f>
        <v>N NOM DE VOTRE RECETTE | collez la--FAMILLE| Auteur &gt; VOUS</v>
      </c>
      <c r="D63" s="980">
        <f>D26</f>
        <v>1</v>
      </c>
      <c r="E63" s="979" t="str">
        <f>E26</f>
        <v>coupe</v>
      </c>
      <c r="F63" s="981" t="str">
        <f>F26</f>
        <v>Recette mère ► Desserts assiette</v>
      </c>
      <c r="G63" s="41"/>
      <c r="H63" s="6"/>
      <c r="I63" s="22" t="str">
        <f t="shared" si="5"/>
        <v/>
      </c>
      <c r="J63" s="50"/>
      <c r="K63" s="711"/>
      <c r="L63" s="732">
        <f>IF(OR(M63="",M63=0),0,M63*IFERROR(_xlfn.XLOOKUP(K63,K84:AA84,K85:AA85,"",0,1)*J63*IF(G63&gt;0,G63,1),IFERROR(_xlfn.XLOOKUP(K63,K86:AA86,K87:AA87,"",0,1)*J63*IF(G63&gt;0,G63,1),0)))</f>
        <v>0</v>
      </c>
      <c r="M63" s="712">
        <v>1</v>
      </c>
      <c r="N63" s="713"/>
      <c r="O63" s="1071"/>
      <c r="P63" s="1018">
        <f>IF(L75=0,0,(L63/L75)*Q29*1000)</f>
        <v>0</v>
      </c>
      <c r="Q63" s="46">
        <f>IF(L75=0,0,(G63/L75)*Q29)</f>
        <v>0</v>
      </c>
      <c r="R63" s="734">
        <f>IF(Z25&lt;&gt;0,G63*M63*L25,0)</f>
        <v>0</v>
      </c>
      <c r="S63" s="771">
        <f t="shared" si="6"/>
        <v>0</v>
      </c>
      <c r="T63" s="44" t="str">
        <f>IF(OR(Z25="",Z25=0,L63=0),"",L63*M63*L25)</f>
        <v/>
      </c>
      <c r="U63" s="388" t="str">
        <f>IF(K63="","",IF(T63="","",IF(T63=0,0,IF(SUM(COUNTIF(K84:U84,SUBSTITUTE(TRIM(K63)," (s)","")),COUNTIF(K86:U86,SUBSTITUTE(TRIM(K63)," (s)","")),COUNTIF(K85:U85,SUBSTITUTE(TRIM(K63)," (s)","")),COUNTIF(K87:U87,SUBSTITUTE(TRIM(K63)," (s)","")))&gt;0,IF(ROUND(T63,3)&gt;=1,ROUND(T63,3)&amp;" L",ROUND(T63*100,0)&amp;" cl"),IF(SUM(COUNTIF(V84:AA84,SUBSTITUTE(TRIM(K63)," (s)","")),COUNTIF(V86:AA86,SUBSTITUTE(TRIM(K63)," (s)","")),COUNTIF(V85:AA85,SUBSTITUTE(TRIM(K63)," (s)","")),COUNTIF(V87:AA87,SUBSTITUTE(TRIM(K63)," (s)","")))&gt;0,IF(ROUND(T63,3)&gt;=1,ROUND(T63,3)&amp;" Kg",ROUND(T63*1000,0)&amp;" g"),"")))))</f>
        <v/>
      </c>
      <c r="V63" s="379"/>
      <c r="W63" s="714">
        <f t="shared" si="8"/>
        <v>0</v>
      </c>
      <c r="X63" s="967">
        <f t="shared" si="7"/>
        <v>0</v>
      </c>
      <c r="Y63" s="768"/>
      <c r="Z63" s="769"/>
      <c r="AA63" s="770"/>
      <c r="AB63" s="969"/>
      <c r="AC63" s="969"/>
      <c r="AD63" s="969"/>
      <c r="AE63" s="9">
        <v>1</v>
      </c>
    </row>
    <row r="64" spans="2:31" ht="15.75">
      <c r="B64" s="695" t="str">
        <f t="shared" si="10"/>
        <v>►</v>
      </c>
      <c r="C64" s="979" t="str">
        <f>C26</f>
        <v>N NOM DE VOTRE RECETTE | collez la--FAMILLE| Auteur &gt; VOUS</v>
      </c>
      <c r="D64" s="980">
        <f>D26</f>
        <v>1</v>
      </c>
      <c r="E64" s="979" t="str">
        <f>E26</f>
        <v>coupe</v>
      </c>
      <c r="F64" s="981" t="str">
        <f>F26</f>
        <v>Recette mère ► Desserts assiette</v>
      </c>
      <c r="G64" s="41"/>
      <c r="H64" s="6"/>
      <c r="I64" s="22" t="str">
        <f t="shared" si="5"/>
        <v/>
      </c>
      <c r="J64" s="50"/>
      <c r="K64" s="711"/>
      <c r="L64" s="732">
        <f>IF(OR(M64="",M64=0),0,M64*IFERROR(_xlfn.XLOOKUP(K64,K84:AA84,K85:AA85,"",0,1)*J64*IF(G64&gt;0,G64,1),IFERROR(_xlfn.XLOOKUP(K64,K86:AA86,K87:AA87,"",0,1)*J64*IF(G64&gt;0,G64,1),0)))</f>
        <v>0</v>
      </c>
      <c r="M64" s="712">
        <v>1</v>
      </c>
      <c r="N64" s="713"/>
      <c r="O64" s="1071"/>
      <c r="P64" s="1018">
        <f>IF(L75=0,0,(L64/L75)*Q29*1000)</f>
        <v>0</v>
      </c>
      <c r="Q64" s="46">
        <f>IF(L75=0,0,(G64/L75)*Q29)</f>
        <v>0</v>
      </c>
      <c r="R64" s="735">
        <f>IF(Z25&lt;&gt;0,G64*M64*L25,0)</f>
        <v>0</v>
      </c>
      <c r="S64" s="772">
        <f t="shared" si="6"/>
        <v>0</v>
      </c>
      <c r="T64" s="44" t="str">
        <f>IF(OR(Z25="",Z25=0,L64=0),"",L64*M64*L25)</f>
        <v/>
      </c>
      <c r="U64" s="388" t="str">
        <f>IF(K64="","",IF(T64="","",IF(T64=0,0,IF(SUM(COUNTIF(K84:U84,SUBSTITUTE(TRIM(K64)," (s)","")),COUNTIF(K86:U86,SUBSTITUTE(TRIM(K64)," (s)","")),COUNTIF(K85:U85,SUBSTITUTE(TRIM(K64)," (s)","")),COUNTIF(K87:U87,SUBSTITUTE(TRIM(K64)," (s)","")))&gt;0,IF(ROUND(T64,3)&gt;=1,ROUND(T64,3)&amp;" L",ROUND(T64*100,0)&amp;" cl"),IF(SUM(COUNTIF(V84:AA84,SUBSTITUTE(TRIM(K64)," (s)","")),COUNTIF(V86:AA86,SUBSTITUTE(TRIM(K64)," (s)","")),COUNTIF(V85:AA85,SUBSTITUTE(TRIM(K64)," (s)","")),COUNTIF(V87:AA87,SUBSTITUTE(TRIM(K64)," (s)","")))&gt;0,IF(ROUND(T64,3)&gt;=1,ROUND(T64,3)&amp;" Kg",ROUND(T64*1000,0)&amp;" g"),"")))))</f>
        <v/>
      </c>
      <c r="V64" s="379"/>
      <c r="W64" s="714">
        <f t="shared" si="8"/>
        <v>0</v>
      </c>
      <c r="X64" s="967">
        <f t="shared" si="7"/>
        <v>0</v>
      </c>
      <c r="Y64" s="768"/>
      <c r="Z64" s="769"/>
      <c r="AA64" s="770"/>
      <c r="AB64" s="969"/>
      <c r="AC64" s="969"/>
      <c r="AD64" s="969"/>
      <c r="AE64" s="9">
        <v>1</v>
      </c>
    </row>
    <row r="65" spans="2:31" ht="15.75">
      <c r="B65" s="695" t="str">
        <f t="shared" si="10"/>
        <v>►</v>
      </c>
      <c r="C65" s="979" t="str">
        <f>C26</f>
        <v>N NOM DE VOTRE RECETTE | collez la--FAMILLE| Auteur &gt; VOUS</v>
      </c>
      <c r="D65" s="980">
        <f>D26</f>
        <v>1</v>
      </c>
      <c r="E65" s="979" t="str">
        <f>E26</f>
        <v>coupe</v>
      </c>
      <c r="F65" s="981" t="str">
        <f>F26</f>
        <v>Recette mère ► Desserts assiette</v>
      </c>
      <c r="G65" s="41"/>
      <c r="H65" s="6"/>
      <c r="I65" s="22" t="str">
        <f t="shared" si="5"/>
        <v/>
      </c>
      <c r="J65" s="50"/>
      <c r="K65" s="711"/>
      <c r="L65" s="732">
        <f>IF(OR(M65="",M65=0),0,M65*IFERROR(_xlfn.XLOOKUP(K65,K84:AA84,K85:AA85,"",0,1)*J65*IF(G65&gt;0,G65,1),IFERROR(_xlfn.XLOOKUP(K65,K86:AA86,K87:AA87,"",0,1)*J65*IF(G65&gt;0,G65,1),0)))</f>
        <v>0</v>
      </c>
      <c r="M65" s="712">
        <v>1</v>
      </c>
      <c r="N65" s="713"/>
      <c r="O65" s="1071"/>
      <c r="P65" s="1018">
        <f>IF(L75=0,0,(L65/L75)*Q29*1000)</f>
        <v>0</v>
      </c>
      <c r="Q65" s="46">
        <f>IF(L75=0,0,(G65/L75)*Q29)</f>
        <v>0</v>
      </c>
      <c r="R65" s="734">
        <f>IF(Z25&lt;&gt;0,G65*M65*L25,0)</f>
        <v>0</v>
      </c>
      <c r="S65" s="771">
        <f t="shared" si="6"/>
        <v>0</v>
      </c>
      <c r="T65" s="44" t="str">
        <f>IF(OR(Z25="",Z25=0,L65=0),"",L65*M65*L25)</f>
        <v/>
      </c>
      <c r="U65" s="388" t="str">
        <f>IF(K65="","",IF(T65="","",IF(T65=0,0,IF(SUM(COUNTIF(K84:U84,SUBSTITUTE(TRIM(K65)," (s)","")),COUNTIF(K86:U86,SUBSTITUTE(TRIM(K65)," (s)","")),COUNTIF(K85:U85,SUBSTITUTE(TRIM(K65)," (s)","")),COUNTIF(K87:U87,SUBSTITUTE(TRIM(K65)," (s)","")))&gt;0,IF(ROUND(T65,3)&gt;=1,ROUND(T65,3)&amp;" L",ROUND(T65*100,0)&amp;" cl"),IF(SUM(COUNTIF(V84:AA84,SUBSTITUTE(TRIM(K65)," (s)","")),COUNTIF(V86:AA86,SUBSTITUTE(TRIM(K65)," (s)","")),COUNTIF(V85:AA85,SUBSTITUTE(TRIM(K65)," (s)","")),COUNTIF(V87:AA87,SUBSTITUTE(TRIM(K65)," (s)","")))&gt;0,IF(ROUND(T65,3)&gt;=1,ROUND(T65,3)&amp;" Kg",ROUND(T65*1000,0)&amp;" g"),"")))))</f>
        <v/>
      </c>
      <c r="V65" s="379"/>
      <c r="W65" s="714">
        <f t="shared" si="8"/>
        <v>0</v>
      </c>
      <c r="X65" s="967">
        <f t="shared" si="7"/>
        <v>0</v>
      </c>
      <c r="Y65" s="768"/>
      <c r="Z65" s="769"/>
      <c r="AA65" s="770"/>
      <c r="AB65" s="969"/>
      <c r="AC65" s="969"/>
      <c r="AD65" s="969"/>
      <c r="AE65" s="9">
        <v>1</v>
      </c>
    </row>
    <row r="66" spans="2:31" ht="15.75">
      <c r="B66" s="695" t="str">
        <f t="shared" si="10"/>
        <v>►</v>
      </c>
      <c r="C66" s="979" t="str">
        <f>C26</f>
        <v>N NOM DE VOTRE RECETTE | collez la--FAMILLE| Auteur &gt; VOUS</v>
      </c>
      <c r="D66" s="980">
        <f>D26</f>
        <v>1</v>
      </c>
      <c r="E66" s="979" t="str">
        <f>E26</f>
        <v>coupe</v>
      </c>
      <c r="F66" s="981" t="str">
        <f>F26</f>
        <v>Recette mère ► Desserts assiette</v>
      </c>
      <c r="G66" s="41"/>
      <c r="H66" s="6"/>
      <c r="I66" s="22" t="str">
        <f t="shared" si="5"/>
        <v/>
      </c>
      <c r="J66" s="50"/>
      <c r="K66" s="711"/>
      <c r="L66" s="732">
        <f>IF(OR(M66="",M66=0),0,M66*IFERROR(_xlfn.XLOOKUP(K66,K84:AA84,K85:AA85,"",0,1)*J66*IF(G66&gt;0,G66,1),IFERROR(_xlfn.XLOOKUP(K66,K86:AA86,K87:AA87,"",0,1)*J66*IF(G66&gt;0,G66,1),0)))</f>
        <v>0</v>
      </c>
      <c r="M66" s="712">
        <v>1</v>
      </c>
      <c r="N66" s="713"/>
      <c r="O66" s="1071"/>
      <c r="P66" s="1018">
        <f>IF(L75=0,0,(L66/L75)*Q29*1000)</f>
        <v>0</v>
      </c>
      <c r="Q66" s="46">
        <f>IF(L75=0,0,(G66/L75)*Q29)</f>
        <v>0</v>
      </c>
      <c r="R66" s="735">
        <f>IF(Z25&lt;&gt;0,G66*M66*L25,0)</f>
        <v>0</v>
      </c>
      <c r="S66" s="772">
        <f t="shared" si="6"/>
        <v>0</v>
      </c>
      <c r="T66" s="44" t="str">
        <f>IF(OR(Z25="",Z25=0,L66=0),"",L66*M66*L25)</f>
        <v/>
      </c>
      <c r="U66" s="388" t="str">
        <f>IF(K66="","",IF(T66="","",IF(T66=0,0,IF(SUM(COUNTIF(K84:U84,SUBSTITUTE(TRIM(K66)," (s)","")),COUNTIF(K86:U86,SUBSTITUTE(TRIM(K66)," (s)","")),COUNTIF(K85:U85,SUBSTITUTE(TRIM(K66)," (s)","")),COUNTIF(K87:U87,SUBSTITUTE(TRIM(K66)," (s)","")))&gt;0,IF(ROUND(T66,3)&gt;=1,ROUND(T66,3)&amp;" L",ROUND(T66*100,0)&amp;" cl"),IF(SUM(COUNTIF(V84:AA84,SUBSTITUTE(TRIM(K66)," (s)","")),COUNTIF(V86:AA86,SUBSTITUTE(TRIM(K66)," (s)","")),COUNTIF(V85:AA85,SUBSTITUTE(TRIM(K66)," (s)","")),COUNTIF(V87:AA87,SUBSTITUTE(TRIM(K66)," (s)","")))&gt;0,IF(ROUND(T66,3)&gt;=1,ROUND(T66,3)&amp;" Kg",ROUND(T66*1000,0)&amp;" g"),"")))))</f>
        <v/>
      </c>
      <c r="V66" s="379"/>
      <c r="W66" s="714">
        <f t="shared" si="8"/>
        <v>0</v>
      </c>
      <c r="X66" s="967">
        <f t="shared" si="7"/>
        <v>0</v>
      </c>
      <c r="Y66" s="768"/>
      <c r="Z66" s="769"/>
      <c r="AA66" s="770"/>
      <c r="AB66" s="969"/>
      <c r="AC66" s="969"/>
      <c r="AD66" s="969"/>
      <c r="AE66" s="9">
        <v>1</v>
      </c>
    </row>
    <row r="67" spans="2:31" ht="15.75">
      <c r="B67" s="695" t="str">
        <f t="shared" si="10"/>
        <v>►</v>
      </c>
      <c r="C67" s="979" t="str">
        <f>C26</f>
        <v>N NOM DE VOTRE RECETTE | collez la--FAMILLE| Auteur &gt; VOUS</v>
      </c>
      <c r="D67" s="980">
        <f>D26</f>
        <v>1</v>
      </c>
      <c r="E67" s="979" t="str">
        <f>E26</f>
        <v>coupe</v>
      </c>
      <c r="F67" s="981" t="str">
        <f>F26</f>
        <v>Recette mère ► Desserts assiette</v>
      </c>
      <c r="G67" s="41"/>
      <c r="H67" s="6"/>
      <c r="I67" s="22" t="str">
        <f t="shared" si="5"/>
        <v/>
      </c>
      <c r="J67" s="50"/>
      <c r="K67" s="711"/>
      <c r="L67" s="732">
        <f>IF(OR(M67="",M67=0),0,M67*IFERROR(_xlfn.XLOOKUP(K67,K84:AA84,K85:AA85,"",0,1)*J67*IF(G67&gt;0,G67,1),IFERROR(_xlfn.XLOOKUP(K67,K86:AA86,K87:AA87,"",0,1)*J67*IF(G67&gt;0,G67,1),0)))</f>
        <v>0</v>
      </c>
      <c r="M67" s="712">
        <v>1</v>
      </c>
      <c r="N67" s="713"/>
      <c r="O67" s="1071"/>
      <c r="P67" s="1018">
        <f>IF(L75=0,0,(L67/L75)*Q29*1000)</f>
        <v>0</v>
      </c>
      <c r="Q67" s="46">
        <f>IF(L75=0,0,(G67/L75)*Q29)</f>
        <v>0</v>
      </c>
      <c r="R67" s="734">
        <f>IF(Z25&lt;&gt;0,G67*M67*L25,0)</f>
        <v>0</v>
      </c>
      <c r="S67" s="771">
        <f t="shared" si="6"/>
        <v>0</v>
      </c>
      <c r="T67" s="44" t="str">
        <f>IF(OR(Z25="",Z25=0,L67=0),"",L67*M67*L25)</f>
        <v/>
      </c>
      <c r="U67" s="388" t="str">
        <f>IF(K67="","",IF(T67="","",IF(T67=0,0,IF(SUM(COUNTIF(K84:U84,SUBSTITUTE(TRIM(K67)," (s)","")),COUNTIF(K86:U86,SUBSTITUTE(TRIM(K67)," (s)","")),COUNTIF(K85:U85,SUBSTITUTE(TRIM(K67)," (s)","")),COUNTIF(K87:U87,SUBSTITUTE(TRIM(K67)," (s)","")))&gt;0,IF(ROUND(T67,3)&gt;=1,ROUND(T67,3)&amp;" L",ROUND(T67*100,0)&amp;" cl"),IF(SUM(COUNTIF(V84:AA84,SUBSTITUTE(TRIM(K67)," (s)","")),COUNTIF(V86:AA86,SUBSTITUTE(TRIM(K67)," (s)","")),COUNTIF(V85:AA85,SUBSTITUTE(TRIM(K67)," (s)","")),COUNTIF(V87:AA87,SUBSTITUTE(TRIM(K67)," (s)","")))&gt;0,IF(ROUND(T67,3)&gt;=1,ROUND(T67,3)&amp;" Kg",ROUND(T67*1000,0)&amp;" g"),"")))))</f>
        <v/>
      </c>
      <c r="V67" s="379"/>
      <c r="W67" s="714">
        <f t="shared" si="8"/>
        <v>0</v>
      </c>
      <c r="X67" s="967">
        <f t="shared" si="7"/>
        <v>0</v>
      </c>
      <c r="Y67" s="768"/>
      <c r="Z67" s="769"/>
      <c r="AA67" s="770"/>
      <c r="AB67" s="969"/>
      <c r="AC67" s="969"/>
      <c r="AD67" s="969"/>
      <c r="AE67" s="9">
        <v>1</v>
      </c>
    </row>
    <row r="68" spans="2:31" ht="15.75">
      <c r="B68" s="695" t="str">
        <f t="shared" si="10"/>
        <v>►</v>
      </c>
      <c r="C68" s="979" t="str">
        <f>C26</f>
        <v>N NOM DE VOTRE RECETTE | collez la--FAMILLE| Auteur &gt; VOUS</v>
      </c>
      <c r="D68" s="980">
        <f>D26</f>
        <v>1</v>
      </c>
      <c r="E68" s="979" t="str">
        <f>E26</f>
        <v>coupe</v>
      </c>
      <c r="F68" s="981" t="str">
        <f>F26</f>
        <v>Recette mère ► Desserts assiette</v>
      </c>
      <c r="G68" s="41"/>
      <c r="H68" s="6"/>
      <c r="I68" s="22" t="str">
        <f t="shared" si="5"/>
        <v/>
      </c>
      <c r="J68" s="50"/>
      <c r="K68" s="711"/>
      <c r="L68" s="732">
        <f>IF(OR(M68="",M68=0),0,M68*IFERROR(_xlfn.XLOOKUP(K68,K84:AA84,K85:AA85,"",0,1)*J68*IF(G68&gt;0,G68,1),IFERROR(_xlfn.XLOOKUP(K68,K86:AA86,K87:AA87,"",0,1)*J68*IF(G68&gt;0,G68,1),0)))</f>
        <v>0</v>
      </c>
      <c r="M68" s="712">
        <v>1</v>
      </c>
      <c r="N68" s="713"/>
      <c r="O68" s="1071"/>
      <c r="P68" s="1018">
        <f>IF(L75=0,0,(L68/L75)*Q29*1000)</f>
        <v>0</v>
      </c>
      <c r="Q68" s="46">
        <f>IF(L75=0,0,(G68/L75)*Q29)</f>
        <v>0</v>
      </c>
      <c r="R68" s="735">
        <f>IF(Z25&lt;&gt;0,G68*M68*L25,0)</f>
        <v>0</v>
      </c>
      <c r="S68" s="772">
        <f t="shared" si="6"/>
        <v>0</v>
      </c>
      <c r="T68" s="44" t="str">
        <f>IF(OR(Z25="",Z25=0,L68=0),"",L68*M68*L25)</f>
        <v/>
      </c>
      <c r="U68" s="388" t="str">
        <f>IF(K68="","",IF(T68="","",IF(T68=0,0,IF(SUM(COUNTIF(K84:U84,SUBSTITUTE(TRIM(K68)," (s)","")),COUNTIF(K86:U86,SUBSTITUTE(TRIM(K68)," (s)","")),COUNTIF(K85:U85,SUBSTITUTE(TRIM(K68)," (s)","")),COUNTIF(K87:U87,SUBSTITUTE(TRIM(K68)," (s)","")))&gt;0,IF(ROUND(T68,3)&gt;=1,ROUND(T68,3)&amp;" L",ROUND(T68*100,0)&amp;" cl"),IF(SUM(COUNTIF(V84:AA84,SUBSTITUTE(TRIM(K68)," (s)","")),COUNTIF(V86:AA86,SUBSTITUTE(TRIM(K68)," (s)","")),COUNTIF(V85:AA85,SUBSTITUTE(TRIM(K68)," (s)","")),COUNTIF(V87:AA87,SUBSTITUTE(TRIM(K68)," (s)","")))&gt;0,IF(ROUND(T68,3)&gt;=1,ROUND(T68,3)&amp;" Kg",ROUND(T68*1000,0)&amp;" g"),"")))))</f>
        <v/>
      </c>
      <c r="V68" s="379"/>
      <c r="W68" s="714">
        <f t="shared" si="8"/>
        <v>0</v>
      </c>
      <c r="X68" s="967">
        <f t="shared" si="7"/>
        <v>0</v>
      </c>
      <c r="Y68" s="768"/>
      <c r="Z68" s="769"/>
      <c r="AA68" s="770"/>
      <c r="AB68" s="969"/>
      <c r="AC68" s="969"/>
      <c r="AD68" s="969"/>
      <c r="AE68" s="9">
        <v>1</v>
      </c>
    </row>
    <row r="69" spans="2:31" ht="15.75">
      <c r="B69" s="695" t="str">
        <f t="shared" si="10"/>
        <v>►</v>
      </c>
      <c r="C69" s="979" t="str">
        <f>C26</f>
        <v>N NOM DE VOTRE RECETTE | collez la--FAMILLE| Auteur &gt; VOUS</v>
      </c>
      <c r="D69" s="980">
        <f>D26</f>
        <v>1</v>
      </c>
      <c r="E69" s="979" t="str">
        <f>E26</f>
        <v>coupe</v>
      </c>
      <c r="F69" s="981" t="str">
        <f>F26</f>
        <v>Recette mère ► Desserts assiette</v>
      </c>
      <c r="G69" s="41"/>
      <c r="H69" s="6"/>
      <c r="I69" s="22" t="str">
        <f t="shared" si="5"/>
        <v/>
      </c>
      <c r="J69" s="50"/>
      <c r="K69" s="711"/>
      <c r="L69" s="732">
        <f>IF(OR(M69="",M69=0),0,M69*IFERROR(_xlfn.XLOOKUP(K69,K84:AA84,K85:AA85,"",0,1)*J69*IF(G69&gt;0,G69,1),IFERROR(_xlfn.XLOOKUP(K69,K86:AA86,K87:AA87,"",0,1)*J69*IF(G69&gt;0,G69,1),0)))</f>
        <v>0</v>
      </c>
      <c r="M69" s="712">
        <v>1</v>
      </c>
      <c r="N69" s="713"/>
      <c r="O69" s="1071"/>
      <c r="P69" s="1018">
        <f>IF(L75=0,0,(L69/L75)*Q29*1000)</f>
        <v>0</v>
      </c>
      <c r="Q69" s="46">
        <f>IF(L75=0,0,(G69/L75)*Q29)</f>
        <v>0</v>
      </c>
      <c r="R69" s="734">
        <f>IF(Z25&lt;&gt;0,G69*M69*L25,0)</f>
        <v>0</v>
      </c>
      <c r="S69" s="771">
        <f t="shared" si="6"/>
        <v>0</v>
      </c>
      <c r="T69" s="44" t="str">
        <f>IF(OR(Z25="",Z25=0,L69=0),"",L69*M69*L25)</f>
        <v/>
      </c>
      <c r="U69" s="380" t="str">
        <f>IF(K69="","",IF(T69="","",IF(T69=0,0,IF(SUM(COUNTIF(K84:U84,SUBSTITUTE(TRIM(K69)," (s)","")),COUNTIF(K86:U86,SUBSTITUTE(TRIM(K69)," (s)","")),COUNTIF(K85:U85,SUBSTITUTE(TRIM(K69)," (s)","")),COUNTIF(K87:U87,SUBSTITUTE(TRIM(K69)," (s)","")))&gt;0,IF(ROUND(T69,3)&gt;=1,ROUND(T69,3)&amp;" L",ROUND(T69*100,0)&amp;" cl"),IF(SUM(COUNTIF(V84:AA84,SUBSTITUTE(TRIM(K69)," (s)","")),COUNTIF(V86:AA86,SUBSTITUTE(TRIM(K69)," (s)","")),COUNTIF(V85:AA85,SUBSTITUTE(TRIM(K69)," (s)","")),COUNTIF(V87:AA87,SUBSTITUTE(TRIM(K69)," (s)","")))&gt;0,IF(ROUND(T69,3)&gt;=1,ROUND(T69,3)&amp;" Kg",ROUND(T69*1000,0)&amp;" g"),"")))))</f>
        <v/>
      </c>
      <c r="V69" s="379"/>
      <c r="W69" s="714">
        <f t="shared" si="8"/>
        <v>0</v>
      </c>
      <c r="X69" s="967">
        <f t="shared" si="7"/>
        <v>0</v>
      </c>
      <c r="Y69" s="768"/>
      <c r="Z69" s="769"/>
      <c r="AA69" s="770"/>
      <c r="AB69" s="969"/>
      <c r="AC69" s="969"/>
      <c r="AD69" s="969"/>
      <c r="AE69" s="9">
        <v>1</v>
      </c>
    </row>
    <row r="70" spans="2:31" ht="15.75">
      <c r="B70" s="695" t="str">
        <f t="shared" si="10"/>
        <v>►</v>
      </c>
      <c r="C70" s="979" t="str">
        <f>C26</f>
        <v>N NOM DE VOTRE RECETTE | collez la--FAMILLE| Auteur &gt; VOUS</v>
      </c>
      <c r="D70" s="980">
        <f>D26</f>
        <v>1</v>
      </c>
      <c r="E70" s="979" t="str">
        <f>E26</f>
        <v>coupe</v>
      </c>
      <c r="F70" s="981" t="str">
        <f>F26</f>
        <v>Recette mère ► Desserts assiette</v>
      </c>
      <c r="G70" s="41"/>
      <c r="H70" s="6"/>
      <c r="I70" s="22" t="str">
        <f t="shared" si="5"/>
        <v/>
      </c>
      <c r="J70" s="50"/>
      <c r="K70" s="711"/>
      <c r="L70" s="732">
        <f>IF(OR(M70="",M70=0),0,M70*IFERROR(_xlfn.XLOOKUP(K70,K84:AA84,K85:AA85,"",0,1)*J70*IF(G70&gt;0,G70,1),IFERROR(_xlfn.XLOOKUP(K70,K86:AA86,K87:AA87,"",0,1)*J70*IF(G70&gt;0,G70,1),0)))</f>
        <v>0</v>
      </c>
      <c r="M70" s="712">
        <v>1</v>
      </c>
      <c r="N70" s="713"/>
      <c r="O70" s="1071"/>
      <c r="P70" s="1018">
        <f>IF(L75=0,0,(L70/L75)*Q29*1000)</f>
        <v>0</v>
      </c>
      <c r="Q70" s="46">
        <f>IF(L75=0,0,(G70/L75)*Q29)</f>
        <v>0</v>
      </c>
      <c r="R70" s="735">
        <f>IF(Z25&lt;&gt;0,G70*M70*L25,0)</f>
        <v>0</v>
      </c>
      <c r="S70" s="772">
        <f t="shared" si="6"/>
        <v>0</v>
      </c>
      <c r="T70" s="44" t="str">
        <f>IF(OR(Z25="",Z25=0,L70=0),"",L70*M70*L25)</f>
        <v/>
      </c>
      <c r="U70" s="388" t="str">
        <f>IF(K70="","",IF(T70="","",IF(T70=0,0,IF(SUM(COUNTIF(K84:U84,SUBSTITUTE(TRIM(K70)," (s)","")),COUNTIF(K86:U86,SUBSTITUTE(TRIM(K70)," (s)","")),COUNTIF(K85:U85,SUBSTITUTE(TRIM(K70)," (s)","")),COUNTIF(K87:U87,SUBSTITUTE(TRIM(K70)," (s)","")))&gt;0,IF(ROUND(T70,3)&gt;=1,ROUND(T70,3)&amp;" L",ROUND(T70*100,0)&amp;" cl"),IF(SUM(COUNTIF(V84:AA84,SUBSTITUTE(TRIM(K70)," (s)","")),COUNTIF(V86:AA86,SUBSTITUTE(TRIM(K70)," (s)","")),COUNTIF(V85:AA85,SUBSTITUTE(TRIM(K70)," (s)","")),COUNTIF(V87:AA87,SUBSTITUTE(TRIM(K70)," (s)","")))&gt;0,IF(ROUND(T70,3)&gt;=1,ROUND(T70,3)&amp;" Kg",ROUND(T70*1000,0)&amp;" g"),"")))))</f>
        <v/>
      </c>
      <c r="V70" s="379"/>
      <c r="W70" s="714">
        <f t="shared" si="8"/>
        <v>0</v>
      </c>
      <c r="X70" s="967">
        <f t="shared" si="7"/>
        <v>0</v>
      </c>
      <c r="Y70" s="768"/>
      <c r="Z70" s="769"/>
      <c r="AA70" s="770"/>
      <c r="AB70" s="969"/>
      <c r="AC70" s="969"/>
      <c r="AD70" s="969"/>
      <c r="AE70" s="9">
        <v>1</v>
      </c>
    </row>
    <row r="71" spans="2:31" ht="15.75">
      <c r="B71" s="695" t="str">
        <f t="shared" si="10"/>
        <v>►</v>
      </c>
      <c r="C71" s="979" t="str">
        <f>C26</f>
        <v>N NOM DE VOTRE RECETTE | collez la--FAMILLE| Auteur &gt; VOUS</v>
      </c>
      <c r="D71" s="980">
        <f>D26</f>
        <v>1</v>
      </c>
      <c r="E71" s="979" t="str">
        <f>E26</f>
        <v>coupe</v>
      </c>
      <c r="F71" s="981" t="str">
        <f>F26</f>
        <v>Recette mère ► Desserts assiette</v>
      </c>
      <c r="G71" s="41"/>
      <c r="H71" s="6"/>
      <c r="I71" s="22" t="str">
        <f t="shared" si="5"/>
        <v/>
      </c>
      <c r="J71" s="50"/>
      <c r="K71" s="711"/>
      <c r="L71" s="732">
        <f>IF(OR(M71="",M71=0),0,M71*IFERROR(_xlfn.XLOOKUP(K71,K84:AA84,K85:AA85,"",0,1)*J71*IF(G71&gt;0,G71,1),IFERROR(_xlfn.XLOOKUP(K71,K86:AA86,K87:AA87,"",0,1)*J71*IF(G71&gt;0,G71,1),0)))</f>
        <v>0</v>
      </c>
      <c r="M71" s="712">
        <v>1</v>
      </c>
      <c r="N71" s="713"/>
      <c r="O71" s="1071"/>
      <c r="P71" s="1018">
        <f>IF(L75=0,0,(L71/L75)*Q29*1000)</f>
        <v>0</v>
      </c>
      <c r="Q71" s="46">
        <f>IF(L75=0,0,(G71/L75)*Q29)</f>
        <v>0</v>
      </c>
      <c r="R71" s="734">
        <f>IF(Z25&lt;&gt;0,G71*M71*L25,0)</f>
        <v>0</v>
      </c>
      <c r="S71" s="771">
        <f t="shared" si="6"/>
        <v>0</v>
      </c>
      <c r="T71" s="44" t="str">
        <f>IF(OR(Z25="",Z25=0,L71=0),"",L71*M71*L25)</f>
        <v/>
      </c>
      <c r="U71" s="380" t="str">
        <f>IF(K71="","",IF(T71="","",IF(T71=0,0,IF(SUM(COUNTIF(K84:U84,SUBSTITUTE(TRIM(K71)," (s)","")),COUNTIF(K86:U86,SUBSTITUTE(TRIM(K71)," (s)","")),COUNTIF(K85:U85,SUBSTITUTE(TRIM(K71)," (s)","")),COUNTIF(K87:U87,SUBSTITUTE(TRIM(K71)," (s)","")))&gt;0,IF(ROUND(T71,3)&gt;=1,ROUND(T71,3)&amp;" L",ROUND(T71*100,0)&amp;" cl"),IF(SUM(COUNTIF(V84:AA84,SUBSTITUTE(TRIM(K71)," (s)","")),COUNTIF(V86:AA86,SUBSTITUTE(TRIM(K71)," (s)","")),COUNTIF(V85:AA85,SUBSTITUTE(TRIM(K71)," (s)","")),COUNTIF(V87:AA87,SUBSTITUTE(TRIM(K71)," (s)","")))&gt;0,IF(ROUND(T71,3)&gt;=1,ROUND(T71,3)&amp;" Kg",ROUND(T71*1000,0)&amp;" g"),"")))))</f>
        <v/>
      </c>
      <c r="V71" s="379"/>
      <c r="W71" s="714">
        <f t="shared" si="8"/>
        <v>0</v>
      </c>
      <c r="X71" s="967">
        <f t="shared" si="7"/>
        <v>0</v>
      </c>
      <c r="Y71" s="768"/>
      <c r="Z71" s="769"/>
      <c r="AA71" s="770"/>
      <c r="AB71" s="969"/>
      <c r="AC71" s="969"/>
      <c r="AD71" s="969"/>
      <c r="AE71" s="9">
        <v>1</v>
      </c>
    </row>
    <row r="72" spans="2:31" ht="15.75">
      <c r="B72" s="695" t="str">
        <f t="shared" si="10"/>
        <v>►</v>
      </c>
      <c r="C72" s="979" t="str">
        <f>C26</f>
        <v>N NOM DE VOTRE RECETTE | collez la--FAMILLE| Auteur &gt; VOUS</v>
      </c>
      <c r="D72" s="980">
        <f>D26</f>
        <v>1</v>
      </c>
      <c r="E72" s="979" t="str">
        <f>E26</f>
        <v>coupe</v>
      </c>
      <c r="F72" s="981" t="str">
        <f>F26</f>
        <v>Recette mère ► Desserts assiette</v>
      </c>
      <c r="G72" s="41"/>
      <c r="H72" s="6"/>
      <c r="I72" s="22" t="str">
        <f t="shared" si="5"/>
        <v/>
      </c>
      <c r="J72" s="50"/>
      <c r="K72" s="711"/>
      <c r="L72" s="732">
        <f>IF(OR(M72="",M72=0),0,M72*IFERROR(_xlfn.XLOOKUP(K72,K84:AA84,K85:AA85,"",0,1)*J72*IF(G72&gt;0,G72,1),IFERROR(_xlfn.XLOOKUP(K72,K86:AA86,K87:AA87,"",0,1)*J72*IF(G72&gt;0,G72,1),0)))</f>
        <v>0</v>
      </c>
      <c r="M72" s="712">
        <v>1</v>
      </c>
      <c r="N72" s="713"/>
      <c r="O72" s="1071"/>
      <c r="P72" s="1018">
        <f>IF(L75=0,0,(L72/L75)*Q29*1000)</f>
        <v>0</v>
      </c>
      <c r="Q72" s="46">
        <f>IF(L75=0,0,(G72/L75)*Q29)</f>
        <v>0</v>
      </c>
      <c r="R72" s="735">
        <f>IF(Z25&lt;&gt;0,G72*M72*L25,0)</f>
        <v>0</v>
      </c>
      <c r="S72" s="772">
        <f t="shared" si="6"/>
        <v>0</v>
      </c>
      <c r="T72" s="44" t="str">
        <f>IF(OR(Z25="",Z25=0,L72=0),"",L72*M72*L25)</f>
        <v/>
      </c>
      <c r="U72" s="388" t="str">
        <f>IF(K72="","",IF(T72="","",IF(T72=0,0,IF(SUM(COUNTIF(K84:U84,SUBSTITUTE(TRIM(K72)," (s)","")),COUNTIF(K86:U86,SUBSTITUTE(TRIM(K72)," (s)","")),COUNTIF(K85:U85,SUBSTITUTE(TRIM(K72)," (s)","")),COUNTIF(K87:U87,SUBSTITUTE(TRIM(K72)," (s)","")))&gt;0,IF(ROUND(T72,3)&gt;=1,ROUND(T72,3)&amp;" L",ROUND(T72*100,0)&amp;" cl"),IF(SUM(COUNTIF(V84:AA84,SUBSTITUTE(TRIM(K72)," (s)","")),COUNTIF(V86:AA86,SUBSTITUTE(TRIM(K72)," (s)","")),COUNTIF(V85:AA85,SUBSTITUTE(TRIM(K72)," (s)","")),COUNTIF(V87:AA87,SUBSTITUTE(TRIM(K72)," (s)","")))&gt;0,IF(ROUND(T72,3)&gt;=1,ROUND(T72,3)&amp;" Kg",ROUND(T72*1000,0)&amp;" g"),"")))))</f>
        <v/>
      </c>
      <c r="V72" s="379"/>
      <c r="W72" s="714">
        <f t="shared" si="8"/>
        <v>0</v>
      </c>
      <c r="X72" s="967">
        <f t="shared" si="7"/>
        <v>0</v>
      </c>
      <c r="Y72" s="768"/>
      <c r="Z72" s="769"/>
      <c r="AA72" s="770"/>
      <c r="AB72" s="969"/>
      <c r="AC72" s="969"/>
      <c r="AD72" s="969"/>
      <c r="AE72" s="9">
        <v>1</v>
      </c>
    </row>
    <row r="73" spans="2:31" ht="15.75">
      <c r="B73" s="693" t="s">
        <v>6</v>
      </c>
      <c r="C73" s="979" t="str">
        <f>C26</f>
        <v>N NOM DE VOTRE RECETTE | collez la--FAMILLE| Auteur &gt; VOUS</v>
      </c>
      <c r="D73" s="980">
        <f>D26</f>
        <v>1</v>
      </c>
      <c r="E73" s="979" t="str">
        <f>E26</f>
        <v>coupe</v>
      </c>
      <c r="F73" s="981" t="str">
        <f>F26</f>
        <v>Recette mère ► Desserts assiette</v>
      </c>
      <c r="G73" s="41"/>
      <c r="H73" s="6"/>
      <c r="I73" s="22" t="str">
        <f t="shared" si="5"/>
        <v/>
      </c>
      <c r="J73" s="50"/>
      <c r="K73" s="711"/>
      <c r="L73" s="732">
        <f>IF(OR(M73="",M73=0),0,M73*IFERROR(_xlfn.XLOOKUP(K73,K84:AA84,K85:AA85,"",0,1)*J73*IF(G73&gt;0,G73,1),IFERROR(_xlfn.XLOOKUP(K73,K86:AA86,K87:AA87,"",0,1)*J73*IF(G73&gt;0,G73,1),0)))</f>
        <v>0</v>
      </c>
      <c r="M73" s="712">
        <v>1</v>
      </c>
      <c r="N73" s="713"/>
      <c r="O73" s="1071"/>
      <c r="P73" s="1018">
        <f>IF(L75=0,0,(L73/L75)*Q29*1000)</f>
        <v>0</v>
      </c>
      <c r="Q73" s="46">
        <f>IF(L75=0,0,(G73/L75)*Q29)</f>
        <v>0</v>
      </c>
      <c r="R73" s="734">
        <f>IF(Z25&lt;&gt;0,G73*M73*L25,0)</f>
        <v>0</v>
      </c>
      <c r="S73" s="771">
        <f t="shared" si="6"/>
        <v>0</v>
      </c>
      <c r="T73" s="44" t="str">
        <f>IF(OR(Z25="",Z25=0,L73=0),"",L73*M73*L25)</f>
        <v/>
      </c>
      <c r="U73" s="380" t="str">
        <f>IF(K73="","",IF(T73="","",IF(T73=0,0,IF(SUM(COUNTIF(K84:U84,SUBSTITUTE(TRIM(K73)," (s)","")),COUNTIF(K86:U86,SUBSTITUTE(TRIM(K73)," (s)","")),COUNTIF(K85:U85,SUBSTITUTE(TRIM(K73)," (s)","")),COUNTIF(K87:U87,SUBSTITUTE(TRIM(K73)," (s)","")))&gt;0,IF(ROUND(T73,3)&gt;=1,ROUND(T73,3)&amp;" L",ROUND(T73*100,0)&amp;" cl"),IF(SUM(COUNTIF(V84:AA84,SUBSTITUTE(TRIM(K73)," (s)","")),COUNTIF(V86:AA86,SUBSTITUTE(TRIM(K73)," (s)","")),COUNTIF(V85:AA85,SUBSTITUTE(TRIM(K73)," (s)","")),COUNTIF(V87:AA87,SUBSTITUTE(TRIM(K73)," (s)","")))&gt;0,IF(ROUND(T73,3)&gt;=1,ROUND(T73,3)&amp;" Kg",ROUND(T73*1000,0)&amp;" g"),"")))))</f>
        <v/>
      </c>
      <c r="V73" s="379"/>
      <c r="W73" s="714">
        <f t="shared" si="8"/>
        <v>0</v>
      </c>
      <c r="X73" s="967">
        <f t="shared" si="7"/>
        <v>0</v>
      </c>
      <c r="Y73" s="768"/>
      <c r="Z73" s="769"/>
      <c r="AA73" s="770"/>
      <c r="AB73" s="969"/>
      <c r="AC73" s="969"/>
      <c r="AD73" s="969"/>
      <c r="AE73" s="9">
        <v>1</v>
      </c>
    </row>
    <row r="74" spans="2:31" ht="15.75">
      <c r="B74" s="693" t="s">
        <v>6</v>
      </c>
      <c r="C74" s="979" t="str">
        <f>C26</f>
        <v>N NOM DE VOTRE RECETTE | collez la--FAMILLE| Auteur &gt; VOUS</v>
      </c>
      <c r="D74" s="980">
        <f>D26</f>
        <v>1</v>
      </c>
      <c r="E74" s="979" t="str">
        <f>E26</f>
        <v>coupe</v>
      </c>
      <c r="F74" s="981" t="str">
        <f>F26</f>
        <v>Recette mère ► Desserts assiette</v>
      </c>
      <c r="G74" s="51"/>
      <c r="H74" s="7"/>
      <c r="I74" s="22" t="str">
        <f t="shared" si="5"/>
        <v/>
      </c>
      <c r="J74" s="52"/>
      <c r="K74" s="711"/>
      <c r="L74" s="732">
        <f>IF(OR(M74="",M74=0),0,M74*IFERROR(_xlfn.XLOOKUP(K74,K84:AA84,K85:AA85,"",0,1)*J74*IF(G74&gt;0,G74,1),IFERROR(_xlfn.XLOOKUP(K74,K86:AA86,K87:AA87,"",0,1)*J74*IF(G74&gt;0,G74,1),0)))</f>
        <v>0</v>
      </c>
      <c r="M74" s="712">
        <v>1</v>
      </c>
      <c r="N74" s="713"/>
      <c r="O74" s="1071"/>
      <c r="P74" s="1018">
        <f>IF(L75=0,0,(L74/L75)*Q29*1000)</f>
        <v>0</v>
      </c>
      <c r="Q74" s="46">
        <f>IF(L75=0,0,(G74/L75)*Q29)</f>
        <v>0</v>
      </c>
      <c r="R74" s="735">
        <f>IF(Z25&lt;&gt;0,G74*M74*L25,0)</f>
        <v>0</v>
      </c>
      <c r="S74" s="772">
        <f t="shared" si="6"/>
        <v>0</v>
      </c>
      <c r="T74" s="44" t="str">
        <f>IF(OR(Z25="",Z25=0,L74=0),"",L74*M74*L25)</f>
        <v/>
      </c>
      <c r="U74" s="388" t="str">
        <f>IF(K74="","",IF(T74="","",IF(T74=0,0,IF(SUM(COUNTIF(K84:U84,SUBSTITUTE(TRIM(K74)," (s)","")),COUNTIF(K86:U86,SUBSTITUTE(TRIM(K74)," (s)","")),COUNTIF(K85:U85,SUBSTITUTE(TRIM(K74)," (s)","")),COUNTIF(K87:U87,SUBSTITUTE(TRIM(K74)," (s)","")))&gt;0,IF(ROUND(T74,3)&gt;=1,ROUND(T74,3)&amp;" L",ROUND(T74*100,0)&amp;" cl"),IF(SUM(COUNTIF(V84:AA84,SUBSTITUTE(TRIM(K74)," (s)","")),COUNTIF(V86:AA86,SUBSTITUTE(TRIM(K74)," (s)","")),COUNTIF(V85:AA85,SUBSTITUTE(TRIM(K74)," (s)","")),COUNTIF(V87:AA87,SUBSTITUTE(TRIM(K74)," (s)","")))&gt;0,IF(ROUND(T74,3)&gt;=1,ROUND(T74,3)&amp;" Kg",ROUND(T74*1000,0)&amp;" g"),"")))))</f>
        <v/>
      </c>
      <c r="V74" s="379"/>
      <c r="W74" s="714">
        <f t="shared" si="8"/>
        <v>0</v>
      </c>
      <c r="X74" s="967">
        <f t="shared" si="7"/>
        <v>0</v>
      </c>
      <c r="Y74" s="768"/>
      <c r="Z74" s="769"/>
      <c r="AA74" s="770"/>
      <c r="AB74" s="969"/>
      <c r="AC74" s="969"/>
      <c r="AD74" s="969"/>
      <c r="AE74" s="9">
        <v>1</v>
      </c>
    </row>
    <row r="75" spans="2:31" ht="15.75">
      <c r="B75" s="693" t="s">
        <v>6</v>
      </c>
      <c r="C75" s="979" t="str">
        <f>C26</f>
        <v>N NOM DE VOTRE RECETTE | collez la--FAMILLE| Auteur &gt; VOUS</v>
      </c>
      <c r="D75" s="980">
        <f>D26</f>
        <v>1</v>
      </c>
      <c r="E75" s="979" t="str">
        <f>E26</f>
        <v>coupe</v>
      </c>
      <c r="F75" s="981" t="str">
        <f>F26</f>
        <v>Recette mère ► Desserts assiette</v>
      </c>
      <c r="G75" s="1032" t="s">
        <v>23</v>
      </c>
      <c r="H75" s="773"/>
      <c r="I75" s="773"/>
      <c r="J75" s="773"/>
      <c r="K75" s="773"/>
      <c r="L75" s="738">
        <f>SUM(L30:L74)</f>
        <v>0</v>
      </c>
      <c r="M75" s="1014"/>
      <c r="N75" s="729"/>
      <c r="O75" s="1009"/>
      <c r="P75" s="1013">
        <f>SUM(P30:P74)</f>
        <v>0</v>
      </c>
      <c r="Q75" s="729"/>
      <c r="R75" s="774"/>
      <c r="S75" s="774" t="str">
        <f>"Total " &amp; T27&amp;" &gt;"</f>
        <v>Total Col.19 &gt;</v>
      </c>
      <c r="T75" s="53">
        <f>SUM(T30:T74)</f>
        <v>0</v>
      </c>
      <c r="U75" s="53"/>
      <c r="V75" s="435"/>
      <c r="W75" s="435">
        <f>SUM(W30:W74)</f>
        <v>0</v>
      </c>
      <c r="X75" s="435"/>
      <c r="Y75" s="435">
        <f>SUM(Y30:Y74)</f>
        <v>0</v>
      </c>
      <c r="Z75" s="435"/>
      <c r="AA75" s="436"/>
      <c r="AB75" s="969"/>
      <c r="AC75" s="969"/>
      <c r="AD75" s="969"/>
      <c r="AE75" s="9">
        <v>1</v>
      </c>
    </row>
    <row r="76" spans="2:31" ht="15.75">
      <c r="B76" s="693" t="s">
        <v>6</v>
      </c>
      <c r="C76" s="979" t="str">
        <f>C26</f>
        <v>N NOM DE VOTRE RECETTE | collez la--FAMILLE| Auteur &gt; VOUS</v>
      </c>
      <c r="D76" s="980">
        <f>D26</f>
        <v>1</v>
      </c>
      <c r="E76" s="979" t="str">
        <f>E26</f>
        <v>coupe</v>
      </c>
      <c r="F76" s="981" t="str">
        <f>F26</f>
        <v>Recette mère ► Desserts assiette</v>
      </c>
      <c r="G76" s="773"/>
      <c r="H76" s="773"/>
      <c r="I76" s="773"/>
      <c r="J76" s="773"/>
      <c r="K76" s="773"/>
      <c r="L76" s="773"/>
      <c r="M76" s="773"/>
      <c r="N76" s="773"/>
      <c r="O76" s="696" t="s">
        <v>881</v>
      </c>
      <c r="P76" s="1010" cm="1">
        <f t="array" ref="P76">IF(TRIM(SUBSTITUTE(O76,CHAR(160)," "))="",0,SUMPRODUCT(--(TRIM(SUBSTITUTE(O30:O74,CHAR(160)," "))&lt;&gt;""),--ISNUMBER(SEARCH(SUBSTITUTE(TRIM(SUBSTITUTE(O76,CHAR(160)," "))," ",""),SUBSTITUTE(TRIM(SUBSTITUTE(O30:O74,CHAR(160)," "))," ","")))))</f>
        <v>0</v>
      </c>
      <c r="Q76" s="1010" cm="1">
        <f t="array" ref="Q76">IF(TRIM(SUBSTITUTE(R76,CHAR(160)," "))="",0,SUMPRODUCT(--(TRIM(SUBSTITUTE(O30:O74,CHAR(160)," "))&lt;&gt;""),--ISNUMBER(SEARCH(SUBSTITUTE(TRIM(SUBSTITUTE(R76,CHAR(160)," "))," ",""),SUBSTITUTE(TRIM(SUBSTITUTE(O30:O74,CHAR(160)," "))," ","")))))</f>
        <v>0</v>
      </c>
      <c r="R76" s="703" t="s">
        <v>887</v>
      </c>
      <c r="S76" s="809"/>
      <c r="T76" s="809"/>
      <c r="U76" s="809"/>
      <c r="V76" s="809"/>
      <c r="W76" s="775"/>
      <c r="X76" s="775"/>
      <c r="Y76" s="809"/>
      <c r="Z76" s="809"/>
      <c r="AA76" s="57" t="s">
        <v>499</v>
      </c>
      <c r="AB76" s="969"/>
      <c r="AC76" s="969"/>
      <c r="AD76" s="969"/>
      <c r="AE76" s="9">
        <v>1</v>
      </c>
    </row>
    <row r="77" spans="2:31" ht="16.5" thickBot="1">
      <c r="B77" s="693" t="s">
        <v>6</v>
      </c>
      <c r="C77" s="979" t="str">
        <f>C26</f>
        <v>N NOM DE VOTRE RECETTE | collez la--FAMILLE| Auteur &gt; VOUS</v>
      </c>
      <c r="D77" s="980">
        <f>D26</f>
        <v>1</v>
      </c>
      <c r="E77" s="979" t="str">
        <f>E26</f>
        <v>coupe</v>
      </c>
      <c r="F77" s="981" t="str">
        <f>F26</f>
        <v>Recette mère ► Desserts assiette</v>
      </c>
      <c r="G77" s="773"/>
      <c r="H77" s="773"/>
      <c r="I77" s="773"/>
      <c r="J77" s="773"/>
      <c r="K77" s="773"/>
      <c r="L77" s="773"/>
      <c r="M77" s="773"/>
      <c r="N77" s="773"/>
      <c r="O77" s="697" t="s">
        <v>882</v>
      </c>
      <c r="P77" s="1011" cm="1">
        <f t="array" ref="P77">IF(TRIM(SUBSTITUTE(O77,CHAR(160)," "))="",0,SUMPRODUCT(--(TRIM(SUBSTITUTE(O30:O74,CHAR(160)," "))&lt;&gt;""),--ISNUMBER(SEARCH(SUBSTITUTE(TRIM(SUBSTITUTE(O77,CHAR(160)," "))," ",""),SUBSTITUTE(TRIM(SUBSTITUTE(O30:O74,CHAR(160)," "))," ","")))))</f>
        <v>0</v>
      </c>
      <c r="Q77" s="1011" cm="1">
        <f t="array" ref="Q77">IF(TRIM(SUBSTITUTE(R77,CHAR(160)," "))="",0,SUMPRODUCT(--(TRIM(SUBSTITUTE(O30:O74,CHAR(160)," "))&lt;&gt;""),--ISNUMBER(SEARCH(SUBSTITUTE(TRIM(SUBSTITUTE(R77,CHAR(160)," "))," ",""),SUBSTITUTE(TRIM(SUBSTITUTE(O30:O74,CHAR(160)," "))," ","")))))</f>
        <v>0</v>
      </c>
      <c r="R77" s="704" t="s">
        <v>893</v>
      </c>
      <c r="S77" s="742"/>
      <c r="T77" s="742"/>
      <c r="U77" s="742"/>
      <c r="V77" s="742"/>
      <c r="W77" s="776"/>
      <c r="X77" s="776"/>
      <c r="Y77" s="717" t="s">
        <v>590</v>
      </c>
      <c r="Z77" s="717" t="s">
        <v>591</v>
      </c>
      <c r="AA77" s="718" t="s">
        <v>175</v>
      </c>
      <c r="AB77" s="969"/>
      <c r="AC77" s="969"/>
      <c r="AD77" s="969"/>
      <c r="AE77" s="9">
        <v>1</v>
      </c>
    </row>
    <row r="78" spans="2:31" ht="15.75">
      <c r="B78" s="693" t="s">
        <v>6</v>
      </c>
      <c r="C78" s="979" t="str">
        <f>C26</f>
        <v>N NOM DE VOTRE RECETTE | collez la--FAMILLE| Auteur &gt; VOUS</v>
      </c>
      <c r="D78" s="980">
        <f>D26</f>
        <v>1</v>
      </c>
      <c r="E78" s="979" t="str">
        <f>E26</f>
        <v>coupe</v>
      </c>
      <c r="F78" s="981" t="str">
        <f>F26</f>
        <v>Recette mère ► Desserts assiette</v>
      </c>
      <c r="G78" s="773"/>
      <c r="H78" s="773"/>
      <c r="I78" s="773"/>
      <c r="J78" s="773"/>
      <c r="K78" s="773"/>
      <c r="L78" s="773"/>
      <c r="M78" s="773"/>
      <c r="N78" s="773"/>
      <c r="O78" s="698" t="s">
        <v>885</v>
      </c>
      <c r="P78" s="1011" cm="1">
        <f t="array" ref="P78">IF(TRIM(SUBSTITUTE(O78,CHAR(160)," "))="",0,SUMPRODUCT(--(TRIM(SUBSTITUTE(O30:O74,CHAR(160)," "))&lt;&gt;""),--ISNUMBER(SEARCH(SUBSTITUTE(TRIM(SUBSTITUTE(O78,CHAR(160)," "))," ",""),SUBSTITUTE(TRIM(SUBSTITUTE(O30:O74,CHAR(160)," "))," ","")))))</f>
        <v>0</v>
      </c>
      <c r="Q78" s="1011" cm="1">
        <f t="array" ref="Q78">IF(TRIM(SUBSTITUTE(R78,CHAR(160)," "))="",0,SUMPRODUCT(--(TRIM(SUBSTITUTE(O30:O74,CHAR(160)," "))&lt;&gt;""),--ISNUMBER(SEARCH(SUBSTITUTE(TRIM(SUBSTITUTE(R78,CHAR(160)," "))," ",""),SUBSTITUTE(TRIM(SUBSTITUTE(O30:O74,CHAR(160)," "))," ","")))))</f>
        <v>0</v>
      </c>
      <c r="R78" s="705" t="s">
        <v>888</v>
      </c>
      <c r="S78" s="742"/>
      <c r="T78" s="742"/>
      <c r="U78" s="742"/>
      <c r="V78" s="742"/>
      <c r="W78" s="776"/>
      <c r="X78" s="755" t="s">
        <v>595</v>
      </c>
      <c r="Y78" s="750">
        <v>0.64583333333333337</v>
      </c>
      <c r="Z78" s="750">
        <v>0.6875</v>
      </c>
      <c r="AA78" s="746">
        <f>Z78-Y78</f>
        <v>4.166666666666663E-2</v>
      </c>
      <c r="AB78" s="969"/>
      <c r="AC78" s="969"/>
      <c r="AD78" s="969"/>
      <c r="AE78" s="9">
        <v>1</v>
      </c>
    </row>
    <row r="79" spans="2:31" ht="16.5" thickBot="1">
      <c r="B79" s="693" t="s">
        <v>6</v>
      </c>
      <c r="C79" s="979" t="str">
        <f>C26</f>
        <v>N NOM DE VOTRE RECETTE | collez la--FAMILLE| Auteur &gt; VOUS</v>
      </c>
      <c r="D79" s="980">
        <f>D26</f>
        <v>1</v>
      </c>
      <c r="E79" s="979" t="str">
        <f>E26</f>
        <v>coupe</v>
      </c>
      <c r="F79" s="981" t="str">
        <f>F26</f>
        <v>Recette mère ► Desserts assiette</v>
      </c>
      <c r="G79" s="773"/>
      <c r="H79" s="773"/>
      <c r="I79" s="773"/>
      <c r="J79" s="773"/>
      <c r="K79" s="773"/>
      <c r="L79" s="773"/>
      <c r="M79" s="773"/>
      <c r="N79" s="773"/>
      <c r="O79" s="699" t="s">
        <v>883</v>
      </c>
      <c r="P79" s="1011" cm="1">
        <f t="array" ref="P79">IF(TRIM(SUBSTITUTE(O79,CHAR(160)," "))="",0,SUMPRODUCT(--(TRIM(SUBSTITUTE(O30:O74,CHAR(160)," "))&lt;&gt;""),--ISNUMBER(SEARCH(SUBSTITUTE(TRIM(SUBSTITUTE(O79,CHAR(160)," "))," ",""),SUBSTITUTE(TRIM(SUBSTITUTE(O30:O74,CHAR(160)," "))," ","")))))</f>
        <v>0</v>
      </c>
      <c r="Q79" s="1011" cm="1">
        <f t="array" ref="Q79">IF(TRIM(SUBSTITUTE(R79,CHAR(160)," "))="",0,SUMPRODUCT(--(TRIM(SUBSTITUTE(O30:O74,CHAR(160)," "))&lt;&gt;""),--ISNUMBER(SEARCH(SUBSTITUTE(TRIM(SUBSTITUTE(R79,CHAR(160)," "))," ",""),SUBSTITUTE(TRIM(SUBSTITUTE(O30:O74,CHAR(160)," "))," ","")))))</f>
        <v>0</v>
      </c>
      <c r="R79" s="706" t="s">
        <v>889</v>
      </c>
      <c r="S79" s="742"/>
      <c r="T79" s="742"/>
      <c r="U79" s="742"/>
      <c r="V79" s="742"/>
      <c r="W79" s="776"/>
      <c r="X79" s="755" t="s">
        <v>592</v>
      </c>
      <c r="Y79" s="220">
        <v>72</v>
      </c>
      <c r="Z79" s="203">
        <v>5</v>
      </c>
      <c r="AA79" s="808"/>
      <c r="AB79" s="969"/>
      <c r="AC79" s="969"/>
      <c r="AD79" s="969"/>
      <c r="AE79" s="9">
        <v>1</v>
      </c>
    </row>
    <row r="80" spans="2:31" ht="15.75">
      <c r="B80" s="693" t="s">
        <v>6</v>
      </c>
      <c r="C80" s="979" t="str">
        <f>C26</f>
        <v>N NOM DE VOTRE RECETTE | collez la--FAMILLE| Auteur &gt; VOUS</v>
      </c>
      <c r="D80" s="980">
        <f>D26</f>
        <v>1</v>
      </c>
      <c r="E80" s="979" t="str">
        <f>E26</f>
        <v>coupe</v>
      </c>
      <c r="F80" s="981" t="str">
        <f>F26</f>
        <v>Recette mère ► Desserts assiette</v>
      </c>
      <c r="G80" s="773"/>
      <c r="H80" s="773"/>
      <c r="I80" s="773"/>
      <c r="J80" s="773"/>
      <c r="K80" s="773"/>
      <c r="L80" s="773"/>
      <c r="M80" s="773"/>
      <c r="N80" s="773"/>
      <c r="O80" s="700" t="s">
        <v>884</v>
      </c>
      <c r="P80" s="1011" cm="1">
        <f t="array" ref="P80">IF(TRIM(SUBSTITUTE(O80,CHAR(160)," "))="",0,SUMPRODUCT(--(TRIM(SUBSTITUTE(O30:O74,CHAR(160)," "))&lt;&gt;""),--ISNUMBER(SEARCH(SUBSTITUTE(TRIM(SUBSTITUTE(O80,CHAR(160)," "))," ",""),SUBSTITUTE(TRIM(SUBSTITUTE(O30:O74,CHAR(160)," "))," ","")))))</f>
        <v>0</v>
      </c>
      <c r="Q80" s="1011" cm="1">
        <f t="array" ref="Q80">IF(TRIM(SUBSTITUTE(R80,CHAR(160)," "))="",0,SUMPRODUCT(--(TRIM(SUBSTITUTE(O30:O74,CHAR(160)," "))&lt;&gt;""),--ISNUMBER(SEARCH(SUBSTITUTE(TRIM(SUBSTITUTE(R80,CHAR(160)," "))," ",""),SUBSTITUTE(TRIM(SUBSTITUTE(O30:O74,CHAR(160)," "))," ","")))))</f>
        <v>0</v>
      </c>
      <c r="R80" s="707" t="s">
        <v>890</v>
      </c>
      <c r="S80" s="810"/>
      <c r="T80" s="810"/>
      <c r="U80" s="810"/>
      <c r="V80" s="810"/>
      <c r="W80" s="1084"/>
      <c r="X80" s="723" t="s">
        <v>596</v>
      </c>
      <c r="Y80" s="750">
        <v>0.55208333333333337</v>
      </c>
      <c r="Z80" s="756" t="s">
        <v>614</v>
      </c>
      <c r="AA80" s="728">
        <v>46055.744381828707</v>
      </c>
      <c r="AB80" s="969"/>
      <c r="AC80" s="969"/>
      <c r="AD80" s="969"/>
      <c r="AE80" s="9">
        <v>1</v>
      </c>
    </row>
    <row r="81" spans="2:31" ht="15.75">
      <c r="B81" s="693" t="s">
        <v>6</v>
      </c>
      <c r="C81" s="979" t="str">
        <f>C26</f>
        <v>N NOM DE VOTRE RECETTE | collez la--FAMILLE| Auteur &gt; VOUS</v>
      </c>
      <c r="D81" s="980">
        <f>D26</f>
        <v>1</v>
      </c>
      <c r="E81" s="979" t="str">
        <f>E26</f>
        <v>coupe</v>
      </c>
      <c r="F81" s="981" t="str">
        <f>F26</f>
        <v>Recette mère ► Desserts assiette</v>
      </c>
      <c r="G81" s="773"/>
      <c r="H81" s="773"/>
      <c r="I81" s="773"/>
      <c r="J81" s="773"/>
      <c r="K81" s="773"/>
      <c r="L81" s="773"/>
      <c r="M81" s="773"/>
      <c r="N81" s="773"/>
      <c r="O81" s="701" t="s">
        <v>880</v>
      </c>
      <c r="P81" s="1011" cm="1">
        <f t="array" ref="P81">IF(TRIM(SUBSTITUTE(O81,CHAR(160)," "))="",0,SUMPRODUCT(--(TRIM(SUBSTITUTE(O30:O74,CHAR(160)," "))&lt;&gt;""),--ISNUMBER(SEARCH(SUBSTITUTE(TRIM(SUBSTITUTE(O81,CHAR(160)," "))," ",""),SUBSTITUTE(TRIM(SUBSTITUTE(O30:O74,CHAR(160)," "))," ","")))))</f>
        <v>0</v>
      </c>
      <c r="Q81" s="1011" cm="1">
        <f t="array" ref="Q81">IF(TRIM(SUBSTITUTE(R81,CHAR(160)," "))="",0,SUMPRODUCT(--(TRIM(SUBSTITUTE(O30:O74,CHAR(160)," "))&lt;&gt;""),--ISNUMBER(SEARCH(SUBSTITUTE(TRIM(SUBSTITUTE(R81,CHAR(160)," "))," ",""),SUBSTITUTE(TRIM(SUBSTITUTE(O30:O74,CHAR(160)," "))," ","")))))</f>
        <v>0</v>
      </c>
      <c r="R81" s="708" t="s">
        <v>891</v>
      </c>
      <c r="S81" s="742"/>
      <c r="T81" s="742"/>
      <c r="U81" s="742"/>
      <c r="V81" s="742"/>
      <c r="W81" s="776"/>
      <c r="X81" s="755" t="s">
        <v>592</v>
      </c>
      <c r="Y81" s="220">
        <v>3</v>
      </c>
      <c r="Z81" s="745" t="s">
        <v>615</v>
      </c>
      <c r="AA81" s="744">
        <v>46057.744386574072</v>
      </c>
      <c r="AB81" s="969"/>
      <c r="AC81" s="969"/>
      <c r="AD81" s="969"/>
      <c r="AE81" s="9">
        <v>1</v>
      </c>
    </row>
    <row r="82" spans="2:31" ht="15.75">
      <c r="B82" s="693" t="s">
        <v>6</v>
      </c>
      <c r="C82" s="979" t="str">
        <f>C26</f>
        <v>N NOM DE VOTRE RECETTE | collez la--FAMILLE| Auteur &gt; VOUS</v>
      </c>
      <c r="D82" s="980">
        <f>D26</f>
        <v>1</v>
      </c>
      <c r="E82" s="979" t="str">
        <f>E26</f>
        <v>coupe</v>
      </c>
      <c r="F82" s="981" t="str">
        <f>F26</f>
        <v>Recette mère ► Desserts assiette</v>
      </c>
      <c r="G82" s="773"/>
      <c r="H82" s="773"/>
      <c r="I82" s="773"/>
      <c r="J82" s="773"/>
      <c r="K82" s="773"/>
      <c r="L82" s="773"/>
      <c r="M82" s="773"/>
      <c r="N82" s="773"/>
      <c r="O82" s="702" t="s">
        <v>886</v>
      </c>
      <c r="P82" s="1012" cm="1">
        <f t="array" ref="P82">IF(TRIM(SUBSTITUTE(O82,CHAR(160)," "))="",0,SUMPRODUCT(--(TRIM(SUBSTITUTE(O30:O74,CHAR(160)," "))&lt;&gt;""),--ISNUMBER(SEARCH(SUBSTITUTE(TRIM(SUBSTITUTE(O82,CHAR(160)," "))," ",""),SUBSTITUTE(TRIM(SUBSTITUTE(O30:O74,CHAR(160)," "))," ","")))))</f>
        <v>0</v>
      </c>
      <c r="Q82" s="1012" cm="1">
        <f t="array" ref="Q82">IF(TRIM(SUBSTITUTE(R82,CHAR(160)," "))="",0,SUMPRODUCT(--(TRIM(SUBSTITUTE(O30:O74,CHAR(160)," "))&lt;&gt;""),--ISNUMBER(SEARCH(SUBSTITUTE(TRIM(SUBSTITUTE(R82,CHAR(160)," "))," ",""),SUBSTITUTE(TRIM(SUBSTITUTE(O30:O74,CHAR(160)," "))," ","")))))</f>
        <v>0</v>
      </c>
      <c r="R82" s="709" t="s">
        <v>892</v>
      </c>
      <c r="S82" s="742"/>
      <c r="T82" s="742"/>
      <c r="U82" s="742"/>
      <c r="V82" s="742"/>
      <c r="W82" s="777"/>
      <c r="X82" s="777"/>
      <c r="Y82" s="220"/>
      <c r="Z82" s="721"/>
      <c r="AA82" s="722"/>
      <c r="AB82" s="969"/>
      <c r="AC82" s="969"/>
      <c r="AD82" s="969"/>
      <c r="AE82" s="9">
        <v>1</v>
      </c>
    </row>
    <row r="83" spans="2:31" ht="15.75">
      <c r="B83" s="693" t="s">
        <v>6</v>
      </c>
      <c r="C83" s="979" t="str">
        <f>C26</f>
        <v>N NOM DE VOTRE RECETTE | collez la--FAMILLE| Auteur &gt; VOUS</v>
      </c>
      <c r="D83" s="980">
        <f>D26</f>
        <v>1</v>
      </c>
      <c r="E83" s="979" t="str">
        <f>E26</f>
        <v>coupe</v>
      </c>
      <c r="F83" s="981" t="str">
        <f>F26</f>
        <v>Recette mère ► Desserts assiette</v>
      </c>
      <c r="G83" s="773"/>
      <c r="H83" s="773"/>
      <c r="I83" s="773"/>
      <c r="J83" s="773"/>
      <c r="K83" s="773"/>
      <c r="L83" s="773"/>
      <c r="M83" s="434"/>
      <c r="N83" s="434" t="str">
        <f>"Table de recherche les "&amp;V27&amp;" à "&amp;AA27&amp;" sont réservées aux poids Kg ▼ "</f>
        <v xml:space="preserve">Table de recherche les Col.21 à Col.26 sont réservées aux poids Kg ▼ </v>
      </c>
      <c r="O83" s="1072"/>
      <c r="P83" s="1088" t="str" cm="1">
        <f t="array" ref="P83">"Total Allergènes "&amp;SUMPRODUCT(--IFERROR(P76:Q82&gt;0,FALSE))</f>
        <v>Total Allergènes 0</v>
      </c>
      <c r="Q83" s="778"/>
      <c r="R83" s="778"/>
      <c r="S83" s="778"/>
      <c r="T83" s="778"/>
      <c r="U83" s="741"/>
      <c r="V83" s="779"/>
      <c r="W83" s="752" t="s">
        <v>616</v>
      </c>
      <c r="X83" s="752"/>
      <c r="Y83" s="751" t="s">
        <v>617</v>
      </c>
      <c r="Z83" s="435"/>
      <c r="AA83" s="436"/>
      <c r="AB83" s="969"/>
      <c r="AC83" s="969"/>
      <c r="AD83" s="969"/>
      <c r="AE83" s="9">
        <v>1</v>
      </c>
    </row>
    <row r="84" spans="2:31" ht="15.75">
      <c r="B84" s="693" t="s">
        <v>6</v>
      </c>
      <c r="C84" s="979" t="str">
        <f>C26</f>
        <v>N NOM DE VOTRE RECETTE | collez la--FAMILLE| Auteur &gt; VOUS</v>
      </c>
      <c r="D84" s="980">
        <f>D26</f>
        <v>1</v>
      </c>
      <c r="E84" s="979" t="str">
        <f>E26</f>
        <v>coupe</v>
      </c>
      <c r="F84" s="981" t="str">
        <f>F26</f>
        <v>Recette mère ► Desserts assiette</v>
      </c>
      <c r="G84" s="780"/>
      <c r="H84" s="780"/>
      <c r="I84" s="780"/>
      <c r="J84" s="196" t="str">
        <f>"Collez dans " &amp;K27&amp;" ►"</f>
        <v>Collez dans Col.10 ►</v>
      </c>
      <c r="K84" s="1082" t="s">
        <v>57</v>
      </c>
      <c r="L84" s="1082" t="s">
        <v>57</v>
      </c>
      <c r="M84" s="1082" t="s">
        <v>57</v>
      </c>
      <c r="N84" s="56" t="s">
        <v>67</v>
      </c>
      <c r="O84" s="56" t="s">
        <v>66</v>
      </c>
      <c r="P84" s="56" t="s">
        <v>65</v>
      </c>
      <c r="Q84" s="56" t="s">
        <v>64</v>
      </c>
      <c r="R84" s="55" t="s">
        <v>63</v>
      </c>
      <c r="S84" s="55" t="s">
        <v>62</v>
      </c>
      <c r="T84" s="55" t="s">
        <v>61</v>
      </c>
      <c r="U84" s="55" t="s">
        <v>60</v>
      </c>
      <c r="V84" s="726" t="s">
        <v>55</v>
      </c>
      <c r="W84" s="54" t="s">
        <v>56</v>
      </c>
      <c r="X84" s="1082" t="s">
        <v>57</v>
      </c>
      <c r="Y84" s="48" t="s">
        <v>59</v>
      </c>
      <c r="Z84" s="522" t="s">
        <v>53</v>
      </c>
      <c r="AA84" s="725" t="s">
        <v>58</v>
      </c>
      <c r="AB84" s="969"/>
      <c r="AC84" s="969"/>
      <c r="AD84" s="969"/>
      <c r="AE84" s="9">
        <v>1</v>
      </c>
    </row>
    <row r="85" spans="2:31" ht="15.75">
      <c r="B85" s="693" t="s">
        <v>6</v>
      </c>
      <c r="C85" s="979" t="str">
        <f>C26</f>
        <v>N NOM DE VOTRE RECETTE | collez la--FAMILLE| Auteur &gt; VOUS</v>
      </c>
      <c r="D85" s="980">
        <f>D26</f>
        <v>1</v>
      </c>
      <c r="E85" s="979" t="str">
        <f>E26</f>
        <v>coupe</v>
      </c>
      <c r="F85" s="981" t="str">
        <f>F26</f>
        <v>Recette mère ► Desserts assiette</v>
      </c>
      <c r="G85" s="780"/>
      <c r="H85" s="780"/>
      <c r="I85" s="780"/>
      <c r="J85" s="196"/>
      <c r="K85" s="1083">
        <v>0</v>
      </c>
      <c r="L85" s="1083">
        <v>0</v>
      </c>
      <c r="M85" s="1083">
        <v>0</v>
      </c>
      <c r="N85" s="739">
        <v>0.2</v>
      </c>
      <c r="O85" s="439">
        <v>0.33300000000000002</v>
      </c>
      <c r="P85" s="439">
        <v>0.25</v>
      </c>
      <c r="Q85" s="439">
        <v>0.5</v>
      </c>
      <c r="R85" s="439">
        <v>1E-3</v>
      </c>
      <c r="S85" s="439">
        <v>0.01</v>
      </c>
      <c r="T85" s="439">
        <v>0.1</v>
      </c>
      <c r="U85" s="439">
        <v>1</v>
      </c>
      <c r="V85" s="437">
        <v>1</v>
      </c>
      <c r="W85" s="437">
        <v>1E-3</v>
      </c>
      <c r="X85" s="1083">
        <v>0</v>
      </c>
      <c r="Y85" s="437">
        <v>0.5</v>
      </c>
      <c r="Z85" s="437">
        <v>0.33333000000000002</v>
      </c>
      <c r="AA85" s="740">
        <v>0.25</v>
      </c>
      <c r="AB85" s="969"/>
      <c r="AC85" s="969"/>
      <c r="AD85" s="969"/>
      <c r="AE85" s="9">
        <v>1</v>
      </c>
    </row>
    <row r="86" spans="2:31" ht="15.75">
      <c r="B86" s="693" t="s">
        <v>6</v>
      </c>
      <c r="C86" s="979" t="str">
        <f>C26</f>
        <v>N NOM DE VOTRE RECETTE | collez la--FAMILLE| Auteur &gt; VOUS</v>
      </c>
      <c r="D86" s="980">
        <f>D26</f>
        <v>1</v>
      </c>
      <c r="E86" s="979" t="str">
        <f>E26</f>
        <v>coupe</v>
      </c>
      <c r="F86" s="981" t="str">
        <f>F26</f>
        <v>Recette mère ► Desserts assiette</v>
      </c>
      <c r="G86" s="780"/>
      <c r="H86" s="780"/>
      <c r="I86" s="780"/>
      <c r="J86" s="196" t="str">
        <f>J84</f>
        <v>Collez dans Col.10 ►</v>
      </c>
      <c r="K86" s="1082" t="s">
        <v>57</v>
      </c>
      <c r="L86" s="1082" t="s">
        <v>57</v>
      </c>
      <c r="M86" s="1082" t="s">
        <v>57</v>
      </c>
      <c r="N86" s="781" t="s">
        <v>77</v>
      </c>
      <c r="O86" s="781" t="s">
        <v>76</v>
      </c>
      <c r="P86" s="56" t="s">
        <v>75</v>
      </c>
      <c r="Q86" s="56" t="s">
        <v>74</v>
      </c>
      <c r="R86" s="56" t="s">
        <v>52</v>
      </c>
      <c r="S86" s="49" t="s">
        <v>73</v>
      </c>
      <c r="T86" s="49" t="s">
        <v>72</v>
      </c>
      <c r="U86" s="49" t="s">
        <v>54</v>
      </c>
      <c r="V86" s="782" t="s">
        <v>68</v>
      </c>
      <c r="W86" s="783" t="s">
        <v>51</v>
      </c>
      <c r="X86" s="1082" t="s">
        <v>57</v>
      </c>
      <c r="Y86" s="783" t="s">
        <v>71</v>
      </c>
      <c r="Z86" s="782" t="s">
        <v>70</v>
      </c>
      <c r="AA86" s="784" t="s">
        <v>69</v>
      </c>
      <c r="AB86" s="969"/>
      <c r="AC86" s="969"/>
      <c r="AD86" s="969"/>
      <c r="AE86" s="9">
        <v>1</v>
      </c>
    </row>
    <row r="87" spans="2:31" ht="15.75">
      <c r="B87" s="693" t="s">
        <v>6</v>
      </c>
      <c r="C87" s="979" t="str">
        <f>C26</f>
        <v>N NOM DE VOTRE RECETTE | collez la--FAMILLE| Auteur &gt; VOUS</v>
      </c>
      <c r="D87" s="980">
        <f>D26</f>
        <v>1</v>
      </c>
      <c r="E87" s="979" t="str">
        <f>E26</f>
        <v>coupe</v>
      </c>
      <c r="F87" s="981" t="str">
        <f>F26</f>
        <v>Recette mère ► Desserts assiette</v>
      </c>
      <c r="G87" s="780"/>
      <c r="H87" s="780"/>
      <c r="I87" s="780"/>
      <c r="J87" s="196"/>
      <c r="K87" s="1083">
        <v>0</v>
      </c>
      <c r="L87" s="1083">
        <v>0</v>
      </c>
      <c r="M87" s="1083">
        <v>0</v>
      </c>
      <c r="N87" s="739">
        <v>1E-3</v>
      </c>
      <c r="O87" s="439">
        <v>4.0000000000000001E-3</v>
      </c>
      <c r="P87" s="439">
        <v>0.22500000000000001</v>
      </c>
      <c r="Q87" s="439">
        <v>0.1</v>
      </c>
      <c r="R87" s="439">
        <v>1.4999999999999999E-2</v>
      </c>
      <c r="S87" s="439">
        <v>5.0000000000000001E-3</v>
      </c>
      <c r="T87" s="439">
        <v>5.0000000000000001E-3</v>
      </c>
      <c r="U87" s="439">
        <v>0.35</v>
      </c>
      <c r="V87" s="437">
        <v>2.835E-2</v>
      </c>
      <c r="W87" s="437">
        <v>0.13</v>
      </c>
      <c r="X87" s="1083">
        <v>0</v>
      </c>
      <c r="Y87" s="437">
        <v>0.22500000000000001</v>
      </c>
      <c r="Z87" s="437">
        <v>0.23</v>
      </c>
      <c r="AA87" s="740">
        <v>0.2</v>
      </c>
      <c r="AB87" s="969"/>
      <c r="AC87" s="969"/>
      <c r="AD87" s="969"/>
      <c r="AE87" s="9">
        <v>1</v>
      </c>
    </row>
    <row r="88" spans="2:31" ht="18.75">
      <c r="B88" s="693" t="s">
        <v>6</v>
      </c>
      <c r="C88" s="1026" t="str">
        <f>C26</f>
        <v>N NOM DE VOTRE RECETTE | collez la--FAMILLE| Auteur &gt; VOUS</v>
      </c>
      <c r="D88" s="1027">
        <f>D26</f>
        <v>1</v>
      </c>
      <c r="E88" s="1027" t="str">
        <f>E26</f>
        <v>coupe</v>
      </c>
      <c r="F88" s="1028" t="str">
        <f>F26</f>
        <v>Recette mère ► Desserts assiette</v>
      </c>
      <c r="G88" s="811"/>
      <c r="H88" s="811"/>
      <c r="I88" s="811"/>
      <c r="J88" s="811"/>
      <c r="K88" s="811"/>
      <c r="L88" s="441" t="s">
        <v>664</v>
      </c>
      <c r="M88" s="817" t="str">
        <f ca="1">"⓬  PHASES DE PROGRESSION  ▼  largeur "&amp;SUM(N18:V18)</f>
        <v>⓬  PHASES DE PROGRESSION  ▼  largeur 142</v>
      </c>
      <c r="N88" s="785"/>
      <c r="O88" s="1005"/>
      <c r="P88" s="1005"/>
      <c r="Q88" s="1005"/>
      <c r="R88" s="809"/>
      <c r="S88" s="786"/>
      <c r="T88" s="812"/>
      <c r="U88" s="812"/>
      <c r="V88" s="787"/>
      <c r="W88" s="787"/>
      <c r="X88" s="787"/>
      <c r="Y88" s="787"/>
      <c r="Z88" s="787"/>
      <c r="AA88" s="57" t="s">
        <v>80</v>
      </c>
      <c r="AB88" s="969"/>
      <c r="AC88" s="969"/>
      <c r="AD88" s="969"/>
      <c r="AE88" s="9">
        <v>1</v>
      </c>
    </row>
    <row r="89" spans="2:31" ht="18.75">
      <c r="B89" s="693" t="s">
        <v>6</v>
      </c>
      <c r="C89" s="979" t="str">
        <f>C26</f>
        <v>N NOM DE VOTRE RECETTE | collez la--FAMILLE| Auteur &gt; VOUS</v>
      </c>
      <c r="D89" s="980">
        <f>D26</f>
        <v>1</v>
      </c>
      <c r="E89" s="979" t="str">
        <f>E26</f>
        <v>coupe</v>
      </c>
      <c r="F89" s="981" t="str">
        <f>F26</f>
        <v>Recette mère ► Desserts assiette</v>
      </c>
      <c r="G89" s="720"/>
      <c r="H89" s="720"/>
      <c r="I89" s="720"/>
      <c r="J89" s="720"/>
      <c r="K89" s="960" t="str" cm="1">
        <f t="array" ref="K89">IF(SUMPRODUCT((N89:U89&lt;&gt;"")*1)=0,"",SUMPRODUCT((N89:U89&lt;&gt;"")*(LEN(TRIM(SUBSTITUTE(N89:U89,CHAR(160)," "))) - LEN(SUBSTITUTE(TRIM(SUBSTITUTE(N89:U89,CHAR(160)," "))," ","")) + 1)) &amp; " mot" &amp; IF(SUMPRODUCT((N89:U89&lt;&gt;"")*(LEN(TRIM(SUBSTITUTE(N89:U89,CHAR(160)," "))) - LEN(SUBSTITUTE(TRIM(SUBSTITUTE(N89:U89,CHAR(160)," "))," ","")) + 1))&gt;1,"s",""))</f>
        <v>7 mots</v>
      </c>
      <c r="L89" s="961" t="str" cm="1">
        <f t="array" ref="L89">SUMPRODUCT(--(N89:U89&lt;&gt;""), LEN(TRIM(SUBSTITUTE(N89:U89, CHAR(160), "")))) &amp; " Car."</f>
        <v>30 Car.</v>
      </c>
      <c r="M89" s="1087">
        <v>0</v>
      </c>
      <c r="N89" s="61" t="s">
        <v>84</v>
      </c>
      <c r="O89" s="61"/>
      <c r="P89" s="61"/>
      <c r="Q89" s="61"/>
      <c r="R89" s="61"/>
      <c r="S89" s="61"/>
      <c r="T89" s="61"/>
      <c r="U89" s="1035"/>
      <c r="V89" s="19"/>
      <c r="W89" s="1036" t="s">
        <v>901</v>
      </c>
      <c r="X89" s="715">
        <v>120</v>
      </c>
      <c r="Y89" s="1038" t="str">
        <f>Y23</f>
        <v>⓫  Dupliquée pour</v>
      </c>
      <c r="Z89" s="1039">
        <f>Z23</f>
        <v>727</v>
      </c>
      <c r="AA89" s="1040" t="str">
        <f>AA23</f>
        <v>portions</v>
      </c>
      <c r="AB89" s="969"/>
      <c r="AC89" s="969"/>
      <c r="AD89" s="969"/>
      <c r="AE89" s="9">
        <v>1</v>
      </c>
    </row>
    <row r="90" spans="2:31" ht="15.75">
      <c r="B90" s="693" t="s">
        <v>6</v>
      </c>
      <c r="C90" s="979" t="str">
        <f>C26</f>
        <v>N NOM DE VOTRE RECETTE | collez la--FAMILLE| Auteur &gt; VOUS</v>
      </c>
      <c r="D90" s="980">
        <f>D26</f>
        <v>1</v>
      </c>
      <c r="E90" s="979" t="str">
        <f>E26</f>
        <v>coupe</v>
      </c>
      <c r="F90" s="981" t="str">
        <f>F26</f>
        <v>Recette mère ► Desserts assiette</v>
      </c>
      <c r="G90" s="813"/>
      <c r="H90" s="58"/>
      <c r="I90" s="58" t="s">
        <v>83</v>
      </c>
      <c r="J90" s="59">
        <f>ROWS(K90:K90)</f>
        <v>1</v>
      </c>
      <c r="K90" s="60" t="str" cm="1">
        <f t="array" ref="K90">IF(SUMPRODUCT((N90:U90&lt;&gt;"")*1)=0,"",SUMPRODUCT((N90:U90&lt;&gt;"")*(LEN(TRIM(SUBSTITUTE(N90:U90,CHAR(160)," "))) - LEN(SUBSTITUTE(TRIM(SUBSTITUTE(N90:U90,CHAR(160)," "))," ","")) + 1)) &amp; " mot" &amp; IF(SUMPRODUCT((N90:U90&lt;&gt;"")*(LEN(TRIM(SUBSTITUTE(N90:U90,CHAR(160)," "))) - LEN(SUBSTITUTE(TRIM(SUBSTITUTE(N90:U90,CHAR(160)," "))," ","")) + 1))&gt;1,"s",""))</f>
        <v/>
      </c>
      <c r="L90" s="788" t="str" cm="1">
        <f t="array" ref="L90">SUMPRODUCT(--(N90:U90&lt;&gt;""), LEN(TRIM(SUBSTITUTE(N90:U90, CHAR(160), "")))) &amp; " Car."</f>
        <v>0 Car.</v>
      </c>
      <c r="M90" s="70" t="str">
        <f>IF(ISBLANK(N90),"",LARGE(M89:M89,1)+1)</f>
        <v/>
      </c>
      <c r="N90" s="61"/>
      <c r="O90" s="61"/>
      <c r="P90" s="61"/>
      <c r="Q90" s="61"/>
      <c r="R90" s="61"/>
      <c r="S90" s="61"/>
      <c r="T90" s="61"/>
      <c r="U90" s="944"/>
      <c r="V90" s="19"/>
      <c r="W90" s="944" t="str">
        <f>"Poids de sauce par "&amp;X94</f>
        <v>Poids de sauce par barquette(s)</v>
      </c>
      <c r="X90" s="736">
        <v>60</v>
      </c>
      <c r="Y90" s="196" t="s">
        <v>612</v>
      </c>
      <c r="Z90" s="710">
        <f>W75/Z89</f>
        <v>0</v>
      </c>
      <c r="AA90" s="816"/>
      <c r="AB90" s="969"/>
      <c r="AC90" s="969"/>
      <c r="AD90" s="969"/>
      <c r="AE90" s="9">
        <v>1</v>
      </c>
    </row>
    <row r="91" spans="2:31" ht="23.25">
      <c r="B91" s="693" t="s">
        <v>6</v>
      </c>
      <c r="C91" s="979" t="str">
        <f>C26</f>
        <v>N NOM DE VOTRE RECETTE | collez la--FAMILLE| Auteur &gt; VOUS</v>
      </c>
      <c r="D91" s="980">
        <f>D26</f>
        <v>1</v>
      </c>
      <c r="E91" s="979" t="str">
        <f>E26</f>
        <v>coupe</v>
      </c>
      <c r="F91" s="981" t="str">
        <f>F26</f>
        <v>Recette mère ► Desserts assiette</v>
      </c>
      <c r="G91" s="813"/>
      <c r="H91" s="813"/>
      <c r="I91" s="813"/>
      <c r="J91" s="59">
        <f>ROWS(K90:K91)</f>
        <v>2</v>
      </c>
      <c r="K91" s="60" t="str" cm="1">
        <f t="array" ref="K91">IF(SUMPRODUCT((N91:U91&lt;&gt;"")*1)=0,"",SUMPRODUCT((N91:U91&lt;&gt;"")*(LEN(TRIM(SUBSTITUTE(N91:U91,CHAR(160)," "))) - LEN(SUBSTITUTE(TRIM(SUBSTITUTE(N91:U91,CHAR(160)," "))," ","")) + 1)) &amp; " mot" &amp; IF(SUMPRODUCT((N91:U91&lt;&gt;"")*(LEN(TRIM(SUBSTITUTE(N91:U91,CHAR(160)," "))) - LEN(SUBSTITUTE(TRIM(SUBSTITUTE(N91:U91,CHAR(160)," "))," ","")) + 1))&gt;1,"s",""))</f>
        <v/>
      </c>
      <c r="L91" s="788" t="str" cm="1">
        <f t="array" ref="L91">SUMPRODUCT(--(N91:U91&lt;&gt;""), LEN(TRIM(SUBSTITUTE(N91:U91, CHAR(160), "")))) &amp; " Car."</f>
        <v>0 Car.</v>
      </c>
      <c r="M91" s="70" t="str">
        <f>IF(ISBLANK(N91),"",LARGE(M89:M90,1)+1)</f>
        <v/>
      </c>
      <c r="N91" s="61"/>
      <c r="O91" s="87"/>
      <c r="P91" s="61"/>
      <c r="Q91" s="61"/>
      <c r="R91" s="61"/>
      <c r="S91" s="61"/>
      <c r="T91" s="61"/>
      <c r="U91" s="1046"/>
      <c r="V91" s="19"/>
      <c r="W91" s="1046" t="str">
        <f>"Prix d'1  "&amp;X94</f>
        <v>Prix d'1  barquette(s)</v>
      </c>
      <c r="X91" s="716">
        <v>1</v>
      </c>
      <c r="Y91" s="1041"/>
      <c r="Z91" s="1042" t="s">
        <v>81</v>
      </c>
      <c r="AA91" s="1043" t="s">
        <v>82</v>
      </c>
      <c r="AB91" s="969"/>
      <c r="AC91" s="969"/>
      <c r="AD91" s="969"/>
      <c r="AE91" s="9">
        <v>1</v>
      </c>
    </row>
    <row r="92" spans="2:31" ht="23.25" customHeight="1">
      <c r="B92" s="693" t="s">
        <v>6</v>
      </c>
      <c r="C92" s="979" t="str">
        <f>C26</f>
        <v>N NOM DE VOTRE RECETTE | collez la--FAMILLE| Auteur &gt; VOUS</v>
      </c>
      <c r="D92" s="980">
        <f>D26</f>
        <v>1</v>
      </c>
      <c r="E92" s="979" t="str">
        <f>E26</f>
        <v>coupe</v>
      </c>
      <c r="F92" s="981" t="str">
        <f>F26</f>
        <v>Recette mère ► Desserts assiette</v>
      </c>
      <c r="G92" s="813"/>
      <c r="H92" s="813"/>
      <c r="I92" s="813"/>
      <c r="J92" s="59">
        <f>ROWS(K90:K92)</f>
        <v>3</v>
      </c>
      <c r="K92" s="60" t="str" cm="1">
        <f t="array" ref="K92">IF(SUMPRODUCT((N92:U92&lt;&gt;"")*1)=0,"",SUMPRODUCT((N92:U92&lt;&gt;"")*(LEN(TRIM(SUBSTITUTE(N92:U92,CHAR(160)," "))) - LEN(SUBSTITUTE(TRIM(SUBSTITUTE(N92:U92,CHAR(160)," "))," ","")) + 1)) &amp; " mot" &amp; IF(SUMPRODUCT((N92:U92&lt;&gt;"")*(LEN(TRIM(SUBSTITUTE(N92:U92,CHAR(160)," "))) - LEN(SUBSTITUTE(TRIM(SUBSTITUTE(N92:U92,CHAR(160)," "))," ","")) + 1))&gt;1,"s",""))</f>
        <v/>
      </c>
      <c r="L92" s="788" t="str" cm="1">
        <f t="array" ref="L92">SUMPRODUCT(--(N92:U92&lt;&gt;""), LEN(TRIM(SUBSTITUTE(N92:U92, CHAR(160), "")))) &amp; " Car."</f>
        <v>0 Car.</v>
      </c>
      <c r="M92" s="70" t="str">
        <f>IF(ISBLANK(N92),"",LARGE(M89:M91,1)+1)</f>
        <v/>
      </c>
      <c r="N92" s="61"/>
      <c r="O92" s="87"/>
      <c r="P92" s="61"/>
      <c r="Q92" s="61"/>
      <c r="R92" s="61"/>
      <c r="S92" s="61"/>
      <c r="T92" s="61"/>
      <c r="U92" s="1037"/>
      <c r="V92" s="19"/>
      <c r="W92" s="1037" t="str">
        <f>"Nb de  "&amp;X94</f>
        <v>Nb de  barquette(s)</v>
      </c>
      <c r="X92" s="737">
        <v>250</v>
      </c>
      <c r="Y92" s="1041"/>
      <c r="Z92" s="1044" t="s">
        <v>85</v>
      </c>
      <c r="AA92" s="1043" t="s">
        <v>82</v>
      </c>
      <c r="AB92" s="969"/>
      <c r="AC92" s="969"/>
      <c r="AD92" s="969"/>
      <c r="AE92" s="9">
        <v>1</v>
      </c>
    </row>
    <row r="93" spans="2:31" ht="16.5" thickBot="1">
      <c r="B93" s="693" t="s">
        <v>6</v>
      </c>
      <c r="C93" s="979" t="str">
        <f>C26</f>
        <v>N NOM DE VOTRE RECETTE | collez la--FAMILLE| Auteur &gt; VOUS</v>
      </c>
      <c r="D93" s="980">
        <f>D26</f>
        <v>1</v>
      </c>
      <c r="E93" s="979" t="str">
        <f>E26</f>
        <v>coupe</v>
      </c>
      <c r="F93" s="981" t="str">
        <f>F26</f>
        <v>Recette mère ► Desserts assiette</v>
      </c>
      <c r="G93" s="813"/>
      <c r="H93" s="813"/>
      <c r="I93" s="813"/>
      <c r="J93" s="59">
        <f>ROWS(K90:K93)</f>
        <v>4</v>
      </c>
      <c r="K93" s="60" t="str" cm="1">
        <f t="array" ref="K93">IF(SUMPRODUCT((N93:U93&lt;&gt;"")*1)=0,"",SUMPRODUCT((N93:U93&lt;&gt;"")*(LEN(TRIM(SUBSTITUTE(N93:U93,CHAR(160)," "))) - LEN(SUBSTITUTE(TRIM(SUBSTITUTE(N93:U93,CHAR(160)," "))," ","")) + 1)) &amp; " mot" &amp; IF(SUMPRODUCT((N93:U93&lt;&gt;"")*(LEN(TRIM(SUBSTITUTE(N93:U93,CHAR(160)," "))) - LEN(SUBSTITUTE(TRIM(SUBSTITUTE(N93:U93,CHAR(160)," "))," ","")) + 1))&gt;1,"s",""))</f>
        <v/>
      </c>
      <c r="L93" s="788" t="str" cm="1">
        <f t="array" ref="L93">SUMPRODUCT(--(N93:U93&lt;&gt;""), LEN(TRIM(SUBSTITUTE(N93:U93, CHAR(160), "")))) &amp; " Car."</f>
        <v>0 Car.</v>
      </c>
      <c r="M93" s="70" t="str">
        <f>IF(ISBLANK(N93),"",LARGE(M89:M92,1)+1)</f>
        <v/>
      </c>
      <c r="N93" s="61"/>
      <c r="O93" s="87"/>
      <c r="P93" s="61"/>
      <c r="Q93" s="61"/>
      <c r="R93" s="61"/>
      <c r="S93" s="61"/>
      <c r="T93" s="61"/>
      <c r="U93" s="1047"/>
      <c r="V93" s="19"/>
      <c r="W93" s="1047" t="str">
        <f>"Prix des "&amp;X94</f>
        <v>Prix des barquette(s)</v>
      </c>
      <c r="X93" s="1075">
        <f>X92*X91</f>
        <v>250</v>
      </c>
      <c r="Y93" s="1041"/>
      <c r="Z93" s="1041"/>
      <c r="AA93" s="1045"/>
      <c r="AB93" s="969"/>
      <c r="AC93" s="969"/>
      <c r="AD93" s="969"/>
      <c r="AE93" s="9">
        <v>1</v>
      </c>
    </row>
    <row r="94" spans="2:31" ht="16.5" thickBot="1">
      <c r="B94" s="693" t="s">
        <v>6</v>
      </c>
      <c r="C94" s="979" t="str">
        <f>C26</f>
        <v>N NOM DE VOTRE RECETTE | collez la--FAMILLE| Auteur &gt; VOUS</v>
      </c>
      <c r="D94" s="980">
        <f>D26</f>
        <v>1</v>
      </c>
      <c r="E94" s="979" t="str">
        <f>E26</f>
        <v>coupe</v>
      </c>
      <c r="F94" s="981" t="str">
        <f>F26</f>
        <v>Recette mère ► Desserts assiette</v>
      </c>
      <c r="G94" s="813"/>
      <c r="H94" s="813"/>
      <c r="I94" s="813"/>
      <c r="J94" s="59">
        <f>ROWS(K90:K94)</f>
        <v>5</v>
      </c>
      <c r="K94" s="60" t="str" cm="1">
        <f t="array" ref="K94">IF(SUMPRODUCT((N94:U94&lt;&gt;"")*1)=0,"",SUMPRODUCT((N94:U94&lt;&gt;"")*(LEN(TRIM(SUBSTITUTE(N94:U94,CHAR(160)," "))) - LEN(SUBSTITUTE(TRIM(SUBSTITUTE(N94:U94,CHAR(160)," "))," ","")) + 1)) &amp; " mot" &amp; IF(SUMPRODUCT((N94:U94&lt;&gt;"")*(LEN(TRIM(SUBSTITUTE(N94:U94,CHAR(160)," "))) - LEN(SUBSTITUTE(TRIM(SUBSTITUTE(N94:U94,CHAR(160)," "))," ","")) + 1))&gt;1,"s",""))</f>
        <v/>
      </c>
      <c r="L94" s="788" t="str" cm="1">
        <f t="array" ref="L94">SUMPRODUCT(--(N94:U94&lt;&gt;""), LEN(TRIM(SUBSTITUTE(N94:U94, CHAR(160), "")))) &amp; " Car."</f>
        <v>0 Car.</v>
      </c>
      <c r="M94" s="1087">
        <v>0</v>
      </c>
      <c r="N94" s="61"/>
      <c r="O94" s="87"/>
      <c r="P94" s="61"/>
      <c r="Q94" s="61"/>
      <c r="R94" s="61"/>
      <c r="S94" s="61"/>
      <c r="T94" s="61"/>
      <c r="U94" s="61"/>
      <c r="V94" s="19"/>
      <c r="W94" s="1077" t="s">
        <v>899</v>
      </c>
      <c r="X94" s="1076" t="s">
        <v>900</v>
      </c>
      <c r="Y94" s="1074"/>
      <c r="Z94" s="536"/>
      <c r="AA94" s="893"/>
      <c r="AB94" s="969"/>
      <c r="AC94" s="969"/>
      <c r="AD94" s="969"/>
      <c r="AE94" s="9">
        <v>1</v>
      </c>
    </row>
    <row r="95" spans="2:31" ht="15.75">
      <c r="B95" s="693" t="s">
        <v>6</v>
      </c>
      <c r="C95" s="979" t="str">
        <f>C26</f>
        <v>N NOM DE VOTRE RECETTE | collez la--FAMILLE| Auteur &gt; VOUS</v>
      </c>
      <c r="D95" s="980">
        <f>D26</f>
        <v>1</v>
      </c>
      <c r="E95" s="979" t="str">
        <f>E26</f>
        <v>coupe</v>
      </c>
      <c r="F95" s="981" t="str">
        <f>F26</f>
        <v>Recette mère ► Desserts assiette</v>
      </c>
      <c r="G95" s="813"/>
      <c r="H95" s="813"/>
      <c r="I95" s="813"/>
      <c r="J95" s="59">
        <f>ROWS(K90:K95)</f>
        <v>6</v>
      </c>
      <c r="K95" s="60" t="str" cm="1">
        <f t="array" ref="K95">IF(SUMPRODUCT((N95:U95&lt;&gt;"")*1)=0,"",SUMPRODUCT((N95:U95&lt;&gt;"")*(LEN(TRIM(SUBSTITUTE(N95:U95,CHAR(160)," "))) - LEN(SUBSTITUTE(TRIM(SUBSTITUTE(N95:U95,CHAR(160)," "))," ","")) + 1)) &amp; " mot" &amp; IF(SUMPRODUCT((N95:U95&lt;&gt;"")*(LEN(TRIM(SUBSTITUTE(N95:U95,CHAR(160)," "))) - LEN(SUBSTITUTE(TRIM(SUBSTITUTE(N95:U95,CHAR(160)," "))," ","")) + 1))&gt;1,"s",""))</f>
        <v/>
      </c>
      <c r="L95" s="788" t="str" cm="1">
        <f t="array" ref="L95">SUMPRODUCT(--(N95:U95&lt;&gt;""), LEN(TRIM(SUBSTITUTE(N95:U95, CHAR(160), "")))) &amp; " Car."</f>
        <v>0 Car.</v>
      </c>
      <c r="M95" s="805" t="s">
        <v>593</v>
      </c>
      <c r="N95" s="96"/>
      <c r="O95" s="87"/>
      <c r="P95" s="61"/>
      <c r="Q95" s="61"/>
      <c r="R95" s="61"/>
      <c r="S95" s="61"/>
      <c r="T95" s="61"/>
      <c r="U95" s="61"/>
      <c r="V95" s="61"/>
      <c r="W95" s="61"/>
      <c r="X95" s="1073"/>
      <c r="Y95" s="61"/>
      <c r="Z95" s="63" t="s">
        <v>86</v>
      </c>
      <c r="AA95" s="64">
        <v>3.472222222222222E-3</v>
      </c>
      <c r="AB95" s="969"/>
      <c r="AC95" s="969"/>
      <c r="AD95" s="969"/>
      <c r="AE95" s="9">
        <v>1</v>
      </c>
    </row>
    <row r="96" spans="2:31" ht="15.75" customHeight="1">
      <c r="B96" s="693" t="s">
        <v>6</v>
      </c>
      <c r="C96" s="979" t="str">
        <f>C26</f>
        <v>N NOM DE VOTRE RECETTE | collez la--FAMILLE| Auteur &gt; VOUS</v>
      </c>
      <c r="D96" s="980">
        <f>D26</f>
        <v>1</v>
      </c>
      <c r="E96" s="979" t="str">
        <f>E26</f>
        <v>coupe</v>
      </c>
      <c r="F96" s="981" t="str">
        <f>F26</f>
        <v>Recette mère ► Desserts assiette</v>
      </c>
      <c r="G96" s="813"/>
      <c r="H96" s="813"/>
      <c r="I96" s="813"/>
      <c r="J96" s="59">
        <f>ROWS(K90:K96)</f>
        <v>7</v>
      </c>
      <c r="K96" s="60" t="str" cm="1">
        <f t="array" ref="K96">IF(SUMPRODUCT((N96:U96&lt;&gt;"")*1)=0,"",SUMPRODUCT((N96:U96&lt;&gt;"")*(LEN(TRIM(SUBSTITUTE(N96:U96,CHAR(160)," "))) - LEN(SUBSTITUTE(TRIM(SUBSTITUTE(N96:U96,CHAR(160)," "))," ","")) + 1)) &amp; " mot" &amp; IF(SUMPRODUCT((N96:U96&lt;&gt;"")*(LEN(TRIM(SUBSTITUTE(N96:U96,CHAR(160)," "))) - LEN(SUBSTITUTE(TRIM(SUBSTITUTE(N96:U96,CHAR(160)," "))," ","")) + 1))&gt;1,"s",""))</f>
        <v/>
      </c>
      <c r="L96" s="788" t="str" cm="1">
        <f t="array" ref="L96">SUMPRODUCT(--(N96:U96&lt;&gt;""), LEN(TRIM(SUBSTITUTE(N96:U96, CHAR(160), "")))) &amp; " Car."</f>
        <v>0 Car.</v>
      </c>
      <c r="M96" s="71" t="str">
        <f>IF(ISBLANK(N96),"",LARGE(M94:M95,1)+1)</f>
        <v/>
      </c>
      <c r="N96" s="87"/>
      <c r="O96" s="87"/>
      <c r="P96" s="87"/>
      <c r="Q96" s="87"/>
      <c r="R96" s="87"/>
      <c r="S96" s="87"/>
      <c r="T96" s="87"/>
      <c r="U96" s="87"/>
      <c r="V96" s="87"/>
      <c r="W96" s="87"/>
      <c r="X96" s="87"/>
      <c r="Y96" s="87"/>
      <c r="Z96" s="63" t="s">
        <v>87</v>
      </c>
      <c r="AA96" s="65">
        <v>1.0416666666666666E-2</v>
      </c>
      <c r="AB96" s="969"/>
      <c r="AC96" s="969"/>
      <c r="AD96" s="969"/>
      <c r="AE96" s="9">
        <v>1</v>
      </c>
    </row>
    <row r="97" spans="2:31" ht="15.75">
      <c r="B97" s="693" t="s">
        <v>6</v>
      </c>
      <c r="C97" s="979" t="str">
        <f>C26</f>
        <v>N NOM DE VOTRE RECETTE | collez la--FAMILLE| Auteur &gt; VOUS</v>
      </c>
      <c r="D97" s="980">
        <f>D26</f>
        <v>1</v>
      </c>
      <c r="E97" s="979" t="str">
        <f>E26</f>
        <v>coupe</v>
      </c>
      <c r="F97" s="981" t="str">
        <f>F26</f>
        <v>Recette mère ► Desserts assiette</v>
      </c>
      <c r="G97" s="813"/>
      <c r="H97" s="813"/>
      <c r="I97" s="813"/>
      <c r="J97" s="59">
        <f>ROWS(K90:K97)</f>
        <v>8</v>
      </c>
      <c r="K97" s="60" t="str" cm="1">
        <f t="array" ref="K97">IF(SUMPRODUCT((N97:U97&lt;&gt;"")*1)=0,"",SUMPRODUCT((N97:U97&lt;&gt;"")*(LEN(TRIM(SUBSTITUTE(N97:U97,CHAR(160)," "))) - LEN(SUBSTITUTE(TRIM(SUBSTITUTE(N97:U97,CHAR(160)," "))," ","")) + 1)) &amp; " mot" &amp; IF(SUMPRODUCT((N97:U97&lt;&gt;"")*(LEN(TRIM(SUBSTITUTE(N97:U97,CHAR(160)," "))) - LEN(SUBSTITUTE(TRIM(SUBSTITUTE(N97:U97,CHAR(160)," "))," ","")) + 1))&gt;1,"s",""))</f>
        <v/>
      </c>
      <c r="L97" s="788" t="str" cm="1">
        <f t="array" ref="L97">SUMPRODUCT(--(N97:U97&lt;&gt;""), LEN(TRIM(SUBSTITUTE(N97:U97, CHAR(160), "")))) &amp; " Car."</f>
        <v>0 Car.</v>
      </c>
      <c r="M97" s="71" t="str">
        <f>IF(ISBLANK(N97),"",LARGE(M94:M96,1)+1)</f>
        <v/>
      </c>
      <c r="N97" s="87"/>
      <c r="O97" s="87"/>
      <c r="P97" s="87"/>
      <c r="Q97" s="87"/>
      <c r="R97" s="87"/>
      <c r="S97" s="87"/>
      <c r="T97" s="87"/>
      <c r="U97" s="87"/>
      <c r="V97" s="87"/>
      <c r="W97" s="87"/>
      <c r="X97" s="87"/>
      <c r="Y97" s="87"/>
      <c r="Z97" s="63" t="s">
        <v>88</v>
      </c>
      <c r="AA97" s="66">
        <v>2.0833333333333332E-2</v>
      </c>
      <c r="AB97" s="969"/>
      <c r="AC97" s="969"/>
      <c r="AD97" s="969"/>
      <c r="AE97" s="9">
        <v>1</v>
      </c>
    </row>
    <row r="98" spans="2:31" ht="15.75">
      <c r="B98" s="693" t="s">
        <v>6</v>
      </c>
      <c r="C98" s="979" t="str">
        <f>C26</f>
        <v>N NOM DE VOTRE RECETTE | collez la--FAMILLE| Auteur &gt; VOUS</v>
      </c>
      <c r="D98" s="980">
        <f>D26</f>
        <v>1</v>
      </c>
      <c r="E98" s="979" t="str">
        <f>E26</f>
        <v>coupe</v>
      </c>
      <c r="F98" s="981" t="str">
        <f>F26</f>
        <v>Recette mère ► Desserts assiette</v>
      </c>
      <c r="G98" s="813"/>
      <c r="H98" s="813"/>
      <c r="I98" s="813"/>
      <c r="J98" s="59">
        <f>ROWS(K90:K98)</f>
        <v>9</v>
      </c>
      <c r="K98" s="60" t="str" cm="1">
        <f t="array" ref="K98">IF(SUMPRODUCT((N98:U98&lt;&gt;"")*1)=0,"",SUMPRODUCT((N98:U98&lt;&gt;"")*(LEN(TRIM(SUBSTITUTE(N98:U98,CHAR(160)," "))) - LEN(SUBSTITUTE(TRIM(SUBSTITUTE(N98:U98,CHAR(160)," "))," ","")) + 1)) &amp; " mot" &amp; IF(SUMPRODUCT((N98:U98&lt;&gt;"")*(LEN(TRIM(SUBSTITUTE(N98:U98,CHAR(160)," "))) - LEN(SUBSTITUTE(TRIM(SUBSTITUTE(N98:U98,CHAR(160)," "))," ","")) + 1))&gt;1,"s",""))</f>
        <v/>
      </c>
      <c r="L98" s="788" t="str" cm="1">
        <f t="array" ref="L98">SUMPRODUCT(--(N98:U98&lt;&gt;""), LEN(TRIM(SUBSTITUTE(N98:U98, CHAR(160), "")))) &amp; " Car."</f>
        <v>0 Car.</v>
      </c>
      <c r="M98" s="71" t="str">
        <f>IF(ISBLANK(N98),"",LARGE(M94:M97,1)+1)</f>
        <v/>
      </c>
      <c r="N98" s="87"/>
      <c r="O98" s="87"/>
      <c r="P98" s="87"/>
      <c r="Q98" s="87"/>
      <c r="R98" s="87"/>
      <c r="S98" s="87"/>
      <c r="T98" s="87"/>
      <c r="U98" s="87"/>
      <c r="V98" s="87"/>
      <c r="W98" s="87"/>
      <c r="X98" s="87"/>
      <c r="Y98" s="87"/>
      <c r="Z98" s="67" t="s">
        <v>89</v>
      </c>
      <c r="AA98" s="68">
        <f>AA95+AA96+AA97</f>
        <v>3.4722222222222224E-2</v>
      </c>
      <c r="AB98" s="969"/>
      <c r="AC98" s="969"/>
      <c r="AD98" s="969"/>
      <c r="AE98" s="9">
        <v>1</v>
      </c>
    </row>
    <row r="99" spans="2:31" ht="15.75">
      <c r="B99" s="693" t="s">
        <v>6</v>
      </c>
      <c r="C99" s="979" t="str">
        <f>C26</f>
        <v>N NOM DE VOTRE RECETTE | collez la--FAMILLE| Auteur &gt; VOUS</v>
      </c>
      <c r="D99" s="980">
        <f>D26</f>
        <v>1</v>
      </c>
      <c r="E99" s="979" t="str">
        <f>E26</f>
        <v>coupe</v>
      </c>
      <c r="F99" s="981" t="str">
        <f>F26</f>
        <v>Recette mère ► Desserts assiette</v>
      </c>
      <c r="G99" s="813"/>
      <c r="H99" s="813"/>
      <c r="I99" s="813"/>
      <c r="J99" s="59">
        <f>ROWS(K90:K99)</f>
        <v>10</v>
      </c>
      <c r="K99" s="60" t="str" cm="1">
        <f t="array" ref="K99">IF(SUMPRODUCT((N99:U99&lt;&gt;"")*1)=0,"",SUMPRODUCT((N99:U99&lt;&gt;"")*(LEN(TRIM(SUBSTITUTE(N99:U99,CHAR(160)," "))) - LEN(SUBSTITUTE(TRIM(SUBSTITUTE(N99:U99,CHAR(160)," "))," ","")) + 1)) &amp; " mot" &amp; IF(SUMPRODUCT((N99:U99&lt;&gt;"")*(LEN(TRIM(SUBSTITUTE(N99:U99,CHAR(160)," "))) - LEN(SUBSTITUTE(TRIM(SUBSTITUTE(N99:U99,CHAR(160)," "))," ","")) + 1))&gt;1,"s",""))</f>
        <v/>
      </c>
      <c r="L99" s="788" t="str" cm="1">
        <f t="array" ref="L99">SUMPRODUCT(--(N99:U99&lt;&gt;""), LEN(TRIM(SUBSTITUTE(N99:U99, CHAR(160), "")))) &amp; " Car."</f>
        <v>0 Car.</v>
      </c>
      <c r="M99" s="71" t="str">
        <f>IF(ISBLANK(N99),"",LARGE(M94:M98,1)+1)</f>
        <v/>
      </c>
      <c r="N99" s="87"/>
      <c r="O99" s="87"/>
      <c r="P99" s="87"/>
      <c r="Q99" s="87"/>
      <c r="R99" s="87"/>
      <c r="S99" s="87"/>
      <c r="T99" s="87"/>
      <c r="U99" s="87"/>
      <c r="V99" s="87"/>
      <c r="W99" s="87"/>
      <c r="X99" s="87"/>
      <c r="Y99" s="87"/>
      <c r="Z99" s="87"/>
      <c r="AA99" s="89"/>
      <c r="AB99" s="969"/>
      <c r="AC99" s="969"/>
      <c r="AD99" s="969"/>
      <c r="AE99" s="9">
        <v>1</v>
      </c>
    </row>
    <row r="100" spans="2:31" ht="15.75">
      <c r="B100" s="693" t="s">
        <v>6</v>
      </c>
      <c r="C100" s="979" t="str">
        <f>C26</f>
        <v>N NOM DE VOTRE RECETTE | collez la--FAMILLE| Auteur &gt; VOUS</v>
      </c>
      <c r="D100" s="980">
        <f>D26</f>
        <v>1</v>
      </c>
      <c r="E100" s="979" t="str">
        <f>E26</f>
        <v>coupe</v>
      </c>
      <c r="F100" s="981" t="str">
        <f>F26</f>
        <v>Recette mère ► Desserts assiette</v>
      </c>
      <c r="G100" s="813"/>
      <c r="H100" s="813"/>
      <c r="I100" s="813"/>
      <c r="J100" s="59">
        <f>ROWS(K90:K100)</f>
        <v>11</v>
      </c>
      <c r="K100" s="60" t="str" cm="1">
        <f t="array" ref="K100">IF(SUMPRODUCT((N100:U100&lt;&gt;"")*1)=0,"",SUMPRODUCT((N100:U100&lt;&gt;"")*(LEN(TRIM(SUBSTITUTE(N100:U100,CHAR(160)," "))) - LEN(SUBSTITUTE(TRIM(SUBSTITUTE(N100:U100,CHAR(160)," "))," ","")) + 1)) &amp; " mot" &amp; IF(SUMPRODUCT((N100:U100&lt;&gt;"")*(LEN(TRIM(SUBSTITUTE(N100:U100,CHAR(160)," "))) - LEN(SUBSTITUTE(TRIM(SUBSTITUTE(N100:U100,CHAR(160)," "))," ","")) + 1))&gt;1,"s",""))</f>
        <v/>
      </c>
      <c r="L100" s="788" t="str" cm="1">
        <f t="array" ref="L100">SUMPRODUCT(--(N100:U100&lt;&gt;""), LEN(TRIM(SUBSTITUTE(N100:U100, CHAR(160), "")))) &amp; " Car."</f>
        <v>0 Car.</v>
      </c>
      <c r="M100" s="71" t="str">
        <f>IF(ISBLANK(N100),"",LARGE(M94:M99,1)+1)</f>
        <v/>
      </c>
      <c r="N100" s="87"/>
      <c r="O100" s="87"/>
      <c r="P100" s="87"/>
      <c r="Q100" s="87"/>
      <c r="R100" s="87"/>
      <c r="S100" s="87"/>
      <c r="T100" s="87"/>
      <c r="U100" s="87"/>
      <c r="V100" s="87"/>
      <c r="W100" s="1360" t="s">
        <v>119</v>
      </c>
      <c r="X100" s="552"/>
      <c r="Y100" s="552"/>
      <c r="Z100" s="552"/>
      <c r="AA100" s="98"/>
      <c r="AB100" s="969"/>
      <c r="AC100" s="969"/>
      <c r="AD100" s="969"/>
      <c r="AE100" s="9">
        <v>1</v>
      </c>
    </row>
    <row r="101" spans="2:31" ht="15.75">
      <c r="B101" s="693" t="s">
        <v>6</v>
      </c>
      <c r="C101" s="979" t="str">
        <f>C26</f>
        <v>N NOM DE VOTRE RECETTE | collez la--FAMILLE| Auteur &gt; VOUS</v>
      </c>
      <c r="D101" s="980">
        <f>D26</f>
        <v>1</v>
      </c>
      <c r="E101" s="979" t="str">
        <f>E26</f>
        <v>coupe</v>
      </c>
      <c r="F101" s="981" t="str">
        <f>F26</f>
        <v>Recette mère ► Desserts assiette</v>
      </c>
      <c r="G101" s="813"/>
      <c r="H101" s="813"/>
      <c r="I101" s="813"/>
      <c r="J101" s="59">
        <f>ROWS(K90:K101)</f>
        <v>12</v>
      </c>
      <c r="K101" s="60" t="str" cm="1">
        <f t="array" ref="K101">IF(SUMPRODUCT((N101:U101&lt;&gt;"")*1)=0,"",SUMPRODUCT((N101:U101&lt;&gt;"")*(LEN(TRIM(SUBSTITUTE(N101:U101,CHAR(160)," "))) - LEN(SUBSTITUTE(TRIM(SUBSTITUTE(N101:U101,CHAR(160)," "))," ","")) + 1)) &amp; " mot" &amp; IF(SUMPRODUCT((N101:U101&lt;&gt;"")*(LEN(TRIM(SUBSTITUTE(N101:U101,CHAR(160)," "))) - LEN(SUBSTITUTE(TRIM(SUBSTITUTE(N101:U101,CHAR(160)," "))," ","")) + 1))&gt;1,"s",""))</f>
        <v/>
      </c>
      <c r="L101" s="788" t="str" cm="1">
        <f t="array" ref="L101">SUMPRODUCT(--(N101:U101&lt;&gt;""), LEN(TRIM(SUBSTITUTE(N101:U101, CHAR(160), "")))) &amp; " Car."</f>
        <v>0 Car.</v>
      </c>
      <c r="M101" s="71" t="str">
        <f>IF(ISBLANK(N101),"",LARGE(M94:M100,1)+1)</f>
        <v/>
      </c>
      <c r="N101" s="87"/>
      <c r="O101" s="87"/>
      <c r="P101" s="87"/>
      <c r="Q101" s="87"/>
      <c r="R101" s="87"/>
      <c r="S101" s="87"/>
      <c r="T101" s="87"/>
      <c r="U101" s="87"/>
      <c r="V101" s="87"/>
      <c r="W101" s="1361" t="s">
        <v>120</v>
      </c>
      <c r="X101" s="19"/>
      <c r="Y101" s="19"/>
      <c r="Z101" s="99" t="s">
        <v>121</v>
      </c>
      <c r="AA101" s="26">
        <f>W104*W102</f>
        <v>225</v>
      </c>
      <c r="AB101" s="969"/>
      <c r="AC101" s="969"/>
      <c r="AD101" s="969"/>
      <c r="AE101" s="9">
        <v>1</v>
      </c>
    </row>
    <row r="102" spans="2:31" ht="15.75">
      <c r="B102" s="693" t="s">
        <v>6</v>
      </c>
      <c r="C102" s="979" t="str">
        <f>C26</f>
        <v>N NOM DE VOTRE RECETTE | collez la--FAMILLE| Auteur &gt; VOUS</v>
      </c>
      <c r="D102" s="980">
        <f>D26</f>
        <v>1</v>
      </c>
      <c r="E102" s="979" t="str">
        <f>E26</f>
        <v>coupe</v>
      </c>
      <c r="F102" s="981" t="str">
        <f>F26</f>
        <v>Recette mère ► Desserts assiette</v>
      </c>
      <c r="G102" s="813"/>
      <c r="H102" s="813"/>
      <c r="I102" s="813"/>
      <c r="J102" s="59">
        <f>ROWS(K90:K102)</f>
        <v>13</v>
      </c>
      <c r="K102" s="60" t="str" cm="1">
        <f t="array" ref="K102">IF(SUMPRODUCT((N102:U102&lt;&gt;"")*1)=0,"",SUMPRODUCT((N102:U102&lt;&gt;"")*(LEN(TRIM(SUBSTITUTE(N102:U102,CHAR(160)," "))) - LEN(SUBSTITUTE(TRIM(SUBSTITUTE(N102:U102,CHAR(160)," "))," ","")) + 1)) &amp; " mot" &amp; IF(SUMPRODUCT((N102:U102&lt;&gt;"")*(LEN(TRIM(SUBSTITUTE(N102:U102,CHAR(160)," "))) - LEN(SUBSTITUTE(TRIM(SUBSTITUTE(N102:U102,CHAR(160)," "))," ","")) + 1))&gt;1,"s",""))</f>
        <v/>
      </c>
      <c r="L102" s="788" t="str" cm="1">
        <f t="array" ref="L102">SUMPRODUCT(--(N102:U102&lt;&gt;""), LEN(TRIM(SUBSTITUTE(N102:U102, CHAR(160), "")))) &amp; " Car."</f>
        <v>0 Car.</v>
      </c>
      <c r="M102" s="71" t="str">
        <f>IF(ISBLANK(N102),"",LARGE(M94:M101,1)+1)</f>
        <v/>
      </c>
      <c r="N102" s="87"/>
      <c r="O102" s="87"/>
      <c r="P102" s="87"/>
      <c r="Q102" s="87"/>
      <c r="R102" s="87"/>
      <c r="S102" s="87"/>
      <c r="T102" s="87"/>
      <c r="U102" s="87"/>
      <c r="V102" s="87"/>
      <c r="W102" s="1362">
        <v>150</v>
      </c>
      <c r="X102" s="100" t="s">
        <v>122</v>
      </c>
      <c r="Y102" s="100"/>
      <c r="Z102" s="101" t="s">
        <v>123</v>
      </c>
      <c r="AA102" s="102"/>
      <c r="AB102" s="969"/>
      <c r="AC102" s="969"/>
      <c r="AD102" s="969"/>
      <c r="AE102" s="9">
        <v>1</v>
      </c>
    </row>
    <row r="103" spans="2:31" ht="15.75">
      <c r="B103" s="693" t="s">
        <v>6</v>
      </c>
      <c r="C103" s="979" t="str">
        <f>C26</f>
        <v>N NOM DE VOTRE RECETTE | collez la--FAMILLE| Auteur &gt; VOUS</v>
      </c>
      <c r="D103" s="980">
        <f>D26</f>
        <v>1</v>
      </c>
      <c r="E103" s="979" t="str">
        <f>E26</f>
        <v>coupe</v>
      </c>
      <c r="F103" s="981" t="str">
        <f>F26</f>
        <v>Recette mère ► Desserts assiette</v>
      </c>
      <c r="G103" s="813"/>
      <c r="H103" s="813"/>
      <c r="I103" s="813"/>
      <c r="J103" s="59">
        <f>ROWS(K90:K103)</f>
        <v>14</v>
      </c>
      <c r="K103" s="60" t="str" cm="1">
        <f t="array" ref="K103">IF(SUMPRODUCT((N103:U103&lt;&gt;"")*1)=0,"",SUMPRODUCT((N103:U103&lt;&gt;"")*(LEN(TRIM(SUBSTITUTE(N103:U103,CHAR(160)," "))) - LEN(SUBSTITUTE(TRIM(SUBSTITUTE(N103:U103,CHAR(160)," "))," ","")) + 1)) &amp; " mot" &amp; IF(SUMPRODUCT((N103:U103&lt;&gt;"")*(LEN(TRIM(SUBSTITUTE(N103:U103,CHAR(160)," "))) - LEN(SUBSTITUTE(TRIM(SUBSTITUTE(N103:U103,CHAR(160)," "))," ","")) + 1))&gt;1,"s",""))</f>
        <v/>
      </c>
      <c r="L103" s="788" t="str" cm="1">
        <f t="array" ref="L103">SUMPRODUCT(--(N103:U103&lt;&gt;""), LEN(TRIM(SUBSTITUTE(N103:U103, CHAR(160), "")))) &amp; " Car."</f>
        <v>0 Car.</v>
      </c>
      <c r="M103" s="71" t="str">
        <f>IF(ISBLANK(N103),"",LARGE(M94:M102,1)+1)</f>
        <v/>
      </c>
      <c r="N103" s="87"/>
      <c r="O103" s="87"/>
      <c r="P103" s="87"/>
      <c r="Q103" s="87"/>
      <c r="R103" s="87"/>
      <c r="S103" s="87"/>
      <c r="T103" s="87"/>
      <c r="U103" s="87"/>
      <c r="V103" s="87"/>
      <c r="W103" s="1363" t="s">
        <v>124</v>
      </c>
      <c r="X103" s="103" t="s">
        <v>125</v>
      </c>
      <c r="Y103" s="103"/>
      <c r="Z103" s="103"/>
      <c r="AA103" s="104"/>
      <c r="AB103" s="969"/>
      <c r="AC103" s="969"/>
      <c r="AD103" s="969"/>
      <c r="AE103" s="9">
        <v>1</v>
      </c>
    </row>
    <row r="104" spans="2:31" ht="15.75">
      <c r="B104" s="693" t="s">
        <v>6</v>
      </c>
      <c r="C104" s="979" t="str">
        <f>C26</f>
        <v>N NOM DE VOTRE RECETTE | collez la--FAMILLE| Auteur &gt; VOUS</v>
      </c>
      <c r="D104" s="980">
        <f>D26</f>
        <v>1</v>
      </c>
      <c r="E104" s="979" t="str">
        <f>E26</f>
        <v>coupe</v>
      </c>
      <c r="F104" s="981" t="str">
        <f>F26</f>
        <v>Recette mère ► Desserts assiette</v>
      </c>
      <c r="G104" s="813"/>
      <c r="H104" s="813"/>
      <c r="I104" s="813"/>
      <c r="J104" s="59">
        <f>ROWS(K90:K104)</f>
        <v>15</v>
      </c>
      <c r="K104" s="60" t="str" cm="1">
        <f t="array" ref="K104">IF(SUMPRODUCT((N104:U104&lt;&gt;"")*1)=0,"",SUMPRODUCT((N104:U104&lt;&gt;"")*(LEN(TRIM(SUBSTITUTE(N104:U104,CHAR(160)," "))) - LEN(SUBSTITUTE(TRIM(SUBSTITUTE(N104:U104,CHAR(160)," "))," ","")) + 1)) &amp; " mot" &amp; IF(SUMPRODUCT((N104:U104&lt;&gt;"")*(LEN(TRIM(SUBSTITUTE(N104:U104,CHAR(160)," "))) - LEN(SUBSTITUTE(TRIM(SUBSTITUTE(N104:U104,CHAR(160)," "))," ","")) + 1))&gt;1,"s",""))</f>
        <v/>
      </c>
      <c r="L104" s="788" t="str" cm="1">
        <f t="array" ref="L104">SUMPRODUCT(--(N104:U104&lt;&gt;""), LEN(TRIM(SUBSTITUTE(N104:U104, CHAR(160), "")))) &amp; " Car."</f>
        <v>0 Car.</v>
      </c>
      <c r="M104" s="71" t="str">
        <f>IF(ISBLANK(N104),"",LARGE(M94:M103,1)+1)</f>
        <v/>
      </c>
      <c r="N104" s="87"/>
      <c r="O104" s="87"/>
      <c r="P104" s="87"/>
      <c r="Q104" s="87"/>
      <c r="R104" s="87"/>
      <c r="S104" s="87"/>
      <c r="T104" s="87"/>
      <c r="U104" s="87"/>
      <c r="V104" s="87"/>
      <c r="W104" s="1364">
        <v>1.5</v>
      </c>
      <c r="X104" s="105" t="str">
        <f>"&lt; Nb de "&amp;Z102&amp;" par personne "</f>
        <v xml:space="preserve">&lt; Nb de tranches par personne </v>
      </c>
      <c r="Y104" s="105"/>
      <c r="Z104" s="106"/>
      <c r="AA104" s="107"/>
      <c r="AB104" s="969"/>
      <c r="AC104" s="969"/>
      <c r="AD104" s="969"/>
      <c r="AE104" s="9">
        <v>1</v>
      </c>
    </row>
    <row r="105" spans="2:31" ht="15.75">
      <c r="B105" s="693" t="s">
        <v>6</v>
      </c>
      <c r="C105" s="979" t="str">
        <f>C26</f>
        <v>N NOM DE VOTRE RECETTE | collez la--FAMILLE| Auteur &gt; VOUS</v>
      </c>
      <c r="D105" s="980">
        <f>D26</f>
        <v>1</v>
      </c>
      <c r="E105" s="979" t="str">
        <f>E26</f>
        <v>coupe</v>
      </c>
      <c r="F105" s="981" t="str">
        <f>F26</f>
        <v>Recette mère ► Desserts assiette</v>
      </c>
      <c r="G105" s="813"/>
      <c r="H105" s="813"/>
      <c r="I105" s="813"/>
      <c r="J105" s="59">
        <f>ROWS(K90:K105)</f>
        <v>16</v>
      </c>
      <c r="K105" s="60" t="str" cm="1">
        <f t="array" ref="K105">IF(SUMPRODUCT((N105:U105&lt;&gt;"")*1)=0,"",SUMPRODUCT((N105:U105&lt;&gt;"")*(LEN(TRIM(SUBSTITUTE(N105:U105,CHAR(160)," "))) - LEN(SUBSTITUTE(TRIM(SUBSTITUTE(N105:U105,CHAR(160)," "))," ","")) + 1)) &amp; " mot" &amp; IF(SUMPRODUCT((N105:U105&lt;&gt;"")*(LEN(TRIM(SUBSTITUTE(N105:U105,CHAR(160)," "))) - LEN(SUBSTITUTE(TRIM(SUBSTITUTE(N105:U105,CHAR(160)," "))," ","")) + 1))&gt;1,"s",""))</f>
        <v/>
      </c>
      <c r="L105" s="788" t="str" cm="1">
        <f t="array" ref="L105">SUMPRODUCT(--(N105:U105&lt;&gt;""), LEN(TRIM(SUBSTITUTE(N105:U105, CHAR(160), "")))) &amp; " Car."</f>
        <v>0 Car.</v>
      </c>
      <c r="M105" s="71" t="str">
        <f>IF(ISBLANK(N105),"",LARGE(M94:M104,1)+1)</f>
        <v/>
      </c>
      <c r="N105" s="87"/>
      <c r="O105" s="87"/>
      <c r="P105" s="87"/>
      <c r="Q105" s="87"/>
      <c r="R105" s="87"/>
      <c r="S105" s="87"/>
      <c r="T105" s="87"/>
      <c r="U105" s="87"/>
      <c r="V105" s="87"/>
      <c r="W105" s="1365">
        <v>27</v>
      </c>
      <c r="X105" s="105" t="str">
        <f>"&lt; Nb "&amp;Z102&amp;" dans 1 " &amp;W103</f>
        <v>&lt; Nb tranches dans 1 Gastro 1/1</v>
      </c>
      <c r="Y105" s="105"/>
      <c r="Z105" s="108"/>
      <c r="AA105" s="26"/>
      <c r="AB105" s="969"/>
      <c r="AC105" s="969"/>
      <c r="AD105" s="969"/>
      <c r="AE105" s="9">
        <v>1</v>
      </c>
    </row>
    <row r="106" spans="2:31" ht="15.75" customHeight="1">
      <c r="B106" s="693" t="s">
        <v>6</v>
      </c>
      <c r="C106" s="979" t="str">
        <f>C26</f>
        <v>N NOM DE VOTRE RECETTE | collez la--FAMILLE| Auteur &gt; VOUS</v>
      </c>
      <c r="D106" s="980">
        <f>D26</f>
        <v>1</v>
      </c>
      <c r="E106" s="979" t="str">
        <f>E26</f>
        <v>coupe</v>
      </c>
      <c r="F106" s="981" t="str">
        <f>F26</f>
        <v>Recette mère ► Desserts assiette</v>
      </c>
      <c r="G106" s="813"/>
      <c r="H106" s="813"/>
      <c r="I106" s="813"/>
      <c r="J106" s="59">
        <f>ROWS(K90:K106)</f>
        <v>17</v>
      </c>
      <c r="K106" s="60" t="str" cm="1">
        <f t="array" ref="K106">IF(SUMPRODUCT((N106:U106&lt;&gt;"")*1)=0,"",SUMPRODUCT((N106:U106&lt;&gt;"")*(LEN(TRIM(SUBSTITUTE(N106:U106,CHAR(160)," "))) - LEN(SUBSTITUTE(TRIM(SUBSTITUTE(N106:U106,CHAR(160)," "))," ","")) + 1)) &amp; " mot" &amp; IF(SUMPRODUCT((N106:U106&lt;&gt;"")*(LEN(TRIM(SUBSTITUTE(N106:U106,CHAR(160)," "))) - LEN(SUBSTITUTE(TRIM(SUBSTITUTE(N106:U106,CHAR(160)," "))," ","")) + 1))&gt;1,"s",""))</f>
        <v/>
      </c>
      <c r="L106" s="788" t="str" cm="1">
        <f t="array" ref="L106">SUMPRODUCT(--(N106:U106&lt;&gt;""), LEN(TRIM(SUBSTITUTE(N106:U106, CHAR(160), "")))) &amp; " Car."</f>
        <v>0 Car.</v>
      </c>
      <c r="M106" s="71" t="str">
        <f>IF(ISBLANK(N106),"",LARGE(M94:M105,1)+1)</f>
        <v/>
      </c>
      <c r="N106" s="87"/>
      <c r="O106" s="87"/>
      <c r="P106" s="87"/>
      <c r="Q106" s="87"/>
      <c r="R106" s="87"/>
      <c r="S106" s="87"/>
      <c r="T106" s="87"/>
      <c r="U106" s="87"/>
      <c r="V106" s="87"/>
      <c r="W106" s="2503" t="str">
        <f>IF(OR(W105="",AA101=0),"",INT(AA101/W105) &amp; " " &amp; W103 &amp; " de " &amp; W105 &amp; " " &amp; Z102 &amp; IF(MOD(AA101,W105)&gt;0," + 1 " &amp; W103 &amp; " de " &amp; TEXT(MOD(AA101,W105),"0.00") &amp; " " &amp; Z102,""))</f>
        <v>8 Gastro 1/1 de 27 tranches + 1 Gastro 1/1 de 9.00 tranches</v>
      </c>
      <c r="X106" s="2460"/>
      <c r="Y106" s="2460"/>
      <c r="Z106" s="2460"/>
      <c r="AA106" s="2461"/>
      <c r="AB106" s="969"/>
      <c r="AC106" s="969"/>
      <c r="AD106" s="969"/>
      <c r="AE106" s="9">
        <v>1</v>
      </c>
    </row>
    <row r="107" spans="2:31" ht="15.75">
      <c r="B107" s="693" t="s">
        <v>6</v>
      </c>
      <c r="C107" s="979" t="str">
        <f>C26</f>
        <v>N NOM DE VOTRE RECETTE | collez la--FAMILLE| Auteur &gt; VOUS</v>
      </c>
      <c r="D107" s="980">
        <f>D26</f>
        <v>1</v>
      </c>
      <c r="E107" s="979" t="str">
        <f>E26</f>
        <v>coupe</v>
      </c>
      <c r="F107" s="981" t="str">
        <f>F26</f>
        <v>Recette mère ► Desserts assiette</v>
      </c>
      <c r="G107" s="813"/>
      <c r="H107" s="813"/>
      <c r="I107" s="813"/>
      <c r="J107" s="59">
        <f>ROWS(K90:K107)</f>
        <v>18</v>
      </c>
      <c r="K107" s="60" t="str" cm="1">
        <f t="array" ref="K107">IF(SUMPRODUCT((N107:U107&lt;&gt;"")*1)=0,"",SUMPRODUCT((N107:U107&lt;&gt;"")*(LEN(TRIM(SUBSTITUTE(N107:U107,CHAR(160)," "))) - LEN(SUBSTITUTE(TRIM(SUBSTITUTE(N107:U107,CHAR(160)," "))," ","")) + 1)) &amp; " mot" &amp; IF(SUMPRODUCT((N107:U107&lt;&gt;"")*(LEN(TRIM(SUBSTITUTE(N107:U107,CHAR(160)," "))) - LEN(SUBSTITUTE(TRIM(SUBSTITUTE(N107:U107,CHAR(160)," "))," ","")) + 1))&gt;1,"s",""))</f>
        <v/>
      </c>
      <c r="L107" s="788" t="str" cm="1">
        <f t="array" ref="L107">SUMPRODUCT(--(N107:U107&lt;&gt;""), LEN(TRIM(SUBSTITUTE(N107:U107, CHAR(160), "")))) &amp; " Car."</f>
        <v>0 Car.</v>
      </c>
      <c r="M107" s="71" t="str">
        <f>IF(ISBLANK(N107),"",LARGE(M94:M106,1)+1)</f>
        <v/>
      </c>
      <c r="N107" s="87"/>
      <c r="O107" s="87"/>
      <c r="P107" s="87"/>
      <c r="Q107" s="87"/>
      <c r="R107" s="87"/>
      <c r="S107" s="87"/>
      <c r="T107" s="87"/>
      <c r="U107" s="87"/>
      <c r="V107" s="87"/>
      <c r="W107" s="2504"/>
      <c r="X107" s="2463"/>
      <c r="Y107" s="2463"/>
      <c r="Z107" s="2463"/>
      <c r="AA107" s="2464"/>
      <c r="AB107" s="969"/>
      <c r="AC107" s="969"/>
      <c r="AD107" s="969"/>
      <c r="AE107" s="9">
        <v>1</v>
      </c>
    </row>
    <row r="108" spans="2:31" ht="15.75">
      <c r="B108" s="693" t="s">
        <v>6</v>
      </c>
      <c r="C108" s="979" t="str">
        <f>C26</f>
        <v>N NOM DE VOTRE RECETTE | collez la--FAMILLE| Auteur &gt; VOUS</v>
      </c>
      <c r="D108" s="980">
        <f>D26</f>
        <v>1</v>
      </c>
      <c r="E108" s="979" t="str">
        <f>E26</f>
        <v>coupe</v>
      </c>
      <c r="F108" s="981" t="str">
        <f>F26</f>
        <v>Recette mère ► Desserts assiette</v>
      </c>
      <c r="G108" s="813"/>
      <c r="H108" s="813"/>
      <c r="I108" s="813"/>
      <c r="J108" s="59">
        <f>ROWS(K90:K108)</f>
        <v>19</v>
      </c>
      <c r="K108" s="60" t="str" cm="1">
        <f t="array" ref="K108">IF(SUMPRODUCT((N108:U108&lt;&gt;"")*1)=0,"",SUMPRODUCT((N108:U108&lt;&gt;"")*(LEN(TRIM(SUBSTITUTE(N108:U108,CHAR(160)," "))) - LEN(SUBSTITUTE(TRIM(SUBSTITUTE(N108:U108,CHAR(160)," "))," ","")) + 1)) &amp; " mot" &amp; IF(SUMPRODUCT((N108:U108&lt;&gt;"")*(LEN(TRIM(SUBSTITUTE(N108:U108,CHAR(160)," "))) - LEN(SUBSTITUTE(TRIM(SUBSTITUTE(N108:U108,CHAR(160)," "))," ","")) + 1))&gt;1,"s",""))</f>
        <v/>
      </c>
      <c r="L108" s="788" t="str" cm="1">
        <f t="array" ref="L108">SUMPRODUCT(--(N108:U108&lt;&gt;""), LEN(TRIM(SUBSTITUTE(N108:U108, CHAR(160), "")))) &amp; " Car."</f>
        <v>0 Car.</v>
      </c>
      <c r="M108" s="71" t="str">
        <f>IF(ISBLANK(N108),"",LARGE(M94:M107,1)+1)</f>
        <v/>
      </c>
      <c r="N108" s="87"/>
      <c r="O108" s="87"/>
      <c r="P108" s="87"/>
      <c r="Q108" s="87"/>
      <c r="R108" s="87"/>
      <c r="S108" s="87"/>
      <c r="T108" s="87"/>
      <c r="U108" s="87"/>
      <c r="V108" s="87"/>
      <c r="W108" s="1366">
        <v>120</v>
      </c>
      <c r="X108" s="109" t="s">
        <v>126</v>
      </c>
      <c r="Y108" s="109"/>
      <c r="Z108" s="19"/>
      <c r="AA108" s="110">
        <f>(W108*W102)/1000</f>
        <v>18</v>
      </c>
      <c r="AB108" s="969"/>
      <c r="AC108" s="969"/>
      <c r="AD108" s="969"/>
      <c r="AE108" s="9">
        <v>1</v>
      </c>
    </row>
    <row r="109" spans="2:31" ht="15.75">
      <c r="B109" s="693" t="s">
        <v>6</v>
      </c>
      <c r="C109" s="979" t="str">
        <f>C26</f>
        <v>N NOM DE VOTRE RECETTE | collez la--FAMILLE| Auteur &gt; VOUS</v>
      </c>
      <c r="D109" s="980">
        <f>D26</f>
        <v>1</v>
      </c>
      <c r="E109" s="979" t="str">
        <f>E26</f>
        <v>coupe</v>
      </c>
      <c r="F109" s="981" t="str">
        <f>F26</f>
        <v>Recette mère ► Desserts assiette</v>
      </c>
      <c r="G109" s="813"/>
      <c r="H109" s="813"/>
      <c r="I109" s="813"/>
      <c r="J109" s="59">
        <f>ROWS(K90:K109)</f>
        <v>20</v>
      </c>
      <c r="K109" s="60" t="str" cm="1">
        <f t="array" ref="K109">IF(SUMPRODUCT((N109:U109&lt;&gt;"")*1)=0,"",SUMPRODUCT((N109:U109&lt;&gt;"")*(LEN(TRIM(SUBSTITUTE(N109:U109,CHAR(160)," "))) - LEN(SUBSTITUTE(TRIM(SUBSTITUTE(N109:U109,CHAR(160)," "))," ","")) + 1)) &amp; " mot" &amp; IF(SUMPRODUCT((N109:U109&lt;&gt;"")*(LEN(TRIM(SUBSTITUTE(N109:U109,CHAR(160)," "))) - LEN(SUBSTITUTE(TRIM(SUBSTITUTE(N109:U109,CHAR(160)," "))," ","")) + 1))&gt;1,"s",""))</f>
        <v/>
      </c>
      <c r="L109" s="788" t="str" cm="1">
        <f t="array" ref="L109">SUMPRODUCT(--(N109:U109&lt;&gt;""), LEN(TRIM(SUBSTITUTE(N109:U109, CHAR(160), "")))) &amp; " Car."</f>
        <v>0 Car.</v>
      </c>
      <c r="M109" s="71" t="str">
        <f>IF(ISBLANK(N109),"",LARGE(M94:M108,1)+1)</f>
        <v/>
      </c>
      <c r="N109" s="87"/>
      <c r="O109" s="87"/>
      <c r="P109" s="87"/>
      <c r="Q109" s="87"/>
      <c r="R109" s="87"/>
      <c r="S109" s="87"/>
      <c r="T109" s="87"/>
      <c r="U109" s="87"/>
      <c r="V109" s="87"/>
      <c r="W109" s="1367">
        <v>2.7</v>
      </c>
      <c r="X109" s="111" t="str">
        <f>"poids par "&amp; W103</f>
        <v>poids par Gastro 1/1</v>
      </c>
      <c r="Y109" s="111"/>
      <c r="Z109" s="19"/>
      <c r="AA109" s="104"/>
      <c r="AB109" s="969"/>
      <c r="AC109" s="969"/>
      <c r="AD109" s="969"/>
      <c r="AE109" s="9">
        <v>1</v>
      </c>
    </row>
    <row r="110" spans="2:31" ht="15.75" customHeight="1">
      <c r="B110" s="693" t="s">
        <v>6</v>
      </c>
      <c r="C110" s="979" t="str">
        <f>C26</f>
        <v>N NOM DE VOTRE RECETTE | collez la--FAMILLE| Auteur &gt; VOUS</v>
      </c>
      <c r="D110" s="980">
        <f>D26</f>
        <v>1</v>
      </c>
      <c r="E110" s="979" t="str">
        <f>E26</f>
        <v>coupe</v>
      </c>
      <c r="F110" s="981" t="str">
        <f>F26</f>
        <v>Recette mère ► Desserts assiette</v>
      </c>
      <c r="G110" s="813"/>
      <c r="H110" s="813"/>
      <c r="I110" s="813"/>
      <c r="J110" s="59">
        <f>ROWS(K90:K110)</f>
        <v>21</v>
      </c>
      <c r="K110" s="60" t="str" cm="1">
        <f t="array" ref="K110">IF(SUMPRODUCT((N110:U110&lt;&gt;"")*1)=0,"",SUMPRODUCT((N110:U110&lt;&gt;"")*(LEN(TRIM(SUBSTITUTE(N110:U110,CHAR(160)," "))) - LEN(SUBSTITUTE(TRIM(SUBSTITUTE(N110:U110,CHAR(160)," "))," ","")) + 1)) &amp; " mot" &amp; IF(SUMPRODUCT((N110:U110&lt;&gt;"")*(LEN(TRIM(SUBSTITUTE(N110:U110,CHAR(160)," "))) - LEN(SUBSTITUTE(TRIM(SUBSTITUTE(N110:U110,CHAR(160)," "))," ","")) + 1))&gt;1,"s",""))</f>
        <v/>
      </c>
      <c r="L110" s="788" t="str" cm="1">
        <f t="array" ref="L110">SUMPRODUCT(--(N110:U110&lt;&gt;""), LEN(TRIM(SUBSTITUTE(N110:U110, CHAR(160), "")))) &amp; " Car."</f>
        <v>0 Car.</v>
      </c>
      <c r="M110" s="71" t="str">
        <f>IF(ISBLANK(N110),"",LARGE(M94:M109,1)+1)</f>
        <v/>
      </c>
      <c r="N110" s="87"/>
      <c r="O110" s="87"/>
      <c r="P110" s="87"/>
      <c r="Q110" s="87"/>
      <c r="R110" s="87"/>
      <c r="S110" s="87"/>
      <c r="T110" s="87"/>
      <c r="U110" s="87"/>
      <c r="V110" s="87"/>
      <c r="W110" s="2483" t="str">
        <f>IF(OR(AA108&lt;=0,W109&lt;=0),"",_xlfn.LET(_xlpm.n,ROUND(AA108/W109,9),_xlpm.q,INT(_xlpm.n),_xlpm.r,ROUND(AA108-_xlpm.q*W109,9),_xlpm.base,_xlpm.q&amp;" "&amp;W103&amp;" de "&amp;TEXT(W109,"0.000")&amp;" kg",IF(_xlpm.r&lt;=0.000000001,_xlpm.base,_xlpm.base&amp;" + 1 "&amp;W103&amp;" de "&amp;TEXT(_xlpm.r,"0.000")&amp;" kg")))</f>
        <v>6 Gastro 1/1 de 2.700 kg + 1 Gastro 1/1 de 1.800 kg</v>
      </c>
      <c r="X110" s="2472"/>
      <c r="Y110" s="2472"/>
      <c r="Z110" s="2472"/>
      <c r="AA110" s="2473"/>
      <c r="AB110" s="969"/>
      <c r="AC110" s="969"/>
      <c r="AD110" s="969"/>
      <c r="AE110" s="9">
        <v>1</v>
      </c>
    </row>
    <row r="111" spans="2:31" ht="15.75">
      <c r="B111" s="693" t="s">
        <v>6</v>
      </c>
      <c r="C111" s="979" t="str">
        <f>C26</f>
        <v>N NOM DE VOTRE RECETTE | collez la--FAMILLE| Auteur &gt; VOUS</v>
      </c>
      <c r="D111" s="980">
        <f>D26</f>
        <v>1</v>
      </c>
      <c r="E111" s="979" t="str">
        <f>E26</f>
        <v>coupe</v>
      </c>
      <c r="F111" s="981" t="str">
        <f>F26</f>
        <v>Recette mère ► Desserts assiette</v>
      </c>
      <c r="G111" s="813"/>
      <c r="H111" s="813"/>
      <c r="I111" s="813"/>
      <c r="J111" s="59">
        <f>ROWS(K90:K111)</f>
        <v>22</v>
      </c>
      <c r="K111" s="60" t="str" cm="1">
        <f t="array" ref="K111">IF(SUMPRODUCT((N111:U111&lt;&gt;"")*1)=0,"",SUMPRODUCT((N111:U111&lt;&gt;"")*(LEN(TRIM(SUBSTITUTE(N111:U111,CHAR(160)," "))) - LEN(SUBSTITUTE(TRIM(SUBSTITUTE(N111:U111,CHAR(160)," "))," ","")) + 1)) &amp; " mot" &amp; IF(SUMPRODUCT((N111:U111&lt;&gt;"")*(LEN(TRIM(SUBSTITUTE(N111:U111,CHAR(160)," "))) - LEN(SUBSTITUTE(TRIM(SUBSTITUTE(N111:U111,CHAR(160)," "))," ","")) + 1))&gt;1,"s",""))</f>
        <v/>
      </c>
      <c r="L111" s="788" t="str" cm="1">
        <f t="array" ref="L111">SUMPRODUCT(--(N111:U111&lt;&gt;""), LEN(TRIM(SUBSTITUTE(N111:U111, CHAR(160), "")))) &amp; " Car."</f>
        <v>0 Car.</v>
      </c>
      <c r="M111" s="71" t="str">
        <f>IF(ISBLANK(N111),"",LARGE(M94:M110,1)+1)</f>
        <v/>
      </c>
      <c r="N111" s="87"/>
      <c r="O111" s="87"/>
      <c r="P111" s="87"/>
      <c r="Q111" s="87"/>
      <c r="R111" s="87"/>
      <c r="S111" s="87"/>
      <c r="T111" s="87"/>
      <c r="U111" s="87"/>
      <c r="V111" s="87"/>
      <c r="W111" s="2483"/>
      <c r="X111" s="2472"/>
      <c r="Y111" s="2472"/>
      <c r="Z111" s="2472"/>
      <c r="AA111" s="2473"/>
      <c r="AB111" s="969"/>
      <c r="AC111" s="969"/>
      <c r="AD111" s="969"/>
      <c r="AE111" s="9">
        <v>1</v>
      </c>
    </row>
    <row r="112" spans="2:31" ht="15.75">
      <c r="B112" s="693" t="s">
        <v>6</v>
      </c>
      <c r="C112" s="979" t="str">
        <f>C26</f>
        <v>N NOM DE VOTRE RECETTE | collez la--FAMILLE| Auteur &gt; VOUS</v>
      </c>
      <c r="D112" s="980">
        <f>D26</f>
        <v>1</v>
      </c>
      <c r="E112" s="979" t="str">
        <f>E26</f>
        <v>coupe</v>
      </c>
      <c r="F112" s="981" t="str">
        <f>F26</f>
        <v>Recette mère ► Desserts assiette</v>
      </c>
      <c r="G112" s="813"/>
      <c r="H112" s="813"/>
      <c r="I112" s="813"/>
      <c r="J112" s="59">
        <f>ROWS(K90:K112)</f>
        <v>23</v>
      </c>
      <c r="K112" s="60" t="str" cm="1">
        <f t="array" ref="K112">IF(SUMPRODUCT((N112:U112&lt;&gt;"")*1)=0,"",SUMPRODUCT((N112:U112&lt;&gt;"")*(LEN(TRIM(SUBSTITUTE(N112:U112,CHAR(160)," "))) - LEN(SUBSTITUTE(TRIM(SUBSTITUTE(N112:U112,CHAR(160)," "))," ","")) + 1)) &amp; " mot" &amp; IF(SUMPRODUCT((N112:U112&lt;&gt;"")*(LEN(TRIM(SUBSTITUTE(N112:U112,CHAR(160)," "))) - LEN(SUBSTITUTE(TRIM(SUBSTITUTE(N112:U112,CHAR(160)," "))," ","")) + 1))&gt;1,"s",""))</f>
        <v/>
      </c>
      <c r="L112" s="788" t="str" cm="1">
        <f t="array" ref="L112">SUMPRODUCT(--(N112:U112&lt;&gt;""), LEN(TRIM(SUBSTITUTE(N112:U112, CHAR(160), "")))) &amp; " Car."</f>
        <v>0 Car.</v>
      </c>
      <c r="M112" s="71" t="str">
        <f>IF(ISBLANK(N112),"",LARGE(M94:M111,1)+1)</f>
        <v/>
      </c>
      <c r="N112" s="87"/>
      <c r="O112" s="87"/>
      <c r="P112" s="87"/>
      <c r="Q112" s="87"/>
      <c r="R112" s="87"/>
      <c r="S112" s="87"/>
      <c r="T112" s="87"/>
      <c r="U112" s="87"/>
      <c r="V112" s="87"/>
      <c r="W112" s="87"/>
      <c r="X112" s="87"/>
      <c r="Y112" s="87"/>
      <c r="Z112" s="87"/>
      <c r="AA112" s="89"/>
      <c r="AB112" s="969"/>
      <c r="AC112" s="969"/>
      <c r="AD112" s="969"/>
      <c r="AE112" s="9">
        <v>1</v>
      </c>
    </row>
    <row r="113" spans="2:31" ht="15.75">
      <c r="B113" s="693" t="s">
        <v>6</v>
      </c>
      <c r="C113" s="979" t="str">
        <f>C26</f>
        <v>N NOM DE VOTRE RECETTE | collez la--FAMILLE| Auteur &gt; VOUS</v>
      </c>
      <c r="D113" s="980">
        <f>D26</f>
        <v>1</v>
      </c>
      <c r="E113" s="979" t="str">
        <f>E26</f>
        <v>coupe</v>
      </c>
      <c r="F113" s="981" t="str">
        <f>F26</f>
        <v>Recette mère ► Desserts assiette</v>
      </c>
      <c r="G113" s="813"/>
      <c r="H113" s="813"/>
      <c r="I113" s="813"/>
      <c r="J113" s="59">
        <f>ROWS(K90:K113)</f>
        <v>24</v>
      </c>
      <c r="K113" s="60" t="str" cm="1">
        <f t="array" ref="K113">IF(SUMPRODUCT((N113:U113&lt;&gt;"")*1)=0,"",SUMPRODUCT((N113:U113&lt;&gt;"")*(LEN(TRIM(SUBSTITUTE(N113:U113,CHAR(160)," "))) - LEN(SUBSTITUTE(TRIM(SUBSTITUTE(N113:U113,CHAR(160)," "))," ","")) + 1)) &amp; " mot" &amp; IF(SUMPRODUCT((N113:U113&lt;&gt;"")*(LEN(TRIM(SUBSTITUTE(N113:U113,CHAR(160)," "))) - LEN(SUBSTITUTE(TRIM(SUBSTITUTE(N113:U113,CHAR(160)," "))," ","")) + 1))&gt;1,"s",""))</f>
        <v/>
      </c>
      <c r="L113" s="788" t="str" cm="1">
        <f t="array" ref="L113">SUMPRODUCT(--(N113:U113&lt;&gt;""), LEN(TRIM(SUBSTITUTE(N113:U113, CHAR(160), "")))) &amp; " Car."</f>
        <v>0 Car.</v>
      </c>
      <c r="M113" s="71" t="str">
        <f>IF(ISBLANK(N113),"",LARGE(M94:M112,1)+1)</f>
        <v/>
      </c>
      <c r="N113" s="87"/>
      <c r="O113" s="87"/>
      <c r="P113" s="87"/>
      <c r="Q113" s="87"/>
      <c r="R113" s="87"/>
      <c r="S113" s="87"/>
      <c r="T113" s="87"/>
      <c r="U113" s="87"/>
      <c r="V113" s="87"/>
      <c r="W113" s="87"/>
      <c r="X113" s="87"/>
      <c r="Y113" s="87"/>
      <c r="Z113" s="87"/>
      <c r="AA113" s="89"/>
      <c r="AB113" s="969"/>
      <c r="AC113" s="969"/>
      <c r="AD113" s="969"/>
      <c r="AE113" s="9">
        <v>1</v>
      </c>
    </row>
    <row r="114" spans="2:31" ht="15.75">
      <c r="B114" s="21" t="str" cm="1">
        <f t="array" ref="B114">IF(SUM(--(N114:U114&lt;&gt;""))&gt;0, "A", "►")</f>
        <v>►</v>
      </c>
      <c r="C114" s="979" t="str">
        <f>C26</f>
        <v>N NOM DE VOTRE RECETTE | collez la--FAMILLE| Auteur &gt; VOUS</v>
      </c>
      <c r="D114" s="980">
        <f>D26</f>
        <v>1</v>
      </c>
      <c r="E114" s="979" t="str">
        <f>E26</f>
        <v>coupe</v>
      </c>
      <c r="F114" s="981" t="str">
        <f>F26</f>
        <v>Recette mère ► Desserts assiette</v>
      </c>
      <c r="G114" s="813"/>
      <c r="H114" s="813"/>
      <c r="I114" s="813"/>
      <c r="J114" s="59">
        <f>ROWS(K90:K114)</f>
        <v>25</v>
      </c>
      <c r="K114" s="60" t="str" cm="1">
        <f t="array" ref="K114">IF(SUMPRODUCT((N114:U114&lt;&gt;"")*1)=0,"",SUMPRODUCT((N114:U114&lt;&gt;"")*(LEN(TRIM(SUBSTITUTE(N114:U114,CHAR(160)," "))) - LEN(SUBSTITUTE(TRIM(SUBSTITUTE(N114:U114,CHAR(160)," "))," ","")) + 1)) &amp; " mot" &amp; IF(SUMPRODUCT((N114:U114&lt;&gt;"")*(LEN(TRIM(SUBSTITUTE(N114:U114,CHAR(160)," "))) - LEN(SUBSTITUTE(TRIM(SUBSTITUTE(N114:U114,CHAR(160)," "))," ","")) + 1))&gt;1,"s",""))</f>
        <v/>
      </c>
      <c r="L114" s="788" t="str" cm="1">
        <f t="array" ref="L114">SUMPRODUCT(--(N114:U114&lt;&gt;""), LEN(TRIM(SUBSTITUTE(N114:U114, CHAR(160), "")))) &amp; " Car."</f>
        <v>0 Car.</v>
      </c>
      <c r="M114" s="71" t="str">
        <f>IF(ISBLANK(N114),"",LARGE(M94:M113,1)+1)</f>
        <v/>
      </c>
      <c r="N114" s="87"/>
      <c r="O114" s="87"/>
      <c r="P114" s="87"/>
      <c r="Q114" s="87"/>
      <c r="R114" s="87"/>
      <c r="S114" s="87"/>
      <c r="T114" s="87"/>
      <c r="U114" s="87"/>
      <c r="V114" s="87"/>
      <c r="W114" s="87"/>
      <c r="X114" s="87"/>
      <c r="Y114" s="87"/>
      <c r="Z114" s="87"/>
      <c r="AA114" s="89"/>
      <c r="AB114" s="969"/>
      <c r="AC114" s="969"/>
      <c r="AD114" s="969"/>
      <c r="AE114" s="9">
        <v>1</v>
      </c>
    </row>
    <row r="115" spans="2:31" ht="15.75">
      <c r="B115" s="21" t="str" cm="1">
        <f t="array" ref="B115">IF(SUM(--(N115:U115&lt;&gt;""))&gt;0, "A", "►")</f>
        <v>►</v>
      </c>
      <c r="C115" s="979" t="str">
        <f>C26</f>
        <v>N NOM DE VOTRE RECETTE | collez la--FAMILLE| Auteur &gt; VOUS</v>
      </c>
      <c r="D115" s="980">
        <f>D26</f>
        <v>1</v>
      </c>
      <c r="E115" s="979" t="str">
        <f>E26</f>
        <v>coupe</v>
      </c>
      <c r="F115" s="981" t="str">
        <f>F26</f>
        <v>Recette mère ► Desserts assiette</v>
      </c>
      <c r="G115" s="813"/>
      <c r="H115" s="813"/>
      <c r="I115" s="813"/>
      <c r="J115" s="59">
        <f>ROWS(K90:K115)</f>
        <v>26</v>
      </c>
      <c r="K115" s="60" t="str" cm="1">
        <f t="array" ref="K115">IF(SUMPRODUCT((N115:U115&lt;&gt;"")*1)=0,"",SUMPRODUCT((N115:U115&lt;&gt;"")*(LEN(TRIM(SUBSTITUTE(N115:U115,CHAR(160)," "))) - LEN(SUBSTITUTE(TRIM(SUBSTITUTE(N115:U115,CHAR(160)," "))," ","")) + 1)) &amp; " mot" &amp; IF(SUMPRODUCT((N115:U115&lt;&gt;"")*(LEN(TRIM(SUBSTITUTE(N115:U115,CHAR(160)," "))) - LEN(SUBSTITUTE(TRIM(SUBSTITUTE(N115:U115,CHAR(160)," "))," ","")) + 1))&gt;1,"s",""))</f>
        <v/>
      </c>
      <c r="L115" s="788" t="str" cm="1">
        <f t="array" ref="L115">SUMPRODUCT(--(N115:U115&lt;&gt;""), LEN(TRIM(SUBSTITUTE(N115:U115, CHAR(160), "")))) &amp; " Car."</f>
        <v>0 Car.</v>
      </c>
      <c r="M115" s="71" t="str">
        <f>IF(ISBLANK(N115),"",LARGE(M94:M114,1)+1)</f>
        <v/>
      </c>
      <c r="N115" s="87"/>
      <c r="O115" s="87"/>
      <c r="P115" s="87"/>
      <c r="Q115" s="87"/>
      <c r="R115" s="87"/>
      <c r="S115" s="87"/>
      <c r="T115" s="87"/>
      <c r="U115" s="87"/>
      <c r="V115" s="87"/>
      <c r="W115" s="87"/>
      <c r="X115" s="87"/>
      <c r="Y115" s="87"/>
      <c r="Z115" s="87"/>
      <c r="AA115" s="89"/>
      <c r="AB115" s="969"/>
      <c r="AC115" s="969"/>
      <c r="AD115" s="969"/>
      <c r="AE115" s="9">
        <v>1</v>
      </c>
    </row>
    <row r="116" spans="2:31" ht="15.75">
      <c r="B116" s="21" t="str" cm="1">
        <f t="array" ref="B116">IF(SUM(--(N116:U116&lt;&gt;""))&gt;0, "A", "►")</f>
        <v>►</v>
      </c>
      <c r="C116" s="979" t="str">
        <f>C26</f>
        <v>N NOM DE VOTRE RECETTE | collez la--FAMILLE| Auteur &gt; VOUS</v>
      </c>
      <c r="D116" s="980">
        <f>D26</f>
        <v>1</v>
      </c>
      <c r="E116" s="979" t="str">
        <f>E26</f>
        <v>coupe</v>
      </c>
      <c r="F116" s="981" t="str">
        <f>F26</f>
        <v>Recette mère ► Desserts assiette</v>
      </c>
      <c r="G116" s="813"/>
      <c r="H116" s="813"/>
      <c r="I116" s="813"/>
      <c r="J116" s="59">
        <f>ROWS(K90:K116)</f>
        <v>27</v>
      </c>
      <c r="K116" s="60" t="str" cm="1">
        <f t="array" ref="K116">IF(SUMPRODUCT((N116:U116&lt;&gt;"")*1)=0,"",SUMPRODUCT((N116:U116&lt;&gt;"")*(LEN(TRIM(SUBSTITUTE(N116:U116,CHAR(160)," "))) - LEN(SUBSTITUTE(TRIM(SUBSTITUTE(N116:U116,CHAR(160)," "))," ","")) + 1)) &amp; " mot" &amp; IF(SUMPRODUCT((N116:U116&lt;&gt;"")*(LEN(TRIM(SUBSTITUTE(N116:U116,CHAR(160)," "))) - LEN(SUBSTITUTE(TRIM(SUBSTITUTE(N116:U116,CHAR(160)," "))," ","")) + 1))&gt;1,"s",""))</f>
        <v/>
      </c>
      <c r="L116" s="788" t="str" cm="1">
        <f t="array" ref="L116">SUMPRODUCT(--(N116:U116&lt;&gt;""), LEN(TRIM(SUBSTITUTE(N116:U116, CHAR(160), "")))) &amp; " Car."</f>
        <v>0 Car.</v>
      </c>
      <c r="M116" s="71" t="str">
        <f>IF(ISBLANK(N116),"",LARGE(M94:M115,1)+1)</f>
        <v/>
      </c>
      <c r="N116" s="87"/>
      <c r="O116" s="87"/>
      <c r="P116" s="87"/>
      <c r="Q116" s="87"/>
      <c r="R116" s="87"/>
      <c r="S116" s="87"/>
      <c r="T116" s="87"/>
      <c r="U116" s="87"/>
      <c r="V116" s="87"/>
      <c r="W116" s="87"/>
      <c r="X116" s="87"/>
      <c r="Y116" s="87"/>
      <c r="Z116" s="87"/>
      <c r="AA116" s="89"/>
      <c r="AB116" s="969"/>
      <c r="AC116" s="969"/>
      <c r="AD116" s="969"/>
      <c r="AE116" s="9">
        <v>1</v>
      </c>
    </row>
    <row r="117" spans="2:31" ht="15.75">
      <c r="B117" s="21" t="str" cm="1">
        <f t="array" ref="B117">IF(SUM(--(N117:U117&lt;&gt;""))&gt;0, "A", "►")</f>
        <v>►</v>
      </c>
      <c r="C117" s="979" t="str">
        <f>C26</f>
        <v>N NOM DE VOTRE RECETTE | collez la--FAMILLE| Auteur &gt; VOUS</v>
      </c>
      <c r="D117" s="980">
        <f>D26</f>
        <v>1</v>
      </c>
      <c r="E117" s="979" t="str">
        <f>E26</f>
        <v>coupe</v>
      </c>
      <c r="F117" s="981" t="str">
        <f>F26</f>
        <v>Recette mère ► Desserts assiette</v>
      </c>
      <c r="G117" s="813"/>
      <c r="H117" s="813"/>
      <c r="I117" s="813"/>
      <c r="J117" s="59">
        <f>ROWS(K90:K117)</f>
        <v>28</v>
      </c>
      <c r="K117" s="60" t="str" cm="1">
        <f t="array" ref="K117">IF(SUMPRODUCT((N117:U117&lt;&gt;"")*1)=0,"",SUMPRODUCT((N117:U117&lt;&gt;"")*(LEN(TRIM(SUBSTITUTE(N117:U117,CHAR(160)," "))) - LEN(SUBSTITUTE(TRIM(SUBSTITUTE(N117:U117,CHAR(160)," "))," ","")) + 1)) &amp; " mot" &amp; IF(SUMPRODUCT((N117:U117&lt;&gt;"")*(LEN(TRIM(SUBSTITUTE(N117:U117,CHAR(160)," "))) - LEN(SUBSTITUTE(TRIM(SUBSTITUTE(N117:U117,CHAR(160)," "))," ","")) + 1))&gt;1,"s",""))</f>
        <v/>
      </c>
      <c r="L117" s="788" t="str" cm="1">
        <f t="array" ref="L117">SUMPRODUCT(--(N117:U117&lt;&gt;""), LEN(TRIM(SUBSTITUTE(N117:U117, CHAR(160), "")))) &amp; " Car."</f>
        <v>0 Car.</v>
      </c>
      <c r="M117" s="71" t="str">
        <f>IF(ISBLANK(N117),"",LARGE(M94:M116,1)+1)</f>
        <v/>
      </c>
      <c r="N117" s="87"/>
      <c r="O117" s="87"/>
      <c r="P117" s="87"/>
      <c r="Q117" s="87"/>
      <c r="R117" s="87"/>
      <c r="S117" s="87"/>
      <c r="T117" s="87"/>
      <c r="U117" s="87"/>
      <c r="V117" s="87"/>
      <c r="W117" s="87"/>
      <c r="X117" s="87"/>
      <c r="Y117" s="87"/>
      <c r="Z117" s="87"/>
      <c r="AA117" s="89"/>
      <c r="AB117" s="969"/>
      <c r="AC117" s="969"/>
      <c r="AD117" s="969"/>
      <c r="AE117" s="9">
        <v>1</v>
      </c>
    </row>
    <row r="118" spans="2:31" ht="15.75">
      <c r="B118" s="21" t="str" cm="1">
        <f t="array" ref="B118">IF(SUM(--(N118:U118&lt;&gt;""))&gt;0, "A", "►")</f>
        <v>►</v>
      </c>
      <c r="C118" s="979" t="str">
        <f>C26</f>
        <v>N NOM DE VOTRE RECETTE | collez la--FAMILLE| Auteur &gt; VOUS</v>
      </c>
      <c r="D118" s="980">
        <f>D26</f>
        <v>1</v>
      </c>
      <c r="E118" s="979" t="str">
        <f>E26</f>
        <v>coupe</v>
      </c>
      <c r="F118" s="981" t="str">
        <f>F26</f>
        <v>Recette mère ► Desserts assiette</v>
      </c>
      <c r="G118" s="813"/>
      <c r="H118" s="813"/>
      <c r="I118" s="813"/>
      <c r="J118" s="59">
        <f>ROWS(K90:K118)</f>
        <v>29</v>
      </c>
      <c r="K118" s="60" t="str" cm="1">
        <f t="array" ref="K118">IF(SUMPRODUCT((N118:U118&lt;&gt;"")*1)=0,"",SUMPRODUCT((N118:U118&lt;&gt;"")*(LEN(TRIM(SUBSTITUTE(N118:U118,CHAR(160)," "))) - LEN(SUBSTITUTE(TRIM(SUBSTITUTE(N118:U118,CHAR(160)," "))," ","")) + 1)) &amp; " mot" &amp; IF(SUMPRODUCT((N118:U118&lt;&gt;"")*(LEN(TRIM(SUBSTITUTE(N118:U118,CHAR(160)," "))) - LEN(SUBSTITUTE(TRIM(SUBSTITUTE(N118:U118,CHAR(160)," "))," ","")) + 1))&gt;1,"s",""))</f>
        <v/>
      </c>
      <c r="L118" s="788" t="str" cm="1">
        <f t="array" ref="L118">SUMPRODUCT(--(N118:U118&lt;&gt;""), LEN(TRIM(SUBSTITUTE(N118:U118, CHAR(160), "")))) &amp; " Car."</f>
        <v>0 Car.</v>
      </c>
      <c r="M118" s="71" t="str">
        <f>IF(ISBLANK(N118),"",LARGE(M94:M117,1)+1)</f>
        <v/>
      </c>
      <c r="N118" s="87"/>
      <c r="O118" s="87"/>
      <c r="P118" s="87"/>
      <c r="Q118" s="87"/>
      <c r="R118" s="87"/>
      <c r="S118" s="87"/>
      <c r="T118" s="87"/>
      <c r="U118" s="87"/>
      <c r="V118" s="87"/>
      <c r="W118" s="87"/>
      <c r="X118" s="87"/>
      <c r="Y118" s="87"/>
      <c r="Z118" s="87"/>
      <c r="AA118" s="89"/>
      <c r="AB118" s="969"/>
      <c r="AC118" s="969"/>
      <c r="AD118" s="969"/>
      <c r="AE118" s="9">
        <v>1</v>
      </c>
    </row>
    <row r="119" spans="2:31" ht="15.75">
      <c r="B119" s="21" t="str" cm="1">
        <f t="array" ref="B119">IF(SUM(--(N119:U119&lt;&gt;""))&gt;0, "A", "►")</f>
        <v>►</v>
      </c>
      <c r="C119" s="979" t="str">
        <f>C26</f>
        <v>N NOM DE VOTRE RECETTE | collez la--FAMILLE| Auteur &gt; VOUS</v>
      </c>
      <c r="D119" s="980">
        <f>D26</f>
        <v>1</v>
      </c>
      <c r="E119" s="979" t="str">
        <f>E26</f>
        <v>coupe</v>
      </c>
      <c r="F119" s="981" t="str">
        <f>F26</f>
        <v>Recette mère ► Desserts assiette</v>
      </c>
      <c r="G119" s="813"/>
      <c r="H119" s="813"/>
      <c r="I119" s="813"/>
      <c r="J119" s="59">
        <f>ROWS(K90:K119)</f>
        <v>30</v>
      </c>
      <c r="K119" s="60" t="str" cm="1">
        <f t="array" ref="K119">IF(SUMPRODUCT((N119:U119&lt;&gt;"")*1)=0,"",SUMPRODUCT((N119:U119&lt;&gt;"")*(LEN(TRIM(SUBSTITUTE(N119:U119,CHAR(160)," "))) - LEN(SUBSTITUTE(TRIM(SUBSTITUTE(N119:U119,CHAR(160)," "))," ","")) + 1)) &amp; " mot" &amp; IF(SUMPRODUCT((N119:U119&lt;&gt;"")*(LEN(TRIM(SUBSTITUTE(N119:U119,CHAR(160)," "))) - LEN(SUBSTITUTE(TRIM(SUBSTITUTE(N119:U119,CHAR(160)," "))," ","")) + 1))&gt;1,"s",""))</f>
        <v/>
      </c>
      <c r="L119" s="788" t="str" cm="1">
        <f t="array" ref="L119">SUMPRODUCT(--(N119:U119&lt;&gt;""), LEN(TRIM(SUBSTITUTE(N119:U119, CHAR(160), "")))) &amp; " Car."</f>
        <v>0 Car.</v>
      </c>
      <c r="M119" s="71" t="str">
        <f>IF(ISBLANK(N119),"",LARGE(M94:M118,1)+1)</f>
        <v/>
      </c>
      <c r="N119" s="87"/>
      <c r="O119" s="87"/>
      <c r="P119" s="87"/>
      <c r="Q119" s="87"/>
      <c r="R119" s="87"/>
      <c r="S119" s="87"/>
      <c r="T119" s="87"/>
      <c r="U119" s="87"/>
      <c r="V119" s="87"/>
      <c r="W119" s="87"/>
      <c r="X119" s="87"/>
      <c r="Y119" s="87"/>
      <c r="Z119" s="87"/>
      <c r="AA119" s="89"/>
      <c r="AB119" s="969"/>
      <c r="AC119" s="969"/>
      <c r="AD119" s="969"/>
      <c r="AE119" s="9">
        <v>1</v>
      </c>
    </row>
    <row r="120" spans="2:31" ht="15.75">
      <c r="B120" s="21" t="str" cm="1">
        <f t="array" ref="B120">IF(SUM(--(N120:U120&lt;&gt;""))&gt;0, "A", "►")</f>
        <v>►</v>
      </c>
      <c r="C120" s="979" t="str">
        <f>C26</f>
        <v>N NOM DE VOTRE RECETTE | collez la--FAMILLE| Auteur &gt; VOUS</v>
      </c>
      <c r="D120" s="980">
        <f>D26</f>
        <v>1</v>
      </c>
      <c r="E120" s="979" t="str">
        <f>E26</f>
        <v>coupe</v>
      </c>
      <c r="F120" s="981" t="str">
        <f>F26</f>
        <v>Recette mère ► Desserts assiette</v>
      </c>
      <c r="G120" s="813"/>
      <c r="H120" s="813"/>
      <c r="I120" s="813"/>
      <c r="J120" s="59">
        <f>ROWS(K90:K120)</f>
        <v>31</v>
      </c>
      <c r="K120" s="60" t="str" cm="1">
        <f t="array" ref="K120">IF(SUMPRODUCT((N120:U120&lt;&gt;"")*1)=0,"",SUMPRODUCT((N120:U120&lt;&gt;"")*(LEN(TRIM(SUBSTITUTE(N120:U120,CHAR(160)," "))) - LEN(SUBSTITUTE(TRIM(SUBSTITUTE(N120:U120,CHAR(160)," "))," ","")) + 1)) &amp; " mot" &amp; IF(SUMPRODUCT((N120:U120&lt;&gt;"")*(LEN(TRIM(SUBSTITUTE(N120:U120,CHAR(160)," "))) - LEN(SUBSTITUTE(TRIM(SUBSTITUTE(N120:U120,CHAR(160)," "))," ","")) + 1))&gt;1,"s",""))</f>
        <v/>
      </c>
      <c r="L120" s="788" t="str" cm="1">
        <f t="array" ref="L120">SUMPRODUCT(--(N120:U120&lt;&gt;""), LEN(TRIM(SUBSTITUTE(N120:U120, CHAR(160), "")))) &amp; " Car."</f>
        <v>0 Car.</v>
      </c>
      <c r="M120" s="71" t="str">
        <f>IF(ISBLANK(N120),"",LARGE(M94:M119,1)+1)</f>
        <v/>
      </c>
      <c r="N120" s="87"/>
      <c r="O120" s="87"/>
      <c r="P120" s="87"/>
      <c r="Q120" s="87"/>
      <c r="R120" s="87"/>
      <c r="S120" s="87"/>
      <c r="T120" s="87"/>
      <c r="U120" s="87"/>
      <c r="V120" s="87"/>
      <c r="W120" s="87"/>
      <c r="X120" s="87"/>
      <c r="Y120" s="87"/>
      <c r="Z120" s="87"/>
      <c r="AA120" s="89"/>
      <c r="AB120" s="969"/>
      <c r="AC120" s="969"/>
      <c r="AD120" s="969"/>
      <c r="AE120" s="9">
        <v>1</v>
      </c>
    </row>
    <row r="121" spans="2:31" ht="15.75">
      <c r="B121" s="21" t="str" cm="1">
        <f t="array" ref="B121">IF(SUM(--(N121:U121&lt;&gt;""))&gt;0, "A", "►")</f>
        <v>►</v>
      </c>
      <c r="C121" s="979" t="str">
        <f>C26</f>
        <v>N NOM DE VOTRE RECETTE | collez la--FAMILLE| Auteur &gt; VOUS</v>
      </c>
      <c r="D121" s="980">
        <f>D26</f>
        <v>1</v>
      </c>
      <c r="E121" s="979" t="str">
        <f>E26</f>
        <v>coupe</v>
      </c>
      <c r="F121" s="981" t="str">
        <f>F26</f>
        <v>Recette mère ► Desserts assiette</v>
      </c>
      <c r="G121" s="813"/>
      <c r="H121" s="813"/>
      <c r="I121" s="813"/>
      <c r="J121" s="59">
        <f>ROWS(K90:K121)</f>
        <v>32</v>
      </c>
      <c r="K121" s="60" t="str" cm="1">
        <f t="array" ref="K121">IF(SUMPRODUCT((N121:U121&lt;&gt;"")*1)=0,"",SUMPRODUCT((N121:U121&lt;&gt;"")*(LEN(TRIM(SUBSTITUTE(N121:U121,CHAR(160)," "))) - LEN(SUBSTITUTE(TRIM(SUBSTITUTE(N121:U121,CHAR(160)," "))," ","")) + 1)) &amp; " mot" &amp; IF(SUMPRODUCT((N121:U121&lt;&gt;"")*(LEN(TRIM(SUBSTITUTE(N121:U121,CHAR(160)," "))) - LEN(SUBSTITUTE(TRIM(SUBSTITUTE(N121:U121,CHAR(160)," "))," ","")) + 1))&gt;1,"s",""))</f>
        <v/>
      </c>
      <c r="L121" s="788" t="str" cm="1">
        <f t="array" ref="L121">SUMPRODUCT(--(N121:U121&lt;&gt;""), LEN(TRIM(SUBSTITUTE(N121:U121, CHAR(160), "")))) &amp; " Car."</f>
        <v>0 Car.</v>
      </c>
      <c r="M121" s="71" t="str">
        <f>IF(ISBLANK(N121),"",LARGE(M94:M120,1)+1)</f>
        <v/>
      </c>
      <c r="N121" s="87"/>
      <c r="O121" s="87"/>
      <c r="P121" s="87"/>
      <c r="Q121" s="87"/>
      <c r="R121" s="87"/>
      <c r="S121" s="87"/>
      <c r="T121" s="87"/>
      <c r="U121" s="87"/>
      <c r="V121" s="87"/>
      <c r="W121" s="87"/>
      <c r="X121" s="87"/>
      <c r="Y121" s="87"/>
      <c r="Z121" s="87"/>
      <c r="AA121" s="89"/>
      <c r="AB121" s="969"/>
      <c r="AC121" s="969"/>
      <c r="AD121" s="969"/>
      <c r="AE121" s="9">
        <v>1</v>
      </c>
    </row>
    <row r="122" spans="2:31" ht="15.75">
      <c r="B122" s="21" t="str" cm="1">
        <f t="array" ref="B122">IF(SUM(--(N122:U122&lt;&gt;""))&gt;0, "A", "►")</f>
        <v>►</v>
      </c>
      <c r="C122" s="979" t="str">
        <f>C26</f>
        <v>N NOM DE VOTRE RECETTE | collez la--FAMILLE| Auteur &gt; VOUS</v>
      </c>
      <c r="D122" s="980">
        <f>D26</f>
        <v>1</v>
      </c>
      <c r="E122" s="979" t="str">
        <f>E26</f>
        <v>coupe</v>
      </c>
      <c r="F122" s="981" t="str">
        <f>F26</f>
        <v>Recette mère ► Desserts assiette</v>
      </c>
      <c r="G122" s="813"/>
      <c r="H122" s="813"/>
      <c r="I122" s="813"/>
      <c r="J122" s="59">
        <f>ROWS(K90:K122)</f>
        <v>33</v>
      </c>
      <c r="K122" s="60" t="str" cm="1">
        <f t="array" ref="K122">IF(SUMPRODUCT((N122:U122&lt;&gt;"")*1)=0,"",SUMPRODUCT((N122:U122&lt;&gt;"")*(LEN(TRIM(SUBSTITUTE(N122:U122,CHAR(160)," "))) - LEN(SUBSTITUTE(TRIM(SUBSTITUTE(N122:U122,CHAR(160)," "))," ","")) + 1)) &amp; " mot" &amp; IF(SUMPRODUCT((N122:U122&lt;&gt;"")*(LEN(TRIM(SUBSTITUTE(N122:U122,CHAR(160)," "))) - LEN(SUBSTITUTE(TRIM(SUBSTITUTE(N122:U122,CHAR(160)," "))," ","")) + 1))&gt;1,"s",""))</f>
        <v/>
      </c>
      <c r="L122" s="788" t="str" cm="1">
        <f t="array" ref="L122">SUMPRODUCT(--(N122:U122&lt;&gt;""), LEN(TRIM(SUBSTITUTE(N122:U122, CHAR(160), "")))) &amp; " Car."</f>
        <v>0 Car.</v>
      </c>
      <c r="M122" s="71" t="str">
        <f>IF(ISBLANK(N122),"",LARGE(M94:M121,1)+1)</f>
        <v/>
      </c>
      <c r="N122" s="87"/>
      <c r="O122" s="87"/>
      <c r="P122" s="87"/>
      <c r="Q122" s="87"/>
      <c r="R122" s="87"/>
      <c r="S122" s="87"/>
      <c r="T122" s="87"/>
      <c r="U122" s="87"/>
      <c r="V122" s="87"/>
      <c r="W122" s="87"/>
      <c r="X122" s="87"/>
      <c r="Y122" s="87"/>
      <c r="Z122" s="87"/>
      <c r="AA122" s="89"/>
      <c r="AB122" s="969"/>
      <c r="AC122" s="969"/>
      <c r="AD122" s="969"/>
      <c r="AE122" s="9">
        <v>1</v>
      </c>
    </row>
    <row r="123" spans="2:31" ht="15.75">
      <c r="B123" s="21" t="str" cm="1">
        <f t="array" ref="B123">IF(SUM(--(N123:U123&lt;&gt;""))&gt;0, "A", "►")</f>
        <v>►</v>
      </c>
      <c r="C123" s="979" t="str">
        <f>C26</f>
        <v>N NOM DE VOTRE RECETTE | collez la--FAMILLE| Auteur &gt; VOUS</v>
      </c>
      <c r="D123" s="980">
        <f>D26</f>
        <v>1</v>
      </c>
      <c r="E123" s="979" t="str">
        <f>E26</f>
        <v>coupe</v>
      </c>
      <c r="F123" s="981" t="str">
        <f>F26</f>
        <v>Recette mère ► Desserts assiette</v>
      </c>
      <c r="G123" s="813"/>
      <c r="H123" s="813"/>
      <c r="I123" s="813"/>
      <c r="J123" s="59">
        <f>ROWS(K90:K123)</f>
        <v>34</v>
      </c>
      <c r="K123" s="60" t="str" cm="1">
        <f t="array" ref="K123">IF(SUMPRODUCT((N123:U123&lt;&gt;"")*1)=0,"",SUMPRODUCT((N123:U123&lt;&gt;"")*(LEN(TRIM(SUBSTITUTE(N123:U123,CHAR(160)," "))) - LEN(SUBSTITUTE(TRIM(SUBSTITUTE(N123:U123,CHAR(160)," "))," ","")) + 1)) &amp; " mot" &amp; IF(SUMPRODUCT((N123:U123&lt;&gt;"")*(LEN(TRIM(SUBSTITUTE(N123:U123,CHAR(160)," "))) - LEN(SUBSTITUTE(TRIM(SUBSTITUTE(N123:U123,CHAR(160)," "))," ","")) + 1))&gt;1,"s",""))</f>
        <v/>
      </c>
      <c r="L123" s="788" t="str" cm="1">
        <f t="array" ref="L123">SUMPRODUCT(--(N123:U123&lt;&gt;""), LEN(TRIM(SUBSTITUTE(N123:U123, CHAR(160), "")))) &amp; " Car."</f>
        <v>0 Car.</v>
      </c>
      <c r="M123" s="71" t="str">
        <f>IF(ISBLANK(N123),"",LARGE(M94:M122,1)+1)</f>
        <v/>
      </c>
      <c r="N123" s="87"/>
      <c r="O123" s="87"/>
      <c r="P123" s="87"/>
      <c r="Q123" s="87"/>
      <c r="R123" s="87"/>
      <c r="S123" s="87"/>
      <c r="T123" s="87"/>
      <c r="U123" s="87"/>
      <c r="V123" s="87"/>
      <c r="W123" s="87"/>
      <c r="X123" s="87"/>
      <c r="Y123" s="87"/>
      <c r="Z123" s="87"/>
      <c r="AA123" s="89"/>
      <c r="AB123" s="969"/>
      <c r="AC123" s="969"/>
      <c r="AD123" s="969"/>
      <c r="AE123" s="9">
        <v>1</v>
      </c>
    </row>
    <row r="124" spans="2:31" ht="15.75">
      <c r="B124" s="21" t="str" cm="1">
        <f t="array" ref="B124">IF(SUM(--(N124:U124&lt;&gt;""))&gt;0, "A", "►")</f>
        <v>►</v>
      </c>
      <c r="C124" s="979" t="str">
        <f>C26</f>
        <v>N NOM DE VOTRE RECETTE | collez la--FAMILLE| Auteur &gt; VOUS</v>
      </c>
      <c r="D124" s="980">
        <f>D26</f>
        <v>1</v>
      </c>
      <c r="E124" s="979" t="str">
        <f>E26</f>
        <v>coupe</v>
      </c>
      <c r="F124" s="981" t="str">
        <f>F26</f>
        <v>Recette mère ► Desserts assiette</v>
      </c>
      <c r="G124" s="813"/>
      <c r="H124" s="813"/>
      <c r="I124" s="813"/>
      <c r="J124" s="59">
        <f>ROWS(K90:K124)</f>
        <v>35</v>
      </c>
      <c r="K124" s="60" t="str" cm="1">
        <f t="array" ref="K124">IF(SUMPRODUCT((N124:U124&lt;&gt;"")*1)=0,"",SUMPRODUCT((N124:U124&lt;&gt;"")*(LEN(TRIM(SUBSTITUTE(N124:U124,CHAR(160)," "))) - LEN(SUBSTITUTE(TRIM(SUBSTITUTE(N124:U124,CHAR(160)," "))," ","")) + 1)) &amp; " mot" &amp; IF(SUMPRODUCT((N124:U124&lt;&gt;"")*(LEN(TRIM(SUBSTITUTE(N124:U124,CHAR(160)," "))) - LEN(SUBSTITUTE(TRIM(SUBSTITUTE(N124:U124,CHAR(160)," "))," ","")) + 1))&gt;1,"s",""))</f>
        <v/>
      </c>
      <c r="L124" s="788" t="str" cm="1">
        <f t="array" ref="L124">SUMPRODUCT(--(N124:U124&lt;&gt;""), LEN(TRIM(SUBSTITUTE(N124:U124, CHAR(160), "")))) &amp; " Car."</f>
        <v>0 Car.</v>
      </c>
      <c r="M124" s="71" t="str">
        <f>IF(ISBLANK(N124),"",LARGE(M94:M123,1)+1)</f>
        <v/>
      </c>
      <c r="N124" s="87"/>
      <c r="O124" s="87"/>
      <c r="P124" s="87"/>
      <c r="Q124" s="87"/>
      <c r="R124" s="87"/>
      <c r="S124" s="87"/>
      <c r="T124" s="87"/>
      <c r="U124" s="87"/>
      <c r="V124" s="87"/>
      <c r="W124" s="87"/>
      <c r="X124" s="87"/>
      <c r="Y124" s="87"/>
      <c r="Z124" s="87"/>
      <c r="AA124" s="89"/>
      <c r="AB124" s="969"/>
      <c r="AC124" s="969"/>
      <c r="AD124" s="969"/>
      <c r="AE124" s="9">
        <v>1</v>
      </c>
    </row>
    <row r="125" spans="2:31" ht="15.75">
      <c r="B125" s="21" t="str" cm="1">
        <f t="array" ref="B125">IF(SUM(--(N125:U125&lt;&gt;""))&gt;0, "A", "►")</f>
        <v>►</v>
      </c>
      <c r="C125" s="979" t="str">
        <f>C26</f>
        <v>N NOM DE VOTRE RECETTE | collez la--FAMILLE| Auteur &gt; VOUS</v>
      </c>
      <c r="D125" s="980">
        <f>D26</f>
        <v>1</v>
      </c>
      <c r="E125" s="979" t="str">
        <f>E26</f>
        <v>coupe</v>
      </c>
      <c r="F125" s="981" t="str">
        <f>F26</f>
        <v>Recette mère ► Desserts assiette</v>
      </c>
      <c r="G125" s="813"/>
      <c r="H125" s="813"/>
      <c r="I125" s="813"/>
      <c r="J125" s="59">
        <f>ROWS(K90:K125)</f>
        <v>36</v>
      </c>
      <c r="K125" s="60" t="str" cm="1">
        <f t="array" ref="K125">IF(SUMPRODUCT((N125:U125&lt;&gt;"")*1)=0,"",SUMPRODUCT((N125:U125&lt;&gt;"")*(LEN(TRIM(SUBSTITUTE(N125:U125,CHAR(160)," "))) - LEN(SUBSTITUTE(TRIM(SUBSTITUTE(N125:U125,CHAR(160)," "))," ","")) + 1)) &amp; " mot" &amp; IF(SUMPRODUCT((N125:U125&lt;&gt;"")*(LEN(TRIM(SUBSTITUTE(N125:U125,CHAR(160)," "))) - LEN(SUBSTITUTE(TRIM(SUBSTITUTE(N125:U125,CHAR(160)," "))," ","")) + 1))&gt;1,"s",""))</f>
        <v/>
      </c>
      <c r="L125" s="788" t="str" cm="1">
        <f t="array" ref="L125">SUMPRODUCT(--(N125:U125&lt;&gt;""), LEN(TRIM(SUBSTITUTE(N125:U125, CHAR(160), "")))) &amp; " Car."</f>
        <v>0 Car.</v>
      </c>
      <c r="M125" s="71" t="str">
        <f>IF(ISBLANK(N125),"",LARGE(M94:M124,1)+1)</f>
        <v/>
      </c>
      <c r="N125" s="87"/>
      <c r="O125" s="87"/>
      <c r="P125" s="87"/>
      <c r="Q125" s="87"/>
      <c r="R125" s="87"/>
      <c r="S125" s="87"/>
      <c r="T125" s="87"/>
      <c r="U125" s="87"/>
      <c r="V125" s="87"/>
      <c r="W125" s="87"/>
      <c r="X125" s="87"/>
      <c r="Y125" s="87"/>
      <c r="Z125" s="87"/>
      <c r="AA125" s="89"/>
      <c r="AB125" s="969"/>
      <c r="AC125" s="969"/>
      <c r="AD125" s="969"/>
      <c r="AE125" s="9">
        <v>1</v>
      </c>
    </row>
    <row r="126" spans="2:31" ht="15.75">
      <c r="B126" s="21" t="str" cm="1">
        <f t="array" ref="B126">IF(SUM(--(N126:U126&lt;&gt;""))&gt;0, "A", "►")</f>
        <v>►</v>
      </c>
      <c r="C126" s="979" t="str">
        <f>C26</f>
        <v>N NOM DE VOTRE RECETTE | collez la--FAMILLE| Auteur &gt; VOUS</v>
      </c>
      <c r="D126" s="980">
        <f>D26</f>
        <v>1</v>
      </c>
      <c r="E126" s="979" t="str">
        <f>E26</f>
        <v>coupe</v>
      </c>
      <c r="F126" s="981" t="str">
        <f>F26</f>
        <v>Recette mère ► Desserts assiette</v>
      </c>
      <c r="G126" s="813"/>
      <c r="H126" s="813"/>
      <c r="I126" s="813"/>
      <c r="J126" s="59">
        <f>ROWS(K90:K126)</f>
        <v>37</v>
      </c>
      <c r="K126" s="60" t="str" cm="1">
        <f t="array" ref="K126">IF(SUMPRODUCT((N126:U126&lt;&gt;"")*1)=0,"",SUMPRODUCT((N126:U126&lt;&gt;"")*(LEN(TRIM(SUBSTITUTE(N126:U126,CHAR(160)," "))) - LEN(SUBSTITUTE(TRIM(SUBSTITUTE(N126:U126,CHAR(160)," "))," ","")) + 1)) &amp; " mot" &amp; IF(SUMPRODUCT((N126:U126&lt;&gt;"")*(LEN(TRIM(SUBSTITUTE(N126:U126,CHAR(160)," "))) - LEN(SUBSTITUTE(TRIM(SUBSTITUTE(N126:U126,CHAR(160)," "))," ","")) + 1))&gt;1,"s",""))</f>
        <v/>
      </c>
      <c r="L126" s="788" t="str" cm="1">
        <f t="array" ref="L126">SUMPRODUCT(--(N126:U126&lt;&gt;""), LEN(TRIM(SUBSTITUTE(N126:U126, CHAR(160), "")))) &amp; " Car."</f>
        <v>0 Car.</v>
      </c>
      <c r="M126" s="71" t="str">
        <f>IF(ISBLANK(N126),"",LARGE(M94:M125,1)+1)</f>
        <v/>
      </c>
      <c r="N126" s="87"/>
      <c r="O126" s="87"/>
      <c r="P126" s="87"/>
      <c r="Q126" s="87"/>
      <c r="R126" s="87"/>
      <c r="S126" s="87"/>
      <c r="T126" s="87"/>
      <c r="U126" s="87"/>
      <c r="V126" s="87"/>
      <c r="W126" s="87"/>
      <c r="X126" s="87"/>
      <c r="Y126" s="87"/>
      <c r="Z126" s="87"/>
      <c r="AA126" s="89"/>
      <c r="AB126" s="969"/>
      <c r="AC126" s="969"/>
      <c r="AD126" s="969"/>
      <c r="AE126" s="9">
        <v>1</v>
      </c>
    </row>
    <row r="127" spans="2:31" ht="15.75">
      <c r="B127" s="21" t="str" cm="1">
        <f t="array" ref="B127">IF(SUM(--(N127:U127&lt;&gt;""))&gt;0, "A", "►")</f>
        <v>►</v>
      </c>
      <c r="C127" s="979" t="str">
        <f>C26</f>
        <v>N NOM DE VOTRE RECETTE | collez la--FAMILLE| Auteur &gt; VOUS</v>
      </c>
      <c r="D127" s="980">
        <f>D26</f>
        <v>1</v>
      </c>
      <c r="E127" s="979" t="str">
        <f>E26</f>
        <v>coupe</v>
      </c>
      <c r="F127" s="981" t="str">
        <f>F26</f>
        <v>Recette mère ► Desserts assiette</v>
      </c>
      <c r="G127" s="813"/>
      <c r="H127" s="813"/>
      <c r="I127" s="813"/>
      <c r="J127" s="59">
        <f>ROWS(K90:K127)</f>
        <v>38</v>
      </c>
      <c r="K127" s="60" t="str" cm="1">
        <f t="array" ref="K127">IF(SUMPRODUCT((N127:U127&lt;&gt;"")*1)=0,"",SUMPRODUCT((N127:U127&lt;&gt;"")*(LEN(TRIM(SUBSTITUTE(N127:U127,CHAR(160)," "))) - LEN(SUBSTITUTE(TRIM(SUBSTITUTE(N127:U127,CHAR(160)," "))," ","")) + 1)) &amp; " mot" &amp; IF(SUMPRODUCT((N127:U127&lt;&gt;"")*(LEN(TRIM(SUBSTITUTE(N127:U127,CHAR(160)," "))) - LEN(SUBSTITUTE(TRIM(SUBSTITUTE(N127:U127,CHAR(160)," "))," ","")) + 1))&gt;1,"s",""))</f>
        <v/>
      </c>
      <c r="L127" s="788" t="str" cm="1">
        <f t="array" ref="L127">SUMPRODUCT(--(N127:U127&lt;&gt;""), LEN(TRIM(SUBSTITUTE(N127:U127, CHAR(160), "")))) &amp; " Car."</f>
        <v>0 Car.</v>
      </c>
      <c r="M127" s="71" t="str">
        <f>IF(ISBLANK(N127),"",LARGE(M94:M126,1)+1)</f>
        <v/>
      </c>
      <c r="N127" s="87"/>
      <c r="O127" s="87"/>
      <c r="P127" s="87"/>
      <c r="Q127" s="87"/>
      <c r="R127" s="87"/>
      <c r="S127" s="87"/>
      <c r="T127" s="87"/>
      <c r="U127" s="87"/>
      <c r="V127" s="87"/>
      <c r="W127" s="87"/>
      <c r="X127" s="87"/>
      <c r="Y127" s="87"/>
      <c r="Z127" s="87"/>
      <c r="AA127" s="89"/>
      <c r="AB127" s="969"/>
      <c r="AC127" s="969"/>
      <c r="AD127" s="969"/>
      <c r="AE127" s="9">
        <v>1</v>
      </c>
    </row>
    <row r="128" spans="2:31" ht="15.75">
      <c r="B128" s="21" t="str" cm="1">
        <f t="array" ref="B128">IF(SUM(--(N128:U128&lt;&gt;""))&gt;0, "A", "►")</f>
        <v>►</v>
      </c>
      <c r="C128" s="979" t="str">
        <f>C26</f>
        <v>N NOM DE VOTRE RECETTE | collez la--FAMILLE| Auteur &gt; VOUS</v>
      </c>
      <c r="D128" s="980">
        <f>D26</f>
        <v>1</v>
      </c>
      <c r="E128" s="979" t="str">
        <f>E26</f>
        <v>coupe</v>
      </c>
      <c r="F128" s="981" t="str">
        <f>F26</f>
        <v>Recette mère ► Desserts assiette</v>
      </c>
      <c r="G128" s="813"/>
      <c r="H128" s="813"/>
      <c r="I128" s="813"/>
      <c r="J128" s="59">
        <f>ROWS(K90:K128)</f>
        <v>39</v>
      </c>
      <c r="K128" s="60" t="str" cm="1">
        <f t="array" ref="K128">IF(SUMPRODUCT((N128:U128&lt;&gt;"")*1)=0,"",SUMPRODUCT((N128:U128&lt;&gt;"")*(LEN(TRIM(SUBSTITUTE(N128:U128,CHAR(160)," "))) - LEN(SUBSTITUTE(TRIM(SUBSTITUTE(N128:U128,CHAR(160)," "))," ","")) + 1)) &amp; " mot" &amp; IF(SUMPRODUCT((N128:U128&lt;&gt;"")*(LEN(TRIM(SUBSTITUTE(N128:U128,CHAR(160)," "))) - LEN(SUBSTITUTE(TRIM(SUBSTITUTE(N128:U128,CHAR(160)," "))," ","")) + 1))&gt;1,"s",""))</f>
        <v/>
      </c>
      <c r="L128" s="788" t="str" cm="1">
        <f t="array" ref="L128">SUMPRODUCT(--(N128:U128&lt;&gt;""), LEN(TRIM(SUBSTITUTE(N128:U128, CHAR(160), "")))) &amp; " Car."</f>
        <v>0 Car.</v>
      </c>
      <c r="M128" s="71" t="str">
        <f>IF(ISBLANK(N128),"",LARGE(M94:M127,1)+1)</f>
        <v/>
      </c>
      <c r="N128" s="87"/>
      <c r="O128" s="87"/>
      <c r="P128" s="87"/>
      <c r="Q128" s="87"/>
      <c r="R128" s="87"/>
      <c r="S128" s="87"/>
      <c r="T128" s="87"/>
      <c r="U128" s="87"/>
      <c r="V128" s="87"/>
      <c r="W128" s="87"/>
      <c r="X128" s="87"/>
      <c r="Y128" s="87"/>
      <c r="Z128" s="87"/>
      <c r="AA128" s="89"/>
      <c r="AB128" s="969"/>
      <c r="AC128" s="969"/>
      <c r="AD128" s="969"/>
      <c r="AE128" s="9">
        <v>1</v>
      </c>
    </row>
    <row r="129" spans="2:31" ht="15.75">
      <c r="B129" s="693" t="s">
        <v>6</v>
      </c>
      <c r="C129" s="979" t="str">
        <f>C26</f>
        <v>N NOM DE VOTRE RECETTE | collez la--FAMILLE| Auteur &gt; VOUS</v>
      </c>
      <c r="D129" s="980">
        <f>D26</f>
        <v>1</v>
      </c>
      <c r="E129" s="979" t="str">
        <f>E26</f>
        <v>coupe</v>
      </c>
      <c r="F129" s="981" t="str">
        <f>F26</f>
        <v>Recette mère ► Desserts assiette</v>
      </c>
      <c r="G129" s="813"/>
      <c r="H129" s="813"/>
      <c r="I129" s="813"/>
      <c r="J129" s="59">
        <f>ROWS(K90:K129)</f>
        <v>40</v>
      </c>
      <c r="K129" s="60" t="str" cm="1">
        <f t="array" ref="K129">IF(SUMPRODUCT((N129:U129&lt;&gt;"")*1)=0,"",SUMPRODUCT((N129:U129&lt;&gt;"")*(LEN(TRIM(SUBSTITUTE(N129:U129,CHAR(160)," "))) - LEN(SUBSTITUTE(TRIM(SUBSTITUTE(N129:U129,CHAR(160)," "))," ","")) + 1)) &amp; " mot" &amp; IF(SUMPRODUCT((N129:U129&lt;&gt;"")*(LEN(TRIM(SUBSTITUTE(N129:U129,CHAR(160)," "))) - LEN(SUBSTITUTE(TRIM(SUBSTITUTE(N129:U129,CHAR(160)," "))," ","")) + 1))&gt;1,"s",""))</f>
        <v/>
      </c>
      <c r="L129" s="788" t="str" cm="1">
        <f t="array" ref="L129">SUMPRODUCT(--(N129:U129&lt;&gt;""), LEN(TRIM(SUBSTITUTE(N129:U129, CHAR(160), "")))) &amp; " Car."</f>
        <v>0 Car.</v>
      </c>
      <c r="M129" s="71" t="str">
        <f>IF(ISBLANK(N129),"",LARGE(M94:M128,1)+1)</f>
        <v/>
      </c>
      <c r="N129" s="87"/>
      <c r="O129" s="87"/>
      <c r="P129" s="87"/>
      <c r="Q129" s="87"/>
      <c r="R129" s="87"/>
      <c r="S129" s="87"/>
      <c r="T129" s="87"/>
      <c r="U129" s="87"/>
      <c r="V129" s="87"/>
      <c r="W129" s="87"/>
      <c r="X129" s="87"/>
      <c r="Y129" s="87"/>
      <c r="Z129" s="87"/>
      <c r="AA129" s="89"/>
      <c r="AB129" s="969"/>
      <c r="AC129" s="969"/>
      <c r="AD129" s="969"/>
      <c r="AE129" s="9">
        <v>1</v>
      </c>
    </row>
    <row r="130" spans="2:31" ht="15.75">
      <c r="B130" s="693" t="s">
        <v>6</v>
      </c>
      <c r="C130" s="979" t="str">
        <f>C26</f>
        <v>N NOM DE VOTRE RECETTE | collez la--FAMILLE| Auteur &gt; VOUS</v>
      </c>
      <c r="D130" s="980">
        <f>D26</f>
        <v>1</v>
      </c>
      <c r="E130" s="979" t="str">
        <f>E26</f>
        <v>coupe</v>
      </c>
      <c r="F130" s="981" t="str">
        <f>F26</f>
        <v>Recette mère ► Desserts assiette</v>
      </c>
      <c r="G130" s="813"/>
      <c r="H130" s="813"/>
      <c r="I130" s="813"/>
      <c r="J130" s="813"/>
      <c r="K130" s="60" t="str" cm="1">
        <f t="array" ref="K130">IF(SUMPRODUCT((N130:V130&lt;&gt;"")*1)=0,"",SUMPRODUCT((N130:V130&lt;&gt;"")*(LEN(TRIM(SUBSTITUTE(N130:V130,CHAR(160)," "))) - LEN(SUBSTITUTE(TRIM(SUBSTITUTE(N130:V130,CHAR(160)," "))," ","")) + 1)) &amp; " mot" &amp; IF(SUMPRODUCT((N130:V130&lt;&gt;"")*(LEN(TRIM(SUBSTITUTE(N130:V130,CHAR(160)," "))) - LEN(SUBSTITUTE(TRIM(SUBSTITUTE(N130:V130,CHAR(160)," "))," ","")) + 1))&gt;1,"s",""))</f>
        <v/>
      </c>
      <c r="L130" s="76" t="s">
        <v>92</v>
      </c>
      <c r="M130" s="727"/>
      <c r="N130" s="87"/>
      <c r="O130" s="87"/>
      <c r="P130" s="87"/>
      <c r="Q130" s="87"/>
      <c r="R130" s="87"/>
      <c r="S130" s="87"/>
      <c r="T130" s="87"/>
      <c r="U130" s="87"/>
      <c r="V130" s="87"/>
      <c r="W130" s="87"/>
      <c r="X130" s="87"/>
      <c r="Y130" s="87"/>
      <c r="Z130" s="87"/>
      <c r="AA130" s="89"/>
      <c r="AB130" s="969"/>
      <c r="AC130" s="969"/>
      <c r="AD130" s="969"/>
      <c r="AE130" s="9">
        <v>1</v>
      </c>
    </row>
    <row r="131" spans="2:31" ht="15.75">
      <c r="B131" s="693" t="s">
        <v>6</v>
      </c>
      <c r="C131" s="979" t="str">
        <f>C26</f>
        <v>N NOM DE VOTRE RECETTE | collez la--FAMILLE| Auteur &gt; VOUS</v>
      </c>
      <c r="D131" s="980">
        <f>D26</f>
        <v>1</v>
      </c>
      <c r="E131" s="979" t="str">
        <f>E26</f>
        <v>coupe</v>
      </c>
      <c r="F131" s="981" t="str">
        <f>F26</f>
        <v>Recette mère ► Desserts assiette</v>
      </c>
      <c r="G131" s="789"/>
      <c r="H131" s="790"/>
      <c r="I131" s="791"/>
      <c r="J131" s="792"/>
      <c r="K131" s="60" t="str" cm="1">
        <f t="array" ref="K131">IF(SUMPRODUCT((N131:V131&lt;&gt;"")*1)=0,"",SUMPRODUCT((N131:V131&lt;&gt;"")*(LEN(TRIM(SUBSTITUTE(N131:V131,CHAR(160)," "))) - LEN(SUBSTITUTE(TRIM(SUBSTITUTE(N131:V131,CHAR(160)," "))," ","")) + 1)) &amp; " mot" &amp; IF(SUMPRODUCT((N131:V131&lt;&gt;"")*(LEN(TRIM(SUBSTITUTE(N131:V131,CHAR(160)," "))) - LEN(SUBSTITUTE(TRIM(SUBSTITUTE(N131:V131,CHAR(160)," "))," ","")) + 1))&gt;1,"s",""))</f>
        <v>15 mots</v>
      </c>
      <c r="L131" s="793"/>
      <c r="M131" s="794"/>
      <c r="N131" s="73" t="s">
        <v>91</v>
      </c>
      <c r="O131" s="73"/>
      <c r="P131" s="73"/>
      <c r="Q131" s="73"/>
      <c r="R131" s="795"/>
      <c r="S131" s="795"/>
      <c r="T131" s="74"/>
      <c r="U131" s="74"/>
      <c r="V131" s="74"/>
      <c r="W131" s="74"/>
      <c r="X131" s="74"/>
      <c r="Y131" s="74"/>
      <c r="Z131" s="75"/>
      <c r="AA131" s="816"/>
      <c r="AB131" s="969"/>
      <c r="AC131" s="969"/>
      <c r="AD131" s="969"/>
      <c r="AE131" s="9">
        <v>1</v>
      </c>
    </row>
    <row r="132" spans="2:31" ht="16.5" thickBot="1">
      <c r="B132" s="531" t="s">
        <v>6</v>
      </c>
      <c r="C132" s="1006"/>
      <c r="D132" s="1006"/>
      <c r="E132" s="1006"/>
      <c r="F132" s="1006"/>
      <c r="G132" s="796" t="s">
        <v>90</v>
      </c>
      <c r="H132" s="797" t="str">
        <f ca="1">CELL("nomfichier")</f>
        <v>D:\Données\1.UPRT\0-UPRT.fait\1-UPRT.FR-SITE-WEB\ff-fiches-fabrications\ff.fiches.fabrication.2023\UPRT.23.aout\[ff.26.COLONNES.19.07.2026.11h20 (1).xlsx]MODE_EMPLOI_DOCUMENT</v>
      </c>
      <c r="I132" s="798"/>
      <c r="J132" s="798"/>
      <c r="K132" s="798"/>
      <c r="L132" s="798"/>
      <c r="M132" s="798"/>
      <c r="N132" s="724" t="s">
        <v>90</v>
      </c>
      <c r="O132" s="724"/>
      <c r="P132" s="724"/>
      <c r="Q132" s="724"/>
      <c r="R132" s="818" t="str">
        <f ca="1">CELL("nomfichier")</f>
        <v>D:\Données\1.UPRT\0-UPRT.fait\1-UPRT.FR-SITE-WEB\ff-fiches-fabrications\ff.fiches.fabrication.2023\UPRT.23.aout\[ff.26.COLONNES.19.07.2026.11h20 (1).xlsx]MODE_EMPLOI_DOCUMENT</v>
      </c>
      <c r="S132" s="798"/>
      <c r="T132" s="798"/>
      <c r="U132" s="798"/>
      <c r="V132" s="798"/>
      <c r="W132" s="798"/>
      <c r="X132" s="798"/>
      <c r="Y132" s="798"/>
      <c r="Z132" s="814"/>
      <c r="AA132" s="815"/>
      <c r="AB132" s="969"/>
      <c r="AC132" s="969"/>
      <c r="AD132" s="969"/>
      <c r="AE132" s="9">
        <v>1</v>
      </c>
    </row>
    <row r="133" spans="2:31" ht="16.5" thickBot="1">
      <c r="B133" s="694" t="s">
        <v>6</v>
      </c>
      <c r="C133" s="694"/>
      <c r="D133" s="694"/>
      <c r="E133" s="694"/>
      <c r="F133" s="694"/>
      <c r="G133" s="799" t="s">
        <v>93</v>
      </c>
      <c r="H133" s="800"/>
      <c r="I133" s="801"/>
      <c r="J133" s="802"/>
      <c r="K133" s="803"/>
      <c r="L133" s="804"/>
      <c r="M133" s="804"/>
      <c r="N133" s="802"/>
      <c r="O133" s="802"/>
      <c r="P133" s="802"/>
      <c r="Q133" s="802"/>
      <c r="R133" s="800"/>
      <c r="S133" s="800"/>
      <c r="T133" s="800"/>
      <c r="U133" s="800"/>
      <c r="V133" s="800"/>
      <c r="W133" s="800"/>
      <c r="X133" s="800"/>
      <c r="Y133" s="800"/>
      <c r="Z133" s="800"/>
      <c r="AA133" s="800" t="s">
        <v>94</v>
      </c>
      <c r="AB133" s="969"/>
      <c r="AC133" s="969"/>
      <c r="AD133" s="969"/>
      <c r="AE133" s="9">
        <v>1</v>
      </c>
    </row>
    <row r="134" spans="2:31">
      <c r="B134" s="15" t="s">
        <v>6</v>
      </c>
      <c r="C134" s="1252" t="str">
        <f t="shared" ref="C134:AA134" si="11">SUBSTITUTE(ADDRESS(1,COLUMN(),4),"1","")</f>
        <v>C</v>
      </c>
      <c r="D134" s="1252" t="str">
        <f t="shared" si="11"/>
        <v>D</v>
      </c>
      <c r="E134" s="1252" t="str">
        <f t="shared" si="11"/>
        <v>E</v>
      </c>
      <c r="F134" s="1252" t="str">
        <f t="shared" si="11"/>
        <v>F</v>
      </c>
      <c r="G134" s="1252" t="str">
        <f t="shared" si="11"/>
        <v>G</v>
      </c>
      <c r="H134" s="1252" t="str">
        <f t="shared" si="11"/>
        <v>H</v>
      </c>
      <c r="I134" s="1252" t="str">
        <f t="shared" si="11"/>
        <v>I</v>
      </c>
      <c r="J134" s="1252" t="str">
        <f t="shared" si="11"/>
        <v>J</v>
      </c>
      <c r="K134" s="1252" t="str">
        <f t="shared" si="11"/>
        <v>K</v>
      </c>
      <c r="L134" s="1252" t="str">
        <f t="shared" si="11"/>
        <v>L</v>
      </c>
      <c r="M134" s="1252" t="str">
        <f t="shared" si="11"/>
        <v>M</v>
      </c>
      <c r="N134" s="1252" t="str">
        <f t="shared" si="11"/>
        <v>N</v>
      </c>
      <c r="O134" s="1252" t="str">
        <f t="shared" si="11"/>
        <v>O</v>
      </c>
      <c r="P134" s="1252" t="str">
        <f t="shared" si="11"/>
        <v>P</v>
      </c>
      <c r="Q134" s="1252" t="str">
        <f t="shared" si="11"/>
        <v>Q</v>
      </c>
      <c r="R134" s="1252" t="str">
        <f t="shared" si="11"/>
        <v>R</v>
      </c>
      <c r="S134" s="1252" t="str">
        <f t="shared" si="11"/>
        <v>S</v>
      </c>
      <c r="T134" s="1252" t="str">
        <f t="shared" si="11"/>
        <v>T</v>
      </c>
      <c r="U134" s="1252" t="str">
        <f t="shared" si="11"/>
        <v>U</v>
      </c>
      <c r="V134" s="1252" t="str">
        <f t="shared" si="11"/>
        <v>V</v>
      </c>
      <c r="W134" s="1252" t="str">
        <f t="shared" si="11"/>
        <v>W</v>
      </c>
      <c r="X134" s="1252" t="str">
        <f t="shared" si="11"/>
        <v>X</v>
      </c>
      <c r="Y134" s="1252" t="str">
        <f t="shared" si="11"/>
        <v>Y</v>
      </c>
      <c r="Z134" s="1252" t="str">
        <f t="shared" si="11"/>
        <v>Z</v>
      </c>
      <c r="AA134" s="1253" t="str">
        <f t="shared" si="11"/>
        <v>AA</v>
      </c>
      <c r="AB134" s="969"/>
      <c r="AC134" s="969"/>
      <c r="AD134" s="969"/>
      <c r="AE134" s="9">
        <v>1</v>
      </c>
    </row>
    <row r="135" spans="2:31" ht="15.75">
      <c r="B135" s="1240" t="s">
        <v>6</v>
      </c>
      <c r="C135" s="3">
        <f t="shared" ref="C135:AA135" ca="1" si="12">CELL("largeur",C135)</f>
        <v>36</v>
      </c>
      <c r="D135" s="3">
        <f t="shared" ca="1" si="12"/>
        <v>3</v>
      </c>
      <c r="E135" s="3">
        <f t="shared" ca="1" si="12"/>
        <v>3</v>
      </c>
      <c r="F135" s="3">
        <f t="shared" ca="1" si="12"/>
        <v>5</v>
      </c>
      <c r="G135" s="3">
        <f t="shared" ca="1" si="12"/>
        <v>12</v>
      </c>
      <c r="H135" s="3">
        <f t="shared" ca="1" si="12"/>
        <v>12</v>
      </c>
      <c r="I135" s="3">
        <f t="shared" ca="1" si="12"/>
        <v>3</v>
      </c>
      <c r="J135" s="3">
        <f t="shared" ca="1" si="12"/>
        <v>12</v>
      </c>
      <c r="K135" s="3">
        <f t="shared" ca="1" si="12"/>
        <v>12</v>
      </c>
      <c r="L135" s="3">
        <f t="shared" ca="1" si="12"/>
        <v>12</v>
      </c>
      <c r="M135" s="3">
        <f t="shared" ca="1" si="12"/>
        <v>12</v>
      </c>
      <c r="N135" s="3">
        <f t="shared" ca="1" si="12"/>
        <v>40</v>
      </c>
      <c r="O135" s="3">
        <f t="shared" ca="1" si="12"/>
        <v>17</v>
      </c>
      <c r="P135" s="3">
        <f t="shared" ca="1" si="12"/>
        <v>9</v>
      </c>
      <c r="Q135" s="3">
        <f t="shared" ca="1" si="12"/>
        <v>11</v>
      </c>
      <c r="R135" s="3">
        <f t="shared" ca="1" si="12"/>
        <v>13</v>
      </c>
      <c r="S135" s="3">
        <f t="shared" ca="1" si="12"/>
        <v>13</v>
      </c>
      <c r="T135" s="3">
        <f t="shared" ca="1" si="12"/>
        <v>13</v>
      </c>
      <c r="U135" s="3">
        <f t="shared" ca="1" si="12"/>
        <v>13</v>
      </c>
      <c r="V135" s="3">
        <f t="shared" ca="1" si="12"/>
        <v>13</v>
      </c>
      <c r="W135" s="3">
        <f t="shared" ca="1" si="12"/>
        <v>13</v>
      </c>
      <c r="X135" s="3">
        <f t="shared" ca="1" si="12"/>
        <v>14</v>
      </c>
      <c r="Y135" s="3">
        <f t="shared" ca="1" si="12"/>
        <v>25</v>
      </c>
      <c r="Z135" s="3">
        <f t="shared" ca="1" si="12"/>
        <v>20</v>
      </c>
      <c r="AA135" s="748">
        <f t="shared" ca="1" si="12"/>
        <v>20</v>
      </c>
      <c r="AB135" s="969"/>
      <c r="AC135" s="969"/>
      <c r="AD135" s="969"/>
      <c r="AE135" s="9">
        <v>1</v>
      </c>
    </row>
    <row r="136" spans="2:31" ht="15.75">
      <c r="B136" s="1240" t="s">
        <v>6</v>
      </c>
      <c r="C136" s="731">
        <v>3</v>
      </c>
      <c r="D136" s="731">
        <v>3</v>
      </c>
      <c r="E136" s="731">
        <v>3</v>
      </c>
      <c r="F136" s="731">
        <v>5</v>
      </c>
      <c r="G136" s="731">
        <v>12</v>
      </c>
      <c r="H136" s="731">
        <v>12</v>
      </c>
      <c r="I136" s="731">
        <v>3</v>
      </c>
      <c r="J136" s="731">
        <v>12</v>
      </c>
      <c r="K136" s="731">
        <v>12</v>
      </c>
      <c r="L136" s="731">
        <v>12</v>
      </c>
      <c r="M136" s="731">
        <v>12</v>
      </c>
      <c r="N136" s="731">
        <v>40</v>
      </c>
      <c r="O136" s="731">
        <v>17</v>
      </c>
      <c r="P136" s="731">
        <v>9</v>
      </c>
      <c r="Q136" s="731">
        <v>11</v>
      </c>
      <c r="R136" s="731">
        <v>13</v>
      </c>
      <c r="S136" s="731">
        <v>13</v>
      </c>
      <c r="T136" s="731">
        <v>13</v>
      </c>
      <c r="U136" s="731">
        <v>13</v>
      </c>
      <c r="V136" s="731">
        <v>13</v>
      </c>
      <c r="W136" s="731">
        <v>13</v>
      </c>
      <c r="X136" s="731">
        <f ca="1">X135</f>
        <v>14</v>
      </c>
      <c r="Y136" s="731">
        <v>25</v>
      </c>
      <c r="Z136" s="731">
        <v>20</v>
      </c>
      <c r="AA136" s="749">
        <v>20</v>
      </c>
      <c r="AB136" s="969"/>
      <c r="AC136" s="969"/>
      <c r="AD136" s="969"/>
      <c r="AE136" s="9">
        <v>1</v>
      </c>
    </row>
    <row r="137" spans="2:31" ht="26.25">
      <c r="B137" s="1240" t="s">
        <v>6</v>
      </c>
      <c r="C137" s="1241" t="str">
        <f t="shared" ref="C137:F137" si="13">C142</f>
        <v>N NOM DE VOTRE RECETTE | collez la--FAMILLE| Auteur &gt; VOUS</v>
      </c>
      <c r="D137" s="1242">
        <f t="shared" si="13"/>
        <v>1</v>
      </c>
      <c r="E137" s="1242" t="str">
        <f t="shared" si="13"/>
        <v>coupe</v>
      </c>
      <c r="F137" s="1243" t="str">
        <f t="shared" si="13"/>
        <v>Recette mère ► Desserts assiette</v>
      </c>
      <c r="G137" s="1244" t="s">
        <v>7</v>
      </c>
      <c r="H137" s="1245" t="s">
        <v>8</v>
      </c>
      <c r="I137" s="1245"/>
      <c r="J137" s="2544" t="s">
        <v>9</v>
      </c>
      <c r="K137" s="2544"/>
      <c r="L137" s="2544"/>
      <c r="M137" s="2544"/>
      <c r="N137" s="2544"/>
      <c r="O137" s="2544"/>
      <c r="P137" s="2544"/>
      <c r="Q137" s="2544"/>
      <c r="R137" s="2544"/>
      <c r="S137" s="2544"/>
      <c r="T137" s="2544"/>
      <c r="U137" s="2544"/>
      <c r="V137" s="2544"/>
      <c r="W137" s="2544"/>
      <c r="X137" s="1246"/>
      <c r="Y137" s="2493" t="s">
        <v>10</v>
      </c>
      <c r="Z137" s="2493"/>
      <c r="AA137" s="2545" t="str">
        <f>IF(J137="","",UPPER(LEFT(TRIM(SUBSTITUTE(J137,CHAR(160),"")),1)))</f>
        <v>N</v>
      </c>
      <c r="AB137" s="969"/>
      <c r="AC137" s="969"/>
      <c r="AD137" s="969"/>
      <c r="AE137" s="9">
        <v>1</v>
      </c>
    </row>
    <row r="138" spans="2:31" ht="26.25">
      <c r="B138" s="1240" t="s">
        <v>6</v>
      </c>
      <c r="C138" s="1241" t="str">
        <f t="shared" ref="C138:F138" si="14">C143</f>
        <v>N NOM DE VOTRE RECETTE | collez la--FAMILLE| Auteur &gt; VOUS</v>
      </c>
      <c r="D138" s="1242">
        <f t="shared" si="14"/>
        <v>1</v>
      </c>
      <c r="E138" s="1242" t="str">
        <f t="shared" si="14"/>
        <v>coupe</v>
      </c>
      <c r="F138" s="1243" t="str">
        <f t="shared" si="14"/>
        <v>Recette mère ► Desserts assiette</v>
      </c>
      <c r="G138" s="1247" t="s">
        <v>12</v>
      </c>
      <c r="H138" s="1248" t="s">
        <v>13</v>
      </c>
      <c r="I138" s="1248"/>
      <c r="J138" s="2544"/>
      <c r="K138" s="2544"/>
      <c r="L138" s="2544"/>
      <c r="M138" s="2544"/>
      <c r="N138" s="2544"/>
      <c r="O138" s="2544"/>
      <c r="P138" s="2544"/>
      <c r="Q138" s="2544"/>
      <c r="R138" s="2544"/>
      <c r="S138" s="2544"/>
      <c r="T138" s="2544"/>
      <c r="U138" s="2544"/>
      <c r="V138" s="2544"/>
      <c r="W138" s="2544"/>
      <c r="X138" s="1246"/>
      <c r="Y138" s="2493"/>
      <c r="Z138" s="2493"/>
      <c r="AA138" s="2545"/>
      <c r="AB138" s="969"/>
      <c r="AC138" s="969"/>
      <c r="AD138" s="969"/>
      <c r="AE138" s="9">
        <v>1</v>
      </c>
    </row>
    <row r="139" spans="2:31" ht="18.75">
      <c r="B139" s="1240" t="s">
        <v>6</v>
      </c>
      <c r="C139" s="1026" t="str">
        <f>C143</f>
        <v>N NOM DE VOTRE RECETTE | collez la--FAMILLE| Auteur &gt; VOUS</v>
      </c>
      <c r="D139" s="1027">
        <f>D143</f>
        <v>1</v>
      </c>
      <c r="E139" s="1027" t="str">
        <f>E143</f>
        <v>coupe</v>
      </c>
      <c r="F139" s="1028" t="str">
        <f>F143</f>
        <v>Recette mère ► Desserts assiette</v>
      </c>
      <c r="G139" s="811"/>
      <c r="H139" s="811"/>
      <c r="I139" s="811"/>
      <c r="J139" s="811"/>
      <c r="K139" s="811"/>
      <c r="L139" s="441" t="s">
        <v>664</v>
      </c>
      <c r="M139" s="758" t="s">
        <v>15</v>
      </c>
      <c r="N139" s="933" t="s">
        <v>16</v>
      </c>
      <c r="O139" s="933"/>
      <c r="P139" s="933"/>
      <c r="Q139" s="933"/>
      <c r="R139" s="780"/>
      <c r="S139" s="759"/>
      <c r="T139" s="759"/>
      <c r="U139" s="742"/>
      <c r="V139" s="742"/>
      <c r="W139" s="742"/>
      <c r="X139" s="742"/>
      <c r="Y139" s="742"/>
      <c r="Z139" s="357"/>
      <c r="AA139" s="20" t="str" cm="1">
        <f t="array" aca="1" ref="AA139" ca="1">IF(COUNTIF(C135:AA135,"&lt;0.5")=0,"Aucune colonne masquée ",COUNTIF(C135:AA135,"&lt;0.5") &amp; " " &amp; IF(COUNTIF(C135:AA135,"&lt;0.5")&gt;1,"colonnes masquées","colonne masquée") &amp; " " &amp; _xlfn.TEXTJOIN(" ", TRUE, IF(C135:AA135&lt;0.5,(C134:AA134),"")))&amp;" "</f>
        <v xml:space="preserve">Aucune colonne masquée  </v>
      </c>
      <c r="AB139" s="969"/>
      <c r="AC139" s="969"/>
      <c r="AD139" s="969"/>
      <c r="AE139" s="9">
        <v>1</v>
      </c>
    </row>
    <row r="140" spans="2:31" ht="18.75">
      <c r="B140" s="1240" t="s">
        <v>6</v>
      </c>
      <c r="C140" s="979" t="str">
        <f>C143</f>
        <v>N NOM DE VOTRE RECETTE | collez la--FAMILLE| Auteur &gt; VOUS</v>
      </c>
      <c r="D140" s="980">
        <f>D143</f>
        <v>1</v>
      </c>
      <c r="E140" s="980" t="str">
        <f>E143</f>
        <v>coupe</v>
      </c>
      <c r="F140" s="981" t="str">
        <f>F143</f>
        <v>Recette mère ► Desserts assiette</v>
      </c>
      <c r="G140" s="760" t="s">
        <v>18</v>
      </c>
      <c r="H140" s="761"/>
      <c r="I140" s="761"/>
      <c r="J140" s="806"/>
      <c r="K140" s="807"/>
      <c r="L140" s="807"/>
      <c r="M140" s="807"/>
      <c r="N140" s="2495" t="str">
        <f>M143&amp;" - "&amp;N143&amp;" - "&amp;"Famille "&amp;" - "&amp;Y137&amp;" - "&amp;J137&amp;" - "&amp;P200&amp;" - "&amp;W206&amp;" - "&amp;X206&amp;" g- "&amp;W207&amp;" - "&amp;X207&amp;" g- "&amp;W209&amp;" -"&amp;X209&amp;" - "&amp;Y140&amp;" - "&amp;Z140&amp;" - "&amp;AA140</f>
        <v>Recette mère ► - Desserts assiette - Famille  - collez la--FAMILLE - NOM DE VOTRE RECETTE - Total Allergènes 0 - Poids garniture principale par convive - 120 g- Poids de sauce par barquette(s) - 60 g- Nb de  barquette(s) -250 - ⓫  Dupliquée pour - 727 - portions</v>
      </c>
      <c r="O140" s="2495"/>
      <c r="P140" s="2495"/>
      <c r="Q140" s="2495"/>
      <c r="R140" s="2495"/>
      <c r="S140" s="2495"/>
      <c r="T140" s="85"/>
      <c r="U140" s="753" t="str">
        <f>Z197</f>
        <v>Jour de fabrication ►</v>
      </c>
      <c r="V140" s="2497">
        <f>AA197</f>
        <v>46055.744381828707</v>
      </c>
      <c r="W140" s="2497"/>
      <c r="X140" s="963"/>
      <c r="Y140" s="762" t="s">
        <v>19</v>
      </c>
      <c r="Z140" s="23">
        <v>727</v>
      </c>
      <c r="AA140" s="763" t="str">
        <f>AA142</f>
        <v>portions</v>
      </c>
      <c r="AB140" s="969"/>
      <c r="AC140" s="969"/>
      <c r="AD140" s="969"/>
      <c r="AE140" s="9">
        <v>1</v>
      </c>
    </row>
    <row r="141" spans="2:31" ht="15.75">
      <c r="B141" s="1240" t="s">
        <v>6</v>
      </c>
      <c r="C141" s="979" t="str">
        <f>C143</f>
        <v>N NOM DE VOTRE RECETTE | collez la--FAMILLE| Auteur &gt; VOUS</v>
      </c>
      <c r="D141" s="980">
        <f>D143</f>
        <v>1</v>
      </c>
      <c r="E141" s="980" t="str">
        <f>E143</f>
        <v>coupe</v>
      </c>
      <c r="F141" s="981" t="str">
        <f>F143</f>
        <v>Recette mère ► Desserts assiette</v>
      </c>
      <c r="G141" s="24">
        <v>1</v>
      </c>
      <c r="H141" s="764" t="s">
        <v>20</v>
      </c>
      <c r="I141" s="760"/>
      <c r="J141" s="760"/>
      <c r="K141" s="807"/>
      <c r="L141" s="807"/>
      <c r="M141" s="807"/>
      <c r="N141" s="2495"/>
      <c r="O141" s="2495"/>
      <c r="P141" s="2495"/>
      <c r="Q141" s="2495"/>
      <c r="R141" s="2495"/>
      <c r="S141" s="2495"/>
      <c r="T141" s="85"/>
      <c r="U141" s="754" t="str">
        <f>Z198</f>
        <v>DLC  ►</v>
      </c>
      <c r="V141" s="2497">
        <f>AA198</f>
        <v>46057.744386574072</v>
      </c>
      <c r="W141" s="2497"/>
      <c r="X141" s="963"/>
      <c r="Y141" s="357"/>
      <c r="Z141" s="780"/>
      <c r="AA141" s="808"/>
      <c r="AB141" s="969"/>
      <c r="AC141" s="969"/>
      <c r="AD141" s="969"/>
      <c r="AE141" s="9">
        <v>1</v>
      </c>
    </row>
    <row r="142" spans="2:31" ht="18.75">
      <c r="B142" s="1240" t="s">
        <v>6</v>
      </c>
      <c r="C142" s="979" t="str">
        <f>C143</f>
        <v>N NOM DE VOTRE RECETTE | collez la--FAMILLE| Auteur &gt; VOUS</v>
      </c>
      <c r="D142" s="980">
        <f>D143</f>
        <v>1</v>
      </c>
      <c r="E142" s="980" t="str">
        <f>E143</f>
        <v>coupe</v>
      </c>
      <c r="F142" s="981" t="str">
        <f>F143</f>
        <v>Recette mère ► Desserts assiette</v>
      </c>
      <c r="G142" s="765"/>
      <c r="H142" s="765" t="s">
        <v>613</v>
      </c>
      <c r="I142" s="2498">
        <f>L192</f>
        <v>0</v>
      </c>
      <c r="J142" s="2498"/>
      <c r="K142" s="766"/>
      <c r="L142" s="27">
        <f>IFERROR(Z140/Z142,0)</f>
        <v>72.7</v>
      </c>
      <c r="M142" s="27"/>
      <c r="N142" s="2496"/>
      <c r="O142" s="2496"/>
      <c r="P142" s="2496"/>
      <c r="Q142" s="2495"/>
      <c r="R142" s="2495"/>
      <c r="S142" s="2495"/>
      <c r="T142" s="1007"/>
      <c r="U142" s="1007"/>
      <c r="V142" s="1007"/>
      <c r="W142" s="753" t="s">
        <v>635</v>
      </c>
      <c r="X142" s="753"/>
      <c r="Y142" s="743" t="s">
        <v>24</v>
      </c>
      <c r="Z142" s="29">
        <v>10</v>
      </c>
      <c r="AA142" s="1033" t="s">
        <v>594</v>
      </c>
      <c r="AB142" s="969"/>
      <c r="AC142" s="969"/>
      <c r="AD142" s="969"/>
      <c r="AE142" s="9">
        <v>1</v>
      </c>
    </row>
    <row r="143" spans="2:31" ht="15.75">
      <c r="B143" s="1240" t="s">
        <v>6</v>
      </c>
      <c r="C143" s="984" t="str">
        <f>G143</f>
        <v>N NOM DE VOTRE RECETTE | collez la--FAMILLE| Auteur &gt; VOUS</v>
      </c>
      <c r="D143" s="985">
        <f>G141</f>
        <v>1</v>
      </c>
      <c r="E143" s="984" t="str">
        <f>H141</f>
        <v>coupe</v>
      </c>
      <c r="F143" s="986" t="str">
        <f>M143&amp;" "&amp;N143</f>
        <v>Recette mère ► Desserts assiette</v>
      </c>
      <c r="G143" s="987" t="str">
        <f>UPPER(LEFT(J137,1))&amp;" "&amp;J137&amp;" | "&amp;Y137&amp;"| "&amp;M139&amp;" "&amp;N139</f>
        <v>N NOM DE VOTRE RECETTE | collez la--FAMILLE| Auteur &gt; VOUS</v>
      </c>
      <c r="H143" s="988" t="s">
        <v>671</v>
      </c>
      <c r="I143" s="2484" t="s">
        <v>672</v>
      </c>
      <c r="J143" s="2484"/>
      <c r="K143" s="2484"/>
      <c r="L143" s="989"/>
      <c r="M143" s="989" t="str">
        <f>IF(ISTEXT(N143),"Recette mère ►",H143)</f>
        <v>Recette mère ►</v>
      </c>
      <c r="N143" s="990" t="s">
        <v>919</v>
      </c>
      <c r="O143" s="1079"/>
      <c r="P143" s="1079"/>
      <c r="Q143" s="19"/>
      <c r="R143" s="19"/>
      <c r="S143" s="19"/>
      <c r="T143" s="19"/>
      <c r="U143" s="19"/>
      <c r="V143" s="1007"/>
      <c r="W143" s="108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143" s="1080"/>
      <c r="Y143" s="743"/>
      <c r="Z143" s="743"/>
      <c r="AA143" s="1034"/>
      <c r="AB143" s="969"/>
      <c r="AC143" s="969"/>
      <c r="AD143" s="969"/>
      <c r="AE143" s="9">
        <v>1</v>
      </c>
    </row>
    <row r="144" spans="2:31" ht="15.75">
      <c r="B144" s="1240" t="s">
        <v>6</v>
      </c>
      <c r="C144" s="1254" t="str">
        <f>C143</f>
        <v>N NOM DE VOTRE RECETTE | collez la--FAMILLE| Auteur &gt; VOUS</v>
      </c>
      <c r="D144" s="1254">
        <f>D143</f>
        <v>1</v>
      </c>
      <c r="E144" s="1254" t="str">
        <f>E143</f>
        <v>coupe</v>
      </c>
      <c r="F144" s="1255" t="str">
        <f>F143</f>
        <v>Recette mère ► Desserts assiette</v>
      </c>
      <c r="G144" s="1250" t="s">
        <v>25</v>
      </c>
      <c r="H144" s="1250" t="s">
        <v>26</v>
      </c>
      <c r="I144" s="1250" t="s">
        <v>27</v>
      </c>
      <c r="J144" s="1250" t="s">
        <v>28</v>
      </c>
      <c r="K144" s="1256" t="s">
        <v>29</v>
      </c>
      <c r="L144" s="1250" t="s">
        <v>30</v>
      </c>
      <c r="M144" s="33" t="s">
        <v>31</v>
      </c>
      <c r="N144" s="1249" t="s">
        <v>32</v>
      </c>
      <c r="O144" s="1250" t="s">
        <v>33</v>
      </c>
      <c r="P144" s="1250" t="s">
        <v>34</v>
      </c>
      <c r="Q144" s="1250" t="s">
        <v>35</v>
      </c>
      <c r="R144" s="1250" t="s">
        <v>36</v>
      </c>
      <c r="S144" s="1250" t="s">
        <v>674</v>
      </c>
      <c r="T144" s="1250" t="s">
        <v>675</v>
      </c>
      <c r="U144" s="1250" t="s">
        <v>676</v>
      </c>
      <c r="V144" s="1250" t="s">
        <v>894</v>
      </c>
      <c r="W144" s="1250" t="s">
        <v>895</v>
      </c>
      <c r="X144" s="1250" t="s">
        <v>896</v>
      </c>
      <c r="Y144" s="1250" t="s">
        <v>897</v>
      </c>
      <c r="Z144" s="1250" t="s">
        <v>898</v>
      </c>
      <c r="AA144" s="1251" t="s">
        <v>920</v>
      </c>
      <c r="AB144" s="969"/>
      <c r="AC144" s="969"/>
      <c r="AD144" s="969"/>
      <c r="AE144" s="9">
        <v>1</v>
      </c>
    </row>
    <row r="145" spans="2:31" ht="18.75">
      <c r="B145" s="1240" t="s">
        <v>6</v>
      </c>
      <c r="C145" s="979" t="str">
        <f>C143</f>
        <v>N NOM DE VOTRE RECETTE | collez la--FAMILLE| Auteur &gt; VOUS</v>
      </c>
      <c r="D145" s="980">
        <f>D143</f>
        <v>1</v>
      </c>
      <c r="E145" s="979" t="str">
        <f>E143</f>
        <v>coupe</v>
      </c>
      <c r="F145" s="981" t="str">
        <f>F143</f>
        <v>Recette mère ► Desserts assiette</v>
      </c>
      <c r="G145" s="34" t="s">
        <v>37</v>
      </c>
      <c r="H145" s="35" t="s">
        <v>1</v>
      </c>
      <c r="I145" s="36"/>
      <c r="J145" s="2417" t="s">
        <v>38</v>
      </c>
      <c r="K145" s="2419" t="s">
        <v>39</v>
      </c>
      <c r="L145" s="2393" t="s">
        <v>44</v>
      </c>
      <c r="M145" s="2486" t="s">
        <v>40</v>
      </c>
      <c r="N145" s="1069" t="str">
        <f>"Colonne "&amp;SUBSTITUTE(ADDRESS(1,COLUMN(),4),"1","")</f>
        <v>Colonne N</v>
      </c>
      <c r="O145" s="1070" t="str">
        <f>"Colonne "&amp;SUBSTITUTE(ADDRESS(1,COLUMN(),4),"1","")</f>
        <v>Colonne O</v>
      </c>
      <c r="P145" s="1081" t="s">
        <v>43</v>
      </c>
      <c r="Q145" s="37" t="s">
        <v>3</v>
      </c>
      <c r="R145" s="2387" t="s">
        <v>3</v>
      </c>
      <c r="S145" s="2387" t="s">
        <v>45</v>
      </c>
      <c r="T145" s="2389" t="s">
        <v>46</v>
      </c>
      <c r="U145" s="2387" t="s">
        <v>47</v>
      </c>
      <c r="V145" s="2501" t="s">
        <v>322</v>
      </c>
      <c r="W145" s="2499" t="s">
        <v>323</v>
      </c>
      <c r="X145" s="1085"/>
      <c r="Y145" s="2490" t="s">
        <v>610</v>
      </c>
      <c r="Z145" s="2490" t="s">
        <v>611</v>
      </c>
      <c r="AA145" s="2488" t="s">
        <v>589</v>
      </c>
      <c r="AB145" s="969"/>
      <c r="AC145" s="969"/>
      <c r="AD145" s="969"/>
      <c r="AE145" s="9">
        <v>1</v>
      </c>
    </row>
    <row r="146" spans="2:31" ht="15.75">
      <c r="B146" s="1240" t="s">
        <v>6</v>
      </c>
      <c r="C146" s="979" t="str">
        <f>C143</f>
        <v>N NOM DE VOTRE RECETTE | collez la--FAMILLE| Auteur &gt; VOUS</v>
      </c>
      <c r="D146" s="980">
        <f>D143</f>
        <v>1</v>
      </c>
      <c r="E146" s="979" t="str">
        <f>E143</f>
        <v>coupe</v>
      </c>
      <c r="F146" s="981" t="str">
        <f>F143</f>
        <v>Recette mère ► Desserts assiette</v>
      </c>
      <c r="G146" s="38" t="s">
        <v>48</v>
      </c>
      <c r="H146" s="4" t="s">
        <v>2</v>
      </c>
      <c r="I146" s="39" t="s">
        <v>49</v>
      </c>
      <c r="J146" s="2396"/>
      <c r="K146" s="2485"/>
      <c r="L146" s="2394"/>
      <c r="M146" s="2487"/>
      <c r="N146" s="692" t="s">
        <v>903</v>
      </c>
      <c r="O146" s="1016" t="s">
        <v>879</v>
      </c>
      <c r="P146" s="1017" t="s">
        <v>50</v>
      </c>
      <c r="Q146" s="1015">
        <v>1</v>
      </c>
      <c r="R146" s="2388"/>
      <c r="S146" s="2388"/>
      <c r="T146" s="2390"/>
      <c r="U146" s="2388"/>
      <c r="V146" s="2502"/>
      <c r="W146" s="2500"/>
      <c r="X146" s="1086" t="s">
        <v>903</v>
      </c>
      <c r="Y146" s="2491"/>
      <c r="Z146" s="2491"/>
      <c r="AA146" s="2489"/>
      <c r="AB146" s="969"/>
      <c r="AC146" s="969"/>
      <c r="AD146" s="969"/>
      <c r="AE146" s="9">
        <v>1</v>
      </c>
    </row>
    <row r="147" spans="2:31" ht="15.75">
      <c r="B147" s="1240" t="s">
        <v>6</v>
      </c>
      <c r="C147" s="979" t="str">
        <f>C143</f>
        <v>N NOM DE VOTRE RECETTE | collez la--FAMILLE| Auteur &gt; VOUS</v>
      </c>
      <c r="D147" s="980">
        <f>D143</f>
        <v>1</v>
      </c>
      <c r="E147" s="979" t="str">
        <f>E143</f>
        <v>coupe</v>
      </c>
      <c r="F147" s="981" t="str">
        <f>F143</f>
        <v>Recette mère ► Desserts assiette</v>
      </c>
      <c r="G147" s="41"/>
      <c r="H147" s="5"/>
      <c r="I147" s="22" t="str">
        <f t="shared" ref="I147:I191" si="15">IF(OR(ISTEXT(G147), G147&lt;=0, J147&lt;=0), "", "de")</f>
        <v/>
      </c>
      <c r="J147" s="50"/>
      <c r="K147" s="711"/>
      <c r="L147" s="732">
        <f>IF(OR(M147="",M147=0),0,M147*IFERROR(_xlfn.XLOOKUP(K147,K201:AA201,K202:AA202,"",0,1)*J147*IF(G147&gt;0,G147,1),IFERROR(_xlfn.XLOOKUP(K147,K203:AA203,K204:AA204,"",0,1)*J147*IF(G147&gt;0,G147,1),0)))</f>
        <v>0</v>
      </c>
      <c r="M147" s="712">
        <v>1</v>
      </c>
      <c r="N147" s="713"/>
      <c r="O147" s="1071"/>
      <c r="P147" s="1018">
        <f>IF(L192=0,0,(L147/L192)*Q146*1000)</f>
        <v>0</v>
      </c>
      <c r="Q147" s="46">
        <f>IF(L192=0,0,(G147/L192)*Q146)</f>
        <v>0</v>
      </c>
      <c r="R147" s="733">
        <f>IF(Z142&lt;&gt;0,G147*M147*L142,0)</f>
        <v>0</v>
      </c>
      <c r="S147" s="767">
        <f t="shared" ref="S147:S191" si="16">H147</f>
        <v>0</v>
      </c>
      <c r="T147" s="44" t="str">
        <f>IF(OR(Z142="",Z142=0,L147=0),"",L147*M147*L142)</f>
        <v/>
      </c>
      <c r="U147" s="378" t="str">
        <f>IF(K147="","",IF(T147="","",IF(T147=0,0,IF(SUM(COUNTIF(K201:U201,SUBSTITUTE(TRIM(K147)," (s)","")),COUNTIF(K203:U203,SUBSTITUTE(TRIM(K147)," (s)","")),COUNTIF(K202:U202,SUBSTITUTE(TRIM(K147)," (s)","")),COUNTIF(K204:U204,SUBSTITUTE(TRIM(K147)," (s)","")))&gt;0,IF(ROUND(T147,3)&gt;=1,ROUND(T147,3)&amp;" L",ROUND(T147*100,0)&amp;" cl"),IF(SUM(COUNTIF(V201:AA201,SUBSTITUTE(TRIM(K147)," (s)","")),COUNTIF(V203:AA203,SUBSTITUTE(TRIM(K147)," (s)","")),COUNTIF(V202:AA202,SUBSTITUTE(TRIM(K147)," (s)","")),COUNTIF(V204:AA204,SUBSTITUTE(TRIM(K147)," (s)","")))&gt;0,IF(ROUND(T147,3)&gt;=1,ROUND(T147,3)&amp;" Kg",ROUND(T147*1000,0)&amp;" g"),"")))))</f>
        <v/>
      </c>
      <c r="V147" s="379"/>
      <c r="W147" s="714">
        <f>IF(OR(V147="",V147=0),0,IF(ISTEXT(G147),0,IFERROR(IF(OR(T147="",T147=0),R147,T147)*V147,0)))</f>
        <v>0</v>
      </c>
      <c r="X147" s="967">
        <f>N147</f>
        <v>0</v>
      </c>
      <c r="Y147" s="1031"/>
      <c r="Z147" s="769"/>
      <c r="AA147" s="770"/>
      <c r="AB147" s="969"/>
      <c r="AC147" s="969"/>
      <c r="AD147" s="969"/>
      <c r="AE147" s="9">
        <v>1</v>
      </c>
    </row>
    <row r="148" spans="2:31" ht="15.75">
      <c r="B148" s="1240" t="s">
        <v>6</v>
      </c>
      <c r="C148" s="979" t="str">
        <f>C143</f>
        <v>N NOM DE VOTRE RECETTE | collez la--FAMILLE| Auteur &gt; VOUS</v>
      </c>
      <c r="D148" s="980">
        <f>D143</f>
        <v>1</v>
      </c>
      <c r="E148" s="979" t="str">
        <f>E143</f>
        <v>coupe</v>
      </c>
      <c r="F148" s="981" t="str">
        <f>F143</f>
        <v>Recette mère ► Desserts assiette</v>
      </c>
      <c r="G148" s="41"/>
      <c r="H148" s="6"/>
      <c r="I148" s="22" t="str">
        <f t="shared" si="15"/>
        <v/>
      </c>
      <c r="J148" s="50"/>
      <c r="K148" s="711"/>
      <c r="L148" s="732">
        <f>IF(OR(M148="",M148=0),0,M148*IFERROR(_xlfn.XLOOKUP(K148,K201:AA201,K202:AA202,"",0,1)*J148*IF(G148&gt;0,G148,1),IFERROR(_xlfn.XLOOKUP(K148,K203:AA203,K204:AA204,"",0,1)*J148*IF(G148&gt;0,G148,1),0)))</f>
        <v>0</v>
      </c>
      <c r="M148" s="712">
        <v>1</v>
      </c>
      <c r="N148" s="713"/>
      <c r="O148" s="1071"/>
      <c r="P148" s="1018">
        <f>IF(L192=0,0,(L148/L192)*Q146*1000)</f>
        <v>0</v>
      </c>
      <c r="Q148" s="46">
        <f>IF(L192=0,0,(G148/L192)*Q146)</f>
        <v>0</v>
      </c>
      <c r="R148" s="734">
        <f>IF(Z142&lt;&gt;0,G148*M148*L142,0)</f>
        <v>0</v>
      </c>
      <c r="S148" s="771">
        <f t="shared" si="16"/>
        <v>0</v>
      </c>
      <c r="T148" s="44" t="str">
        <f>IF(OR(Z142="",Z142=0,L148=0),"",L148*M148*L142)</f>
        <v/>
      </c>
      <c r="U148" s="380" t="str">
        <f>IF(K148="","",IF(T148="","",IF(T148=0,0,IF(SUM(COUNTIF(K201:U201,SUBSTITUTE(TRIM(K148)," (s)","")),COUNTIF(K203:U203,SUBSTITUTE(TRIM(K148)," (s)","")),COUNTIF(K202:U202,SUBSTITUTE(TRIM(K148)," (s)","")),COUNTIF(K204:U204,SUBSTITUTE(TRIM(K148)," (s)","")))&gt;0,IF(ROUND(T148,3)&gt;=1,ROUND(T148,3)&amp;" L",ROUND(T148*100,0)&amp;" cl"),IF(SUM(COUNTIF(V201:AA201,SUBSTITUTE(TRIM(K148)," (s)","")),COUNTIF(V203:AA203,SUBSTITUTE(TRIM(K148)," (s)","")),COUNTIF(V202:AA202,SUBSTITUTE(TRIM(K148)," (s)","")),COUNTIF(V204:AA204,SUBSTITUTE(TRIM(K148)," (s)","")))&gt;0,IF(ROUND(T148,3)&gt;=1,ROUND(T148,3)&amp;" Kg",ROUND(T148*1000,0)&amp;" g"),"")))))</f>
        <v/>
      </c>
      <c r="V148" s="379">
        <v>1</v>
      </c>
      <c r="W148" s="714">
        <f>IF(OR(V148="",V148=0),0,IF(ISTEXT(G148),0,IFERROR(IF(OR(T148="",T148=0),R148,T148)*V148,0)))</f>
        <v>0</v>
      </c>
      <c r="X148" s="967">
        <f t="shared" ref="X148:X191" si="17">N148</f>
        <v>0</v>
      </c>
      <c r="Y148" s="768"/>
      <c r="Z148" s="769"/>
      <c r="AA148" s="770"/>
      <c r="AB148" s="969"/>
      <c r="AC148" s="969"/>
      <c r="AD148" s="969"/>
      <c r="AE148" s="9">
        <v>1</v>
      </c>
    </row>
    <row r="149" spans="2:31" ht="15.75">
      <c r="B149" s="695" t="str">
        <f>IF(N149&lt;&gt;"","A","►")</f>
        <v>►</v>
      </c>
      <c r="C149" s="979" t="str">
        <f>C143</f>
        <v>N NOM DE VOTRE RECETTE | collez la--FAMILLE| Auteur &gt; VOUS</v>
      </c>
      <c r="D149" s="980">
        <f>D143</f>
        <v>1</v>
      </c>
      <c r="E149" s="979" t="str">
        <f>E143</f>
        <v>coupe</v>
      </c>
      <c r="F149" s="981" t="str">
        <f>F143</f>
        <v>Recette mère ► Desserts assiette</v>
      </c>
      <c r="G149" s="41"/>
      <c r="H149" s="6"/>
      <c r="I149" s="22" t="str">
        <f t="shared" si="15"/>
        <v/>
      </c>
      <c r="J149" s="50"/>
      <c r="K149" s="711"/>
      <c r="L149" s="732">
        <f>IF(OR(M149="",M149=0),0,M149*IFERROR(_xlfn.XLOOKUP(K149,K201:AA201,K202:AA202,"",0,1)*J149*IF(G149&gt;0,G149,1),IFERROR(_xlfn.XLOOKUP(K149,K203:AA203,K204:AA204,"",0,1)*J149*IF(G149&gt;0,G149,1),0)))</f>
        <v>0</v>
      </c>
      <c r="M149" s="712">
        <v>1</v>
      </c>
      <c r="N149" s="713"/>
      <c r="O149" s="1071"/>
      <c r="P149" s="1018">
        <f>IF(L192=0,0,(L149/L192)*Q146*1000)</f>
        <v>0</v>
      </c>
      <c r="Q149" s="46">
        <f>IF(L192=0,0,(G149/L192)*Q146)</f>
        <v>0</v>
      </c>
      <c r="R149" s="735">
        <f>IF(Z142&lt;&gt;0,G149*M149*L142,0)</f>
        <v>0</v>
      </c>
      <c r="S149" s="772">
        <f t="shared" si="16"/>
        <v>0</v>
      </c>
      <c r="T149" s="44" t="str">
        <f>IF(OR(Z142="",Z142=0,L149=0),"",L149*M149*L142)</f>
        <v/>
      </c>
      <c r="U149" s="384" t="str">
        <f>IF(K149="","",IF(T149="","",IF(T149=0,0,IF(SUM(COUNTIF(K201:U201,SUBSTITUTE(TRIM(K149)," (s)","")),COUNTIF(K203:U203,SUBSTITUTE(TRIM(K149)," (s)","")),COUNTIF(K202:U202,SUBSTITUTE(TRIM(K149)," (s)","")),COUNTIF(K204:U204,SUBSTITUTE(TRIM(K149)," (s)","")))&gt;0,IF(ROUND(T149,3)&gt;=1,ROUND(T149,3)&amp;" L",ROUND(T149*100,0)&amp;" cl"),IF(SUM(COUNTIF(V201:AA201,SUBSTITUTE(TRIM(K149)," (s)","")),COUNTIF(V203:AA203,SUBSTITUTE(TRIM(K149)," (s)","")),COUNTIF(V202:AA202,SUBSTITUTE(TRIM(K149)," (s)","")),COUNTIF(V204:AA204,SUBSTITUTE(TRIM(K149)," (s)","")))&gt;0,IF(ROUND(T149,3)&gt;=1,ROUND(T149,3)&amp;" Kg",ROUND(T149*1000,0)&amp;" g"),"")))))</f>
        <v/>
      </c>
      <c r="V149" s="379">
        <v>1</v>
      </c>
      <c r="W149" s="714">
        <f t="shared" ref="W149:W191" si="18">IF(OR(V149="",V149=0),0,IF(ISTEXT(G149),0,IFERROR(IF(OR(T149="",T149=0),R149,T149)*V149,0)))</f>
        <v>0</v>
      </c>
      <c r="X149" s="967">
        <f t="shared" si="17"/>
        <v>0</v>
      </c>
      <c r="Y149" s="768"/>
      <c r="Z149" s="769"/>
      <c r="AA149" s="770"/>
      <c r="AB149" s="969"/>
      <c r="AC149" s="969"/>
      <c r="AD149" s="969"/>
      <c r="AE149" s="9">
        <v>1</v>
      </c>
    </row>
    <row r="150" spans="2:31" ht="15.75">
      <c r="B150" s="695" t="str">
        <f t="shared" ref="B150:B153" si="19">IF(N150&lt;&gt;"","A","►")</f>
        <v>►</v>
      </c>
      <c r="C150" s="979" t="str">
        <f>C143</f>
        <v>N NOM DE VOTRE RECETTE | collez la--FAMILLE| Auteur &gt; VOUS</v>
      </c>
      <c r="D150" s="980">
        <f>D143</f>
        <v>1</v>
      </c>
      <c r="E150" s="979" t="str">
        <f>E143</f>
        <v>coupe</v>
      </c>
      <c r="F150" s="981" t="str">
        <f>F143</f>
        <v>Recette mère ► Desserts assiette</v>
      </c>
      <c r="G150" s="41"/>
      <c r="H150" s="6"/>
      <c r="I150" s="22" t="str">
        <f t="shared" si="15"/>
        <v/>
      </c>
      <c r="J150" s="50"/>
      <c r="K150" s="711"/>
      <c r="L150" s="732">
        <f>IF(OR(M150="",M150=0),0,M150*IFERROR(_xlfn.XLOOKUP(K150,K201:AA201,K202:AA202,"",0,1)*J150*IF(G150&gt;0,G150,1),IFERROR(_xlfn.XLOOKUP(K150,K203:AA203,K204:AA204,"",0,1)*J150*IF(G150&gt;0,G150,1),0)))</f>
        <v>0</v>
      </c>
      <c r="M150" s="712">
        <v>1</v>
      </c>
      <c r="N150" s="713"/>
      <c r="O150" s="1071"/>
      <c r="P150" s="1018">
        <f>IF(L192=0,0,(L150/L192)*Q146*1000)</f>
        <v>0</v>
      </c>
      <c r="Q150" s="46">
        <f>IF(L192=0,0,(G150/L192)*Q146)</f>
        <v>0</v>
      </c>
      <c r="R150" s="734">
        <f>IF(Z142&lt;&gt;0,G150*M150*L142,0)</f>
        <v>0</v>
      </c>
      <c r="S150" s="771">
        <f t="shared" si="16"/>
        <v>0</v>
      </c>
      <c r="T150" s="44" t="str">
        <f>IF(OR(Z142="",Z142=0,L150=0),"",L150*M150*L142)</f>
        <v/>
      </c>
      <c r="U150" s="380" t="str">
        <f>IF(K150="","",IF(T150="","",IF(T150=0,0,IF(SUM(COUNTIF(K201:U201,SUBSTITUTE(TRIM(K150)," (s)","")),COUNTIF(K203:U203,SUBSTITUTE(TRIM(K150)," (s)","")),COUNTIF(K202:U202,SUBSTITUTE(TRIM(K150)," (s)","")),COUNTIF(K204:U204,SUBSTITUTE(TRIM(K150)," (s)","")))&gt;0,IF(ROUND(T150,3)&gt;=1,ROUND(T150,3)&amp;" L",ROUND(T150*100,0)&amp;" cl"),IF(SUM(COUNTIF(V201:AA201,SUBSTITUTE(TRIM(K150)," (s)","")),COUNTIF(V203:AA203,SUBSTITUTE(TRIM(K150)," (s)","")),COUNTIF(V202:AA202,SUBSTITUTE(TRIM(K150)," (s)","")),COUNTIF(V204:AA204,SUBSTITUTE(TRIM(K150)," (s)","")))&gt;0,IF(ROUND(T150,3)&gt;=1,ROUND(T150,3)&amp;" Kg",ROUND(T150*1000,0)&amp;" g"),"")))))</f>
        <v/>
      </c>
      <c r="V150" s="379">
        <v>1</v>
      </c>
      <c r="W150" s="714">
        <f t="shared" si="18"/>
        <v>0</v>
      </c>
      <c r="X150" s="967">
        <f t="shared" si="17"/>
        <v>0</v>
      </c>
      <c r="Y150" s="768"/>
      <c r="Z150" s="769"/>
      <c r="AA150" s="770"/>
      <c r="AB150" s="969"/>
      <c r="AC150" s="969"/>
      <c r="AD150" s="969"/>
      <c r="AE150" s="9">
        <v>1</v>
      </c>
    </row>
    <row r="151" spans="2:31" ht="15.75">
      <c r="B151" s="695" t="str">
        <f t="shared" si="19"/>
        <v>►</v>
      </c>
      <c r="C151" s="979" t="str">
        <f>C143</f>
        <v>N NOM DE VOTRE RECETTE | collez la--FAMILLE| Auteur &gt; VOUS</v>
      </c>
      <c r="D151" s="980">
        <f>D143</f>
        <v>1</v>
      </c>
      <c r="E151" s="979" t="str">
        <f>E143</f>
        <v>coupe</v>
      </c>
      <c r="F151" s="981" t="str">
        <f>F143</f>
        <v>Recette mère ► Desserts assiette</v>
      </c>
      <c r="G151" s="41"/>
      <c r="H151" s="6"/>
      <c r="I151" s="22" t="str">
        <f t="shared" si="15"/>
        <v/>
      </c>
      <c r="J151" s="50"/>
      <c r="K151" s="711"/>
      <c r="L151" s="732">
        <f>IF(OR(M151="",M151=0),0,M151*IFERROR(_xlfn.XLOOKUP(K151,K201:AA201,K202:AA202,"",0,1)*J151*IF(G151&gt;0,G151,1),IFERROR(_xlfn.XLOOKUP(K151,K203:AA203,K204:AA204,"",0,1)*J151*IF(G151&gt;0,G151,1),0)))</f>
        <v>0</v>
      </c>
      <c r="M151" s="712">
        <v>1</v>
      </c>
      <c r="N151" s="713"/>
      <c r="O151" s="1071"/>
      <c r="P151" s="1018">
        <f>IF(L192=0,0,(L151/L192)*Q146*1000)</f>
        <v>0</v>
      </c>
      <c r="Q151" s="46">
        <f>IF(L192=0,0,(G151/L192)*Q146)</f>
        <v>0</v>
      </c>
      <c r="R151" s="735">
        <f>IF(Z142&lt;&gt;0,G151*M151*L142,0)</f>
        <v>0</v>
      </c>
      <c r="S151" s="772">
        <f t="shared" si="16"/>
        <v>0</v>
      </c>
      <c r="T151" s="44" t="str">
        <f>IF(OR(Z142="",Z142=0,L151=0),"",L151*M151*L142)</f>
        <v/>
      </c>
      <c r="U151" s="384" t="str">
        <f>IF(K151="","",IF(T151="","",IF(T151=0,0,IF(SUM(COUNTIF(K201:U201,SUBSTITUTE(TRIM(K151)," (s)","")),COUNTIF(K203:U203,SUBSTITUTE(TRIM(K151)," (s)","")),COUNTIF(K202:U202,SUBSTITUTE(TRIM(K151)," (s)","")),COUNTIF(K204:U204,SUBSTITUTE(TRIM(K151)," (s)","")))&gt;0,IF(ROUND(T151,3)&gt;=1,ROUND(T151,3)&amp;" L",ROUND(T151*100,0)&amp;" cl"),IF(SUM(COUNTIF(V201:AA201,SUBSTITUTE(TRIM(K151)," (s)","")),COUNTIF(V203:AA203,SUBSTITUTE(TRIM(K151)," (s)","")),COUNTIF(V202:AA202,SUBSTITUTE(TRIM(K151)," (s)","")),COUNTIF(V204:AA204,SUBSTITUTE(TRIM(K151)," (s)","")))&gt;0,IF(ROUND(T151,3)&gt;=1,ROUND(T151,3)&amp;" Kg",ROUND(T151*1000,0)&amp;" g"),"")))))</f>
        <v/>
      </c>
      <c r="V151" s="379">
        <v>1</v>
      </c>
      <c r="W151" s="714">
        <f t="shared" si="18"/>
        <v>0</v>
      </c>
      <c r="X151" s="967">
        <f t="shared" si="17"/>
        <v>0</v>
      </c>
      <c r="Y151" s="768"/>
      <c r="Z151" s="769"/>
      <c r="AA151" s="770"/>
      <c r="AB151" s="969"/>
      <c r="AC151" s="969"/>
      <c r="AD151" s="969"/>
      <c r="AE151" s="9">
        <v>1</v>
      </c>
    </row>
    <row r="152" spans="2:31" ht="15.75">
      <c r="B152" s="695" t="str">
        <f t="shared" si="19"/>
        <v>►</v>
      </c>
      <c r="C152" s="979" t="str">
        <f>C143</f>
        <v>N NOM DE VOTRE RECETTE | collez la--FAMILLE| Auteur &gt; VOUS</v>
      </c>
      <c r="D152" s="980">
        <f>D143</f>
        <v>1</v>
      </c>
      <c r="E152" s="979" t="str">
        <f>E143</f>
        <v>coupe</v>
      </c>
      <c r="F152" s="981" t="str">
        <f>F143</f>
        <v>Recette mère ► Desserts assiette</v>
      </c>
      <c r="G152" s="41"/>
      <c r="H152" s="6"/>
      <c r="I152" s="22" t="str">
        <f t="shared" si="15"/>
        <v/>
      </c>
      <c r="J152" s="50"/>
      <c r="K152" s="711"/>
      <c r="L152" s="732">
        <f>IF(OR(M152="",M152=0),0,M152*IFERROR(_xlfn.XLOOKUP(K152,K201:AA201,K202:AA202,"",0,1)*J152*IF(G152&gt;0,G152,1),IFERROR(_xlfn.XLOOKUP(K152,K203:AA203,K204:AA204,"",0,1)*J152*IF(G152&gt;0,G152,1),0)))</f>
        <v>0</v>
      </c>
      <c r="M152" s="712">
        <v>1</v>
      </c>
      <c r="N152" s="713"/>
      <c r="O152" s="1071"/>
      <c r="P152" s="1018">
        <f>IF(L192=0,0,(L152/L192)*Q146*1000)</f>
        <v>0</v>
      </c>
      <c r="Q152" s="46">
        <f>IF(L192=0,0,(G152/L192)*Q146)</f>
        <v>0</v>
      </c>
      <c r="R152" s="734">
        <f>IF(Z142&lt;&gt;0,G152*M152*L142,0)</f>
        <v>0</v>
      </c>
      <c r="S152" s="771">
        <f t="shared" si="16"/>
        <v>0</v>
      </c>
      <c r="T152" s="44" t="str">
        <f>IF(OR(Z142="",Z142=0,L152=0),"",L152*M152*L142)</f>
        <v/>
      </c>
      <c r="U152" s="380" t="str">
        <f>IF(K152="","",IF(T152="","",IF(T152=0,0,IF(SUM(COUNTIF(K201:U201,SUBSTITUTE(TRIM(K152)," (s)","")),COUNTIF(K203:U203,SUBSTITUTE(TRIM(K152)," (s)","")),COUNTIF(K202:U202,SUBSTITUTE(TRIM(K152)," (s)","")),COUNTIF(K204:U204,SUBSTITUTE(TRIM(K152)," (s)","")))&gt;0,IF(ROUND(T152,3)&gt;=1,ROUND(T152,3)&amp;" L",ROUND(T152*100,0)&amp;" cl"),IF(SUM(COUNTIF(V201:AA201,SUBSTITUTE(TRIM(K152)," (s)","")),COUNTIF(V203:AA203,SUBSTITUTE(TRIM(K152)," (s)","")),COUNTIF(V202:AA202,SUBSTITUTE(TRIM(K152)," (s)","")),COUNTIF(V204:AA204,SUBSTITUTE(TRIM(K152)," (s)","")))&gt;0,IF(ROUND(T152,3)&gt;=1,ROUND(T152,3)&amp;" Kg",ROUND(T152*1000,0)&amp;" g"),"")))))</f>
        <v/>
      </c>
      <c r="V152" s="379">
        <v>1</v>
      </c>
      <c r="W152" s="714">
        <f t="shared" si="18"/>
        <v>0</v>
      </c>
      <c r="X152" s="967">
        <f t="shared" si="17"/>
        <v>0</v>
      </c>
      <c r="Y152" s="768"/>
      <c r="Z152" s="769"/>
      <c r="AA152" s="770"/>
      <c r="AB152" s="969"/>
      <c r="AC152" s="969"/>
      <c r="AD152" s="969"/>
      <c r="AE152" s="9">
        <v>1</v>
      </c>
    </row>
    <row r="153" spans="2:31" ht="15.75">
      <c r="B153" s="695" t="str">
        <f t="shared" si="19"/>
        <v>►</v>
      </c>
      <c r="C153" s="979" t="str">
        <f>C143</f>
        <v>N NOM DE VOTRE RECETTE | collez la--FAMILLE| Auteur &gt; VOUS</v>
      </c>
      <c r="D153" s="980">
        <f>D143</f>
        <v>1</v>
      </c>
      <c r="E153" s="979" t="str">
        <f>E143</f>
        <v>coupe</v>
      </c>
      <c r="F153" s="981" t="str">
        <f>F143</f>
        <v>Recette mère ► Desserts assiette</v>
      </c>
      <c r="G153" s="41"/>
      <c r="H153" s="6"/>
      <c r="I153" s="22" t="str">
        <f t="shared" si="15"/>
        <v/>
      </c>
      <c r="J153" s="50"/>
      <c r="K153" s="711"/>
      <c r="L153" s="732">
        <f>IF(OR(M153="",M153=0),0,M153*IFERROR(_xlfn.XLOOKUP(K153,K201:AA201,K202:AA202,"",0,1)*J153*IF(G153&gt;0,G153,1),IFERROR(_xlfn.XLOOKUP(K153,K203:AA203,K204:AA204,"",0,1)*J153*IF(G153&gt;0,G153,1),0)))</f>
        <v>0</v>
      </c>
      <c r="M153" s="712">
        <v>1</v>
      </c>
      <c r="N153" s="713"/>
      <c r="O153" s="1071"/>
      <c r="P153" s="1018">
        <f>IF(L192=0,0,(L153/L192)*Q146*1000)</f>
        <v>0</v>
      </c>
      <c r="Q153" s="46">
        <f>IF(L192=0,0,(G153/L192)*Q146)</f>
        <v>0</v>
      </c>
      <c r="R153" s="735">
        <f>IF(Z142&lt;&gt;0,G153*M153*L142,0)</f>
        <v>0</v>
      </c>
      <c r="S153" s="772">
        <f t="shared" si="16"/>
        <v>0</v>
      </c>
      <c r="T153" s="44" t="str">
        <f>IF(OR(Z142="",Z142=0,L153=0),"",L153*M153*L142)</f>
        <v/>
      </c>
      <c r="U153" s="387" t="str">
        <f>IF(K153="","",IF(T153="","",IF(T153=0,0,IF(SUM(COUNTIF(K201:U201,SUBSTITUTE(TRIM(K153)," (s)","")),COUNTIF(K203:U203,SUBSTITUTE(TRIM(K153)," (s)","")),COUNTIF(K202:U202,SUBSTITUTE(TRIM(K153)," (s)","")),COUNTIF(K204:U204,SUBSTITUTE(TRIM(K153)," (s)","")))&gt;0,IF(ROUND(T153,3)&gt;=1,ROUND(T153,3)&amp;" L",ROUND(T153*100,0)&amp;" cl"),IF(SUM(COUNTIF(V201:AA201,SUBSTITUTE(TRIM(K153)," (s)","")),COUNTIF(V203:AA203,SUBSTITUTE(TRIM(K153)," (s)","")),COUNTIF(V202:AA202,SUBSTITUTE(TRIM(K153)," (s)","")),COUNTIF(V204:AA204,SUBSTITUTE(TRIM(K153)," (s)","")))&gt;0,IF(ROUND(T153,3)&gt;=1,ROUND(T153,3)&amp;" Kg",ROUND(T153*1000,0)&amp;" g"),"")))))</f>
        <v/>
      </c>
      <c r="V153" s="379"/>
      <c r="W153" s="714">
        <f t="shared" si="18"/>
        <v>0</v>
      </c>
      <c r="X153" s="967">
        <f t="shared" si="17"/>
        <v>0</v>
      </c>
      <c r="Y153" s="768"/>
      <c r="Z153" s="769"/>
      <c r="AA153" s="770"/>
      <c r="AB153" s="969"/>
      <c r="AC153" s="969"/>
      <c r="AD153" s="969"/>
      <c r="AE153" s="9">
        <v>1</v>
      </c>
    </row>
    <row r="154" spans="2:31" ht="15.75">
      <c r="B154" s="695" t="str">
        <f>IF(N154&lt;&gt;"","A","►")</f>
        <v>►</v>
      </c>
      <c r="C154" s="979" t="str">
        <f>C143</f>
        <v>N NOM DE VOTRE RECETTE | collez la--FAMILLE| Auteur &gt; VOUS</v>
      </c>
      <c r="D154" s="980">
        <f>D143</f>
        <v>1</v>
      </c>
      <c r="E154" s="979" t="str">
        <f>E143</f>
        <v>coupe</v>
      </c>
      <c r="F154" s="981" t="str">
        <f>F143</f>
        <v>Recette mère ► Desserts assiette</v>
      </c>
      <c r="G154" s="41"/>
      <c r="H154" s="6"/>
      <c r="I154" s="22" t="str">
        <f t="shared" si="15"/>
        <v/>
      </c>
      <c r="J154" s="50"/>
      <c r="K154" s="711"/>
      <c r="L154" s="732">
        <f>IF(OR(M154="",M154=0),0,M154*IFERROR(_xlfn.XLOOKUP(K154,K201:AA201,K202:AA202,"",0,1)*J154*IF(G154&gt;0,G154,1),IFERROR(_xlfn.XLOOKUP(K154,K203:AA203,K204:AA204,"",0,1)*J154*IF(G154&gt;0,G154,1),0)))</f>
        <v>0</v>
      </c>
      <c r="M154" s="712">
        <v>1</v>
      </c>
      <c r="N154" s="713"/>
      <c r="O154" s="1071"/>
      <c r="P154" s="1018">
        <f>IF(L192=0,0,(L154/L192)*Q146*1000)</f>
        <v>0</v>
      </c>
      <c r="Q154" s="46">
        <f>IF(L192=0,0,(G154/L192)*Q146)</f>
        <v>0</v>
      </c>
      <c r="R154" s="734">
        <f>IF(Z142&lt;&gt;0,G154*M154*L142,0)</f>
        <v>0</v>
      </c>
      <c r="S154" s="771">
        <f t="shared" si="16"/>
        <v>0</v>
      </c>
      <c r="T154" s="44" t="str">
        <f>IF(OR(Z142="",Z142=0,L154=0),"",L154*M154*L142)</f>
        <v/>
      </c>
      <c r="U154" s="380" t="str">
        <f>IF(K154="","",IF(T154="","",IF(T154=0,0,IF(SUM(COUNTIF(K201:U201,SUBSTITUTE(TRIM(K154)," (s)","")),COUNTIF(K203:U203,SUBSTITUTE(TRIM(K154)," (s)","")),COUNTIF(K202:U202,SUBSTITUTE(TRIM(K154)," (s)","")),COUNTIF(K204:U204,SUBSTITUTE(TRIM(K154)," (s)","")))&gt;0,IF(ROUND(T154,3)&gt;=1,ROUND(T154,3)&amp;" L",ROUND(T154*100,0)&amp;" cl"),IF(SUM(COUNTIF(V201:AA201,SUBSTITUTE(TRIM(K154)," (s)","")),COUNTIF(V203:AA203,SUBSTITUTE(TRIM(K154)," (s)","")),COUNTIF(V202:AA202,SUBSTITUTE(TRIM(K154)," (s)","")),COUNTIF(V204:AA204,SUBSTITUTE(TRIM(K154)," (s)","")))&gt;0,IF(ROUND(T154,3)&gt;=1,ROUND(T154,3)&amp;" Kg",ROUND(T154*1000,0)&amp;" g"),"")))))</f>
        <v/>
      </c>
      <c r="V154" s="379"/>
      <c r="W154" s="714">
        <f t="shared" si="18"/>
        <v>0</v>
      </c>
      <c r="X154" s="967">
        <f t="shared" si="17"/>
        <v>0</v>
      </c>
      <c r="Y154" s="1031" t="s">
        <v>640</v>
      </c>
      <c r="Z154" s="769">
        <v>46055.744381828707</v>
      </c>
      <c r="AA154" s="770">
        <v>46060.744386574072</v>
      </c>
      <c r="AB154" s="969"/>
      <c r="AC154" s="969"/>
      <c r="AD154" s="969"/>
      <c r="AE154" s="9">
        <v>1</v>
      </c>
    </row>
    <row r="155" spans="2:31" ht="15.75">
      <c r="B155" s="695" t="str">
        <f t="shared" ref="B155:B189" si="20">IF(N155&lt;&gt;"","A","►")</f>
        <v>►</v>
      </c>
      <c r="C155" s="979" t="str">
        <f>C143</f>
        <v>N NOM DE VOTRE RECETTE | collez la--FAMILLE| Auteur &gt; VOUS</v>
      </c>
      <c r="D155" s="980">
        <f>D143</f>
        <v>1</v>
      </c>
      <c r="E155" s="979" t="str">
        <f>E143</f>
        <v>coupe</v>
      </c>
      <c r="F155" s="981" t="str">
        <f>F143</f>
        <v>Recette mère ► Desserts assiette</v>
      </c>
      <c r="G155" s="41"/>
      <c r="H155" s="6"/>
      <c r="I155" s="22" t="str">
        <f t="shared" si="15"/>
        <v/>
      </c>
      <c r="J155" s="50"/>
      <c r="K155" s="711"/>
      <c r="L155" s="732">
        <f>IF(OR(M155="",M155=0),0,M155*IFERROR(_xlfn.XLOOKUP(K155,K201:AA201,K202:AA202,"",0,1)*J155*IF(G155&gt;0,G155,1),IFERROR(_xlfn.XLOOKUP(K155,K203:AA203,K204:AA204,"",0,1)*J155*IF(G155&gt;0,G155,1),0)))</f>
        <v>0</v>
      </c>
      <c r="M155" s="712">
        <v>1</v>
      </c>
      <c r="N155" s="713"/>
      <c r="O155" s="1071"/>
      <c r="P155" s="1018">
        <f>IF(L192=0,0,(L155/L192)*Q146*1000)</f>
        <v>0</v>
      </c>
      <c r="Q155" s="46">
        <f>IF(L192=0,0,(G155/L192)*Q146)</f>
        <v>0</v>
      </c>
      <c r="R155" s="735">
        <f>IF(Z142&lt;&gt;0,G155*M155*L142,0)</f>
        <v>0</v>
      </c>
      <c r="S155" s="772">
        <f t="shared" si="16"/>
        <v>0</v>
      </c>
      <c r="T155" s="44" t="str">
        <f>IF(OR(Z142="",Z142=0,L155=0),"",L155*M155*L142)</f>
        <v/>
      </c>
      <c r="U155" s="387" t="str">
        <f>IF(K155="","",IF(T155="","",IF(T155=0,0,IF(SUM(COUNTIF(K201:U201,SUBSTITUTE(TRIM(K155)," (s)","")),COUNTIF(K203:U203,SUBSTITUTE(TRIM(K155)," (s)","")),COUNTIF(K202:U202,SUBSTITUTE(TRIM(K155)," (s)","")),COUNTIF(K204:U204,SUBSTITUTE(TRIM(K155)," (s)","")))&gt;0,IF(ROUND(T155,3)&gt;=1,ROUND(T155,3)&amp;" L",ROUND(T155*100,0)&amp;" cl"),IF(SUM(COUNTIF(V201:AA201,SUBSTITUTE(TRIM(K155)," (s)","")),COUNTIF(V203:AA203,SUBSTITUTE(TRIM(K155)," (s)","")),COUNTIF(V202:AA202,SUBSTITUTE(TRIM(K155)," (s)","")),COUNTIF(V204:AA204,SUBSTITUTE(TRIM(K155)," (s)","")))&gt;0,IF(ROUND(T155,3)&gt;=1,ROUND(T155,3)&amp;" Kg",ROUND(T155*1000,0)&amp;" g"),"")))))</f>
        <v/>
      </c>
      <c r="V155" s="379"/>
      <c r="W155" s="714">
        <f t="shared" si="18"/>
        <v>0</v>
      </c>
      <c r="X155" s="967">
        <f t="shared" si="17"/>
        <v>0</v>
      </c>
      <c r="Y155" s="768"/>
      <c r="Z155" s="769"/>
      <c r="AA155" s="770"/>
      <c r="AB155" s="969"/>
      <c r="AC155" s="969"/>
      <c r="AD155" s="969"/>
      <c r="AE155" s="9">
        <v>1</v>
      </c>
    </row>
    <row r="156" spans="2:31" ht="15.75">
      <c r="B156" s="695" t="str">
        <f t="shared" si="20"/>
        <v>►</v>
      </c>
      <c r="C156" s="979" t="str">
        <f>C143</f>
        <v>N NOM DE VOTRE RECETTE | collez la--FAMILLE| Auteur &gt; VOUS</v>
      </c>
      <c r="D156" s="980">
        <f>D143</f>
        <v>1</v>
      </c>
      <c r="E156" s="979" t="str">
        <f>E143</f>
        <v>coupe</v>
      </c>
      <c r="F156" s="981" t="str">
        <f>F143</f>
        <v>Recette mère ► Desserts assiette</v>
      </c>
      <c r="G156" s="41"/>
      <c r="H156" s="6"/>
      <c r="I156" s="22" t="str">
        <f t="shared" si="15"/>
        <v/>
      </c>
      <c r="J156" s="50"/>
      <c r="K156" s="711"/>
      <c r="L156" s="732">
        <f>IF(OR(M156="",M156=0),0,M156*IFERROR(_xlfn.XLOOKUP(K156,K201:AA201,K202:AA202,"",0,1)*J156*IF(G156&gt;0,G156,1),IFERROR(_xlfn.XLOOKUP(K156,K203:AA203,K204:AA204,"",0,1)*J156*IF(G156&gt;0,G156,1),0)))</f>
        <v>0</v>
      </c>
      <c r="M156" s="712">
        <v>1</v>
      </c>
      <c r="N156" s="713"/>
      <c r="O156" s="1071" t="s">
        <v>622</v>
      </c>
      <c r="P156" s="1018">
        <f>IF(L192=0,0,(L156/L192)*Q146*1000)</f>
        <v>0</v>
      </c>
      <c r="Q156" s="46">
        <f>IF(L192=0,0,(G156/L192)*Q146)</f>
        <v>0</v>
      </c>
      <c r="R156" s="734">
        <f>IF(Z142&lt;&gt;0,G156*M156*L142,0)</f>
        <v>0</v>
      </c>
      <c r="S156" s="771">
        <f t="shared" si="16"/>
        <v>0</v>
      </c>
      <c r="T156" s="44" t="str">
        <f>IF(OR(Z142="",Z142=0,L156=0),"",L156*M156*L142)</f>
        <v/>
      </c>
      <c r="U156" s="380" t="str">
        <f>IF(K156="","",IF(T156="","",IF(T156=0,0,IF(SUM(COUNTIF(K201:U201,SUBSTITUTE(TRIM(K156)," (s)","")),COUNTIF(K203:U203,SUBSTITUTE(TRIM(K156)," (s)","")),COUNTIF(K202:U202,SUBSTITUTE(TRIM(K156)," (s)","")),COUNTIF(K204:U204,SUBSTITUTE(TRIM(K156)," (s)","")))&gt;0,IF(ROUND(T156,3)&gt;=1,ROUND(T156,3)&amp;" L",ROUND(T156*100,0)&amp;" cl"),IF(SUM(COUNTIF(V201:AA201,SUBSTITUTE(TRIM(K156)," (s)","")),COUNTIF(V203:AA203,SUBSTITUTE(TRIM(K156)," (s)","")),COUNTIF(V202:AA202,SUBSTITUTE(TRIM(K156)," (s)","")),COUNTIF(V204:AA204,SUBSTITUTE(TRIM(K156)," (s)","")))&gt;0,IF(ROUND(T156,3)&gt;=1,ROUND(T156,3)&amp;" Kg",ROUND(T156*1000,0)&amp;" g"),"")))))</f>
        <v/>
      </c>
      <c r="V156" s="379"/>
      <c r="W156" s="714">
        <f t="shared" si="18"/>
        <v>0</v>
      </c>
      <c r="X156" s="967">
        <f t="shared" si="17"/>
        <v>0</v>
      </c>
      <c r="Y156" s="768"/>
      <c r="Z156" s="769"/>
      <c r="AA156" s="770"/>
      <c r="AB156" s="969"/>
      <c r="AC156" s="969"/>
      <c r="AD156" s="969"/>
      <c r="AE156" s="9">
        <v>1</v>
      </c>
    </row>
    <row r="157" spans="2:31" ht="15.75">
      <c r="B157" s="695" t="str">
        <f t="shared" si="20"/>
        <v>►</v>
      </c>
      <c r="C157" s="979" t="str">
        <f>C143</f>
        <v>N NOM DE VOTRE RECETTE | collez la--FAMILLE| Auteur &gt; VOUS</v>
      </c>
      <c r="D157" s="980">
        <f>D143</f>
        <v>1</v>
      </c>
      <c r="E157" s="979" t="str">
        <f>E143</f>
        <v>coupe</v>
      </c>
      <c r="F157" s="981" t="str">
        <f>F143</f>
        <v>Recette mère ► Desserts assiette</v>
      </c>
      <c r="G157" s="41"/>
      <c r="H157" s="6"/>
      <c r="I157" s="22" t="str">
        <f t="shared" si="15"/>
        <v/>
      </c>
      <c r="J157" s="50"/>
      <c r="K157" s="711"/>
      <c r="L157" s="732">
        <f>IF(OR(M157="",M157=0),0,M157*IFERROR(_xlfn.XLOOKUP(K157,K201:AA201,K202:AA202,"",0,1)*J157*IF(G157&gt;0,G157,1),IFERROR(_xlfn.XLOOKUP(K157,K203:AA203,K204:AA204,"",0,1)*J157*IF(G157&gt;0,G157,1),0)))</f>
        <v>0</v>
      </c>
      <c r="M157" s="712">
        <v>1</v>
      </c>
      <c r="N157" s="713"/>
      <c r="O157" s="1071" t="s">
        <v>622</v>
      </c>
      <c r="P157" s="1018">
        <f>IF(L192=0,0,(L157/L192)*Q146*1000)</f>
        <v>0</v>
      </c>
      <c r="Q157" s="46">
        <f>IF(L192=0,0,(G157/L192)*Q146)</f>
        <v>0</v>
      </c>
      <c r="R157" s="735">
        <f>IF(Z142&lt;&gt;0,G157*M157*L142,0)</f>
        <v>0</v>
      </c>
      <c r="S157" s="772">
        <f t="shared" si="16"/>
        <v>0</v>
      </c>
      <c r="T157" s="44" t="str">
        <f>IF(OR(Z142="",Z142=0,L157=0),"",L157*M157*L142)</f>
        <v/>
      </c>
      <c r="U157" s="388" t="str">
        <f>IF(K157="","",IF(T157="","",IF(T157=0,0,IF(SUM(COUNTIF(K201:U201,SUBSTITUTE(TRIM(K157)," (s)","")),COUNTIF(K203:U203,SUBSTITUTE(TRIM(K157)," (s)","")),COUNTIF(K202:U202,SUBSTITUTE(TRIM(K157)," (s)","")),COUNTIF(K204:U204,SUBSTITUTE(TRIM(K157)," (s)","")))&gt;0,IF(ROUND(T157,3)&gt;=1,ROUND(T157,3)&amp;" L",ROUND(T157*100,0)&amp;" cl"),IF(SUM(COUNTIF(V201:AA201,SUBSTITUTE(TRIM(K157)," (s)","")),COUNTIF(V203:AA203,SUBSTITUTE(TRIM(K157)," (s)","")),COUNTIF(V202:AA202,SUBSTITUTE(TRIM(K157)," (s)","")),COUNTIF(V204:AA204,SUBSTITUTE(TRIM(K157)," (s)","")))&gt;0,IF(ROUND(T157,3)&gt;=1,ROUND(T157,3)&amp;" Kg",ROUND(T157*1000,0)&amp;" g"),"")))))</f>
        <v/>
      </c>
      <c r="V157" s="379"/>
      <c r="W157" s="714">
        <f t="shared" si="18"/>
        <v>0</v>
      </c>
      <c r="X157" s="967">
        <f t="shared" si="17"/>
        <v>0</v>
      </c>
      <c r="Y157" s="768"/>
      <c r="Z157" s="769"/>
      <c r="AA157" s="770"/>
      <c r="AB157" s="969"/>
      <c r="AC157" s="969"/>
      <c r="AD157" s="969"/>
      <c r="AE157" s="9">
        <v>1</v>
      </c>
    </row>
    <row r="158" spans="2:31" ht="15.75">
      <c r="B158" s="695" t="str">
        <f t="shared" si="20"/>
        <v>►</v>
      </c>
      <c r="C158" s="979" t="str">
        <f>C143</f>
        <v>N NOM DE VOTRE RECETTE | collez la--FAMILLE| Auteur &gt; VOUS</v>
      </c>
      <c r="D158" s="980">
        <f>D143</f>
        <v>1</v>
      </c>
      <c r="E158" s="979" t="str">
        <f>E143</f>
        <v>coupe</v>
      </c>
      <c r="F158" s="981" t="str">
        <f>F143</f>
        <v>Recette mère ► Desserts assiette</v>
      </c>
      <c r="G158" s="41"/>
      <c r="H158" s="6"/>
      <c r="I158" s="22" t="str">
        <f t="shared" si="15"/>
        <v/>
      </c>
      <c r="J158" s="50"/>
      <c r="K158" s="711"/>
      <c r="L158" s="732">
        <f>IF(OR(M158="",M158=0),0,M158*IFERROR(_xlfn.XLOOKUP(K158,K201:AA201,K202:AA202,"",0,1)*J158*IF(G158&gt;0,G158,1),IFERROR(_xlfn.XLOOKUP(K158,K203:AA203,K204:AA204,"",0,1)*J158*IF(G158&gt;0,G158,1),0)))</f>
        <v>0</v>
      </c>
      <c r="M158" s="712">
        <v>1</v>
      </c>
      <c r="N158" s="713"/>
      <c r="O158" s="1071" t="s">
        <v>622</v>
      </c>
      <c r="P158" s="1018">
        <f>IF(L192=0,0,(L158/L192)*Q146*1000)</f>
        <v>0</v>
      </c>
      <c r="Q158" s="46">
        <f>IF(L192=0,0,(G158/L192)*Q146)</f>
        <v>0</v>
      </c>
      <c r="R158" s="734">
        <f>IF(Z142&lt;&gt;0,G158*M158*L142,0)</f>
        <v>0</v>
      </c>
      <c r="S158" s="771">
        <f t="shared" si="16"/>
        <v>0</v>
      </c>
      <c r="T158" s="44" t="str">
        <f>IF(OR(Z142="",Z142=0,L158=0),"",L158*M158*L142)</f>
        <v/>
      </c>
      <c r="U158" s="380" t="str">
        <f>IF(K158="","",IF(T158="","",IF(T158=0,0,IF(SUM(COUNTIF(K201:U201,SUBSTITUTE(TRIM(K158)," (s)","")),COUNTIF(K203:U203,SUBSTITUTE(TRIM(K158)," (s)","")),COUNTIF(K202:U202,SUBSTITUTE(TRIM(K158)," (s)","")),COUNTIF(K204:U204,SUBSTITUTE(TRIM(K158)," (s)","")))&gt;0,IF(ROUND(T158,3)&gt;=1,ROUND(T158,3)&amp;" L",ROUND(T158*100,0)&amp;" cl"),IF(SUM(COUNTIF(V201:AA201,SUBSTITUTE(TRIM(K158)," (s)","")),COUNTIF(V203:AA203,SUBSTITUTE(TRIM(K158)," (s)","")),COUNTIF(V202:AA202,SUBSTITUTE(TRIM(K158)," (s)","")),COUNTIF(V204:AA204,SUBSTITUTE(TRIM(K158)," (s)","")))&gt;0,IF(ROUND(T158,3)&gt;=1,ROUND(T158,3)&amp;" Kg",ROUND(T158*1000,0)&amp;" g"),"")))))</f>
        <v/>
      </c>
      <c r="V158" s="379"/>
      <c r="W158" s="714">
        <f t="shared" si="18"/>
        <v>0</v>
      </c>
      <c r="X158" s="967">
        <f t="shared" si="17"/>
        <v>0</v>
      </c>
      <c r="Y158" s="768"/>
      <c r="Z158" s="769"/>
      <c r="AA158" s="770"/>
      <c r="AB158" s="969"/>
      <c r="AC158" s="969"/>
      <c r="AD158" s="969"/>
      <c r="AE158" s="9">
        <v>1</v>
      </c>
    </row>
    <row r="159" spans="2:31" ht="15.75">
      <c r="B159" s="695" t="str">
        <f t="shared" si="20"/>
        <v>►</v>
      </c>
      <c r="C159" s="979" t="str">
        <f>C143</f>
        <v>N NOM DE VOTRE RECETTE | collez la--FAMILLE| Auteur &gt; VOUS</v>
      </c>
      <c r="D159" s="980">
        <f>D143</f>
        <v>1</v>
      </c>
      <c r="E159" s="979" t="str">
        <f>E143</f>
        <v>coupe</v>
      </c>
      <c r="F159" s="981" t="str">
        <f>F143</f>
        <v>Recette mère ► Desserts assiette</v>
      </c>
      <c r="G159" s="41"/>
      <c r="H159" s="6"/>
      <c r="I159" s="22" t="str">
        <f t="shared" si="15"/>
        <v/>
      </c>
      <c r="J159" s="50"/>
      <c r="K159" s="711"/>
      <c r="L159" s="732">
        <f>IF(OR(M159="",M159=0),0,M159*IFERROR(_xlfn.XLOOKUP(K159,K201:AA201,K202:AA202,"",0,1)*J159*IF(G159&gt;0,G159,1),IFERROR(_xlfn.XLOOKUP(K159,K203:AA203,K204:AA204,"",0,1)*J159*IF(G159&gt;0,G159,1),0)))</f>
        <v>0</v>
      </c>
      <c r="M159" s="712">
        <v>1</v>
      </c>
      <c r="N159" s="713"/>
      <c r="O159" s="1071" t="s">
        <v>622</v>
      </c>
      <c r="P159" s="1018">
        <f>IF(L192=0,0,(L159/L192)*Q146*1000)</f>
        <v>0</v>
      </c>
      <c r="Q159" s="46">
        <f>IF(L192=0,0,(G159/L192)*Q146)</f>
        <v>0</v>
      </c>
      <c r="R159" s="735">
        <f>IF(Z142&lt;&gt;0,G159*M159*L142,0)</f>
        <v>0</v>
      </c>
      <c r="S159" s="772">
        <f t="shared" si="16"/>
        <v>0</v>
      </c>
      <c r="T159" s="44" t="str">
        <f>IF(OR(Z142="",Z142=0,L159=0),"",L159*M159*L142)</f>
        <v/>
      </c>
      <c r="U159" s="388" t="str">
        <f>IF(K159="","",IF(T159="","",IF(T159=0,0,IF(SUM(COUNTIF(K201:U201,SUBSTITUTE(TRIM(K159)," (s)","")),COUNTIF(K203:U203,SUBSTITUTE(TRIM(K159)," (s)","")),COUNTIF(K202:U202,SUBSTITUTE(TRIM(K159)," (s)","")),COUNTIF(K204:U204,SUBSTITUTE(TRIM(K159)," (s)","")))&gt;0,IF(ROUND(T159,3)&gt;=1,ROUND(T159,3)&amp;" L",ROUND(T159*100,0)&amp;" cl"),IF(SUM(COUNTIF(V201:AA201,SUBSTITUTE(TRIM(K159)," (s)","")),COUNTIF(V203:AA203,SUBSTITUTE(TRIM(K159)," (s)","")),COUNTIF(V202:AA202,SUBSTITUTE(TRIM(K159)," (s)","")),COUNTIF(V204:AA204,SUBSTITUTE(TRIM(K159)," (s)","")))&gt;0,IF(ROUND(T159,3)&gt;=1,ROUND(T159,3)&amp;" Kg",ROUND(T159*1000,0)&amp;" g"),"")))))</f>
        <v/>
      </c>
      <c r="V159" s="379"/>
      <c r="W159" s="714">
        <f t="shared" si="18"/>
        <v>0</v>
      </c>
      <c r="X159" s="967">
        <f t="shared" si="17"/>
        <v>0</v>
      </c>
      <c r="Y159" s="768"/>
      <c r="Z159" s="769"/>
      <c r="AA159" s="770"/>
      <c r="AB159" s="969"/>
      <c r="AC159" s="969"/>
      <c r="AD159" s="969"/>
      <c r="AE159" s="9">
        <v>1</v>
      </c>
    </row>
    <row r="160" spans="2:31" ht="15.75">
      <c r="B160" s="695" t="str">
        <f t="shared" si="20"/>
        <v>►</v>
      </c>
      <c r="C160" s="979" t="str">
        <f>C143</f>
        <v>N NOM DE VOTRE RECETTE | collez la--FAMILLE| Auteur &gt; VOUS</v>
      </c>
      <c r="D160" s="980">
        <f>D143</f>
        <v>1</v>
      </c>
      <c r="E160" s="979" t="str">
        <f>E143</f>
        <v>coupe</v>
      </c>
      <c r="F160" s="981" t="str">
        <f>F143</f>
        <v>Recette mère ► Desserts assiette</v>
      </c>
      <c r="G160" s="41"/>
      <c r="H160" s="6"/>
      <c r="I160" s="22" t="str">
        <f t="shared" si="15"/>
        <v/>
      </c>
      <c r="J160" s="50"/>
      <c r="K160" s="711"/>
      <c r="L160" s="732">
        <f>IF(OR(M160="",M160=0),0,M160*IFERROR(_xlfn.XLOOKUP(K160,K201:AA201,K202:AA202,"",0,1)*J160*IF(G160&gt;0,G160,1),IFERROR(_xlfn.XLOOKUP(K160,K203:AA203,K204:AA204,"",0,1)*J160*IF(G160&gt;0,G160,1),0)))</f>
        <v>0</v>
      </c>
      <c r="M160" s="712">
        <v>1</v>
      </c>
      <c r="N160" s="713"/>
      <c r="O160" s="1071" t="s">
        <v>622</v>
      </c>
      <c r="P160" s="1018">
        <f>IF(L192=0,0,(L160/L192)*Q146*1000)</f>
        <v>0</v>
      </c>
      <c r="Q160" s="46">
        <f>IF(L192=0,0,(G160/L192)*Q146)</f>
        <v>0</v>
      </c>
      <c r="R160" s="734">
        <f>IF(Z142&lt;&gt;0,G160*M160*L142,0)</f>
        <v>0</v>
      </c>
      <c r="S160" s="771">
        <f t="shared" si="16"/>
        <v>0</v>
      </c>
      <c r="T160" s="44" t="str">
        <f>IF(OR(Z142="",Z142=0,L160=0),"",L160*M160*L142)</f>
        <v/>
      </c>
      <c r="U160" s="380" t="str">
        <f>IF(K160="","",IF(T160="","",IF(T160=0,0,IF(SUM(COUNTIF(K201:U201,SUBSTITUTE(TRIM(K160)," (s)","")),COUNTIF(K203:U203,SUBSTITUTE(TRIM(K160)," (s)","")),COUNTIF(K202:U202,SUBSTITUTE(TRIM(K160)," (s)","")),COUNTIF(K204:U204,SUBSTITUTE(TRIM(K160)," (s)","")))&gt;0,IF(ROUND(T160,3)&gt;=1,ROUND(T160,3)&amp;" L",ROUND(T160*100,0)&amp;" cl"),IF(SUM(COUNTIF(V201:AA201,SUBSTITUTE(TRIM(K160)," (s)","")),COUNTIF(V203:AA203,SUBSTITUTE(TRIM(K160)," (s)","")),COUNTIF(V202:AA202,SUBSTITUTE(TRIM(K160)," (s)","")),COUNTIF(V204:AA204,SUBSTITUTE(TRIM(K160)," (s)","")))&gt;0,IF(ROUND(T160,3)&gt;=1,ROUND(T160,3)&amp;" Kg",ROUND(T160*1000,0)&amp;" g"),"")))))</f>
        <v/>
      </c>
      <c r="V160" s="379"/>
      <c r="W160" s="714">
        <f t="shared" si="18"/>
        <v>0</v>
      </c>
      <c r="X160" s="967">
        <f t="shared" si="17"/>
        <v>0</v>
      </c>
      <c r="Y160" s="768"/>
      <c r="Z160" s="769"/>
      <c r="AA160" s="770"/>
      <c r="AB160" s="969"/>
      <c r="AC160" s="969"/>
      <c r="AD160" s="969"/>
      <c r="AE160" s="9">
        <v>1</v>
      </c>
    </row>
    <row r="161" spans="2:31" ht="15.75">
      <c r="B161" s="695" t="str">
        <f t="shared" si="20"/>
        <v>►</v>
      </c>
      <c r="C161" s="979" t="str">
        <f>C143</f>
        <v>N NOM DE VOTRE RECETTE | collez la--FAMILLE| Auteur &gt; VOUS</v>
      </c>
      <c r="D161" s="980">
        <f>D143</f>
        <v>1</v>
      </c>
      <c r="E161" s="979" t="str">
        <f>E143</f>
        <v>coupe</v>
      </c>
      <c r="F161" s="981" t="str">
        <f>F143</f>
        <v>Recette mère ► Desserts assiette</v>
      </c>
      <c r="G161" s="41"/>
      <c r="H161" s="6"/>
      <c r="I161" s="22" t="str">
        <f t="shared" si="15"/>
        <v/>
      </c>
      <c r="J161" s="50"/>
      <c r="K161" s="711"/>
      <c r="L161" s="732">
        <f>IF(OR(M161="",M161=0),0,M161*IFERROR(_xlfn.XLOOKUP(K161,K201:AA201,K202:AA202,"",0,1)*J161*IF(G161&gt;0,G161,1),IFERROR(_xlfn.XLOOKUP(K161,K203:AA203,K204:AA204,"",0,1)*J161*IF(G161&gt;0,G161,1),0)))</f>
        <v>0</v>
      </c>
      <c r="M161" s="712">
        <v>1</v>
      </c>
      <c r="N161" s="713"/>
      <c r="O161" s="1071"/>
      <c r="P161" s="1018">
        <f>IF(L192=0,0,(L161/L192)*Q146*1000)</f>
        <v>0</v>
      </c>
      <c r="Q161" s="46">
        <f>IF(L192=0,0,(G161/L192)*Q146)</f>
        <v>0</v>
      </c>
      <c r="R161" s="735">
        <f>IF(Z142&lt;&gt;0,G161*M161*L142,0)</f>
        <v>0</v>
      </c>
      <c r="S161" s="772">
        <f t="shared" si="16"/>
        <v>0</v>
      </c>
      <c r="T161" s="44" t="str">
        <f>IF(OR(Z142="",Z142=0,L161=0),"",L161*M161*L142)</f>
        <v/>
      </c>
      <c r="U161" s="388" t="str">
        <f>IF(K161="","",IF(T161="","",IF(T161=0,0,IF(SUM(COUNTIF(K201:U201,SUBSTITUTE(TRIM(K161)," (s)","")),COUNTIF(K203:U203,SUBSTITUTE(TRIM(K161)," (s)","")),COUNTIF(K202:U202,SUBSTITUTE(TRIM(K161)," (s)","")),COUNTIF(K204:U204,SUBSTITUTE(TRIM(K161)," (s)","")))&gt;0,IF(ROUND(T161,3)&gt;=1,ROUND(T161,3)&amp;" L",ROUND(T161*100,0)&amp;" cl"),IF(SUM(COUNTIF(V201:AA201,SUBSTITUTE(TRIM(K161)," (s)","")),COUNTIF(V203:AA203,SUBSTITUTE(TRIM(K161)," (s)","")),COUNTIF(V202:AA202,SUBSTITUTE(TRIM(K161)," (s)","")),COUNTIF(V204:AA204,SUBSTITUTE(TRIM(K161)," (s)","")))&gt;0,IF(ROUND(T161,3)&gt;=1,ROUND(T161,3)&amp;" Kg",ROUND(T161*1000,0)&amp;" g"),"")))))</f>
        <v/>
      </c>
      <c r="V161" s="379"/>
      <c r="W161" s="714">
        <f t="shared" si="18"/>
        <v>0</v>
      </c>
      <c r="X161" s="967">
        <f t="shared" si="17"/>
        <v>0</v>
      </c>
      <c r="Y161" s="768"/>
      <c r="Z161" s="769"/>
      <c r="AA161" s="770"/>
      <c r="AB161" s="969"/>
      <c r="AC161" s="969"/>
      <c r="AD161" s="969"/>
      <c r="AE161" s="9">
        <v>1</v>
      </c>
    </row>
    <row r="162" spans="2:31" ht="15.75">
      <c r="B162" s="695" t="str">
        <f t="shared" si="20"/>
        <v>►</v>
      </c>
      <c r="C162" s="979" t="str">
        <f>C143</f>
        <v>N NOM DE VOTRE RECETTE | collez la--FAMILLE| Auteur &gt; VOUS</v>
      </c>
      <c r="D162" s="980">
        <f>D143</f>
        <v>1</v>
      </c>
      <c r="E162" s="979" t="str">
        <f>E143</f>
        <v>coupe</v>
      </c>
      <c r="F162" s="981" t="str">
        <f>F143</f>
        <v>Recette mère ► Desserts assiette</v>
      </c>
      <c r="G162" s="41"/>
      <c r="H162" s="6"/>
      <c r="I162" s="22" t="str">
        <f t="shared" si="15"/>
        <v/>
      </c>
      <c r="J162" s="50"/>
      <c r="K162" s="711"/>
      <c r="L162" s="732">
        <f>IF(OR(M162="",M162=0),0,M162*IFERROR(_xlfn.XLOOKUP(K162,K201:AA201,K202:AA202,"",0,1)*J162*IF(G162&gt;0,G162,1),IFERROR(_xlfn.XLOOKUP(K162,K203:AA203,K204:AA204,"",0,1)*J162*IF(G162&gt;0,G162,1),0)))</f>
        <v>0</v>
      </c>
      <c r="M162" s="712">
        <v>1</v>
      </c>
      <c r="N162" s="713"/>
      <c r="O162" s="1071"/>
      <c r="P162" s="1018">
        <f>IF(L192=0,0,(L162/L192)*Q146*1000)</f>
        <v>0</v>
      </c>
      <c r="Q162" s="46">
        <f>IF(L192=0,0,(G162/L192)*Q146)</f>
        <v>0</v>
      </c>
      <c r="R162" s="734">
        <f>IF(Z142&lt;&gt;0,G162*M162*L142,0)</f>
        <v>0</v>
      </c>
      <c r="S162" s="771">
        <f t="shared" si="16"/>
        <v>0</v>
      </c>
      <c r="T162" s="44" t="str">
        <f>IF(OR(Z142="",Z142=0,L162=0),"",L162*M162*L142)</f>
        <v/>
      </c>
      <c r="U162" s="380" t="str">
        <f>IF(K162="","",IF(T162="","",IF(T162=0,0,IF(SUM(COUNTIF(K201:U201,SUBSTITUTE(TRIM(K162)," (s)","")),COUNTIF(K203:U203,SUBSTITUTE(TRIM(K162)," (s)","")),COUNTIF(K202:U202,SUBSTITUTE(TRIM(K162)," (s)","")),COUNTIF(K204:U204,SUBSTITUTE(TRIM(K162)," (s)","")))&gt;0,IF(ROUND(T162,3)&gt;=1,ROUND(T162,3)&amp;" L",ROUND(T162*100,0)&amp;" cl"),IF(SUM(COUNTIF(V201:AA201,SUBSTITUTE(TRIM(K162)," (s)","")),COUNTIF(V203:AA203,SUBSTITUTE(TRIM(K162)," (s)","")),COUNTIF(V202:AA202,SUBSTITUTE(TRIM(K162)," (s)","")),COUNTIF(V204:AA204,SUBSTITUTE(TRIM(K162)," (s)","")))&gt;0,IF(ROUND(T162,3)&gt;=1,ROUND(T162,3)&amp;" Kg",ROUND(T162*1000,0)&amp;" g"),"")))))</f>
        <v/>
      </c>
      <c r="V162" s="379"/>
      <c r="W162" s="714">
        <f t="shared" si="18"/>
        <v>0</v>
      </c>
      <c r="X162" s="967">
        <f t="shared" si="17"/>
        <v>0</v>
      </c>
      <c r="Y162" s="768"/>
      <c r="Z162" s="769"/>
      <c r="AA162" s="770"/>
      <c r="AB162" s="969"/>
      <c r="AC162" s="969"/>
      <c r="AD162" s="969"/>
      <c r="AE162" s="9">
        <v>1</v>
      </c>
    </row>
    <row r="163" spans="2:31" ht="15.75">
      <c r="B163" s="695" t="str">
        <f t="shared" si="20"/>
        <v>►</v>
      </c>
      <c r="C163" s="979" t="str">
        <f>C143</f>
        <v>N NOM DE VOTRE RECETTE | collez la--FAMILLE| Auteur &gt; VOUS</v>
      </c>
      <c r="D163" s="980">
        <f>D143</f>
        <v>1</v>
      </c>
      <c r="E163" s="979" t="str">
        <f>E143</f>
        <v>coupe</v>
      </c>
      <c r="F163" s="981" t="str">
        <f>F143</f>
        <v>Recette mère ► Desserts assiette</v>
      </c>
      <c r="G163" s="41"/>
      <c r="H163" s="6"/>
      <c r="I163" s="22" t="str">
        <f t="shared" si="15"/>
        <v/>
      </c>
      <c r="J163" s="50"/>
      <c r="K163" s="711"/>
      <c r="L163" s="732">
        <f>IF(OR(M163="",M163=0),0,M163*IFERROR(_xlfn.XLOOKUP(K163,K201:AA201,K202:AA202,"",0,1)*J163*IF(G163&gt;0,G163,1),IFERROR(_xlfn.XLOOKUP(K163,K203:AA203,K204:AA204,"",0,1)*J163*IF(G163&gt;0,G163,1),0)))</f>
        <v>0</v>
      </c>
      <c r="M163" s="712">
        <v>1</v>
      </c>
      <c r="N163" s="713"/>
      <c r="O163" s="1071"/>
      <c r="P163" s="1018">
        <f>IF(L192=0,0,(L163/L192)*Q146*1000)</f>
        <v>0</v>
      </c>
      <c r="Q163" s="46">
        <f>IF(L192=0,0,(G163/L192)*Q146)</f>
        <v>0</v>
      </c>
      <c r="R163" s="735">
        <f>IF(Z142&lt;&gt;0,G163*M163*L142,0)</f>
        <v>0</v>
      </c>
      <c r="S163" s="772">
        <f t="shared" si="16"/>
        <v>0</v>
      </c>
      <c r="T163" s="44" t="str">
        <f>IF(OR(Z142="",Z142=0,L163=0),"",L163*M163*L142)</f>
        <v/>
      </c>
      <c r="U163" s="388" t="str">
        <f>IF(K163="","",IF(T163="","",IF(T163=0,0,IF(SUM(COUNTIF(K201:U201,SUBSTITUTE(TRIM(K163)," (s)","")),COUNTIF(K203:U203,SUBSTITUTE(TRIM(K163)," (s)","")),COUNTIF(K202:U202,SUBSTITUTE(TRIM(K163)," (s)","")),COUNTIF(K204:U204,SUBSTITUTE(TRIM(K163)," (s)","")))&gt;0,IF(ROUND(T163,3)&gt;=1,ROUND(T163,3)&amp;" L",ROUND(T163*100,0)&amp;" cl"),IF(SUM(COUNTIF(V201:AA201,SUBSTITUTE(TRIM(K163)," (s)","")),COUNTIF(V203:AA203,SUBSTITUTE(TRIM(K163)," (s)","")),COUNTIF(V202:AA202,SUBSTITUTE(TRIM(K163)," (s)","")),COUNTIF(V204:AA204,SUBSTITUTE(TRIM(K163)," (s)","")))&gt;0,IF(ROUND(T163,3)&gt;=1,ROUND(T163,3)&amp;" Kg",ROUND(T163*1000,0)&amp;" g"),"")))))</f>
        <v/>
      </c>
      <c r="V163" s="379"/>
      <c r="W163" s="714">
        <f t="shared" si="18"/>
        <v>0</v>
      </c>
      <c r="X163" s="967">
        <f t="shared" si="17"/>
        <v>0</v>
      </c>
      <c r="Y163" s="768"/>
      <c r="Z163" s="769"/>
      <c r="AA163" s="770"/>
      <c r="AB163" s="969"/>
      <c r="AC163" s="969"/>
      <c r="AD163" s="969"/>
      <c r="AE163" s="9">
        <v>1</v>
      </c>
    </row>
    <row r="164" spans="2:31" ht="15.75">
      <c r="B164" s="695" t="str">
        <f t="shared" si="20"/>
        <v>►</v>
      </c>
      <c r="C164" s="979" t="str">
        <f>C143</f>
        <v>N NOM DE VOTRE RECETTE | collez la--FAMILLE| Auteur &gt; VOUS</v>
      </c>
      <c r="D164" s="980">
        <f>D143</f>
        <v>1</v>
      </c>
      <c r="E164" s="979" t="str">
        <f>E143</f>
        <v>coupe</v>
      </c>
      <c r="F164" s="981" t="str">
        <f>F143</f>
        <v>Recette mère ► Desserts assiette</v>
      </c>
      <c r="G164" s="41"/>
      <c r="H164" s="6"/>
      <c r="I164" s="22" t="str">
        <f t="shared" si="15"/>
        <v/>
      </c>
      <c r="J164" s="50"/>
      <c r="K164" s="711"/>
      <c r="L164" s="732">
        <f>IF(OR(M164="",M164=0),0,M164*IFERROR(_xlfn.XLOOKUP(K164,K201:AA201,K202:AA202,"",0,1)*J164*IF(G164&gt;0,G164,1),IFERROR(_xlfn.XLOOKUP(K164,K203:AA203,K204:AA204,"",0,1)*J164*IF(G164&gt;0,G164,1),0)))</f>
        <v>0</v>
      </c>
      <c r="M164" s="712">
        <v>1</v>
      </c>
      <c r="N164" s="713"/>
      <c r="O164" s="1071"/>
      <c r="P164" s="1018">
        <f>IF(L192=0,0,(L164/L192)*Q146*1000)</f>
        <v>0</v>
      </c>
      <c r="Q164" s="46">
        <f>IF(L192=0,0,(G164/L192)*Q146)</f>
        <v>0</v>
      </c>
      <c r="R164" s="734">
        <f>IF(Z142&lt;&gt;0,G164*M164*L142,0)</f>
        <v>0</v>
      </c>
      <c r="S164" s="771">
        <f t="shared" si="16"/>
        <v>0</v>
      </c>
      <c r="T164" s="44" t="str">
        <f>IF(OR(Z142="",Z142=0,L164=0),"",L164*M164*L142)</f>
        <v/>
      </c>
      <c r="U164" s="380" t="str">
        <f>IF(K164="","",IF(T164="","",IF(T164=0,0,IF(SUM(COUNTIF(K201:U201,SUBSTITUTE(TRIM(K164)," (s)","")),COUNTIF(K203:U203,SUBSTITUTE(TRIM(K164)," (s)","")),COUNTIF(K202:U202,SUBSTITUTE(TRIM(K164)," (s)","")),COUNTIF(K204:U204,SUBSTITUTE(TRIM(K164)," (s)","")))&gt;0,IF(ROUND(T164,3)&gt;=1,ROUND(T164,3)&amp;" L",ROUND(T164*100,0)&amp;" cl"),IF(SUM(COUNTIF(V201:AA201,SUBSTITUTE(TRIM(K164)," (s)","")),COUNTIF(V203:AA203,SUBSTITUTE(TRIM(K164)," (s)","")),COUNTIF(V202:AA202,SUBSTITUTE(TRIM(K164)," (s)","")),COUNTIF(V204:AA204,SUBSTITUTE(TRIM(K164)," (s)","")))&gt;0,IF(ROUND(T164,3)&gt;=1,ROUND(T164,3)&amp;" Kg",ROUND(T164*1000,0)&amp;" g"),"")))))</f>
        <v/>
      </c>
      <c r="V164" s="379"/>
      <c r="W164" s="714">
        <f t="shared" si="18"/>
        <v>0</v>
      </c>
      <c r="X164" s="967">
        <f t="shared" si="17"/>
        <v>0</v>
      </c>
      <c r="Y164" s="768"/>
      <c r="Z164" s="769"/>
      <c r="AA164" s="770"/>
      <c r="AB164" s="969"/>
      <c r="AC164" s="969"/>
      <c r="AD164" s="969"/>
      <c r="AE164" s="9">
        <v>1</v>
      </c>
    </row>
    <row r="165" spans="2:31" ht="15.75">
      <c r="B165" s="695" t="str">
        <f t="shared" si="20"/>
        <v>►</v>
      </c>
      <c r="C165" s="979" t="str">
        <f>C143</f>
        <v>N NOM DE VOTRE RECETTE | collez la--FAMILLE| Auteur &gt; VOUS</v>
      </c>
      <c r="D165" s="980">
        <f>D143</f>
        <v>1</v>
      </c>
      <c r="E165" s="979" t="str">
        <f>E143</f>
        <v>coupe</v>
      </c>
      <c r="F165" s="981" t="str">
        <f>F143</f>
        <v>Recette mère ► Desserts assiette</v>
      </c>
      <c r="G165" s="41"/>
      <c r="H165" s="6"/>
      <c r="I165" s="22" t="str">
        <f t="shared" si="15"/>
        <v/>
      </c>
      <c r="J165" s="50"/>
      <c r="K165" s="711"/>
      <c r="L165" s="732">
        <f>IF(OR(M165="",M165=0),0,M165*IFERROR(_xlfn.XLOOKUP(K165,K201:AA201,K202:AA202,"",0,1)*J165*IF(G165&gt;0,G165,1),IFERROR(_xlfn.XLOOKUP(K165,K203:AA203,K204:AA204,"",0,1)*J165*IF(G165&gt;0,G165,1),0)))</f>
        <v>0</v>
      </c>
      <c r="M165" s="712">
        <v>1</v>
      </c>
      <c r="N165" s="713"/>
      <c r="O165" s="1071"/>
      <c r="P165" s="1018">
        <f>IF(L192=0,0,(L165/L192)*Q146*1000)</f>
        <v>0</v>
      </c>
      <c r="Q165" s="46">
        <f>IF(L192=0,0,(G165/L192)*Q146)</f>
        <v>0</v>
      </c>
      <c r="R165" s="735">
        <f>IF(Z142&lt;&gt;0,G165*M165*L142,0)</f>
        <v>0</v>
      </c>
      <c r="S165" s="772">
        <f t="shared" si="16"/>
        <v>0</v>
      </c>
      <c r="T165" s="44" t="str">
        <f>IF(OR(Z142="",Z142=0,L165=0),"",L165*M165*L142)</f>
        <v/>
      </c>
      <c r="U165" s="388" t="str">
        <f>IF(K165="","",IF(T165="","",IF(T165=0,0,IF(SUM(COUNTIF(K201:U201,SUBSTITUTE(TRIM(K165)," (s)","")),COUNTIF(K203:U203,SUBSTITUTE(TRIM(K165)," (s)","")),COUNTIF(K202:U202,SUBSTITUTE(TRIM(K165)," (s)","")),COUNTIF(K204:U204,SUBSTITUTE(TRIM(K165)," (s)","")))&gt;0,IF(ROUND(T165,3)&gt;=1,ROUND(T165,3)&amp;" L",ROUND(T165*100,0)&amp;" cl"),IF(SUM(COUNTIF(V201:AA201,SUBSTITUTE(TRIM(K165)," (s)","")),COUNTIF(V203:AA203,SUBSTITUTE(TRIM(K165)," (s)","")),COUNTIF(V202:AA202,SUBSTITUTE(TRIM(K165)," (s)","")),COUNTIF(V204:AA204,SUBSTITUTE(TRIM(K165)," (s)","")))&gt;0,IF(ROUND(T165,3)&gt;=1,ROUND(T165,3)&amp;" Kg",ROUND(T165*1000,0)&amp;" g"),"")))))</f>
        <v/>
      </c>
      <c r="V165" s="379"/>
      <c r="W165" s="714">
        <f t="shared" si="18"/>
        <v>0</v>
      </c>
      <c r="X165" s="967">
        <f t="shared" si="17"/>
        <v>0</v>
      </c>
      <c r="Y165" s="768"/>
      <c r="Z165" s="769"/>
      <c r="AA165" s="770"/>
      <c r="AB165" s="969"/>
      <c r="AC165" s="969"/>
      <c r="AD165" s="969"/>
      <c r="AE165" s="9">
        <v>1</v>
      </c>
    </row>
    <row r="166" spans="2:31" ht="15.75">
      <c r="B166" s="695" t="str">
        <f t="shared" si="20"/>
        <v>►</v>
      </c>
      <c r="C166" s="979" t="str">
        <f>C143</f>
        <v>N NOM DE VOTRE RECETTE | collez la--FAMILLE| Auteur &gt; VOUS</v>
      </c>
      <c r="D166" s="980">
        <f>D143</f>
        <v>1</v>
      </c>
      <c r="E166" s="979" t="str">
        <f>E143</f>
        <v>coupe</v>
      </c>
      <c r="F166" s="981" t="str">
        <f>F143</f>
        <v>Recette mère ► Desserts assiette</v>
      </c>
      <c r="G166" s="41"/>
      <c r="H166" s="6"/>
      <c r="I166" s="22" t="str">
        <f t="shared" si="15"/>
        <v/>
      </c>
      <c r="J166" s="50"/>
      <c r="K166" s="711"/>
      <c r="L166" s="732">
        <f>IF(OR(M166="",M166=0),0,M166*IFERROR(_xlfn.XLOOKUP(K166,K201:AA201,K202:AA202,"",0,1)*J166*IF(G166&gt;0,G166,1),IFERROR(_xlfn.XLOOKUP(K166,K203:AA203,K204:AA204,"",0,1)*J166*IF(G166&gt;0,G166,1),0)))</f>
        <v>0</v>
      </c>
      <c r="M166" s="712">
        <v>1</v>
      </c>
      <c r="N166" s="713"/>
      <c r="O166" s="1071"/>
      <c r="P166" s="1018">
        <f>IF(L192=0,0,(L166/L192)*Q146*1000)</f>
        <v>0</v>
      </c>
      <c r="Q166" s="46">
        <f>IF(L192=0,0,(G166/L192)*Q146)</f>
        <v>0</v>
      </c>
      <c r="R166" s="734">
        <f>IF(Z142&lt;&gt;0,G166*M166*L142,0)</f>
        <v>0</v>
      </c>
      <c r="S166" s="771">
        <f t="shared" si="16"/>
        <v>0</v>
      </c>
      <c r="T166" s="44" t="str">
        <f>IF(OR(Z142="",Z142=0,L166=0),"",L166*M166*L142)</f>
        <v/>
      </c>
      <c r="U166" s="388" t="str">
        <f>IF(K166="","",IF(T166="","",IF(T166=0,0,IF(SUM(COUNTIF(K201:U201,SUBSTITUTE(TRIM(K166)," (s)","")),COUNTIF(K203:U203,SUBSTITUTE(TRIM(K166)," (s)","")),COUNTIF(K202:U202,SUBSTITUTE(TRIM(K166)," (s)","")),COUNTIF(K204:U204,SUBSTITUTE(TRIM(K166)," (s)","")))&gt;0,IF(ROUND(T166,3)&gt;=1,ROUND(T166,3)&amp;" L",ROUND(T166*100,0)&amp;" cl"),IF(SUM(COUNTIF(V201:AA201,SUBSTITUTE(TRIM(K166)," (s)","")),COUNTIF(V203:AA203,SUBSTITUTE(TRIM(K166)," (s)","")),COUNTIF(V202:AA202,SUBSTITUTE(TRIM(K166)," (s)","")),COUNTIF(V204:AA204,SUBSTITUTE(TRIM(K166)," (s)","")))&gt;0,IF(ROUND(T166,3)&gt;=1,ROUND(T166,3)&amp;" Kg",ROUND(T166*1000,0)&amp;" g"),"")))))</f>
        <v/>
      </c>
      <c r="V166" s="379"/>
      <c r="W166" s="714">
        <f t="shared" si="18"/>
        <v>0</v>
      </c>
      <c r="X166" s="967">
        <f t="shared" si="17"/>
        <v>0</v>
      </c>
      <c r="Y166" s="768"/>
      <c r="Z166" s="769"/>
      <c r="AA166" s="770"/>
      <c r="AB166" s="969"/>
      <c r="AC166" s="969"/>
      <c r="AD166" s="969"/>
      <c r="AE166" s="9">
        <v>1</v>
      </c>
    </row>
    <row r="167" spans="2:31" ht="15.75">
      <c r="B167" s="695" t="str">
        <f t="shared" si="20"/>
        <v>►</v>
      </c>
      <c r="C167" s="979" t="str">
        <f>C143</f>
        <v>N NOM DE VOTRE RECETTE | collez la--FAMILLE| Auteur &gt; VOUS</v>
      </c>
      <c r="D167" s="980">
        <f>D143</f>
        <v>1</v>
      </c>
      <c r="E167" s="979" t="str">
        <f>E143</f>
        <v>coupe</v>
      </c>
      <c r="F167" s="981" t="str">
        <f>F143</f>
        <v>Recette mère ► Desserts assiette</v>
      </c>
      <c r="G167" s="41"/>
      <c r="H167" s="6"/>
      <c r="I167" s="22" t="str">
        <f t="shared" si="15"/>
        <v/>
      </c>
      <c r="J167" s="50"/>
      <c r="K167" s="711"/>
      <c r="L167" s="732">
        <f>IF(OR(M167="",M167=0),0,M167*IFERROR(_xlfn.XLOOKUP(K167,K201:AA201,K202:AA202,"",0,1)*J167*IF(G167&gt;0,G167,1),IFERROR(_xlfn.XLOOKUP(K167,K203:AA203,K204:AA204,"",0,1)*J167*IF(G167&gt;0,G167,1),0)))</f>
        <v>0</v>
      </c>
      <c r="M167" s="712">
        <v>1</v>
      </c>
      <c r="N167" s="713"/>
      <c r="O167" s="1071"/>
      <c r="P167" s="1018">
        <f>IF(L192=0,0,(L167/L192)*Q146*1000)</f>
        <v>0</v>
      </c>
      <c r="Q167" s="46">
        <f>IF(L192=0,0,(G167/L192)*Q146)</f>
        <v>0</v>
      </c>
      <c r="R167" s="735">
        <f>IF(Z142&lt;&gt;0,G167*M167*L142,0)</f>
        <v>0</v>
      </c>
      <c r="S167" s="772">
        <f t="shared" si="16"/>
        <v>0</v>
      </c>
      <c r="T167" s="44" t="str">
        <f>IF(OR(Z142="",Z142=0,L167=0),"",L167*M167*L142)</f>
        <v/>
      </c>
      <c r="U167" s="388" t="str">
        <f>IF(K167="","",IF(T167="","",IF(T167=0,0,IF(SUM(COUNTIF(K201:U201,SUBSTITUTE(TRIM(K167)," (s)","")),COUNTIF(K203:U203,SUBSTITUTE(TRIM(K167)," (s)","")),COUNTIF(K202:U202,SUBSTITUTE(TRIM(K167)," (s)","")),COUNTIF(K204:U204,SUBSTITUTE(TRIM(K167)," (s)","")))&gt;0,IF(ROUND(T167,3)&gt;=1,ROUND(T167,3)&amp;" L",ROUND(T167*100,0)&amp;" cl"),IF(SUM(COUNTIF(V201:AA201,SUBSTITUTE(TRIM(K167)," (s)","")),COUNTIF(V203:AA203,SUBSTITUTE(TRIM(K167)," (s)","")),COUNTIF(V202:AA202,SUBSTITUTE(TRIM(K167)," (s)","")),COUNTIF(V204:AA204,SUBSTITUTE(TRIM(K167)," (s)","")))&gt;0,IF(ROUND(T167,3)&gt;=1,ROUND(T167,3)&amp;" Kg",ROUND(T167*1000,0)&amp;" g"),"")))))</f>
        <v/>
      </c>
      <c r="V167" s="379"/>
      <c r="W167" s="714">
        <f t="shared" si="18"/>
        <v>0</v>
      </c>
      <c r="X167" s="967">
        <f t="shared" si="17"/>
        <v>0</v>
      </c>
      <c r="Y167" s="768"/>
      <c r="Z167" s="769"/>
      <c r="AA167" s="770"/>
      <c r="AB167" s="969"/>
      <c r="AC167" s="969"/>
      <c r="AD167" s="969"/>
      <c r="AE167" s="9">
        <v>1</v>
      </c>
    </row>
    <row r="168" spans="2:31" ht="15.75">
      <c r="B168" s="695" t="str">
        <f t="shared" si="20"/>
        <v>►</v>
      </c>
      <c r="C168" s="979" t="str">
        <f>C143</f>
        <v>N NOM DE VOTRE RECETTE | collez la--FAMILLE| Auteur &gt; VOUS</v>
      </c>
      <c r="D168" s="980">
        <f>D143</f>
        <v>1</v>
      </c>
      <c r="E168" s="979" t="str">
        <f>E143</f>
        <v>coupe</v>
      </c>
      <c r="F168" s="981" t="str">
        <f>F143</f>
        <v>Recette mère ► Desserts assiette</v>
      </c>
      <c r="G168" s="41"/>
      <c r="H168" s="6"/>
      <c r="I168" s="22" t="str">
        <f t="shared" si="15"/>
        <v/>
      </c>
      <c r="J168" s="50"/>
      <c r="K168" s="711"/>
      <c r="L168" s="732">
        <f>IF(OR(M168="",M168=0),0,M168*IFERROR(_xlfn.XLOOKUP(K168,K201:AA201,K202:AA202,"",0,1)*J168*IF(G168&gt;0,G168,1),IFERROR(_xlfn.XLOOKUP(K168,K203:AA203,K204:AA204,"",0,1)*J168*IF(G168&gt;0,G168,1),0)))</f>
        <v>0</v>
      </c>
      <c r="M168" s="712">
        <v>1</v>
      </c>
      <c r="N168" s="713"/>
      <c r="O168" s="1071"/>
      <c r="P168" s="1018">
        <f>IF(L192=0,0,(L168/L192)*Q146*1000)</f>
        <v>0</v>
      </c>
      <c r="Q168" s="46">
        <f>IF(L192=0,0,(G168/L192)*Q146)</f>
        <v>0</v>
      </c>
      <c r="R168" s="734">
        <f>IF(Z142&lt;&gt;0,G168*M168*L142,0)</f>
        <v>0</v>
      </c>
      <c r="S168" s="771">
        <f t="shared" si="16"/>
        <v>0</v>
      </c>
      <c r="T168" s="44" t="str">
        <f>IF(OR(Z142="",Z142=0,L168=0),"",L168*M168*L142)</f>
        <v/>
      </c>
      <c r="U168" s="388" t="str">
        <f>IF(K168="","",IF(T168="","",IF(T168=0,0,IF(SUM(COUNTIF(K201:U201,SUBSTITUTE(TRIM(K168)," (s)","")),COUNTIF(K203:U203,SUBSTITUTE(TRIM(K168)," (s)","")),COUNTIF(K202:U202,SUBSTITUTE(TRIM(K168)," (s)","")),COUNTIF(K204:U204,SUBSTITUTE(TRIM(K168)," (s)","")))&gt;0,IF(ROUND(T168,3)&gt;=1,ROUND(T168,3)&amp;" L",ROUND(T168*100,0)&amp;" cl"),IF(SUM(COUNTIF(V201:AA201,SUBSTITUTE(TRIM(K168)," (s)","")),COUNTIF(V203:AA203,SUBSTITUTE(TRIM(K168)," (s)","")),COUNTIF(V202:AA202,SUBSTITUTE(TRIM(K168)," (s)","")),COUNTIF(V204:AA204,SUBSTITUTE(TRIM(K168)," (s)","")))&gt;0,IF(ROUND(T168,3)&gt;=1,ROUND(T168,3)&amp;" Kg",ROUND(T168*1000,0)&amp;" g"),"")))))</f>
        <v/>
      </c>
      <c r="V168" s="379"/>
      <c r="W168" s="714">
        <f t="shared" si="18"/>
        <v>0</v>
      </c>
      <c r="X168" s="967">
        <f t="shared" si="17"/>
        <v>0</v>
      </c>
      <c r="Y168" s="768"/>
      <c r="Z168" s="769"/>
      <c r="AA168" s="770"/>
      <c r="AB168" s="969"/>
      <c r="AC168" s="969"/>
      <c r="AD168" s="969"/>
      <c r="AE168" s="9">
        <v>1</v>
      </c>
    </row>
    <row r="169" spans="2:31" ht="15.75">
      <c r="B169" s="695" t="str">
        <f t="shared" si="20"/>
        <v>►</v>
      </c>
      <c r="C169" s="979" t="str">
        <f>C143</f>
        <v>N NOM DE VOTRE RECETTE | collez la--FAMILLE| Auteur &gt; VOUS</v>
      </c>
      <c r="D169" s="980">
        <f>D143</f>
        <v>1</v>
      </c>
      <c r="E169" s="979" t="str">
        <f>E143</f>
        <v>coupe</v>
      </c>
      <c r="F169" s="981" t="str">
        <f>F143</f>
        <v>Recette mère ► Desserts assiette</v>
      </c>
      <c r="G169" s="41"/>
      <c r="H169" s="6"/>
      <c r="I169" s="22" t="str">
        <f t="shared" si="15"/>
        <v/>
      </c>
      <c r="J169" s="50"/>
      <c r="K169" s="711"/>
      <c r="L169" s="732">
        <f>IF(OR(M169="",M169=0),0,M169*IFERROR(_xlfn.XLOOKUP(K169,K201:AA201,K202:AA202,"",0,1)*J169*IF(G169&gt;0,G169,1),IFERROR(_xlfn.XLOOKUP(K169,K203:AA203,K204:AA204,"",0,1)*J169*IF(G169&gt;0,G169,1),0)))</f>
        <v>0</v>
      </c>
      <c r="M169" s="712">
        <v>1</v>
      </c>
      <c r="N169" s="713"/>
      <c r="O169" s="1071"/>
      <c r="P169" s="1018">
        <f>IF(L192=0,0,(L169/L192)*Q146*1000)</f>
        <v>0</v>
      </c>
      <c r="Q169" s="46">
        <f>IF(L192=0,0,(G169/L192)*Q146)</f>
        <v>0</v>
      </c>
      <c r="R169" s="735">
        <f>IF(Z142&lt;&gt;0,G169*M169*L142,0)</f>
        <v>0</v>
      </c>
      <c r="S169" s="772">
        <f t="shared" si="16"/>
        <v>0</v>
      </c>
      <c r="T169" s="44" t="str">
        <f>IF(OR(Z142="",Z142=0,L169=0),"",L169*M169*L142)</f>
        <v/>
      </c>
      <c r="U169" s="388" t="str">
        <f>IF(K169="","",IF(T169="","",IF(T169=0,0,IF(SUM(COUNTIF(K201:U201,SUBSTITUTE(TRIM(K169)," (s)","")),COUNTIF(K203:U203,SUBSTITUTE(TRIM(K169)," (s)","")),COUNTIF(K202:U202,SUBSTITUTE(TRIM(K169)," (s)","")),COUNTIF(K204:U204,SUBSTITUTE(TRIM(K169)," (s)","")))&gt;0,IF(ROUND(T169,3)&gt;=1,ROUND(T169,3)&amp;" L",ROUND(T169*100,0)&amp;" cl"),IF(SUM(COUNTIF(V201:AA201,SUBSTITUTE(TRIM(K169)," (s)","")),COUNTIF(V203:AA203,SUBSTITUTE(TRIM(K169)," (s)","")),COUNTIF(V202:AA202,SUBSTITUTE(TRIM(K169)," (s)","")),COUNTIF(V204:AA204,SUBSTITUTE(TRIM(K169)," (s)","")))&gt;0,IF(ROUND(T169,3)&gt;=1,ROUND(T169,3)&amp;" Kg",ROUND(T169*1000,0)&amp;" g"),"")))))</f>
        <v/>
      </c>
      <c r="V169" s="379"/>
      <c r="W169" s="714">
        <f t="shared" si="18"/>
        <v>0</v>
      </c>
      <c r="X169" s="967">
        <f t="shared" si="17"/>
        <v>0</v>
      </c>
      <c r="Y169" s="768"/>
      <c r="Z169" s="769"/>
      <c r="AA169" s="770"/>
      <c r="AB169" s="969"/>
      <c r="AC169" s="969"/>
      <c r="AD169" s="969"/>
      <c r="AE169" s="9">
        <v>1</v>
      </c>
    </row>
    <row r="170" spans="2:31" ht="15.75">
      <c r="B170" s="695" t="str">
        <f t="shared" si="20"/>
        <v>►</v>
      </c>
      <c r="C170" s="979" t="str">
        <f>C143</f>
        <v>N NOM DE VOTRE RECETTE | collez la--FAMILLE| Auteur &gt; VOUS</v>
      </c>
      <c r="D170" s="980">
        <f>D143</f>
        <v>1</v>
      </c>
      <c r="E170" s="979" t="str">
        <f>E143</f>
        <v>coupe</v>
      </c>
      <c r="F170" s="981" t="str">
        <f>F143</f>
        <v>Recette mère ► Desserts assiette</v>
      </c>
      <c r="G170" s="41"/>
      <c r="H170" s="6"/>
      <c r="I170" s="22" t="str">
        <f t="shared" si="15"/>
        <v/>
      </c>
      <c r="J170" s="50"/>
      <c r="K170" s="711"/>
      <c r="L170" s="732">
        <f>IF(OR(M170="",M170=0),0,M170*IFERROR(_xlfn.XLOOKUP(K170,K201:AA201,K202:AA202,"",0,1)*J170*IF(G170&gt;0,G170,1),IFERROR(_xlfn.XLOOKUP(K170,K203:AA203,K204:AA204,"",0,1)*J170*IF(G170&gt;0,G170,1),0)))</f>
        <v>0</v>
      </c>
      <c r="M170" s="712">
        <v>1</v>
      </c>
      <c r="N170" s="713"/>
      <c r="O170" s="1071"/>
      <c r="P170" s="1018">
        <f>IF(L192=0,0,(L170/L192)*Q146*1000)</f>
        <v>0</v>
      </c>
      <c r="Q170" s="46">
        <f>IF(L192=0,0,(G170/L192)*Q146)</f>
        <v>0</v>
      </c>
      <c r="R170" s="734">
        <f>IF(Z142&lt;&gt;0,G170*M170*L142,0)</f>
        <v>0</v>
      </c>
      <c r="S170" s="771">
        <f t="shared" si="16"/>
        <v>0</v>
      </c>
      <c r="T170" s="44" t="str">
        <f>IF(OR(Z142="",Z142=0,L170=0),"",L170*M170*L142)</f>
        <v/>
      </c>
      <c r="U170" s="388" t="str">
        <f>IF(K170="","",IF(T170="","",IF(T170=0,0,IF(SUM(COUNTIF(K201:U201,SUBSTITUTE(TRIM(K170)," (s)","")),COUNTIF(K203:U203,SUBSTITUTE(TRIM(K170)," (s)","")),COUNTIF(K202:U202,SUBSTITUTE(TRIM(K170)," (s)","")),COUNTIF(K204:U204,SUBSTITUTE(TRIM(K170)," (s)","")))&gt;0,IF(ROUND(T170,3)&gt;=1,ROUND(T170,3)&amp;" L",ROUND(T170*100,0)&amp;" cl"),IF(SUM(COUNTIF(V201:AA201,SUBSTITUTE(TRIM(K170)," (s)","")),COUNTIF(V203:AA203,SUBSTITUTE(TRIM(K170)," (s)","")),COUNTIF(V202:AA202,SUBSTITUTE(TRIM(K170)," (s)","")),COUNTIF(V204:AA204,SUBSTITUTE(TRIM(K170)," (s)","")))&gt;0,IF(ROUND(T170,3)&gt;=1,ROUND(T170,3)&amp;" Kg",ROUND(T170*1000,0)&amp;" g"),"")))))</f>
        <v/>
      </c>
      <c r="V170" s="379"/>
      <c r="W170" s="714">
        <f t="shared" si="18"/>
        <v>0</v>
      </c>
      <c r="X170" s="967">
        <f t="shared" si="17"/>
        <v>0</v>
      </c>
      <c r="Y170" s="768"/>
      <c r="Z170" s="769"/>
      <c r="AA170" s="770"/>
      <c r="AB170" s="969"/>
      <c r="AC170" s="969"/>
      <c r="AD170" s="969"/>
      <c r="AE170" s="9">
        <v>1</v>
      </c>
    </row>
    <row r="171" spans="2:31" ht="15.75">
      <c r="B171" s="695" t="str">
        <f t="shared" si="20"/>
        <v>►</v>
      </c>
      <c r="C171" s="979" t="str">
        <f>C143</f>
        <v>N NOM DE VOTRE RECETTE | collez la--FAMILLE| Auteur &gt; VOUS</v>
      </c>
      <c r="D171" s="980">
        <f>D143</f>
        <v>1</v>
      </c>
      <c r="E171" s="979" t="str">
        <f>E143</f>
        <v>coupe</v>
      </c>
      <c r="F171" s="981" t="str">
        <f>F143</f>
        <v>Recette mère ► Desserts assiette</v>
      </c>
      <c r="G171" s="41"/>
      <c r="H171" s="6"/>
      <c r="I171" s="22" t="str">
        <f t="shared" si="15"/>
        <v/>
      </c>
      <c r="J171" s="50"/>
      <c r="K171" s="711"/>
      <c r="L171" s="732">
        <f>IF(OR(M171="",M171=0),0,M171*IFERROR(_xlfn.XLOOKUP(K171,K201:AA201,K202:AA202,"",0,1)*J171*IF(G171&gt;0,G171,1),IFERROR(_xlfn.XLOOKUP(K171,K203:AA203,K204:AA204,"",0,1)*J171*IF(G171&gt;0,G171,1),0)))</f>
        <v>0</v>
      </c>
      <c r="M171" s="712">
        <v>1</v>
      </c>
      <c r="N171" s="713"/>
      <c r="O171" s="1071"/>
      <c r="P171" s="1018">
        <f>IF(L192=0,0,(L171/L192)*Q146*1000)</f>
        <v>0</v>
      </c>
      <c r="Q171" s="46">
        <f>IF(L192=0,0,(G171/L192)*Q146)</f>
        <v>0</v>
      </c>
      <c r="R171" s="735">
        <f>IF(Z142&lt;&gt;0,G171*M171*L142,0)</f>
        <v>0</v>
      </c>
      <c r="S171" s="772">
        <f t="shared" si="16"/>
        <v>0</v>
      </c>
      <c r="T171" s="44" t="str">
        <f>IF(OR(Z142="",Z142=0,L171=0),"",L171*M171*L142)</f>
        <v/>
      </c>
      <c r="U171" s="388" t="str">
        <f>IF(K171="","",IF(T171="","",IF(T171=0,0,IF(SUM(COUNTIF(K201:U201,SUBSTITUTE(TRIM(K171)," (s)","")),COUNTIF(K203:U203,SUBSTITUTE(TRIM(K171)," (s)","")),COUNTIF(K202:U202,SUBSTITUTE(TRIM(K171)," (s)","")),COUNTIF(K204:U204,SUBSTITUTE(TRIM(K171)," (s)","")))&gt;0,IF(ROUND(T171,3)&gt;=1,ROUND(T171,3)&amp;" L",ROUND(T171*100,0)&amp;" cl"),IF(SUM(COUNTIF(V201:AA201,SUBSTITUTE(TRIM(K171)," (s)","")),COUNTIF(V203:AA203,SUBSTITUTE(TRIM(K171)," (s)","")),COUNTIF(V202:AA202,SUBSTITUTE(TRIM(K171)," (s)","")),COUNTIF(V204:AA204,SUBSTITUTE(TRIM(K171)," (s)","")))&gt;0,IF(ROUND(T171,3)&gt;=1,ROUND(T171,3)&amp;" Kg",ROUND(T171*1000,0)&amp;" g"),"")))))</f>
        <v/>
      </c>
      <c r="V171" s="379"/>
      <c r="W171" s="714">
        <f t="shared" si="18"/>
        <v>0</v>
      </c>
      <c r="X171" s="967">
        <f t="shared" si="17"/>
        <v>0</v>
      </c>
      <c r="Y171" s="768"/>
      <c r="Z171" s="769"/>
      <c r="AA171" s="770"/>
      <c r="AB171" s="969"/>
      <c r="AC171" s="969"/>
      <c r="AD171" s="969"/>
      <c r="AE171" s="9">
        <v>1</v>
      </c>
    </row>
    <row r="172" spans="2:31" ht="15.75">
      <c r="B172" s="695" t="str">
        <f t="shared" si="20"/>
        <v>►</v>
      </c>
      <c r="C172" s="979" t="str">
        <f>C143</f>
        <v>N NOM DE VOTRE RECETTE | collez la--FAMILLE| Auteur &gt; VOUS</v>
      </c>
      <c r="D172" s="980">
        <f>D143</f>
        <v>1</v>
      </c>
      <c r="E172" s="979" t="str">
        <f>E143</f>
        <v>coupe</v>
      </c>
      <c r="F172" s="981" t="str">
        <f>F143</f>
        <v>Recette mère ► Desserts assiette</v>
      </c>
      <c r="G172" s="41"/>
      <c r="H172" s="6"/>
      <c r="I172" s="22" t="str">
        <f t="shared" si="15"/>
        <v/>
      </c>
      <c r="J172" s="50"/>
      <c r="K172" s="711"/>
      <c r="L172" s="732">
        <f>IF(OR(M172="",M172=0),0,M172*IFERROR(_xlfn.XLOOKUP(K172,K201:AA201,K202:AA202,"",0,1)*J172*IF(G172&gt;0,G172,1),IFERROR(_xlfn.XLOOKUP(K172,K203:AA203,K204:AA204,"",0,1)*J172*IF(G172&gt;0,G172,1),0)))</f>
        <v>0</v>
      </c>
      <c r="M172" s="712">
        <v>1</v>
      </c>
      <c r="N172" s="713"/>
      <c r="O172" s="1071"/>
      <c r="P172" s="1018">
        <f>IF(L192=0,0,(L172/L192)*Q146*1000)</f>
        <v>0</v>
      </c>
      <c r="Q172" s="46">
        <f>IF(L192=0,0,(G172/L192)*Q146)</f>
        <v>0</v>
      </c>
      <c r="R172" s="734">
        <f>IF(Z142&lt;&gt;0,G172*M172*L142,0)</f>
        <v>0</v>
      </c>
      <c r="S172" s="771">
        <f t="shared" si="16"/>
        <v>0</v>
      </c>
      <c r="T172" s="44" t="str">
        <f>IF(OR(Z142="",Z142=0,L172=0),"",L172*M172*L142)</f>
        <v/>
      </c>
      <c r="U172" s="388" t="str">
        <f>IF(K172="","",IF(T172="","",IF(T172=0,0,IF(SUM(COUNTIF(K201:U201,SUBSTITUTE(TRIM(K172)," (s)","")),COUNTIF(K203:U203,SUBSTITUTE(TRIM(K172)," (s)","")),COUNTIF(K202:U202,SUBSTITUTE(TRIM(K172)," (s)","")),COUNTIF(K204:U204,SUBSTITUTE(TRIM(K172)," (s)","")))&gt;0,IF(ROUND(T172,3)&gt;=1,ROUND(T172,3)&amp;" L",ROUND(T172*100,0)&amp;" cl"),IF(SUM(COUNTIF(V201:AA201,SUBSTITUTE(TRIM(K172)," (s)","")),COUNTIF(V203:AA203,SUBSTITUTE(TRIM(K172)," (s)","")),COUNTIF(V202:AA202,SUBSTITUTE(TRIM(K172)," (s)","")),COUNTIF(V204:AA204,SUBSTITUTE(TRIM(K172)," (s)","")))&gt;0,IF(ROUND(T172,3)&gt;=1,ROUND(T172,3)&amp;" Kg",ROUND(T172*1000,0)&amp;" g"),"")))))</f>
        <v/>
      </c>
      <c r="V172" s="379"/>
      <c r="W172" s="714">
        <f t="shared" si="18"/>
        <v>0</v>
      </c>
      <c r="X172" s="967">
        <f t="shared" si="17"/>
        <v>0</v>
      </c>
      <c r="Y172" s="768"/>
      <c r="Z172" s="769"/>
      <c r="AA172" s="770"/>
      <c r="AB172" s="969"/>
      <c r="AC172" s="969"/>
      <c r="AD172" s="969"/>
      <c r="AE172" s="9">
        <v>1</v>
      </c>
    </row>
    <row r="173" spans="2:31" ht="15.75">
      <c r="B173" s="695" t="str">
        <f t="shared" si="20"/>
        <v>►</v>
      </c>
      <c r="C173" s="979" t="str">
        <f>C143</f>
        <v>N NOM DE VOTRE RECETTE | collez la--FAMILLE| Auteur &gt; VOUS</v>
      </c>
      <c r="D173" s="980">
        <f>D143</f>
        <v>1</v>
      </c>
      <c r="E173" s="979" t="str">
        <f>E143</f>
        <v>coupe</v>
      </c>
      <c r="F173" s="981" t="str">
        <f>F143</f>
        <v>Recette mère ► Desserts assiette</v>
      </c>
      <c r="G173" s="41"/>
      <c r="H173" s="6"/>
      <c r="I173" s="22" t="str">
        <f t="shared" si="15"/>
        <v/>
      </c>
      <c r="J173" s="50"/>
      <c r="K173" s="711"/>
      <c r="L173" s="732">
        <f>IF(OR(M173="",M173=0),0,M173*IFERROR(_xlfn.XLOOKUP(K173,K201:AA201,K202:AA202,"",0,1)*J173*IF(G173&gt;0,G173,1),IFERROR(_xlfn.XLOOKUP(K173,K203:AA203,K204:AA204,"",0,1)*J173*IF(G173&gt;0,G173,1),0)))</f>
        <v>0</v>
      </c>
      <c r="M173" s="712">
        <v>1</v>
      </c>
      <c r="N173" s="713"/>
      <c r="O173" s="1071"/>
      <c r="P173" s="1018">
        <f>IF(L192=0,0,(L173/L192)*Q146*1000)</f>
        <v>0</v>
      </c>
      <c r="Q173" s="46">
        <f>IF(L192=0,0,(G173/L192)*Q146)</f>
        <v>0</v>
      </c>
      <c r="R173" s="735">
        <f>IF(Z142&lt;&gt;0,G173*M173*L142,0)</f>
        <v>0</v>
      </c>
      <c r="S173" s="772">
        <f t="shared" si="16"/>
        <v>0</v>
      </c>
      <c r="T173" s="44" t="str">
        <f>IF(OR(Z142="",Z142=0,L173=0),"",L173*M173*L142)</f>
        <v/>
      </c>
      <c r="U173" s="388" t="str">
        <f>IF(K173="","",IF(T173="","",IF(T173=0,0,IF(SUM(COUNTIF(K201:U201,SUBSTITUTE(TRIM(K173)," (s)","")),COUNTIF(K203:U203,SUBSTITUTE(TRIM(K173)," (s)","")),COUNTIF(K202:U202,SUBSTITUTE(TRIM(K173)," (s)","")),COUNTIF(K204:U204,SUBSTITUTE(TRIM(K173)," (s)","")))&gt;0,IF(ROUND(T173,3)&gt;=1,ROUND(T173,3)&amp;" L",ROUND(T173*100,0)&amp;" cl"),IF(SUM(COUNTIF(V201:AA201,SUBSTITUTE(TRIM(K173)," (s)","")),COUNTIF(V203:AA203,SUBSTITUTE(TRIM(K173)," (s)","")),COUNTIF(V202:AA202,SUBSTITUTE(TRIM(K173)," (s)","")),COUNTIF(V204:AA204,SUBSTITUTE(TRIM(K173)," (s)","")))&gt;0,IF(ROUND(T173,3)&gt;=1,ROUND(T173,3)&amp;" Kg",ROUND(T173*1000,0)&amp;" g"),"")))))</f>
        <v/>
      </c>
      <c r="V173" s="379"/>
      <c r="W173" s="714">
        <f t="shared" si="18"/>
        <v>0</v>
      </c>
      <c r="X173" s="967">
        <f t="shared" si="17"/>
        <v>0</v>
      </c>
      <c r="Y173" s="768"/>
      <c r="Z173" s="769"/>
      <c r="AA173" s="770"/>
      <c r="AB173" s="969"/>
      <c r="AC173" s="969"/>
      <c r="AD173" s="969"/>
      <c r="AE173" s="9">
        <v>1</v>
      </c>
    </row>
    <row r="174" spans="2:31" ht="15.75">
      <c r="B174" s="695" t="str">
        <f t="shared" si="20"/>
        <v>►</v>
      </c>
      <c r="C174" s="979" t="str">
        <f>C143</f>
        <v>N NOM DE VOTRE RECETTE | collez la--FAMILLE| Auteur &gt; VOUS</v>
      </c>
      <c r="D174" s="980">
        <f>D143</f>
        <v>1</v>
      </c>
      <c r="E174" s="979" t="str">
        <f>E143</f>
        <v>coupe</v>
      </c>
      <c r="F174" s="981" t="str">
        <f>F143</f>
        <v>Recette mère ► Desserts assiette</v>
      </c>
      <c r="G174" s="41"/>
      <c r="H174" s="6"/>
      <c r="I174" s="22" t="str">
        <f t="shared" si="15"/>
        <v/>
      </c>
      <c r="J174" s="50"/>
      <c r="K174" s="711"/>
      <c r="L174" s="732">
        <f>IF(OR(M174="",M174=0),0,M174*IFERROR(_xlfn.XLOOKUP(K174,K201:AA201,K202:AA202,"",0,1)*J174*IF(G174&gt;0,G174,1),IFERROR(_xlfn.XLOOKUP(K174,K203:AA203,K204:AA204,"",0,1)*J174*IF(G174&gt;0,G174,1),0)))</f>
        <v>0</v>
      </c>
      <c r="M174" s="712">
        <v>1</v>
      </c>
      <c r="N174" s="713"/>
      <c r="O174" s="1071"/>
      <c r="P174" s="1018">
        <f>IF(L192=0,0,(L174/L192)*Q146*1000)</f>
        <v>0</v>
      </c>
      <c r="Q174" s="46">
        <f>IF(L192=0,0,(G174/L192)*Q146)</f>
        <v>0</v>
      </c>
      <c r="R174" s="734">
        <f>IF(Z142&lt;&gt;0,G174*M174*L142,0)</f>
        <v>0</v>
      </c>
      <c r="S174" s="771">
        <f t="shared" si="16"/>
        <v>0</v>
      </c>
      <c r="T174" s="44" t="str">
        <f>IF(OR(Z142="",Z142=0,L174=0),"",L174*M174*L142)</f>
        <v/>
      </c>
      <c r="U174" s="388" t="str">
        <f>IF(K174="","",IF(T174="","",IF(T174=0,0,IF(SUM(COUNTIF(K201:U201,SUBSTITUTE(TRIM(K174)," (s)","")),COUNTIF(K203:U203,SUBSTITUTE(TRIM(K174)," (s)","")),COUNTIF(K202:U202,SUBSTITUTE(TRIM(K174)," (s)","")),COUNTIF(K204:U204,SUBSTITUTE(TRIM(K174)," (s)","")))&gt;0,IF(ROUND(T174,3)&gt;=1,ROUND(T174,3)&amp;" L",ROUND(T174*100,0)&amp;" cl"),IF(SUM(COUNTIF(V201:AA201,SUBSTITUTE(TRIM(K174)," (s)","")),COUNTIF(V203:AA203,SUBSTITUTE(TRIM(K174)," (s)","")),COUNTIF(V202:AA202,SUBSTITUTE(TRIM(K174)," (s)","")),COUNTIF(V204:AA204,SUBSTITUTE(TRIM(K174)," (s)","")))&gt;0,IF(ROUND(T174,3)&gt;=1,ROUND(T174,3)&amp;" Kg",ROUND(T174*1000,0)&amp;" g"),"")))))</f>
        <v/>
      </c>
      <c r="V174" s="379"/>
      <c r="W174" s="714">
        <f t="shared" si="18"/>
        <v>0</v>
      </c>
      <c r="X174" s="967">
        <f t="shared" si="17"/>
        <v>0</v>
      </c>
      <c r="Y174" s="768"/>
      <c r="Z174" s="769"/>
      <c r="AA174" s="770"/>
      <c r="AB174" s="969"/>
      <c r="AC174" s="969"/>
      <c r="AD174" s="969"/>
      <c r="AE174" s="9">
        <v>1</v>
      </c>
    </row>
    <row r="175" spans="2:31" ht="15.75">
      <c r="B175" s="695" t="str">
        <f t="shared" si="20"/>
        <v>►</v>
      </c>
      <c r="C175" s="979" t="str">
        <f>C143</f>
        <v>N NOM DE VOTRE RECETTE | collez la--FAMILLE| Auteur &gt; VOUS</v>
      </c>
      <c r="D175" s="980">
        <f>D143</f>
        <v>1</v>
      </c>
      <c r="E175" s="979" t="str">
        <f>E143</f>
        <v>coupe</v>
      </c>
      <c r="F175" s="981" t="str">
        <f>F143</f>
        <v>Recette mère ► Desserts assiette</v>
      </c>
      <c r="G175" s="41"/>
      <c r="H175" s="6"/>
      <c r="I175" s="22" t="str">
        <f t="shared" si="15"/>
        <v/>
      </c>
      <c r="J175" s="50"/>
      <c r="K175" s="711"/>
      <c r="L175" s="732">
        <f>IF(OR(M175="",M175=0),0,M175*IFERROR(_xlfn.XLOOKUP(K175,K201:AA201,K202:AA202,"",0,1)*J175*IF(G175&gt;0,G175,1),IFERROR(_xlfn.XLOOKUP(K175,K203:AA203,K204:AA204,"",0,1)*J175*IF(G175&gt;0,G175,1),0)))</f>
        <v>0</v>
      </c>
      <c r="M175" s="712">
        <v>1</v>
      </c>
      <c r="N175" s="713"/>
      <c r="O175" s="1071"/>
      <c r="P175" s="1018">
        <f>IF(L192=0,0,(L175/L192)*Q146*1000)</f>
        <v>0</v>
      </c>
      <c r="Q175" s="46">
        <f>IF(L192=0,0,(G175/L192)*Q146)</f>
        <v>0</v>
      </c>
      <c r="R175" s="735">
        <f>IF(Z142&lt;&gt;0,G175*M175*L142,0)</f>
        <v>0</v>
      </c>
      <c r="S175" s="772">
        <f t="shared" si="16"/>
        <v>0</v>
      </c>
      <c r="T175" s="44" t="str">
        <f>IF(OR(Z142="",Z142=0,L175=0),"",L175*M175*L142)</f>
        <v/>
      </c>
      <c r="U175" s="388" t="str">
        <f>IF(K175="","",IF(T175="","",IF(T175=0,0,IF(SUM(COUNTIF(K201:U201,SUBSTITUTE(TRIM(K175)," (s)","")),COUNTIF(K203:U203,SUBSTITUTE(TRIM(K175)," (s)","")),COUNTIF(K202:U202,SUBSTITUTE(TRIM(K175)," (s)","")),COUNTIF(K204:U204,SUBSTITUTE(TRIM(K175)," (s)","")))&gt;0,IF(ROUND(T175,3)&gt;=1,ROUND(T175,3)&amp;" L",ROUND(T175*100,0)&amp;" cl"),IF(SUM(COUNTIF(V201:AA201,SUBSTITUTE(TRIM(K175)," (s)","")),COUNTIF(V203:AA203,SUBSTITUTE(TRIM(K175)," (s)","")),COUNTIF(V202:AA202,SUBSTITUTE(TRIM(K175)," (s)","")),COUNTIF(V204:AA204,SUBSTITUTE(TRIM(K175)," (s)","")))&gt;0,IF(ROUND(T175,3)&gt;=1,ROUND(T175,3)&amp;" Kg",ROUND(T175*1000,0)&amp;" g"),"")))))</f>
        <v/>
      </c>
      <c r="V175" s="379"/>
      <c r="W175" s="714">
        <f t="shared" si="18"/>
        <v>0</v>
      </c>
      <c r="X175" s="967">
        <f t="shared" si="17"/>
        <v>0</v>
      </c>
      <c r="Y175" s="768"/>
      <c r="Z175" s="769"/>
      <c r="AA175" s="770"/>
      <c r="AB175" s="969"/>
      <c r="AC175" s="969"/>
      <c r="AD175" s="969"/>
      <c r="AE175" s="9">
        <v>1</v>
      </c>
    </row>
    <row r="176" spans="2:31" ht="15.75">
      <c r="B176" s="695" t="str">
        <f t="shared" si="20"/>
        <v>►</v>
      </c>
      <c r="C176" s="979" t="str">
        <f>C143</f>
        <v>N NOM DE VOTRE RECETTE | collez la--FAMILLE| Auteur &gt; VOUS</v>
      </c>
      <c r="D176" s="980">
        <f>D143</f>
        <v>1</v>
      </c>
      <c r="E176" s="979" t="str">
        <f>E143</f>
        <v>coupe</v>
      </c>
      <c r="F176" s="981" t="str">
        <f>F143</f>
        <v>Recette mère ► Desserts assiette</v>
      </c>
      <c r="G176" s="41"/>
      <c r="H176" s="6"/>
      <c r="I176" s="22" t="str">
        <f t="shared" si="15"/>
        <v/>
      </c>
      <c r="J176" s="50"/>
      <c r="K176" s="711"/>
      <c r="L176" s="732">
        <f>IF(OR(M176="",M176=0),0,M176*IFERROR(_xlfn.XLOOKUP(K176,K201:AA201,K202:AA202,"",0,1)*J176*IF(G176&gt;0,G176,1),IFERROR(_xlfn.XLOOKUP(K176,K203:AA203,K204:AA204,"",0,1)*J176*IF(G176&gt;0,G176,1),0)))</f>
        <v>0</v>
      </c>
      <c r="M176" s="712">
        <v>1</v>
      </c>
      <c r="N176" s="713"/>
      <c r="O176" s="1071"/>
      <c r="P176" s="1018">
        <f>IF(L192=0,0,(L176/L192)*Q146*1000)</f>
        <v>0</v>
      </c>
      <c r="Q176" s="46">
        <f>IF(L192=0,0,(G176/L192)*Q146)</f>
        <v>0</v>
      </c>
      <c r="R176" s="734">
        <f>IF(Z142&lt;&gt;0,G176*M176*L142,0)</f>
        <v>0</v>
      </c>
      <c r="S176" s="771">
        <f t="shared" si="16"/>
        <v>0</v>
      </c>
      <c r="T176" s="44" t="str">
        <f>IF(OR(Z142="",Z142=0,L176=0),"",L176*M176*L142)</f>
        <v/>
      </c>
      <c r="U176" s="388" t="str">
        <f>IF(K176="","",IF(T176="","",IF(T176=0,0,IF(SUM(COUNTIF(K201:U201,SUBSTITUTE(TRIM(K176)," (s)","")),COUNTIF(K203:U203,SUBSTITUTE(TRIM(K176)," (s)","")),COUNTIF(K202:U202,SUBSTITUTE(TRIM(K176)," (s)","")),COUNTIF(K204:U204,SUBSTITUTE(TRIM(K176)," (s)","")))&gt;0,IF(ROUND(T176,3)&gt;=1,ROUND(T176,3)&amp;" L",ROUND(T176*100,0)&amp;" cl"),IF(SUM(COUNTIF(V201:AA201,SUBSTITUTE(TRIM(K176)," (s)","")),COUNTIF(V203:AA203,SUBSTITUTE(TRIM(K176)," (s)","")),COUNTIF(V202:AA202,SUBSTITUTE(TRIM(K176)," (s)","")),COUNTIF(V204:AA204,SUBSTITUTE(TRIM(K176)," (s)","")))&gt;0,IF(ROUND(T176,3)&gt;=1,ROUND(T176,3)&amp;" Kg",ROUND(T176*1000,0)&amp;" g"),"")))))</f>
        <v/>
      </c>
      <c r="V176" s="379"/>
      <c r="W176" s="714">
        <f t="shared" si="18"/>
        <v>0</v>
      </c>
      <c r="X176" s="967">
        <f t="shared" si="17"/>
        <v>0</v>
      </c>
      <c r="Y176" s="768"/>
      <c r="Z176" s="769"/>
      <c r="AA176" s="770"/>
      <c r="AB176" s="969"/>
      <c r="AC176" s="969"/>
      <c r="AD176" s="969"/>
      <c r="AE176" s="9">
        <v>1</v>
      </c>
    </row>
    <row r="177" spans="2:31" ht="15.75">
      <c r="B177" s="695" t="str">
        <f t="shared" si="20"/>
        <v>►</v>
      </c>
      <c r="C177" s="979" t="str">
        <f>C143</f>
        <v>N NOM DE VOTRE RECETTE | collez la--FAMILLE| Auteur &gt; VOUS</v>
      </c>
      <c r="D177" s="980">
        <f>D143</f>
        <v>1</v>
      </c>
      <c r="E177" s="979" t="str">
        <f>E143</f>
        <v>coupe</v>
      </c>
      <c r="F177" s="981" t="str">
        <f>F143</f>
        <v>Recette mère ► Desserts assiette</v>
      </c>
      <c r="G177" s="41"/>
      <c r="H177" s="6"/>
      <c r="I177" s="22" t="str">
        <f t="shared" si="15"/>
        <v/>
      </c>
      <c r="J177" s="50"/>
      <c r="K177" s="711"/>
      <c r="L177" s="732">
        <f>IF(OR(M177="",M177=0),0,M177*IFERROR(_xlfn.XLOOKUP(K177,K201:AA201,K202:AA202,"",0,1)*J177*IF(G177&gt;0,G177,1),IFERROR(_xlfn.XLOOKUP(K177,K203:AA203,K204:AA204,"",0,1)*J177*IF(G177&gt;0,G177,1),0)))</f>
        <v>0</v>
      </c>
      <c r="M177" s="712">
        <v>1</v>
      </c>
      <c r="N177" s="713"/>
      <c r="O177" s="1071"/>
      <c r="P177" s="1018">
        <f>IF(L192=0,0,(L177/L192)*Q146*1000)</f>
        <v>0</v>
      </c>
      <c r="Q177" s="46">
        <f>IF(L192=0,0,(G177/L192)*Q146)</f>
        <v>0</v>
      </c>
      <c r="R177" s="735">
        <f>IF(Z142&lt;&gt;0,G177*M177*L142,0)</f>
        <v>0</v>
      </c>
      <c r="S177" s="772">
        <f t="shared" si="16"/>
        <v>0</v>
      </c>
      <c r="T177" s="44" t="str">
        <f>IF(OR(Z142="",Z142=0,L177=0),"",L177*M177*L142)</f>
        <v/>
      </c>
      <c r="U177" s="388" t="str">
        <f>IF(K177="","",IF(T177="","",IF(T177=0,0,IF(SUM(COUNTIF(K201:U201,SUBSTITUTE(TRIM(K177)," (s)","")),COUNTIF(K203:U203,SUBSTITUTE(TRIM(K177)," (s)","")),COUNTIF(K202:U202,SUBSTITUTE(TRIM(K177)," (s)","")),COUNTIF(K204:U204,SUBSTITUTE(TRIM(K177)," (s)","")))&gt;0,IF(ROUND(T177,3)&gt;=1,ROUND(T177,3)&amp;" L",ROUND(T177*100,0)&amp;" cl"),IF(SUM(COUNTIF(V201:AA201,SUBSTITUTE(TRIM(K177)," (s)","")),COUNTIF(V203:AA203,SUBSTITUTE(TRIM(K177)," (s)","")),COUNTIF(V202:AA202,SUBSTITUTE(TRIM(K177)," (s)","")),COUNTIF(V204:AA204,SUBSTITUTE(TRIM(K177)," (s)","")))&gt;0,IF(ROUND(T177,3)&gt;=1,ROUND(T177,3)&amp;" Kg",ROUND(T177*1000,0)&amp;" g"),"")))))</f>
        <v/>
      </c>
      <c r="V177" s="379"/>
      <c r="W177" s="714">
        <f t="shared" si="18"/>
        <v>0</v>
      </c>
      <c r="X177" s="967">
        <f t="shared" si="17"/>
        <v>0</v>
      </c>
      <c r="Y177" s="768"/>
      <c r="Z177" s="769"/>
      <c r="AA177" s="770"/>
      <c r="AB177" s="969"/>
      <c r="AC177" s="969"/>
      <c r="AD177" s="969"/>
      <c r="AE177" s="9">
        <v>1</v>
      </c>
    </row>
    <row r="178" spans="2:31" ht="15.75">
      <c r="B178" s="695" t="str">
        <f t="shared" si="20"/>
        <v>►</v>
      </c>
      <c r="C178" s="979" t="str">
        <f>C143</f>
        <v>N NOM DE VOTRE RECETTE | collez la--FAMILLE| Auteur &gt; VOUS</v>
      </c>
      <c r="D178" s="980">
        <f>D143</f>
        <v>1</v>
      </c>
      <c r="E178" s="979" t="str">
        <f>E143</f>
        <v>coupe</v>
      </c>
      <c r="F178" s="981" t="str">
        <f>F143</f>
        <v>Recette mère ► Desserts assiette</v>
      </c>
      <c r="G178" s="41"/>
      <c r="H178" s="6"/>
      <c r="I178" s="22" t="str">
        <f t="shared" si="15"/>
        <v/>
      </c>
      <c r="J178" s="50"/>
      <c r="K178" s="711"/>
      <c r="L178" s="732">
        <f>IF(OR(M178="",M178=0),0,M178*IFERROR(_xlfn.XLOOKUP(K178,K201:AA201,K202:AA202,"",0,1)*J178*IF(G178&gt;0,G178,1),IFERROR(_xlfn.XLOOKUP(K178,K203:AA203,K204:AA204,"",0,1)*J178*IF(G178&gt;0,G178,1),0)))</f>
        <v>0</v>
      </c>
      <c r="M178" s="712">
        <v>1</v>
      </c>
      <c r="N178" s="713"/>
      <c r="O178" s="1071"/>
      <c r="P178" s="1018">
        <f>IF(L192=0,0,(L178/L192)*Q146*1000)</f>
        <v>0</v>
      </c>
      <c r="Q178" s="46">
        <f>IF(L192=0,0,(G178/L192)*Q146)</f>
        <v>0</v>
      </c>
      <c r="R178" s="734">
        <f>IF(Z142&lt;&gt;0,G178*M178*L142,0)</f>
        <v>0</v>
      </c>
      <c r="S178" s="771">
        <f t="shared" si="16"/>
        <v>0</v>
      </c>
      <c r="T178" s="44" t="str">
        <f>IF(OR(Z142="",Z142=0,L178=0),"",L178*M178*L142)</f>
        <v/>
      </c>
      <c r="U178" s="388" t="str">
        <f>IF(K178="","",IF(T178="","",IF(T178=0,0,IF(SUM(COUNTIF(K201:U201,SUBSTITUTE(TRIM(K178)," (s)","")),COUNTIF(K203:U203,SUBSTITUTE(TRIM(K178)," (s)","")),COUNTIF(K202:U202,SUBSTITUTE(TRIM(K178)," (s)","")),COUNTIF(K204:U204,SUBSTITUTE(TRIM(K178)," (s)","")))&gt;0,IF(ROUND(T178,3)&gt;=1,ROUND(T178,3)&amp;" L",ROUND(T178*100,0)&amp;" cl"),IF(SUM(COUNTIF(V201:AA201,SUBSTITUTE(TRIM(K178)," (s)","")),COUNTIF(V203:AA203,SUBSTITUTE(TRIM(K178)," (s)","")),COUNTIF(V202:AA202,SUBSTITUTE(TRIM(K178)," (s)","")),COUNTIF(V204:AA204,SUBSTITUTE(TRIM(K178)," (s)","")))&gt;0,IF(ROUND(T178,3)&gt;=1,ROUND(T178,3)&amp;" Kg",ROUND(T178*1000,0)&amp;" g"),"")))))</f>
        <v/>
      </c>
      <c r="V178" s="379"/>
      <c r="W178" s="714">
        <f t="shared" si="18"/>
        <v>0</v>
      </c>
      <c r="X178" s="967">
        <f t="shared" si="17"/>
        <v>0</v>
      </c>
      <c r="Y178" s="768"/>
      <c r="Z178" s="769"/>
      <c r="AA178" s="770"/>
      <c r="AB178" s="969"/>
      <c r="AC178" s="969"/>
      <c r="AD178" s="969"/>
      <c r="AE178" s="9">
        <v>1</v>
      </c>
    </row>
    <row r="179" spans="2:31" ht="15.75">
      <c r="B179" s="695" t="str">
        <f t="shared" si="20"/>
        <v>►</v>
      </c>
      <c r="C179" s="979" t="str">
        <f>C143</f>
        <v>N NOM DE VOTRE RECETTE | collez la--FAMILLE| Auteur &gt; VOUS</v>
      </c>
      <c r="D179" s="980">
        <f>D143</f>
        <v>1</v>
      </c>
      <c r="E179" s="979" t="str">
        <f>E143</f>
        <v>coupe</v>
      </c>
      <c r="F179" s="981" t="str">
        <f>F143</f>
        <v>Recette mère ► Desserts assiette</v>
      </c>
      <c r="G179" s="41"/>
      <c r="H179" s="6"/>
      <c r="I179" s="22" t="str">
        <f t="shared" si="15"/>
        <v/>
      </c>
      <c r="J179" s="50"/>
      <c r="K179" s="711"/>
      <c r="L179" s="732">
        <f>IF(OR(M179="",M179=0),0,M179*IFERROR(_xlfn.XLOOKUP(K179,K201:AA201,K202:AA202,"",0,1)*J179*IF(G179&gt;0,G179,1),IFERROR(_xlfn.XLOOKUP(K179,K203:AA203,K204:AA204,"",0,1)*J179*IF(G179&gt;0,G179,1),0)))</f>
        <v>0</v>
      </c>
      <c r="M179" s="712">
        <v>1</v>
      </c>
      <c r="N179" s="713"/>
      <c r="O179" s="1071"/>
      <c r="P179" s="1018">
        <f>IF(L192=0,0,(L179/L192)*Q146*1000)</f>
        <v>0</v>
      </c>
      <c r="Q179" s="46">
        <f>IF(L192=0,0,(G179/L192)*Q146)</f>
        <v>0</v>
      </c>
      <c r="R179" s="735">
        <f>IF(Z142&lt;&gt;0,G179*M179*L142,0)</f>
        <v>0</v>
      </c>
      <c r="S179" s="772">
        <f t="shared" si="16"/>
        <v>0</v>
      </c>
      <c r="T179" s="44" t="str">
        <f>IF(OR(Z142="",Z142=0,L179=0),"",L179*M179*L142)</f>
        <v/>
      </c>
      <c r="U179" s="388" t="str">
        <f>IF(K179="","",IF(T179="","",IF(T179=0,0,IF(SUM(COUNTIF(K201:U201,SUBSTITUTE(TRIM(K179)," (s)","")),COUNTIF(K203:U203,SUBSTITUTE(TRIM(K179)," (s)","")),COUNTIF(K202:U202,SUBSTITUTE(TRIM(K179)," (s)","")),COUNTIF(K204:U204,SUBSTITUTE(TRIM(K179)," (s)","")))&gt;0,IF(ROUND(T179,3)&gt;=1,ROUND(T179,3)&amp;" L",ROUND(T179*100,0)&amp;" cl"),IF(SUM(COUNTIF(V201:AA201,SUBSTITUTE(TRIM(K179)," (s)","")),COUNTIF(V203:AA203,SUBSTITUTE(TRIM(K179)," (s)","")),COUNTIF(V202:AA202,SUBSTITUTE(TRIM(K179)," (s)","")),COUNTIF(V204:AA204,SUBSTITUTE(TRIM(K179)," (s)","")))&gt;0,IF(ROUND(T179,3)&gt;=1,ROUND(T179,3)&amp;" Kg",ROUND(T179*1000,0)&amp;" g"),"")))))</f>
        <v/>
      </c>
      <c r="V179" s="379"/>
      <c r="W179" s="714">
        <f t="shared" si="18"/>
        <v>0</v>
      </c>
      <c r="X179" s="967">
        <f t="shared" si="17"/>
        <v>0</v>
      </c>
      <c r="Y179" s="768"/>
      <c r="Z179" s="769"/>
      <c r="AA179" s="770"/>
      <c r="AB179" s="969"/>
      <c r="AC179" s="969"/>
      <c r="AD179" s="969"/>
      <c r="AE179" s="9">
        <v>1</v>
      </c>
    </row>
    <row r="180" spans="2:31" ht="15.75">
      <c r="B180" s="695" t="str">
        <f t="shared" si="20"/>
        <v>►</v>
      </c>
      <c r="C180" s="979" t="str">
        <f>C143</f>
        <v>N NOM DE VOTRE RECETTE | collez la--FAMILLE| Auteur &gt; VOUS</v>
      </c>
      <c r="D180" s="980">
        <f>D143</f>
        <v>1</v>
      </c>
      <c r="E180" s="979" t="str">
        <f>E143</f>
        <v>coupe</v>
      </c>
      <c r="F180" s="981" t="str">
        <f>F143</f>
        <v>Recette mère ► Desserts assiette</v>
      </c>
      <c r="G180" s="41"/>
      <c r="H180" s="6"/>
      <c r="I180" s="22" t="str">
        <f t="shared" si="15"/>
        <v/>
      </c>
      <c r="J180" s="50"/>
      <c r="K180" s="711"/>
      <c r="L180" s="732">
        <f>IF(OR(M180="",M180=0),0,M180*IFERROR(_xlfn.XLOOKUP(K180,K201:AA201,K202:AA202,"",0,1)*J180*IF(G180&gt;0,G180,1),IFERROR(_xlfn.XLOOKUP(K180,K203:AA203,K204:AA204,"",0,1)*J180*IF(G180&gt;0,G180,1),0)))</f>
        <v>0</v>
      </c>
      <c r="M180" s="712">
        <v>1</v>
      </c>
      <c r="N180" s="713"/>
      <c r="O180" s="1071"/>
      <c r="P180" s="1018">
        <f>IF(L192=0,0,(L180/L192)*Q146*1000)</f>
        <v>0</v>
      </c>
      <c r="Q180" s="46">
        <f>IF(L192=0,0,(G180/L192)*Q146)</f>
        <v>0</v>
      </c>
      <c r="R180" s="734">
        <f>IF(Z142&lt;&gt;0,G180*M180*L142,0)</f>
        <v>0</v>
      </c>
      <c r="S180" s="771">
        <f t="shared" si="16"/>
        <v>0</v>
      </c>
      <c r="T180" s="44" t="str">
        <f>IF(OR(Z142="",Z142=0,L180=0),"",L180*M180*L142)</f>
        <v/>
      </c>
      <c r="U180" s="388" t="str">
        <f>IF(K180="","",IF(T180="","",IF(T180=0,0,IF(SUM(COUNTIF(K201:U201,SUBSTITUTE(TRIM(K180)," (s)","")),COUNTIF(K203:U203,SUBSTITUTE(TRIM(K180)," (s)","")),COUNTIF(K202:U202,SUBSTITUTE(TRIM(K180)," (s)","")),COUNTIF(K204:U204,SUBSTITUTE(TRIM(K180)," (s)","")))&gt;0,IF(ROUND(T180,3)&gt;=1,ROUND(T180,3)&amp;" L",ROUND(T180*100,0)&amp;" cl"),IF(SUM(COUNTIF(V201:AA201,SUBSTITUTE(TRIM(K180)," (s)","")),COUNTIF(V203:AA203,SUBSTITUTE(TRIM(K180)," (s)","")),COUNTIF(V202:AA202,SUBSTITUTE(TRIM(K180)," (s)","")),COUNTIF(V204:AA204,SUBSTITUTE(TRIM(K180)," (s)","")))&gt;0,IF(ROUND(T180,3)&gt;=1,ROUND(T180,3)&amp;" Kg",ROUND(T180*1000,0)&amp;" g"),"")))))</f>
        <v/>
      </c>
      <c r="V180" s="379"/>
      <c r="W180" s="714">
        <f t="shared" si="18"/>
        <v>0</v>
      </c>
      <c r="X180" s="967">
        <f t="shared" si="17"/>
        <v>0</v>
      </c>
      <c r="Y180" s="768"/>
      <c r="Z180" s="769"/>
      <c r="AA180" s="770"/>
      <c r="AB180" s="969"/>
      <c r="AC180" s="969"/>
      <c r="AD180" s="969"/>
      <c r="AE180" s="9">
        <v>1</v>
      </c>
    </row>
    <row r="181" spans="2:31" ht="15.75">
      <c r="B181" s="695" t="str">
        <f t="shared" si="20"/>
        <v>►</v>
      </c>
      <c r="C181" s="979" t="str">
        <f>C143</f>
        <v>N NOM DE VOTRE RECETTE | collez la--FAMILLE| Auteur &gt; VOUS</v>
      </c>
      <c r="D181" s="980">
        <f>D143</f>
        <v>1</v>
      </c>
      <c r="E181" s="979" t="str">
        <f>E143</f>
        <v>coupe</v>
      </c>
      <c r="F181" s="981" t="str">
        <f>F143</f>
        <v>Recette mère ► Desserts assiette</v>
      </c>
      <c r="G181" s="41"/>
      <c r="H181" s="6"/>
      <c r="I181" s="22" t="str">
        <f t="shared" si="15"/>
        <v/>
      </c>
      <c r="J181" s="50"/>
      <c r="K181" s="711"/>
      <c r="L181" s="732">
        <f>IF(OR(M181="",M181=0),0,M181*IFERROR(_xlfn.XLOOKUP(K181,K201:AA201,K202:AA202,"",0,1)*J181*IF(G181&gt;0,G181,1),IFERROR(_xlfn.XLOOKUP(K181,K203:AA203,K204:AA204,"",0,1)*J181*IF(G181&gt;0,G181,1),0)))</f>
        <v>0</v>
      </c>
      <c r="M181" s="712">
        <v>1</v>
      </c>
      <c r="N181" s="713"/>
      <c r="O181" s="1071"/>
      <c r="P181" s="1018">
        <f>IF(L192=0,0,(L181/L192)*Q146*1000)</f>
        <v>0</v>
      </c>
      <c r="Q181" s="46">
        <f>IF(L192=0,0,(G181/L192)*Q146)</f>
        <v>0</v>
      </c>
      <c r="R181" s="735">
        <f>IF(Z142&lt;&gt;0,G181*M181*L142,0)</f>
        <v>0</v>
      </c>
      <c r="S181" s="772">
        <f t="shared" si="16"/>
        <v>0</v>
      </c>
      <c r="T181" s="44" t="str">
        <f>IF(OR(Z142="",Z142=0,L181=0),"",L181*M181*L142)</f>
        <v/>
      </c>
      <c r="U181" s="388" t="str">
        <f>IF(K181="","",IF(T181="","",IF(T181=0,0,IF(SUM(COUNTIF(K201:U201,SUBSTITUTE(TRIM(K181)," (s)","")),COUNTIF(K203:U203,SUBSTITUTE(TRIM(K181)," (s)","")),COUNTIF(K202:U202,SUBSTITUTE(TRIM(K181)," (s)","")),COUNTIF(K204:U204,SUBSTITUTE(TRIM(K181)," (s)","")))&gt;0,IF(ROUND(T181,3)&gt;=1,ROUND(T181,3)&amp;" L",ROUND(T181*100,0)&amp;" cl"),IF(SUM(COUNTIF(V201:AA201,SUBSTITUTE(TRIM(K181)," (s)","")),COUNTIF(V203:AA203,SUBSTITUTE(TRIM(K181)," (s)","")),COUNTIF(V202:AA202,SUBSTITUTE(TRIM(K181)," (s)","")),COUNTIF(V204:AA204,SUBSTITUTE(TRIM(K181)," (s)","")))&gt;0,IF(ROUND(T181,3)&gt;=1,ROUND(T181,3)&amp;" Kg",ROUND(T181*1000,0)&amp;" g"),"")))))</f>
        <v/>
      </c>
      <c r="V181" s="379"/>
      <c r="W181" s="714">
        <f t="shared" si="18"/>
        <v>0</v>
      </c>
      <c r="X181" s="967">
        <f t="shared" si="17"/>
        <v>0</v>
      </c>
      <c r="Y181" s="768"/>
      <c r="Z181" s="769"/>
      <c r="AA181" s="770"/>
      <c r="AB181" s="969"/>
      <c r="AC181" s="969"/>
      <c r="AD181" s="969"/>
      <c r="AE181" s="9">
        <v>1</v>
      </c>
    </row>
    <row r="182" spans="2:31" ht="15.75">
      <c r="B182" s="695" t="str">
        <f t="shared" si="20"/>
        <v>►</v>
      </c>
      <c r="C182" s="979" t="str">
        <f>C143</f>
        <v>N NOM DE VOTRE RECETTE | collez la--FAMILLE| Auteur &gt; VOUS</v>
      </c>
      <c r="D182" s="980">
        <f>D143</f>
        <v>1</v>
      </c>
      <c r="E182" s="979" t="str">
        <f>E143</f>
        <v>coupe</v>
      </c>
      <c r="F182" s="981" t="str">
        <f>F143</f>
        <v>Recette mère ► Desserts assiette</v>
      </c>
      <c r="G182" s="41"/>
      <c r="H182" s="6"/>
      <c r="I182" s="22" t="str">
        <f t="shared" si="15"/>
        <v/>
      </c>
      <c r="J182" s="50"/>
      <c r="K182" s="711"/>
      <c r="L182" s="732">
        <f>IF(OR(M182="",M182=0),0,M182*IFERROR(_xlfn.XLOOKUP(K182,K201:AA201,K202:AA202,"",0,1)*J182*IF(G182&gt;0,G182,1),IFERROR(_xlfn.XLOOKUP(K182,K203:AA203,K204:AA204,"",0,1)*J182*IF(G182&gt;0,G182,1),0)))</f>
        <v>0</v>
      </c>
      <c r="M182" s="712">
        <v>1</v>
      </c>
      <c r="N182" s="713"/>
      <c r="O182" s="1071"/>
      <c r="P182" s="1018">
        <f>IF(L192=0,0,(L182/L192)*Q146*1000)</f>
        <v>0</v>
      </c>
      <c r="Q182" s="46">
        <f>IF(L192=0,0,(G182/L192)*Q146)</f>
        <v>0</v>
      </c>
      <c r="R182" s="734">
        <f>IF(Z142&lt;&gt;0,G182*M182*L142,0)</f>
        <v>0</v>
      </c>
      <c r="S182" s="771">
        <f t="shared" si="16"/>
        <v>0</v>
      </c>
      <c r="T182" s="44" t="str">
        <f>IF(OR(Z142="",Z142=0,L182=0),"",L182*M182*L142)</f>
        <v/>
      </c>
      <c r="U182" s="388" t="str">
        <f>IF(K182="","",IF(T182="","",IF(T182=0,0,IF(SUM(COUNTIF(K201:U201,SUBSTITUTE(TRIM(K182)," (s)","")),COUNTIF(K203:U203,SUBSTITUTE(TRIM(K182)," (s)","")),COUNTIF(K202:U202,SUBSTITUTE(TRIM(K182)," (s)","")),COUNTIF(K204:U204,SUBSTITUTE(TRIM(K182)," (s)","")))&gt;0,IF(ROUND(T182,3)&gt;=1,ROUND(T182,3)&amp;" L",ROUND(T182*100,0)&amp;" cl"),IF(SUM(COUNTIF(V201:AA201,SUBSTITUTE(TRIM(K182)," (s)","")),COUNTIF(V203:AA203,SUBSTITUTE(TRIM(K182)," (s)","")),COUNTIF(V202:AA202,SUBSTITUTE(TRIM(K182)," (s)","")),COUNTIF(V204:AA204,SUBSTITUTE(TRIM(K182)," (s)","")))&gt;0,IF(ROUND(T182,3)&gt;=1,ROUND(T182,3)&amp;" Kg",ROUND(T182*1000,0)&amp;" g"),"")))))</f>
        <v/>
      </c>
      <c r="V182" s="379"/>
      <c r="W182" s="714">
        <f t="shared" si="18"/>
        <v>0</v>
      </c>
      <c r="X182" s="967">
        <f t="shared" si="17"/>
        <v>0</v>
      </c>
      <c r="Y182" s="768"/>
      <c r="Z182" s="769"/>
      <c r="AA182" s="770"/>
      <c r="AB182" s="969"/>
      <c r="AC182" s="969"/>
      <c r="AD182" s="969"/>
      <c r="AE182" s="9">
        <v>1</v>
      </c>
    </row>
    <row r="183" spans="2:31" ht="15.75">
      <c r="B183" s="695" t="str">
        <f t="shared" si="20"/>
        <v>►</v>
      </c>
      <c r="C183" s="979" t="str">
        <f>C143</f>
        <v>N NOM DE VOTRE RECETTE | collez la--FAMILLE| Auteur &gt; VOUS</v>
      </c>
      <c r="D183" s="980">
        <f>D143</f>
        <v>1</v>
      </c>
      <c r="E183" s="979" t="str">
        <f>E143</f>
        <v>coupe</v>
      </c>
      <c r="F183" s="981" t="str">
        <f>F143</f>
        <v>Recette mère ► Desserts assiette</v>
      </c>
      <c r="G183" s="41"/>
      <c r="H183" s="6"/>
      <c r="I183" s="22" t="str">
        <f t="shared" si="15"/>
        <v/>
      </c>
      <c r="J183" s="50"/>
      <c r="K183" s="711"/>
      <c r="L183" s="732">
        <f>IF(OR(M183="",M183=0),0,M183*IFERROR(_xlfn.XLOOKUP(K183,K201:AA201,K202:AA202,"",0,1)*J183*IF(G183&gt;0,G183,1),IFERROR(_xlfn.XLOOKUP(K183,K203:AA203,K204:AA204,"",0,1)*J183*IF(G183&gt;0,G183,1),0)))</f>
        <v>0</v>
      </c>
      <c r="M183" s="712">
        <v>1</v>
      </c>
      <c r="N183" s="713"/>
      <c r="O183" s="1071"/>
      <c r="P183" s="1018">
        <f>IF(L192=0,0,(L183/L192)*Q146*1000)</f>
        <v>0</v>
      </c>
      <c r="Q183" s="46">
        <f>IF(L192=0,0,(G183/L192)*Q146)</f>
        <v>0</v>
      </c>
      <c r="R183" s="735">
        <f>IF(Z142&lt;&gt;0,G183*M183*L142,0)</f>
        <v>0</v>
      </c>
      <c r="S183" s="772">
        <f t="shared" si="16"/>
        <v>0</v>
      </c>
      <c r="T183" s="44" t="str">
        <f>IF(OR(Z142="",Z142=0,L183=0),"",L183*M183*L142)</f>
        <v/>
      </c>
      <c r="U183" s="388" t="str">
        <f>IF(K183="","",IF(T183="","",IF(T183=0,0,IF(SUM(COUNTIF(K201:U201,SUBSTITUTE(TRIM(K183)," (s)","")),COUNTIF(K203:U203,SUBSTITUTE(TRIM(K183)," (s)","")),COUNTIF(K202:U202,SUBSTITUTE(TRIM(K183)," (s)","")),COUNTIF(K204:U204,SUBSTITUTE(TRIM(K183)," (s)","")))&gt;0,IF(ROUND(T183,3)&gt;=1,ROUND(T183,3)&amp;" L",ROUND(T183*100,0)&amp;" cl"),IF(SUM(COUNTIF(V201:AA201,SUBSTITUTE(TRIM(K183)," (s)","")),COUNTIF(V203:AA203,SUBSTITUTE(TRIM(K183)," (s)","")),COUNTIF(V202:AA202,SUBSTITUTE(TRIM(K183)," (s)","")),COUNTIF(V204:AA204,SUBSTITUTE(TRIM(K183)," (s)","")))&gt;0,IF(ROUND(T183,3)&gt;=1,ROUND(T183,3)&amp;" Kg",ROUND(T183*1000,0)&amp;" g"),"")))))</f>
        <v/>
      </c>
      <c r="V183" s="379"/>
      <c r="W183" s="714">
        <f t="shared" si="18"/>
        <v>0</v>
      </c>
      <c r="X183" s="967">
        <f t="shared" si="17"/>
        <v>0</v>
      </c>
      <c r="Y183" s="768"/>
      <c r="Z183" s="769"/>
      <c r="AA183" s="770"/>
      <c r="AB183" s="969"/>
      <c r="AC183" s="969"/>
      <c r="AD183" s="969"/>
      <c r="AE183" s="9">
        <v>1</v>
      </c>
    </row>
    <row r="184" spans="2:31" ht="15.75">
      <c r="B184" s="695" t="str">
        <f t="shared" si="20"/>
        <v>►</v>
      </c>
      <c r="C184" s="979" t="str">
        <f>C143</f>
        <v>N NOM DE VOTRE RECETTE | collez la--FAMILLE| Auteur &gt; VOUS</v>
      </c>
      <c r="D184" s="980">
        <f>D143</f>
        <v>1</v>
      </c>
      <c r="E184" s="979" t="str">
        <f>E143</f>
        <v>coupe</v>
      </c>
      <c r="F184" s="981" t="str">
        <f>F143</f>
        <v>Recette mère ► Desserts assiette</v>
      </c>
      <c r="G184" s="41"/>
      <c r="H184" s="6"/>
      <c r="I184" s="22" t="str">
        <f t="shared" si="15"/>
        <v/>
      </c>
      <c r="J184" s="50"/>
      <c r="K184" s="711"/>
      <c r="L184" s="732">
        <f>IF(OR(M184="",M184=0),0,M184*IFERROR(_xlfn.XLOOKUP(K184,K201:AA201,K202:AA202,"",0,1)*J184*IF(G184&gt;0,G184,1),IFERROR(_xlfn.XLOOKUP(K184,K203:AA203,K204:AA204,"",0,1)*J184*IF(G184&gt;0,G184,1),0)))</f>
        <v>0</v>
      </c>
      <c r="M184" s="712">
        <v>1</v>
      </c>
      <c r="N184" s="713"/>
      <c r="O184" s="1071"/>
      <c r="P184" s="1018">
        <f>IF(L192=0,0,(L184/L192)*Q146*1000)</f>
        <v>0</v>
      </c>
      <c r="Q184" s="46">
        <f>IF(L192=0,0,(G184/L192)*Q146)</f>
        <v>0</v>
      </c>
      <c r="R184" s="734">
        <f>IF(Z142&lt;&gt;0,G184*M184*L142,0)</f>
        <v>0</v>
      </c>
      <c r="S184" s="771">
        <f t="shared" si="16"/>
        <v>0</v>
      </c>
      <c r="T184" s="44" t="str">
        <f>IF(OR(Z142="",Z142=0,L184=0),"",L184*M184*L142)</f>
        <v/>
      </c>
      <c r="U184" s="388" t="str">
        <f>IF(K184="","",IF(T184="","",IF(T184=0,0,IF(SUM(COUNTIF(K201:U201,SUBSTITUTE(TRIM(K184)," (s)","")),COUNTIF(K203:U203,SUBSTITUTE(TRIM(K184)," (s)","")),COUNTIF(K202:U202,SUBSTITUTE(TRIM(K184)," (s)","")),COUNTIF(K204:U204,SUBSTITUTE(TRIM(K184)," (s)","")))&gt;0,IF(ROUND(T184,3)&gt;=1,ROUND(T184,3)&amp;" L",ROUND(T184*100,0)&amp;" cl"),IF(SUM(COUNTIF(V201:AA201,SUBSTITUTE(TRIM(K184)," (s)","")),COUNTIF(V203:AA203,SUBSTITUTE(TRIM(K184)," (s)","")),COUNTIF(V202:AA202,SUBSTITUTE(TRIM(K184)," (s)","")),COUNTIF(V204:AA204,SUBSTITUTE(TRIM(K184)," (s)","")))&gt;0,IF(ROUND(T184,3)&gt;=1,ROUND(T184,3)&amp;" Kg",ROUND(T184*1000,0)&amp;" g"),"")))))</f>
        <v/>
      </c>
      <c r="V184" s="379"/>
      <c r="W184" s="714">
        <f t="shared" si="18"/>
        <v>0</v>
      </c>
      <c r="X184" s="967">
        <f t="shared" si="17"/>
        <v>0</v>
      </c>
      <c r="Y184" s="768"/>
      <c r="Z184" s="769"/>
      <c r="AA184" s="770"/>
      <c r="AB184" s="969"/>
      <c r="AC184" s="969"/>
      <c r="AD184" s="969"/>
      <c r="AE184" s="9">
        <v>1</v>
      </c>
    </row>
    <row r="185" spans="2:31" ht="15.75">
      <c r="B185" s="695" t="str">
        <f t="shared" si="20"/>
        <v>►</v>
      </c>
      <c r="C185" s="979" t="str">
        <f>C143</f>
        <v>N NOM DE VOTRE RECETTE | collez la--FAMILLE| Auteur &gt; VOUS</v>
      </c>
      <c r="D185" s="980">
        <f>D143</f>
        <v>1</v>
      </c>
      <c r="E185" s="979" t="str">
        <f>E143</f>
        <v>coupe</v>
      </c>
      <c r="F185" s="981" t="str">
        <f>F143</f>
        <v>Recette mère ► Desserts assiette</v>
      </c>
      <c r="G185" s="41"/>
      <c r="H185" s="6"/>
      <c r="I185" s="22" t="str">
        <f t="shared" si="15"/>
        <v/>
      </c>
      <c r="J185" s="50"/>
      <c r="K185" s="711"/>
      <c r="L185" s="732">
        <f>IF(OR(M185="",M185=0),0,M185*IFERROR(_xlfn.XLOOKUP(K185,K201:AA201,K202:AA202,"",0,1)*J185*IF(G185&gt;0,G185,1),IFERROR(_xlfn.XLOOKUP(K185,K203:AA203,K204:AA204,"",0,1)*J185*IF(G185&gt;0,G185,1),0)))</f>
        <v>0</v>
      </c>
      <c r="M185" s="712">
        <v>1</v>
      </c>
      <c r="N185" s="713"/>
      <c r="O185" s="1071"/>
      <c r="P185" s="1018">
        <f>IF(L192=0,0,(L185/L192)*Q146*1000)</f>
        <v>0</v>
      </c>
      <c r="Q185" s="46">
        <f>IF(L192=0,0,(G185/L192)*Q146)</f>
        <v>0</v>
      </c>
      <c r="R185" s="735">
        <f>IF(Z142&lt;&gt;0,G185*M185*L142,0)</f>
        <v>0</v>
      </c>
      <c r="S185" s="772">
        <f t="shared" si="16"/>
        <v>0</v>
      </c>
      <c r="T185" s="44" t="str">
        <f>IF(OR(Z142="",Z142=0,L185=0),"",L185*M185*L142)</f>
        <v/>
      </c>
      <c r="U185" s="388" t="str">
        <f>IF(K185="","",IF(T185="","",IF(T185=0,0,IF(SUM(COUNTIF(K201:U201,SUBSTITUTE(TRIM(K185)," (s)","")),COUNTIF(K203:U203,SUBSTITUTE(TRIM(K185)," (s)","")),COUNTIF(K202:U202,SUBSTITUTE(TRIM(K185)," (s)","")),COUNTIF(K204:U204,SUBSTITUTE(TRIM(K185)," (s)","")))&gt;0,IF(ROUND(T185,3)&gt;=1,ROUND(T185,3)&amp;" L",ROUND(T185*100,0)&amp;" cl"),IF(SUM(COUNTIF(V201:AA201,SUBSTITUTE(TRIM(K185)," (s)","")),COUNTIF(V203:AA203,SUBSTITUTE(TRIM(K185)," (s)","")),COUNTIF(V202:AA202,SUBSTITUTE(TRIM(K185)," (s)","")),COUNTIF(V204:AA204,SUBSTITUTE(TRIM(K185)," (s)","")))&gt;0,IF(ROUND(T185,3)&gt;=1,ROUND(T185,3)&amp;" Kg",ROUND(T185*1000,0)&amp;" g"),"")))))</f>
        <v/>
      </c>
      <c r="V185" s="379"/>
      <c r="W185" s="714">
        <f t="shared" si="18"/>
        <v>0</v>
      </c>
      <c r="X185" s="967">
        <f t="shared" si="17"/>
        <v>0</v>
      </c>
      <c r="Y185" s="768"/>
      <c r="Z185" s="769"/>
      <c r="AA185" s="770"/>
      <c r="AB185" s="969"/>
      <c r="AC185" s="969"/>
      <c r="AD185" s="969"/>
      <c r="AE185" s="9">
        <v>1</v>
      </c>
    </row>
    <row r="186" spans="2:31" ht="15.75">
      <c r="B186" s="695" t="str">
        <f t="shared" si="20"/>
        <v>►</v>
      </c>
      <c r="C186" s="979" t="str">
        <f>C143</f>
        <v>N NOM DE VOTRE RECETTE | collez la--FAMILLE| Auteur &gt; VOUS</v>
      </c>
      <c r="D186" s="980">
        <f>D143</f>
        <v>1</v>
      </c>
      <c r="E186" s="979" t="str">
        <f>E143</f>
        <v>coupe</v>
      </c>
      <c r="F186" s="981" t="str">
        <f>F143</f>
        <v>Recette mère ► Desserts assiette</v>
      </c>
      <c r="G186" s="41"/>
      <c r="H186" s="6"/>
      <c r="I186" s="22" t="str">
        <f t="shared" si="15"/>
        <v/>
      </c>
      <c r="J186" s="50"/>
      <c r="K186" s="711"/>
      <c r="L186" s="732">
        <f>IF(OR(M186="",M186=0),0,M186*IFERROR(_xlfn.XLOOKUP(K186,K201:AA201,K202:AA202,"",0,1)*J186*IF(G186&gt;0,G186,1),IFERROR(_xlfn.XLOOKUP(K186,K203:AA203,K204:AA204,"",0,1)*J186*IF(G186&gt;0,G186,1),0)))</f>
        <v>0</v>
      </c>
      <c r="M186" s="712">
        <v>1</v>
      </c>
      <c r="N186" s="713"/>
      <c r="O186" s="1071"/>
      <c r="P186" s="1018">
        <f>IF(L192=0,0,(L186/L192)*Q146*1000)</f>
        <v>0</v>
      </c>
      <c r="Q186" s="46">
        <f>IF(L192=0,0,(G186/L192)*Q146)</f>
        <v>0</v>
      </c>
      <c r="R186" s="734">
        <f>IF(Z142&lt;&gt;0,G186*M186*L142,0)</f>
        <v>0</v>
      </c>
      <c r="S186" s="771">
        <f t="shared" si="16"/>
        <v>0</v>
      </c>
      <c r="T186" s="44" t="str">
        <f>IF(OR(Z142="",Z142=0,L186=0),"",L186*M186*L142)</f>
        <v/>
      </c>
      <c r="U186" s="380" t="str">
        <f>IF(K186="","",IF(T186="","",IF(T186=0,0,IF(SUM(COUNTIF(K201:U201,SUBSTITUTE(TRIM(K186)," (s)","")),COUNTIF(K203:U203,SUBSTITUTE(TRIM(K186)," (s)","")),COUNTIF(K202:U202,SUBSTITUTE(TRIM(K186)," (s)","")),COUNTIF(K204:U204,SUBSTITUTE(TRIM(K186)," (s)","")))&gt;0,IF(ROUND(T186,3)&gt;=1,ROUND(T186,3)&amp;" L",ROUND(T186*100,0)&amp;" cl"),IF(SUM(COUNTIF(V201:AA201,SUBSTITUTE(TRIM(K186)," (s)","")),COUNTIF(V203:AA203,SUBSTITUTE(TRIM(K186)," (s)","")),COUNTIF(V202:AA202,SUBSTITUTE(TRIM(K186)," (s)","")),COUNTIF(V204:AA204,SUBSTITUTE(TRIM(K186)," (s)","")))&gt;0,IF(ROUND(T186,3)&gt;=1,ROUND(T186,3)&amp;" Kg",ROUND(T186*1000,0)&amp;" g"),"")))))</f>
        <v/>
      </c>
      <c r="V186" s="379"/>
      <c r="W186" s="714">
        <f t="shared" si="18"/>
        <v>0</v>
      </c>
      <c r="X186" s="967">
        <f t="shared" si="17"/>
        <v>0</v>
      </c>
      <c r="Y186" s="768"/>
      <c r="Z186" s="769"/>
      <c r="AA186" s="770"/>
      <c r="AB186" s="969"/>
      <c r="AC186" s="969"/>
      <c r="AD186" s="969"/>
      <c r="AE186" s="9">
        <v>1</v>
      </c>
    </row>
    <row r="187" spans="2:31" ht="15.75">
      <c r="B187" s="695" t="str">
        <f t="shared" si="20"/>
        <v>►</v>
      </c>
      <c r="C187" s="979" t="str">
        <f>C143</f>
        <v>N NOM DE VOTRE RECETTE | collez la--FAMILLE| Auteur &gt; VOUS</v>
      </c>
      <c r="D187" s="980">
        <f>D143</f>
        <v>1</v>
      </c>
      <c r="E187" s="979" t="str">
        <f>E143</f>
        <v>coupe</v>
      </c>
      <c r="F187" s="981" t="str">
        <f>F143</f>
        <v>Recette mère ► Desserts assiette</v>
      </c>
      <c r="G187" s="41"/>
      <c r="H187" s="6"/>
      <c r="I187" s="22" t="str">
        <f t="shared" si="15"/>
        <v/>
      </c>
      <c r="J187" s="50"/>
      <c r="K187" s="711"/>
      <c r="L187" s="732">
        <f>IF(OR(M187="",M187=0),0,M187*IFERROR(_xlfn.XLOOKUP(K187,K201:AA201,K202:AA202,"",0,1)*J187*IF(G187&gt;0,G187,1),IFERROR(_xlfn.XLOOKUP(K187,K203:AA203,K204:AA204,"",0,1)*J187*IF(G187&gt;0,G187,1),0)))</f>
        <v>0</v>
      </c>
      <c r="M187" s="712">
        <v>1</v>
      </c>
      <c r="N187" s="713"/>
      <c r="O187" s="1071"/>
      <c r="P187" s="1018">
        <f>IF(L192=0,0,(L187/L192)*Q146*1000)</f>
        <v>0</v>
      </c>
      <c r="Q187" s="46">
        <f>IF(L192=0,0,(G187/L192)*Q146)</f>
        <v>0</v>
      </c>
      <c r="R187" s="735">
        <f>IF(Z142&lt;&gt;0,G187*M187*L142,0)</f>
        <v>0</v>
      </c>
      <c r="S187" s="772">
        <f t="shared" si="16"/>
        <v>0</v>
      </c>
      <c r="T187" s="44" t="str">
        <f>IF(OR(Z142="",Z142=0,L187=0),"",L187*M187*L142)</f>
        <v/>
      </c>
      <c r="U187" s="388" t="str">
        <f>IF(K187="","",IF(T187="","",IF(T187=0,0,IF(SUM(COUNTIF(K201:U201,SUBSTITUTE(TRIM(K187)," (s)","")),COUNTIF(K203:U203,SUBSTITUTE(TRIM(K187)," (s)","")),COUNTIF(K202:U202,SUBSTITUTE(TRIM(K187)," (s)","")),COUNTIF(K204:U204,SUBSTITUTE(TRIM(K187)," (s)","")))&gt;0,IF(ROUND(T187,3)&gt;=1,ROUND(T187,3)&amp;" L",ROUND(T187*100,0)&amp;" cl"),IF(SUM(COUNTIF(V201:AA201,SUBSTITUTE(TRIM(K187)," (s)","")),COUNTIF(V203:AA203,SUBSTITUTE(TRIM(K187)," (s)","")),COUNTIF(V202:AA202,SUBSTITUTE(TRIM(K187)," (s)","")),COUNTIF(V204:AA204,SUBSTITUTE(TRIM(K187)," (s)","")))&gt;0,IF(ROUND(T187,3)&gt;=1,ROUND(T187,3)&amp;" Kg",ROUND(T187*1000,0)&amp;" g"),"")))))</f>
        <v/>
      </c>
      <c r="V187" s="379"/>
      <c r="W187" s="714">
        <f t="shared" si="18"/>
        <v>0</v>
      </c>
      <c r="X187" s="967">
        <f t="shared" si="17"/>
        <v>0</v>
      </c>
      <c r="Y187" s="768"/>
      <c r="Z187" s="769"/>
      <c r="AA187" s="770"/>
      <c r="AB187" s="969"/>
      <c r="AC187" s="969"/>
      <c r="AD187" s="969"/>
      <c r="AE187" s="9">
        <v>1</v>
      </c>
    </row>
    <row r="188" spans="2:31" ht="15.75">
      <c r="B188" s="695" t="str">
        <f t="shared" si="20"/>
        <v>►</v>
      </c>
      <c r="C188" s="979" t="str">
        <f>C143</f>
        <v>N NOM DE VOTRE RECETTE | collez la--FAMILLE| Auteur &gt; VOUS</v>
      </c>
      <c r="D188" s="980">
        <f>D143</f>
        <v>1</v>
      </c>
      <c r="E188" s="979" t="str">
        <f>E143</f>
        <v>coupe</v>
      </c>
      <c r="F188" s="981" t="str">
        <f>F143</f>
        <v>Recette mère ► Desserts assiette</v>
      </c>
      <c r="G188" s="41"/>
      <c r="H188" s="6"/>
      <c r="I188" s="22" t="str">
        <f t="shared" si="15"/>
        <v/>
      </c>
      <c r="J188" s="50"/>
      <c r="K188" s="711"/>
      <c r="L188" s="732">
        <f>IF(OR(M188="",M188=0),0,M188*IFERROR(_xlfn.XLOOKUP(K188,K201:AA201,K202:AA202,"",0,1)*J188*IF(G188&gt;0,G188,1),IFERROR(_xlfn.XLOOKUP(K188,K203:AA203,K204:AA204,"",0,1)*J188*IF(G188&gt;0,G188,1),0)))</f>
        <v>0</v>
      </c>
      <c r="M188" s="712">
        <v>1</v>
      </c>
      <c r="N188" s="713"/>
      <c r="O188" s="1071"/>
      <c r="P188" s="1018">
        <f>IF(L192=0,0,(L188/L192)*Q146*1000)</f>
        <v>0</v>
      </c>
      <c r="Q188" s="46">
        <f>IF(L192=0,0,(G188/L192)*Q146)</f>
        <v>0</v>
      </c>
      <c r="R188" s="734">
        <f>IF(Z142&lt;&gt;0,G188*M188*L142,0)</f>
        <v>0</v>
      </c>
      <c r="S188" s="771">
        <f t="shared" si="16"/>
        <v>0</v>
      </c>
      <c r="T188" s="44" t="str">
        <f>IF(OR(Z142="",Z142=0,L188=0),"",L188*M188*L142)</f>
        <v/>
      </c>
      <c r="U188" s="380" t="str">
        <f>IF(K188="","",IF(T188="","",IF(T188=0,0,IF(SUM(COUNTIF(K201:U201,SUBSTITUTE(TRIM(K188)," (s)","")),COUNTIF(K203:U203,SUBSTITUTE(TRIM(K188)," (s)","")),COUNTIF(K202:U202,SUBSTITUTE(TRIM(K188)," (s)","")),COUNTIF(K204:U204,SUBSTITUTE(TRIM(K188)," (s)","")))&gt;0,IF(ROUND(T188,3)&gt;=1,ROUND(T188,3)&amp;" L",ROUND(T188*100,0)&amp;" cl"),IF(SUM(COUNTIF(V201:AA201,SUBSTITUTE(TRIM(K188)," (s)","")),COUNTIF(V203:AA203,SUBSTITUTE(TRIM(K188)," (s)","")),COUNTIF(V202:AA202,SUBSTITUTE(TRIM(K188)," (s)","")),COUNTIF(V204:AA204,SUBSTITUTE(TRIM(K188)," (s)","")))&gt;0,IF(ROUND(T188,3)&gt;=1,ROUND(T188,3)&amp;" Kg",ROUND(T188*1000,0)&amp;" g"),"")))))</f>
        <v/>
      </c>
      <c r="V188" s="379"/>
      <c r="W188" s="714">
        <f t="shared" si="18"/>
        <v>0</v>
      </c>
      <c r="X188" s="967">
        <f t="shared" si="17"/>
        <v>0</v>
      </c>
      <c r="Y188" s="768"/>
      <c r="Z188" s="769"/>
      <c r="AA188" s="770"/>
      <c r="AB188" s="969"/>
      <c r="AC188" s="969"/>
      <c r="AD188" s="969"/>
      <c r="AE188" s="9">
        <v>1</v>
      </c>
    </row>
    <row r="189" spans="2:31" ht="15.75">
      <c r="B189" s="695" t="str">
        <f t="shared" si="20"/>
        <v>►</v>
      </c>
      <c r="C189" s="979" t="str">
        <f>C143</f>
        <v>N NOM DE VOTRE RECETTE | collez la--FAMILLE| Auteur &gt; VOUS</v>
      </c>
      <c r="D189" s="980">
        <f>D143</f>
        <v>1</v>
      </c>
      <c r="E189" s="979" t="str">
        <f>E143</f>
        <v>coupe</v>
      </c>
      <c r="F189" s="981" t="str">
        <f>F143</f>
        <v>Recette mère ► Desserts assiette</v>
      </c>
      <c r="G189" s="41"/>
      <c r="H189" s="6"/>
      <c r="I189" s="22" t="str">
        <f t="shared" si="15"/>
        <v/>
      </c>
      <c r="J189" s="50"/>
      <c r="K189" s="711"/>
      <c r="L189" s="732">
        <f>IF(OR(M189="",M189=0),0,M189*IFERROR(_xlfn.XLOOKUP(K189,K201:AA201,K202:AA202,"",0,1)*J189*IF(G189&gt;0,G189,1),IFERROR(_xlfn.XLOOKUP(K189,K203:AA203,K204:AA204,"",0,1)*J189*IF(G189&gt;0,G189,1),0)))</f>
        <v>0</v>
      </c>
      <c r="M189" s="712">
        <v>1</v>
      </c>
      <c r="N189" s="713"/>
      <c r="O189" s="1071"/>
      <c r="P189" s="1018">
        <f>IF(L192=0,0,(L189/L192)*Q146*1000)</f>
        <v>0</v>
      </c>
      <c r="Q189" s="46">
        <f>IF(L192=0,0,(G189/L192)*Q146)</f>
        <v>0</v>
      </c>
      <c r="R189" s="735">
        <f>IF(Z142&lt;&gt;0,G189*M189*L142,0)</f>
        <v>0</v>
      </c>
      <c r="S189" s="772">
        <f t="shared" si="16"/>
        <v>0</v>
      </c>
      <c r="T189" s="44" t="str">
        <f>IF(OR(Z142="",Z142=0,L189=0),"",L189*M189*L142)</f>
        <v/>
      </c>
      <c r="U189" s="388" t="str">
        <f>IF(K189="","",IF(T189="","",IF(T189=0,0,IF(SUM(COUNTIF(K201:U201,SUBSTITUTE(TRIM(K189)," (s)","")),COUNTIF(K203:U203,SUBSTITUTE(TRIM(K189)," (s)","")),COUNTIF(K202:U202,SUBSTITUTE(TRIM(K189)," (s)","")),COUNTIF(K204:U204,SUBSTITUTE(TRIM(K189)," (s)","")))&gt;0,IF(ROUND(T189,3)&gt;=1,ROUND(T189,3)&amp;" L",ROUND(T189*100,0)&amp;" cl"),IF(SUM(COUNTIF(V201:AA201,SUBSTITUTE(TRIM(K189)," (s)","")),COUNTIF(V203:AA203,SUBSTITUTE(TRIM(K189)," (s)","")),COUNTIF(V202:AA202,SUBSTITUTE(TRIM(K189)," (s)","")),COUNTIF(V204:AA204,SUBSTITUTE(TRIM(K189)," (s)","")))&gt;0,IF(ROUND(T189,3)&gt;=1,ROUND(T189,3)&amp;" Kg",ROUND(T189*1000,0)&amp;" g"),"")))))</f>
        <v/>
      </c>
      <c r="V189" s="379"/>
      <c r="W189" s="714">
        <f t="shared" si="18"/>
        <v>0</v>
      </c>
      <c r="X189" s="967">
        <f t="shared" si="17"/>
        <v>0</v>
      </c>
      <c r="Y189" s="768"/>
      <c r="Z189" s="769"/>
      <c r="AA189" s="770"/>
      <c r="AB189" s="969"/>
      <c r="AC189" s="969"/>
      <c r="AD189" s="969"/>
      <c r="AE189" s="9">
        <v>1</v>
      </c>
    </row>
    <row r="190" spans="2:31" ht="15.75">
      <c r="B190" s="1240" t="s">
        <v>6</v>
      </c>
      <c r="C190" s="979" t="str">
        <f>C143</f>
        <v>N NOM DE VOTRE RECETTE | collez la--FAMILLE| Auteur &gt; VOUS</v>
      </c>
      <c r="D190" s="980">
        <f>D143</f>
        <v>1</v>
      </c>
      <c r="E190" s="979" t="str">
        <f>E143</f>
        <v>coupe</v>
      </c>
      <c r="F190" s="981" t="str">
        <f>F143</f>
        <v>Recette mère ► Desserts assiette</v>
      </c>
      <c r="G190" s="41"/>
      <c r="H190" s="6"/>
      <c r="I190" s="22" t="str">
        <f t="shared" si="15"/>
        <v/>
      </c>
      <c r="J190" s="50"/>
      <c r="K190" s="711"/>
      <c r="L190" s="732">
        <f>IF(OR(M190="",M190=0),0,M190*IFERROR(_xlfn.XLOOKUP(K190,K201:AA201,K202:AA202,"",0,1)*J190*IF(G190&gt;0,G190,1),IFERROR(_xlfn.XLOOKUP(K190,K203:AA203,K204:AA204,"",0,1)*J190*IF(G190&gt;0,G190,1),0)))</f>
        <v>0</v>
      </c>
      <c r="M190" s="712">
        <v>1</v>
      </c>
      <c r="N190" s="713"/>
      <c r="O190" s="1071"/>
      <c r="P190" s="1018">
        <f>IF(L192=0,0,(L190/L192)*Q146*1000)</f>
        <v>0</v>
      </c>
      <c r="Q190" s="46">
        <f>IF(L192=0,0,(G190/L192)*Q146)</f>
        <v>0</v>
      </c>
      <c r="R190" s="734">
        <f>IF(Z142&lt;&gt;0,G190*M190*L142,0)</f>
        <v>0</v>
      </c>
      <c r="S190" s="771">
        <f t="shared" si="16"/>
        <v>0</v>
      </c>
      <c r="T190" s="44" t="str">
        <f>IF(OR(Z142="",Z142=0,L190=0),"",L190*M190*L142)</f>
        <v/>
      </c>
      <c r="U190" s="380" t="str">
        <f>IF(K190="","",IF(T190="","",IF(T190=0,0,IF(SUM(COUNTIF(K201:U201,SUBSTITUTE(TRIM(K190)," (s)","")),COUNTIF(K203:U203,SUBSTITUTE(TRIM(K190)," (s)","")),COUNTIF(K202:U202,SUBSTITUTE(TRIM(K190)," (s)","")),COUNTIF(K204:U204,SUBSTITUTE(TRIM(K190)," (s)","")))&gt;0,IF(ROUND(T190,3)&gt;=1,ROUND(T190,3)&amp;" L",ROUND(T190*100,0)&amp;" cl"),IF(SUM(COUNTIF(V201:AA201,SUBSTITUTE(TRIM(K190)," (s)","")),COUNTIF(V203:AA203,SUBSTITUTE(TRIM(K190)," (s)","")),COUNTIF(V202:AA202,SUBSTITUTE(TRIM(K190)," (s)","")),COUNTIF(V204:AA204,SUBSTITUTE(TRIM(K190)," (s)","")))&gt;0,IF(ROUND(T190,3)&gt;=1,ROUND(T190,3)&amp;" Kg",ROUND(T190*1000,0)&amp;" g"),"")))))</f>
        <v/>
      </c>
      <c r="V190" s="379"/>
      <c r="W190" s="714">
        <f t="shared" si="18"/>
        <v>0</v>
      </c>
      <c r="X190" s="967">
        <f t="shared" si="17"/>
        <v>0</v>
      </c>
      <c r="Y190" s="768"/>
      <c r="Z190" s="769"/>
      <c r="AA190" s="770"/>
      <c r="AB190" s="969"/>
      <c r="AC190" s="969"/>
      <c r="AD190" s="969"/>
      <c r="AE190" s="9">
        <v>1</v>
      </c>
    </row>
    <row r="191" spans="2:31" ht="15.75">
      <c r="B191" s="1240" t="s">
        <v>6</v>
      </c>
      <c r="C191" s="979" t="str">
        <f>C143</f>
        <v>N NOM DE VOTRE RECETTE | collez la--FAMILLE| Auteur &gt; VOUS</v>
      </c>
      <c r="D191" s="980">
        <f>D143</f>
        <v>1</v>
      </c>
      <c r="E191" s="979" t="str">
        <f>E143</f>
        <v>coupe</v>
      </c>
      <c r="F191" s="981" t="str">
        <f>F143</f>
        <v>Recette mère ► Desserts assiette</v>
      </c>
      <c r="G191" s="51"/>
      <c r="H191" s="7"/>
      <c r="I191" s="22" t="str">
        <f t="shared" si="15"/>
        <v/>
      </c>
      <c r="J191" s="52"/>
      <c r="K191" s="711"/>
      <c r="L191" s="732">
        <f>IF(OR(M191="",M191=0),0,M191*IFERROR(_xlfn.XLOOKUP(K191,K201:AA201,K202:AA202,"",0,1)*J191*IF(G191&gt;0,G191,1),IFERROR(_xlfn.XLOOKUP(K191,K203:AA203,K204:AA204,"",0,1)*J191*IF(G191&gt;0,G191,1),0)))</f>
        <v>0</v>
      </c>
      <c r="M191" s="712">
        <v>1</v>
      </c>
      <c r="N191" s="713"/>
      <c r="O191" s="1071"/>
      <c r="P191" s="1018">
        <f>IF(L192=0,0,(L191/L192)*Q146*1000)</f>
        <v>0</v>
      </c>
      <c r="Q191" s="46">
        <f>IF(L192=0,0,(G191/L192)*Q146)</f>
        <v>0</v>
      </c>
      <c r="R191" s="735">
        <f>IF(Z142&lt;&gt;0,G191*M191*L142,0)</f>
        <v>0</v>
      </c>
      <c r="S191" s="772">
        <f t="shared" si="16"/>
        <v>0</v>
      </c>
      <c r="T191" s="44" t="str">
        <f>IF(OR(Z142="",Z142=0,L191=0),"",L191*M191*L142)</f>
        <v/>
      </c>
      <c r="U191" s="388" t="str">
        <f>IF(K191="","",IF(T191="","",IF(T191=0,0,IF(SUM(COUNTIF(K201:U201,SUBSTITUTE(TRIM(K191)," (s)","")),COUNTIF(K203:U203,SUBSTITUTE(TRIM(K191)," (s)","")),COUNTIF(K202:U202,SUBSTITUTE(TRIM(K191)," (s)","")),COUNTIF(K204:U204,SUBSTITUTE(TRIM(K191)," (s)","")))&gt;0,IF(ROUND(T191,3)&gt;=1,ROUND(T191,3)&amp;" L",ROUND(T191*100,0)&amp;" cl"),IF(SUM(COUNTIF(V201:AA201,SUBSTITUTE(TRIM(K191)," (s)","")),COUNTIF(V203:AA203,SUBSTITUTE(TRIM(K191)," (s)","")),COUNTIF(V202:AA202,SUBSTITUTE(TRIM(K191)," (s)","")),COUNTIF(V204:AA204,SUBSTITUTE(TRIM(K191)," (s)","")))&gt;0,IF(ROUND(T191,3)&gt;=1,ROUND(T191,3)&amp;" Kg",ROUND(T191*1000,0)&amp;" g"),"")))))</f>
        <v/>
      </c>
      <c r="V191" s="379"/>
      <c r="W191" s="714">
        <f t="shared" si="18"/>
        <v>0</v>
      </c>
      <c r="X191" s="967">
        <f t="shared" si="17"/>
        <v>0</v>
      </c>
      <c r="Y191" s="768"/>
      <c r="Z191" s="769"/>
      <c r="AA191" s="770"/>
      <c r="AB191" s="969"/>
      <c r="AC191" s="969"/>
      <c r="AD191" s="969"/>
      <c r="AE191" s="9">
        <v>1</v>
      </c>
    </row>
    <row r="192" spans="2:31" ht="15.75">
      <c r="B192" s="1240" t="s">
        <v>6</v>
      </c>
      <c r="C192" s="979" t="str">
        <f>C143</f>
        <v>N NOM DE VOTRE RECETTE | collez la--FAMILLE| Auteur &gt; VOUS</v>
      </c>
      <c r="D192" s="980">
        <f>D143</f>
        <v>1</v>
      </c>
      <c r="E192" s="979" t="str">
        <f>E143</f>
        <v>coupe</v>
      </c>
      <c r="F192" s="981" t="str">
        <f>F143</f>
        <v>Recette mère ► Desserts assiette</v>
      </c>
      <c r="G192" s="1266" t="s">
        <v>23</v>
      </c>
      <c r="H192" s="1265"/>
      <c r="I192" s="1265"/>
      <c r="J192" s="1265"/>
      <c r="K192" s="1265"/>
      <c r="L192" s="1267">
        <f>SUM(L147:L191)</f>
        <v>0</v>
      </c>
      <c r="M192" s="1268"/>
      <c r="N192" s="1269"/>
      <c r="O192" s="1270"/>
      <c r="P192" s="1271">
        <f>SUM(P147:P191)</f>
        <v>0</v>
      </c>
      <c r="Q192" s="1269"/>
      <c r="R192" s="1272"/>
      <c r="S192" s="1272" t="str">
        <f>"Total " &amp; T144&amp;" &gt;"</f>
        <v>Total Col.19 &gt;</v>
      </c>
      <c r="T192" s="1273">
        <f>SUM(T147:T191)</f>
        <v>0</v>
      </c>
      <c r="U192" s="1273"/>
      <c r="V192" s="1274"/>
      <c r="W192" s="1274">
        <f>SUM(W147:W191)</f>
        <v>0</v>
      </c>
      <c r="X192" s="1274"/>
      <c r="Y192" s="1274">
        <f>SUM(Y147:Y191)</f>
        <v>0</v>
      </c>
      <c r="Z192" s="1274"/>
      <c r="AA192" s="1275"/>
      <c r="AB192" s="969"/>
      <c r="AC192" s="969"/>
      <c r="AD192" s="969"/>
      <c r="AE192" s="9">
        <v>1</v>
      </c>
    </row>
    <row r="193" spans="2:31" ht="15.75">
      <c r="B193" s="1240" t="s">
        <v>6</v>
      </c>
      <c r="C193" s="979" t="str">
        <f>C143</f>
        <v>N NOM DE VOTRE RECETTE | collez la--FAMILLE| Auteur &gt; VOUS</v>
      </c>
      <c r="D193" s="980">
        <f>D143</f>
        <v>1</v>
      </c>
      <c r="E193" s="979" t="str">
        <f>E143</f>
        <v>coupe</v>
      </c>
      <c r="F193" s="981" t="str">
        <f>F143</f>
        <v>Recette mère ► Desserts assiette</v>
      </c>
      <c r="G193" s="773"/>
      <c r="H193" s="773"/>
      <c r="I193" s="773"/>
      <c r="J193" s="773"/>
      <c r="K193" s="773"/>
      <c r="L193" s="773"/>
      <c r="M193" s="773"/>
      <c r="N193" s="773"/>
      <c r="O193" s="696" t="s">
        <v>881</v>
      </c>
      <c r="P193" s="1010" cm="1">
        <f t="array" ref="P193">IF(TRIM(SUBSTITUTE(O193,CHAR(160)," "))="",0,SUMPRODUCT(--(TRIM(SUBSTITUTE(O147:O191,CHAR(160)," "))&lt;&gt;""),--ISNUMBER(SEARCH(SUBSTITUTE(TRIM(SUBSTITUTE(O193,CHAR(160)," "))," ",""),SUBSTITUTE(TRIM(SUBSTITUTE(O147:O191,CHAR(160)," "))," ","")))))</f>
        <v>0</v>
      </c>
      <c r="Q193" s="1010" cm="1">
        <f t="array" ref="Q193">IF(TRIM(SUBSTITUTE(R193,CHAR(160)," "))="",0,SUMPRODUCT(--(TRIM(SUBSTITUTE(O147:O191,CHAR(160)," "))&lt;&gt;""),--ISNUMBER(SEARCH(SUBSTITUTE(TRIM(SUBSTITUTE(R193,CHAR(160)," "))," ",""),SUBSTITUTE(TRIM(SUBSTITUTE(O147:O191,CHAR(160)," "))," ","")))))</f>
        <v>0</v>
      </c>
      <c r="R193" s="703" t="s">
        <v>887</v>
      </c>
      <c r="S193" s="809"/>
      <c r="T193" s="809"/>
      <c r="U193" s="809"/>
      <c r="V193" s="809"/>
      <c r="W193" s="775"/>
      <c r="X193" s="775"/>
      <c r="Y193" s="809"/>
      <c r="Z193" s="809"/>
      <c r="AA193" s="57" t="s">
        <v>499</v>
      </c>
      <c r="AB193" s="969"/>
      <c r="AC193" s="969"/>
      <c r="AD193" s="969"/>
      <c r="AE193" s="9">
        <v>1</v>
      </c>
    </row>
    <row r="194" spans="2:31" ht="16.5" thickBot="1">
      <c r="B194" s="1240" t="s">
        <v>6</v>
      </c>
      <c r="C194" s="979" t="str">
        <f>C143</f>
        <v>N NOM DE VOTRE RECETTE | collez la--FAMILLE| Auteur &gt; VOUS</v>
      </c>
      <c r="D194" s="980">
        <f>D143</f>
        <v>1</v>
      </c>
      <c r="E194" s="979" t="str">
        <f>E143</f>
        <v>coupe</v>
      </c>
      <c r="F194" s="981" t="str">
        <f>F143</f>
        <v>Recette mère ► Desserts assiette</v>
      </c>
      <c r="G194" s="773"/>
      <c r="H194" s="773"/>
      <c r="I194" s="773"/>
      <c r="J194" s="773"/>
      <c r="K194" s="773"/>
      <c r="L194" s="773"/>
      <c r="M194" s="773"/>
      <c r="N194" s="773"/>
      <c r="O194" s="697" t="s">
        <v>882</v>
      </c>
      <c r="P194" s="1011" cm="1">
        <f t="array" ref="P194">IF(TRIM(SUBSTITUTE(O194,CHAR(160)," "))="",0,SUMPRODUCT(--(TRIM(SUBSTITUTE(O147:O191,CHAR(160)," "))&lt;&gt;""),--ISNUMBER(SEARCH(SUBSTITUTE(TRIM(SUBSTITUTE(O194,CHAR(160)," "))," ",""),SUBSTITUTE(TRIM(SUBSTITUTE(O147:O191,CHAR(160)," "))," ","")))))</f>
        <v>0</v>
      </c>
      <c r="Q194" s="1011" cm="1">
        <f t="array" ref="Q194">IF(TRIM(SUBSTITUTE(R194,CHAR(160)," "))="",0,SUMPRODUCT(--(TRIM(SUBSTITUTE(O147:O191,CHAR(160)," "))&lt;&gt;""),--ISNUMBER(SEARCH(SUBSTITUTE(TRIM(SUBSTITUTE(R194,CHAR(160)," "))," ",""),SUBSTITUTE(TRIM(SUBSTITUTE(O147:O191,CHAR(160)," "))," ","")))))</f>
        <v>0</v>
      </c>
      <c r="R194" s="704" t="s">
        <v>893</v>
      </c>
      <c r="S194" s="742"/>
      <c r="T194" s="742"/>
      <c r="U194" s="742"/>
      <c r="V194" s="742"/>
      <c r="W194" s="776"/>
      <c r="X194" s="776"/>
      <c r="Y194" s="717" t="s">
        <v>590</v>
      </c>
      <c r="Z194" s="717" t="s">
        <v>591</v>
      </c>
      <c r="AA194" s="718" t="s">
        <v>175</v>
      </c>
      <c r="AB194" s="969"/>
      <c r="AC194" s="969"/>
      <c r="AD194" s="969"/>
      <c r="AE194" s="9">
        <v>1</v>
      </c>
    </row>
    <row r="195" spans="2:31" ht="15.75">
      <c r="B195" s="1240" t="s">
        <v>6</v>
      </c>
      <c r="C195" s="979" t="str">
        <f>C143</f>
        <v>N NOM DE VOTRE RECETTE | collez la--FAMILLE| Auteur &gt; VOUS</v>
      </c>
      <c r="D195" s="980">
        <f>D143</f>
        <v>1</v>
      </c>
      <c r="E195" s="979" t="str">
        <f>E143</f>
        <v>coupe</v>
      </c>
      <c r="F195" s="981" t="str">
        <f>F143</f>
        <v>Recette mère ► Desserts assiette</v>
      </c>
      <c r="G195" s="773"/>
      <c r="H195" s="773"/>
      <c r="I195" s="773"/>
      <c r="J195" s="773"/>
      <c r="K195" s="773"/>
      <c r="L195" s="773"/>
      <c r="M195" s="773"/>
      <c r="N195" s="773"/>
      <c r="O195" s="698" t="s">
        <v>885</v>
      </c>
      <c r="P195" s="1011" cm="1">
        <f t="array" ref="P195">IF(TRIM(SUBSTITUTE(O195,CHAR(160)," "))="",0,SUMPRODUCT(--(TRIM(SUBSTITUTE(O147:O191,CHAR(160)," "))&lt;&gt;""),--ISNUMBER(SEARCH(SUBSTITUTE(TRIM(SUBSTITUTE(O195,CHAR(160)," "))," ",""),SUBSTITUTE(TRIM(SUBSTITUTE(O147:O191,CHAR(160)," "))," ","")))))</f>
        <v>0</v>
      </c>
      <c r="Q195" s="1011" cm="1">
        <f t="array" ref="Q195">IF(TRIM(SUBSTITUTE(R195,CHAR(160)," "))="",0,SUMPRODUCT(--(TRIM(SUBSTITUTE(O147:O191,CHAR(160)," "))&lt;&gt;""),--ISNUMBER(SEARCH(SUBSTITUTE(TRIM(SUBSTITUTE(R195,CHAR(160)," "))," ",""),SUBSTITUTE(TRIM(SUBSTITUTE(O147:O191,CHAR(160)," "))," ","")))))</f>
        <v>0</v>
      </c>
      <c r="R195" s="705" t="s">
        <v>888</v>
      </c>
      <c r="S195" s="742"/>
      <c r="T195" s="742"/>
      <c r="U195" s="742"/>
      <c r="V195" s="742"/>
      <c r="W195" s="776"/>
      <c r="X195" s="755" t="s">
        <v>595</v>
      </c>
      <c r="Y195" s="750">
        <v>0.64583333333333337</v>
      </c>
      <c r="Z195" s="750">
        <v>0.6875</v>
      </c>
      <c r="AA195" s="746">
        <f>Z195-Y195</f>
        <v>4.166666666666663E-2</v>
      </c>
      <c r="AB195" s="969"/>
      <c r="AC195" s="969"/>
      <c r="AD195" s="969"/>
      <c r="AE195" s="9">
        <v>1</v>
      </c>
    </row>
    <row r="196" spans="2:31" ht="16.5" thickBot="1">
      <c r="B196" s="1240" t="s">
        <v>6</v>
      </c>
      <c r="C196" s="979" t="str">
        <f>C143</f>
        <v>N NOM DE VOTRE RECETTE | collez la--FAMILLE| Auteur &gt; VOUS</v>
      </c>
      <c r="D196" s="980">
        <f>D143</f>
        <v>1</v>
      </c>
      <c r="E196" s="979" t="str">
        <f>E143</f>
        <v>coupe</v>
      </c>
      <c r="F196" s="981" t="str">
        <f>F143</f>
        <v>Recette mère ► Desserts assiette</v>
      </c>
      <c r="G196" s="773"/>
      <c r="H196" s="773"/>
      <c r="I196" s="773"/>
      <c r="J196" s="773"/>
      <c r="K196" s="773"/>
      <c r="L196" s="773"/>
      <c r="M196" s="773"/>
      <c r="N196" s="773"/>
      <c r="O196" s="699" t="s">
        <v>883</v>
      </c>
      <c r="P196" s="1011" cm="1">
        <f t="array" ref="P196">IF(TRIM(SUBSTITUTE(O196,CHAR(160)," "))="",0,SUMPRODUCT(--(TRIM(SUBSTITUTE(O147:O191,CHAR(160)," "))&lt;&gt;""),--ISNUMBER(SEARCH(SUBSTITUTE(TRIM(SUBSTITUTE(O196,CHAR(160)," "))," ",""),SUBSTITUTE(TRIM(SUBSTITUTE(O147:O191,CHAR(160)," "))," ","")))))</f>
        <v>0</v>
      </c>
      <c r="Q196" s="1011" cm="1">
        <f t="array" ref="Q196">IF(TRIM(SUBSTITUTE(R196,CHAR(160)," "))="",0,SUMPRODUCT(--(TRIM(SUBSTITUTE(O147:O191,CHAR(160)," "))&lt;&gt;""),--ISNUMBER(SEARCH(SUBSTITUTE(TRIM(SUBSTITUTE(R196,CHAR(160)," "))," ",""),SUBSTITUTE(TRIM(SUBSTITUTE(O147:O191,CHAR(160)," "))," ","")))))</f>
        <v>0</v>
      </c>
      <c r="R196" s="706" t="s">
        <v>889</v>
      </c>
      <c r="S196" s="742"/>
      <c r="T196" s="742"/>
      <c r="U196" s="742"/>
      <c r="V196" s="742"/>
      <c r="W196" s="776"/>
      <c r="X196" s="755" t="s">
        <v>592</v>
      </c>
      <c r="Y196" s="220">
        <v>72</v>
      </c>
      <c r="Z196" s="203">
        <v>5</v>
      </c>
      <c r="AA196" s="808"/>
      <c r="AB196" s="969"/>
      <c r="AC196" s="969"/>
      <c r="AD196" s="969"/>
      <c r="AE196" s="9">
        <v>1</v>
      </c>
    </row>
    <row r="197" spans="2:31" ht="15.75">
      <c r="B197" s="1240" t="s">
        <v>6</v>
      </c>
      <c r="C197" s="979" t="str">
        <f>C143</f>
        <v>N NOM DE VOTRE RECETTE | collez la--FAMILLE| Auteur &gt; VOUS</v>
      </c>
      <c r="D197" s="980">
        <f>D143</f>
        <v>1</v>
      </c>
      <c r="E197" s="979" t="str">
        <f>E143</f>
        <v>coupe</v>
      </c>
      <c r="F197" s="981" t="str">
        <f>F143</f>
        <v>Recette mère ► Desserts assiette</v>
      </c>
      <c r="G197" s="773"/>
      <c r="H197" s="773"/>
      <c r="I197" s="773"/>
      <c r="J197" s="773"/>
      <c r="K197" s="773"/>
      <c r="L197" s="773"/>
      <c r="M197" s="773"/>
      <c r="N197" s="773"/>
      <c r="O197" s="700" t="s">
        <v>884</v>
      </c>
      <c r="P197" s="1011" cm="1">
        <f t="array" ref="P197">IF(TRIM(SUBSTITUTE(O197,CHAR(160)," "))="",0,SUMPRODUCT(--(TRIM(SUBSTITUTE(O147:O191,CHAR(160)," "))&lt;&gt;""),--ISNUMBER(SEARCH(SUBSTITUTE(TRIM(SUBSTITUTE(O197,CHAR(160)," "))," ",""),SUBSTITUTE(TRIM(SUBSTITUTE(O147:O191,CHAR(160)," "))," ","")))))</f>
        <v>0</v>
      </c>
      <c r="Q197" s="1011" cm="1">
        <f t="array" ref="Q197">IF(TRIM(SUBSTITUTE(R197,CHAR(160)," "))="",0,SUMPRODUCT(--(TRIM(SUBSTITUTE(O147:O191,CHAR(160)," "))&lt;&gt;""),--ISNUMBER(SEARCH(SUBSTITUTE(TRIM(SUBSTITUTE(R197,CHAR(160)," "))," ",""),SUBSTITUTE(TRIM(SUBSTITUTE(O147:O191,CHAR(160)," "))," ","")))))</f>
        <v>0</v>
      </c>
      <c r="R197" s="707" t="s">
        <v>890</v>
      </c>
      <c r="S197" s="810"/>
      <c r="T197" s="810"/>
      <c r="U197" s="810"/>
      <c r="V197" s="810"/>
      <c r="W197" s="1084"/>
      <c r="X197" s="723" t="s">
        <v>596</v>
      </c>
      <c r="Y197" s="750">
        <v>0.55208333333333337</v>
      </c>
      <c r="Z197" s="756" t="s">
        <v>614</v>
      </c>
      <c r="AA197" s="728">
        <v>46055.744381828707</v>
      </c>
      <c r="AB197" s="969"/>
      <c r="AC197" s="969"/>
      <c r="AD197" s="969"/>
      <c r="AE197" s="9">
        <v>1</v>
      </c>
    </row>
    <row r="198" spans="2:31" ht="15.75">
      <c r="B198" s="1240" t="s">
        <v>6</v>
      </c>
      <c r="C198" s="979" t="str">
        <f>C143</f>
        <v>N NOM DE VOTRE RECETTE | collez la--FAMILLE| Auteur &gt; VOUS</v>
      </c>
      <c r="D198" s="980">
        <f>D143</f>
        <v>1</v>
      </c>
      <c r="E198" s="979" t="str">
        <f>E143</f>
        <v>coupe</v>
      </c>
      <c r="F198" s="981" t="str">
        <f>F143</f>
        <v>Recette mère ► Desserts assiette</v>
      </c>
      <c r="G198" s="773"/>
      <c r="H198" s="773"/>
      <c r="I198" s="773"/>
      <c r="J198" s="773"/>
      <c r="K198" s="773"/>
      <c r="L198" s="773"/>
      <c r="M198" s="773"/>
      <c r="N198" s="773"/>
      <c r="O198" s="701" t="s">
        <v>880</v>
      </c>
      <c r="P198" s="1011" cm="1">
        <f t="array" ref="P198">IF(TRIM(SUBSTITUTE(O198,CHAR(160)," "))="",0,SUMPRODUCT(--(TRIM(SUBSTITUTE(O147:O191,CHAR(160)," "))&lt;&gt;""),--ISNUMBER(SEARCH(SUBSTITUTE(TRIM(SUBSTITUTE(O198,CHAR(160)," "))," ",""),SUBSTITUTE(TRIM(SUBSTITUTE(O147:O191,CHAR(160)," "))," ","")))))</f>
        <v>0</v>
      </c>
      <c r="Q198" s="1011" cm="1">
        <f t="array" ref="Q198">IF(TRIM(SUBSTITUTE(R198,CHAR(160)," "))="",0,SUMPRODUCT(--(TRIM(SUBSTITUTE(O147:O191,CHAR(160)," "))&lt;&gt;""),--ISNUMBER(SEARCH(SUBSTITUTE(TRIM(SUBSTITUTE(R198,CHAR(160)," "))," ",""),SUBSTITUTE(TRIM(SUBSTITUTE(O147:O191,CHAR(160)," "))," ","")))))</f>
        <v>0</v>
      </c>
      <c r="R198" s="708" t="s">
        <v>891</v>
      </c>
      <c r="S198" s="742"/>
      <c r="T198" s="742"/>
      <c r="U198" s="742"/>
      <c r="V198" s="742"/>
      <c r="W198" s="776"/>
      <c r="X198" s="755" t="s">
        <v>592</v>
      </c>
      <c r="Y198" s="220">
        <v>3</v>
      </c>
      <c r="Z198" s="745" t="s">
        <v>615</v>
      </c>
      <c r="AA198" s="744">
        <v>46057.744386574072</v>
      </c>
      <c r="AB198" s="969"/>
      <c r="AC198" s="969"/>
      <c r="AD198" s="969"/>
      <c r="AE198" s="9">
        <v>1</v>
      </c>
    </row>
    <row r="199" spans="2:31" ht="15.75">
      <c r="B199" s="1240" t="s">
        <v>6</v>
      </c>
      <c r="C199" s="979" t="str">
        <f>C143</f>
        <v>N NOM DE VOTRE RECETTE | collez la--FAMILLE| Auteur &gt; VOUS</v>
      </c>
      <c r="D199" s="980">
        <f>D143</f>
        <v>1</v>
      </c>
      <c r="E199" s="979" t="str">
        <f>E143</f>
        <v>coupe</v>
      </c>
      <c r="F199" s="981" t="str">
        <f>F143</f>
        <v>Recette mère ► Desserts assiette</v>
      </c>
      <c r="G199" s="773"/>
      <c r="H199" s="773"/>
      <c r="I199" s="773"/>
      <c r="J199" s="773"/>
      <c r="K199" s="773"/>
      <c r="L199" s="773"/>
      <c r="M199" s="773"/>
      <c r="N199" s="773"/>
      <c r="O199" s="702" t="s">
        <v>886</v>
      </c>
      <c r="P199" s="1012" cm="1">
        <f t="array" ref="P199">IF(TRIM(SUBSTITUTE(O199,CHAR(160)," "))="",0,SUMPRODUCT(--(TRIM(SUBSTITUTE(O147:O191,CHAR(160)," "))&lt;&gt;""),--ISNUMBER(SEARCH(SUBSTITUTE(TRIM(SUBSTITUTE(O199,CHAR(160)," "))," ",""),SUBSTITUTE(TRIM(SUBSTITUTE(O147:O191,CHAR(160)," "))," ","")))))</f>
        <v>0</v>
      </c>
      <c r="Q199" s="1012" cm="1">
        <f t="array" ref="Q199">IF(TRIM(SUBSTITUTE(R199,CHAR(160)," "))="",0,SUMPRODUCT(--(TRIM(SUBSTITUTE(O147:O191,CHAR(160)," "))&lt;&gt;""),--ISNUMBER(SEARCH(SUBSTITUTE(TRIM(SUBSTITUTE(R199,CHAR(160)," "))," ",""),SUBSTITUTE(TRIM(SUBSTITUTE(O147:O191,CHAR(160)," "))," ","")))))</f>
        <v>0</v>
      </c>
      <c r="R199" s="709" t="s">
        <v>892</v>
      </c>
      <c r="S199" s="742"/>
      <c r="T199" s="742"/>
      <c r="U199" s="742"/>
      <c r="V199" s="742"/>
      <c r="W199" s="777"/>
      <c r="X199" s="777"/>
      <c r="Y199" s="220"/>
      <c r="Z199" s="721"/>
      <c r="AA199" s="722"/>
      <c r="AB199" s="969"/>
      <c r="AC199" s="969"/>
      <c r="AD199" s="969"/>
      <c r="AE199" s="9">
        <v>1</v>
      </c>
    </row>
    <row r="200" spans="2:31" ht="15.75">
      <c r="B200" s="1240" t="s">
        <v>6</v>
      </c>
      <c r="C200" s="979" t="str">
        <f>C143</f>
        <v>N NOM DE VOTRE RECETTE | collez la--FAMILLE| Auteur &gt; VOUS</v>
      </c>
      <c r="D200" s="980">
        <f>D143</f>
        <v>1</v>
      </c>
      <c r="E200" s="979" t="str">
        <f>E143</f>
        <v>coupe</v>
      </c>
      <c r="F200" s="981" t="str">
        <f>F143</f>
        <v>Recette mère ► Desserts assiette</v>
      </c>
      <c r="G200" s="773"/>
      <c r="H200" s="773"/>
      <c r="I200" s="773"/>
      <c r="J200" s="773"/>
      <c r="K200" s="773"/>
      <c r="L200" s="773"/>
      <c r="M200" s="434"/>
      <c r="N200" s="434" t="str">
        <f>"Table de recherche les "&amp;V144&amp;" à "&amp;AA144&amp;" sont réservées aux poids Kg ▼ "</f>
        <v xml:space="preserve">Table de recherche les Col.21 à Col.26 sont réservées aux poids Kg ▼ </v>
      </c>
      <c r="O200" s="1072"/>
      <c r="P200" s="1088" t="str" cm="1">
        <f t="array" ref="P200">"Total Allergènes "&amp;SUMPRODUCT(--IFERROR(P193:Q199&gt;0,FALSE))</f>
        <v>Total Allergènes 0</v>
      </c>
      <c r="Q200" s="778"/>
      <c r="R200" s="778"/>
      <c r="S200" s="778"/>
      <c r="T200" s="778"/>
      <c r="U200" s="741"/>
      <c r="V200" s="779"/>
      <c r="W200" s="752" t="s">
        <v>616</v>
      </c>
      <c r="X200" s="752"/>
      <c r="Y200" s="751" t="s">
        <v>617</v>
      </c>
      <c r="Z200" s="435"/>
      <c r="AA200" s="436"/>
      <c r="AB200" s="969"/>
      <c r="AC200" s="969"/>
      <c r="AD200" s="969"/>
      <c r="AE200" s="9">
        <v>1</v>
      </c>
    </row>
    <row r="201" spans="2:31" ht="15.75">
      <c r="B201" s="1240" t="s">
        <v>6</v>
      </c>
      <c r="C201" s="979" t="str">
        <f>C143</f>
        <v>N NOM DE VOTRE RECETTE | collez la--FAMILLE| Auteur &gt; VOUS</v>
      </c>
      <c r="D201" s="980">
        <f>D143</f>
        <v>1</v>
      </c>
      <c r="E201" s="979" t="str">
        <f>E143</f>
        <v>coupe</v>
      </c>
      <c r="F201" s="981" t="str">
        <f>F143</f>
        <v>Recette mère ► Desserts assiette</v>
      </c>
      <c r="G201" s="780"/>
      <c r="H201" s="780"/>
      <c r="I201" s="780"/>
      <c r="J201" s="196" t="str">
        <f>"Collez dans " &amp;K144&amp;" ►"</f>
        <v>Collez dans Col.10 ►</v>
      </c>
      <c r="K201" s="1082" t="s">
        <v>57</v>
      </c>
      <c r="L201" s="1082" t="s">
        <v>57</v>
      </c>
      <c r="M201" s="1082" t="s">
        <v>57</v>
      </c>
      <c r="N201" s="56" t="s">
        <v>67</v>
      </c>
      <c r="O201" s="56" t="s">
        <v>66</v>
      </c>
      <c r="P201" s="56" t="s">
        <v>65</v>
      </c>
      <c r="Q201" s="56" t="s">
        <v>64</v>
      </c>
      <c r="R201" s="55" t="s">
        <v>63</v>
      </c>
      <c r="S201" s="55" t="s">
        <v>62</v>
      </c>
      <c r="T201" s="55" t="s">
        <v>61</v>
      </c>
      <c r="U201" s="55" t="s">
        <v>60</v>
      </c>
      <c r="V201" s="726" t="s">
        <v>55</v>
      </c>
      <c r="W201" s="54" t="s">
        <v>56</v>
      </c>
      <c r="X201" s="1082" t="s">
        <v>57</v>
      </c>
      <c r="Y201" s="48" t="s">
        <v>59</v>
      </c>
      <c r="Z201" s="522" t="s">
        <v>53</v>
      </c>
      <c r="AA201" s="725" t="s">
        <v>58</v>
      </c>
      <c r="AB201" s="969"/>
      <c r="AC201" s="969"/>
      <c r="AD201" s="969"/>
      <c r="AE201" s="9">
        <v>1</v>
      </c>
    </row>
    <row r="202" spans="2:31" ht="15.75">
      <c r="B202" s="1240" t="s">
        <v>6</v>
      </c>
      <c r="C202" s="979" t="str">
        <f>C143</f>
        <v>N NOM DE VOTRE RECETTE | collez la--FAMILLE| Auteur &gt; VOUS</v>
      </c>
      <c r="D202" s="980">
        <f>D143</f>
        <v>1</v>
      </c>
      <c r="E202" s="979" t="str">
        <f>E143</f>
        <v>coupe</v>
      </c>
      <c r="F202" s="981" t="str">
        <f>F143</f>
        <v>Recette mère ► Desserts assiette</v>
      </c>
      <c r="G202" s="780"/>
      <c r="H202" s="780"/>
      <c r="I202" s="780"/>
      <c r="J202" s="196"/>
      <c r="K202" s="1083">
        <v>0</v>
      </c>
      <c r="L202" s="1083">
        <v>0</v>
      </c>
      <c r="M202" s="1083">
        <v>0</v>
      </c>
      <c r="N202" s="739">
        <v>0.2</v>
      </c>
      <c r="O202" s="439">
        <v>0.33300000000000002</v>
      </c>
      <c r="P202" s="439">
        <v>0.25</v>
      </c>
      <c r="Q202" s="439">
        <v>0.5</v>
      </c>
      <c r="R202" s="439">
        <v>1E-3</v>
      </c>
      <c r="S202" s="439">
        <v>0.01</v>
      </c>
      <c r="T202" s="439">
        <v>0.1</v>
      </c>
      <c r="U202" s="439">
        <v>1</v>
      </c>
      <c r="V202" s="437">
        <v>1</v>
      </c>
      <c r="W202" s="437">
        <v>1E-3</v>
      </c>
      <c r="X202" s="1083">
        <v>0</v>
      </c>
      <c r="Y202" s="437">
        <v>0.5</v>
      </c>
      <c r="Z202" s="437">
        <v>0.33333000000000002</v>
      </c>
      <c r="AA202" s="740">
        <v>0.25</v>
      </c>
      <c r="AB202" s="969"/>
      <c r="AC202" s="969"/>
      <c r="AD202" s="969"/>
      <c r="AE202" s="9">
        <v>1</v>
      </c>
    </row>
    <row r="203" spans="2:31" ht="15.75">
      <c r="B203" s="1240" t="s">
        <v>6</v>
      </c>
      <c r="C203" s="979" t="str">
        <f>C143</f>
        <v>N NOM DE VOTRE RECETTE | collez la--FAMILLE| Auteur &gt; VOUS</v>
      </c>
      <c r="D203" s="980">
        <f>D143</f>
        <v>1</v>
      </c>
      <c r="E203" s="979" t="str">
        <f>E143</f>
        <v>coupe</v>
      </c>
      <c r="F203" s="981" t="str">
        <f>F143</f>
        <v>Recette mère ► Desserts assiette</v>
      </c>
      <c r="G203" s="780"/>
      <c r="H203" s="780"/>
      <c r="I203" s="780"/>
      <c r="J203" s="196" t="str">
        <f>J201</f>
        <v>Collez dans Col.10 ►</v>
      </c>
      <c r="K203" s="1082" t="s">
        <v>57</v>
      </c>
      <c r="L203" s="1082" t="s">
        <v>57</v>
      </c>
      <c r="M203" s="1082" t="s">
        <v>57</v>
      </c>
      <c r="N203" s="781" t="s">
        <v>77</v>
      </c>
      <c r="O203" s="781" t="s">
        <v>76</v>
      </c>
      <c r="P203" s="56" t="s">
        <v>75</v>
      </c>
      <c r="Q203" s="56" t="s">
        <v>74</v>
      </c>
      <c r="R203" s="56" t="s">
        <v>52</v>
      </c>
      <c r="S203" s="49" t="s">
        <v>73</v>
      </c>
      <c r="T203" s="49" t="s">
        <v>72</v>
      </c>
      <c r="U203" s="49" t="s">
        <v>54</v>
      </c>
      <c r="V203" s="782" t="s">
        <v>68</v>
      </c>
      <c r="W203" s="783" t="s">
        <v>51</v>
      </c>
      <c r="X203" s="1082" t="s">
        <v>57</v>
      </c>
      <c r="Y203" s="783" t="s">
        <v>71</v>
      </c>
      <c r="Z203" s="782" t="s">
        <v>70</v>
      </c>
      <c r="AA203" s="784" t="s">
        <v>69</v>
      </c>
      <c r="AB203" s="969"/>
      <c r="AC203" s="969"/>
      <c r="AD203" s="969"/>
      <c r="AE203" s="9">
        <v>1</v>
      </c>
    </row>
    <row r="204" spans="2:31" ht="15.75">
      <c r="B204" s="1240" t="s">
        <v>6</v>
      </c>
      <c r="C204" s="979" t="str">
        <f>C143</f>
        <v>N NOM DE VOTRE RECETTE | collez la--FAMILLE| Auteur &gt; VOUS</v>
      </c>
      <c r="D204" s="980">
        <f>D143</f>
        <v>1</v>
      </c>
      <c r="E204" s="979" t="str">
        <f>E143</f>
        <v>coupe</v>
      </c>
      <c r="F204" s="981" t="str">
        <f>F143</f>
        <v>Recette mère ► Desserts assiette</v>
      </c>
      <c r="G204" s="780"/>
      <c r="H204" s="780"/>
      <c r="I204" s="780"/>
      <c r="J204" s="196"/>
      <c r="K204" s="1083">
        <v>0</v>
      </c>
      <c r="L204" s="1083">
        <v>0</v>
      </c>
      <c r="M204" s="1083">
        <v>0</v>
      </c>
      <c r="N204" s="739">
        <v>1E-3</v>
      </c>
      <c r="O204" s="439">
        <v>4.0000000000000001E-3</v>
      </c>
      <c r="P204" s="439">
        <v>0.22500000000000001</v>
      </c>
      <c r="Q204" s="439">
        <v>0.1</v>
      </c>
      <c r="R204" s="439">
        <v>1.4999999999999999E-2</v>
      </c>
      <c r="S204" s="439">
        <v>5.0000000000000001E-3</v>
      </c>
      <c r="T204" s="439">
        <v>5.0000000000000001E-3</v>
      </c>
      <c r="U204" s="439">
        <v>0.35</v>
      </c>
      <c r="V204" s="437">
        <v>2.835E-2</v>
      </c>
      <c r="W204" s="437">
        <v>0.13</v>
      </c>
      <c r="X204" s="1083">
        <v>0</v>
      </c>
      <c r="Y204" s="437">
        <v>0.22500000000000001</v>
      </c>
      <c r="Z204" s="437">
        <v>0.23</v>
      </c>
      <c r="AA204" s="740">
        <v>0.2</v>
      </c>
      <c r="AB204" s="969"/>
      <c r="AC204" s="969"/>
      <c r="AD204" s="969"/>
      <c r="AE204" s="9">
        <v>1</v>
      </c>
    </row>
    <row r="205" spans="2:31" ht="18.75">
      <c r="B205" s="1240" t="s">
        <v>6</v>
      </c>
      <c r="C205" s="1026" t="str">
        <f>C143</f>
        <v>N NOM DE VOTRE RECETTE | collez la--FAMILLE| Auteur &gt; VOUS</v>
      </c>
      <c r="D205" s="1027">
        <f>D143</f>
        <v>1</v>
      </c>
      <c r="E205" s="1027" t="str">
        <f>E143</f>
        <v>coupe</v>
      </c>
      <c r="F205" s="1028" t="str">
        <f>F143</f>
        <v>Recette mère ► Desserts assiette</v>
      </c>
      <c r="G205" s="811"/>
      <c r="H205" s="811"/>
      <c r="I205" s="811"/>
      <c r="J205" s="811"/>
      <c r="K205" s="811"/>
      <c r="L205" s="441" t="s">
        <v>664</v>
      </c>
      <c r="M205" s="1276" t="str">
        <f ca="1">"⓬  PHASES DE PROGRESSION  ▼  largeur "&amp;SUM(N135:V135)</f>
        <v>⓬  PHASES DE PROGRESSION  ▼  largeur 142</v>
      </c>
      <c r="N205" s="1277"/>
      <c r="O205" s="1278"/>
      <c r="P205" s="1278"/>
      <c r="Q205" s="1278"/>
      <c r="R205" s="1279"/>
      <c r="S205" s="1280"/>
      <c r="T205" s="1281"/>
      <c r="U205" s="1281"/>
      <c r="V205" s="1282"/>
      <c r="W205" s="1282"/>
      <c r="X205" s="1282"/>
      <c r="Y205" s="1282"/>
      <c r="Z205" s="1282"/>
      <c r="AA205" s="1283" t="s">
        <v>80</v>
      </c>
      <c r="AB205" s="969"/>
      <c r="AC205" s="969"/>
      <c r="AD205" s="969"/>
      <c r="AE205" s="9">
        <v>1</v>
      </c>
    </row>
    <row r="206" spans="2:31" ht="18.75">
      <c r="B206" s="1240" t="s">
        <v>6</v>
      </c>
      <c r="C206" s="979" t="str">
        <f>C143</f>
        <v>N NOM DE VOTRE RECETTE | collez la--FAMILLE| Auteur &gt; VOUS</v>
      </c>
      <c r="D206" s="980">
        <f>D143</f>
        <v>1</v>
      </c>
      <c r="E206" s="979" t="str">
        <f>E143</f>
        <v>coupe</v>
      </c>
      <c r="F206" s="981" t="str">
        <f>F143</f>
        <v>Recette mère ► Desserts assiette</v>
      </c>
      <c r="G206" s="720"/>
      <c r="H206" s="720"/>
      <c r="I206" s="720"/>
      <c r="J206" s="720"/>
      <c r="K206" s="960" t="str" cm="1">
        <f t="array" ref="K206">IF(SUMPRODUCT((N206:U206&lt;&gt;"")*1)=0,"",SUMPRODUCT((N206:U206&lt;&gt;"")*(LEN(TRIM(SUBSTITUTE(N206:U206,CHAR(160)," "))) - LEN(SUBSTITUTE(TRIM(SUBSTITUTE(N206:U206,CHAR(160)," "))," ","")) + 1)) &amp; " mot" &amp; IF(SUMPRODUCT((N206:U206&lt;&gt;"")*(LEN(TRIM(SUBSTITUTE(N206:U206,CHAR(160)," "))) - LEN(SUBSTITUTE(TRIM(SUBSTITUTE(N206:U206,CHAR(160)," "))," ","")) + 1))&gt;1,"s",""))</f>
        <v>7 mots</v>
      </c>
      <c r="L206" s="961" t="str" cm="1">
        <f t="array" ref="L206">SUMPRODUCT(--(N206:U206&lt;&gt;""), LEN(TRIM(SUBSTITUTE(N206:U206, CHAR(160), "")))) &amp; " Car."</f>
        <v>30 Car.</v>
      </c>
      <c r="M206" s="1087">
        <v>0</v>
      </c>
      <c r="N206" s="61" t="s">
        <v>84</v>
      </c>
      <c r="O206" s="61"/>
      <c r="P206" s="61"/>
      <c r="Q206" s="61"/>
      <c r="R206" s="61"/>
      <c r="S206" s="61"/>
      <c r="T206" s="61"/>
      <c r="U206" s="1035"/>
      <c r="V206" s="19"/>
      <c r="W206" s="1036" t="s">
        <v>901</v>
      </c>
      <c r="X206" s="715">
        <v>120</v>
      </c>
      <c r="Y206" s="1038" t="str">
        <f>Y140</f>
        <v>⓫  Dupliquée pour</v>
      </c>
      <c r="Z206" s="1039">
        <f>Z140</f>
        <v>727</v>
      </c>
      <c r="AA206" s="1040" t="str">
        <f>AA140</f>
        <v>portions</v>
      </c>
      <c r="AB206" s="969"/>
      <c r="AC206" s="969"/>
      <c r="AD206" s="969"/>
      <c r="AE206" s="9">
        <v>1</v>
      </c>
    </row>
    <row r="207" spans="2:31" ht="15.75">
      <c r="B207" s="1240" t="s">
        <v>6</v>
      </c>
      <c r="C207" s="979" t="str">
        <f>C143</f>
        <v>N NOM DE VOTRE RECETTE | collez la--FAMILLE| Auteur &gt; VOUS</v>
      </c>
      <c r="D207" s="980">
        <f>D143</f>
        <v>1</v>
      </c>
      <c r="E207" s="979" t="str">
        <f>E143</f>
        <v>coupe</v>
      </c>
      <c r="F207" s="981" t="str">
        <f>F143</f>
        <v>Recette mère ► Desserts assiette</v>
      </c>
      <c r="G207" s="813"/>
      <c r="H207" s="58"/>
      <c r="I207" s="58" t="s">
        <v>83</v>
      </c>
      <c r="J207" s="59">
        <f>ROWS(K207:K207)</f>
        <v>1</v>
      </c>
      <c r="K207" s="60" t="str" cm="1">
        <f t="array" ref="K207">IF(SUMPRODUCT((N207:U207&lt;&gt;"")*1)=0,"",SUMPRODUCT((N207:U207&lt;&gt;"")*(LEN(TRIM(SUBSTITUTE(N207:U207,CHAR(160)," "))) - LEN(SUBSTITUTE(TRIM(SUBSTITUTE(N207:U207,CHAR(160)," "))," ","")) + 1)) &amp; " mot" &amp; IF(SUMPRODUCT((N207:U207&lt;&gt;"")*(LEN(TRIM(SUBSTITUTE(N207:U207,CHAR(160)," "))) - LEN(SUBSTITUTE(TRIM(SUBSTITUTE(N207:U207,CHAR(160)," "))," ","")) + 1))&gt;1,"s",""))</f>
        <v/>
      </c>
      <c r="L207" s="788" t="str" cm="1">
        <f t="array" ref="L207">SUMPRODUCT(--(N207:U207&lt;&gt;""), LEN(TRIM(SUBSTITUTE(N207:U207, CHAR(160), "")))) &amp; " Car."</f>
        <v>0 Car.</v>
      </c>
      <c r="M207" s="70" t="str">
        <f>IF(ISBLANK(N207),"",LARGE(M206:M206,1)+1)</f>
        <v/>
      </c>
      <c r="N207" s="61"/>
      <c r="O207" s="61"/>
      <c r="P207" s="61"/>
      <c r="Q207" s="61"/>
      <c r="R207" s="61"/>
      <c r="S207" s="61"/>
      <c r="T207" s="61"/>
      <c r="U207" s="944"/>
      <c r="V207" s="19"/>
      <c r="W207" s="944" t="str">
        <f>"Poids de sauce par "&amp;X211</f>
        <v>Poids de sauce par barquette(s)</v>
      </c>
      <c r="X207" s="736">
        <v>60</v>
      </c>
      <c r="Y207" s="196" t="s">
        <v>612</v>
      </c>
      <c r="Z207" s="710">
        <f>W192/Z206</f>
        <v>0</v>
      </c>
      <c r="AA207" s="816"/>
      <c r="AB207" s="969"/>
      <c r="AC207" s="969"/>
      <c r="AD207" s="969"/>
      <c r="AE207" s="9">
        <v>1</v>
      </c>
    </row>
    <row r="208" spans="2:31" ht="23.25">
      <c r="B208" s="1240" t="s">
        <v>6</v>
      </c>
      <c r="C208" s="979" t="str">
        <f>C143</f>
        <v>N NOM DE VOTRE RECETTE | collez la--FAMILLE| Auteur &gt; VOUS</v>
      </c>
      <c r="D208" s="980">
        <f>D143</f>
        <v>1</v>
      </c>
      <c r="E208" s="979" t="str">
        <f>E143</f>
        <v>coupe</v>
      </c>
      <c r="F208" s="981" t="str">
        <f>F143</f>
        <v>Recette mère ► Desserts assiette</v>
      </c>
      <c r="G208" s="813"/>
      <c r="H208" s="813"/>
      <c r="I208" s="813"/>
      <c r="J208" s="59">
        <f>ROWS(K207:K208)</f>
        <v>2</v>
      </c>
      <c r="K208" s="60" t="str" cm="1">
        <f t="array" ref="K208">IF(SUMPRODUCT((N208:U208&lt;&gt;"")*1)=0,"",SUMPRODUCT((N208:U208&lt;&gt;"")*(LEN(TRIM(SUBSTITUTE(N208:U208,CHAR(160)," "))) - LEN(SUBSTITUTE(TRIM(SUBSTITUTE(N208:U208,CHAR(160)," "))," ","")) + 1)) &amp; " mot" &amp; IF(SUMPRODUCT((N208:U208&lt;&gt;"")*(LEN(TRIM(SUBSTITUTE(N208:U208,CHAR(160)," "))) - LEN(SUBSTITUTE(TRIM(SUBSTITUTE(N208:U208,CHAR(160)," "))," ","")) + 1))&gt;1,"s",""))</f>
        <v/>
      </c>
      <c r="L208" s="788" t="str" cm="1">
        <f t="array" ref="L208">SUMPRODUCT(--(N208:U208&lt;&gt;""), LEN(TRIM(SUBSTITUTE(N208:U208, CHAR(160), "")))) &amp; " Car."</f>
        <v>0 Car.</v>
      </c>
      <c r="M208" s="70" t="str">
        <f>IF(ISBLANK(N208),"",LARGE(M206:M207,1)+1)</f>
        <v/>
      </c>
      <c r="N208" s="61"/>
      <c r="O208" s="87"/>
      <c r="P208" s="61"/>
      <c r="Q208" s="61"/>
      <c r="R208" s="61"/>
      <c r="S208" s="61"/>
      <c r="T208" s="61"/>
      <c r="U208" s="1046"/>
      <c r="V208" s="19"/>
      <c r="W208" s="1046" t="str">
        <f>"Prix d'1  "&amp;X211</f>
        <v>Prix d'1  barquette(s)</v>
      </c>
      <c r="X208" s="716">
        <v>1</v>
      </c>
      <c r="Y208" s="1041"/>
      <c r="Z208" s="1042" t="s">
        <v>81</v>
      </c>
      <c r="AA208" s="1043" t="s">
        <v>82</v>
      </c>
      <c r="AB208" s="969"/>
      <c r="AC208" s="969"/>
      <c r="AD208" s="969"/>
      <c r="AE208" s="9">
        <v>1</v>
      </c>
    </row>
    <row r="209" spans="2:31" ht="23.25">
      <c r="B209" s="1240" t="s">
        <v>6</v>
      </c>
      <c r="C209" s="979" t="str">
        <f>C143</f>
        <v>N NOM DE VOTRE RECETTE | collez la--FAMILLE| Auteur &gt; VOUS</v>
      </c>
      <c r="D209" s="980">
        <f>D143</f>
        <v>1</v>
      </c>
      <c r="E209" s="979" t="str">
        <f>E143</f>
        <v>coupe</v>
      </c>
      <c r="F209" s="981" t="str">
        <f>F143</f>
        <v>Recette mère ► Desserts assiette</v>
      </c>
      <c r="G209" s="813"/>
      <c r="H209" s="813"/>
      <c r="I209" s="813"/>
      <c r="J209" s="59">
        <f>ROWS(K207:K209)</f>
        <v>3</v>
      </c>
      <c r="K209" s="60" t="str" cm="1">
        <f t="array" ref="K209">IF(SUMPRODUCT((N209:U209&lt;&gt;"")*1)=0,"",SUMPRODUCT((N209:U209&lt;&gt;"")*(LEN(TRIM(SUBSTITUTE(N209:U209,CHAR(160)," "))) - LEN(SUBSTITUTE(TRIM(SUBSTITUTE(N209:U209,CHAR(160)," "))," ","")) + 1)) &amp; " mot" &amp; IF(SUMPRODUCT((N209:U209&lt;&gt;"")*(LEN(TRIM(SUBSTITUTE(N209:U209,CHAR(160)," "))) - LEN(SUBSTITUTE(TRIM(SUBSTITUTE(N209:U209,CHAR(160)," "))," ","")) + 1))&gt;1,"s",""))</f>
        <v/>
      </c>
      <c r="L209" s="788" t="str" cm="1">
        <f t="array" ref="L209">SUMPRODUCT(--(N209:U209&lt;&gt;""), LEN(TRIM(SUBSTITUTE(N209:U209, CHAR(160), "")))) &amp; " Car."</f>
        <v>0 Car.</v>
      </c>
      <c r="M209" s="70" t="str">
        <f>IF(ISBLANK(N209),"",LARGE(M206:M208,1)+1)</f>
        <v/>
      </c>
      <c r="N209" s="61"/>
      <c r="O209" s="87"/>
      <c r="P209" s="61"/>
      <c r="Q209" s="61"/>
      <c r="R209" s="61"/>
      <c r="S209" s="61"/>
      <c r="T209" s="61"/>
      <c r="U209" s="1037"/>
      <c r="V209" s="19"/>
      <c r="W209" s="1037" t="str">
        <f>"Nb de  "&amp;X211</f>
        <v>Nb de  barquette(s)</v>
      </c>
      <c r="X209" s="737">
        <v>250</v>
      </c>
      <c r="Y209" s="1041"/>
      <c r="Z209" s="1044" t="s">
        <v>85</v>
      </c>
      <c r="AA209" s="1043" t="s">
        <v>82</v>
      </c>
      <c r="AB209" s="969"/>
      <c r="AC209" s="969"/>
      <c r="AD209" s="969"/>
      <c r="AE209" s="9">
        <v>1</v>
      </c>
    </row>
    <row r="210" spans="2:31" ht="16.5" thickBot="1">
      <c r="B210" s="1240" t="s">
        <v>6</v>
      </c>
      <c r="C210" s="979" t="str">
        <f>C143</f>
        <v>N NOM DE VOTRE RECETTE | collez la--FAMILLE| Auteur &gt; VOUS</v>
      </c>
      <c r="D210" s="980">
        <f>D143</f>
        <v>1</v>
      </c>
      <c r="E210" s="979" t="str">
        <f>E143</f>
        <v>coupe</v>
      </c>
      <c r="F210" s="981" t="str">
        <f>F143</f>
        <v>Recette mère ► Desserts assiette</v>
      </c>
      <c r="G210" s="813"/>
      <c r="H210" s="813"/>
      <c r="I210" s="813"/>
      <c r="J210" s="59">
        <f>ROWS(K207:K210)</f>
        <v>4</v>
      </c>
      <c r="K210" s="60" t="str" cm="1">
        <f t="array" ref="K210">IF(SUMPRODUCT((N210:U210&lt;&gt;"")*1)=0,"",SUMPRODUCT((N210:U210&lt;&gt;"")*(LEN(TRIM(SUBSTITUTE(N210:U210,CHAR(160)," "))) - LEN(SUBSTITUTE(TRIM(SUBSTITUTE(N210:U210,CHAR(160)," "))," ","")) + 1)) &amp; " mot" &amp; IF(SUMPRODUCT((N210:U210&lt;&gt;"")*(LEN(TRIM(SUBSTITUTE(N210:U210,CHAR(160)," "))) - LEN(SUBSTITUTE(TRIM(SUBSTITUTE(N210:U210,CHAR(160)," "))," ","")) + 1))&gt;1,"s",""))</f>
        <v/>
      </c>
      <c r="L210" s="788" t="str" cm="1">
        <f t="array" ref="L210">SUMPRODUCT(--(N210:U210&lt;&gt;""), LEN(TRIM(SUBSTITUTE(N210:U210, CHAR(160), "")))) &amp; " Car."</f>
        <v>0 Car.</v>
      </c>
      <c r="M210" s="70" t="str">
        <f>IF(ISBLANK(N210),"",LARGE(M206:M209,1)+1)</f>
        <v/>
      </c>
      <c r="N210" s="61"/>
      <c r="O210" s="87"/>
      <c r="P210" s="61"/>
      <c r="Q210" s="61"/>
      <c r="R210" s="61"/>
      <c r="S210" s="61"/>
      <c r="T210" s="61"/>
      <c r="U210" s="1047"/>
      <c r="V210" s="19"/>
      <c r="W210" s="1047" t="str">
        <f>"Prix des "&amp;X211</f>
        <v>Prix des barquette(s)</v>
      </c>
      <c r="X210" s="1075">
        <f>X209*X208</f>
        <v>250</v>
      </c>
      <c r="Y210" s="1041"/>
      <c r="Z210" s="1041"/>
      <c r="AA210" s="1045"/>
      <c r="AB210" s="969"/>
      <c r="AC210" s="969"/>
      <c r="AD210" s="969"/>
      <c r="AE210" s="9">
        <v>1</v>
      </c>
    </row>
    <row r="211" spans="2:31" ht="16.5" thickBot="1">
      <c r="B211" s="1240" t="s">
        <v>6</v>
      </c>
      <c r="C211" s="979" t="str">
        <f>C143</f>
        <v>N NOM DE VOTRE RECETTE | collez la--FAMILLE| Auteur &gt; VOUS</v>
      </c>
      <c r="D211" s="980">
        <f>D143</f>
        <v>1</v>
      </c>
      <c r="E211" s="979" t="str">
        <f>E143</f>
        <v>coupe</v>
      </c>
      <c r="F211" s="981" t="str">
        <f>F143</f>
        <v>Recette mère ► Desserts assiette</v>
      </c>
      <c r="G211" s="813"/>
      <c r="H211" s="813"/>
      <c r="I211" s="813"/>
      <c r="J211" s="59">
        <f>ROWS(K207:K211)</f>
        <v>5</v>
      </c>
      <c r="K211" s="60" t="str" cm="1">
        <f t="array" ref="K211">IF(SUMPRODUCT((N211:U211&lt;&gt;"")*1)=0,"",SUMPRODUCT((N211:U211&lt;&gt;"")*(LEN(TRIM(SUBSTITUTE(N211:U211,CHAR(160)," "))) - LEN(SUBSTITUTE(TRIM(SUBSTITUTE(N211:U211,CHAR(160)," "))," ","")) + 1)) &amp; " mot" &amp; IF(SUMPRODUCT((N211:U211&lt;&gt;"")*(LEN(TRIM(SUBSTITUTE(N211:U211,CHAR(160)," "))) - LEN(SUBSTITUTE(TRIM(SUBSTITUTE(N211:U211,CHAR(160)," "))," ","")) + 1))&gt;1,"s",""))</f>
        <v/>
      </c>
      <c r="L211" s="788" t="str" cm="1">
        <f t="array" ref="L211">SUMPRODUCT(--(N211:U211&lt;&gt;""), LEN(TRIM(SUBSTITUTE(N211:U211, CHAR(160), "")))) &amp; " Car."</f>
        <v>0 Car.</v>
      </c>
      <c r="M211" s="1087">
        <v>0</v>
      </c>
      <c r="N211" s="61"/>
      <c r="O211" s="87"/>
      <c r="P211" s="61"/>
      <c r="Q211" s="61"/>
      <c r="R211" s="61"/>
      <c r="S211" s="61"/>
      <c r="T211" s="61"/>
      <c r="U211" s="61"/>
      <c r="V211" s="19"/>
      <c r="W211" s="1077" t="s">
        <v>899</v>
      </c>
      <c r="X211" s="1076" t="s">
        <v>900</v>
      </c>
      <c r="Y211" s="1074"/>
      <c r="Z211" s="536"/>
      <c r="AA211" s="893"/>
      <c r="AB211" s="969"/>
      <c r="AC211" s="969"/>
      <c r="AD211" s="969"/>
      <c r="AE211" s="9">
        <v>1</v>
      </c>
    </row>
    <row r="212" spans="2:31" ht="15.75">
      <c r="B212" s="1240" t="s">
        <v>6</v>
      </c>
      <c r="C212" s="979" t="str">
        <f>C143</f>
        <v>N NOM DE VOTRE RECETTE | collez la--FAMILLE| Auteur &gt; VOUS</v>
      </c>
      <c r="D212" s="980">
        <f>D143</f>
        <v>1</v>
      </c>
      <c r="E212" s="979" t="str">
        <f>E143</f>
        <v>coupe</v>
      </c>
      <c r="F212" s="981" t="str">
        <f>F143</f>
        <v>Recette mère ► Desserts assiette</v>
      </c>
      <c r="G212" s="813"/>
      <c r="H212" s="813"/>
      <c r="I212" s="813"/>
      <c r="J212" s="59">
        <f>ROWS(K207:K212)</f>
        <v>6</v>
      </c>
      <c r="K212" s="60" t="str" cm="1">
        <f t="array" ref="K212">IF(SUMPRODUCT((N212:U212&lt;&gt;"")*1)=0,"",SUMPRODUCT((N212:U212&lt;&gt;"")*(LEN(TRIM(SUBSTITUTE(N212:U212,CHAR(160)," "))) - LEN(SUBSTITUTE(TRIM(SUBSTITUTE(N212:U212,CHAR(160)," "))," ","")) + 1)) &amp; " mot" &amp; IF(SUMPRODUCT((N212:U212&lt;&gt;"")*(LEN(TRIM(SUBSTITUTE(N212:U212,CHAR(160)," "))) - LEN(SUBSTITUTE(TRIM(SUBSTITUTE(N212:U212,CHAR(160)," "))," ","")) + 1))&gt;1,"s",""))</f>
        <v/>
      </c>
      <c r="L212" s="788" t="str" cm="1">
        <f t="array" ref="L212">SUMPRODUCT(--(N212:U212&lt;&gt;""), LEN(TRIM(SUBSTITUTE(N212:U212, CHAR(160), "")))) &amp; " Car."</f>
        <v>0 Car.</v>
      </c>
      <c r="M212" s="805" t="s">
        <v>593</v>
      </c>
      <c r="N212" s="96"/>
      <c r="O212" s="87"/>
      <c r="P212" s="61"/>
      <c r="Q212" s="61"/>
      <c r="R212" s="61"/>
      <c r="S212" s="61"/>
      <c r="T212" s="61"/>
      <c r="U212" s="61"/>
      <c r="V212" s="61"/>
      <c r="W212" s="61"/>
      <c r="X212" s="1073"/>
      <c r="Y212" s="61"/>
      <c r="Z212" s="63" t="s">
        <v>86</v>
      </c>
      <c r="AA212" s="64">
        <v>3.472222222222222E-3</v>
      </c>
      <c r="AB212" s="969"/>
      <c r="AC212" s="969"/>
      <c r="AD212" s="969"/>
      <c r="AE212" s="9">
        <v>1</v>
      </c>
    </row>
    <row r="213" spans="2:31" ht="15.75">
      <c r="B213" s="1240" t="s">
        <v>6</v>
      </c>
      <c r="C213" s="979" t="str">
        <f>C143</f>
        <v>N NOM DE VOTRE RECETTE | collez la--FAMILLE| Auteur &gt; VOUS</v>
      </c>
      <c r="D213" s="980">
        <f>D143</f>
        <v>1</v>
      </c>
      <c r="E213" s="979" t="str">
        <f>E143</f>
        <v>coupe</v>
      </c>
      <c r="F213" s="981" t="str">
        <f>F143</f>
        <v>Recette mère ► Desserts assiette</v>
      </c>
      <c r="G213" s="813"/>
      <c r="H213" s="813"/>
      <c r="I213" s="813"/>
      <c r="J213" s="59">
        <f>ROWS(K207:K213)</f>
        <v>7</v>
      </c>
      <c r="K213" s="60" t="str" cm="1">
        <f t="array" ref="K213">IF(SUMPRODUCT((N213:U213&lt;&gt;"")*1)=0,"",SUMPRODUCT((N213:U213&lt;&gt;"")*(LEN(TRIM(SUBSTITUTE(N213:U213,CHAR(160)," "))) - LEN(SUBSTITUTE(TRIM(SUBSTITUTE(N213:U213,CHAR(160)," "))," ","")) + 1)) &amp; " mot" &amp; IF(SUMPRODUCT((N213:U213&lt;&gt;"")*(LEN(TRIM(SUBSTITUTE(N213:U213,CHAR(160)," "))) - LEN(SUBSTITUTE(TRIM(SUBSTITUTE(N213:U213,CHAR(160)," "))," ","")) + 1))&gt;1,"s",""))</f>
        <v/>
      </c>
      <c r="L213" s="788" t="str" cm="1">
        <f t="array" ref="L213">SUMPRODUCT(--(N213:U213&lt;&gt;""), LEN(TRIM(SUBSTITUTE(N213:U213, CHAR(160), "")))) &amp; " Car."</f>
        <v>0 Car.</v>
      </c>
      <c r="M213" s="71" t="str">
        <f>IF(ISBLANK(N213),"",LARGE(M211:M212,1)+1)</f>
        <v/>
      </c>
      <c r="N213" s="87"/>
      <c r="O213" s="87"/>
      <c r="P213" s="87"/>
      <c r="Q213" s="87"/>
      <c r="R213" s="87"/>
      <c r="S213" s="87"/>
      <c r="T213" s="87"/>
      <c r="U213" s="87"/>
      <c r="V213" s="87"/>
      <c r="W213" s="87"/>
      <c r="X213" s="87"/>
      <c r="Y213" s="87"/>
      <c r="Z213" s="63" t="s">
        <v>87</v>
      </c>
      <c r="AA213" s="65">
        <v>1.0416666666666666E-2</v>
      </c>
      <c r="AB213" s="969"/>
      <c r="AC213" s="969"/>
      <c r="AD213" s="969"/>
      <c r="AE213" s="9">
        <v>1</v>
      </c>
    </row>
    <row r="214" spans="2:31" ht="15.75">
      <c r="B214" s="1240" t="s">
        <v>6</v>
      </c>
      <c r="C214" s="979" t="str">
        <f>C143</f>
        <v>N NOM DE VOTRE RECETTE | collez la--FAMILLE| Auteur &gt; VOUS</v>
      </c>
      <c r="D214" s="980">
        <f>D143</f>
        <v>1</v>
      </c>
      <c r="E214" s="979" t="str">
        <f>E143</f>
        <v>coupe</v>
      </c>
      <c r="F214" s="981" t="str">
        <f>F143</f>
        <v>Recette mère ► Desserts assiette</v>
      </c>
      <c r="G214" s="813"/>
      <c r="H214" s="813"/>
      <c r="I214" s="813"/>
      <c r="J214" s="59">
        <f>ROWS(K207:K214)</f>
        <v>8</v>
      </c>
      <c r="K214" s="60" t="str" cm="1">
        <f t="array" ref="K214">IF(SUMPRODUCT((N214:U214&lt;&gt;"")*1)=0,"",SUMPRODUCT((N214:U214&lt;&gt;"")*(LEN(TRIM(SUBSTITUTE(N214:U214,CHAR(160)," "))) - LEN(SUBSTITUTE(TRIM(SUBSTITUTE(N214:U214,CHAR(160)," "))," ","")) + 1)) &amp; " mot" &amp; IF(SUMPRODUCT((N214:U214&lt;&gt;"")*(LEN(TRIM(SUBSTITUTE(N214:U214,CHAR(160)," "))) - LEN(SUBSTITUTE(TRIM(SUBSTITUTE(N214:U214,CHAR(160)," "))," ","")) + 1))&gt;1,"s",""))</f>
        <v/>
      </c>
      <c r="L214" s="788" t="str" cm="1">
        <f t="array" ref="L214">SUMPRODUCT(--(N214:U214&lt;&gt;""), LEN(TRIM(SUBSTITUTE(N214:U214, CHAR(160), "")))) &amp; " Car."</f>
        <v>0 Car.</v>
      </c>
      <c r="M214" s="71" t="str">
        <f>IF(ISBLANK(N214),"",LARGE(M211:M213,1)+1)</f>
        <v/>
      </c>
      <c r="N214" s="87"/>
      <c r="O214" s="87"/>
      <c r="P214" s="87"/>
      <c r="Q214" s="87"/>
      <c r="R214" s="87"/>
      <c r="S214" s="87"/>
      <c r="T214" s="87"/>
      <c r="U214" s="87"/>
      <c r="V214" s="87"/>
      <c r="W214" s="87"/>
      <c r="X214" s="87"/>
      <c r="Y214" s="87"/>
      <c r="Z214" s="63" t="s">
        <v>88</v>
      </c>
      <c r="AA214" s="66">
        <v>2.0833333333333332E-2</v>
      </c>
      <c r="AB214" s="969"/>
      <c r="AC214" s="969"/>
      <c r="AD214" s="969"/>
      <c r="AE214" s="9">
        <v>1</v>
      </c>
    </row>
    <row r="215" spans="2:31" ht="15.75">
      <c r="B215" s="1240" t="s">
        <v>6</v>
      </c>
      <c r="C215" s="979" t="str">
        <f>C143</f>
        <v>N NOM DE VOTRE RECETTE | collez la--FAMILLE| Auteur &gt; VOUS</v>
      </c>
      <c r="D215" s="980">
        <f>D143</f>
        <v>1</v>
      </c>
      <c r="E215" s="979" t="str">
        <f>E143</f>
        <v>coupe</v>
      </c>
      <c r="F215" s="981" t="str">
        <f>F143</f>
        <v>Recette mère ► Desserts assiette</v>
      </c>
      <c r="G215" s="813"/>
      <c r="H215" s="813"/>
      <c r="I215" s="813"/>
      <c r="J215" s="59">
        <f>ROWS(K207:K215)</f>
        <v>9</v>
      </c>
      <c r="K215" s="60" t="str" cm="1">
        <f t="array" ref="K215">IF(SUMPRODUCT((N215:U215&lt;&gt;"")*1)=0,"",SUMPRODUCT((N215:U215&lt;&gt;"")*(LEN(TRIM(SUBSTITUTE(N215:U215,CHAR(160)," "))) - LEN(SUBSTITUTE(TRIM(SUBSTITUTE(N215:U215,CHAR(160)," "))," ","")) + 1)) &amp; " mot" &amp; IF(SUMPRODUCT((N215:U215&lt;&gt;"")*(LEN(TRIM(SUBSTITUTE(N215:U215,CHAR(160)," "))) - LEN(SUBSTITUTE(TRIM(SUBSTITUTE(N215:U215,CHAR(160)," "))," ","")) + 1))&gt;1,"s",""))</f>
        <v/>
      </c>
      <c r="L215" s="788" t="str" cm="1">
        <f t="array" ref="L215">SUMPRODUCT(--(N215:U215&lt;&gt;""), LEN(TRIM(SUBSTITUTE(N215:U215, CHAR(160), "")))) &amp; " Car."</f>
        <v>0 Car.</v>
      </c>
      <c r="M215" s="71" t="str">
        <f>IF(ISBLANK(N215),"",LARGE(M211:M214,1)+1)</f>
        <v/>
      </c>
      <c r="N215" s="87"/>
      <c r="O215" s="87"/>
      <c r="P215" s="87"/>
      <c r="Q215" s="87"/>
      <c r="R215" s="87"/>
      <c r="S215" s="87"/>
      <c r="T215" s="87"/>
      <c r="U215" s="87"/>
      <c r="V215" s="87"/>
      <c r="W215" s="87"/>
      <c r="X215" s="87"/>
      <c r="Y215" s="87"/>
      <c r="Z215" s="67" t="s">
        <v>89</v>
      </c>
      <c r="AA215" s="68">
        <f>AA212+AA213+AA214</f>
        <v>3.4722222222222224E-2</v>
      </c>
      <c r="AB215" s="969"/>
      <c r="AC215" s="969"/>
      <c r="AD215" s="969"/>
      <c r="AE215" s="9">
        <v>1</v>
      </c>
    </row>
    <row r="216" spans="2:31" ht="15.75">
      <c r="B216" s="1240" t="s">
        <v>6</v>
      </c>
      <c r="C216" s="979" t="str">
        <f>C143</f>
        <v>N NOM DE VOTRE RECETTE | collez la--FAMILLE| Auteur &gt; VOUS</v>
      </c>
      <c r="D216" s="980">
        <f>D143</f>
        <v>1</v>
      </c>
      <c r="E216" s="979" t="str">
        <f>E143</f>
        <v>coupe</v>
      </c>
      <c r="F216" s="981" t="str">
        <f>F143</f>
        <v>Recette mère ► Desserts assiette</v>
      </c>
      <c r="G216" s="813"/>
      <c r="H216" s="813"/>
      <c r="I216" s="813"/>
      <c r="J216" s="59">
        <f>ROWS(K207:K216)</f>
        <v>10</v>
      </c>
      <c r="K216" s="60" t="str" cm="1">
        <f t="array" ref="K216">IF(SUMPRODUCT((N216:U216&lt;&gt;"")*1)=0,"",SUMPRODUCT((N216:U216&lt;&gt;"")*(LEN(TRIM(SUBSTITUTE(N216:U216,CHAR(160)," "))) - LEN(SUBSTITUTE(TRIM(SUBSTITUTE(N216:U216,CHAR(160)," "))," ","")) + 1)) &amp; " mot" &amp; IF(SUMPRODUCT((N216:U216&lt;&gt;"")*(LEN(TRIM(SUBSTITUTE(N216:U216,CHAR(160)," "))) - LEN(SUBSTITUTE(TRIM(SUBSTITUTE(N216:U216,CHAR(160)," "))," ","")) + 1))&gt;1,"s",""))</f>
        <v/>
      </c>
      <c r="L216" s="788" t="str" cm="1">
        <f t="array" ref="L216">SUMPRODUCT(--(N216:U216&lt;&gt;""), LEN(TRIM(SUBSTITUTE(N216:U216, CHAR(160), "")))) &amp; " Car."</f>
        <v>0 Car.</v>
      </c>
      <c r="M216" s="71" t="str">
        <f>IF(ISBLANK(N216),"",LARGE(M211:M215,1)+1)</f>
        <v/>
      </c>
      <c r="N216" s="87"/>
      <c r="O216" s="87"/>
      <c r="P216" s="87"/>
      <c r="Q216" s="87"/>
      <c r="R216" s="87"/>
      <c r="S216" s="87"/>
      <c r="T216" s="87"/>
      <c r="U216" s="87"/>
      <c r="V216" s="87"/>
      <c r="W216" s="1360" t="s">
        <v>119</v>
      </c>
      <c r="X216" s="552"/>
      <c r="Y216" s="552"/>
      <c r="Z216" s="552"/>
      <c r="AA216" s="98"/>
      <c r="AB216" s="969"/>
      <c r="AC216" s="969"/>
      <c r="AD216" s="969"/>
      <c r="AE216" s="9">
        <v>1</v>
      </c>
    </row>
    <row r="217" spans="2:31" ht="15.75">
      <c r="B217" s="1240" t="s">
        <v>6</v>
      </c>
      <c r="C217" s="979" t="str">
        <f>C143</f>
        <v>N NOM DE VOTRE RECETTE | collez la--FAMILLE| Auteur &gt; VOUS</v>
      </c>
      <c r="D217" s="980">
        <f>D143</f>
        <v>1</v>
      </c>
      <c r="E217" s="979" t="str">
        <f>E143</f>
        <v>coupe</v>
      </c>
      <c r="F217" s="981" t="str">
        <f>F143</f>
        <v>Recette mère ► Desserts assiette</v>
      </c>
      <c r="G217" s="813"/>
      <c r="H217" s="813"/>
      <c r="I217" s="813"/>
      <c r="J217" s="59">
        <f>ROWS(K207:K217)</f>
        <v>11</v>
      </c>
      <c r="K217" s="60" t="str" cm="1">
        <f t="array" ref="K217">IF(SUMPRODUCT((N217:U217&lt;&gt;"")*1)=0,"",SUMPRODUCT((N217:U217&lt;&gt;"")*(LEN(TRIM(SUBSTITUTE(N217:U217,CHAR(160)," "))) - LEN(SUBSTITUTE(TRIM(SUBSTITUTE(N217:U217,CHAR(160)," "))," ","")) + 1)) &amp; " mot" &amp; IF(SUMPRODUCT((N217:U217&lt;&gt;"")*(LEN(TRIM(SUBSTITUTE(N217:U217,CHAR(160)," "))) - LEN(SUBSTITUTE(TRIM(SUBSTITUTE(N217:U217,CHAR(160)," "))," ","")) + 1))&gt;1,"s",""))</f>
        <v/>
      </c>
      <c r="L217" s="788" t="str" cm="1">
        <f t="array" ref="L217">SUMPRODUCT(--(N217:U217&lt;&gt;""), LEN(TRIM(SUBSTITUTE(N217:U217, CHAR(160), "")))) &amp; " Car."</f>
        <v>0 Car.</v>
      </c>
      <c r="M217" s="71" t="str">
        <f>IF(ISBLANK(N217),"",LARGE(M211:M216,1)+1)</f>
        <v/>
      </c>
      <c r="N217" s="87"/>
      <c r="O217" s="87"/>
      <c r="P217" s="87"/>
      <c r="Q217" s="87"/>
      <c r="R217" s="87"/>
      <c r="S217" s="87"/>
      <c r="T217" s="87"/>
      <c r="U217" s="87"/>
      <c r="V217" s="87"/>
      <c r="W217" s="1361" t="s">
        <v>120</v>
      </c>
      <c r="X217" s="19"/>
      <c r="Y217" s="19"/>
      <c r="Z217" s="99" t="s">
        <v>121</v>
      </c>
      <c r="AA217" s="26">
        <f>W220*W218</f>
        <v>225</v>
      </c>
      <c r="AB217" s="969"/>
      <c r="AC217" s="969"/>
      <c r="AD217" s="969"/>
      <c r="AE217" s="9">
        <v>1</v>
      </c>
    </row>
    <row r="218" spans="2:31" ht="15.75">
      <c r="B218" s="1240" t="s">
        <v>6</v>
      </c>
      <c r="C218" s="979" t="str">
        <f>C143</f>
        <v>N NOM DE VOTRE RECETTE | collez la--FAMILLE| Auteur &gt; VOUS</v>
      </c>
      <c r="D218" s="980">
        <f>D143</f>
        <v>1</v>
      </c>
      <c r="E218" s="979" t="str">
        <f>E143</f>
        <v>coupe</v>
      </c>
      <c r="F218" s="981" t="str">
        <f>F143</f>
        <v>Recette mère ► Desserts assiette</v>
      </c>
      <c r="G218" s="813"/>
      <c r="H218" s="813"/>
      <c r="I218" s="813"/>
      <c r="J218" s="59">
        <f>ROWS(K207:K218)</f>
        <v>12</v>
      </c>
      <c r="K218" s="60" t="str" cm="1">
        <f t="array" ref="K218">IF(SUMPRODUCT((N218:U218&lt;&gt;"")*1)=0,"",SUMPRODUCT((N218:U218&lt;&gt;"")*(LEN(TRIM(SUBSTITUTE(N218:U218,CHAR(160)," "))) - LEN(SUBSTITUTE(TRIM(SUBSTITUTE(N218:U218,CHAR(160)," "))," ","")) + 1)) &amp; " mot" &amp; IF(SUMPRODUCT((N218:U218&lt;&gt;"")*(LEN(TRIM(SUBSTITUTE(N218:U218,CHAR(160)," "))) - LEN(SUBSTITUTE(TRIM(SUBSTITUTE(N218:U218,CHAR(160)," "))," ","")) + 1))&gt;1,"s",""))</f>
        <v/>
      </c>
      <c r="L218" s="788" t="str" cm="1">
        <f t="array" ref="L218">SUMPRODUCT(--(N218:U218&lt;&gt;""), LEN(TRIM(SUBSTITUTE(N218:U218, CHAR(160), "")))) &amp; " Car."</f>
        <v>0 Car.</v>
      </c>
      <c r="M218" s="71" t="str">
        <f>IF(ISBLANK(N218),"",LARGE(M211:M217,1)+1)</f>
        <v/>
      </c>
      <c r="N218" s="87"/>
      <c r="O218" s="87"/>
      <c r="P218" s="87"/>
      <c r="Q218" s="87"/>
      <c r="R218" s="87"/>
      <c r="S218" s="87"/>
      <c r="T218" s="87"/>
      <c r="U218" s="87"/>
      <c r="V218" s="87"/>
      <c r="W218" s="1362">
        <v>150</v>
      </c>
      <c r="X218" s="100" t="s">
        <v>122</v>
      </c>
      <c r="Y218" s="100"/>
      <c r="Z218" s="101" t="s">
        <v>123</v>
      </c>
      <c r="AA218" s="102"/>
      <c r="AB218" s="969"/>
      <c r="AC218" s="969"/>
      <c r="AD218" s="969"/>
      <c r="AE218" s="9">
        <v>1</v>
      </c>
    </row>
    <row r="219" spans="2:31" ht="15.75">
      <c r="B219" s="1240" t="s">
        <v>6</v>
      </c>
      <c r="C219" s="979" t="str">
        <f>C143</f>
        <v>N NOM DE VOTRE RECETTE | collez la--FAMILLE| Auteur &gt; VOUS</v>
      </c>
      <c r="D219" s="980">
        <f>D143</f>
        <v>1</v>
      </c>
      <c r="E219" s="979" t="str">
        <f>E143</f>
        <v>coupe</v>
      </c>
      <c r="F219" s="981" t="str">
        <f>F143</f>
        <v>Recette mère ► Desserts assiette</v>
      </c>
      <c r="G219" s="813"/>
      <c r="H219" s="813"/>
      <c r="I219" s="813"/>
      <c r="J219" s="59">
        <f>ROWS(K207:K219)</f>
        <v>13</v>
      </c>
      <c r="K219" s="60" t="str" cm="1">
        <f t="array" ref="K219">IF(SUMPRODUCT((N219:U219&lt;&gt;"")*1)=0,"",SUMPRODUCT((N219:U219&lt;&gt;"")*(LEN(TRIM(SUBSTITUTE(N219:U219,CHAR(160)," "))) - LEN(SUBSTITUTE(TRIM(SUBSTITUTE(N219:U219,CHAR(160)," "))," ","")) + 1)) &amp; " mot" &amp; IF(SUMPRODUCT((N219:U219&lt;&gt;"")*(LEN(TRIM(SUBSTITUTE(N219:U219,CHAR(160)," "))) - LEN(SUBSTITUTE(TRIM(SUBSTITUTE(N219:U219,CHAR(160)," "))," ","")) + 1))&gt;1,"s",""))</f>
        <v/>
      </c>
      <c r="L219" s="788" t="str" cm="1">
        <f t="array" ref="L219">SUMPRODUCT(--(N219:U219&lt;&gt;""), LEN(TRIM(SUBSTITUTE(N219:U219, CHAR(160), "")))) &amp; " Car."</f>
        <v>0 Car.</v>
      </c>
      <c r="M219" s="71" t="str">
        <f>IF(ISBLANK(N219),"",LARGE(M211:M218,1)+1)</f>
        <v/>
      </c>
      <c r="N219" s="87"/>
      <c r="O219" s="87"/>
      <c r="P219" s="87"/>
      <c r="Q219" s="87"/>
      <c r="R219" s="87"/>
      <c r="S219" s="87"/>
      <c r="T219" s="87"/>
      <c r="U219" s="87"/>
      <c r="V219" s="87"/>
      <c r="W219" s="1363" t="s">
        <v>124</v>
      </c>
      <c r="X219" s="103" t="s">
        <v>125</v>
      </c>
      <c r="Y219" s="103"/>
      <c r="Z219" s="103"/>
      <c r="AA219" s="104"/>
      <c r="AB219" s="969"/>
      <c r="AC219" s="969"/>
      <c r="AD219" s="969"/>
      <c r="AE219" s="9">
        <v>1</v>
      </c>
    </row>
    <row r="220" spans="2:31" ht="15.75">
      <c r="B220" s="1240" t="s">
        <v>6</v>
      </c>
      <c r="C220" s="979" t="str">
        <f>C143</f>
        <v>N NOM DE VOTRE RECETTE | collez la--FAMILLE| Auteur &gt; VOUS</v>
      </c>
      <c r="D220" s="980">
        <f>D143</f>
        <v>1</v>
      </c>
      <c r="E220" s="979" t="str">
        <f>E143</f>
        <v>coupe</v>
      </c>
      <c r="F220" s="981" t="str">
        <f>F143</f>
        <v>Recette mère ► Desserts assiette</v>
      </c>
      <c r="G220" s="813"/>
      <c r="H220" s="813"/>
      <c r="I220" s="813"/>
      <c r="J220" s="59">
        <f>ROWS(K207:K220)</f>
        <v>14</v>
      </c>
      <c r="K220" s="60" t="str" cm="1">
        <f t="array" ref="K220">IF(SUMPRODUCT((N220:U220&lt;&gt;"")*1)=0,"",SUMPRODUCT((N220:U220&lt;&gt;"")*(LEN(TRIM(SUBSTITUTE(N220:U220,CHAR(160)," "))) - LEN(SUBSTITUTE(TRIM(SUBSTITUTE(N220:U220,CHAR(160)," "))," ","")) + 1)) &amp; " mot" &amp; IF(SUMPRODUCT((N220:U220&lt;&gt;"")*(LEN(TRIM(SUBSTITUTE(N220:U220,CHAR(160)," "))) - LEN(SUBSTITUTE(TRIM(SUBSTITUTE(N220:U220,CHAR(160)," "))," ","")) + 1))&gt;1,"s",""))</f>
        <v/>
      </c>
      <c r="L220" s="788" t="str" cm="1">
        <f t="array" ref="L220">SUMPRODUCT(--(N220:U220&lt;&gt;""), LEN(TRIM(SUBSTITUTE(N220:U220, CHAR(160), "")))) &amp; " Car."</f>
        <v>0 Car.</v>
      </c>
      <c r="M220" s="71" t="str">
        <f>IF(ISBLANK(N220),"",LARGE(M211:M219,1)+1)</f>
        <v/>
      </c>
      <c r="N220" s="87"/>
      <c r="O220" s="87"/>
      <c r="P220" s="87"/>
      <c r="Q220" s="87"/>
      <c r="R220" s="87"/>
      <c r="S220" s="87"/>
      <c r="T220" s="87"/>
      <c r="U220" s="87"/>
      <c r="V220" s="87"/>
      <c r="W220" s="1364">
        <v>1.5</v>
      </c>
      <c r="X220" s="105" t="str">
        <f>"&lt; Nb de "&amp;Z218&amp;" par personne "</f>
        <v xml:space="preserve">&lt; Nb de tranches par personne </v>
      </c>
      <c r="Y220" s="105"/>
      <c r="Z220" s="106"/>
      <c r="AA220" s="107"/>
      <c r="AB220" s="969"/>
      <c r="AC220" s="969"/>
      <c r="AD220" s="969"/>
      <c r="AE220" s="9">
        <v>1</v>
      </c>
    </row>
    <row r="221" spans="2:31" ht="15.75">
      <c r="B221" s="1240" t="s">
        <v>6</v>
      </c>
      <c r="C221" s="979" t="str">
        <f>C143</f>
        <v>N NOM DE VOTRE RECETTE | collez la--FAMILLE| Auteur &gt; VOUS</v>
      </c>
      <c r="D221" s="980">
        <f>D143</f>
        <v>1</v>
      </c>
      <c r="E221" s="979" t="str">
        <f>E143</f>
        <v>coupe</v>
      </c>
      <c r="F221" s="981" t="str">
        <f>F143</f>
        <v>Recette mère ► Desserts assiette</v>
      </c>
      <c r="G221" s="813"/>
      <c r="H221" s="813"/>
      <c r="I221" s="813"/>
      <c r="J221" s="59">
        <f>ROWS(K207:K221)</f>
        <v>15</v>
      </c>
      <c r="K221" s="60" t="str" cm="1">
        <f t="array" ref="K221">IF(SUMPRODUCT((N221:U221&lt;&gt;"")*1)=0,"",SUMPRODUCT((N221:U221&lt;&gt;"")*(LEN(TRIM(SUBSTITUTE(N221:U221,CHAR(160)," "))) - LEN(SUBSTITUTE(TRIM(SUBSTITUTE(N221:U221,CHAR(160)," "))," ","")) + 1)) &amp; " mot" &amp; IF(SUMPRODUCT((N221:U221&lt;&gt;"")*(LEN(TRIM(SUBSTITUTE(N221:U221,CHAR(160)," "))) - LEN(SUBSTITUTE(TRIM(SUBSTITUTE(N221:U221,CHAR(160)," "))," ","")) + 1))&gt;1,"s",""))</f>
        <v/>
      </c>
      <c r="L221" s="788" t="str" cm="1">
        <f t="array" ref="L221">SUMPRODUCT(--(N221:U221&lt;&gt;""), LEN(TRIM(SUBSTITUTE(N221:U221, CHAR(160), "")))) &amp; " Car."</f>
        <v>0 Car.</v>
      </c>
      <c r="M221" s="71" t="str">
        <f>IF(ISBLANK(N221),"",LARGE(M211:M220,1)+1)</f>
        <v/>
      </c>
      <c r="N221" s="87"/>
      <c r="O221" s="87"/>
      <c r="P221" s="87"/>
      <c r="Q221" s="87"/>
      <c r="R221" s="87"/>
      <c r="S221" s="87"/>
      <c r="T221" s="87"/>
      <c r="U221" s="87"/>
      <c r="V221" s="87"/>
      <c r="W221" s="1365">
        <v>27</v>
      </c>
      <c r="X221" s="105" t="str">
        <f>"&lt; Nb "&amp;Z218&amp;" dans 1 " &amp;W219</f>
        <v>&lt; Nb tranches dans 1 Gastro 1/1</v>
      </c>
      <c r="Y221" s="105"/>
      <c r="Z221" s="108"/>
      <c r="AA221" s="26"/>
      <c r="AB221" s="969"/>
      <c r="AC221" s="969"/>
      <c r="AD221" s="969"/>
      <c r="AE221" s="9">
        <v>1</v>
      </c>
    </row>
    <row r="222" spans="2:31" ht="15.75" customHeight="1">
      <c r="B222" s="1240" t="s">
        <v>6</v>
      </c>
      <c r="C222" s="979" t="str">
        <f>C143</f>
        <v>N NOM DE VOTRE RECETTE | collez la--FAMILLE| Auteur &gt; VOUS</v>
      </c>
      <c r="D222" s="980">
        <f>D143</f>
        <v>1</v>
      </c>
      <c r="E222" s="979" t="str">
        <f>E143</f>
        <v>coupe</v>
      </c>
      <c r="F222" s="981" t="str">
        <f>F143</f>
        <v>Recette mère ► Desserts assiette</v>
      </c>
      <c r="G222" s="813"/>
      <c r="H222" s="813"/>
      <c r="I222" s="813"/>
      <c r="J222" s="59">
        <f>ROWS(K207:K222)</f>
        <v>16</v>
      </c>
      <c r="K222" s="60" t="str" cm="1">
        <f t="array" ref="K222">IF(SUMPRODUCT((N222:U222&lt;&gt;"")*1)=0,"",SUMPRODUCT((N222:U222&lt;&gt;"")*(LEN(TRIM(SUBSTITUTE(N222:U222,CHAR(160)," "))) - LEN(SUBSTITUTE(TRIM(SUBSTITUTE(N222:U222,CHAR(160)," "))," ","")) + 1)) &amp; " mot" &amp; IF(SUMPRODUCT((N222:U222&lt;&gt;"")*(LEN(TRIM(SUBSTITUTE(N222:U222,CHAR(160)," "))) - LEN(SUBSTITUTE(TRIM(SUBSTITUTE(N222:U222,CHAR(160)," "))," ","")) + 1))&gt;1,"s",""))</f>
        <v/>
      </c>
      <c r="L222" s="788" t="str" cm="1">
        <f t="array" ref="L222">SUMPRODUCT(--(N222:U222&lt;&gt;""), LEN(TRIM(SUBSTITUTE(N222:U222, CHAR(160), "")))) &amp; " Car."</f>
        <v>0 Car.</v>
      </c>
      <c r="M222" s="71" t="str">
        <f>IF(ISBLANK(N222),"",LARGE(M211:M221,1)+1)</f>
        <v/>
      </c>
      <c r="N222" s="87"/>
      <c r="O222" s="87"/>
      <c r="P222" s="87"/>
      <c r="Q222" s="87"/>
      <c r="R222" s="87"/>
      <c r="S222" s="87"/>
      <c r="T222" s="87"/>
      <c r="U222" s="87"/>
      <c r="V222" s="87"/>
      <c r="W222" s="2503" t="str">
        <f>IF(OR(W221="",AA217=0),"",INT(AA217/W221) &amp; " " &amp; W219 &amp; " de " &amp; W221 &amp; " " &amp; Z218 &amp; IF(MOD(AA217,W221)&gt;0," + 1 " &amp; W219 &amp; " de " &amp; TEXT(MOD(AA217,W221),"0.00") &amp; " " &amp; Z218,""))</f>
        <v>8 Gastro 1/1 de 27 tranches + 1 Gastro 1/1 de 9.00 tranches</v>
      </c>
      <c r="X222" s="2460"/>
      <c r="Y222" s="2460"/>
      <c r="Z222" s="2460"/>
      <c r="AA222" s="2461"/>
      <c r="AB222" s="969"/>
      <c r="AC222" s="969"/>
      <c r="AD222" s="969"/>
      <c r="AE222" s="9">
        <v>1</v>
      </c>
    </row>
    <row r="223" spans="2:31" ht="15.75">
      <c r="B223" s="1240" t="s">
        <v>6</v>
      </c>
      <c r="C223" s="979" t="str">
        <f>C143</f>
        <v>N NOM DE VOTRE RECETTE | collez la--FAMILLE| Auteur &gt; VOUS</v>
      </c>
      <c r="D223" s="980">
        <f>D143</f>
        <v>1</v>
      </c>
      <c r="E223" s="979" t="str">
        <f>E143</f>
        <v>coupe</v>
      </c>
      <c r="F223" s="981" t="str">
        <f>F143</f>
        <v>Recette mère ► Desserts assiette</v>
      </c>
      <c r="G223" s="813"/>
      <c r="H223" s="813"/>
      <c r="I223" s="813"/>
      <c r="J223" s="59">
        <f>ROWS(K207:K223)</f>
        <v>17</v>
      </c>
      <c r="K223" s="60" t="str" cm="1">
        <f t="array" ref="K223">IF(SUMPRODUCT((N223:U223&lt;&gt;"")*1)=0,"",SUMPRODUCT((N223:U223&lt;&gt;"")*(LEN(TRIM(SUBSTITUTE(N223:U223,CHAR(160)," "))) - LEN(SUBSTITUTE(TRIM(SUBSTITUTE(N223:U223,CHAR(160)," "))," ","")) + 1)) &amp; " mot" &amp; IF(SUMPRODUCT((N223:U223&lt;&gt;"")*(LEN(TRIM(SUBSTITUTE(N223:U223,CHAR(160)," "))) - LEN(SUBSTITUTE(TRIM(SUBSTITUTE(N223:U223,CHAR(160)," "))," ","")) + 1))&gt;1,"s",""))</f>
        <v/>
      </c>
      <c r="L223" s="788" t="str" cm="1">
        <f t="array" ref="L223">SUMPRODUCT(--(N223:U223&lt;&gt;""), LEN(TRIM(SUBSTITUTE(N223:U223, CHAR(160), "")))) &amp; " Car."</f>
        <v>0 Car.</v>
      </c>
      <c r="M223" s="71" t="str">
        <f>IF(ISBLANK(N223),"",LARGE(M211:M222,1)+1)</f>
        <v/>
      </c>
      <c r="N223" s="87"/>
      <c r="O223" s="87"/>
      <c r="P223" s="87"/>
      <c r="Q223" s="87"/>
      <c r="R223" s="87"/>
      <c r="S223" s="87"/>
      <c r="T223" s="87"/>
      <c r="U223" s="87"/>
      <c r="V223" s="87"/>
      <c r="W223" s="2504"/>
      <c r="X223" s="2463"/>
      <c r="Y223" s="2463"/>
      <c r="Z223" s="2463"/>
      <c r="AA223" s="2464"/>
      <c r="AB223" s="969"/>
      <c r="AC223" s="969"/>
      <c r="AD223" s="969"/>
      <c r="AE223" s="9">
        <v>1</v>
      </c>
    </row>
    <row r="224" spans="2:31" ht="15.75">
      <c r="B224" s="1240" t="s">
        <v>6</v>
      </c>
      <c r="C224" s="979" t="str">
        <f>C143</f>
        <v>N NOM DE VOTRE RECETTE | collez la--FAMILLE| Auteur &gt; VOUS</v>
      </c>
      <c r="D224" s="980">
        <f>D143</f>
        <v>1</v>
      </c>
      <c r="E224" s="979" t="str">
        <f>E143</f>
        <v>coupe</v>
      </c>
      <c r="F224" s="981" t="str">
        <f>F143</f>
        <v>Recette mère ► Desserts assiette</v>
      </c>
      <c r="G224" s="813"/>
      <c r="H224" s="813"/>
      <c r="I224" s="813"/>
      <c r="J224" s="59">
        <f>ROWS(K207:K224)</f>
        <v>18</v>
      </c>
      <c r="K224" s="60" t="str" cm="1">
        <f t="array" ref="K224">IF(SUMPRODUCT((N224:U224&lt;&gt;"")*1)=0,"",SUMPRODUCT((N224:U224&lt;&gt;"")*(LEN(TRIM(SUBSTITUTE(N224:U224,CHAR(160)," "))) - LEN(SUBSTITUTE(TRIM(SUBSTITUTE(N224:U224,CHAR(160)," "))," ","")) + 1)) &amp; " mot" &amp; IF(SUMPRODUCT((N224:U224&lt;&gt;"")*(LEN(TRIM(SUBSTITUTE(N224:U224,CHAR(160)," "))) - LEN(SUBSTITUTE(TRIM(SUBSTITUTE(N224:U224,CHAR(160)," "))," ","")) + 1))&gt;1,"s",""))</f>
        <v/>
      </c>
      <c r="L224" s="788" t="str" cm="1">
        <f t="array" ref="L224">SUMPRODUCT(--(N224:U224&lt;&gt;""), LEN(TRIM(SUBSTITUTE(N224:U224, CHAR(160), "")))) &amp; " Car."</f>
        <v>0 Car.</v>
      </c>
      <c r="M224" s="71" t="str">
        <f>IF(ISBLANK(N224),"",LARGE(M211:M223,1)+1)</f>
        <v/>
      </c>
      <c r="N224" s="87"/>
      <c r="O224" s="87"/>
      <c r="P224" s="87"/>
      <c r="Q224" s="87"/>
      <c r="R224" s="87"/>
      <c r="S224" s="87"/>
      <c r="T224" s="87"/>
      <c r="U224" s="87"/>
      <c r="V224" s="87"/>
      <c r="W224" s="1366">
        <v>120</v>
      </c>
      <c r="X224" s="109" t="s">
        <v>126</v>
      </c>
      <c r="Y224" s="109"/>
      <c r="Z224" s="19"/>
      <c r="AA224" s="110">
        <f>(W224*W218)/1000</f>
        <v>18</v>
      </c>
      <c r="AB224" s="969"/>
      <c r="AC224" s="969"/>
      <c r="AD224" s="969"/>
      <c r="AE224" s="9">
        <v>1</v>
      </c>
    </row>
    <row r="225" spans="2:31" ht="15.75">
      <c r="B225" s="1240" t="s">
        <v>6</v>
      </c>
      <c r="C225" s="979" t="str">
        <f>C143</f>
        <v>N NOM DE VOTRE RECETTE | collez la--FAMILLE| Auteur &gt; VOUS</v>
      </c>
      <c r="D225" s="980">
        <f>D143</f>
        <v>1</v>
      </c>
      <c r="E225" s="979" t="str">
        <f>E143</f>
        <v>coupe</v>
      </c>
      <c r="F225" s="981" t="str">
        <f>F143</f>
        <v>Recette mère ► Desserts assiette</v>
      </c>
      <c r="G225" s="813"/>
      <c r="H225" s="813"/>
      <c r="I225" s="813"/>
      <c r="J225" s="59">
        <f>ROWS(K207:K225)</f>
        <v>19</v>
      </c>
      <c r="K225" s="60" t="str" cm="1">
        <f t="array" ref="K225">IF(SUMPRODUCT((N225:U225&lt;&gt;"")*1)=0,"",SUMPRODUCT((N225:U225&lt;&gt;"")*(LEN(TRIM(SUBSTITUTE(N225:U225,CHAR(160)," "))) - LEN(SUBSTITUTE(TRIM(SUBSTITUTE(N225:U225,CHAR(160)," "))," ","")) + 1)) &amp; " mot" &amp; IF(SUMPRODUCT((N225:U225&lt;&gt;"")*(LEN(TRIM(SUBSTITUTE(N225:U225,CHAR(160)," "))) - LEN(SUBSTITUTE(TRIM(SUBSTITUTE(N225:U225,CHAR(160)," "))," ","")) + 1))&gt;1,"s",""))</f>
        <v/>
      </c>
      <c r="L225" s="788" t="str" cm="1">
        <f t="array" ref="L225">SUMPRODUCT(--(N225:U225&lt;&gt;""), LEN(TRIM(SUBSTITUTE(N225:U225, CHAR(160), "")))) &amp; " Car."</f>
        <v>0 Car.</v>
      </c>
      <c r="M225" s="71" t="str">
        <f>IF(ISBLANK(N225),"",LARGE(M211:M224,1)+1)</f>
        <v/>
      </c>
      <c r="N225" s="87"/>
      <c r="O225" s="87"/>
      <c r="P225" s="87"/>
      <c r="Q225" s="87"/>
      <c r="R225" s="87"/>
      <c r="S225" s="87"/>
      <c r="T225" s="87"/>
      <c r="U225" s="87"/>
      <c r="V225" s="87"/>
      <c r="W225" s="1367">
        <v>2.7</v>
      </c>
      <c r="X225" s="111" t="str">
        <f>"poids par "&amp; W219</f>
        <v>poids par Gastro 1/1</v>
      </c>
      <c r="Y225" s="111"/>
      <c r="Z225" s="19"/>
      <c r="AA225" s="104"/>
      <c r="AB225" s="969"/>
      <c r="AC225" s="969"/>
      <c r="AD225" s="969"/>
      <c r="AE225" s="9">
        <v>1</v>
      </c>
    </row>
    <row r="226" spans="2:31" ht="15.75" customHeight="1">
      <c r="B226" s="1240" t="s">
        <v>6</v>
      </c>
      <c r="C226" s="979" t="str">
        <f>C143</f>
        <v>N NOM DE VOTRE RECETTE | collez la--FAMILLE| Auteur &gt; VOUS</v>
      </c>
      <c r="D226" s="980">
        <f>D143</f>
        <v>1</v>
      </c>
      <c r="E226" s="979" t="str">
        <f>E143</f>
        <v>coupe</v>
      </c>
      <c r="F226" s="981" t="str">
        <f>F143</f>
        <v>Recette mère ► Desserts assiette</v>
      </c>
      <c r="G226" s="813"/>
      <c r="H226" s="813"/>
      <c r="I226" s="813"/>
      <c r="J226" s="59">
        <f>ROWS(K207:K226)</f>
        <v>20</v>
      </c>
      <c r="K226" s="60" t="str" cm="1">
        <f t="array" ref="K226">IF(SUMPRODUCT((N226:U226&lt;&gt;"")*1)=0,"",SUMPRODUCT((N226:U226&lt;&gt;"")*(LEN(TRIM(SUBSTITUTE(N226:U226,CHAR(160)," "))) - LEN(SUBSTITUTE(TRIM(SUBSTITUTE(N226:U226,CHAR(160)," "))," ","")) + 1)) &amp; " mot" &amp; IF(SUMPRODUCT((N226:U226&lt;&gt;"")*(LEN(TRIM(SUBSTITUTE(N226:U226,CHAR(160)," "))) - LEN(SUBSTITUTE(TRIM(SUBSTITUTE(N226:U226,CHAR(160)," "))," ","")) + 1))&gt;1,"s",""))</f>
        <v/>
      </c>
      <c r="L226" s="788" t="str" cm="1">
        <f t="array" ref="L226">SUMPRODUCT(--(N226:U226&lt;&gt;""), LEN(TRIM(SUBSTITUTE(N226:U226, CHAR(160), "")))) &amp; " Car."</f>
        <v>0 Car.</v>
      </c>
      <c r="M226" s="71" t="str">
        <f>IF(ISBLANK(N226),"",LARGE(M211:M225,1)+1)</f>
        <v/>
      </c>
      <c r="N226" s="87"/>
      <c r="O226" s="87"/>
      <c r="P226" s="87"/>
      <c r="Q226" s="87"/>
      <c r="R226" s="87"/>
      <c r="S226" s="87"/>
      <c r="T226" s="87"/>
      <c r="U226" s="87"/>
      <c r="V226" s="87"/>
      <c r="W226" s="2483" t="str">
        <f>IF(OR(AA224&lt;=0,W225&lt;=0),"",_xlfn.LET(_xlpm.n,ROUND(AA224/W225,9),_xlpm.q,INT(_xlpm.n),_xlpm.r,ROUND(AA224-_xlpm.q*W225,9),_xlpm.base,_xlpm.q&amp;" "&amp;W219&amp;" de "&amp;TEXT(W225,"0.000")&amp;" kg",IF(_xlpm.r&lt;=0.000000001,_xlpm.base,_xlpm.base&amp;" + 1 "&amp;W219&amp;" de "&amp;TEXT(_xlpm.r,"0.000")&amp;" kg")))</f>
        <v>6 Gastro 1/1 de 2.700 kg + 1 Gastro 1/1 de 1.800 kg</v>
      </c>
      <c r="X226" s="2472"/>
      <c r="Y226" s="2472"/>
      <c r="Z226" s="2472"/>
      <c r="AA226" s="2473"/>
      <c r="AB226" s="969"/>
      <c r="AC226" s="969"/>
      <c r="AD226" s="969"/>
      <c r="AE226" s="9">
        <v>1</v>
      </c>
    </row>
    <row r="227" spans="2:31" ht="15.75">
      <c r="B227" s="1240" t="s">
        <v>6</v>
      </c>
      <c r="C227" s="979" t="str">
        <f>C143</f>
        <v>N NOM DE VOTRE RECETTE | collez la--FAMILLE| Auteur &gt; VOUS</v>
      </c>
      <c r="D227" s="980">
        <f>D143</f>
        <v>1</v>
      </c>
      <c r="E227" s="979" t="str">
        <f>E143</f>
        <v>coupe</v>
      </c>
      <c r="F227" s="981" t="str">
        <f>F143</f>
        <v>Recette mère ► Desserts assiette</v>
      </c>
      <c r="G227" s="813"/>
      <c r="H227" s="813"/>
      <c r="I227" s="813"/>
      <c r="J227" s="59">
        <f>ROWS(K207:K227)</f>
        <v>21</v>
      </c>
      <c r="K227" s="60" t="str" cm="1">
        <f t="array" ref="K227">IF(SUMPRODUCT((N227:U227&lt;&gt;"")*1)=0,"",SUMPRODUCT((N227:U227&lt;&gt;"")*(LEN(TRIM(SUBSTITUTE(N227:U227,CHAR(160)," "))) - LEN(SUBSTITUTE(TRIM(SUBSTITUTE(N227:U227,CHAR(160)," "))," ","")) + 1)) &amp; " mot" &amp; IF(SUMPRODUCT((N227:U227&lt;&gt;"")*(LEN(TRIM(SUBSTITUTE(N227:U227,CHAR(160)," "))) - LEN(SUBSTITUTE(TRIM(SUBSTITUTE(N227:U227,CHAR(160)," "))," ","")) + 1))&gt;1,"s",""))</f>
        <v/>
      </c>
      <c r="L227" s="788" t="str" cm="1">
        <f t="array" ref="L227">SUMPRODUCT(--(N227:U227&lt;&gt;""), LEN(TRIM(SUBSTITUTE(N227:U227, CHAR(160), "")))) &amp; " Car."</f>
        <v>0 Car.</v>
      </c>
      <c r="M227" s="71" t="str">
        <f>IF(ISBLANK(N227),"",LARGE(M211:M226,1)+1)</f>
        <v/>
      </c>
      <c r="N227" s="87"/>
      <c r="O227" s="87"/>
      <c r="P227" s="87"/>
      <c r="Q227" s="87"/>
      <c r="R227" s="87"/>
      <c r="S227" s="87"/>
      <c r="T227" s="87"/>
      <c r="U227" s="87"/>
      <c r="V227" s="87"/>
      <c r="W227" s="2483"/>
      <c r="X227" s="2472"/>
      <c r="Y227" s="2472"/>
      <c r="Z227" s="2472"/>
      <c r="AA227" s="2473"/>
      <c r="AB227" s="969"/>
      <c r="AC227" s="969"/>
      <c r="AD227" s="969"/>
      <c r="AE227" s="9">
        <v>1</v>
      </c>
    </row>
    <row r="228" spans="2:31" ht="15.75">
      <c r="B228" s="1240" t="s">
        <v>6</v>
      </c>
      <c r="C228" s="979" t="str">
        <f>C143</f>
        <v>N NOM DE VOTRE RECETTE | collez la--FAMILLE| Auteur &gt; VOUS</v>
      </c>
      <c r="D228" s="980">
        <f>D143</f>
        <v>1</v>
      </c>
      <c r="E228" s="979" t="str">
        <f>E143</f>
        <v>coupe</v>
      </c>
      <c r="F228" s="981" t="str">
        <f>F143</f>
        <v>Recette mère ► Desserts assiette</v>
      </c>
      <c r="G228" s="813"/>
      <c r="H228" s="813"/>
      <c r="I228" s="813"/>
      <c r="J228" s="59">
        <f>ROWS(K207:K228)</f>
        <v>22</v>
      </c>
      <c r="K228" s="60" t="str" cm="1">
        <f t="array" ref="K228">IF(SUMPRODUCT((N228:U228&lt;&gt;"")*1)=0,"",SUMPRODUCT((N228:U228&lt;&gt;"")*(LEN(TRIM(SUBSTITUTE(N228:U228,CHAR(160)," "))) - LEN(SUBSTITUTE(TRIM(SUBSTITUTE(N228:U228,CHAR(160)," "))," ","")) + 1)) &amp; " mot" &amp; IF(SUMPRODUCT((N228:U228&lt;&gt;"")*(LEN(TRIM(SUBSTITUTE(N228:U228,CHAR(160)," "))) - LEN(SUBSTITUTE(TRIM(SUBSTITUTE(N228:U228,CHAR(160)," "))," ","")) + 1))&gt;1,"s",""))</f>
        <v/>
      </c>
      <c r="L228" s="788" t="str" cm="1">
        <f t="array" ref="L228">SUMPRODUCT(--(N228:U228&lt;&gt;""), LEN(TRIM(SUBSTITUTE(N228:U228, CHAR(160), "")))) &amp; " Car."</f>
        <v>0 Car.</v>
      </c>
      <c r="M228" s="71" t="str">
        <f>IF(ISBLANK(N228),"",LARGE(M211:M227,1)+1)</f>
        <v/>
      </c>
      <c r="N228" s="87"/>
      <c r="O228" s="87"/>
      <c r="P228" s="87"/>
      <c r="Q228" s="87"/>
      <c r="R228" s="87"/>
      <c r="S228" s="87"/>
      <c r="T228" s="87"/>
      <c r="U228" s="87"/>
      <c r="V228" s="87"/>
      <c r="W228" s="87"/>
      <c r="X228" s="87"/>
      <c r="Y228" s="87"/>
      <c r="Z228" s="87"/>
      <c r="AA228" s="89"/>
      <c r="AB228" s="969"/>
      <c r="AC228" s="969"/>
      <c r="AD228" s="969"/>
      <c r="AE228" s="9">
        <v>1</v>
      </c>
    </row>
    <row r="229" spans="2:31" ht="15.75">
      <c r="B229" s="1240" t="s">
        <v>6</v>
      </c>
      <c r="C229" s="979" t="str">
        <f>C143</f>
        <v>N NOM DE VOTRE RECETTE | collez la--FAMILLE| Auteur &gt; VOUS</v>
      </c>
      <c r="D229" s="980">
        <f>D143</f>
        <v>1</v>
      </c>
      <c r="E229" s="979" t="str">
        <f>E143</f>
        <v>coupe</v>
      </c>
      <c r="F229" s="981" t="str">
        <f>F143</f>
        <v>Recette mère ► Desserts assiette</v>
      </c>
      <c r="G229" s="813"/>
      <c r="H229" s="813"/>
      <c r="I229" s="813"/>
      <c r="J229" s="59">
        <f>ROWS(K207:K229)</f>
        <v>23</v>
      </c>
      <c r="K229" s="60" t="str" cm="1">
        <f t="array" ref="K229">IF(SUMPRODUCT((N229:U229&lt;&gt;"")*1)=0,"",SUMPRODUCT((N229:U229&lt;&gt;"")*(LEN(TRIM(SUBSTITUTE(N229:U229,CHAR(160)," "))) - LEN(SUBSTITUTE(TRIM(SUBSTITUTE(N229:U229,CHAR(160)," "))," ","")) + 1)) &amp; " mot" &amp; IF(SUMPRODUCT((N229:U229&lt;&gt;"")*(LEN(TRIM(SUBSTITUTE(N229:U229,CHAR(160)," "))) - LEN(SUBSTITUTE(TRIM(SUBSTITUTE(N229:U229,CHAR(160)," "))," ","")) + 1))&gt;1,"s",""))</f>
        <v/>
      </c>
      <c r="L229" s="788" t="str" cm="1">
        <f t="array" ref="L229">SUMPRODUCT(--(N229:U229&lt;&gt;""), LEN(TRIM(SUBSTITUTE(N229:U229, CHAR(160), "")))) &amp; " Car."</f>
        <v>0 Car.</v>
      </c>
      <c r="M229" s="71" t="str">
        <f>IF(ISBLANK(N229),"",LARGE(M211:M228,1)+1)</f>
        <v/>
      </c>
      <c r="N229" s="87"/>
      <c r="O229" s="87"/>
      <c r="P229" s="87"/>
      <c r="Q229" s="87"/>
      <c r="R229" s="87"/>
      <c r="S229" s="87"/>
      <c r="T229" s="87"/>
      <c r="U229" s="87"/>
      <c r="V229" s="87"/>
      <c r="W229" s="87"/>
      <c r="X229" s="87"/>
      <c r="Y229" s="87"/>
      <c r="Z229" s="87"/>
      <c r="AA229" s="89"/>
      <c r="AB229" s="969"/>
      <c r="AC229" s="969"/>
      <c r="AD229" s="969"/>
      <c r="AE229" s="9">
        <v>1</v>
      </c>
    </row>
    <row r="230" spans="2:31" ht="15.75">
      <c r="B230" s="1240" t="s">
        <v>6</v>
      </c>
      <c r="C230" s="979" t="str">
        <f>C143</f>
        <v>N NOM DE VOTRE RECETTE | collez la--FAMILLE| Auteur &gt; VOUS</v>
      </c>
      <c r="D230" s="980">
        <f>D143</f>
        <v>1</v>
      </c>
      <c r="E230" s="979" t="str">
        <f>E143</f>
        <v>coupe</v>
      </c>
      <c r="F230" s="981" t="str">
        <f>F143</f>
        <v>Recette mère ► Desserts assiette</v>
      </c>
      <c r="G230" s="813"/>
      <c r="H230" s="813"/>
      <c r="I230" s="813"/>
      <c r="J230" s="59">
        <f>ROWS(K207:K230)</f>
        <v>24</v>
      </c>
      <c r="K230" s="60" t="str" cm="1">
        <f t="array" ref="K230">IF(SUMPRODUCT((N230:U230&lt;&gt;"")*1)=0,"",SUMPRODUCT((N230:U230&lt;&gt;"")*(LEN(TRIM(SUBSTITUTE(N230:U230,CHAR(160)," "))) - LEN(SUBSTITUTE(TRIM(SUBSTITUTE(N230:U230,CHAR(160)," "))," ","")) + 1)) &amp; " mot" &amp; IF(SUMPRODUCT((N230:U230&lt;&gt;"")*(LEN(TRIM(SUBSTITUTE(N230:U230,CHAR(160)," "))) - LEN(SUBSTITUTE(TRIM(SUBSTITUTE(N230:U230,CHAR(160)," "))," ","")) + 1))&gt;1,"s",""))</f>
        <v/>
      </c>
      <c r="L230" s="788" t="str" cm="1">
        <f t="array" ref="L230">SUMPRODUCT(--(N230:U230&lt;&gt;""), LEN(TRIM(SUBSTITUTE(N230:U230, CHAR(160), "")))) &amp; " Car."</f>
        <v>0 Car.</v>
      </c>
      <c r="M230" s="71" t="str">
        <f>IF(ISBLANK(N230),"",LARGE(M211:M229,1)+1)</f>
        <v/>
      </c>
      <c r="N230" s="87"/>
      <c r="O230" s="87"/>
      <c r="P230" s="87"/>
      <c r="Q230" s="87"/>
      <c r="R230" s="87"/>
      <c r="S230" s="87"/>
      <c r="T230" s="87"/>
      <c r="U230" s="87"/>
      <c r="V230" s="87"/>
      <c r="W230" s="87"/>
      <c r="X230" s="87"/>
      <c r="Y230" s="87"/>
      <c r="Z230" s="87"/>
      <c r="AA230" s="89"/>
      <c r="AB230" s="969"/>
      <c r="AC230" s="969"/>
      <c r="AD230" s="969"/>
      <c r="AE230" s="9">
        <v>1</v>
      </c>
    </row>
    <row r="231" spans="2:31" ht="15.75">
      <c r="B231" s="21" t="str" cm="1">
        <f t="array" ref="B231">IF(SUM(--(N231:U231&lt;&gt;""))&gt;0, "A", "►")</f>
        <v>►</v>
      </c>
      <c r="C231" s="979" t="str">
        <f>C143</f>
        <v>N NOM DE VOTRE RECETTE | collez la--FAMILLE| Auteur &gt; VOUS</v>
      </c>
      <c r="D231" s="980">
        <f>D143</f>
        <v>1</v>
      </c>
      <c r="E231" s="979" t="str">
        <f>E143</f>
        <v>coupe</v>
      </c>
      <c r="F231" s="981" t="str">
        <f>F143</f>
        <v>Recette mère ► Desserts assiette</v>
      </c>
      <c r="G231" s="813"/>
      <c r="H231" s="813"/>
      <c r="I231" s="813"/>
      <c r="J231" s="59">
        <f>ROWS(K207:K231)</f>
        <v>25</v>
      </c>
      <c r="K231" s="60" t="str" cm="1">
        <f t="array" ref="K231">IF(SUMPRODUCT((N231:U231&lt;&gt;"")*1)=0,"",SUMPRODUCT((N231:U231&lt;&gt;"")*(LEN(TRIM(SUBSTITUTE(N231:U231,CHAR(160)," "))) - LEN(SUBSTITUTE(TRIM(SUBSTITUTE(N231:U231,CHAR(160)," "))," ","")) + 1)) &amp; " mot" &amp; IF(SUMPRODUCT((N231:U231&lt;&gt;"")*(LEN(TRIM(SUBSTITUTE(N231:U231,CHAR(160)," "))) - LEN(SUBSTITUTE(TRIM(SUBSTITUTE(N231:U231,CHAR(160)," "))," ","")) + 1))&gt;1,"s",""))</f>
        <v/>
      </c>
      <c r="L231" s="788" t="str" cm="1">
        <f t="array" ref="L231">SUMPRODUCT(--(N231:U231&lt;&gt;""), LEN(TRIM(SUBSTITUTE(N231:U231, CHAR(160), "")))) &amp; " Car."</f>
        <v>0 Car.</v>
      </c>
      <c r="M231" s="71" t="str">
        <f>IF(ISBLANK(N231),"",LARGE(M211:M230,1)+1)</f>
        <v/>
      </c>
      <c r="N231" s="87"/>
      <c r="O231" s="87"/>
      <c r="P231" s="87"/>
      <c r="Q231" s="87"/>
      <c r="R231" s="87"/>
      <c r="S231" s="87"/>
      <c r="T231" s="87"/>
      <c r="U231" s="87"/>
      <c r="V231" s="87"/>
      <c r="W231" s="87"/>
      <c r="X231" s="87"/>
      <c r="Y231" s="87"/>
      <c r="Z231" s="87"/>
      <c r="AA231" s="89"/>
      <c r="AB231" s="969"/>
      <c r="AC231" s="969"/>
      <c r="AD231" s="969"/>
      <c r="AE231" s="9">
        <v>1</v>
      </c>
    </row>
    <row r="232" spans="2:31" ht="15.75">
      <c r="B232" s="21" t="str" cm="1">
        <f t="array" ref="B232">IF(SUM(--(N232:U232&lt;&gt;""))&gt;0, "A", "►")</f>
        <v>►</v>
      </c>
      <c r="C232" s="979" t="str">
        <f>C143</f>
        <v>N NOM DE VOTRE RECETTE | collez la--FAMILLE| Auteur &gt; VOUS</v>
      </c>
      <c r="D232" s="980">
        <f>D143</f>
        <v>1</v>
      </c>
      <c r="E232" s="979" t="str">
        <f>E143</f>
        <v>coupe</v>
      </c>
      <c r="F232" s="981" t="str">
        <f>F143</f>
        <v>Recette mère ► Desserts assiette</v>
      </c>
      <c r="G232" s="813"/>
      <c r="H232" s="813"/>
      <c r="I232" s="813"/>
      <c r="J232" s="59">
        <f>ROWS(K207:K232)</f>
        <v>26</v>
      </c>
      <c r="K232" s="60" t="str" cm="1">
        <f t="array" ref="K232">IF(SUMPRODUCT((N232:U232&lt;&gt;"")*1)=0,"",SUMPRODUCT((N232:U232&lt;&gt;"")*(LEN(TRIM(SUBSTITUTE(N232:U232,CHAR(160)," "))) - LEN(SUBSTITUTE(TRIM(SUBSTITUTE(N232:U232,CHAR(160)," "))," ","")) + 1)) &amp; " mot" &amp; IF(SUMPRODUCT((N232:U232&lt;&gt;"")*(LEN(TRIM(SUBSTITUTE(N232:U232,CHAR(160)," "))) - LEN(SUBSTITUTE(TRIM(SUBSTITUTE(N232:U232,CHAR(160)," "))," ","")) + 1))&gt;1,"s",""))</f>
        <v/>
      </c>
      <c r="L232" s="788" t="str" cm="1">
        <f t="array" ref="L232">SUMPRODUCT(--(N232:U232&lt;&gt;""), LEN(TRIM(SUBSTITUTE(N232:U232, CHAR(160), "")))) &amp; " Car."</f>
        <v>0 Car.</v>
      </c>
      <c r="M232" s="71" t="str">
        <f>IF(ISBLANK(N232),"",LARGE(M211:M231,1)+1)</f>
        <v/>
      </c>
      <c r="N232" s="87"/>
      <c r="O232" s="87"/>
      <c r="P232" s="87"/>
      <c r="Q232" s="87"/>
      <c r="R232" s="87"/>
      <c r="S232" s="87"/>
      <c r="T232" s="87"/>
      <c r="U232" s="87"/>
      <c r="V232" s="87"/>
      <c r="W232" s="87"/>
      <c r="X232" s="87"/>
      <c r="Y232" s="87"/>
      <c r="Z232" s="87"/>
      <c r="AA232" s="89"/>
      <c r="AB232" s="969"/>
      <c r="AC232" s="969"/>
      <c r="AD232" s="969"/>
      <c r="AE232" s="9">
        <v>1</v>
      </c>
    </row>
    <row r="233" spans="2:31" ht="15.75">
      <c r="B233" s="21" t="str" cm="1">
        <f t="array" ref="B233">IF(SUM(--(N233:U233&lt;&gt;""))&gt;0, "A", "►")</f>
        <v>►</v>
      </c>
      <c r="C233" s="979" t="str">
        <f>C143</f>
        <v>N NOM DE VOTRE RECETTE | collez la--FAMILLE| Auteur &gt; VOUS</v>
      </c>
      <c r="D233" s="980">
        <f>D143</f>
        <v>1</v>
      </c>
      <c r="E233" s="979" t="str">
        <f>E143</f>
        <v>coupe</v>
      </c>
      <c r="F233" s="981" t="str">
        <f>F143</f>
        <v>Recette mère ► Desserts assiette</v>
      </c>
      <c r="G233" s="813"/>
      <c r="H233" s="813"/>
      <c r="I233" s="813"/>
      <c r="J233" s="59">
        <f>ROWS(K207:K233)</f>
        <v>27</v>
      </c>
      <c r="K233" s="60" t="str" cm="1">
        <f t="array" ref="K233">IF(SUMPRODUCT((N233:U233&lt;&gt;"")*1)=0,"",SUMPRODUCT((N233:U233&lt;&gt;"")*(LEN(TRIM(SUBSTITUTE(N233:U233,CHAR(160)," "))) - LEN(SUBSTITUTE(TRIM(SUBSTITUTE(N233:U233,CHAR(160)," "))," ","")) + 1)) &amp; " mot" &amp; IF(SUMPRODUCT((N233:U233&lt;&gt;"")*(LEN(TRIM(SUBSTITUTE(N233:U233,CHAR(160)," "))) - LEN(SUBSTITUTE(TRIM(SUBSTITUTE(N233:U233,CHAR(160)," "))," ","")) + 1))&gt;1,"s",""))</f>
        <v/>
      </c>
      <c r="L233" s="788" t="str" cm="1">
        <f t="array" ref="L233">SUMPRODUCT(--(N233:U233&lt;&gt;""), LEN(TRIM(SUBSTITUTE(N233:U233, CHAR(160), "")))) &amp; " Car."</f>
        <v>0 Car.</v>
      </c>
      <c r="M233" s="71" t="str">
        <f>IF(ISBLANK(N233),"",LARGE(M211:M232,1)+1)</f>
        <v/>
      </c>
      <c r="N233" s="87"/>
      <c r="O233" s="87"/>
      <c r="P233" s="87"/>
      <c r="Q233" s="87"/>
      <c r="R233" s="87"/>
      <c r="S233" s="87"/>
      <c r="T233" s="87"/>
      <c r="U233" s="87"/>
      <c r="V233" s="87"/>
      <c r="W233" s="87"/>
      <c r="X233" s="87"/>
      <c r="Y233" s="87"/>
      <c r="Z233" s="87"/>
      <c r="AA233" s="89"/>
      <c r="AB233" s="969"/>
      <c r="AC233" s="969"/>
      <c r="AD233" s="969"/>
      <c r="AE233" s="9">
        <v>1</v>
      </c>
    </row>
    <row r="234" spans="2:31" ht="15.75">
      <c r="B234" s="21" t="str" cm="1">
        <f t="array" ref="B234">IF(SUM(--(N234:U234&lt;&gt;""))&gt;0, "A", "►")</f>
        <v>►</v>
      </c>
      <c r="C234" s="979" t="str">
        <f>C143</f>
        <v>N NOM DE VOTRE RECETTE | collez la--FAMILLE| Auteur &gt; VOUS</v>
      </c>
      <c r="D234" s="980">
        <f>D143</f>
        <v>1</v>
      </c>
      <c r="E234" s="979" t="str">
        <f>E143</f>
        <v>coupe</v>
      </c>
      <c r="F234" s="981" t="str">
        <f>F143</f>
        <v>Recette mère ► Desserts assiette</v>
      </c>
      <c r="G234" s="813"/>
      <c r="H234" s="813"/>
      <c r="I234" s="813"/>
      <c r="J234" s="59">
        <f>ROWS(K207:K234)</f>
        <v>28</v>
      </c>
      <c r="K234" s="60" t="str" cm="1">
        <f t="array" ref="K234">IF(SUMPRODUCT((N234:U234&lt;&gt;"")*1)=0,"",SUMPRODUCT((N234:U234&lt;&gt;"")*(LEN(TRIM(SUBSTITUTE(N234:U234,CHAR(160)," "))) - LEN(SUBSTITUTE(TRIM(SUBSTITUTE(N234:U234,CHAR(160)," "))," ","")) + 1)) &amp; " mot" &amp; IF(SUMPRODUCT((N234:U234&lt;&gt;"")*(LEN(TRIM(SUBSTITUTE(N234:U234,CHAR(160)," "))) - LEN(SUBSTITUTE(TRIM(SUBSTITUTE(N234:U234,CHAR(160)," "))," ","")) + 1))&gt;1,"s",""))</f>
        <v/>
      </c>
      <c r="L234" s="788" t="str" cm="1">
        <f t="array" ref="L234">SUMPRODUCT(--(N234:U234&lt;&gt;""), LEN(TRIM(SUBSTITUTE(N234:U234, CHAR(160), "")))) &amp; " Car."</f>
        <v>0 Car.</v>
      </c>
      <c r="M234" s="71" t="str">
        <f>IF(ISBLANK(N234),"",LARGE(M211:M233,1)+1)</f>
        <v/>
      </c>
      <c r="N234" s="87"/>
      <c r="O234" s="87"/>
      <c r="P234" s="87"/>
      <c r="Q234" s="87"/>
      <c r="R234" s="87"/>
      <c r="S234" s="87"/>
      <c r="T234" s="87"/>
      <c r="U234" s="87"/>
      <c r="V234" s="87"/>
      <c r="W234" s="87"/>
      <c r="X234" s="87"/>
      <c r="Y234" s="87"/>
      <c r="Z234" s="87"/>
      <c r="AA234" s="89"/>
      <c r="AB234" s="969"/>
      <c r="AC234" s="969"/>
      <c r="AD234" s="969"/>
      <c r="AE234" s="9">
        <v>1</v>
      </c>
    </row>
    <row r="235" spans="2:31" ht="15.75">
      <c r="B235" s="21" t="str" cm="1">
        <f t="array" ref="B235">IF(SUM(--(N235:U235&lt;&gt;""))&gt;0, "A", "►")</f>
        <v>►</v>
      </c>
      <c r="C235" s="979" t="str">
        <f>C143</f>
        <v>N NOM DE VOTRE RECETTE | collez la--FAMILLE| Auteur &gt; VOUS</v>
      </c>
      <c r="D235" s="980">
        <f>D143</f>
        <v>1</v>
      </c>
      <c r="E235" s="979" t="str">
        <f>E143</f>
        <v>coupe</v>
      </c>
      <c r="F235" s="981" t="str">
        <f>F143</f>
        <v>Recette mère ► Desserts assiette</v>
      </c>
      <c r="G235" s="813"/>
      <c r="H235" s="813"/>
      <c r="I235" s="813"/>
      <c r="J235" s="59">
        <f>ROWS(K207:K235)</f>
        <v>29</v>
      </c>
      <c r="K235" s="60" t="str" cm="1">
        <f t="array" ref="K235">IF(SUMPRODUCT((N235:U235&lt;&gt;"")*1)=0,"",SUMPRODUCT((N235:U235&lt;&gt;"")*(LEN(TRIM(SUBSTITUTE(N235:U235,CHAR(160)," "))) - LEN(SUBSTITUTE(TRIM(SUBSTITUTE(N235:U235,CHAR(160)," "))," ","")) + 1)) &amp; " mot" &amp; IF(SUMPRODUCT((N235:U235&lt;&gt;"")*(LEN(TRIM(SUBSTITUTE(N235:U235,CHAR(160)," "))) - LEN(SUBSTITUTE(TRIM(SUBSTITUTE(N235:U235,CHAR(160)," "))," ","")) + 1))&gt;1,"s",""))</f>
        <v/>
      </c>
      <c r="L235" s="788" t="str" cm="1">
        <f t="array" ref="L235">SUMPRODUCT(--(N235:U235&lt;&gt;""), LEN(TRIM(SUBSTITUTE(N235:U235, CHAR(160), "")))) &amp; " Car."</f>
        <v>0 Car.</v>
      </c>
      <c r="M235" s="71" t="str">
        <f>IF(ISBLANK(N235),"",LARGE(M211:M234,1)+1)</f>
        <v/>
      </c>
      <c r="N235" s="87"/>
      <c r="O235" s="87"/>
      <c r="P235" s="87"/>
      <c r="Q235" s="87"/>
      <c r="R235" s="87"/>
      <c r="S235" s="87"/>
      <c r="T235" s="87"/>
      <c r="U235" s="87"/>
      <c r="V235" s="87"/>
      <c r="W235" s="87"/>
      <c r="X235" s="87"/>
      <c r="Y235" s="87"/>
      <c r="Z235" s="87"/>
      <c r="AA235" s="89"/>
      <c r="AB235" s="969"/>
      <c r="AC235" s="969"/>
      <c r="AD235" s="969"/>
      <c r="AE235" s="9">
        <v>1</v>
      </c>
    </row>
    <row r="236" spans="2:31" ht="15.75">
      <c r="B236" s="21" t="str" cm="1">
        <f t="array" ref="B236">IF(SUM(--(N236:U236&lt;&gt;""))&gt;0, "A", "►")</f>
        <v>►</v>
      </c>
      <c r="C236" s="979" t="str">
        <f>C143</f>
        <v>N NOM DE VOTRE RECETTE | collez la--FAMILLE| Auteur &gt; VOUS</v>
      </c>
      <c r="D236" s="980">
        <f>D143</f>
        <v>1</v>
      </c>
      <c r="E236" s="979" t="str">
        <f>E143</f>
        <v>coupe</v>
      </c>
      <c r="F236" s="981" t="str">
        <f>F143</f>
        <v>Recette mère ► Desserts assiette</v>
      </c>
      <c r="G236" s="813"/>
      <c r="H236" s="813"/>
      <c r="I236" s="813"/>
      <c r="J236" s="59">
        <f>ROWS(K207:K236)</f>
        <v>30</v>
      </c>
      <c r="K236" s="60" t="str" cm="1">
        <f t="array" ref="K236">IF(SUMPRODUCT((N236:U236&lt;&gt;"")*1)=0,"",SUMPRODUCT((N236:U236&lt;&gt;"")*(LEN(TRIM(SUBSTITUTE(N236:U236,CHAR(160)," "))) - LEN(SUBSTITUTE(TRIM(SUBSTITUTE(N236:U236,CHAR(160)," "))," ","")) + 1)) &amp; " mot" &amp; IF(SUMPRODUCT((N236:U236&lt;&gt;"")*(LEN(TRIM(SUBSTITUTE(N236:U236,CHAR(160)," "))) - LEN(SUBSTITUTE(TRIM(SUBSTITUTE(N236:U236,CHAR(160)," "))," ","")) + 1))&gt;1,"s",""))</f>
        <v/>
      </c>
      <c r="L236" s="788" t="str" cm="1">
        <f t="array" ref="L236">SUMPRODUCT(--(N236:U236&lt;&gt;""), LEN(TRIM(SUBSTITUTE(N236:U236, CHAR(160), "")))) &amp; " Car."</f>
        <v>0 Car.</v>
      </c>
      <c r="M236" s="71" t="str">
        <f>IF(ISBLANK(N236),"",LARGE(M211:M235,1)+1)</f>
        <v/>
      </c>
      <c r="N236" s="87"/>
      <c r="O236" s="87"/>
      <c r="P236" s="87"/>
      <c r="Q236" s="87"/>
      <c r="R236" s="87"/>
      <c r="S236" s="87"/>
      <c r="T236" s="87"/>
      <c r="U236" s="87"/>
      <c r="V236" s="87"/>
      <c r="W236" s="87"/>
      <c r="X236" s="87"/>
      <c r="Y236" s="87"/>
      <c r="Z236" s="87"/>
      <c r="AA236" s="89"/>
      <c r="AB236" s="969"/>
      <c r="AC236" s="969"/>
      <c r="AD236" s="969"/>
      <c r="AE236" s="9">
        <v>1</v>
      </c>
    </row>
    <row r="237" spans="2:31" ht="15.75">
      <c r="B237" s="21" t="str" cm="1">
        <f t="array" ref="B237">IF(SUM(--(N237:U237&lt;&gt;""))&gt;0, "A", "►")</f>
        <v>►</v>
      </c>
      <c r="C237" s="979" t="str">
        <f>C143</f>
        <v>N NOM DE VOTRE RECETTE | collez la--FAMILLE| Auteur &gt; VOUS</v>
      </c>
      <c r="D237" s="980">
        <f>D143</f>
        <v>1</v>
      </c>
      <c r="E237" s="979" t="str">
        <f>E143</f>
        <v>coupe</v>
      </c>
      <c r="F237" s="981" t="str">
        <f>F143</f>
        <v>Recette mère ► Desserts assiette</v>
      </c>
      <c r="G237" s="813"/>
      <c r="H237" s="813"/>
      <c r="I237" s="813"/>
      <c r="J237" s="59">
        <f>ROWS(K207:K237)</f>
        <v>31</v>
      </c>
      <c r="K237" s="60" t="str" cm="1">
        <f t="array" ref="K237">IF(SUMPRODUCT((N237:U237&lt;&gt;"")*1)=0,"",SUMPRODUCT((N237:U237&lt;&gt;"")*(LEN(TRIM(SUBSTITUTE(N237:U237,CHAR(160)," "))) - LEN(SUBSTITUTE(TRIM(SUBSTITUTE(N237:U237,CHAR(160)," "))," ","")) + 1)) &amp; " mot" &amp; IF(SUMPRODUCT((N237:U237&lt;&gt;"")*(LEN(TRIM(SUBSTITUTE(N237:U237,CHAR(160)," "))) - LEN(SUBSTITUTE(TRIM(SUBSTITUTE(N237:U237,CHAR(160)," "))," ","")) + 1))&gt;1,"s",""))</f>
        <v/>
      </c>
      <c r="L237" s="788" t="str" cm="1">
        <f t="array" ref="L237">SUMPRODUCT(--(N237:U237&lt;&gt;""), LEN(TRIM(SUBSTITUTE(N237:U237, CHAR(160), "")))) &amp; " Car."</f>
        <v>0 Car.</v>
      </c>
      <c r="M237" s="71" t="str">
        <f>IF(ISBLANK(N237),"",LARGE(M211:M236,1)+1)</f>
        <v/>
      </c>
      <c r="N237" s="87"/>
      <c r="O237" s="87"/>
      <c r="P237" s="87"/>
      <c r="Q237" s="87"/>
      <c r="R237" s="87"/>
      <c r="S237" s="87"/>
      <c r="T237" s="87"/>
      <c r="U237" s="87"/>
      <c r="V237" s="87"/>
      <c r="W237" s="87"/>
      <c r="X237" s="87"/>
      <c r="Y237" s="87"/>
      <c r="Z237" s="87"/>
      <c r="AA237" s="89"/>
      <c r="AB237" s="969"/>
      <c r="AC237" s="969"/>
      <c r="AD237" s="969"/>
      <c r="AE237" s="9">
        <v>1</v>
      </c>
    </row>
    <row r="238" spans="2:31" ht="15.75">
      <c r="B238" s="21" t="str" cm="1">
        <f t="array" ref="B238">IF(SUM(--(N238:U238&lt;&gt;""))&gt;0, "A", "►")</f>
        <v>►</v>
      </c>
      <c r="C238" s="979" t="str">
        <f>C143</f>
        <v>N NOM DE VOTRE RECETTE | collez la--FAMILLE| Auteur &gt; VOUS</v>
      </c>
      <c r="D238" s="980">
        <f>D143</f>
        <v>1</v>
      </c>
      <c r="E238" s="979" t="str">
        <f>E143</f>
        <v>coupe</v>
      </c>
      <c r="F238" s="981" t="str">
        <f>F143</f>
        <v>Recette mère ► Desserts assiette</v>
      </c>
      <c r="G238" s="813"/>
      <c r="H238" s="813"/>
      <c r="I238" s="813"/>
      <c r="J238" s="59">
        <f>ROWS(K207:K238)</f>
        <v>32</v>
      </c>
      <c r="K238" s="60" t="str" cm="1">
        <f t="array" ref="K238">IF(SUMPRODUCT((N238:U238&lt;&gt;"")*1)=0,"",SUMPRODUCT((N238:U238&lt;&gt;"")*(LEN(TRIM(SUBSTITUTE(N238:U238,CHAR(160)," "))) - LEN(SUBSTITUTE(TRIM(SUBSTITUTE(N238:U238,CHAR(160)," "))," ","")) + 1)) &amp; " mot" &amp; IF(SUMPRODUCT((N238:U238&lt;&gt;"")*(LEN(TRIM(SUBSTITUTE(N238:U238,CHAR(160)," "))) - LEN(SUBSTITUTE(TRIM(SUBSTITUTE(N238:U238,CHAR(160)," "))," ","")) + 1))&gt;1,"s",""))</f>
        <v/>
      </c>
      <c r="L238" s="788" t="str" cm="1">
        <f t="array" ref="L238">SUMPRODUCT(--(N238:U238&lt;&gt;""), LEN(TRIM(SUBSTITUTE(N238:U238, CHAR(160), "")))) &amp; " Car."</f>
        <v>0 Car.</v>
      </c>
      <c r="M238" s="71" t="str">
        <f>IF(ISBLANK(N238),"",LARGE(M211:M237,1)+1)</f>
        <v/>
      </c>
      <c r="N238" s="87"/>
      <c r="O238" s="87"/>
      <c r="P238" s="87"/>
      <c r="Q238" s="87"/>
      <c r="R238" s="87"/>
      <c r="S238" s="87"/>
      <c r="T238" s="87"/>
      <c r="U238" s="87"/>
      <c r="V238" s="87"/>
      <c r="W238" s="87"/>
      <c r="X238" s="87"/>
      <c r="Y238" s="87"/>
      <c r="Z238" s="87"/>
      <c r="AA238" s="89"/>
      <c r="AB238" s="969"/>
      <c r="AC238" s="969"/>
      <c r="AD238" s="969"/>
      <c r="AE238" s="9">
        <v>1</v>
      </c>
    </row>
    <row r="239" spans="2:31" ht="15.75">
      <c r="B239" s="21" t="str" cm="1">
        <f t="array" ref="B239">IF(SUM(--(N239:U239&lt;&gt;""))&gt;0, "A", "►")</f>
        <v>►</v>
      </c>
      <c r="C239" s="979" t="str">
        <f>C143</f>
        <v>N NOM DE VOTRE RECETTE | collez la--FAMILLE| Auteur &gt; VOUS</v>
      </c>
      <c r="D239" s="980">
        <f>D143</f>
        <v>1</v>
      </c>
      <c r="E239" s="979" t="str">
        <f>E143</f>
        <v>coupe</v>
      </c>
      <c r="F239" s="981" t="str">
        <f>F143</f>
        <v>Recette mère ► Desserts assiette</v>
      </c>
      <c r="G239" s="813"/>
      <c r="H239" s="813"/>
      <c r="I239" s="813"/>
      <c r="J239" s="59">
        <f>ROWS(K207:K239)</f>
        <v>33</v>
      </c>
      <c r="K239" s="60" t="str" cm="1">
        <f t="array" ref="K239">IF(SUMPRODUCT((N239:U239&lt;&gt;"")*1)=0,"",SUMPRODUCT((N239:U239&lt;&gt;"")*(LEN(TRIM(SUBSTITUTE(N239:U239,CHAR(160)," "))) - LEN(SUBSTITUTE(TRIM(SUBSTITUTE(N239:U239,CHAR(160)," "))," ","")) + 1)) &amp; " mot" &amp; IF(SUMPRODUCT((N239:U239&lt;&gt;"")*(LEN(TRIM(SUBSTITUTE(N239:U239,CHAR(160)," "))) - LEN(SUBSTITUTE(TRIM(SUBSTITUTE(N239:U239,CHAR(160)," "))," ","")) + 1))&gt;1,"s",""))</f>
        <v/>
      </c>
      <c r="L239" s="788" t="str" cm="1">
        <f t="array" ref="L239">SUMPRODUCT(--(N239:U239&lt;&gt;""), LEN(TRIM(SUBSTITUTE(N239:U239, CHAR(160), "")))) &amp; " Car."</f>
        <v>0 Car.</v>
      </c>
      <c r="M239" s="71" t="str">
        <f>IF(ISBLANK(N239),"",LARGE(M211:M238,1)+1)</f>
        <v/>
      </c>
      <c r="N239" s="87"/>
      <c r="O239" s="87"/>
      <c r="P239" s="87"/>
      <c r="Q239" s="87"/>
      <c r="R239" s="87"/>
      <c r="S239" s="87"/>
      <c r="T239" s="87"/>
      <c r="U239" s="87"/>
      <c r="V239" s="87"/>
      <c r="W239" s="87"/>
      <c r="X239" s="87"/>
      <c r="Y239" s="87"/>
      <c r="Z239" s="87"/>
      <c r="AA239" s="89"/>
      <c r="AB239" s="969"/>
      <c r="AC239" s="969"/>
      <c r="AD239" s="969"/>
      <c r="AE239" s="9">
        <v>1</v>
      </c>
    </row>
    <row r="240" spans="2:31" ht="15.75">
      <c r="B240" s="21" t="str" cm="1">
        <f t="array" ref="B240">IF(SUM(--(N240:U240&lt;&gt;""))&gt;0, "A", "►")</f>
        <v>►</v>
      </c>
      <c r="C240" s="979" t="str">
        <f>C143</f>
        <v>N NOM DE VOTRE RECETTE | collez la--FAMILLE| Auteur &gt; VOUS</v>
      </c>
      <c r="D240" s="980">
        <f>D143</f>
        <v>1</v>
      </c>
      <c r="E240" s="979" t="str">
        <f>E143</f>
        <v>coupe</v>
      </c>
      <c r="F240" s="981" t="str">
        <f>F143</f>
        <v>Recette mère ► Desserts assiette</v>
      </c>
      <c r="G240" s="813"/>
      <c r="H240" s="813"/>
      <c r="I240" s="813"/>
      <c r="J240" s="59">
        <f>ROWS(K207:K240)</f>
        <v>34</v>
      </c>
      <c r="K240" s="60" t="str" cm="1">
        <f t="array" ref="K240">IF(SUMPRODUCT((N240:U240&lt;&gt;"")*1)=0,"",SUMPRODUCT((N240:U240&lt;&gt;"")*(LEN(TRIM(SUBSTITUTE(N240:U240,CHAR(160)," "))) - LEN(SUBSTITUTE(TRIM(SUBSTITUTE(N240:U240,CHAR(160)," "))," ","")) + 1)) &amp; " mot" &amp; IF(SUMPRODUCT((N240:U240&lt;&gt;"")*(LEN(TRIM(SUBSTITUTE(N240:U240,CHAR(160)," "))) - LEN(SUBSTITUTE(TRIM(SUBSTITUTE(N240:U240,CHAR(160)," "))," ","")) + 1))&gt;1,"s",""))</f>
        <v/>
      </c>
      <c r="L240" s="788" t="str" cm="1">
        <f t="array" ref="L240">SUMPRODUCT(--(N240:U240&lt;&gt;""), LEN(TRIM(SUBSTITUTE(N240:U240, CHAR(160), "")))) &amp; " Car."</f>
        <v>0 Car.</v>
      </c>
      <c r="M240" s="71" t="str">
        <f>IF(ISBLANK(N240),"",LARGE(M211:M239,1)+1)</f>
        <v/>
      </c>
      <c r="N240" s="87"/>
      <c r="O240" s="87"/>
      <c r="P240" s="87"/>
      <c r="Q240" s="87"/>
      <c r="R240" s="87"/>
      <c r="S240" s="87"/>
      <c r="T240" s="87"/>
      <c r="U240" s="87"/>
      <c r="V240" s="87"/>
      <c r="W240" s="87"/>
      <c r="X240" s="87"/>
      <c r="Y240" s="87"/>
      <c r="Z240" s="87"/>
      <c r="AA240" s="89"/>
      <c r="AB240" s="969"/>
      <c r="AC240" s="969"/>
      <c r="AD240" s="969"/>
      <c r="AE240" s="9">
        <v>1</v>
      </c>
    </row>
    <row r="241" spans="2:31" ht="15.75">
      <c r="B241" s="21" t="str" cm="1">
        <f t="array" ref="B241">IF(SUM(--(N241:U241&lt;&gt;""))&gt;0, "A", "►")</f>
        <v>►</v>
      </c>
      <c r="C241" s="979" t="str">
        <f>C143</f>
        <v>N NOM DE VOTRE RECETTE | collez la--FAMILLE| Auteur &gt; VOUS</v>
      </c>
      <c r="D241" s="980">
        <f>D143</f>
        <v>1</v>
      </c>
      <c r="E241" s="979" t="str">
        <f>E143</f>
        <v>coupe</v>
      </c>
      <c r="F241" s="981" t="str">
        <f>F143</f>
        <v>Recette mère ► Desserts assiette</v>
      </c>
      <c r="G241" s="813"/>
      <c r="H241" s="813"/>
      <c r="I241" s="813"/>
      <c r="J241" s="59">
        <f>ROWS(K207:K241)</f>
        <v>35</v>
      </c>
      <c r="K241" s="60" t="str" cm="1">
        <f t="array" ref="K241">IF(SUMPRODUCT((N241:U241&lt;&gt;"")*1)=0,"",SUMPRODUCT((N241:U241&lt;&gt;"")*(LEN(TRIM(SUBSTITUTE(N241:U241,CHAR(160)," "))) - LEN(SUBSTITUTE(TRIM(SUBSTITUTE(N241:U241,CHAR(160)," "))," ","")) + 1)) &amp; " mot" &amp; IF(SUMPRODUCT((N241:U241&lt;&gt;"")*(LEN(TRIM(SUBSTITUTE(N241:U241,CHAR(160)," "))) - LEN(SUBSTITUTE(TRIM(SUBSTITUTE(N241:U241,CHAR(160)," "))," ","")) + 1))&gt;1,"s",""))</f>
        <v/>
      </c>
      <c r="L241" s="788" t="str" cm="1">
        <f t="array" ref="L241">SUMPRODUCT(--(N241:U241&lt;&gt;""), LEN(TRIM(SUBSTITUTE(N241:U241, CHAR(160), "")))) &amp; " Car."</f>
        <v>0 Car.</v>
      </c>
      <c r="M241" s="71" t="str">
        <f>IF(ISBLANK(N241),"",LARGE(M211:M240,1)+1)</f>
        <v/>
      </c>
      <c r="N241" s="87"/>
      <c r="O241" s="87"/>
      <c r="P241" s="87"/>
      <c r="Q241" s="87"/>
      <c r="R241" s="87"/>
      <c r="S241" s="87"/>
      <c r="T241" s="87"/>
      <c r="U241" s="87"/>
      <c r="V241" s="87"/>
      <c r="W241" s="87"/>
      <c r="X241" s="87"/>
      <c r="Y241" s="87"/>
      <c r="Z241" s="87"/>
      <c r="AA241" s="89"/>
      <c r="AB241" s="969"/>
      <c r="AC241" s="969"/>
      <c r="AD241" s="969"/>
      <c r="AE241" s="9">
        <v>1</v>
      </c>
    </row>
    <row r="242" spans="2:31" ht="15.75">
      <c r="B242" s="21" t="str" cm="1">
        <f t="array" ref="B242">IF(SUM(--(N242:U242&lt;&gt;""))&gt;0, "A", "►")</f>
        <v>►</v>
      </c>
      <c r="C242" s="979" t="str">
        <f>C143</f>
        <v>N NOM DE VOTRE RECETTE | collez la--FAMILLE| Auteur &gt; VOUS</v>
      </c>
      <c r="D242" s="980">
        <f>D143</f>
        <v>1</v>
      </c>
      <c r="E242" s="979" t="str">
        <f>E143</f>
        <v>coupe</v>
      </c>
      <c r="F242" s="981" t="str">
        <f>F143</f>
        <v>Recette mère ► Desserts assiette</v>
      </c>
      <c r="G242" s="813"/>
      <c r="H242" s="813"/>
      <c r="I242" s="813"/>
      <c r="J242" s="59">
        <f>ROWS(K207:K242)</f>
        <v>36</v>
      </c>
      <c r="K242" s="60" t="str" cm="1">
        <f t="array" ref="K242">IF(SUMPRODUCT((N242:U242&lt;&gt;"")*1)=0,"",SUMPRODUCT((N242:U242&lt;&gt;"")*(LEN(TRIM(SUBSTITUTE(N242:U242,CHAR(160)," "))) - LEN(SUBSTITUTE(TRIM(SUBSTITUTE(N242:U242,CHAR(160)," "))," ","")) + 1)) &amp; " mot" &amp; IF(SUMPRODUCT((N242:U242&lt;&gt;"")*(LEN(TRIM(SUBSTITUTE(N242:U242,CHAR(160)," "))) - LEN(SUBSTITUTE(TRIM(SUBSTITUTE(N242:U242,CHAR(160)," "))," ","")) + 1))&gt;1,"s",""))</f>
        <v/>
      </c>
      <c r="L242" s="788" t="str" cm="1">
        <f t="array" ref="L242">SUMPRODUCT(--(N242:U242&lt;&gt;""), LEN(TRIM(SUBSTITUTE(N242:U242, CHAR(160), "")))) &amp; " Car."</f>
        <v>0 Car.</v>
      </c>
      <c r="M242" s="71" t="str">
        <f>IF(ISBLANK(N242),"",LARGE(M211:M241,1)+1)</f>
        <v/>
      </c>
      <c r="N242" s="87"/>
      <c r="O242" s="87"/>
      <c r="P242" s="87"/>
      <c r="Q242" s="87"/>
      <c r="R242" s="87"/>
      <c r="S242" s="87"/>
      <c r="T242" s="87"/>
      <c r="U242" s="87"/>
      <c r="V242" s="87"/>
      <c r="W242" s="87"/>
      <c r="X242" s="87"/>
      <c r="Y242" s="87"/>
      <c r="Z242" s="87"/>
      <c r="AA242" s="89"/>
      <c r="AB242" s="969"/>
      <c r="AC242" s="969"/>
      <c r="AD242" s="969"/>
      <c r="AE242" s="9">
        <v>1</v>
      </c>
    </row>
    <row r="243" spans="2:31" ht="15.75">
      <c r="B243" s="21" t="str" cm="1">
        <f t="array" ref="B243">IF(SUM(--(N243:U243&lt;&gt;""))&gt;0, "A", "►")</f>
        <v>►</v>
      </c>
      <c r="C243" s="979" t="str">
        <f>C143</f>
        <v>N NOM DE VOTRE RECETTE | collez la--FAMILLE| Auteur &gt; VOUS</v>
      </c>
      <c r="D243" s="980">
        <f>D143</f>
        <v>1</v>
      </c>
      <c r="E243" s="979" t="str">
        <f>E143</f>
        <v>coupe</v>
      </c>
      <c r="F243" s="981" t="str">
        <f>F143</f>
        <v>Recette mère ► Desserts assiette</v>
      </c>
      <c r="G243" s="813"/>
      <c r="H243" s="813"/>
      <c r="I243" s="813"/>
      <c r="J243" s="59">
        <f>ROWS(K207:K243)</f>
        <v>37</v>
      </c>
      <c r="K243" s="60" t="str" cm="1">
        <f t="array" ref="K243">IF(SUMPRODUCT((N243:U243&lt;&gt;"")*1)=0,"",SUMPRODUCT((N243:U243&lt;&gt;"")*(LEN(TRIM(SUBSTITUTE(N243:U243,CHAR(160)," "))) - LEN(SUBSTITUTE(TRIM(SUBSTITUTE(N243:U243,CHAR(160)," "))," ","")) + 1)) &amp; " mot" &amp; IF(SUMPRODUCT((N243:U243&lt;&gt;"")*(LEN(TRIM(SUBSTITUTE(N243:U243,CHAR(160)," "))) - LEN(SUBSTITUTE(TRIM(SUBSTITUTE(N243:U243,CHAR(160)," "))," ","")) + 1))&gt;1,"s",""))</f>
        <v/>
      </c>
      <c r="L243" s="788" t="str" cm="1">
        <f t="array" ref="L243">SUMPRODUCT(--(N243:U243&lt;&gt;""), LEN(TRIM(SUBSTITUTE(N243:U243, CHAR(160), "")))) &amp; " Car."</f>
        <v>0 Car.</v>
      </c>
      <c r="M243" s="71" t="str">
        <f>IF(ISBLANK(N243),"",LARGE(M211:M242,1)+1)</f>
        <v/>
      </c>
      <c r="N243" s="87"/>
      <c r="O243" s="87"/>
      <c r="P243" s="87"/>
      <c r="Q243" s="87"/>
      <c r="R243" s="87"/>
      <c r="S243" s="87"/>
      <c r="T243" s="87"/>
      <c r="U243" s="87"/>
      <c r="V243" s="87"/>
      <c r="W243" s="87"/>
      <c r="X243" s="87"/>
      <c r="Y243" s="87"/>
      <c r="Z243" s="87"/>
      <c r="AA243" s="89"/>
      <c r="AB243" s="969"/>
      <c r="AC243" s="969"/>
      <c r="AD243" s="969"/>
      <c r="AE243" s="9">
        <v>1</v>
      </c>
    </row>
    <row r="244" spans="2:31" ht="15.75">
      <c r="B244" s="21" t="str" cm="1">
        <f t="array" ref="B244">IF(SUM(--(N244:U244&lt;&gt;""))&gt;0, "A", "►")</f>
        <v>►</v>
      </c>
      <c r="C244" s="979" t="str">
        <f>C143</f>
        <v>N NOM DE VOTRE RECETTE | collez la--FAMILLE| Auteur &gt; VOUS</v>
      </c>
      <c r="D244" s="980">
        <f>D143</f>
        <v>1</v>
      </c>
      <c r="E244" s="979" t="str">
        <f>E143</f>
        <v>coupe</v>
      </c>
      <c r="F244" s="981" t="str">
        <f>F143</f>
        <v>Recette mère ► Desserts assiette</v>
      </c>
      <c r="G244" s="813"/>
      <c r="H244" s="813"/>
      <c r="I244" s="813"/>
      <c r="J244" s="59">
        <f>ROWS(K207:K244)</f>
        <v>38</v>
      </c>
      <c r="K244" s="60" t="str" cm="1">
        <f t="array" ref="K244">IF(SUMPRODUCT((N244:U244&lt;&gt;"")*1)=0,"",SUMPRODUCT((N244:U244&lt;&gt;"")*(LEN(TRIM(SUBSTITUTE(N244:U244,CHAR(160)," "))) - LEN(SUBSTITUTE(TRIM(SUBSTITUTE(N244:U244,CHAR(160)," "))," ","")) + 1)) &amp; " mot" &amp; IF(SUMPRODUCT((N244:U244&lt;&gt;"")*(LEN(TRIM(SUBSTITUTE(N244:U244,CHAR(160)," "))) - LEN(SUBSTITUTE(TRIM(SUBSTITUTE(N244:U244,CHAR(160)," "))," ","")) + 1))&gt;1,"s",""))</f>
        <v/>
      </c>
      <c r="L244" s="788" t="str" cm="1">
        <f t="array" ref="L244">SUMPRODUCT(--(N244:U244&lt;&gt;""), LEN(TRIM(SUBSTITUTE(N244:U244, CHAR(160), "")))) &amp; " Car."</f>
        <v>0 Car.</v>
      </c>
      <c r="M244" s="71" t="str">
        <f>IF(ISBLANK(N244),"",LARGE(M211:M243,1)+1)</f>
        <v/>
      </c>
      <c r="N244" s="87"/>
      <c r="O244" s="87"/>
      <c r="P244" s="87"/>
      <c r="Q244" s="87"/>
      <c r="R244" s="87"/>
      <c r="S244" s="87"/>
      <c r="T244" s="87"/>
      <c r="U244" s="87"/>
      <c r="V244" s="87"/>
      <c r="W244" s="87"/>
      <c r="X244" s="87"/>
      <c r="Y244" s="87"/>
      <c r="Z244" s="87"/>
      <c r="AA244" s="89"/>
      <c r="AB244" s="969"/>
      <c r="AC244" s="969"/>
      <c r="AD244" s="969"/>
      <c r="AE244" s="9">
        <v>1</v>
      </c>
    </row>
    <row r="245" spans="2:31" ht="15.75">
      <c r="B245" s="21" t="str" cm="1">
        <f t="array" ref="B245">IF(SUM(--(N245:U245&lt;&gt;""))&gt;0, "A", "►")</f>
        <v>►</v>
      </c>
      <c r="C245" s="979" t="str">
        <f>C143</f>
        <v>N NOM DE VOTRE RECETTE | collez la--FAMILLE| Auteur &gt; VOUS</v>
      </c>
      <c r="D245" s="980">
        <f>D143</f>
        <v>1</v>
      </c>
      <c r="E245" s="979" t="str">
        <f>E143</f>
        <v>coupe</v>
      </c>
      <c r="F245" s="981" t="str">
        <f>F143</f>
        <v>Recette mère ► Desserts assiette</v>
      </c>
      <c r="G245" s="813"/>
      <c r="H245" s="813"/>
      <c r="I245" s="813"/>
      <c r="J245" s="59">
        <f>ROWS(K207:K245)</f>
        <v>39</v>
      </c>
      <c r="K245" s="60" t="str" cm="1">
        <f t="array" ref="K245">IF(SUMPRODUCT((N245:U245&lt;&gt;"")*1)=0,"",SUMPRODUCT((N245:U245&lt;&gt;"")*(LEN(TRIM(SUBSTITUTE(N245:U245,CHAR(160)," "))) - LEN(SUBSTITUTE(TRIM(SUBSTITUTE(N245:U245,CHAR(160)," "))," ","")) + 1)) &amp; " mot" &amp; IF(SUMPRODUCT((N245:U245&lt;&gt;"")*(LEN(TRIM(SUBSTITUTE(N245:U245,CHAR(160)," "))) - LEN(SUBSTITUTE(TRIM(SUBSTITUTE(N245:U245,CHAR(160)," "))," ","")) + 1))&gt;1,"s",""))</f>
        <v/>
      </c>
      <c r="L245" s="788" t="str" cm="1">
        <f t="array" ref="L245">SUMPRODUCT(--(N245:U245&lt;&gt;""), LEN(TRIM(SUBSTITUTE(N245:U245, CHAR(160), "")))) &amp; " Car."</f>
        <v>0 Car.</v>
      </c>
      <c r="M245" s="71" t="str">
        <f>IF(ISBLANK(N245),"",LARGE(M211:M244,1)+1)</f>
        <v/>
      </c>
      <c r="N245" s="87"/>
      <c r="O245" s="87"/>
      <c r="P245" s="87"/>
      <c r="Q245" s="87"/>
      <c r="R245" s="87"/>
      <c r="S245" s="87"/>
      <c r="T245" s="87"/>
      <c r="U245" s="87"/>
      <c r="V245" s="87"/>
      <c r="W245" s="87"/>
      <c r="X245" s="87"/>
      <c r="Y245" s="87"/>
      <c r="Z245" s="87"/>
      <c r="AA245" s="89"/>
      <c r="AB245" s="969"/>
      <c r="AC245" s="969"/>
      <c r="AD245" s="969"/>
      <c r="AE245" s="9">
        <v>1</v>
      </c>
    </row>
    <row r="246" spans="2:31" ht="15.75">
      <c r="B246" s="1240" t="s">
        <v>6</v>
      </c>
      <c r="C246" s="979" t="str">
        <f>C143</f>
        <v>N NOM DE VOTRE RECETTE | collez la--FAMILLE| Auteur &gt; VOUS</v>
      </c>
      <c r="D246" s="980">
        <f>D143</f>
        <v>1</v>
      </c>
      <c r="E246" s="979" t="str">
        <f>E143</f>
        <v>coupe</v>
      </c>
      <c r="F246" s="981" t="str">
        <f>F143</f>
        <v>Recette mère ► Desserts assiette</v>
      </c>
      <c r="G246" s="813"/>
      <c r="H246" s="813"/>
      <c r="I246" s="813"/>
      <c r="J246" s="59">
        <f>ROWS(K207:K246)</f>
        <v>40</v>
      </c>
      <c r="K246" s="60" t="str" cm="1">
        <f t="array" ref="K246">IF(SUMPRODUCT((N246:U246&lt;&gt;"")*1)=0,"",SUMPRODUCT((N246:U246&lt;&gt;"")*(LEN(TRIM(SUBSTITUTE(N246:U246,CHAR(160)," "))) - LEN(SUBSTITUTE(TRIM(SUBSTITUTE(N246:U246,CHAR(160)," "))," ","")) + 1)) &amp; " mot" &amp; IF(SUMPRODUCT((N246:U246&lt;&gt;"")*(LEN(TRIM(SUBSTITUTE(N246:U246,CHAR(160)," "))) - LEN(SUBSTITUTE(TRIM(SUBSTITUTE(N246:U246,CHAR(160)," "))," ","")) + 1))&gt;1,"s",""))</f>
        <v/>
      </c>
      <c r="L246" s="788" t="str" cm="1">
        <f t="array" ref="L246">SUMPRODUCT(--(N246:U246&lt;&gt;""), LEN(TRIM(SUBSTITUTE(N246:U246, CHAR(160), "")))) &amp; " Car."</f>
        <v>0 Car.</v>
      </c>
      <c r="M246" s="71" t="str">
        <f>IF(ISBLANK(N246),"",LARGE(M211:M245,1)+1)</f>
        <v/>
      </c>
      <c r="N246" s="87"/>
      <c r="O246" s="87"/>
      <c r="P246" s="87"/>
      <c r="Q246" s="87"/>
      <c r="R246" s="87"/>
      <c r="S246" s="87"/>
      <c r="T246" s="87"/>
      <c r="U246" s="87"/>
      <c r="V246" s="87"/>
      <c r="W246" s="87"/>
      <c r="X246" s="87"/>
      <c r="Y246" s="87"/>
      <c r="Z246" s="87"/>
      <c r="AA246" s="89"/>
      <c r="AB246" s="969"/>
      <c r="AC246" s="969"/>
      <c r="AD246" s="969"/>
      <c r="AE246" s="9">
        <v>1</v>
      </c>
    </row>
    <row r="247" spans="2:31" ht="15.75">
      <c r="B247" s="1240" t="s">
        <v>6</v>
      </c>
      <c r="C247" s="979" t="str">
        <f>C143</f>
        <v>N NOM DE VOTRE RECETTE | collez la--FAMILLE| Auteur &gt; VOUS</v>
      </c>
      <c r="D247" s="980">
        <f>D143</f>
        <v>1</v>
      </c>
      <c r="E247" s="979" t="str">
        <f>E143</f>
        <v>coupe</v>
      </c>
      <c r="F247" s="981" t="str">
        <f>F143</f>
        <v>Recette mère ► Desserts assiette</v>
      </c>
      <c r="G247" s="813"/>
      <c r="H247" s="813"/>
      <c r="I247" s="813"/>
      <c r="J247" s="813"/>
      <c r="K247" s="60" t="str" cm="1">
        <f t="array" ref="K247">IF(SUMPRODUCT((N247:V247&lt;&gt;"")*1)=0,"",SUMPRODUCT((N247:V247&lt;&gt;"")*(LEN(TRIM(SUBSTITUTE(N247:V247,CHAR(160)," "))) - LEN(SUBSTITUTE(TRIM(SUBSTITUTE(N247:V247,CHAR(160)," "))," ","")) + 1)) &amp; " mot" &amp; IF(SUMPRODUCT((N247:V247&lt;&gt;"")*(LEN(TRIM(SUBSTITUTE(N247:V247,CHAR(160)," "))) - LEN(SUBSTITUTE(TRIM(SUBSTITUTE(N247:V247,CHAR(160)," "))," ","")) + 1))&gt;1,"s",""))</f>
        <v/>
      </c>
      <c r="L247" s="76" t="s">
        <v>92</v>
      </c>
      <c r="M247" s="727"/>
      <c r="N247" s="87"/>
      <c r="O247" s="87"/>
      <c r="P247" s="87"/>
      <c r="Q247" s="87"/>
      <c r="R247" s="87"/>
      <c r="S247" s="87"/>
      <c r="T247" s="87"/>
      <c r="U247" s="87"/>
      <c r="V247" s="87"/>
      <c r="W247" s="87"/>
      <c r="X247" s="87"/>
      <c r="Y247" s="87"/>
      <c r="Z247" s="87"/>
      <c r="AA247" s="89"/>
      <c r="AB247" s="969"/>
      <c r="AC247" s="969"/>
      <c r="AD247" s="969"/>
      <c r="AE247" s="9">
        <v>1</v>
      </c>
    </row>
    <row r="248" spans="2:31" ht="15.75">
      <c r="B248" s="1240" t="s">
        <v>6</v>
      </c>
      <c r="C248" s="979" t="str">
        <f>C143</f>
        <v>N NOM DE VOTRE RECETTE | collez la--FAMILLE| Auteur &gt; VOUS</v>
      </c>
      <c r="D248" s="980">
        <f>D143</f>
        <v>1</v>
      </c>
      <c r="E248" s="979" t="str">
        <f>E143</f>
        <v>coupe</v>
      </c>
      <c r="F248" s="981" t="str">
        <f>F143</f>
        <v>Recette mère ► Desserts assiette</v>
      </c>
      <c r="G248" s="789"/>
      <c r="H248" s="790"/>
      <c r="I248" s="791"/>
      <c r="J248" s="792"/>
      <c r="K248" s="60" t="str" cm="1">
        <f t="array" ref="K248">IF(SUMPRODUCT((N248:V248&lt;&gt;"")*1)=0,"",SUMPRODUCT((N248:V248&lt;&gt;"")*(LEN(TRIM(SUBSTITUTE(N248:V248,CHAR(160)," "))) - LEN(SUBSTITUTE(TRIM(SUBSTITUTE(N248:V248,CHAR(160)," "))," ","")) + 1)) &amp; " mot" &amp; IF(SUMPRODUCT((N248:V248&lt;&gt;"")*(LEN(TRIM(SUBSTITUTE(N248:V248,CHAR(160)," "))) - LEN(SUBSTITUTE(TRIM(SUBSTITUTE(N248:V248,CHAR(160)," "))," ","")) + 1))&gt;1,"s",""))</f>
        <v>15 mots</v>
      </c>
      <c r="L248" s="793"/>
      <c r="M248" s="794"/>
      <c r="N248" s="73" t="s">
        <v>91</v>
      </c>
      <c r="O248" s="73"/>
      <c r="P248" s="73"/>
      <c r="Q248" s="73"/>
      <c r="R248" s="795"/>
      <c r="S248" s="795"/>
      <c r="T248" s="74"/>
      <c r="U248" s="74"/>
      <c r="V248" s="74"/>
      <c r="W248" s="74"/>
      <c r="X248" s="74"/>
      <c r="Y248" s="74"/>
      <c r="Z248" s="75"/>
      <c r="AA248" s="816"/>
      <c r="AB248" s="969"/>
      <c r="AC248" s="969"/>
      <c r="AD248" s="969"/>
      <c r="AE248" s="9">
        <v>1</v>
      </c>
    </row>
    <row r="249" spans="2:31" ht="16.5" thickBot="1">
      <c r="B249" s="1257" t="s">
        <v>6</v>
      </c>
      <c r="C249" s="1258"/>
      <c r="D249" s="1258"/>
      <c r="E249" s="1258"/>
      <c r="F249" s="1258"/>
      <c r="G249" s="1259" t="s">
        <v>90</v>
      </c>
      <c r="H249" s="1260" t="str">
        <f ca="1">CELL("nomfichier")</f>
        <v>D:\Données\1.UPRT\0-UPRT.fait\1-UPRT.FR-SITE-WEB\ff-fiches-fabrications\ff.fiches.fabrication.2023\UPRT.23.aout\[ff.26.COLONNES.19.07.2026.11h20 (1).xlsx]MODE_EMPLOI_DOCUMENT</v>
      </c>
      <c r="I249" s="1260"/>
      <c r="J249" s="1260"/>
      <c r="K249" s="1260"/>
      <c r="L249" s="1260"/>
      <c r="M249" s="1260"/>
      <c r="N249" s="1261" t="s">
        <v>90</v>
      </c>
      <c r="O249" s="1261"/>
      <c r="P249" s="1261"/>
      <c r="Q249" s="1261"/>
      <c r="R249" s="1262" t="str">
        <f ca="1">CELL("nomfichier")</f>
        <v>D:\Données\1.UPRT\0-UPRT.fait\1-UPRT.FR-SITE-WEB\ff-fiches-fabrications\ff.fiches.fabrication.2023\UPRT.23.aout\[ff.26.COLONNES.19.07.2026.11h20 (1).xlsx]MODE_EMPLOI_DOCUMENT</v>
      </c>
      <c r="S249" s="1260"/>
      <c r="T249" s="1260"/>
      <c r="U249" s="1260"/>
      <c r="V249" s="1260"/>
      <c r="W249" s="1260"/>
      <c r="X249" s="1260"/>
      <c r="Y249" s="1260"/>
      <c r="Z249" s="1263"/>
      <c r="AA249" s="1264"/>
      <c r="AB249" s="969"/>
      <c r="AC249" s="969"/>
      <c r="AD249" s="969"/>
      <c r="AE249" s="9">
        <v>1</v>
      </c>
    </row>
    <row r="250" spans="2:31" ht="16.5" thickBot="1">
      <c r="B250" s="694" t="s">
        <v>6</v>
      </c>
      <c r="C250" s="694"/>
      <c r="D250" s="694"/>
      <c r="E250" s="694"/>
      <c r="F250" s="694"/>
      <c r="G250" s="799" t="s">
        <v>93</v>
      </c>
      <c r="H250" s="800"/>
      <c r="I250" s="801"/>
      <c r="J250" s="802"/>
      <c r="K250" s="803"/>
      <c r="L250" s="804"/>
      <c r="M250" s="804"/>
      <c r="N250" s="802"/>
      <c r="O250" s="802"/>
      <c r="P250" s="802"/>
      <c r="Q250" s="802"/>
      <c r="R250" s="800"/>
      <c r="S250" s="800"/>
      <c r="T250" s="800"/>
      <c r="U250" s="800"/>
      <c r="V250" s="800"/>
      <c r="W250" s="800"/>
      <c r="X250" s="800"/>
      <c r="Y250" s="800"/>
      <c r="Z250" s="800"/>
      <c r="AA250" s="800" t="s">
        <v>94</v>
      </c>
      <c r="AB250" s="969"/>
      <c r="AC250" s="969"/>
      <c r="AD250" s="969"/>
      <c r="AE250" s="9">
        <v>1</v>
      </c>
    </row>
    <row r="251" spans="2:31">
      <c r="B251" s="15" t="s">
        <v>6</v>
      </c>
      <c r="C251" s="1284" t="str">
        <f t="shared" ref="C251:AA251" si="21">SUBSTITUTE(ADDRESS(1,COLUMN(),4),"1","")</f>
        <v>C</v>
      </c>
      <c r="D251" s="1284" t="str">
        <f t="shared" si="21"/>
        <v>D</v>
      </c>
      <c r="E251" s="1284" t="str">
        <f t="shared" si="21"/>
        <v>E</v>
      </c>
      <c r="F251" s="1284" t="str">
        <f t="shared" si="21"/>
        <v>F</v>
      </c>
      <c r="G251" s="1284" t="str">
        <f t="shared" si="21"/>
        <v>G</v>
      </c>
      <c r="H251" s="1284" t="str">
        <f t="shared" si="21"/>
        <v>H</v>
      </c>
      <c r="I251" s="1284" t="str">
        <f t="shared" si="21"/>
        <v>I</v>
      </c>
      <c r="J251" s="1284" t="str">
        <f t="shared" si="21"/>
        <v>J</v>
      </c>
      <c r="K251" s="1284" t="str">
        <f t="shared" si="21"/>
        <v>K</v>
      </c>
      <c r="L251" s="1284" t="str">
        <f t="shared" si="21"/>
        <v>L</v>
      </c>
      <c r="M251" s="1284" t="str">
        <f t="shared" si="21"/>
        <v>M</v>
      </c>
      <c r="N251" s="1284" t="str">
        <f t="shared" si="21"/>
        <v>N</v>
      </c>
      <c r="O251" s="1284" t="str">
        <f t="shared" si="21"/>
        <v>O</v>
      </c>
      <c r="P251" s="1284" t="str">
        <f t="shared" si="21"/>
        <v>P</v>
      </c>
      <c r="Q251" s="1284" t="str">
        <f t="shared" si="21"/>
        <v>Q</v>
      </c>
      <c r="R251" s="1284" t="str">
        <f t="shared" si="21"/>
        <v>R</v>
      </c>
      <c r="S251" s="1284" t="str">
        <f t="shared" si="21"/>
        <v>S</v>
      </c>
      <c r="T251" s="1284" t="str">
        <f t="shared" si="21"/>
        <v>T</v>
      </c>
      <c r="U251" s="1284" t="str">
        <f t="shared" si="21"/>
        <v>U</v>
      </c>
      <c r="V251" s="1284" t="str">
        <f t="shared" si="21"/>
        <v>V</v>
      </c>
      <c r="W251" s="1284" t="str">
        <f t="shared" si="21"/>
        <v>W</v>
      </c>
      <c r="X251" s="1284" t="str">
        <f t="shared" si="21"/>
        <v>X</v>
      </c>
      <c r="Y251" s="1284" t="str">
        <f t="shared" si="21"/>
        <v>Y</v>
      </c>
      <c r="Z251" s="1284" t="str">
        <f t="shared" si="21"/>
        <v>Z</v>
      </c>
      <c r="AA251" s="1285" t="str">
        <f t="shared" si="21"/>
        <v>AA</v>
      </c>
      <c r="AB251" s="969"/>
      <c r="AC251" s="969"/>
      <c r="AD251" s="969"/>
      <c r="AE251" s="9">
        <v>1</v>
      </c>
    </row>
    <row r="252" spans="2:31" ht="15.75">
      <c r="B252" s="1286" t="s">
        <v>6</v>
      </c>
      <c r="C252" s="3">
        <f t="shared" ref="C252:AA252" ca="1" si="22">CELL("largeur",C252)</f>
        <v>36</v>
      </c>
      <c r="D252" s="3">
        <f t="shared" ca="1" si="22"/>
        <v>3</v>
      </c>
      <c r="E252" s="3">
        <f t="shared" ca="1" si="22"/>
        <v>3</v>
      </c>
      <c r="F252" s="3">
        <f t="shared" ca="1" si="22"/>
        <v>5</v>
      </c>
      <c r="G252" s="3">
        <f t="shared" ca="1" si="22"/>
        <v>12</v>
      </c>
      <c r="H252" s="3">
        <f t="shared" ca="1" si="22"/>
        <v>12</v>
      </c>
      <c r="I252" s="3">
        <f t="shared" ca="1" si="22"/>
        <v>3</v>
      </c>
      <c r="J252" s="3">
        <f t="shared" ca="1" si="22"/>
        <v>12</v>
      </c>
      <c r="K252" s="3">
        <f t="shared" ca="1" si="22"/>
        <v>12</v>
      </c>
      <c r="L252" s="3">
        <f t="shared" ca="1" si="22"/>
        <v>12</v>
      </c>
      <c r="M252" s="3">
        <f t="shared" ca="1" si="22"/>
        <v>12</v>
      </c>
      <c r="N252" s="3">
        <f t="shared" ca="1" si="22"/>
        <v>40</v>
      </c>
      <c r="O252" s="3">
        <f t="shared" ca="1" si="22"/>
        <v>17</v>
      </c>
      <c r="P252" s="3">
        <f t="shared" ca="1" si="22"/>
        <v>9</v>
      </c>
      <c r="Q252" s="3">
        <f t="shared" ca="1" si="22"/>
        <v>11</v>
      </c>
      <c r="R252" s="3">
        <f t="shared" ca="1" si="22"/>
        <v>13</v>
      </c>
      <c r="S252" s="3">
        <f t="shared" ca="1" si="22"/>
        <v>13</v>
      </c>
      <c r="T252" s="3">
        <f t="shared" ca="1" si="22"/>
        <v>13</v>
      </c>
      <c r="U252" s="3">
        <f t="shared" ca="1" si="22"/>
        <v>13</v>
      </c>
      <c r="V252" s="3">
        <f t="shared" ca="1" si="22"/>
        <v>13</v>
      </c>
      <c r="W252" s="3">
        <f t="shared" ca="1" si="22"/>
        <v>13</v>
      </c>
      <c r="X252" s="3">
        <f t="shared" ca="1" si="22"/>
        <v>14</v>
      </c>
      <c r="Y252" s="3">
        <f t="shared" ca="1" si="22"/>
        <v>25</v>
      </c>
      <c r="Z252" s="3">
        <f t="shared" ca="1" si="22"/>
        <v>20</v>
      </c>
      <c r="AA252" s="748">
        <f t="shared" ca="1" si="22"/>
        <v>20</v>
      </c>
      <c r="AB252" s="969"/>
      <c r="AC252" s="969"/>
      <c r="AD252" s="969"/>
      <c r="AE252" s="9">
        <v>1</v>
      </c>
    </row>
    <row r="253" spans="2:31" ht="15.75">
      <c r="B253" s="1286" t="s">
        <v>6</v>
      </c>
      <c r="C253" s="731">
        <v>3</v>
      </c>
      <c r="D253" s="731">
        <v>3</v>
      </c>
      <c r="E253" s="731">
        <v>3</v>
      </c>
      <c r="F253" s="731">
        <v>5</v>
      </c>
      <c r="G253" s="731">
        <v>12</v>
      </c>
      <c r="H253" s="731">
        <v>12</v>
      </c>
      <c r="I253" s="731">
        <v>3</v>
      </c>
      <c r="J253" s="731">
        <v>12</v>
      </c>
      <c r="K253" s="731">
        <v>12</v>
      </c>
      <c r="L253" s="731">
        <v>12</v>
      </c>
      <c r="M253" s="731">
        <v>12</v>
      </c>
      <c r="N253" s="731">
        <v>40</v>
      </c>
      <c r="O253" s="731">
        <v>17</v>
      </c>
      <c r="P253" s="731">
        <v>9</v>
      </c>
      <c r="Q253" s="731">
        <v>11</v>
      </c>
      <c r="R253" s="731">
        <v>13</v>
      </c>
      <c r="S253" s="731">
        <v>13</v>
      </c>
      <c r="T253" s="731">
        <v>13</v>
      </c>
      <c r="U253" s="731">
        <v>13</v>
      </c>
      <c r="V253" s="731">
        <v>13</v>
      </c>
      <c r="W253" s="731">
        <v>13</v>
      </c>
      <c r="X253" s="731">
        <f ca="1">X252</f>
        <v>14</v>
      </c>
      <c r="Y253" s="731">
        <v>25</v>
      </c>
      <c r="Z253" s="731">
        <v>20</v>
      </c>
      <c r="AA253" s="749">
        <v>20</v>
      </c>
      <c r="AB253" s="969"/>
      <c r="AC253" s="969"/>
      <c r="AD253" s="969"/>
      <c r="AE253" s="9">
        <v>1</v>
      </c>
    </row>
    <row r="254" spans="2:31" ht="26.25">
      <c r="B254" s="1286" t="s">
        <v>6</v>
      </c>
      <c r="C254" s="1294" t="str">
        <f t="shared" ref="C254:F254" si="23">C259</f>
        <v>N NOM DE VOTRE RECETTE | collez la--FAMILLE| Auteur &gt; VOUS</v>
      </c>
      <c r="D254" s="1295">
        <f t="shared" si="23"/>
        <v>1</v>
      </c>
      <c r="E254" s="1295" t="str">
        <f t="shared" si="23"/>
        <v>coupe</v>
      </c>
      <c r="F254" s="1296" t="str">
        <f t="shared" si="23"/>
        <v>Recette mère ► Desserts assiette</v>
      </c>
      <c r="G254" s="1297" t="s">
        <v>7</v>
      </c>
      <c r="H254" s="1298" t="s">
        <v>8</v>
      </c>
      <c r="I254" s="1298"/>
      <c r="J254" s="2542" t="s">
        <v>9</v>
      </c>
      <c r="K254" s="2542"/>
      <c r="L254" s="2542"/>
      <c r="M254" s="2542"/>
      <c r="N254" s="2542"/>
      <c r="O254" s="2542"/>
      <c r="P254" s="2542"/>
      <c r="Q254" s="2542"/>
      <c r="R254" s="2542"/>
      <c r="S254" s="2542"/>
      <c r="T254" s="2542"/>
      <c r="U254" s="2542"/>
      <c r="V254" s="2542"/>
      <c r="W254" s="2542"/>
      <c r="X254" s="1293"/>
      <c r="Y254" s="2493" t="s">
        <v>10</v>
      </c>
      <c r="Z254" s="2493"/>
      <c r="AA254" s="2543" t="str">
        <f>IF(J254="","",UPPER(LEFT(TRIM(SUBSTITUTE(J254,CHAR(160),"")),1)))</f>
        <v>N</v>
      </c>
      <c r="AB254" s="969"/>
      <c r="AC254" s="969"/>
      <c r="AD254" s="969"/>
      <c r="AE254" s="9">
        <v>1</v>
      </c>
    </row>
    <row r="255" spans="2:31" ht="26.25">
      <c r="B255" s="1286" t="s">
        <v>6</v>
      </c>
      <c r="C255" s="1294" t="str">
        <f t="shared" ref="C255:F255" si="24">C260</f>
        <v>N NOM DE VOTRE RECETTE | collez la--FAMILLE| Auteur &gt; VOUS</v>
      </c>
      <c r="D255" s="1295">
        <f t="shared" si="24"/>
        <v>1</v>
      </c>
      <c r="E255" s="1295" t="str">
        <f t="shared" si="24"/>
        <v>coupe</v>
      </c>
      <c r="F255" s="1296" t="str">
        <f t="shared" si="24"/>
        <v>Recette mère ► Desserts assiette</v>
      </c>
      <c r="G255" s="1299" t="s">
        <v>12</v>
      </c>
      <c r="H255" s="1300" t="s">
        <v>13</v>
      </c>
      <c r="I255" s="1300"/>
      <c r="J255" s="2542"/>
      <c r="K255" s="2542"/>
      <c r="L255" s="2542"/>
      <c r="M255" s="2542"/>
      <c r="N255" s="2542"/>
      <c r="O255" s="2542"/>
      <c r="P255" s="2542"/>
      <c r="Q255" s="2542"/>
      <c r="R255" s="2542"/>
      <c r="S255" s="2542"/>
      <c r="T255" s="2542"/>
      <c r="U255" s="2542"/>
      <c r="V255" s="2542"/>
      <c r="W255" s="2542"/>
      <c r="X255" s="1293"/>
      <c r="Y255" s="2493"/>
      <c r="Z255" s="2493"/>
      <c r="AA255" s="2543"/>
      <c r="AB255" s="969"/>
      <c r="AC255" s="969"/>
      <c r="AD255" s="969"/>
      <c r="AE255" s="9">
        <v>1</v>
      </c>
    </row>
    <row r="256" spans="2:31" ht="18.75">
      <c r="B256" s="1286" t="s">
        <v>6</v>
      </c>
      <c r="C256" s="1026" t="str">
        <f>C260</f>
        <v>N NOM DE VOTRE RECETTE | collez la--FAMILLE| Auteur &gt; VOUS</v>
      </c>
      <c r="D256" s="1027">
        <f>D260</f>
        <v>1</v>
      </c>
      <c r="E256" s="1027" t="str">
        <f>E260</f>
        <v>coupe</v>
      </c>
      <c r="F256" s="1028" t="str">
        <f>F260</f>
        <v>Recette mère ► Desserts assiette</v>
      </c>
      <c r="G256" s="811"/>
      <c r="H256" s="811"/>
      <c r="I256" s="811"/>
      <c r="J256" s="811"/>
      <c r="K256" s="811"/>
      <c r="L256" s="441" t="s">
        <v>664</v>
      </c>
      <c r="M256" s="758" t="s">
        <v>15</v>
      </c>
      <c r="N256" s="933" t="s">
        <v>16</v>
      </c>
      <c r="O256" s="933"/>
      <c r="P256" s="933"/>
      <c r="Q256" s="933"/>
      <c r="R256" s="780"/>
      <c r="S256" s="759"/>
      <c r="T256" s="759"/>
      <c r="U256" s="742"/>
      <c r="V256" s="742"/>
      <c r="W256" s="742"/>
      <c r="X256" s="742"/>
      <c r="Y256" s="742"/>
      <c r="Z256" s="357"/>
      <c r="AA256" s="20" t="str" cm="1">
        <f t="array" aca="1" ref="AA256" ca="1">IF(COUNTIF(C252:AA252,"&lt;0.5")=0,"Aucune colonne masquée ",COUNTIF(C252:AA252,"&lt;0.5") &amp; " " &amp; IF(COUNTIF(C252:AA252,"&lt;0.5")&gt;1,"colonnes masquées","colonne masquée") &amp; " " &amp; _xlfn.TEXTJOIN(" ", TRUE, IF(C252:AA252&lt;0.5,(C251:AA251),"")))&amp;" "</f>
        <v xml:space="preserve">Aucune colonne masquée  </v>
      </c>
      <c r="AB256" s="969"/>
      <c r="AC256" s="969"/>
      <c r="AD256" s="969"/>
      <c r="AE256" s="9">
        <v>1</v>
      </c>
    </row>
    <row r="257" spans="2:31" ht="18.75">
      <c r="B257" s="1286" t="s">
        <v>6</v>
      </c>
      <c r="C257" s="979" t="str">
        <f>C260</f>
        <v>N NOM DE VOTRE RECETTE | collez la--FAMILLE| Auteur &gt; VOUS</v>
      </c>
      <c r="D257" s="980">
        <f>D260</f>
        <v>1</v>
      </c>
      <c r="E257" s="980" t="str">
        <f>E260</f>
        <v>coupe</v>
      </c>
      <c r="F257" s="981" t="str">
        <f>F260</f>
        <v>Recette mère ► Desserts assiette</v>
      </c>
      <c r="G257" s="760" t="s">
        <v>18</v>
      </c>
      <c r="H257" s="761"/>
      <c r="I257" s="761"/>
      <c r="J257" s="806"/>
      <c r="K257" s="807"/>
      <c r="L257" s="807"/>
      <c r="M257" s="807"/>
      <c r="N257" s="2495" t="str">
        <f>M260&amp;" - "&amp;N260&amp;" - "&amp;"Famille "&amp;" - "&amp;Y254&amp;" - "&amp;J254&amp;" - "&amp;P317&amp;" - "&amp;W323&amp;" - "&amp;X323&amp;" g- "&amp;W324&amp;" - "&amp;X324&amp;" g- "&amp;W326&amp;" -"&amp;X326&amp;" - "&amp;Y257&amp;" - "&amp;Z257&amp;" - "&amp;AA257</f>
        <v>Recette mère ► - Desserts assiette - Famille  - collez la--FAMILLE - NOM DE VOTRE RECETTE - Total Allergènes 0 - Poids garniture principale par convive - 120 g- Poids de sauce par barquette(s) - 60 g- Nb de  barquette(s) -250 - ⓫  Dupliquée pour - 727 - portions</v>
      </c>
      <c r="O257" s="2495"/>
      <c r="P257" s="2495"/>
      <c r="Q257" s="2495"/>
      <c r="R257" s="2495"/>
      <c r="S257" s="2495"/>
      <c r="T257" s="85"/>
      <c r="U257" s="753" t="str">
        <f>Z314</f>
        <v>Jour de fabrication ►</v>
      </c>
      <c r="V257" s="2497">
        <f>AA314</f>
        <v>46055.744381828707</v>
      </c>
      <c r="W257" s="2497"/>
      <c r="X257" s="963"/>
      <c r="Y257" s="762" t="s">
        <v>19</v>
      </c>
      <c r="Z257" s="23">
        <v>727</v>
      </c>
      <c r="AA257" s="763" t="str">
        <f>AA259</f>
        <v>portions</v>
      </c>
      <c r="AB257" s="969"/>
      <c r="AC257" s="969"/>
      <c r="AD257" s="969"/>
      <c r="AE257" s="9">
        <v>1</v>
      </c>
    </row>
    <row r="258" spans="2:31" ht="15.75">
      <c r="B258" s="1286" t="s">
        <v>6</v>
      </c>
      <c r="C258" s="979" t="str">
        <f>C260</f>
        <v>N NOM DE VOTRE RECETTE | collez la--FAMILLE| Auteur &gt; VOUS</v>
      </c>
      <c r="D258" s="980">
        <f>D260</f>
        <v>1</v>
      </c>
      <c r="E258" s="980" t="str">
        <f>E260</f>
        <v>coupe</v>
      </c>
      <c r="F258" s="981" t="str">
        <f>F260</f>
        <v>Recette mère ► Desserts assiette</v>
      </c>
      <c r="G258" s="24">
        <v>1</v>
      </c>
      <c r="H258" s="764" t="s">
        <v>20</v>
      </c>
      <c r="I258" s="760"/>
      <c r="J258" s="760"/>
      <c r="K258" s="807"/>
      <c r="L258" s="807"/>
      <c r="M258" s="807"/>
      <c r="N258" s="2495"/>
      <c r="O258" s="2495"/>
      <c r="P258" s="2495"/>
      <c r="Q258" s="2495"/>
      <c r="R258" s="2495"/>
      <c r="S258" s="2495"/>
      <c r="T258" s="85"/>
      <c r="U258" s="754" t="str">
        <f>Z315</f>
        <v>DLC  ►</v>
      </c>
      <c r="V258" s="2497">
        <f>AA315</f>
        <v>46057.744386574072</v>
      </c>
      <c r="W258" s="2497"/>
      <c r="X258" s="963"/>
      <c r="Y258" s="357"/>
      <c r="Z258" s="780"/>
      <c r="AA258" s="808"/>
      <c r="AB258" s="969"/>
      <c r="AC258" s="969"/>
      <c r="AD258" s="969"/>
      <c r="AE258" s="9">
        <v>1</v>
      </c>
    </row>
    <row r="259" spans="2:31" ht="18.75">
      <c r="B259" s="1286" t="s">
        <v>6</v>
      </c>
      <c r="C259" s="979" t="str">
        <f>C260</f>
        <v>N NOM DE VOTRE RECETTE | collez la--FAMILLE| Auteur &gt; VOUS</v>
      </c>
      <c r="D259" s="980">
        <f>D260</f>
        <v>1</v>
      </c>
      <c r="E259" s="980" t="str">
        <f>E260</f>
        <v>coupe</v>
      </c>
      <c r="F259" s="981" t="str">
        <f>F260</f>
        <v>Recette mère ► Desserts assiette</v>
      </c>
      <c r="G259" s="765"/>
      <c r="H259" s="765" t="s">
        <v>613</v>
      </c>
      <c r="I259" s="2498">
        <f>L309</f>
        <v>0</v>
      </c>
      <c r="J259" s="2498"/>
      <c r="K259" s="766"/>
      <c r="L259" s="27">
        <f>IFERROR(Z257/Z259,0)</f>
        <v>72.7</v>
      </c>
      <c r="M259" s="27"/>
      <c r="N259" s="2496"/>
      <c r="O259" s="2496"/>
      <c r="P259" s="2496"/>
      <c r="Q259" s="2495"/>
      <c r="R259" s="2495"/>
      <c r="S259" s="2495"/>
      <c r="T259" s="1007"/>
      <c r="U259" s="1007"/>
      <c r="V259" s="1007"/>
      <c r="W259" s="753" t="s">
        <v>635</v>
      </c>
      <c r="X259" s="753"/>
      <c r="Y259" s="743" t="s">
        <v>24</v>
      </c>
      <c r="Z259" s="29">
        <v>10</v>
      </c>
      <c r="AA259" s="1033" t="s">
        <v>594</v>
      </c>
      <c r="AB259" s="969"/>
      <c r="AC259" s="969"/>
      <c r="AD259" s="969"/>
      <c r="AE259" s="9">
        <v>1</v>
      </c>
    </row>
    <row r="260" spans="2:31" ht="15.75">
      <c r="B260" s="1286" t="s">
        <v>6</v>
      </c>
      <c r="C260" s="984" t="str">
        <f>G260</f>
        <v>N NOM DE VOTRE RECETTE | collez la--FAMILLE| Auteur &gt; VOUS</v>
      </c>
      <c r="D260" s="985">
        <f>G258</f>
        <v>1</v>
      </c>
      <c r="E260" s="984" t="str">
        <f>H258</f>
        <v>coupe</v>
      </c>
      <c r="F260" s="986" t="str">
        <f>M260&amp;" "&amp;N260</f>
        <v>Recette mère ► Desserts assiette</v>
      </c>
      <c r="G260" s="987" t="str">
        <f>UPPER(LEFT(J254,1))&amp;" "&amp;J254&amp;" | "&amp;Y254&amp;"| "&amp;M256&amp;" "&amp;N256</f>
        <v>N NOM DE VOTRE RECETTE | collez la--FAMILLE| Auteur &gt; VOUS</v>
      </c>
      <c r="H260" s="988" t="s">
        <v>671</v>
      </c>
      <c r="I260" s="2484" t="s">
        <v>672</v>
      </c>
      <c r="J260" s="2484"/>
      <c r="K260" s="2484"/>
      <c r="L260" s="989"/>
      <c r="M260" s="989" t="str">
        <f>IF(ISTEXT(N260),"Recette mère ►",H260)</f>
        <v>Recette mère ►</v>
      </c>
      <c r="N260" s="990" t="s">
        <v>919</v>
      </c>
      <c r="O260" s="1079"/>
      <c r="P260" s="1079"/>
      <c r="Q260" s="19"/>
      <c r="R260" s="19"/>
      <c r="S260" s="19"/>
      <c r="T260" s="19"/>
      <c r="U260" s="19"/>
      <c r="V260" s="1007"/>
      <c r="W260" s="108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260" s="1080"/>
      <c r="Y260" s="743"/>
      <c r="Z260" s="743"/>
      <c r="AA260" s="1034"/>
      <c r="AB260" s="969"/>
      <c r="AC260" s="969"/>
      <c r="AD260" s="969"/>
      <c r="AE260" s="9">
        <v>1</v>
      </c>
    </row>
    <row r="261" spans="2:31" ht="15.75">
      <c r="B261" s="1286" t="s">
        <v>6</v>
      </c>
      <c r="C261" s="1287" t="str">
        <f>C260</f>
        <v>N NOM DE VOTRE RECETTE | collez la--FAMILLE| Auteur &gt; VOUS</v>
      </c>
      <c r="D261" s="1287">
        <f>D260</f>
        <v>1</v>
      </c>
      <c r="E261" s="1287" t="str">
        <f>E260</f>
        <v>coupe</v>
      </c>
      <c r="F261" s="1288" t="str">
        <f>F260</f>
        <v>Recette mère ► Desserts assiette</v>
      </c>
      <c r="G261" s="1289" t="s">
        <v>25</v>
      </c>
      <c r="H261" s="1289" t="s">
        <v>26</v>
      </c>
      <c r="I261" s="1289" t="s">
        <v>27</v>
      </c>
      <c r="J261" s="1289" t="s">
        <v>28</v>
      </c>
      <c r="K261" s="1290" t="s">
        <v>29</v>
      </c>
      <c r="L261" s="1289" t="s">
        <v>30</v>
      </c>
      <c r="M261" s="33" t="s">
        <v>31</v>
      </c>
      <c r="N261" s="1291" t="s">
        <v>32</v>
      </c>
      <c r="O261" s="1289" t="s">
        <v>33</v>
      </c>
      <c r="P261" s="1289" t="s">
        <v>34</v>
      </c>
      <c r="Q261" s="1289" t="s">
        <v>35</v>
      </c>
      <c r="R261" s="1289" t="s">
        <v>36</v>
      </c>
      <c r="S261" s="1289" t="s">
        <v>674</v>
      </c>
      <c r="T261" s="1289" t="s">
        <v>675</v>
      </c>
      <c r="U261" s="1289" t="s">
        <v>676</v>
      </c>
      <c r="V261" s="1289" t="s">
        <v>894</v>
      </c>
      <c r="W261" s="1289" t="s">
        <v>895</v>
      </c>
      <c r="X261" s="1289" t="s">
        <v>896</v>
      </c>
      <c r="Y261" s="1289" t="s">
        <v>897</v>
      </c>
      <c r="Z261" s="1289" t="s">
        <v>898</v>
      </c>
      <c r="AA261" s="1292" t="s">
        <v>920</v>
      </c>
      <c r="AB261" s="969"/>
      <c r="AC261" s="969"/>
      <c r="AD261" s="969"/>
      <c r="AE261" s="9">
        <v>1</v>
      </c>
    </row>
    <row r="262" spans="2:31" ht="18.75">
      <c r="B262" s="1286" t="s">
        <v>6</v>
      </c>
      <c r="C262" s="979" t="str">
        <f>C260</f>
        <v>N NOM DE VOTRE RECETTE | collez la--FAMILLE| Auteur &gt; VOUS</v>
      </c>
      <c r="D262" s="980">
        <f>D260</f>
        <v>1</v>
      </c>
      <c r="E262" s="979" t="str">
        <f>E260</f>
        <v>coupe</v>
      </c>
      <c r="F262" s="981" t="str">
        <f>F260</f>
        <v>Recette mère ► Desserts assiette</v>
      </c>
      <c r="G262" s="34" t="s">
        <v>37</v>
      </c>
      <c r="H262" s="35" t="s">
        <v>1</v>
      </c>
      <c r="I262" s="36"/>
      <c r="J262" s="2417" t="s">
        <v>38</v>
      </c>
      <c r="K262" s="2419" t="s">
        <v>39</v>
      </c>
      <c r="L262" s="2393" t="s">
        <v>44</v>
      </c>
      <c r="M262" s="2486" t="s">
        <v>40</v>
      </c>
      <c r="N262" s="1069" t="str">
        <f>"Colonne "&amp;SUBSTITUTE(ADDRESS(1,COLUMN(),4),"1","")</f>
        <v>Colonne N</v>
      </c>
      <c r="O262" s="1070" t="str">
        <f>"Colonne "&amp;SUBSTITUTE(ADDRESS(1,COLUMN(),4),"1","")</f>
        <v>Colonne O</v>
      </c>
      <c r="P262" s="1081" t="s">
        <v>43</v>
      </c>
      <c r="Q262" s="37" t="s">
        <v>3</v>
      </c>
      <c r="R262" s="2387" t="s">
        <v>3</v>
      </c>
      <c r="S262" s="2387" t="s">
        <v>45</v>
      </c>
      <c r="T262" s="2389" t="s">
        <v>46</v>
      </c>
      <c r="U262" s="2387" t="s">
        <v>47</v>
      </c>
      <c r="V262" s="2501" t="s">
        <v>322</v>
      </c>
      <c r="W262" s="2499" t="s">
        <v>323</v>
      </c>
      <c r="X262" s="1085"/>
      <c r="Y262" s="2490" t="s">
        <v>610</v>
      </c>
      <c r="Z262" s="2490" t="s">
        <v>611</v>
      </c>
      <c r="AA262" s="2488" t="s">
        <v>589</v>
      </c>
      <c r="AB262" s="969"/>
      <c r="AC262" s="969"/>
      <c r="AD262" s="969"/>
      <c r="AE262" s="9">
        <v>1</v>
      </c>
    </row>
    <row r="263" spans="2:31" ht="15.75">
      <c r="B263" s="1286" t="s">
        <v>6</v>
      </c>
      <c r="C263" s="979" t="str">
        <f>C260</f>
        <v>N NOM DE VOTRE RECETTE | collez la--FAMILLE| Auteur &gt; VOUS</v>
      </c>
      <c r="D263" s="980">
        <f>D260</f>
        <v>1</v>
      </c>
      <c r="E263" s="979" t="str">
        <f>E260</f>
        <v>coupe</v>
      </c>
      <c r="F263" s="981" t="str">
        <f>F260</f>
        <v>Recette mère ► Desserts assiette</v>
      </c>
      <c r="G263" s="38" t="s">
        <v>48</v>
      </c>
      <c r="H263" s="4" t="s">
        <v>2</v>
      </c>
      <c r="I263" s="39" t="s">
        <v>49</v>
      </c>
      <c r="J263" s="2396"/>
      <c r="K263" s="2485"/>
      <c r="L263" s="2394"/>
      <c r="M263" s="2487"/>
      <c r="N263" s="692" t="s">
        <v>903</v>
      </c>
      <c r="O263" s="1016" t="s">
        <v>879</v>
      </c>
      <c r="P263" s="1017" t="s">
        <v>50</v>
      </c>
      <c r="Q263" s="1015">
        <v>1</v>
      </c>
      <c r="R263" s="2388"/>
      <c r="S263" s="2388"/>
      <c r="T263" s="2390"/>
      <c r="U263" s="2388"/>
      <c r="V263" s="2502"/>
      <c r="W263" s="2500"/>
      <c r="X263" s="1086" t="s">
        <v>903</v>
      </c>
      <c r="Y263" s="2491"/>
      <c r="Z263" s="2491"/>
      <c r="AA263" s="2489"/>
      <c r="AB263" s="969"/>
      <c r="AC263" s="969"/>
      <c r="AD263" s="969"/>
      <c r="AE263" s="9">
        <v>1</v>
      </c>
    </row>
    <row r="264" spans="2:31" ht="15.75">
      <c r="B264" s="1286" t="s">
        <v>6</v>
      </c>
      <c r="C264" s="979" t="str">
        <f>C260</f>
        <v>N NOM DE VOTRE RECETTE | collez la--FAMILLE| Auteur &gt; VOUS</v>
      </c>
      <c r="D264" s="980">
        <f>D260</f>
        <v>1</v>
      </c>
      <c r="E264" s="979" t="str">
        <f>E260</f>
        <v>coupe</v>
      </c>
      <c r="F264" s="981" t="str">
        <f>F260</f>
        <v>Recette mère ► Desserts assiette</v>
      </c>
      <c r="G264" s="41"/>
      <c r="H264" s="5"/>
      <c r="I264" s="22" t="str">
        <f t="shared" ref="I264:I308" si="25">IF(OR(ISTEXT(G264), G264&lt;=0, J264&lt;=0), "", "de")</f>
        <v/>
      </c>
      <c r="J264" s="50"/>
      <c r="K264" s="711"/>
      <c r="L264" s="732">
        <f>IF(OR(M264="",M264=0),0,M264*IFERROR(_xlfn.XLOOKUP(K264,K318:AA318,K319:AA319,"",0,1)*J264*IF(G264&gt;0,G264,1),IFERROR(_xlfn.XLOOKUP(K264,K320:AA320,K321:AA321,"",0,1)*J264*IF(G264&gt;0,G264,1),0)))</f>
        <v>0</v>
      </c>
      <c r="M264" s="712">
        <v>1</v>
      </c>
      <c r="N264" s="713"/>
      <c r="O264" s="1071"/>
      <c r="P264" s="1018">
        <f>IF(L309=0,0,(L264/L309)*Q263*1000)</f>
        <v>0</v>
      </c>
      <c r="Q264" s="46">
        <f>IF(L309=0,0,(G264/L309)*Q263)</f>
        <v>0</v>
      </c>
      <c r="R264" s="733">
        <f>IF(Z259&lt;&gt;0,G264*M264*L259,0)</f>
        <v>0</v>
      </c>
      <c r="S264" s="767">
        <f t="shared" ref="S264:S308" si="26">H264</f>
        <v>0</v>
      </c>
      <c r="T264" s="44" t="str">
        <f>IF(OR(Z259="",Z259=0,L264=0),"",L264*M264*L259)</f>
        <v/>
      </c>
      <c r="U264" s="378" t="str">
        <f>IF(K264="","",IF(T264="","",IF(T264=0,0,IF(SUM(COUNTIF(K318:U318,SUBSTITUTE(TRIM(K264)," (s)","")),COUNTIF(K320:U320,SUBSTITUTE(TRIM(K264)," (s)","")),COUNTIF(K319:U319,SUBSTITUTE(TRIM(K264)," (s)","")),COUNTIF(K321:U321,SUBSTITUTE(TRIM(K264)," (s)","")))&gt;0,IF(ROUND(T264,3)&gt;=1,ROUND(T264,3)&amp;" L",ROUND(T264*100,0)&amp;" cl"),IF(SUM(COUNTIF(V318:AA318,SUBSTITUTE(TRIM(K264)," (s)","")),COUNTIF(V320:AA320,SUBSTITUTE(TRIM(K264)," (s)","")),COUNTIF(V319:AA319,SUBSTITUTE(TRIM(K264)," (s)","")),COUNTIF(V321:AA321,SUBSTITUTE(TRIM(K264)," (s)","")))&gt;0,IF(ROUND(T264,3)&gt;=1,ROUND(T264,3)&amp;" Kg",ROUND(T264*1000,0)&amp;" g"),"")))))</f>
        <v/>
      </c>
      <c r="V264" s="379"/>
      <c r="W264" s="714">
        <f>IF(OR(V264="",V264=0),0,IF(ISTEXT(G264),0,IFERROR(IF(OR(T264="",T264=0),R264,T264)*V264,0)))</f>
        <v>0</v>
      </c>
      <c r="X264" s="967">
        <f>N264</f>
        <v>0</v>
      </c>
      <c r="Y264" s="1031"/>
      <c r="Z264" s="769"/>
      <c r="AA264" s="770"/>
      <c r="AB264" s="969"/>
      <c r="AC264" s="969"/>
      <c r="AD264" s="969"/>
      <c r="AE264" s="9">
        <v>1</v>
      </c>
    </row>
    <row r="265" spans="2:31" ht="15.75">
      <c r="B265" s="1286" t="s">
        <v>6</v>
      </c>
      <c r="C265" s="979" t="str">
        <f>C260</f>
        <v>N NOM DE VOTRE RECETTE | collez la--FAMILLE| Auteur &gt; VOUS</v>
      </c>
      <c r="D265" s="980">
        <f>D260</f>
        <v>1</v>
      </c>
      <c r="E265" s="979" t="str">
        <f>E260</f>
        <v>coupe</v>
      </c>
      <c r="F265" s="981" t="str">
        <f>F260</f>
        <v>Recette mère ► Desserts assiette</v>
      </c>
      <c r="G265" s="41"/>
      <c r="H265" s="6"/>
      <c r="I265" s="22" t="str">
        <f t="shared" si="25"/>
        <v/>
      </c>
      <c r="J265" s="50"/>
      <c r="K265" s="711"/>
      <c r="L265" s="732">
        <f>IF(OR(M265="",M265=0),0,M265*IFERROR(_xlfn.XLOOKUP(K265,K318:AA318,K319:AA319,"",0,1)*J265*IF(G265&gt;0,G265,1),IFERROR(_xlfn.XLOOKUP(K265,K320:AA320,K321:AA321,"",0,1)*J265*IF(G265&gt;0,G265,1),0)))</f>
        <v>0</v>
      </c>
      <c r="M265" s="712">
        <v>1</v>
      </c>
      <c r="N265" s="713"/>
      <c r="O265" s="1071"/>
      <c r="P265" s="1018">
        <f>IF(L309=0,0,(L265/L309)*Q263*1000)</f>
        <v>0</v>
      </c>
      <c r="Q265" s="46">
        <f>IF(L309=0,0,(G265/L309)*Q263)</f>
        <v>0</v>
      </c>
      <c r="R265" s="734">
        <f>IF(Z259&lt;&gt;0,G265*M265*L259,0)</f>
        <v>0</v>
      </c>
      <c r="S265" s="771">
        <f t="shared" si="26"/>
        <v>0</v>
      </c>
      <c r="T265" s="44" t="str">
        <f>IF(OR(Z259="",Z259=0,L265=0),"",L265*M265*L259)</f>
        <v/>
      </c>
      <c r="U265" s="380" t="str">
        <f>IF(K265="","",IF(T265="","",IF(T265=0,0,IF(SUM(COUNTIF(K318:U318,SUBSTITUTE(TRIM(K265)," (s)","")),COUNTIF(K320:U320,SUBSTITUTE(TRIM(K265)," (s)","")),COUNTIF(K319:U319,SUBSTITUTE(TRIM(K265)," (s)","")),COUNTIF(K321:U321,SUBSTITUTE(TRIM(K265)," (s)","")))&gt;0,IF(ROUND(T265,3)&gt;=1,ROUND(T265,3)&amp;" L",ROUND(T265*100,0)&amp;" cl"),IF(SUM(COUNTIF(V318:AA318,SUBSTITUTE(TRIM(K265)," (s)","")),COUNTIF(V320:AA320,SUBSTITUTE(TRIM(K265)," (s)","")),COUNTIF(V319:AA319,SUBSTITUTE(TRIM(K265)," (s)","")),COUNTIF(V321:AA321,SUBSTITUTE(TRIM(K265)," (s)","")))&gt;0,IF(ROUND(T265,3)&gt;=1,ROUND(T265,3)&amp;" Kg",ROUND(T265*1000,0)&amp;" g"),"")))))</f>
        <v/>
      </c>
      <c r="V265" s="379">
        <v>1</v>
      </c>
      <c r="W265" s="714">
        <f>IF(OR(V265="",V265=0),0,IF(ISTEXT(G265),0,IFERROR(IF(OR(T265="",T265=0),R265,T265)*V265,0)))</f>
        <v>0</v>
      </c>
      <c r="X265" s="967">
        <f t="shared" ref="X265:X308" si="27">N265</f>
        <v>0</v>
      </c>
      <c r="Y265" s="768"/>
      <c r="Z265" s="769"/>
      <c r="AA265" s="770"/>
      <c r="AB265" s="969"/>
      <c r="AC265" s="969"/>
      <c r="AD265" s="969"/>
      <c r="AE265" s="9">
        <v>1</v>
      </c>
    </row>
    <row r="266" spans="2:31" ht="15.75">
      <c r="B266" s="695" t="str">
        <f>IF(N266&lt;&gt;"","A","►")</f>
        <v>►</v>
      </c>
      <c r="C266" s="979" t="str">
        <f>C260</f>
        <v>N NOM DE VOTRE RECETTE | collez la--FAMILLE| Auteur &gt; VOUS</v>
      </c>
      <c r="D266" s="980">
        <f>D260</f>
        <v>1</v>
      </c>
      <c r="E266" s="979" t="str">
        <f>E260</f>
        <v>coupe</v>
      </c>
      <c r="F266" s="981" t="str">
        <f>F260</f>
        <v>Recette mère ► Desserts assiette</v>
      </c>
      <c r="G266" s="41"/>
      <c r="H266" s="6"/>
      <c r="I266" s="22" t="str">
        <f t="shared" si="25"/>
        <v/>
      </c>
      <c r="J266" s="50"/>
      <c r="K266" s="711"/>
      <c r="L266" s="732">
        <f>IF(OR(M266="",M266=0),0,M266*IFERROR(_xlfn.XLOOKUP(K266,K318:AA318,K319:AA319,"",0,1)*J266*IF(G266&gt;0,G266,1),IFERROR(_xlfn.XLOOKUP(K266,K320:AA320,K321:AA321,"",0,1)*J266*IF(G266&gt;0,G266,1),0)))</f>
        <v>0</v>
      </c>
      <c r="M266" s="712">
        <v>1</v>
      </c>
      <c r="N266" s="713"/>
      <c r="O266" s="1071"/>
      <c r="P266" s="1018">
        <f>IF(L309=0,0,(L266/L309)*Q263*1000)</f>
        <v>0</v>
      </c>
      <c r="Q266" s="46">
        <f>IF(L309=0,0,(G266/L309)*Q263)</f>
        <v>0</v>
      </c>
      <c r="R266" s="735">
        <f>IF(Z259&lt;&gt;0,G266*M266*L259,0)</f>
        <v>0</v>
      </c>
      <c r="S266" s="772">
        <f t="shared" si="26"/>
        <v>0</v>
      </c>
      <c r="T266" s="44" t="str">
        <f>IF(OR(Z259="",Z259=0,L266=0),"",L266*M266*L259)</f>
        <v/>
      </c>
      <c r="U266" s="384" t="str">
        <f>IF(K266="","",IF(T266="","",IF(T266=0,0,IF(SUM(COUNTIF(K318:U318,SUBSTITUTE(TRIM(K266)," (s)","")),COUNTIF(K320:U320,SUBSTITUTE(TRIM(K266)," (s)","")),COUNTIF(K319:U319,SUBSTITUTE(TRIM(K266)," (s)","")),COUNTIF(K321:U321,SUBSTITUTE(TRIM(K266)," (s)","")))&gt;0,IF(ROUND(T266,3)&gt;=1,ROUND(T266,3)&amp;" L",ROUND(T266*100,0)&amp;" cl"),IF(SUM(COUNTIF(V318:AA318,SUBSTITUTE(TRIM(K266)," (s)","")),COUNTIF(V320:AA320,SUBSTITUTE(TRIM(K266)," (s)","")),COUNTIF(V319:AA319,SUBSTITUTE(TRIM(K266)," (s)","")),COUNTIF(V321:AA321,SUBSTITUTE(TRIM(K266)," (s)","")))&gt;0,IF(ROUND(T266,3)&gt;=1,ROUND(T266,3)&amp;" Kg",ROUND(T266*1000,0)&amp;" g"),"")))))</f>
        <v/>
      </c>
      <c r="V266" s="379">
        <v>1</v>
      </c>
      <c r="W266" s="714">
        <f t="shared" ref="W266:W308" si="28">IF(OR(V266="",V266=0),0,IF(ISTEXT(G266),0,IFERROR(IF(OR(T266="",T266=0),R266,T266)*V266,0)))</f>
        <v>0</v>
      </c>
      <c r="X266" s="967">
        <f t="shared" si="27"/>
        <v>0</v>
      </c>
      <c r="Y266" s="768"/>
      <c r="Z266" s="769"/>
      <c r="AA266" s="770"/>
      <c r="AB266" s="969"/>
      <c r="AC266" s="969"/>
      <c r="AD266" s="969"/>
      <c r="AE266" s="9">
        <v>1</v>
      </c>
    </row>
    <row r="267" spans="2:31" ht="15.75">
      <c r="B267" s="695" t="str">
        <f t="shared" ref="B267:B270" si="29">IF(N267&lt;&gt;"","A","►")</f>
        <v>►</v>
      </c>
      <c r="C267" s="979" t="str">
        <f>C260</f>
        <v>N NOM DE VOTRE RECETTE | collez la--FAMILLE| Auteur &gt; VOUS</v>
      </c>
      <c r="D267" s="980">
        <f>D260</f>
        <v>1</v>
      </c>
      <c r="E267" s="979" t="str">
        <f>E260</f>
        <v>coupe</v>
      </c>
      <c r="F267" s="981" t="str">
        <f>F260</f>
        <v>Recette mère ► Desserts assiette</v>
      </c>
      <c r="G267" s="41"/>
      <c r="H267" s="6"/>
      <c r="I267" s="22" t="str">
        <f t="shared" si="25"/>
        <v/>
      </c>
      <c r="J267" s="50"/>
      <c r="K267" s="711"/>
      <c r="L267" s="732">
        <f>IF(OR(M267="",M267=0),0,M267*IFERROR(_xlfn.XLOOKUP(K267,K318:AA318,K319:AA319,"",0,1)*J267*IF(G267&gt;0,G267,1),IFERROR(_xlfn.XLOOKUP(K267,K320:AA320,K321:AA321,"",0,1)*J267*IF(G267&gt;0,G267,1),0)))</f>
        <v>0</v>
      </c>
      <c r="M267" s="712">
        <v>1</v>
      </c>
      <c r="N267" s="713"/>
      <c r="O267" s="1071"/>
      <c r="P267" s="1018">
        <f>IF(L309=0,0,(L267/L309)*Q263*1000)</f>
        <v>0</v>
      </c>
      <c r="Q267" s="46">
        <f>IF(L309=0,0,(G267/L309)*Q263)</f>
        <v>0</v>
      </c>
      <c r="R267" s="734">
        <f>IF(Z259&lt;&gt;0,G267*M267*L259,0)</f>
        <v>0</v>
      </c>
      <c r="S267" s="771">
        <f t="shared" si="26"/>
        <v>0</v>
      </c>
      <c r="T267" s="44" t="str">
        <f>IF(OR(Z259="",Z259=0,L267=0),"",L267*M267*L259)</f>
        <v/>
      </c>
      <c r="U267" s="380" t="str">
        <f>IF(K267="","",IF(T267="","",IF(T267=0,0,IF(SUM(COUNTIF(K318:U318,SUBSTITUTE(TRIM(K267)," (s)","")),COUNTIF(K320:U320,SUBSTITUTE(TRIM(K267)," (s)","")),COUNTIF(K319:U319,SUBSTITUTE(TRIM(K267)," (s)","")),COUNTIF(K321:U321,SUBSTITUTE(TRIM(K267)," (s)","")))&gt;0,IF(ROUND(T267,3)&gt;=1,ROUND(T267,3)&amp;" L",ROUND(T267*100,0)&amp;" cl"),IF(SUM(COUNTIF(V318:AA318,SUBSTITUTE(TRIM(K267)," (s)","")),COUNTIF(V320:AA320,SUBSTITUTE(TRIM(K267)," (s)","")),COUNTIF(V319:AA319,SUBSTITUTE(TRIM(K267)," (s)","")),COUNTIF(V321:AA321,SUBSTITUTE(TRIM(K267)," (s)","")))&gt;0,IF(ROUND(T267,3)&gt;=1,ROUND(T267,3)&amp;" Kg",ROUND(T267*1000,0)&amp;" g"),"")))))</f>
        <v/>
      </c>
      <c r="V267" s="379">
        <v>1</v>
      </c>
      <c r="W267" s="714">
        <f t="shared" si="28"/>
        <v>0</v>
      </c>
      <c r="X267" s="967">
        <f t="shared" si="27"/>
        <v>0</v>
      </c>
      <c r="Y267" s="768"/>
      <c r="Z267" s="769"/>
      <c r="AA267" s="770"/>
      <c r="AB267" s="969"/>
      <c r="AC267" s="969"/>
      <c r="AD267" s="969"/>
      <c r="AE267" s="9">
        <v>1</v>
      </c>
    </row>
    <row r="268" spans="2:31" ht="15.75">
      <c r="B268" s="695" t="str">
        <f t="shared" si="29"/>
        <v>►</v>
      </c>
      <c r="C268" s="979" t="str">
        <f>C260</f>
        <v>N NOM DE VOTRE RECETTE | collez la--FAMILLE| Auteur &gt; VOUS</v>
      </c>
      <c r="D268" s="980">
        <f>D260</f>
        <v>1</v>
      </c>
      <c r="E268" s="979" t="str">
        <f>E260</f>
        <v>coupe</v>
      </c>
      <c r="F268" s="981" t="str">
        <f>F260</f>
        <v>Recette mère ► Desserts assiette</v>
      </c>
      <c r="G268" s="41"/>
      <c r="H268" s="6"/>
      <c r="I268" s="22" t="str">
        <f t="shared" si="25"/>
        <v/>
      </c>
      <c r="J268" s="50"/>
      <c r="K268" s="711"/>
      <c r="L268" s="732">
        <f>IF(OR(M268="",M268=0),0,M268*IFERROR(_xlfn.XLOOKUP(K268,K318:AA318,K319:AA319,"",0,1)*J268*IF(G268&gt;0,G268,1),IFERROR(_xlfn.XLOOKUP(K268,K320:AA320,K321:AA321,"",0,1)*J268*IF(G268&gt;0,G268,1),0)))</f>
        <v>0</v>
      </c>
      <c r="M268" s="712">
        <v>1</v>
      </c>
      <c r="N268" s="713"/>
      <c r="O268" s="1071"/>
      <c r="P268" s="1018">
        <f>IF(L309=0,0,(L268/L309)*Q263*1000)</f>
        <v>0</v>
      </c>
      <c r="Q268" s="46">
        <f>IF(L309=0,0,(G268/L309)*Q263)</f>
        <v>0</v>
      </c>
      <c r="R268" s="735">
        <f>IF(Z259&lt;&gt;0,G268*M268*L259,0)</f>
        <v>0</v>
      </c>
      <c r="S268" s="772">
        <f t="shared" si="26"/>
        <v>0</v>
      </c>
      <c r="T268" s="44" t="str">
        <f>IF(OR(Z259="",Z259=0,L268=0),"",L268*M268*L259)</f>
        <v/>
      </c>
      <c r="U268" s="384" t="str">
        <f>IF(K268="","",IF(T268="","",IF(T268=0,0,IF(SUM(COUNTIF(K318:U318,SUBSTITUTE(TRIM(K268)," (s)","")),COUNTIF(K320:U320,SUBSTITUTE(TRIM(K268)," (s)","")),COUNTIF(K319:U319,SUBSTITUTE(TRIM(K268)," (s)","")),COUNTIF(K321:U321,SUBSTITUTE(TRIM(K268)," (s)","")))&gt;0,IF(ROUND(T268,3)&gt;=1,ROUND(T268,3)&amp;" L",ROUND(T268*100,0)&amp;" cl"),IF(SUM(COUNTIF(V318:AA318,SUBSTITUTE(TRIM(K268)," (s)","")),COUNTIF(V320:AA320,SUBSTITUTE(TRIM(K268)," (s)","")),COUNTIF(V319:AA319,SUBSTITUTE(TRIM(K268)," (s)","")),COUNTIF(V321:AA321,SUBSTITUTE(TRIM(K268)," (s)","")))&gt;0,IF(ROUND(T268,3)&gt;=1,ROUND(T268,3)&amp;" Kg",ROUND(T268*1000,0)&amp;" g"),"")))))</f>
        <v/>
      </c>
      <c r="V268" s="379">
        <v>1</v>
      </c>
      <c r="W268" s="714">
        <f t="shared" si="28"/>
        <v>0</v>
      </c>
      <c r="X268" s="967">
        <f t="shared" si="27"/>
        <v>0</v>
      </c>
      <c r="Y268" s="768"/>
      <c r="Z268" s="769"/>
      <c r="AA268" s="770"/>
      <c r="AB268" s="969"/>
      <c r="AC268" s="969"/>
      <c r="AD268" s="969"/>
      <c r="AE268" s="9">
        <v>1</v>
      </c>
    </row>
    <row r="269" spans="2:31" ht="15.75">
      <c r="B269" s="695" t="str">
        <f t="shared" si="29"/>
        <v>►</v>
      </c>
      <c r="C269" s="979" t="str">
        <f>C260</f>
        <v>N NOM DE VOTRE RECETTE | collez la--FAMILLE| Auteur &gt; VOUS</v>
      </c>
      <c r="D269" s="980">
        <f>D260</f>
        <v>1</v>
      </c>
      <c r="E269" s="979" t="str">
        <f>E260</f>
        <v>coupe</v>
      </c>
      <c r="F269" s="981" t="str">
        <f>F260</f>
        <v>Recette mère ► Desserts assiette</v>
      </c>
      <c r="G269" s="41"/>
      <c r="H269" s="6"/>
      <c r="I269" s="22" t="str">
        <f t="shared" si="25"/>
        <v/>
      </c>
      <c r="J269" s="50"/>
      <c r="K269" s="711"/>
      <c r="L269" s="732">
        <f>IF(OR(M269="",M269=0),0,M269*IFERROR(_xlfn.XLOOKUP(K269,K318:AA318,K319:AA319,"",0,1)*J269*IF(G269&gt;0,G269,1),IFERROR(_xlfn.XLOOKUP(K269,K320:AA320,K321:AA321,"",0,1)*J269*IF(G269&gt;0,G269,1),0)))</f>
        <v>0</v>
      </c>
      <c r="M269" s="712">
        <v>1</v>
      </c>
      <c r="N269" s="713"/>
      <c r="O269" s="1071"/>
      <c r="P269" s="1018">
        <f>IF(L309=0,0,(L269/L309)*Q263*1000)</f>
        <v>0</v>
      </c>
      <c r="Q269" s="46">
        <f>IF(L309=0,0,(G269/L309)*Q263)</f>
        <v>0</v>
      </c>
      <c r="R269" s="734">
        <f>IF(Z259&lt;&gt;0,G269*M269*L259,0)</f>
        <v>0</v>
      </c>
      <c r="S269" s="771">
        <f t="shared" si="26"/>
        <v>0</v>
      </c>
      <c r="T269" s="44" t="str">
        <f>IF(OR(Z259="",Z259=0,L269=0),"",L269*M269*L259)</f>
        <v/>
      </c>
      <c r="U269" s="380" t="str">
        <f>IF(K269="","",IF(T269="","",IF(T269=0,0,IF(SUM(COUNTIF(K318:U318,SUBSTITUTE(TRIM(K269)," (s)","")),COUNTIF(K320:U320,SUBSTITUTE(TRIM(K269)," (s)","")),COUNTIF(K319:U319,SUBSTITUTE(TRIM(K269)," (s)","")),COUNTIF(K321:U321,SUBSTITUTE(TRIM(K269)," (s)","")))&gt;0,IF(ROUND(T269,3)&gt;=1,ROUND(T269,3)&amp;" L",ROUND(T269*100,0)&amp;" cl"),IF(SUM(COUNTIF(V318:AA318,SUBSTITUTE(TRIM(K269)," (s)","")),COUNTIF(V320:AA320,SUBSTITUTE(TRIM(K269)," (s)","")),COUNTIF(V319:AA319,SUBSTITUTE(TRIM(K269)," (s)","")),COUNTIF(V321:AA321,SUBSTITUTE(TRIM(K269)," (s)","")))&gt;0,IF(ROUND(T269,3)&gt;=1,ROUND(T269,3)&amp;" Kg",ROUND(T269*1000,0)&amp;" g"),"")))))</f>
        <v/>
      </c>
      <c r="V269" s="379">
        <v>1</v>
      </c>
      <c r="W269" s="714">
        <f t="shared" si="28"/>
        <v>0</v>
      </c>
      <c r="X269" s="967">
        <f t="shared" si="27"/>
        <v>0</v>
      </c>
      <c r="Y269" s="768"/>
      <c r="Z269" s="769"/>
      <c r="AA269" s="770"/>
      <c r="AB269" s="969"/>
      <c r="AC269" s="969"/>
      <c r="AD269" s="969"/>
      <c r="AE269" s="9">
        <v>1</v>
      </c>
    </row>
    <row r="270" spans="2:31" ht="15.75">
      <c r="B270" s="695" t="str">
        <f t="shared" si="29"/>
        <v>►</v>
      </c>
      <c r="C270" s="979" t="str">
        <f>C260</f>
        <v>N NOM DE VOTRE RECETTE | collez la--FAMILLE| Auteur &gt; VOUS</v>
      </c>
      <c r="D270" s="980">
        <f>D260</f>
        <v>1</v>
      </c>
      <c r="E270" s="979" t="str">
        <f>E260</f>
        <v>coupe</v>
      </c>
      <c r="F270" s="981" t="str">
        <f>F260</f>
        <v>Recette mère ► Desserts assiette</v>
      </c>
      <c r="G270" s="41"/>
      <c r="H270" s="6"/>
      <c r="I270" s="22" t="str">
        <f t="shared" si="25"/>
        <v/>
      </c>
      <c r="J270" s="50"/>
      <c r="K270" s="711"/>
      <c r="L270" s="732">
        <f>IF(OR(M270="",M270=0),0,M270*IFERROR(_xlfn.XLOOKUP(K270,K318:AA318,K319:AA319,"",0,1)*J270*IF(G270&gt;0,G270,1),IFERROR(_xlfn.XLOOKUP(K270,K320:AA320,K321:AA321,"",0,1)*J270*IF(G270&gt;0,G270,1),0)))</f>
        <v>0</v>
      </c>
      <c r="M270" s="712">
        <v>1</v>
      </c>
      <c r="N270" s="713"/>
      <c r="O270" s="1071"/>
      <c r="P270" s="1018">
        <f>IF(L309=0,0,(L270/L309)*Q263*1000)</f>
        <v>0</v>
      </c>
      <c r="Q270" s="46">
        <f>IF(L309=0,0,(G270/L309)*Q263)</f>
        <v>0</v>
      </c>
      <c r="R270" s="735">
        <f>IF(Z259&lt;&gt;0,G270*M270*L259,0)</f>
        <v>0</v>
      </c>
      <c r="S270" s="772">
        <f t="shared" si="26"/>
        <v>0</v>
      </c>
      <c r="T270" s="44" t="str">
        <f>IF(OR(Z259="",Z259=0,L270=0),"",L270*M270*L259)</f>
        <v/>
      </c>
      <c r="U270" s="387" t="str">
        <f>IF(K270="","",IF(T270="","",IF(T270=0,0,IF(SUM(COUNTIF(K318:U318,SUBSTITUTE(TRIM(K270)," (s)","")),COUNTIF(K320:U320,SUBSTITUTE(TRIM(K270)," (s)","")),COUNTIF(K319:U319,SUBSTITUTE(TRIM(K270)," (s)","")),COUNTIF(K321:U321,SUBSTITUTE(TRIM(K270)," (s)","")))&gt;0,IF(ROUND(T270,3)&gt;=1,ROUND(T270,3)&amp;" L",ROUND(T270*100,0)&amp;" cl"),IF(SUM(COUNTIF(V318:AA318,SUBSTITUTE(TRIM(K270)," (s)","")),COUNTIF(V320:AA320,SUBSTITUTE(TRIM(K270)," (s)","")),COUNTIF(V319:AA319,SUBSTITUTE(TRIM(K270)," (s)","")),COUNTIF(V321:AA321,SUBSTITUTE(TRIM(K270)," (s)","")))&gt;0,IF(ROUND(T270,3)&gt;=1,ROUND(T270,3)&amp;" Kg",ROUND(T270*1000,0)&amp;" g"),"")))))</f>
        <v/>
      </c>
      <c r="V270" s="379"/>
      <c r="W270" s="714">
        <f t="shared" si="28"/>
        <v>0</v>
      </c>
      <c r="X270" s="967">
        <f t="shared" si="27"/>
        <v>0</v>
      </c>
      <c r="Y270" s="768"/>
      <c r="Z270" s="769"/>
      <c r="AA270" s="770"/>
      <c r="AB270" s="969"/>
      <c r="AC270" s="969"/>
      <c r="AD270" s="969"/>
      <c r="AE270" s="9">
        <v>1</v>
      </c>
    </row>
    <row r="271" spans="2:31" ht="15.75">
      <c r="B271" s="695" t="str">
        <f>IF(N271&lt;&gt;"","A","►")</f>
        <v>►</v>
      </c>
      <c r="C271" s="979" t="str">
        <f>C260</f>
        <v>N NOM DE VOTRE RECETTE | collez la--FAMILLE| Auteur &gt; VOUS</v>
      </c>
      <c r="D271" s="980">
        <f>D260</f>
        <v>1</v>
      </c>
      <c r="E271" s="979" t="str">
        <f>E260</f>
        <v>coupe</v>
      </c>
      <c r="F271" s="981" t="str">
        <f>F260</f>
        <v>Recette mère ► Desserts assiette</v>
      </c>
      <c r="G271" s="41"/>
      <c r="H271" s="6"/>
      <c r="I271" s="22" t="str">
        <f t="shared" si="25"/>
        <v/>
      </c>
      <c r="J271" s="50"/>
      <c r="K271" s="711"/>
      <c r="L271" s="732">
        <f>IF(OR(M271="",M271=0),0,M271*IFERROR(_xlfn.XLOOKUP(K271,K318:AA318,K319:AA319,"",0,1)*J271*IF(G271&gt;0,G271,1),IFERROR(_xlfn.XLOOKUP(K271,K320:AA320,K321:AA321,"",0,1)*J271*IF(G271&gt;0,G271,1),0)))</f>
        <v>0</v>
      </c>
      <c r="M271" s="712">
        <v>1</v>
      </c>
      <c r="N271" s="713"/>
      <c r="O271" s="1071"/>
      <c r="P271" s="1018">
        <f>IF(L309=0,0,(L271/L309)*Q263*1000)</f>
        <v>0</v>
      </c>
      <c r="Q271" s="46">
        <f>IF(L309=0,0,(G271/L309)*Q263)</f>
        <v>0</v>
      </c>
      <c r="R271" s="734">
        <f>IF(Z259&lt;&gt;0,G271*M271*L259,0)</f>
        <v>0</v>
      </c>
      <c r="S271" s="771">
        <f t="shared" si="26"/>
        <v>0</v>
      </c>
      <c r="T271" s="44" t="str">
        <f>IF(OR(Z259="",Z259=0,L271=0),"",L271*M271*L259)</f>
        <v/>
      </c>
      <c r="U271" s="380" t="str">
        <f>IF(K271="","",IF(T271="","",IF(T271=0,0,IF(SUM(COUNTIF(K318:U318,SUBSTITUTE(TRIM(K271)," (s)","")),COUNTIF(K320:U320,SUBSTITUTE(TRIM(K271)," (s)","")),COUNTIF(K319:U319,SUBSTITUTE(TRIM(K271)," (s)","")),COUNTIF(K321:U321,SUBSTITUTE(TRIM(K271)," (s)","")))&gt;0,IF(ROUND(T271,3)&gt;=1,ROUND(T271,3)&amp;" L",ROUND(T271*100,0)&amp;" cl"),IF(SUM(COUNTIF(V318:AA318,SUBSTITUTE(TRIM(K271)," (s)","")),COUNTIF(V320:AA320,SUBSTITUTE(TRIM(K271)," (s)","")),COUNTIF(V319:AA319,SUBSTITUTE(TRIM(K271)," (s)","")),COUNTIF(V321:AA321,SUBSTITUTE(TRIM(K271)," (s)","")))&gt;0,IF(ROUND(T271,3)&gt;=1,ROUND(T271,3)&amp;" Kg",ROUND(T271*1000,0)&amp;" g"),"")))))</f>
        <v/>
      </c>
      <c r="V271" s="379"/>
      <c r="W271" s="714">
        <f t="shared" si="28"/>
        <v>0</v>
      </c>
      <c r="X271" s="967">
        <f t="shared" si="27"/>
        <v>0</v>
      </c>
      <c r="Y271" s="1031" t="s">
        <v>640</v>
      </c>
      <c r="Z271" s="769">
        <v>46055.744381828707</v>
      </c>
      <c r="AA271" s="770">
        <v>46060.744386574072</v>
      </c>
      <c r="AB271" s="969"/>
      <c r="AC271" s="969"/>
      <c r="AD271" s="969"/>
      <c r="AE271" s="9">
        <v>1</v>
      </c>
    </row>
    <row r="272" spans="2:31" ht="15.75">
      <c r="B272" s="695" t="str">
        <f t="shared" ref="B272:B306" si="30">IF(N272&lt;&gt;"","A","►")</f>
        <v>►</v>
      </c>
      <c r="C272" s="979" t="str">
        <f>C260</f>
        <v>N NOM DE VOTRE RECETTE | collez la--FAMILLE| Auteur &gt; VOUS</v>
      </c>
      <c r="D272" s="980">
        <f>D260</f>
        <v>1</v>
      </c>
      <c r="E272" s="979" t="str">
        <f>E260</f>
        <v>coupe</v>
      </c>
      <c r="F272" s="981" t="str">
        <f>F260</f>
        <v>Recette mère ► Desserts assiette</v>
      </c>
      <c r="G272" s="41"/>
      <c r="H272" s="6"/>
      <c r="I272" s="22" t="str">
        <f t="shared" si="25"/>
        <v/>
      </c>
      <c r="J272" s="50"/>
      <c r="K272" s="711"/>
      <c r="L272" s="732">
        <f>IF(OR(M272="",M272=0),0,M272*IFERROR(_xlfn.XLOOKUP(K272,K318:AA318,K319:AA319,"",0,1)*J272*IF(G272&gt;0,G272,1),IFERROR(_xlfn.XLOOKUP(K272,K320:AA320,K321:AA321,"",0,1)*J272*IF(G272&gt;0,G272,1),0)))</f>
        <v>0</v>
      </c>
      <c r="M272" s="712">
        <v>1</v>
      </c>
      <c r="N272" s="713"/>
      <c r="O272" s="1071"/>
      <c r="P272" s="1018">
        <f>IF(L309=0,0,(L272/L309)*Q263*1000)</f>
        <v>0</v>
      </c>
      <c r="Q272" s="46">
        <f>IF(L309=0,0,(G272/L309)*Q263)</f>
        <v>0</v>
      </c>
      <c r="R272" s="735">
        <f>IF(Z259&lt;&gt;0,G272*M272*L259,0)</f>
        <v>0</v>
      </c>
      <c r="S272" s="772">
        <f t="shared" si="26"/>
        <v>0</v>
      </c>
      <c r="T272" s="44" t="str">
        <f>IF(OR(Z259="",Z259=0,L272=0),"",L272*M272*L259)</f>
        <v/>
      </c>
      <c r="U272" s="387" t="str">
        <f>IF(K272="","",IF(T272="","",IF(T272=0,0,IF(SUM(COUNTIF(K318:U318,SUBSTITUTE(TRIM(K272)," (s)","")),COUNTIF(K320:U320,SUBSTITUTE(TRIM(K272)," (s)","")),COUNTIF(K319:U319,SUBSTITUTE(TRIM(K272)," (s)","")),COUNTIF(K321:U321,SUBSTITUTE(TRIM(K272)," (s)","")))&gt;0,IF(ROUND(T272,3)&gt;=1,ROUND(T272,3)&amp;" L",ROUND(T272*100,0)&amp;" cl"),IF(SUM(COUNTIF(V318:AA318,SUBSTITUTE(TRIM(K272)," (s)","")),COUNTIF(V320:AA320,SUBSTITUTE(TRIM(K272)," (s)","")),COUNTIF(V319:AA319,SUBSTITUTE(TRIM(K272)," (s)","")),COUNTIF(V321:AA321,SUBSTITUTE(TRIM(K272)," (s)","")))&gt;0,IF(ROUND(T272,3)&gt;=1,ROUND(T272,3)&amp;" Kg",ROUND(T272*1000,0)&amp;" g"),"")))))</f>
        <v/>
      </c>
      <c r="V272" s="379"/>
      <c r="W272" s="714">
        <f t="shared" si="28"/>
        <v>0</v>
      </c>
      <c r="X272" s="967">
        <f t="shared" si="27"/>
        <v>0</v>
      </c>
      <c r="Y272" s="768"/>
      <c r="Z272" s="769"/>
      <c r="AA272" s="770"/>
      <c r="AB272" s="969"/>
      <c r="AC272" s="969"/>
      <c r="AD272" s="969"/>
      <c r="AE272" s="9">
        <v>1</v>
      </c>
    </row>
    <row r="273" spans="2:31" ht="15.75">
      <c r="B273" s="695" t="str">
        <f t="shared" si="30"/>
        <v>►</v>
      </c>
      <c r="C273" s="979" t="str">
        <f>C260</f>
        <v>N NOM DE VOTRE RECETTE | collez la--FAMILLE| Auteur &gt; VOUS</v>
      </c>
      <c r="D273" s="980">
        <f>D260</f>
        <v>1</v>
      </c>
      <c r="E273" s="979" t="str">
        <f>E260</f>
        <v>coupe</v>
      </c>
      <c r="F273" s="981" t="str">
        <f>F260</f>
        <v>Recette mère ► Desserts assiette</v>
      </c>
      <c r="G273" s="41"/>
      <c r="H273" s="6"/>
      <c r="I273" s="22" t="str">
        <f t="shared" si="25"/>
        <v/>
      </c>
      <c r="J273" s="50"/>
      <c r="K273" s="711"/>
      <c r="L273" s="732">
        <f>IF(OR(M273="",M273=0),0,M273*IFERROR(_xlfn.XLOOKUP(K273,K318:AA318,K319:AA319,"",0,1)*J273*IF(G273&gt;0,G273,1),IFERROR(_xlfn.XLOOKUP(K273,K320:AA320,K321:AA321,"",0,1)*J273*IF(G273&gt;0,G273,1),0)))</f>
        <v>0</v>
      </c>
      <c r="M273" s="712">
        <v>1</v>
      </c>
      <c r="N273" s="713"/>
      <c r="O273" s="1071" t="s">
        <v>622</v>
      </c>
      <c r="P273" s="1018">
        <f>IF(L309=0,0,(L273/L309)*Q263*1000)</f>
        <v>0</v>
      </c>
      <c r="Q273" s="46">
        <f>IF(L309=0,0,(G273/L309)*Q263)</f>
        <v>0</v>
      </c>
      <c r="R273" s="734">
        <f>IF(Z259&lt;&gt;0,G273*M273*L259,0)</f>
        <v>0</v>
      </c>
      <c r="S273" s="771">
        <f t="shared" si="26"/>
        <v>0</v>
      </c>
      <c r="T273" s="44" t="str">
        <f>IF(OR(Z259="",Z259=0,L273=0),"",L273*M273*L259)</f>
        <v/>
      </c>
      <c r="U273" s="380" t="str">
        <f>IF(K273="","",IF(T273="","",IF(T273=0,0,IF(SUM(COUNTIF(K318:U318,SUBSTITUTE(TRIM(K273)," (s)","")),COUNTIF(K320:U320,SUBSTITUTE(TRIM(K273)," (s)","")),COUNTIF(K319:U319,SUBSTITUTE(TRIM(K273)," (s)","")),COUNTIF(K321:U321,SUBSTITUTE(TRIM(K273)," (s)","")))&gt;0,IF(ROUND(T273,3)&gt;=1,ROUND(T273,3)&amp;" L",ROUND(T273*100,0)&amp;" cl"),IF(SUM(COUNTIF(V318:AA318,SUBSTITUTE(TRIM(K273)," (s)","")),COUNTIF(V320:AA320,SUBSTITUTE(TRIM(K273)," (s)","")),COUNTIF(V319:AA319,SUBSTITUTE(TRIM(K273)," (s)","")),COUNTIF(V321:AA321,SUBSTITUTE(TRIM(K273)," (s)","")))&gt;0,IF(ROUND(T273,3)&gt;=1,ROUND(T273,3)&amp;" Kg",ROUND(T273*1000,0)&amp;" g"),"")))))</f>
        <v/>
      </c>
      <c r="V273" s="379"/>
      <c r="W273" s="714">
        <f t="shared" si="28"/>
        <v>0</v>
      </c>
      <c r="X273" s="967">
        <f t="shared" si="27"/>
        <v>0</v>
      </c>
      <c r="Y273" s="768"/>
      <c r="Z273" s="769"/>
      <c r="AA273" s="770"/>
      <c r="AB273" s="969"/>
      <c r="AC273" s="969"/>
      <c r="AD273" s="969"/>
      <c r="AE273" s="9">
        <v>1</v>
      </c>
    </row>
    <row r="274" spans="2:31" ht="15.75">
      <c r="B274" s="695" t="str">
        <f t="shared" si="30"/>
        <v>►</v>
      </c>
      <c r="C274" s="979" t="str">
        <f>C260</f>
        <v>N NOM DE VOTRE RECETTE | collez la--FAMILLE| Auteur &gt; VOUS</v>
      </c>
      <c r="D274" s="980">
        <f>D260</f>
        <v>1</v>
      </c>
      <c r="E274" s="979" t="str">
        <f>E260</f>
        <v>coupe</v>
      </c>
      <c r="F274" s="981" t="str">
        <f>F260</f>
        <v>Recette mère ► Desserts assiette</v>
      </c>
      <c r="G274" s="41"/>
      <c r="H274" s="6"/>
      <c r="I274" s="22" t="str">
        <f t="shared" si="25"/>
        <v/>
      </c>
      <c r="J274" s="50"/>
      <c r="K274" s="711"/>
      <c r="L274" s="732">
        <f>IF(OR(M274="",M274=0),0,M274*IFERROR(_xlfn.XLOOKUP(K274,K318:AA318,K319:AA319,"",0,1)*J274*IF(G274&gt;0,G274,1),IFERROR(_xlfn.XLOOKUP(K274,K320:AA320,K321:AA321,"",0,1)*J274*IF(G274&gt;0,G274,1),0)))</f>
        <v>0</v>
      </c>
      <c r="M274" s="712">
        <v>1</v>
      </c>
      <c r="N274" s="713"/>
      <c r="O274" s="1071" t="s">
        <v>622</v>
      </c>
      <c r="P274" s="1018">
        <f>IF(L309=0,0,(L274/L309)*Q263*1000)</f>
        <v>0</v>
      </c>
      <c r="Q274" s="46">
        <f>IF(L309=0,0,(G274/L309)*Q263)</f>
        <v>0</v>
      </c>
      <c r="R274" s="735">
        <f>IF(Z259&lt;&gt;0,G274*M274*L259,0)</f>
        <v>0</v>
      </c>
      <c r="S274" s="772">
        <f t="shared" si="26"/>
        <v>0</v>
      </c>
      <c r="T274" s="44" t="str">
        <f>IF(OR(Z259="",Z259=0,L274=0),"",L274*M274*L259)</f>
        <v/>
      </c>
      <c r="U274" s="388" t="str">
        <f>IF(K274="","",IF(T274="","",IF(T274=0,0,IF(SUM(COUNTIF(K318:U318,SUBSTITUTE(TRIM(K274)," (s)","")),COUNTIF(K320:U320,SUBSTITUTE(TRIM(K274)," (s)","")),COUNTIF(K319:U319,SUBSTITUTE(TRIM(K274)," (s)","")),COUNTIF(K321:U321,SUBSTITUTE(TRIM(K274)," (s)","")))&gt;0,IF(ROUND(T274,3)&gt;=1,ROUND(T274,3)&amp;" L",ROUND(T274*100,0)&amp;" cl"),IF(SUM(COUNTIF(V318:AA318,SUBSTITUTE(TRIM(K274)," (s)","")),COUNTIF(V320:AA320,SUBSTITUTE(TRIM(K274)," (s)","")),COUNTIF(V319:AA319,SUBSTITUTE(TRIM(K274)," (s)","")),COUNTIF(V321:AA321,SUBSTITUTE(TRIM(K274)," (s)","")))&gt;0,IF(ROUND(T274,3)&gt;=1,ROUND(T274,3)&amp;" Kg",ROUND(T274*1000,0)&amp;" g"),"")))))</f>
        <v/>
      </c>
      <c r="V274" s="379"/>
      <c r="W274" s="714">
        <f t="shared" si="28"/>
        <v>0</v>
      </c>
      <c r="X274" s="967">
        <f t="shared" si="27"/>
        <v>0</v>
      </c>
      <c r="Y274" s="768"/>
      <c r="Z274" s="769"/>
      <c r="AA274" s="770"/>
      <c r="AB274" s="969"/>
      <c r="AC274" s="969"/>
      <c r="AD274" s="969"/>
      <c r="AE274" s="9">
        <v>1</v>
      </c>
    </row>
    <row r="275" spans="2:31" ht="15.75">
      <c r="B275" s="695" t="str">
        <f t="shared" si="30"/>
        <v>►</v>
      </c>
      <c r="C275" s="979" t="str">
        <f>C260</f>
        <v>N NOM DE VOTRE RECETTE | collez la--FAMILLE| Auteur &gt; VOUS</v>
      </c>
      <c r="D275" s="980">
        <f>D260</f>
        <v>1</v>
      </c>
      <c r="E275" s="979" t="str">
        <f>E260</f>
        <v>coupe</v>
      </c>
      <c r="F275" s="981" t="str">
        <f>F260</f>
        <v>Recette mère ► Desserts assiette</v>
      </c>
      <c r="G275" s="41"/>
      <c r="H275" s="6"/>
      <c r="I275" s="22" t="str">
        <f t="shared" si="25"/>
        <v/>
      </c>
      <c r="J275" s="50"/>
      <c r="K275" s="711"/>
      <c r="L275" s="732">
        <f>IF(OR(M275="",M275=0),0,M275*IFERROR(_xlfn.XLOOKUP(K275,K318:AA318,K319:AA319,"",0,1)*J275*IF(G275&gt;0,G275,1),IFERROR(_xlfn.XLOOKUP(K275,K320:AA320,K321:AA321,"",0,1)*J275*IF(G275&gt;0,G275,1),0)))</f>
        <v>0</v>
      </c>
      <c r="M275" s="712">
        <v>1</v>
      </c>
      <c r="N275" s="713"/>
      <c r="O275" s="1071" t="s">
        <v>622</v>
      </c>
      <c r="P275" s="1018">
        <f>IF(L309=0,0,(L275/L309)*Q263*1000)</f>
        <v>0</v>
      </c>
      <c r="Q275" s="46">
        <f>IF(L309=0,0,(G275/L309)*Q263)</f>
        <v>0</v>
      </c>
      <c r="R275" s="734">
        <f>IF(Z259&lt;&gt;0,G275*M275*L259,0)</f>
        <v>0</v>
      </c>
      <c r="S275" s="771">
        <f t="shared" si="26"/>
        <v>0</v>
      </c>
      <c r="T275" s="44" t="str">
        <f>IF(OR(Z259="",Z259=0,L275=0),"",L275*M275*L259)</f>
        <v/>
      </c>
      <c r="U275" s="380" t="str">
        <f>IF(K275="","",IF(T275="","",IF(T275=0,0,IF(SUM(COUNTIF(K318:U318,SUBSTITUTE(TRIM(K275)," (s)","")),COUNTIF(K320:U320,SUBSTITUTE(TRIM(K275)," (s)","")),COUNTIF(K319:U319,SUBSTITUTE(TRIM(K275)," (s)","")),COUNTIF(K321:U321,SUBSTITUTE(TRIM(K275)," (s)","")))&gt;0,IF(ROUND(T275,3)&gt;=1,ROUND(T275,3)&amp;" L",ROUND(T275*100,0)&amp;" cl"),IF(SUM(COUNTIF(V318:AA318,SUBSTITUTE(TRIM(K275)," (s)","")),COUNTIF(V320:AA320,SUBSTITUTE(TRIM(K275)," (s)","")),COUNTIF(V319:AA319,SUBSTITUTE(TRIM(K275)," (s)","")),COUNTIF(V321:AA321,SUBSTITUTE(TRIM(K275)," (s)","")))&gt;0,IF(ROUND(T275,3)&gt;=1,ROUND(T275,3)&amp;" Kg",ROUND(T275*1000,0)&amp;" g"),"")))))</f>
        <v/>
      </c>
      <c r="V275" s="379"/>
      <c r="W275" s="714">
        <f t="shared" si="28"/>
        <v>0</v>
      </c>
      <c r="X275" s="967">
        <f t="shared" si="27"/>
        <v>0</v>
      </c>
      <c r="Y275" s="768"/>
      <c r="Z275" s="769"/>
      <c r="AA275" s="770"/>
      <c r="AB275" s="969"/>
      <c r="AC275" s="969"/>
      <c r="AD275" s="969"/>
      <c r="AE275" s="9">
        <v>1</v>
      </c>
    </row>
    <row r="276" spans="2:31" ht="15.75">
      <c r="B276" s="695" t="str">
        <f t="shared" si="30"/>
        <v>►</v>
      </c>
      <c r="C276" s="979" t="str">
        <f>C260</f>
        <v>N NOM DE VOTRE RECETTE | collez la--FAMILLE| Auteur &gt; VOUS</v>
      </c>
      <c r="D276" s="980">
        <f>D260</f>
        <v>1</v>
      </c>
      <c r="E276" s="979" t="str">
        <f>E260</f>
        <v>coupe</v>
      </c>
      <c r="F276" s="981" t="str">
        <f>F260</f>
        <v>Recette mère ► Desserts assiette</v>
      </c>
      <c r="G276" s="41"/>
      <c r="H276" s="6"/>
      <c r="I276" s="22" t="str">
        <f t="shared" si="25"/>
        <v/>
      </c>
      <c r="J276" s="50"/>
      <c r="K276" s="711"/>
      <c r="L276" s="732">
        <f>IF(OR(M276="",M276=0),0,M276*IFERROR(_xlfn.XLOOKUP(K276,K318:AA318,K319:AA319,"",0,1)*J276*IF(G276&gt;0,G276,1),IFERROR(_xlfn.XLOOKUP(K276,K320:AA320,K321:AA321,"",0,1)*J276*IF(G276&gt;0,G276,1),0)))</f>
        <v>0</v>
      </c>
      <c r="M276" s="712">
        <v>1</v>
      </c>
      <c r="N276" s="713"/>
      <c r="O276" s="1071" t="s">
        <v>622</v>
      </c>
      <c r="P276" s="1018">
        <f>IF(L309=0,0,(L276/L309)*Q263*1000)</f>
        <v>0</v>
      </c>
      <c r="Q276" s="46">
        <f>IF(L309=0,0,(G276/L309)*Q263)</f>
        <v>0</v>
      </c>
      <c r="R276" s="735">
        <f>IF(Z259&lt;&gt;0,G276*M276*L259,0)</f>
        <v>0</v>
      </c>
      <c r="S276" s="772">
        <f t="shared" si="26"/>
        <v>0</v>
      </c>
      <c r="T276" s="44" t="str">
        <f>IF(OR(Z259="",Z259=0,L276=0),"",L276*M276*L259)</f>
        <v/>
      </c>
      <c r="U276" s="388" t="str">
        <f>IF(K276="","",IF(T276="","",IF(T276=0,0,IF(SUM(COUNTIF(K318:U318,SUBSTITUTE(TRIM(K276)," (s)","")),COUNTIF(K320:U320,SUBSTITUTE(TRIM(K276)," (s)","")),COUNTIF(K319:U319,SUBSTITUTE(TRIM(K276)," (s)","")),COUNTIF(K321:U321,SUBSTITUTE(TRIM(K276)," (s)","")))&gt;0,IF(ROUND(T276,3)&gt;=1,ROUND(T276,3)&amp;" L",ROUND(T276*100,0)&amp;" cl"),IF(SUM(COUNTIF(V318:AA318,SUBSTITUTE(TRIM(K276)," (s)","")),COUNTIF(V320:AA320,SUBSTITUTE(TRIM(K276)," (s)","")),COUNTIF(V319:AA319,SUBSTITUTE(TRIM(K276)," (s)","")),COUNTIF(V321:AA321,SUBSTITUTE(TRIM(K276)," (s)","")))&gt;0,IF(ROUND(T276,3)&gt;=1,ROUND(T276,3)&amp;" Kg",ROUND(T276*1000,0)&amp;" g"),"")))))</f>
        <v/>
      </c>
      <c r="V276" s="379"/>
      <c r="W276" s="714">
        <f t="shared" si="28"/>
        <v>0</v>
      </c>
      <c r="X276" s="967">
        <f t="shared" si="27"/>
        <v>0</v>
      </c>
      <c r="Y276" s="768"/>
      <c r="Z276" s="769"/>
      <c r="AA276" s="770"/>
      <c r="AB276" s="969"/>
      <c r="AC276" s="969"/>
      <c r="AD276" s="969"/>
      <c r="AE276" s="9">
        <v>1</v>
      </c>
    </row>
    <row r="277" spans="2:31" ht="15.75">
      <c r="B277" s="695" t="str">
        <f t="shared" si="30"/>
        <v>►</v>
      </c>
      <c r="C277" s="979" t="str">
        <f>C260</f>
        <v>N NOM DE VOTRE RECETTE | collez la--FAMILLE| Auteur &gt; VOUS</v>
      </c>
      <c r="D277" s="980">
        <f>D260</f>
        <v>1</v>
      </c>
      <c r="E277" s="979" t="str">
        <f>E260</f>
        <v>coupe</v>
      </c>
      <c r="F277" s="981" t="str">
        <f>F260</f>
        <v>Recette mère ► Desserts assiette</v>
      </c>
      <c r="G277" s="41"/>
      <c r="H277" s="6"/>
      <c r="I277" s="22" t="str">
        <f t="shared" si="25"/>
        <v/>
      </c>
      <c r="J277" s="50"/>
      <c r="K277" s="711"/>
      <c r="L277" s="732">
        <f>IF(OR(M277="",M277=0),0,M277*IFERROR(_xlfn.XLOOKUP(K277,K318:AA318,K319:AA319,"",0,1)*J277*IF(G277&gt;0,G277,1),IFERROR(_xlfn.XLOOKUP(K277,K320:AA320,K321:AA321,"",0,1)*J277*IF(G277&gt;0,G277,1),0)))</f>
        <v>0</v>
      </c>
      <c r="M277" s="712">
        <v>1</v>
      </c>
      <c r="N277" s="713"/>
      <c r="O277" s="1071" t="s">
        <v>622</v>
      </c>
      <c r="P277" s="1018">
        <f>IF(L309=0,0,(L277/L309)*Q263*1000)</f>
        <v>0</v>
      </c>
      <c r="Q277" s="46">
        <f>IF(L309=0,0,(G277/L309)*Q263)</f>
        <v>0</v>
      </c>
      <c r="R277" s="734">
        <f>IF(Z259&lt;&gt;0,G277*M277*L259,0)</f>
        <v>0</v>
      </c>
      <c r="S277" s="771">
        <f t="shared" si="26"/>
        <v>0</v>
      </c>
      <c r="T277" s="44" t="str">
        <f>IF(OR(Z259="",Z259=0,L277=0),"",L277*M277*L259)</f>
        <v/>
      </c>
      <c r="U277" s="380" t="str">
        <f>IF(K277="","",IF(T277="","",IF(T277=0,0,IF(SUM(COUNTIF(K318:U318,SUBSTITUTE(TRIM(K277)," (s)","")),COUNTIF(K320:U320,SUBSTITUTE(TRIM(K277)," (s)","")),COUNTIF(K319:U319,SUBSTITUTE(TRIM(K277)," (s)","")),COUNTIF(K321:U321,SUBSTITUTE(TRIM(K277)," (s)","")))&gt;0,IF(ROUND(T277,3)&gt;=1,ROUND(T277,3)&amp;" L",ROUND(T277*100,0)&amp;" cl"),IF(SUM(COUNTIF(V318:AA318,SUBSTITUTE(TRIM(K277)," (s)","")),COUNTIF(V320:AA320,SUBSTITUTE(TRIM(K277)," (s)","")),COUNTIF(V319:AA319,SUBSTITUTE(TRIM(K277)," (s)","")),COUNTIF(V321:AA321,SUBSTITUTE(TRIM(K277)," (s)","")))&gt;0,IF(ROUND(T277,3)&gt;=1,ROUND(T277,3)&amp;" Kg",ROUND(T277*1000,0)&amp;" g"),"")))))</f>
        <v/>
      </c>
      <c r="V277" s="379"/>
      <c r="W277" s="714">
        <f t="shared" si="28"/>
        <v>0</v>
      </c>
      <c r="X277" s="967">
        <f t="shared" si="27"/>
        <v>0</v>
      </c>
      <c r="Y277" s="768"/>
      <c r="Z277" s="769"/>
      <c r="AA277" s="770"/>
      <c r="AB277" s="969"/>
      <c r="AC277" s="969"/>
      <c r="AD277" s="969"/>
      <c r="AE277" s="9">
        <v>1</v>
      </c>
    </row>
    <row r="278" spans="2:31" ht="15.75">
      <c r="B278" s="695" t="str">
        <f t="shared" si="30"/>
        <v>►</v>
      </c>
      <c r="C278" s="979" t="str">
        <f>C260</f>
        <v>N NOM DE VOTRE RECETTE | collez la--FAMILLE| Auteur &gt; VOUS</v>
      </c>
      <c r="D278" s="980">
        <f>D260</f>
        <v>1</v>
      </c>
      <c r="E278" s="979" t="str">
        <f>E260</f>
        <v>coupe</v>
      </c>
      <c r="F278" s="981" t="str">
        <f>F260</f>
        <v>Recette mère ► Desserts assiette</v>
      </c>
      <c r="G278" s="41"/>
      <c r="H278" s="6"/>
      <c r="I278" s="22" t="str">
        <f t="shared" si="25"/>
        <v/>
      </c>
      <c r="J278" s="50"/>
      <c r="K278" s="711"/>
      <c r="L278" s="732">
        <f>IF(OR(M278="",M278=0),0,M278*IFERROR(_xlfn.XLOOKUP(K278,K318:AA318,K319:AA319,"",0,1)*J278*IF(G278&gt;0,G278,1),IFERROR(_xlfn.XLOOKUP(K278,K320:AA320,K321:AA321,"",0,1)*J278*IF(G278&gt;0,G278,1),0)))</f>
        <v>0</v>
      </c>
      <c r="M278" s="712">
        <v>1</v>
      </c>
      <c r="N278" s="713"/>
      <c r="O278" s="1071"/>
      <c r="P278" s="1018">
        <f>IF(L309=0,0,(L278/L309)*Q263*1000)</f>
        <v>0</v>
      </c>
      <c r="Q278" s="46">
        <f>IF(L309=0,0,(G278/L309)*Q263)</f>
        <v>0</v>
      </c>
      <c r="R278" s="735">
        <f>IF(Z259&lt;&gt;0,G278*M278*L259,0)</f>
        <v>0</v>
      </c>
      <c r="S278" s="772">
        <f t="shared" si="26"/>
        <v>0</v>
      </c>
      <c r="T278" s="44" t="str">
        <f>IF(OR(Z259="",Z259=0,L278=0),"",L278*M278*L259)</f>
        <v/>
      </c>
      <c r="U278" s="388" t="str">
        <f>IF(K278="","",IF(T278="","",IF(T278=0,0,IF(SUM(COUNTIF(K318:U318,SUBSTITUTE(TRIM(K278)," (s)","")),COUNTIF(K320:U320,SUBSTITUTE(TRIM(K278)," (s)","")),COUNTIF(K319:U319,SUBSTITUTE(TRIM(K278)," (s)","")),COUNTIF(K321:U321,SUBSTITUTE(TRIM(K278)," (s)","")))&gt;0,IF(ROUND(T278,3)&gt;=1,ROUND(T278,3)&amp;" L",ROUND(T278*100,0)&amp;" cl"),IF(SUM(COUNTIF(V318:AA318,SUBSTITUTE(TRIM(K278)," (s)","")),COUNTIF(V320:AA320,SUBSTITUTE(TRIM(K278)," (s)","")),COUNTIF(V319:AA319,SUBSTITUTE(TRIM(K278)," (s)","")),COUNTIF(V321:AA321,SUBSTITUTE(TRIM(K278)," (s)","")))&gt;0,IF(ROUND(T278,3)&gt;=1,ROUND(T278,3)&amp;" Kg",ROUND(T278*1000,0)&amp;" g"),"")))))</f>
        <v/>
      </c>
      <c r="V278" s="379"/>
      <c r="W278" s="714">
        <f t="shared" si="28"/>
        <v>0</v>
      </c>
      <c r="X278" s="967">
        <f t="shared" si="27"/>
        <v>0</v>
      </c>
      <c r="Y278" s="768"/>
      <c r="Z278" s="769"/>
      <c r="AA278" s="770"/>
      <c r="AB278" s="969"/>
      <c r="AC278" s="969"/>
      <c r="AD278" s="969"/>
      <c r="AE278" s="9">
        <v>1</v>
      </c>
    </row>
    <row r="279" spans="2:31" ht="15.75">
      <c r="B279" s="695" t="str">
        <f t="shared" si="30"/>
        <v>►</v>
      </c>
      <c r="C279" s="979" t="str">
        <f>C260</f>
        <v>N NOM DE VOTRE RECETTE | collez la--FAMILLE| Auteur &gt; VOUS</v>
      </c>
      <c r="D279" s="980">
        <f>D260</f>
        <v>1</v>
      </c>
      <c r="E279" s="979" t="str">
        <f>E260</f>
        <v>coupe</v>
      </c>
      <c r="F279" s="981" t="str">
        <f>F260</f>
        <v>Recette mère ► Desserts assiette</v>
      </c>
      <c r="G279" s="41"/>
      <c r="H279" s="6"/>
      <c r="I279" s="22" t="str">
        <f t="shared" si="25"/>
        <v/>
      </c>
      <c r="J279" s="50"/>
      <c r="K279" s="711"/>
      <c r="L279" s="732">
        <f>IF(OR(M279="",M279=0),0,M279*IFERROR(_xlfn.XLOOKUP(K279,K318:AA318,K319:AA319,"",0,1)*J279*IF(G279&gt;0,G279,1),IFERROR(_xlfn.XLOOKUP(K279,K320:AA320,K321:AA321,"",0,1)*J279*IF(G279&gt;0,G279,1),0)))</f>
        <v>0</v>
      </c>
      <c r="M279" s="712">
        <v>1</v>
      </c>
      <c r="N279" s="713"/>
      <c r="O279" s="1071"/>
      <c r="P279" s="1018">
        <f>IF(L309=0,0,(L279/L309)*Q263*1000)</f>
        <v>0</v>
      </c>
      <c r="Q279" s="46">
        <f>IF(L309=0,0,(G279/L309)*Q263)</f>
        <v>0</v>
      </c>
      <c r="R279" s="734">
        <f>IF(Z259&lt;&gt;0,G279*M279*L259,0)</f>
        <v>0</v>
      </c>
      <c r="S279" s="771">
        <f t="shared" si="26"/>
        <v>0</v>
      </c>
      <c r="T279" s="44" t="str">
        <f>IF(OR(Z259="",Z259=0,L279=0),"",L279*M279*L259)</f>
        <v/>
      </c>
      <c r="U279" s="380" t="str">
        <f>IF(K279="","",IF(T279="","",IF(T279=0,0,IF(SUM(COUNTIF(K318:U318,SUBSTITUTE(TRIM(K279)," (s)","")),COUNTIF(K320:U320,SUBSTITUTE(TRIM(K279)," (s)","")),COUNTIF(K319:U319,SUBSTITUTE(TRIM(K279)," (s)","")),COUNTIF(K321:U321,SUBSTITUTE(TRIM(K279)," (s)","")))&gt;0,IF(ROUND(T279,3)&gt;=1,ROUND(T279,3)&amp;" L",ROUND(T279*100,0)&amp;" cl"),IF(SUM(COUNTIF(V318:AA318,SUBSTITUTE(TRIM(K279)," (s)","")),COUNTIF(V320:AA320,SUBSTITUTE(TRIM(K279)," (s)","")),COUNTIF(V319:AA319,SUBSTITUTE(TRIM(K279)," (s)","")),COUNTIF(V321:AA321,SUBSTITUTE(TRIM(K279)," (s)","")))&gt;0,IF(ROUND(T279,3)&gt;=1,ROUND(T279,3)&amp;" Kg",ROUND(T279*1000,0)&amp;" g"),"")))))</f>
        <v/>
      </c>
      <c r="V279" s="379"/>
      <c r="W279" s="714">
        <f t="shared" si="28"/>
        <v>0</v>
      </c>
      <c r="X279" s="967">
        <f t="shared" si="27"/>
        <v>0</v>
      </c>
      <c r="Y279" s="768"/>
      <c r="Z279" s="769"/>
      <c r="AA279" s="770"/>
      <c r="AB279" s="969"/>
      <c r="AC279" s="969"/>
      <c r="AD279" s="969"/>
      <c r="AE279" s="9">
        <v>1</v>
      </c>
    </row>
    <row r="280" spans="2:31" ht="15.75">
      <c r="B280" s="695" t="str">
        <f t="shared" si="30"/>
        <v>►</v>
      </c>
      <c r="C280" s="979" t="str">
        <f>C260</f>
        <v>N NOM DE VOTRE RECETTE | collez la--FAMILLE| Auteur &gt; VOUS</v>
      </c>
      <c r="D280" s="980">
        <f>D260</f>
        <v>1</v>
      </c>
      <c r="E280" s="979" t="str">
        <f>E260</f>
        <v>coupe</v>
      </c>
      <c r="F280" s="981" t="str">
        <f>F260</f>
        <v>Recette mère ► Desserts assiette</v>
      </c>
      <c r="G280" s="41"/>
      <c r="H280" s="6"/>
      <c r="I280" s="22" t="str">
        <f t="shared" si="25"/>
        <v/>
      </c>
      <c r="J280" s="50"/>
      <c r="K280" s="711"/>
      <c r="L280" s="732">
        <f>IF(OR(M280="",M280=0),0,M280*IFERROR(_xlfn.XLOOKUP(K280,K318:AA318,K319:AA319,"",0,1)*J280*IF(G280&gt;0,G280,1),IFERROR(_xlfn.XLOOKUP(K280,K320:AA320,K321:AA321,"",0,1)*J280*IF(G280&gt;0,G280,1),0)))</f>
        <v>0</v>
      </c>
      <c r="M280" s="712">
        <v>1</v>
      </c>
      <c r="N280" s="713"/>
      <c r="O280" s="1071"/>
      <c r="P280" s="1018">
        <f>IF(L309=0,0,(L280/L309)*Q263*1000)</f>
        <v>0</v>
      </c>
      <c r="Q280" s="46">
        <f>IF(L309=0,0,(G280/L309)*Q263)</f>
        <v>0</v>
      </c>
      <c r="R280" s="735">
        <f>IF(Z259&lt;&gt;0,G280*M280*L259,0)</f>
        <v>0</v>
      </c>
      <c r="S280" s="772">
        <f t="shared" si="26"/>
        <v>0</v>
      </c>
      <c r="T280" s="44" t="str">
        <f>IF(OR(Z259="",Z259=0,L280=0),"",L280*M280*L259)</f>
        <v/>
      </c>
      <c r="U280" s="388" t="str">
        <f>IF(K280="","",IF(T280="","",IF(T280=0,0,IF(SUM(COUNTIF(K318:U318,SUBSTITUTE(TRIM(K280)," (s)","")),COUNTIF(K320:U320,SUBSTITUTE(TRIM(K280)," (s)","")),COUNTIF(K319:U319,SUBSTITUTE(TRIM(K280)," (s)","")),COUNTIF(K321:U321,SUBSTITUTE(TRIM(K280)," (s)","")))&gt;0,IF(ROUND(T280,3)&gt;=1,ROUND(T280,3)&amp;" L",ROUND(T280*100,0)&amp;" cl"),IF(SUM(COUNTIF(V318:AA318,SUBSTITUTE(TRIM(K280)," (s)","")),COUNTIF(V320:AA320,SUBSTITUTE(TRIM(K280)," (s)","")),COUNTIF(V319:AA319,SUBSTITUTE(TRIM(K280)," (s)","")),COUNTIF(V321:AA321,SUBSTITUTE(TRIM(K280)," (s)","")))&gt;0,IF(ROUND(T280,3)&gt;=1,ROUND(T280,3)&amp;" Kg",ROUND(T280*1000,0)&amp;" g"),"")))))</f>
        <v/>
      </c>
      <c r="V280" s="379"/>
      <c r="W280" s="714">
        <f t="shared" si="28"/>
        <v>0</v>
      </c>
      <c r="X280" s="967">
        <f t="shared" si="27"/>
        <v>0</v>
      </c>
      <c r="Y280" s="768"/>
      <c r="Z280" s="769"/>
      <c r="AA280" s="770"/>
      <c r="AB280" s="969"/>
      <c r="AC280" s="969"/>
      <c r="AD280" s="969"/>
      <c r="AE280" s="9">
        <v>1</v>
      </c>
    </row>
    <row r="281" spans="2:31" ht="15.75">
      <c r="B281" s="695" t="str">
        <f t="shared" si="30"/>
        <v>►</v>
      </c>
      <c r="C281" s="979" t="str">
        <f>C260</f>
        <v>N NOM DE VOTRE RECETTE | collez la--FAMILLE| Auteur &gt; VOUS</v>
      </c>
      <c r="D281" s="980">
        <f>D260</f>
        <v>1</v>
      </c>
      <c r="E281" s="979" t="str">
        <f>E260</f>
        <v>coupe</v>
      </c>
      <c r="F281" s="981" t="str">
        <f>F260</f>
        <v>Recette mère ► Desserts assiette</v>
      </c>
      <c r="G281" s="41"/>
      <c r="H281" s="6"/>
      <c r="I281" s="22" t="str">
        <f t="shared" si="25"/>
        <v/>
      </c>
      <c r="J281" s="50"/>
      <c r="K281" s="711"/>
      <c r="L281" s="732">
        <f>IF(OR(M281="",M281=0),0,M281*IFERROR(_xlfn.XLOOKUP(K281,K318:AA318,K319:AA319,"",0,1)*J281*IF(G281&gt;0,G281,1),IFERROR(_xlfn.XLOOKUP(K281,K320:AA320,K321:AA321,"",0,1)*J281*IF(G281&gt;0,G281,1),0)))</f>
        <v>0</v>
      </c>
      <c r="M281" s="712">
        <v>1</v>
      </c>
      <c r="N281" s="713"/>
      <c r="O281" s="1071"/>
      <c r="P281" s="1018">
        <f>IF(L309=0,0,(L281/L309)*Q263*1000)</f>
        <v>0</v>
      </c>
      <c r="Q281" s="46">
        <f>IF(L309=0,0,(G281/L309)*Q263)</f>
        <v>0</v>
      </c>
      <c r="R281" s="734">
        <f>IF(Z259&lt;&gt;0,G281*M281*L259,0)</f>
        <v>0</v>
      </c>
      <c r="S281" s="771">
        <f t="shared" si="26"/>
        <v>0</v>
      </c>
      <c r="T281" s="44" t="str">
        <f>IF(OR(Z259="",Z259=0,L281=0),"",L281*M281*L259)</f>
        <v/>
      </c>
      <c r="U281" s="380" t="str">
        <f>IF(K281="","",IF(T281="","",IF(T281=0,0,IF(SUM(COUNTIF(K318:U318,SUBSTITUTE(TRIM(K281)," (s)","")),COUNTIF(K320:U320,SUBSTITUTE(TRIM(K281)," (s)","")),COUNTIF(K319:U319,SUBSTITUTE(TRIM(K281)," (s)","")),COUNTIF(K321:U321,SUBSTITUTE(TRIM(K281)," (s)","")))&gt;0,IF(ROUND(T281,3)&gt;=1,ROUND(T281,3)&amp;" L",ROUND(T281*100,0)&amp;" cl"),IF(SUM(COUNTIF(V318:AA318,SUBSTITUTE(TRIM(K281)," (s)","")),COUNTIF(V320:AA320,SUBSTITUTE(TRIM(K281)," (s)","")),COUNTIF(V319:AA319,SUBSTITUTE(TRIM(K281)," (s)","")),COUNTIF(V321:AA321,SUBSTITUTE(TRIM(K281)," (s)","")))&gt;0,IF(ROUND(T281,3)&gt;=1,ROUND(T281,3)&amp;" Kg",ROUND(T281*1000,0)&amp;" g"),"")))))</f>
        <v/>
      </c>
      <c r="V281" s="379"/>
      <c r="W281" s="714">
        <f t="shared" si="28"/>
        <v>0</v>
      </c>
      <c r="X281" s="967">
        <f t="shared" si="27"/>
        <v>0</v>
      </c>
      <c r="Y281" s="768"/>
      <c r="Z281" s="769"/>
      <c r="AA281" s="770"/>
      <c r="AB281" s="969"/>
      <c r="AC281" s="969"/>
      <c r="AD281" s="969"/>
      <c r="AE281" s="9">
        <v>1</v>
      </c>
    </row>
    <row r="282" spans="2:31" ht="15.75">
      <c r="B282" s="695" t="str">
        <f t="shared" si="30"/>
        <v>►</v>
      </c>
      <c r="C282" s="979" t="str">
        <f>C260</f>
        <v>N NOM DE VOTRE RECETTE | collez la--FAMILLE| Auteur &gt; VOUS</v>
      </c>
      <c r="D282" s="980">
        <f>D260</f>
        <v>1</v>
      </c>
      <c r="E282" s="979" t="str">
        <f>E260</f>
        <v>coupe</v>
      </c>
      <c r="F282" s="981" t="str">
        <f>F260</f>
        <v>Recette mère ► Desserts assiette</v>
      </c>
      <c r="G282" s="41"/>
      <c r="H282" s="6"/>
      <c r="I282" s="22" t="str">
        <f t="shared" si="25"/>
        <v/>
      </c>
      <c r="J282" s="50"/>
      <c r="K282" s="711"/>
      <c r="L282" s="732">
        <f>IF(OR(M282="",M282=0),0,M282*IFERROR(_xlfn.XLOOKUP(K282,K318:AA318,K319:AA319,"",0,1)*J282*IF(G282&gt;0,G282,1),IFERROR(_xlfn.XLOOKUP(K282,K320:AA320,K321:AA321,"",0,1)*J282*IF(G282&gt;0,G282,1),0)))</f>
        <v>0</v>
      </c>
      <c r="M282" s="712">
        <v>1</v>
      </c>
      <c r="N282" s="713"/>
      <c r="O282" s="1071"/>
      <c r="P282" s="1018">
        <f>IF(L309=0,0,(L282/L309)*Q263*1000)</f>
        <v>0</v>
      </c>
      <c r="Q282" s="46">
        <f>IF(L309=0,0,(G282/L309)*Q263)</f>
        <v>0</v>
      </c>
      <c r="R282" s="735">
        <f>IF(Z259&lt;&gt;0,G282*M282*L259,0)</f>
        <v>0</v>
      </c>
      <c r="S282" s="772">
        <f t="shared" si="26"/>
        <v>0</v>
      </c>
      <c r="T282" s="44" t="str">
        <f>IF(OR(Z259="",Z259=0,L282=0),"",L282*M282*L259)</f>
        <v/>
      </c>
      <c r="U282" s="388" t="str">
        <f>IF(K282="","",IF(T282="","",IF(T282=0,0,IF(SUM(COUNTIF(K318:U318,SUBSTITUTE(TRIM(K282)," (s)","")),COUNTIF(K320:U320,SUBSTITUTE(TRIM(K282)," (s)","")),COUNTIF(K319:U319,SUBSTITUTE(TRIM(K282)," (s)","")),COUNTIF(K321:U321,SUBSTITUTE(TRIM(K282)," (s)","")))&gt;0,IF(ROUND(T282,3)&gt;=1,ROUND(T282,3)&amp;" L",ROUND(T282*100,0)&amp;" cl"),IF(SUM(COUNTIF(V318:AA318,SUBSTITUTE(TRIM(K282)," (s)","")),COUNTIF(V320:AA320,SUBSTITUTE(TRIM(K282)," (s)","")),COUNTIF(V319:AA319,SUBSTITUTE(TRIM(K282)," (s)","")),COUNTIF(V321:AA321,SUBSTITUTE(TRIM(K282)," (s)","")))&gt;0,IF(ROUND(T282,3)&gt;=1,ROUND(T282,3)&amp;" Kg",ROUND(T282*1000,0)&amp;" g"),"")))))</f>
        <v/>
      </c>
      <c r="V282" s="379"/>
      <c r="W282" s="714">
        <f t="shared" si="28"/>
        <v>0</v>
      </c>
      <c r="X282" s="967">
        <f t="shared" si="27"/>
        <v>0</v>
      </c>
      <c r="Y282" s="768"/>
      <c r="Z282" s="769"/>
      <c r="AA282" s="770"/>
      <c r="AB282" s="969"/>
      <c r="AC282" s="969"/>
      <c r="AD282" s="969"/>
      <c r="AE282" s="9">
        <v>1</v>
      </c>
    </row>
    <row r="283" spans="2:31" ht="15.75">
      <c r="B283" s="695" t="str">
        <f t="shared" si="30"/>
        <v>►</v>
      </c>
      <c r="C283" s="979" t="str">
        <f>C260</f>
        <v>N NOM DE VOTRE RECETTE | collez la--FAMILLE| Auteur &gt; VOUS</v>
      </c>
      <c r="D283" s="980">
        <f>D260</f>
        <v>1</v>
      </c>
      <c r="E283" s="979" t="str">
        <f>E260</f>
        <v>coupe</v>
      </c>
      <c r="F283" s="981" t="str">
        <f>F260</f>
        <v>Recette mère ► Desserts assiette</v>
      </c>
      <c r="G283" s="41"/>
      <c r="H283" s="6"/>
      <c r="I283" s="22" t="str">
        <f t="shared" si="25"/>
        <v/>
      </c>
      <c r="J283" s="50"/>
      <c r="K283" s="711"/>
      <c r="L283" s="732">
        <f>IF(OR(M283="",M283=0),0,M283*IFERROR(_xlfn.XLOOKUP(K283,K318:AA318,K319:AA319,"",0,1)*J283*IF(G283&gt;0,G283,1),IFERROR(_xlfn.XLOOKUP(K283,K320:AA320,K321:AA321,"",0,1)*J283*IF(G283&gt;0,G283,1),0)))</f>
        <v>0</v>
      </c>
      <c r="M283" s="712">
        <v>1</v>
      </c>
      <c r="N283" s="713"/>
      <c r="O283" s="1071"/>
      <c r="P283" s="1018">
        <f>IF(L309=0,0,(L283/L309)*Q263*1000)</f>
        <v>0</v>
      </c>
      <c r="Q283" s="46">
        <f>IF(L309=0,0,(G283/L309)*Q263)</f>
        <v>0</v>
      </c>
      <c r="R283" s="734">
        <f>IF(Z259&lt;&gt;0,G283*M283*L259,0)</f>
        <v>0</v>
      </c>
      <c r="S283" s="771">
        <f t="shared" si="26"/>
        <v>0</v>
      </c>
      <c r="T283" s="44" t="str">
        <f>IF(OR(Z259="",Z259=0,L283=0),"",L283*M283*L259)</f>
        <v/>
      </c>
      <c r="U283" s="388" t="str">
        <f>IF(K283="","",IF(T283="","",IF(T283=0,0,IF(SUM(COUNTIF(K318:U318,SUBSTITUTE(TRIM(K283)," (s)","")),COUNTIF(K320:U320,SUBSTITUTE(TRIM(K283)," (s)","")),COUNTIF(K319:U319,SUBSTITUTE(TRIM(K283)," (s)","")),COUNTIF(K321:U321,SUBSTITUTE(TRIM(K283)," (s)","")))&gt;0,IF(ROUND(T283,3)&gt;=1,ROUND(T283,3)&amp;" L",ROUND(T283*100,0)&amp;" cl"),IF(SUM(COUNTIF(V318:AA318,SUBSTITUTE(TRIM(K283)," (s)","")),COUNTIF(V320:AA320,SUBSTITUTE(TRIM(K283)," (s)","")),COUNTIF(V319:AA319,SUBSTITUTE(TRIM(K283)," (s)","")),COUNTIF(V321:AA321,SUBSTITUTE(TRIM(K283)," (s)","")))&gt;0,IF(ROUND(T283,3)&gt;=1,ROUND(T283,3)&amp;" Kg",ROUND(T283*1000,0)&amp;" g"),"")))))</f>
        <v/>
      </c>
      <c r="V283" s="379"/>
      <c r="W283" s="714">
        <f t="shared" si="28"/>
        <v>0</v>
      </c>
      <c r="X283" s="967">
        <f t="shared" si="27"/>
        <v>0</v>
      </c>
      <c r="Y283" s="768"/>
      <c r="Z283" s="769"/>
      <c r="AA283" s="770"/>
      <c r="AB283" s="969"/>
      <c r="AC283" s="969"/>
      <c r="AD283" s="969"/>
      <c r="AE283" s="9">
        <v>1</v>
      </c>
    </row>
    <row r="284" spans="2:31" ht="15.75">
      <c r="B284" s="695" t="str">
        <f t="shared" si="30"/>
        <v>►</v>
      </c>
      <c r="C284" s="979" t="str">
        <f>C260</f>
        <v>N NOM DE VOTRE RECETTE | collez la--FAMILLE| Auteur &gt; VOUS</v>
      </c>
      <c r="D284" s="980">
        <f>D260</f>
        <v>1</v>
      </c>
      <c r="E284" s="979" t="str">
        <f>E260</f>
        <v>coupe</v>
      </c>
      <c r="F284" s="981" t="str">
        <f>F260</f>
        <v>Recette mère ► Desserts assiette</v>
      </c>
      <c r="G284" s="41"/>
      <c r="H284" s="6"/>
      <c r="I284" s="22" t="str">
        <f t="shared" si="25"/>
        <v/>
      </c>
      <c r="J284" s="50"/>
      <c r="K284" s="711"/>
      <c r="L284" s="732">
        <f>IF(OR(M284="",M284=0),0,M284*IFERROR(_xlfn.XLOOKUP(K284,K318:AA318,K319:AA319,"",0,1)*J284*IF(G284&gt;0,G284,1),IFERROR(_xlfn.XLOOKUP(K284,K320:AA320,K321:AA321,"",0,1)*J284*IF(G284&gt;0,G284,1),0)))</f>
        <v>0</v>
      </c>
      <c r="M284" s="712">
        <v>1</v>
      </c>
      <c r="N284" s="713"/>
      <c r="O284" s="1071"/>
      <c r="P284" s="1018">
        <f>IF(L309=0,0,(L284/L309)*Q263*1000)</f>
        <v>0</v>
      </c>
      <c r="Q284" s="46">
        <f>IF(L309=0,0,(G284/L309)*Q263)</f>
        <v>0</v>
      </c>
      <c r="R284" s="735">
        <f>IF(Z259&lt;&gt;0,G284*M284*L259,0)</f>
        <v>0</v>
      </c>
      <c r="S284" s="772">
        <f t="shared" si="26"/>
        <v>0</v>
      </c>
      <c r="T284" s="44" t="str">
        <f>IF(OR(Z259="",Z259=0,L284=0),"",L284*M284*L259)</f>
        <v/>
      </c>
      <c r="U284" s="388" t="str">
        <f>IF(K284="","",IF(T284="","",IF(T284=0,0,IF(SUM(COUNTIF(K318:U318,SUBSTITUTE(TRIM(K284)," (s)","")),COUNTIF(K320:U320,SUBSTITUTE(TRIM(K284)," (s)","")),COUNTIF(K319:U319,SUBSTITUTE(TRIM(K284)," (s)","")),COUNTIF(K321:U321,SUBSTITUTE(TRIM(K284)," (s)","")))&gt;0,IF(ROUND(T284,3)&gt;=1,ROUND(T284,3)&amp;" L",ROUND(T284*100,0)&amp;" cl"),IF(SUM(COUNTIF(V318:AA318,SUBSTITUTE(TRIM(K284)," (s)","")),COUNTIF(V320:AA320,SUBSTITUTE(TRIM(K284)," (s)","")),COUNTIF(V319:AA319,SUBSTITUTE(TRIM(K284)," (s)","")),COUNTIF(V321:AA321,SUBSTITUTE(TRIM(K284)," (s)","")))&gt;0,IF(ROUND(T284,3)&gt;=1,ROUND(T284,3)&amp;" Kg",ROUND(T284*1000,0)&amp;" g"),"")))))</f>
        <v/>
      </c>
      <c r="V284" s="379"/>
      <c r="W284" s="714">
        <f t="shared" si="28"/>
        <v>0</v>
      </c>
      <c r="X284" s="967">
        <f t="shared" si="27"/>
        <v>0</v>
      </c>
      <c r="Y284" s="768"/>
      <c r="Z284" s="769"/>
      <c r="AA284" s="770"/>
      <c r="AB284" s="969"/>
      <c r="AC284" s="969"/>
      <c r="AD284" s="969"/>
      <c r="AE284" s="9">
        <v>1</v>
      </c>
    </row>
    <row r="285" spans="2:31" ht="15.75">
      <c r="B285" s="695" t="str">
        <f t="shared" si="30"/>
        <v>►</v>
      </c>
      <c r="C285" s="979" t="str">
        <f>C260</f>
        <v>N NOM DE VOTRE RECETTE | collez la--FAMILLE| Auteur &gt; VOUS</v>
      </c>
      <c r="D285" s="980">
        <f>D260</f>
        <v>1</v>
      </c>
      <c r="E285" s="979" t="str">
        <f>E260</f>
        <v>coupe</v>
      </c>
      <c r="F285" s="981" t="str">
        <f>F260</f>
        <v>Recette mère ► Desserts assiette</v>
      </c>
      <c r="G285" s="41"/>
      <c r="H285" s="6"/>
      <c r="I285" s="22" t="str">
        <f t="shared" si="25"/>
        <v/>
      </c>
      <c r="J285" s="50"/>
      <c r="K285" s="711"/>
      <c r="L285" s="732">
        <f>IF(OR(M285="",M285=0),0,M285*IFERROR(_xlfn.XLOOKUP(K285,K318:AA318,K319:AA319,"",0,1)*J285*IF(G285&gt;0,G285,1),IFERROR(_xlfn.XLOOKUP(K285,K320:AA320,K321:AA321,"",0,1)*J285*IF(G285&gt;0,G285,1),0)))</f>
        <v>0</v>
      </c>
      <c r="M285" s="712">
        <v>1</v>
      </c>
      <c r="N285" s="713"/>
      <c r="O285" s="1071"/>
      <c r="P285" s="1018">
        <f>IF(L309=0,0,(L285/L309)*Q263*1000)</f>
        <v>0</v>
      </c>
      <c r="Q285" s="46">
        <f>IF(L309=0,0,(G285/L309)*Q263)</f>
        <v>0</v>
      </c>
      <c r="R285" s="734">
        <f>IF(Z259&lt;&gt;0,G285*M285*L259,0)</f>
        <v>0</v>
      </c>
      <c r="S285" s="771">
        <f t="shared" si="26"/>
        <v>0</v>
      </c>
      <c r="T285" s="44" t="str">
        <f>IF(OR(Z259="",Z259=0,L285=0),"",L285*M285*L259)</f>
        <v/>
      </c>
      <c r="U285" s="388" t="str">
        <f>IF(K285="","",IF(T285="","",IF(T285=0,0,IF(SUM(COUNTIF(K318:U318,SUBSTITUTE(TRIM(K285)," (s)","")),COUNTIF(K320:U320,SUBSTITUTE(TRIM(K285)," (s)","")),COUNTIF(K319:U319,SUBSTITUTE(TRIM(K285)," (s)","")),COUNTIF(K321:U321,SUBSTITUTE(TRIM(K285)," (s)","")))&gt;0,IF(ROUND(T285,3)&gt;=1,ROUND(T285,3)&amp;" L",ROUND(T285*100,0)&amp;" cl"),IF(SUM(COUNTIF(V318:AA318,SUBSTITUTE(TRIM(K285)," (s)","")),COUNTIF(V320:AA320,SUBSTITUTE(TRIM(K285)," (s)","")),COUNTIF(V319:AA319,SUBSTITUTE(TRIM(K285)," (s)","")),COUNTIF(V321:AA321,SUBSTITUTE(TRIM(K285)," (s)","")))&gt;0,IF(ROUND(T285,3)&gt;=1,ROUND(T285,3)&amp;" Kg",ROUND(T285*1000,0)&amp;" g"),"")))))</f>
        <v/>
      </c>
      <c r="V285" s="379"/>
      <c r="W285" s="714">
        <f t="shared" si="28"/>
        <v>0</v>
      </c>
      <c r="X285" s="967">
        <f t="shared" si="27"/>
        <v>0</v>
      </c>
      <c r="Y285" s="768"/>
      <c r="Z285" s="769"/>
      <c r="AA285" s="770"/>
      <c r="AB285" s="969"/>
      <c r="AC285" s="969"/>
      <c r="AD285" s="969"/>
      <c r="AE285" s="9">
        <v>1</v>
      </c>
    </row>
    <row r="286" spans="2:31" ht="15.75">
      <c r="B286" s="695" t="str">
        <f t="shared" si="30"/>
        <v>►</v>
      </c>
      <c r="C286" s="979" t="str">
        <f>C260</f>
        <v>N NOM DE VOTRE RECETTE | collez la--FAMILLE| Auteur &gt; VOUS</v>
      </c>
      <c r="D286" s="980">
        <f>D260</f>
        <v>1</v>
      </c>
      <c r="E286" s="979" t="str">
        <f>E260</f>
        <v>coupe</v>
      </c>
      <c r="F286" s="981" t="str">
        <f>F260</f>
        <v>Recette mère ► Desserts assiette</v>
      </c>
      <c r="G286" s="41"/>
      <c r="H286" s="6"/>
      <c r="I286" s="22" t="str">
        <f t="shared" si="25"/>
        <v/>
      </c>
      <c r="J286" s="50"/>
      <c r="K286" s="711"/>
      <c r="L286" s="732">
        <f>IF(OR(M286="",M286=0),0,M286*IFERROR(_xlfn.XLOOKUP(K286,K318:AA318,K319:AA319,"",0,1)*J286*IF(G286&gt;0,G286,1),IFERROR(_xlfn.XLOOKUP(K286,K320:AA320,K321:AA321,"",0,1)*J286*IF(G286&gt;0,G286,1),0)))</f>
        <v>0</v>
      </c>
      <c r="M286" s="712">
        <v>1</v>
      </c>
      <c r="N286" s="713"/>
      <c r="O286" s="1071"/>
      <c r="P286" s="1018">
        <f>IF(L309=0,0,(L286/L309)*Q263*1000)</f>
        <v>0</v>
      </c>
      <c r="Q286" s="46">
        <f>IF(L309=0,0,(G286/L309)*Q263)</f>
        <v>0</v>
      </c>
      <c r="R286" s="735">
        <f>IF(Z259&lt;&gt;0,G286*M286*L259,0)</f>
        <v>0</v>
      </c>
      <c r="S286" s="772">
        <f t="shared" si="26"/>
        <v>0</v>
      </c>
      <c r="T286" s="44" t="str">
        <f>IF(OR(Z259="",Z259=0,L286=0),"",L286*M286*L259)</f>
        <v/>
      </c>
      <c r="U286" s="388" t="str">
        <f>IF(K286="","",IF(T286="","",IF(T286=0,0,IF(SUM(COUNTIF(K318:U318,SUBSTITUTE(TRIM(K286)," (s)","")),COUNTIF(K320:U320,SUBSTITUTE(TRIM(K286)," (s)","")),COUNTIF(K319:U319,SUBSTITUTE(TRIM(K286)," (s)","")),COUNTIF(K321:U321,SUBSTITUTE(TRIM(K286)," (s)","")))&gt;0,IF(ROUND(T286,3)&gt;=1,ROUND(T286,3)&amp;" L",ROUND(T286*100,0)&amp;" cl"),IF(SUM(COUNTIF(V318:AA318,SUBSTITUTE(TRIM(K286)," (s)","")),COUNTIF(V320:AA320,SUBSTITUTE(TRIM(K286)," (s)","")),COUNTIF(V319:AA319,SUBSTITUTE(TRIM(K286)," (s)","")),COUNTIF(V321:AA321,SUBSTITUTE(TRIM(K286)," (s)","")))&gt;0,IF(ROUND(T286,3)&gt;=1,ROUND(T286,3)&amp;" Kg",ROUND(T286*1000,0)&amp;" g"),"")))))</f>
        <v/>
      </c>
      <c r="V286" s="379"/>
      <c r="W286" s="714">
        <f t="shared" si="28"/>
        <v>0</v>
      </c>
      <c r="X286" s="967">
        <f t="shared" si="27"/>
        <v>0</v>
      </c>
      <c r="Y286" s="768"/>
      <c r="Z286" s="769"/>
      <c r="AA286" s="770"/>
      <c r="AB286" s="969"/>
      <c r="AC286" s="969"/>
      <c r="AD286" s="969"/>
      <c r="AE286" s="9">
        <v>1</v>
      </c>
    </row>
    <row r="287" spans="2:31" ht="15.75">
      <c r="B287" s="695" t="str">
        <f t="shared" si="30"/>
        <v>►</v>
      </c>
      <c r="C287" s="979" t="str">
        <f>C260</f>
        <v>N NOM DE VOTRE RECETTE | collez la--FAMILLE| Auteur &gt; VOUS</v>
      </c>
      <c r="D287" s="980">
        <f>D260</f>
        <v>1</v>
      </c>
      <c r="E287" s="979" t="str">
        <f>E260</f>
        <v>coupe</v>
      </c>
      <c r="F287" s="981" t="str">
        <f>F260</f>
        <v>Recette mère ► Desserts assiette</v>
      </c>
      <c r="G287" s="41"/>
      <c r="H287" s="6"/>
      <c r="I287" s="22" t="str">
        <f t="shared" si="25"/>
        <v/>
      </c>
      <c r="J287" s="50"/>
      <c r="K287" s="711"/>
      <c r="L287" s="732">
        <f>IF(OR(M287="",M287=0),0,M287*IFERROR(_xlfn.XLOOKUP(K287,K318:AA318,K319:AA319,"",0,1)*J287*IF(G287&gt;0,G287,1),IFERROR(_xlfn.XLOOKUP(K287,K320:AA320,K321:AA321,"",0,1)*J287*IF(G287&gt;0,G287,1),0)))</f>
        <v>0</v>
      </c>
      <c r="M287" s="712">
        <v>1</v>
      </c>
      <c r="N287" s="713"/>
      <c r="O287" s="1071"/>
      <c r="P287" s="1018">
        <f>IF(L309=0,0,(L287/L309)*Q263*1000)</f>
        <v>0</v>
      </c>
      <c r="Q287" s="46">
        <f>IF(L309=0,0,(G287/L309)*Q263)</f>
        <v>0</v>
      </c>
      <c r="R287" s="734">
        <f>IF(Z259&lt;&gt;0,G287*M287*L259,0)</f>
        <v>0</v>
      </c>
      <c r="S287" s="771">
        <f t="shared" si="26"/>
        <v>0</v>
      </c>
      <c r="T287" s="44" t="str">
        <f>IF(OR(Z259="",Z259=0,L287=0),"",L287*M287*L259)</f>
        <v/>
      </c>
      <c r="U287" s="388" t="str">
        <f>IF(K287="","",IF(T287="","",IF(T287=0,0,IF(SUM(COUNTIF(K318:U318,SUBSTITUTE(TRIM(K287)," (s)","")),COUNTIF(K320:U320,SUBSTITUTE(TRIM(K287)," (s)","")),COUNTIF(K319:U319,SUBSTITUTE(TRIM(K287)," (s)","")),COUNTIF(K321:U321,SUBSTITUTE(TRIM(K287)," (s)","")))&gt;0,IF(ROUND(T287,3)&gt;=1,ROUND(T287,3)&amp;" L",ROUND(T287*100,0)&amp;" cl"),IF(SUM(COUNTIF(V318:AA318,SUBSTITUTE(TRIM(K287)," (s)","")),COUNTIF(V320:AA320,SUBSTITUTE(TRIM(K287)," (s)","")),COUNTIF(V319:AA319,SUBSTITUTE(TRIM(K287)," (s)","")),COUNTIF(V321:AA321,SUBSTITUTE(TRIM(K287)," (s)","")))&gt;0,IF(ROUND(T287,3)&gt;=1,ROUND(T287,3)&amp;" Kg",ROUND(T287*1000,0)&amp;" g"),"")))))</f>
        <v/>
      </c>
      <c r="V287" s="379"/>
      <c r="W287" s="714">
        <f t="shared" si="28"/>
        <v>0</v>
      </c>
      <c r="X287" s="967">
        <f t="shared" si="27"/>
        <v>0</v>
      </c>
      <c r="Y287" s="768"/>
      <c r="Z287" s="769"/>
      <c r="AA287" s="770"/>
      <c r="AB287" s="969"/>
      <c r="AC287" s="969"/>
      <c r="AD287" s="969"/>
      <c r="AE287" s="9">
        <v>1</v>
      </c>
    </row>
    <row r="288" spans="2:31" ht="15.75">
      <c r="B288" s="695" t="str">
        <f t="shared" si="30"/>
        <v>►</v>
      </c>
      <c r="C288" s="979" t="str">
        <f>C260</f>
        <v>N NOM DE VOTRE RECETTE | collez la--FAMILLE| Auteur &gt; VOUS</v>
      </c>
      <c r="D288" s="980">
        <f>D260</f>
        <v>1</v>
      </c>
      <c r="E288" s="979" t="str">
        <f>E260</f>
        <v>coupe</v>
      </c>
      <c r="F288" s="981" t="str">
        <f>F260</f>
        <v>Recette mère ► Desserts assiette</v>
      </c>
      <c r="G288" s="41"/>
      <c r="H288" s="6"/>
      <c r="I288" s="22" t="str">
        <f t="shared" si="25"/>
        <v/>
      </c>
      <c r="J288" s="50"/>
      <c r="K288" s="711"/>
      <c r="L288" s="732">
        <f>IF(OR(M288="",M288=0),0,M288*IFERROR(_xlfn.XLOOKUP(K288,K318:AA318,K319:AA319,"",0,1)*J288*IF(G288&gt;0,G288,1),IFERROR(_xlfn.XLOOKUP(K288,K320:AA320,K321:AA321,"",0,1)*J288*IF(G288&gt;0,G288,1),0)))</f>
        <v>0</v>
      </c>
      <c r="M288" s="712">
        <v>1</v>
      </c>
      <c r="N288" s="713"/>
      <c r="O288" s="1071"/>
      <c r="P288" s="1018">
        <f>IF(L309=0,0,(L288/L309)*Q263*1000)</f>
        <v>0</v>
      </c>
      <c r="Q288" s="46">
        <f>IF(L309=0,0,(G288/L309)*Q263)</f>
        <v>0</v>
      </c>
      <c r="R288" s="735">
        <f>IF(Z259&lt;&gt;0,G288*M288*L259,0)</f>
        <v>0</v>
      </c>
      <c r="S288" s="772">
        <f t="shared" si="26"/>
        <v>0</v>
      </c>
      <c r="T288" s="44" t="str">
        <f>IF(OR(Z259="",Z259=0,L288=0),"",L288*M288*L259)</f>
        <v/>
      </c>
      <c r="U288" s="388" t="str">
        <f>IF(K288="","",IF(T288="","",IF(T288=0,0,IF(SUM(COUNTIF(K318:U318,SUBSTITUTE(TRIM(K288)," (s)","")),COUNTIF(K320:U320,SUBSTITUTE(TRIM(K288)," (s)","")),COUNTIF(K319:U319,SUBSTITUTE(TRIM(K288)," (s)","")),COUNTIF(K321:U321,SUBSTITUTE(TRIM(K288)," (s)","")))&gt;0,IF(ROUND(T288,3)&gt;=1,ROUND(T288,3)&amp;" L",ROUND(T288*100,0)&amp;" cl"),IF(SUM(COUNTIF(V318:AA318,SUBSTITUTE(TRIM(K288)," (s)","")),COUNTIF(V320:AA320,SUBSTITUTE(TRIM(K288)," (s)","")),COUNTIF(V319:AA319,SUBSTITUTE(TRIM(K288)," (s)","")),COUNTIF(V321:AA321,SUBSTITUTE(TRIM(K288)," (s)","")))&gt;0,IF(ROUND(T288,3)&gt;=1,ROUND(T288,3)&amp;" Kg",ROUND(T288*1000,0)&amp;" g"),"")))))</f>
        <v/>
      </c>
      <c r="V288" s="379"/>
      <c r="W288" s="714">
        <f t="shared" si="28"/>
        <v>0</v>
      </c>
      <c r="X288" s="967">
        <f t="shared" si="27"/>
        <v>0</v>
      </c>
      <c r="Y288" s="768"/>
      <c r="Z288" s="769"/>
      <c r="AA288" s="770"/>
      <c r="AB288" s="969"/>
      <c r="AC288" s="969"/>
      <c r="AD288" s="969"/>
      <c r="AE288" s="9">
        <v>1</v>
      </c>
    </row>
    <row r="289" spans="2:31" ht="15.75">
      <c r="B289" s="695" t="str">
        <f t="shared" si="30"/>
        <v>►</v>
      </c>
      <c r="C289" s="979" t="str">
        <f>C260</f>
        <v>N NOM DE VOTRE RECETTE | collez la--FAMILLE| Auteur &gt; VOUS</v>
      </c>
      <c r="D289" s="980">
        <f>D260</f>
        <v>1</v>
      </c>
      <c r="E289" s="979" t="str">
        <f>E260</f>
        <v>coupe</v>
      </c>
      <c r="F289" s="981" t="str">
        <f>F260</f>
        <v>Recette mère ► Desserts assiette</v>
      </c>
      <c r="G289" s="41"/>
      <c r="H289" s="6"/>
      <c r="I289" s="22" t="str">
        <f t="shared" si="25"/>
        <v/>
      </c>
      <c r="J289" s="50"/>
      <c r="K289" s="711"/>
      <c r="L289" s="732">
        <f>IF(OR(M289="",M289=0),0,M289*IFERROR(_xlfn.XLOOKUP(K289,K318:AA318,K319:AA319,"",0,1)*J289*IF(G289&gt;0,G289,1),IFERROR(_xlfn.XLOOKUP(K289,K320:AA320,K321:AA321,"",0,1)*J289*IF(G289&gt;0,G289,1),0)))</f>
        <v>0</v>
      </c>
      <c r="M289" s="712">
        <v>1</v>
      </c>
      <c r="N289" s="713"/>
      <c r="O289" s="1071"/>
      <c r="P289" s="1018">
        <f>IF(L309=0,0,(L289/L309)*Q263*1000)</f>
        <v>0</v>
      </c>
      <c r="Q289" s="46">
        <f>IF(L309=0,0,(G289/L309)*Q263)</f>
        <v>0</v>
      </c>
      <c r="R289" s="734">
        <f>IF(Z259&lt;&gt;0,G289*M289*L259,0)</f>
        <v>0</v>
      </c>
      <c r="S289" s="771">
        <f t="shared" si="26"/>
        <v>0</v>
      </c>
      <c r="T289" s="44" t="str">
        <f>IF(OR(Z259="",Z259=0,L289=0),"",L289*M289*L259)</f>
        <v/>
      </c>
      <c r="U289" s="388" t="str">
        <f>IF(K289="","",IF(T289="","",IF(T289=0,0,IF(SUM(COUNTIF(K318:U318,SUBSTITUTE(TRIM(K289)," (s)","")),COUNTIF(K320:U320,SUBSTITUTE(TRIM(K289)," (s)","")),COUNTIF(K319:U319,SUBSTITUTE(TRIM(K289)," (s)","")),COUNTIF(K321:U321,SUBSTITUTE(TRIM(K289)," (s)","")))&gt;0,IF(ROUND(T289,3)&gt;=1,ROUND(T289,3)&amp;" L",ROUND(T289*100,0)&amp;" cl"),IF(SUM(COUNTIF(V318:AA318,SUBSTITUTE(TRIM(K289)," (s)","")),COUNTIF(V320:AA320,SUBSTITUTE(TRIM(K289)," (s)","")),COUNTIF(V319:AA319,SUBSTITUTE(TRIM(K289)," (s)","")),COUNTIF(V321:AA321,SUBSTITUTE(TRIM(K289)," (s)","")))&gt;0,IF(ROUND(T289,3)&gt;=1,ROUND(T289,3)&amp;" Kg",ROUND(T289*1000,0)&amp;" g"),"")))))</f>
        <v/>
      </c>
      <c r="V289" s="379"/>
      <c r="W289" s="714">
        <f t="shared" si="28"/>
        <v>0</v>
      </c>
      <c r="X289" s="967">
        <f t="shared" si="27"/>
        <v>0</v>
      </c>
      <c r="Y289" s="768"/>
      <c r="Z289" s="769"/>
      <c r="AA289" s="770"/>
      <c r="AB289" s="969"/>
      <c r="AC289" s="969"/>
      <c r="AD289" s="969"/>
      <c r="AE289" s="9">
        <v>1</v>
      </c>
    </row>
    <row r="290" spans="2:31" ht="15.75">
      <c r="B290" s="695" t="str">
        <f t="shared" si="30"/>
        <v>►</v>
      </c>
      <c r="C290" s="979" t="str">
        <f>C260</f>
        <v>N NOM DE VOTRE RECETTE | collez la--FAMILLE| Auteur &gt; VOUS</v>
      </c>
      <c r="D290" s="980">
        <f>D260</f>
        <v>1</v>
      </c>
      <c r="E290" s="979" t="str">
        <f>E260</f>
        <v>coupe</v>
      </c>
      <c r="F290" s="981" t="str">
        <f>F260</f>
        <v>Recette mère ► Desserts assiette</v>
      </c>
      <c r="G290" s="41"/>
      <c r="H290" s="6"/>
      <c r="I290" s="22" t="str">
        <f t="shared" si="25"/>
        <v/>
      </c>
      <c r="J290" s="50"/>
      <c r="K290" s="711"/>
      <c r="L290" s="732">
        <f>IF(OR(M290="",M290=0),0,M290*IFERROR(_xlfn.XLOOKUP(K290,K318:AA318,K319:AA319,"",0,1)*J290*IF(G290&gt;0,G290,1),IFERROR(_xlfn.XLOOKUP(K290,K320:AA320,K321:AA321,"",0,1)*J290*IF(G290&gt;0,G290,1),0)))</f>
        <v>0</v>
      </c>
      <c r="M290" s="712">
        <v>1</v>
      </c>
      <c r="N290" s="713"/>
      <c r="O290" s="1071"/>
      <c r="P290" s="1018">
        <f>IF(L309=0,0,(L290/L309)*Q263*1000)</f>
        <v>0</v>
      </c>
      <c r="Q290" s="46">
        <f>IF(L309=0,0,(G290/L309)*Q263)</f>
        <v>0</v>
      </c>
      <c r="R290" s="735">
        <f>IF(Z259&lt;&gt;0,G290*M290*L259,0)</f>
        <v>0</v>
      </c>
      <c r="S290" s="772">
        <f t="shared" si="26"/>
        <v>0</v>
      </c>
      <c r="T290" s="44" t="str">
        <f>IF(OR(Z259="",Z259=0,L290=0),"",L290*M290*L259)</f>
        <v/>
      </c>
      <c r="U290" s="388" t="str">
        <f>IF(K290="","",IF(T290="","",IF(T290=0,0,IF(SUM(COUNTIF(K318:U318,SUBSTITUTE(TRIM(K290)," (s)","")),COUNTIF(K320:U320,SUBSTITUTE(TRIM(K290)," (s)","")),COUNTIF(K319:U319,SUBSTITUTE(TRIM(K290)," (s)","")),COUNTIF(K321:U321,SUBSTITUTE(TRIM(K290)," (s)","")))&gt;0,IF(ROUND(T290,3)&gt;=1,ROUND(T290,3)&amp;" L",ROUND(T290*100,0)&amp;" cl"),IF(SUM(COUNTIF(V318:AA318,SUBSTITUTE(TRIM(K290)," (s)","")),COUNTIF(V320:AA320,SUBSTITUTE(TRIM(K290)," (s)","")),COUNTIF(V319:AA319,SUBSTITUTE(TRIM(K290)," (s)","")),COUNTIF(V321:AA321,SUBSTITUTE(TRIM(K290)," (s)","")))&gt;0,IF(ROUND(T290,3)&gt;=1,ROUND(T290,3)&amp;" Kg",ROUND(T290*1000,0)&amp;" g"),"")))))</f>
        <v/>
      </c>
      <c r="V290" s="379"/>
      <c r="W290" s="714">
        <f t="shared" si="28"/>
        <v>0</v>
      </c>
      <c r="X290" s="967">
        <f t="shared" si="27"/>
        <v>0</v>
      </c>
      <c r="Y290" s="768"/>
      <c r="Z290" s="769"/>
      <c r="AA290" s="770"/>
      <c r="AB290" s="969"/>
      <c r="AC290" s="969"/>
      <c r="AD290" s="969"/>
      <c r="AE290" s="9">
        <v>1</v>
      </c>
    </row>
    <row r="291" spans="2:31" ht="15.75">
      <c r="B291" s="695" t="str">
        <f t="shared" si="30"/>
        <v>►</v>
      </c>
      <c r="C291" s="979" t="str">
        <f>C260</f>
        <v>N NOM DE VOTRE RECETTE | collez la--FAMILLE| Auteur &gt; VOUS</v>
      </c>
      <c r="D291" s="980">
        <f>D260</f>
        <v>1</v>
      </c>
      <c r="E291" s="979" t="str">
        <f>E260</f>
        <v>coupe</v>
      </c>
      <c r="F291" s="981" t="str">
        <f>F260</f>
        <v>Recette mère ► Desserts assiette</v>
      </c>
      <c r="G291" s="41"/>
      <c r="H291" s="6"/>
      <c r="I291" s="22" t="str">
        <f t="shared" si="25"/>
        <v/>
      </c>
      <c r="J291" s="50"/>
      <c r="K291" s="711"/>
      <c r="L291" s="732">
        <f>IF(OR(M291="",M291=0),0,M291*IFERROR(_xlfn.XLOOKUP(K291,K318:AA318,K319:AA319,"",0,1)*J291*IF(G291&gt;0,G291,1),IFERROR(_xlfn.XLOOKUP(K291,K320:AA320,K321:AA321,"",0,1)*J291*IF(G291&gt;0,G291,1),0)))</f>
        <v>0</v>
      </c>
      <c r="M291" s="712">
        <v>1</v>
      </c>
      <c r="N291" s="713"/>
      <c r="O291" s="1071"/>
      <c r="P291" s="1018">
        <f>IF(L309=0,0,(L291/L309)*Q263*1000)</f>
        <v>0</v>
      </c>
      <c r="Q291" s="46">
        <f>IF(L309=0,0,(G291/L309)*Q263)</f>
        <v>0</v>
      </c>
      <c r="R291" s="734">
        <f>IF(Z259&lt;&gt;0,G291*M291*L259,0)</f>
        <v>0</v>
      </c>
      <c r="S291" s="771">
        <f t="shared" si="26"/>
        <v>0</v>
      </c>
      <c r="T291" s="44" t="str">
        <f>IF(OR(Z259="",Z259=0,L291=0),"",L291*M291*L259)</f>
        <v/>
      </c>
      <c r="U291" s="388" t="str">
        <f>IF(K291="","",IF(T291="","",IF(T291=0,0,IF(SUM(COUNTIF(K318:U318,SUBSTITUTE(TRIM(K291)," (s)","")),COUNTIF(K320:U320,SUBSTITUTE(TRIM(K291)," (s)","")),COUNTIF(K319:U319,SUBSTITUTE(TRIM(K291)," (s)","")),COUNTIF(K321:U321,SUBSTITUTE(TRIM(K291)," (s)","")))&gt;0,IF(ROUND(T291,3)&gt;=1,ROUND(T291,3)&amp;" L",ROUND(T291*100,0)&amp;" cl"),IF(SUM(COUNTIF(V318:AA318,SUBSTITUTE(TRIM(K291)," (s)","")),COUNTIF(V320:AA320,SUBSTITUTE(TRIM(K291)," (s)","")),COUNTIF(V319:AA319,SUBSTITUTE(TRIM(K291)," (s)","")),COUNTIF(V321:AA321,SUBSTITUTE(TRIM(K291)," (s)","")))&gt;0,IF(ROUND(T291,3)&gt;=1,ROUND(T291,3)&amp;" Kg",ROUND(T291*1000,0)&amp;" g"),"")))))</f>
        <v/>
      </c>
      <c r="V291" s="379"/>
      <c r="W291" s="714">
        <f t="shared" si="28"/>
        <v>0</v>
      </c>
      <c r="X291" s="967">
        <f t="shared" si="27"/>
        <v>0</v>
      </c>
      <c r="Y291" s="768"/>
      <c r="Z291" s="769"/>
      <c r="AA291" s="770"/>
      <c r="AB291" s="969"/>
      <c r="AC291" s="969"/>
      <c r="AD291" s="969"/>
      <c r="AE291" s="9">
        <v>1</v>
      </c>
    </row>
    <row r="292" spans="2:31" ht="15.75">
      <c r="B292" s="695" t="str">
        <f t="shared" si="30"/>
        <v>►</v>
      </c>
      <c r="C292" s="979" t="str">
        <f>C260</f>
        <v>N NOM DE VOTRE RECETTE | collez la--FAMILLE| Auteur &gt; VOUS</v>
      </c>
      <c r="D292" s="980">
        <f>D260</f>
        <v>1</v>
      </c>
      <c r="E292" s="979" t="str">
        <f>E260</f>
        <v>coupe</v>
      </c>
      <c r="F292" s="981" t="str">
        <f>F260</f>
        <v>Recette mère ► Desserts assiette</v>
      </c>
      <c r="G292" s="41"/>
      <c r="H292" s="6"/>
      <c r="I292" s="22" t="str">
        <f t="shared" si="25"/>
        <v/>
      </c>
      <c r="J292" s="50"/>
      <c r="K292" s="711"/>
      <c r="L292" s="732">
        <f>IF(OR(M292="",M292=0),0,M292*IFERROR(_xlfn.XLOOKUP(K292,K318:AA318,K319:AA319,"",0,1)*J292*IF(G292&gt;0,G292,1),IFERROR(_xlfn.XLOOKUP(K292,K320:AA320,K321:AA321,"",0,1)*J292*IF(G292&gt;0,G292,1),0)))</f>
        <v>0</v>
      </c>
      <c r="M292" s="712">
        <v>1</v>
      </c>
      <c r="N292" s="713"/>
      <c r="O292" s="1071"/>
      <c r="P292" s="1018">
        <f>IF(L309=0,0,(L292/L309)*Q263*1000)</f>
        <v>0</v>
      </c>
      <c r="Q292" s="46">
        <f>IF(L309=0,0,(G292/L309)*Q263)</f>
        <v>0</v>
      </c>
      <c r="R292" s="735">
        <f>IF(Z259&lt;&gt;0,G292*M292*L259,0)</f>
        <v>0</v>
      </c>
      <c r="S292" s="772">
        <f t="shared" si="26"/>
        <v>0</v>
      </c>
      <c r="T292" s="44" t="str">
        <f>IF(OR(Z259="",Z259=0,L292=0),"",L292*M292*L259)</f>
        <v/>
      </c>
      <c r="U292" s="388" t="str">
        <f>IF(K292="","",IF(T292="","",IF(T292=0,0,IF(SUM(COUNTIF(K318:U318,SUBSTITUTE(TRIM(K292)," (s)","")),COUNTIF(K320:U320,SUBSTITUTE(TRIM(K292)," (s)","")),COUNTIF(K319:U319,SUBSTITUTE(TRIM(K292)," (s)","")),COUNTIF(K321:U321,SUBSTITUTE(TRIM(K292)," (s)","")))&gt;0,IF(ROUND(T292,3)&gt;=1,ROUND(T292,3)&amp;" L",ROUND(T292*100,0)&amp;" cl"),IF(SUM(COUNTIF(V318:AA318,SUBSTITUTE(TRIM(K292)," (s)","")),COUNTIF(V320:AA320,SUBSTITUTE(TRIM(K292)," (s)","")),COUNTIF(V319:AA319,SUBSTITUTE(TRIM(K292)," (s)","")),COUNTIF(V321:AA321,SUBSTITUTE(TRIM(K292)," (s)","")))&gt;0,IF(ROUND(T292,3)&gt;=1,ROUND(T292,3)&amp;" Kg",ROUND(T292*1000,0)&amp;" g"),"")))))</f>
        <v/>
      </c>
      <c r="V292" s="379"/>
      <c r="W292" s="714">
        <f t="shared" si="28"/>
        <v>0</v>
      </c>
      <c r="X292" s="967">
        <f t="shared" si="27"/>
        <v>0</v>
      </c>
      <c r="Y292" s="768"/>
      <c r="Z292" s="769"/>
      <c r="AA292" s="770"/>
      <c r="AB292" s="969"/>
      <c r="AC292" s="969"/>
      <c r="AD292" s="969"/>
      <c r="AE292" s="9">
        <v>1</v>
      </c>
    </row>
    <row r="293" spans="2:31" ht="15.75">
      <c r="B293" s="695" t="str">
        <f t="shared" si="30"/>
        <v>►</v>
      </c>
      <c r="C293" s="979" t="str">
        <f>C260</f>
        <v>N NOM DE VOTRE RECETTE | collez la--FAMILLE| Auteur &gt; VOUS</v>
      </c>
      <c r="D293" s="980">
        <f>D260</f>
        <v>1</v>
      </c>
      <c r="E293" s="979" t="str">
        <f>E260</f>
        <v>coupe</v>
      </c>
      <c r="F293" s="981" t="str">
        <f>F260</f>
        <v>Recette mère ► Desserts assiette</v>
      </c>
      <c r="G293" s="41"/>
      <c r="H293" s="6"/>
      <c r="I293" s="22" t="str">
        <f t="shared" si="25"/>
        <v/>
      </c>
      <c r="J293" s="50"/>
      <c r="K293" s="711"/>
      <c r="L293" s="732">
        <f>IF(OR(M293="",M293=0),0,M293*IFERROR(_xlfn.XLOOKUP(K293,K318:AA318,K319:AA319,"",0,1)*J293*IF(G293&gt;0,G293,1),IFERROR(_xlfn.XLOOKUP(K293,K320:AA320,K321:AA321,"",0,1)*J293*IF(G293&gt;0,G293,1),0)))</f>
        <v>0</v>
      </c>
      <c r="M293" s="712">
        <v>1</v>
      </c>
      <c r="N293" s="713"/>
      <c r="O293" s="1071"/>
      <c r="P293" s="1018">
        <f>IF(L309=0,0,(L293/L309)*Q263*1000)</f>
        <v>0</v>
      </c>
      <c r="Q293" s="46">
        <f>IF(L309=0,0,(G293/L309)*Q263)</f>
        <v>0</v>
      </c>
      <c r="R293" s="734">
        <f>IF(Z259&lt;&gt;0,G293*M293*L259,0)</f>
        <v>0</v>
      </c>
      <c r="S293" s="771">
        <f t="shared" si="26"/>
        <v>0</v>
      </c>
      <c r="T293" s="44" t="str">
        <f>IF(OR(Z259="",Z259=0,L293=0),"",L293*M293*L259)</f>
        <v/>
      </c>
      <c r="U293" s="388" t="str">
        <f>IF(K293="","",IF(T293="","",IF(T293=0,0,IF(SUM(COUNTIF(K318:U318,SUBSTITUTE(TRIM(K293)," (s)","")),COUNTIF(K320:U320,SUBSTITUTE(TRIM(K293)," (s)","")),COUNTIF(K319:U319,SUBSTITUTE(TRIM(K293)," (s)","")),COUNTIF(K321:U321,SUBSTITUTE(TRIM(K293)," (s)","")))&gt;0,IF(ROUND(T293,3)&gt;=1,ROUND(T293,3)&amp;" L",ROUND(T293*100,0)&amp;" cl"),IF(SUM(COUNTIF(V318:AA318,SUBSTITUTE(TRIM(K293)," (s)","")),COUNTIF(V320:AA320,SUBSTITUTE(TRIM(K293)," (s)","")),COUNTIF(V319:AA319,SUBSTITUTE(TRIM(K293)," (s)","")),COUNTIF(V321:AA321,SUBSTITUTE(TRIM(K293)," (s)","")))&gt;0,IF(ROUND(T293,3)&gt;=1,ROUND(T293,3)&amp;" Kg",ROUND(T293*1000,0)&amp;" g"),"")))))</f>
        <v/>
      </c>
      <c r="V293" s="379"/>
      <c r="W293" s="714">
        <f t="shared" si="28"/>
        <v>0</v>
      </c>
      <c r="X293" s="967">
        <f t="shared" si="27"/>
        <v>0</v>
      </c>
      <c r="Y293" s="768"/>
      <c r="Z293" s="769"/>
      <c r="AA293" s="770"/>
      <c r="AB293" s="969"/>
      <c r="AC293" s="969"/>
      <c r="AD293" s="969"/>
      <c r="AE293" s="9">
        <v>1</v>
      </c>
    </row>
    <row r="294" spans="2:31" ht="15.75">
      <c r="B294" s="695" t="str">
        <f t="shared" si="30"/>
        <v>►</v>
      </c>
      <c r="C294" s="979" t="str">
        <f>C260</f>
        <v>N NOM DE VOTRE RECETTE | collez la--FAMILLE| Auteur &gt; VOUS</v>
      </c>
      <c r="D294" s="980">
        <f>D260</f>
        <v>1</v>
      </c>
      <c r="E294" s="979" t="str">
        <f>E260</f>
        <v>coupe</v>
      </c>
      <c r="F294" s="981" t="str">
        <f>F260</f>
        <v>Recette mère ► Desserts assiette</v>
      </c>
      <c r="G294" s="41"/>
      <c r="H294" s="6"/>
      <c r="I294" s="22" t="str">
        <f t="shared" si="25"/>
        <v/>
      </c>
      <c r="J294" s="50"/>
      <c r="K294" s="711"/>
      <c r="L294" s="732">
        <f>IF(OR(M294="",M294=0),0,M294*IFERROR(_xlfn.XLOOKUP(K294,K318:AA318,K319:AA319,"",0,1)*J294*IF(G294&gt;0,G294,1),IFERROR(_xlfn.XLOOKUP(K294,K320:AA320,K321:AA321,"",0,1)*J294*IF(G294&gt;0,G294,1),0)))</f>
        <v>0</v>
      </c>
      <c r="M294" s="712">
        <v>1</v>
      </c>
      <c r="N294" s="713"/>
      <c r="O294" s="1071"/>
      <c r="P294" s="1018">
        <f>IF(L309=0,0,(L294/L309)*Q263*1000)</f>
        <v>0</v>
      </c>
      <c r="Q294" s="46">
        <f>IF(L309=0,0,(G294/L309)*Q263)</f>
        <v>0</v>
      </c>
      <c r="R294" s="735">
        <f>IF(Z259&lt;&gt;0,G294*M294*L259,0)</f>
        <v>0</v>
      </c>
      <c r="S294" s="772">
        <f t="shared" si="26"/>
        <v>0</v>
      </c>
      <c r="T294" s="44" t="str">
        <f>IF(OR(Z259="",Z259=0,L294=0),"",L294*M294*L259)</f>
        <v/>
      </c>
      <c r="U294" s="388" t="str">
        <f>IF(K294="","",IF(T294="","",IF(T294=0,0,IF(SUM(COUNTIF(K318:U318,SUBSTITUTE(TRIM(K294)," (s)","")),COUNTIF(K320:U320,SUBSTITUTE(TRIM(K294)," (s)","")),COUNTIF(K319:U319,SUBSTITUTE(TRIM(K294)," (s)","")),COUNTIF(K321:U321,SUBSTITUTE(TRIM(K294)," (s)","")))&gt;0,IF(ROUND(T294,3)&gt;=1,ROUND(T294,3)&amp;" L",ROUND(T294*100,0)&amp;" cl"),IF(SUM(COUNTIF(V318:AA318,SUBSTITUTE(TRIM(K294)," (s)","")),COUNTIF(V320:AA320,SUBSTITUTE(TRIM(K294)," (s)","")),COUNTIF(V319:AA319,SUBSTITUTE(TRIM(K294)," (s)","")),COUNTIF(V321:AA321,SUBSTITUTE(TRIM(K294)," (s)","")))&gt;0,IF(ROUND(T294,3)&gt;=1,ROUND(T294,3)&amp;" Kg",ROUND(T294*1000,0)&amp;" g"),"")))))</f>
        <v/>
      </c>
      <c r="V294" s="379"/>
      <c r="W294" s="714">
        <f t="shared" si="28"/>
        <v>0</v>
      </c>
      <c r="X294" s="967">
        <f t="shared" si="27"/>
        <v>0</v>
      </c>
      <c r="Y294" s="768"/>
      <c r="Z294" s="769"/>
      <c r="AA294" s="770"/>
      <c r="AB294" s="969"/>
      <c r="AC294" s="969"/>
      <c r="AD294" s="969"/>
      <c r="AE294" s="9">
        <v>1</v>
      </c>
    </row>
    <row r="295" spans="2:31" ht="15.75">
      <c r="B295" s="695" t="str">
        <f t="shared" si="30"/>
        <v>►</v>
      </c>
      <c r="C295" s="979" t="str">
        <f>C260</f>
        <v>N NOM DE VOTRE RECETTE | collez la--FAMILLE| Auteur &gt; VOUS</v>
      </c>
      <c r="D295" s="980">
        <f>D260</f>
        <v>1</v>
      </c>
      <c r="E295" s="979" t="str">
        <f>E260</f>
        <v>coupe</v>
      </c>
      <c r="F295" s="981" t="str">
        <f>F260</f>
        <v>Recette mère ► Desserts assiette</v>
      </c>
      <c r="G295" s="41"/>
      <c r="H295" s="6"/>
      <c r="I295" s="22" t="str">
        <f t="shared" si="25"/>
        <v/>
      </c>
      <c r="J295" s="50"/>
      <c r="K295" s="711"/>
      <c r="L295" s="732">
        <f>IF(OR(M295="",M295=0),0,M295*IFERROR(_xlfn.XLOOKUP(K295,K318:AA318,K319:AA319,"",0,1)*J295*IF(G295&gt;0,G295,1),IFERROR(_xlfn.XLOOKUP(K295,K320:AA320,K321:AA321,"",0,1)*J295*IF(G295&gt;0,G295,1),0)))</f>
        <v>0</v>
      </c>
      <c r="M295" s="712">
        <v>1</v>
      </c>
      <c r="N295" s="713"/>
      <c r="O295" s="1071"/>
      <c r="P295" s="1018">
        <f>IF(L309=0,0,(L295/L309)*Q263*1000)</f>
        <v>0</v>
      </c>
      <c r="Q295" s="46">
        <f>IF(L309=0,0,(G295/L309)*Q263)</f>
        <v>0</v>
      </c>
      <c r="R295" s="734">
        <f>IF(Z259&lt;&gt;0,G295*M295*L259,0)</f>
        <v>0</v>
      </c>
      <c r="S295" s="771">
        <f t="shared" si="26"/>
        <v>0</v>
      </c>
      <c r="T295" s="44" t="str">
        <f>IF(OR(Z259="",Z259=0,L295=0),"",L295*M295*L259)</f>
        <v/>
      </c>
      <c r="U295" s="388" t="str">
        <f>IF(K295="","",IF(T295="","",IF(T295=0,0,IF(SUM(COUNTIF(K318:U318,SUBSTITUTE(TRIM(K295)," (s)","")),COUNTIF(K320:U320,SUBSTITUTE(TRIM(K295)," (s)","")),COUNTIF(K319:U319,SUBSTITUTE(TRIM(K295)," (s)","")),COUNTIF(K321:U321,SUBSTITUTE(TRIM(K295)," (s)","")))&gt;0,IF(ROUND(T295,3)&gt;=1,ROUND(T295,3)&amp;" L",ROUND(T295*100,0)&amp;" cl"),IF(SUM(COUNTIF(V318:AA318,SUBSTITUTE(TRIM(K295)," (s)","")),COUNTIF(V320:AA320,SUBSTITUTE(TRIM(K295)," (s)","")),COUNTIF(V319:AA319,SUBSTITUTE(TRIM(K295)," (s)","")),COUNTIF(V321:AA321,SUBSTITUTE(TRIM(K295)," (s)","")))&gt;0,IF(ROUND(T295,3)&gt;=1,ROUND(T295,3)&amp;" Kg",ROUND(T295*1000,0)&amp;" g"),"")))))</f>
        <v/>
      </c>
      <c r="V295" s="379"/>
      <c r="W295" s="714">
        <f t="shared" si="28"/>
        <v>0</v>
      </c>
      <c r="X295" s="967">
        <f t="shared" si="27"/>
        <v>0</v>
      </c>
      <c r="Y295" s="768"/>
      <c r="Z295" s="769"/>
      <c r="AA295" s="770"/>
      <c r="AB295" s="969"/>
      <c r="AC295" s="969"/>
      <c r="AD295" s="969"/>
      <c r="AE295" s="9">
        <v>1</v>
      </c>
    </row>
    <row r="296" spans="2:31" ht="15.75">
      <c r="B296" s="695" t="str">
        <f t="shared" si="30"/>
        <v>►</v>
      </c>
      <c r="C296" s="979" t="str">
        <f>C260</f>
        <v>N NOM DE VOTRE RECETTE | collez la--FAMILLE| Auteur &gt; VOUS</v>
      </c>
      <c r="D296" s="980">
        <f>D260</f>
        <v>1</v>
      </c>
      <c r="E296" s="979" t="str">
        <f>E260</f>
        <v>coupe</v>
      </c>
      <c r="F296" s="981" t="str">
        <f>F260</f>
        <v>Recette mère ► Desserts assiette</v>
      </c>
      <c r="G296" s="41"/>
      <c r="H296" s="6"/>
      <c r="I296" s="22" t="str">
        <f t="shared" si="25"/>
        <v/>
      </c>
      <c r="J296" s="50"/>
      <c r="K296" s="711"/>
      <c r="L296" s="732">
        <f>IF(OR(M296="",M296=0),0,M296*IFERROR(_xlfn.XLOOKUP(K296,K318:AA318,K319:AA319,"",0,1)*J296*IF(G296&gt;0,G296,1),IFERROR(_xlfn.XLOOKUP(K296,K320:AA320,K321:AA321,"",0,1)*J296*IF(G296&gt;0,G296,1),0)))</f>
        <v>0</v>
      </c>
      <c r="M296" s="712">
        <v>1</v>
      </c>
      <c r="N296" s="713"/>
      <c r="O296" s="1071"/>
      <c r="P296" s="1018">
        <f>IF(L309=0,0,(L296/L309)*Q263*1000)</f>
        <v>0</v>
      </c>
      <c r="Q296" s="46">
        <f>IF(L309=0,0,(G296/L309)*Q263)</f>
        <v>0</v>
      </c>
      <c r="R296" s="735">
        <f>IF(Z259&lt;&gt;0,G296*M296*L259,0)</f>
        <v>0</v>
      </c>
      <c r="S296" s="772">
        <f t="shared" si="26"/>
        <v>0</v>
      </c>
      <c r="T296" s="44" t="str">
        <f>IF(OR(Z259="",Z259=0,L296=0),"",L296*M296*L259)</f>
        <v/>
      </c>
      <c r="U296" s="388" t="str">
        <f>IF(K296="","",IF(T296="","",IF(T296=0,0,IF(SUM(COUNTIF(K318:U318,SUBSTITUTE(TRIM(K296)," (s)","")),COUNTIF(K320:U320,SUBSTITUTE(TRIM(K296)," (s)","")),COUNTIF(K319:U319,SUBSTITUTE(TRIM(K296)," (s)","")),COUNTIF(K321:U321,SUBSTITUTE(TRIM(K296)," (s)","")))&gt;0,IF(ROUND(T296,3)&gt;=1,ROUND(T296,3)&amp;" L",ROUND(T296*100,0)&amp;" cl"),IF(SUM(COUNTIF(V318:AA318,SUBSTITUTE(TRIM(K296)," (s)","")),COUNTIF(V320:AA320,SUBSTITUTE(TRIM(K296)," (s)","")),COUNTIF(V319:AA319,SUBSTITUTE(TRIM(K296)," (s)","")),COUNTIF(V321:AA321,SUBSTITUTE(TRIM(K296)," (s)","")))&gt;0,IF(ROUND(T296,3)&gt;=1,ROUND(T296,3)&amp;" Kg",ROUND(T296*1000,0)&amp;" g"),"")))))</f>
        <v/>
      </c>
      <c r="V296" s="379"/>
      <c r="W296" s="714">
        <f t="shared" si="28"/>
        <v>0</v>
      </c>
      <c r="X296" s="967">
        <f t="shared" si="27"/>
        <v>0</v>
      </c>
      <c r="Y296" s="768"/>
      <c r="Z296" s="769"/>
      <c r="AA296" s="770"/>
      <c r="AB296" s="969"/>
      <c r="AC296" s="969"/>
      <c r="AD296" s="969"/>
      <c r="AE296" s="9">
        <v>1</v>
      </c>
    </row>
    <row r="297" spans="2:31" ht="15.75">
      <c r="B297" s="695" t="str">
        <f t="shared" si="30"/>
        <v>►</v>
      </c>
      <c r="C297" s="979" t="str">
        <f>C260</f>
        <v>N NOM DE VOTRE RECETTE | collez la--FAMILLE| Auteur &gt; VOUS</v>
      </c>
      <c r="D297" s="980">
        <f>D260</f>
        <v>1</v>
      </c>
      <c r="E297" s="979" t="str">
        <f>E260</f>
        <v>coupe</v>
      </c>
      <c r="F297" s="981" t="str">
        <f>F260</f>
        <v>Recette mère ► Desserts assiette</v>
      </c>
      <c r="G297" s="41"/>
      <c r="H297" s="6"/>
      <c r="I297" s="22" t="str">
        <f t="shared" si="25"/>
        <v/>
      </c>
      <c r="J297" s="50"/>
      <c r="K297" s="711"/>
      <c r="L297" s="732">
        <f>IF(OR(M297="",M297=0),0,M297*IFERROR(_xlfn.XLOOKUP(K297,K318:AA318,K319:AA319,"",0,1)*J297*IF(G297&gt;0,G297,1),IFERROR(_xlfn.XLOOKUP(K297,K320:AA320,K321:AA321,"",0,1)*J297*IF(G297&gt;0,G297,1),0)))</f>
        <v>0</v>
      </c>
      <c r="M297" s="712">
        <v>1</v>
      </c>
      <c r="N297" s="713"/>
      <c r="O297" s="1071"/>
      <c r="P297" s="1018">
        <f>IF(L309=0,0,(L297/L309)*Q263*1000)</f>
        <v>0</v>
      </c>
      <c r="Q297" s="46">
        <f>IF(L309=0,0,(G297/L309)*Q263)</f>
        <v>0</v>
      </c>
      <c r="R297" s="734">
        <f>IF(Z259&lt;&gt;0,G297*M297*L259,0)</f>
        <v>0</v>
      </c>
      <c r="S297" s="771">
        <f t="shared" si="26"/>
        <v>0</v>
      </c>
      <c r="T297" s="44" t="str">
        <f>IF(OR(Z259="",Z259=0,L297=0),"",L297*M297*L259)</f>
        <v/>
      </c>
      <c r="U297" s="388" t="str">
        <f>IF(K297="","",IF(T297="","",IF(T297=0,0,IF(SUM(COUNTIF(K318:U318,SUBSTITUTE(TRIM(K297)," (s)","")),COUNTIF(K320:U320,SUBSTITUTE(TRIM(K297)," (s)","")),COUNTIF(K319:U319,SUBSTITUTE(TRIM(K297)," (s)","")),COUNTIF(K321:U321,SUBSTITUTE(TRIM(K297)," (s)","")))&gt;0,IF(ROUND(T297,3)&gt;=1,ROUND(T297,3)&amp;" L",ROUND(T297*100,0)&amp;" cl"),IF(SUM(COUNTIF(V318:AA318,SUBSTITUTE(TRIM(K297)," (s)","")),COUNTIF(V320:AA320,SUBSTITUTE(TRIM(K297)," (s)","")),COUNTIF(V319:AA319,SUBSTITUTE(TRIM(K297)," (s)","")),COUNTIF(V321:AA321,SUBSTITUTE(TRIM(K297)," (s)","")))&gt;0,IF(ROUND(T297,3)&gt;=1,ROUND(T297,3)&amp;" Kg",ROUND(T297*1000,0)&amp;" g"),"")))))</f>
        <v/>
      </c>
      <c r="V297" s="379"/>
      <c r="W297" s="714">
        <f t="shared" si="28"/>
        <v>0</v>
      </c>
      <c r="X297" s="967">
        <f t="shared" si="27"/>
        <v>0</v>
      </c>
      <c r="Y297" s="768"/>
      <c r="Z297" s="769"/>
      <c r="AA297" s="770"/>
      <c r="AB297" s="969"/>
      <c r="AC297" s="969"/>
      <c r="AD297" s="969"/>
      <c r="AE297" s="9">
        <v>1</v>
      </c>
    </row>
    <row r="298" spans="2:31" ht="15.75">
      <c r="B298" s="695" t="str">
        <f t="shared" si="30"/>
        <v>►</v>
      </c>
      <c r="C298" s="979" t="str">
        <f>C260</f>
        <v>N NOM DE VOTRE RECETTE | collez la--FAMILLE| Auteur &gt; VOUS</v>
      </c>
      <c r="D298" s="980">
        <f>D260</f>
        <v>1</v>
      </c>
      <c r="E298" s="979" t="str">
        <f>E260</f>
        <v>coupe</v>
      </c>
      <c r="F298" s="981" t="str">
        <f>F260</f>
        <v>Recette mère ► Desserts assiette</v>
      </c>
      <c r="G298" s="41"/>
      <c r="H298" s="6"/>
      <c r="I298" s="22" t="str">
        <f t="shared" si="25"/>
        <v/>
      </c>
      <c r="J298" s="50"/>
      <c r="K298" s="711"/>
      <c r="L298" s="732">
        <f>IF(OR(M298="",M298=0),0,M298*IFERROR(_xlfn.XLOOKUP(K298,K318:AA318,K319:AA319,"",0,1)*J298*IF(G298&gt;0,G298,1),IFERROR(_xlfn.XLOOKUP(K298,K320:AA320,K321:AA321,"",0,1)*J298*IF(G298&gt;0,G298,1),0)))</f>
        <v>0</v>
      </c>
      <c r="M298" s="712">
        <v>1</v>
      </c>
      <c r="N298" s="713"/>
      <c r="O298" s="1071"/>
      <c r="P298" s="1018">
        <f>IF(L309=0,0,(L298/L309)*Q263*1000)</f>
        <v>0</v>
      </c>
      <c r="Q298" s="46">
        <f>IF(L309=0,0,(G298/L309)*Q263)</f>
        <v>0</v>
      </c>
      <c r="R298" s="735">
        <f>IF(Z259&lt;&gt;0,G298*M298*L259,0)</f>
        <v>0</v>
      </c>
      <c r="S298" s="772">
        <f t="shared" si="26"/>
        <v>0</v>
      </c>
      <c r="T298" s="44" t="str">
        <f>IF(OR(Z259="",Z259=0,L298=0),"",L298*M298*L259)</f>
        <v/>
      </c>
      <c r="U298" s="388" t="str">
        <f>IF(K298="","",IF(T298="","",IF(T298=0,0,IF(SUM(COUNTIF(K318:U318,SUBSTITUTE(TRIM(K298)," (s)","")),COUNTIF(K320:U320,SUBSTITUTE(TRIM(K298)," (s)","")),COUNTIF(K319:U319,SUBSTITUTE(TRIM(K298)," (s)","")),COUNTIF(K321:U321,SUBSTITUTE(TRIM(K298)," (s)","")))&gt;0,IF(ROUND(T298,3)&gt;=1,ROUND(T298,3)&amp;" L",ROUND(T298*100,0)&amp;" cl"),IF(SUM(COUNTIF(V318:AA318,SUBSTITUTE(TRIM(K298)," (s)","")),COUNTIF(V320:AA320,SUBSTITUTE(TRIM(K298)," (s)","")),COUNTIF(V319:AA319,SUBSTITUTE(TRIM(K298)," (s)","")),COUNTIF(V321:AA321,SUBSTITUTE(TRIM(K298)," (s)","")))&gt;0,IF(ROUND(T298,3)&gt;=1,ROUND(T298,3)&amp;" Kg",ROUND(T298*1000,0)&amp;" g"),"")))))</f>
        <v/>
      </c>
      <c r="V298" s="379"/>
      <c r="W298" s="714">
        <f t="shared" si="28"/>
        <v>0</v>
      </c>
      <c r="X298" s="967">
        <f t="shared" si="27"/>
        <v>0</v>
      </c>
      <c r="Y298" s="768"/>
      <c r="Z298" s="769"/>
      <c r="AA298" s="770"/>
      <c r="AB298" s="969"/>
      <c r="AC298" s="969"/>
      <c r="AD298" s="969"/>
      <c r="AE298" s="9">
        <v>1</v>
      </c>
    </row>
    <row r="299" spans="2:31" ht="15.75">
      <c r="B299" s="695" t="str">
        <f t="shared" si="30"/>
        <v>►</v>
      </c>
      <c r="C299" s="979" t="str">
        <f>C260</f>
        <v>N NOM DE VOTRE RECETTE | collez la--FAMILLE| Auteur &gt; VOUS</v>
      </c>
      <c r="D299" s="980">
        <f>D260</f>
        <v>1</v>
      </c>
      <c r="E299" s="979" t="str">
        <f>E260</f>
        <v>coupe</v>
      </c>
      <c r="F299" s="981" t="str">
        <f>F260</f>
        <v>Recette mère ► Desserts assiette</v>
      </c>
      <c r="G299" s="41"/>
      <c r="H299" s="6"/>
      <c r="I299" s="22" t="str">
        <f t="shared" si="25"/>
        <v/>
      </c>
      <c r="J299" s="50"/>
      <c r="K299" s="711"/>
      <c r="L299" s="732">
        <f>IF(OR(M299="",M299=0),0,M299*IFERROR(_xlfn.XLOOKUP(K299,K318:AA318,K319:AA319,"",0,1)*J299*IF(G299&gt;0,G299,1),IFERROR(_xlfn.XLOOKUP(K299,K320:AA320,K321:AA321,"",0,1)*J299*IF(G299&gt;0,G299,1),0)))</f>
        <v>0</v>
      </c>
      <c r="M299" s="712">
        <v>1</v>
      </c>
      <c r="N299" s="713"/>
      <c r="O299" s="1071"/>
      <c r="P299" s="1018">
        <f>IF(L309=0,0,(L299/L309)*Q263*1000)</f>
        <v>0</v>
      </c>
      <c r="Q299" s="46">
        <f>IF(L309=0,0,(G299/L309)*Q263)</f>
        <v>0</v>
      </c>
      <c r="R299" s="734">
        <f>IF(Z259&lt;&gt;0,G299*M299*L259,0)</f>
        <v>0</v>
      </c>
      <c r="S299" s="771">
        <f t="shared" si="26"/>
        <v>0</v>
      </c>
      <c r="T299" s="44" t="str">
        <f>IF(OR(Z259="",Z259=0,L299=0),"",L299*M299*L259)</f>
        <v/>
      </c>
      <c r="U299" s="388" t="str">
        <f>IF(K299="","",IF(T299="","",IF(T299=0,0,IF(SUM(COUNTIF(K318:U318,SUBSTITUTE(TRIM(K299)," (s)","")),COUNTIF(K320:U320,SUBSTITUTE(TRIM(K299)," (s)","")),COUNTIF(K319:U319,SUBSTITUTE(TRIM(K299)," (s)","")),COUNTIF(K321:U321,SUBSTITUTE(TRIM(K299)," (s)","")))&gt;0,IF(ROUND(T299,3)&gt;=1,ROUND(T299,3)&amp;" L",ROUND(T299*100,0)&amp;" cl"),IF(SUM(COUNTIF(V318:AA318,SUBSTITUTE(TRIM(K299)," (s)","")),COUNTIF(V320:AA320,SUBSTITUTE(TRIM(K299)," (s)","")),COUNTIF(V319:AA319,SUBSTITUTE(TRIM(K299)," (s)","")),COUNTIF(V321:AA321,SUBSTITUTE(TRIM(K299)," (s)","")))&gt;0,IF(ROUND(T299,3)&gt;=1,ROUND(T299,3)&amp;" Kg",ROUND(T299*1000,0)&amp;" g"),"")))))</f>
        <v/>
      </c>
      <c r="V299" s="379"/>
      <c r="W299" s="714">
        <f t="shared" si="28"/>
        <v>0</v>
      </c>
      <c r="X299" s="967">
        <f t="shared" si="27"/>
        <v>0</v>
      </c>
      <c r="Y299" s="768"/>
      <c r="Z299" s="769"/>
      <c r="AA299" s="770"/>
      <c r="AB299" s="969"/>
      <c r="AC299" s="969"/>
      <c r="AD299" s="969"/>
      <c r="AE299" s="9">
        <v>1</v>
      </c>
    </row>
    <row r="300" spans="2:31" ht="15.75">
      <c r="B300" s="695" t="str">
        <f t="shared" si="30"/>
        <v>►</v>
      </c>
      <c r="C300" s="979" t="str">
        <f>C260</f>
        <v>N NOM DE VOTRE RECETTE | collez la--FAMILLE| Auteur &gt; VOUS</v>
      </c>
      <c r="D300" s="980">
        <f>D260</f>
        <v>1</v>
      </c>
      <c r="E300" s="979" t="str">
        <f>E260</f>
        <v>coupe</v>
      </c>
      <c r="F300" s="981" t="str">
        <f>F260</f>
        <v>Recette mère ► Desserts assiette</v>
      </c>
      <c r="G300" s="41"/>
      <c r="H300" s="6"/>
      <c r="I300" s="22" t="str">
        <f t="shared" si="25"/>
        <v/>
      </c>
      <c r="J300" s="50"/>
      <c r="K300" s="711"/>
      <c r="L300" s="732">
        <f>IF(OR(M300="",M300=0),0,M300*IFERROR(_xlfn.XLOOKUP(K300,K318:AA318,K319:AA319,"",0,1)*J300*IF(G300&gt;0,G300,1),IFERROR(_xlfn.XLOOKUP(K300,K320:AA320,K321:AA321,"",0,1)*J300*IF(G300&gt;0,G300,1),0)))</f>
        <v>0</v>
      </c>
      <c r="M300" s="712">
        <v>1</v>
      </c>
      <c r="N300" s="713"/>
      <c r="O300" s="1071"/>
      <c r="P300" s="1018">
        <f>IF(L309=0,0,(L300/L309)*Q263*1000)</f>
        <v>0</v>
      </c>
      <c r="Q300" s="46">
        <f>IF(L309=0,0,(G300/L309)*Q263)</f>
        <v>0</v>
      </c>
      <c r="R300" s="735">
        <f>IF(Z259&lt;&gt;0,G300*M300*L259,0)</f>
        <v>0</v>
      </c>
      <c r="S300" s="772">
        <f t="shared" si="26"/>
        <v>0</v>
      </c>
      <c r="T300" s="44" t="str">
        <f>IF(OR(Z259="",Z259=0,L300=0),"",L300*M300*L259)</f>
        <v/>
      </c>
      <c r="U300" s="388" t="str">
        <f>IF(K300="","",IF(T300="","",IF(T300=0,0,IF(SUM(COUNTIF(K318:U318,SUBSTITUTE(TRIM(K300)," (s)","")),COUNTIF(K320:U320,SUBSTITUTE(TRIM(K300)," (s)","")),COUNTIF(K319:U319,SUBSTITUTE(TRIM(K300)," (s)","")),COUNTIF(K321:U321,SUBSTITUTE(TRIM(K300)," (s)","")))&gt;0,IF(ROUND(T300,3)&gt;=1,ROUND(T300,3)&amp;" L",ROUND(T300*100,0)&amp;" cl"),IF(SUM(COUNTIF(V318:AA318,SUBSTITUTE(TRIM(K300)," (s)","")),COUNTIF(V320:AA320,SUBSTITUTE(TRIM(K300)," (s)","")),COUNTIF(V319:AA319,SUBSTITUTE(TRIM(K300)," (s)","")),COUNTIF(V321:AA321,SUBSTITUTE(TRIM(K300)," (s)","")))&gt;0,IF(ROUND(T300,3)&gt;=1,ROUND(T300,3)&amp;" Kg",ROUND(T300*1000,0)&amp;" g"),"")))))</f>
        <v/>
      </c>
      <c r="V300" s="379"/>
      <c r="W300" s="714">
        <f t="shared" si="28"/>
        <v>0</v>
      </c>
      <c r="X300" s="967">
        <f t="shared" si="27"/>
        <v>0</v>
      </c>
      <c r="Y300" s="768"/>
      <c r="Z300" s="769"/>
      <c r="AA300" s="770"/>
      <c r="AB300" s="969"/>
      <c r="AC300" s="969"/>
      <c r="AD300" s="969"/>
      <c r="AE300" s="9">
        <v>1</v>
      </c>
    </row>
    <row r="301" spans="2:31" ht="15.75">
      <c r="B301" s="695" t="str">
        <f t="shared" si="30"/>
        <v>►</v>
      </c>
      <c r="C301" s="979" t="str">
        <f>C260</f>
        <v>N NOM DE VOTRE RECETTE | collez la--FAMILLE| Auteur &gt; VOUS</v>
      </c>
      <c r="D301" s="980">
        <f>D260</f>
        <v>1</v>
      </c>
      <c r="E301" s="979" t="str">
        <f>E260</f>
        <v>coupe</v>
      </c>
      <c r="F301" s="981" t="str">
        <f>F260</f>
        <v>Recette mère ► Desserts assiette</v>
      </c>
      <c r="G301" s="41"/>
      <c r="H301" s="6"/>
      <c r="I301" s="22" t="str">
        <f t="shared" si="25"/>
        <v/>
      </c>
      <c r="J301" s="50"/>
      <c r="K301" s="711"/>
      <c r="L301" s="732">
        <f>IF(OR(M301="",M301=0),0,M301*IFERROR(_xlfn.XLOOKUP(K301,K318:AA318,K319:AA319,"",0,1)*J301*IF(G301&gt;0,G301,1),IFERROR(_xlfn.XLOOKUP(K301,K320:AA320,K321:AA321,"",0,1)*J301*IF(G301&gt;0,G301,1),0)))</f>
        <v>0</v>
      </c>
      <c r="M301" s="712">
        <v>1</v>
      </c>
      <c r="N301" s="713"/>
      <c r="O301" s="1071"/>
      <c r="P301" s="1018">
        <f>IF(L309=0,0,(L301/L309)*Q263*1000)</f>
        <v>0</v>
      </c>
      <c r="Q301" s="46">
        <f>IF(L309=0,0,(G301/L309)*Q263)</f>
        <v>0</v>
      </c>
      <c r="R301" s="734">
        <f>IF(Z259&lt;&gt;0,G301*M301*L259,0)</f>
        <v>0</v>
      </c>
      <c r="S301" s="771">
        <f t="shared" si="26"/>
        <v>0</v>
      </c>
      <c r="T301" s="44" t="str">
        <f>IF(OR(Z259="",Z259=0,L301=0),"",L301*M301*L259)</f>
        <v/>
      </c>
      <c r="U301" s="388" t="str">
        <f>IF(K301="","",IF(T301="","",IF(T301=0,0,IF(SUM(COUNTIF(K318:U318,SUBSTITUTE(TRIM(K301)," (s)","")),COUNTIF(K320:U320,SUBSTITUTE(TRIM(K301)," (s)","")),COUNTIF(K319:U319,SUBSTITUTE(TRIM(K301)," (s)","")),COUNTIF(K321:U321,SUBSTITUTE(TRIM(K301)," (s)","")))&gt;0,IF(ROUND(T301,3)&gt;=1,ROUND(T301,3)&amp;" L",ROUND(T301*100,0)&amp;" cl"),IF(SUM(COUNTIF(V318:AA318,SUBSTITUTE(TRIM(K301)," (s)","")),COUNTIF(V320:AA320,SUBSTITUTE(TRIM(K301)," (s)","")),COUNTIF(V319:AA319,SUBSTITUTE(TRIM(K301)," (s)","")),COUNTIF(V321:AA321,SUBSTITUTE(TRIM(K301)," (s)","")))&gt;0,IF(ROUND(T301,3)&gt;=1,ROUND(T301,3)&amp;" Kg",ROUND(T301*1000,0)&amp;" g"),"")))))</f>
        <v/>
      </c>
      <c r="V301" s="379"/>
      <c r="W301" s="714">
        <f t="shared" si="28"/>
        <v>0</v>
      </c>
      <c r="X301" s="967">
        <f t="shared" si="27"/>
        <v>0</v>
      </c>
      <c r="Y301" s="768"/>
      <c r="Z301" s="769"/>
      <c r="AA301" s="770"/>
      <c r="AB301" s="969"/>
      <c r="AC301" s="969"/>
      <c r="AD301" s="969"/>
      <c r="AE301" s="9">
        <v>1</v>
      </c>
    </row>
    <row r="302" spans="2:31" ht="15.75">
      <c r="B302" s="695" t="str">
        <f t="shared" si="30"/>
        <v>►</v>
      </c>
      <c r="C302" s="979" t="str">
        <f>C260</f>
        <v>N NOM DE VOTRE RECETTE | collez la--FAMILLE| Auteur &gt; VOUS</v>
      </c>
      <c r="D302" s="980">
        <f>D260</f>
        <v>1</v>
      </c>
      <c r="E302" s="979" t="str">
        <f>E260</f>
        <v>coupe</v>
      </c>
      <c r="F302" s="981" t="str">
        <f>F260</f>
        <v>Recette mère ► Desserts assiette</v>
      </c>
      <c r="G302" s="41"/>
      <c r="H302" s="6"/>
      <c r="I302" s="22" t="str">
        <f t="shared" si="25"/>
        <v/>
      </c>
      <c r="J302" s="50"/>
      <c r="K302" s="711"/>
      <c r="L302" s="732">
        <f>IF(OR(M302="",M302=0),0,M302*IFERROR(_xlfn.XLOOKUP(K302,K318:AA318,K319:AA319,"",0,1)*J302*IF(G302&gt;0,G302,1),IFERROR(_xlfn.XLOOKUP(K302,K320:AA320,K321:AA321,"",0,1)*J302*IF(G302&gt;0,G302,1),0)))</f>
        <v>0</v>
      </c>
      <c r="M302" s="712">
        <v>1</v>
      </c>
      <c r="N302" s="713"/>
      <c r="O302" s="1071"/>
      <c r="P302" s="1018">
        <f>IF(L309=0,0,(L302/L309)*Q263*1000)</f>
        <v>0</v>
      </c>
      <c r="Q302" s="46">
        <f>IF(L309=0,0,(G302/L309)*Q263)</f>
        <v>0</v>
      </c>
      <c r="R302" s="735">
        <f>IF(Z259&lt;&gt;0,G302*M302*L259,0)</f>
        <v>0</v>
      </c>
      <c r="S302" s="772">
        <f t="shared" si="26"/>
        <v>0</v>
      </c>
      <c r="T302" s="44" t="str">
        <f>IF(OR(Z259="",Z259=0,L302=0),"",L302*M302*L259)</f>
        <v/>
      </c>
      <c r="U302" s="388" t="str">
        <f>IF(K302="","",IF(T302="","",IF(T302=0,0,IF(SUM(COUNTIF(K318:U318,SUBSTITUTE(TRIM(K302)," (s)","")),COUNTIF(K320:U320,SUBSTITUTE(TRIM(K302)," (s)","")),COUNTIF(K319:U319,SUBSTITUTE(TRIM(K302)," (s)","")),COUNTIF(K321:U321,SUBSTITUTE(TRIM(K302)," (s)","")))&gt;0,IF(ROUND(T302,3)&gt;=1,ROUND(T302,3)&amp;" L",ROUND(T302*100,0)&amp;" cl"),IF(SUM(COUNTIF(V318:AA318,SUBSTITUTE(TRIM(K302)," (s)","")),COUNTIF(V320:AA320,SUBSTITUTE(TRIM(K302)," (s)","")),COUNTIF(V319:AA319,SUBSTITUTE(TRIM(K302)," (s)","")),COUNTIF(V321:AA321,SUBSTITUTE(TRIM(K302)," (s)","")))&gt;0,IF(ROUND(T302,3)&gt;=1,ROUND(T302,3)&amp;" Kg",ROUND(T302*1000,0)&amp;" g"),"")))))</f>
        <v/>
      </c>
      <c r="V302" s="379"/>
      <c r="W302" s="714">
        <f t="shared" si="28"/>
        <v>0</v>
      </c>
      <c r="X302" s="967">
        <f t="shared" si="27"/>
        <v>0</v>
      </c>
      <c r="Y302" s="768"/>
      <c r="Z302" s="769"/>
      <c r="AA302" s="770"/>
      <c r="AB302" s="969"/>
      <c r="AC302" s="969"/>
      <c r="AD302" s="969"/>
      <c r="AE302" s="9">
        <v>1</v>
      </c>
    </row>
    <row r="303" spans="2:31" ht="15.75">
      <c r="B303" s="695" t="str">
        <f t="shared" si="30"/>
        <v>►</v>
      </c>
      <c r="C303" s="979" t="str">
        <f>C260</f>
        <v>N NOM DE VOTRE RECETTE | collez la--FAMILLE| Auteur &gt; VOUS</v>
      </c>
      <c r="D303" s="980">
        <f>D260</f>
        <v>1</v>
      </c>
      <c r="E303" s="979" t="str">
        <f>E260</f>
        <v>coupe</v>
      </c>
      <c r="F303" s="981" t="str">
        <f>F260</f>
        <v>Recette mère ► Desserts assiette</v>
      </c>
      <c r="G303" s="41"/>
      <c r="H303" s="6"/>
      <c r="I303" s="22" t="str">
        <f t="shared" si="25"/>
        <v/>
      </c>
      <c r="J303" s="50"/>
      <c r="K303" s="711"/>
      <c r="L303" s="732">
        <f>IF(OR(M303="",M303=0),0,M303*IFERROR(_xlfn.XLOOKUP(K303,K318:AA318,K319:AA319,"",0,1)*J303*IF(G303&gt;0,G303,1),IFERROR(_xlfn.XLOOKUP(K303,K320:AA320,K321:AA321,"",0,1)*J303*IF(G303&gt;0,G303,1),0)))</f>
        <v>0</v>
      </c>
      <c r="M303" s="712">
        <v>1</v>
      </c>
      <c r="N303" s="713"/>
      <c r="O303" s="1071"/>
      <c r="P303" s="1018">
        <f>IF(L309=0,0,(L303/L309)*Q263*1000)</f>
        <v>0</v>
      </c>
      <c r="Q303" s="46">
        <f>IF(L309=0,0,(G303/L309)*Q263)</f>
        <v>0</v>
      </c>
      <c r="R303" s="734">
        <f>IF(Z259&lt;&gt;0,G303*M303*L259,0)</f>
        <v>0</v>
      </c>
      <c r="S303" s="771">
        <f t="shared" si="26"/>
        <v>0</v>
      </c>
      <c r="T303" s="44" t="str">
        <f>IF(OR(Z259="",Z259=0,L303=0),"",L303*M303*L259)</f>
        <v/>
      </c>
      <c r="U303" s="380" t="str">
        <f>IF(K303="","",IF(T303="","",IF(T303=0,0,IF(SUM(COUNTIF(K318:U318,SUBSTITUTE(TRIM(K303)," (s)","")),COUNTIF(K320:U320,SUBSTITUTE(TRIM(K303)," (s)","")),COUNTIF(K319:U319,SUBSTITUTE(TRIM(K303)," (s)","")),COUNTIF(K321:U321,SUBSTITUTE(TRIM(K303)," (s)","")))&gt;0,IF(ROUND(T303,3)&gt;=1,ROUND(T303,3)&amp;" L",ROUND(T303*100,0)&amp;" cl"),IF(SUM(COUNTIF(V318:AA318,SUBSTITUTE(TRIM(K303)," (s)","")),COUNTIF(V320:AA320,SUBSTITUTE(TRIM(K303)," (s)","")),COUNTIF(V319:AA319,SUBSTITUTE(TRIM(K303)," (s)","")),COUNTIF(V321:AA321,SUBSTITUTE(TRIM(K303)," (s)","")))&gt;0,IF(ROUND(T303,3)&gt;=1,ROUND(T303,3)&amp;" Kg",ROUND(T303*1000,0)&amp;" g"),"")))))</f>
        <v/>
      </c>
      <c r="V303" s="379"/>
      <c r="W303" s="714">
        <f t="shared" si="28"/>
        <v>0</v>
      </c>
      <c r="X303" s="967">
        <f t="shared" si="27"/>
        <v>0</v>
      </c>
      <c r="Y303" s="768"/>
      <c r="Z303" s="769"/>
      <c r="AA303" s="770"/>
      <c r="AB303" s="969"/>
      <c r="AC303" s="969"/>
      <c r="AD303" s="969"/>
      <c r="AE303" s="9">
        <v>1</v>
      </c>
    </row>
    <row r="304" spans="2:31" ht="15.75">
      <c r="B304" s="695" t="str">
        <f t="shared" si="30"/>
        <v>►</v>
      </c>
      <c r="C304" s="979" t="str">
        <f>C260</f>
        <v>N NOM DE VOTRE RECETTE | collez la--FAMILLE| Auteur &gt; VOUS</v>
      </c>
      <c r="D304" s="980">
        <f>D260</f>
        <v>1</v>
      </c>
      <c r="E304" s="979" t="str">
        <f>E260</f>
        <v>coupe</v>
      </c>
      <c r="F304" s="981" t="str">
        <f>F260</f>
        <v>Recette mère ► Desserts assiette</v>
      </c>
      <c r="G304" s="41"/>
      <c r="H304" s="6"/>
      <c r="I304" s="22" t="str">
        <f t="shared" si="25"/>
        <v/>
      </c>
      <c r="J304" s="50"/>
      <c r="K304" s="711"/>
      <c r="L304" s="732">
        <f>IF(OR(M304="",M304=0),0,M304*IFERROR(_xlfn.XLOOKUP(K304,K318:AA318,K319:AA319,"",0,1)*J304*IF(G304&gt;0,G304,1),IFERROR(_xlfn.XLOOKUP(K304,K320:AA320,K321:AA321,"",0,1)*J304*IF(G304&gt;0,G304,1),0)))</f>
        <v>0</v>
      </c>
      <c r="M304" s="712">
        <v>1</v>
      </c>
      <c r="N304" s="713"/>
      <c r="O304" s="1071"/>
      <c r="P304" s="1018">
        <f>IF(L309=0,0,(L304/L309)*Q263*1000)</f>
        <v>0</v>
      </c>
      <c r="Q304" s="46">
        <f>IF(L309=0,0,(G304/L309)*Q263)</f>
        <v>0</v>
      </c>
      <c r="R304" s="735">
        <f>IF(Z259&lt;&gt;0,G304*M304*L259,0)</f>
        <v>0</v>
      </c>
      <c r="S304" s="772">
        <f t="shared" si="26"/>
        <v>0</v>
      </c>
      <c r="T304" s="44" t="str">
        <f>IF(OR(Z259="",Z259=0,L304=0),"",L304*M304*L259)</f>
        <v/>
      </c>
      <c r="U304" s="388" t="str">
        <f>IF(K304="","",IF(T304="","",IF(T304=0,0,IF(SUM(COUNTIF(K318:U318,SUBSTITUTE(TRIM(K304)," (s)","")),COUNTIF(K320:U320,SUBSTITUTE(TRIM(K304)," (s)","")),COUNTIF(K319:U319,SUBSTITUTE(TRIM(K304)," (s)","")),COUNTIF(K321:U321,SUBSTITUTE(TRIM(K304)," (s)","")))&gt;0,IF(ROUND(T304,3)&gt;=1,ROUND(T304,3)&amp;" L",ROUND(T304*100,0)&amp;" cl"),IF(SUM(COUNTIF(V318:AA318,SUBSTITUTE(TRIM(K304)," (s)","")),COUNTIF(V320:AA320,SUBSTITUTE(TRIM(K304)," (s)","")),COUNTIF(V319:AA319,SUBSTITUTE(TRIM(K304)," (s)","")),COUNTIF(V321:AA321,SUBSTITUTE(TRIM(K304)," (s)","")))&gt;0,IF(ROUND(T304,3)&gt;=1,ROUND(T304,3)&amp;" Kg",ROUND(T304*1000,0)&amp;" g"),"")))))</f>
        <v/>
      </c>
      <c r="V304" s="379"/>
      <c r="W304" s="714">
        <f t="shared" si="28"/>
        <v>0</v>
      </c>
      <c r="X304" s="967">
        <f t="shared" si="27"/>
        <v>0</v>
      </c>
      <c r="Y304" s="768"/>
      <c r="Z304" s="769"/>
      <c r="AA304" s="770"/>
      <c r="AB304" s="969"/>
      <c r="AC304" s="969"/>
      <c r="AD304" s="969"/>
      <c r="AE304" s="9">
        <v>1</v>
      </c>
    </row>
    <row r="305" spans="2:31" ht="15.75">
      <c r="B305" s="695" t="str">
        <f t="shared" si="30"/>
        <v>►</v>
      </c>
      <c r="C305" s="979" t="str">
        <f>C260</f>
        <v>N NOM DE VOTRE RECETTE | collez la--FAMILLE| Auteur &gt; VOUS</v>
      </c>
      <c r="D305" s="980">
        <f>D260</f>
        <v>1</v>
      </c>
      <c r="E305" s="979" t="str">
        <f>E260</f>
        <v>coupe</v>
      </c>
      <c r="F305" s="981" t="str">
        <f>F260</f>
        <v>Recette mère ► Desserts assiette</v>
      </c>
      <c r="G305" s="41"/>
      <c r="H305" s="6"/>
      <c r="I305" s="22" t="str">
        <f t="shared" si="25"/>
        <v/>
      </c>
      <c r="J305" s="50"/>
      <c r="K305" s="711"/>
      <c r="L305" s="732">
        <f>IF(OR(M305="",M305=0),0,M305*IFERROR(_xlfn.XLOOKUP(K305,K318:AA318,K319:AA319,"",0,1)*J305*IF(G305&gt;0,G305,1),IFERROR(_xlfn.XLOOKUP(K305,K320:AA320,K321:AA321,"",0,1)*J305*IF(G305&gt;0,G305,1),0)))</f>
        <v>0</v>
      </c>
      <c r="M305" s="712">
        <v>1</v>
      </c>
      <c r="N305" s="713"/>
      <c r="O305" s="1071"/>
      <c r="P305" s="1018">
        <f>IF(L309=0,0,(L305/L309)*Q263*1000)</f>
        <v>0</v>
      </c>
      <c r="Q305" s="46">
        <f>IF(L309=0,0,(G305/L309)*Q263)</f>
        <v>0</v>
      </c>
      <c r="R305" s="734">
        <f>IF(Z259&lt;&gt;0,G305*M305*L259,0)</f>
        <v>0</v>
      </c>
      <c r="S305" s="771">
        <f t="shared" si="26"/>
        <v>0</v>
      </c>
      <c r="T305" s="44" t="str">
        <f>IF(OR(Z259="",Z259=0,L305=0),"",L305*M305*L259)</f>
        <v/>
      </c>
      <c r="U305" s="380" t="str">
        <f>IF(K305="","",IF(T305="","",IF(T305=0,0,IF(SUM(COUNTIF(K318:U318,SUBSTITUTE(TRIM(K305)," (s)","")),COUNTIF(K320:U320,SUBSTITUTE(TRIM(K305)," (s)","")),COUNTIF(K319:U319,SUBSTITUTE(TRIM(K305)," (s)","")),COUNTIF(K321:U321,SUBSTITUTE(TRIM(K305)," (s)","")))&gt;0,IF(ROUND(T305,3)&gt;=1,ROUND(T305,3)&amp;" L",ROUND(T305*100,0)&amp;" cl"),IF(SUM(COUNTIF(V318:AA318,SUBSTITUTE(TRIM(K305)," (s)","")),COUNTIF(V320:AA320,SUBSTITUTE(TRIM(K305)," (s)","")),COUNTIF(V319:AA319,SUBSTITUTE(TRIM(K305)," (s)","")),COUNTIF(V321:AA321,SUBSTITUTE(TRIM(K305)," (s)","")))&gt;0,IF(ROUND(T305,3)&gt;=1,ROUND(T305,3)&amp;" Kg",ROUND(T305*1000,0)&amp;" g"),"")))))</f>
        <v/>
      </c>
      <c r="V305" s="379"/>
      <c r="W305" s="714">
        <f t="shared" si="28"/>
        <v>0</v>
      </c>
      <c r="X305" s="967">
        <f t="shared" si="27"/>
        <v>0</v>
      </c>
      <c r="Y305" s="768"/>
      <c r="Z305" s="769"/>
      <c r="AA305" s="770"/>
      <c r="AB305" s="969"/>
      <c r="AC305" s="969"/>
      <c r="AD305" s="969"/>
      <c r="AE305" s="9">
        <v>1</v>
      </c>
    </row>
    <row r="306" spans="2:31" ht="15.75">
      <c r="B306" s="695" t="str">
        <f t="shared" si="30"/>
        <v>►</v>
      </c>
      <c r="C306" s="979" t="str">
        <f>C260</f>
        <v>N NOM DE VOTRE RECETTE | collez la--FAMILLE| Auteur &gt; VOUS</v>
      </c>
      <c r="D306" s="980">
        <f>D260</f>
        <v>1</v>
      </c>
      <c r="E306" s="979" t="str">
        <f>E260</f>
        <v>coupe</v>
      </c>
      <c r="F306" s="981" t="str">
        <f>F260</f>
        <v>Recette mère ► Desserts assiette</v>
      </c>
      <c r="G306" s="41"/>
      <c r="H306" s="6"/>
      <c r="I306" s="22" t="str">
        <f t="shared" si="25"/>
        <v/>
      </c>
      <c r="J306" s="50"/>
      <c r="K306" s="711"/>
      <c r="L306" s="732">
        <f>IF(OR(M306="",M306=0),0,M306*IFERROR(_xlfn.XLOOKUP(K306,K318:AA318,K319:AA319,"",0,1)*J306*IF(G306&gt;0,G306,1),IFERROR(_xlfn.XLOOKUP(K306,K320:AA320,K321:AA321,"",0,1)*J306*IF(G306&gt;0,G306,1),0)))</f>
        <v>0</v>
      </c>
      <c r="M306" s="712">
        <v>1</v>
      </c>
      <c r="N306" s="713"/>
      <c r="O306" s="1071"/>
      <c r="P306" s="1018">
        <f>IF(L309=0,0,(L306/L309)*Q263*1000)</f>
        <v>0</v>
      </c>
      <c r="Q306" s="46">
        <f>IF(L309=0,0,(G306/L309)*Q263)</f>
        <v>0</v>
      </c>
      <c r="R306" s="735">
        <f>IF(Z259&lt;&gt;0,G306*M306*L259,0)</f>
        <v>0</v>
      </c>
      <c r="S306" s="772">
        <f t="shared" si="26"/>
        <v>0</v>
      </c>
      <c r="T306" s="44" t="str">
        <f>IF(OR(Z259="",Z259=0,L306=0),"",L306*M306*L259)</f>
        <v/>
      </c>
      <c r="U306" s="388" t="str">
        <f>IF(K306="","",IF(T306="","",IF(T306=0,0,IF(SUM(COUNTIF(K318:U318,SUBSTITUTE(TRIM(K306)," (s)","")),COUNTIF(K320:U320,SUBSTITUTE(TRIM(K306)," (s)","")),COUNTIF(K319:U319,SUBSTITUTE(TRIM(K306)," (s)","")),COUNTIF(K321:U321,SUBSTITUTE(TRIM(K306)," (s)","")))&gt;0,IF(ROUND(T306,3)&gt;=1,ROUND(T306,3)&amp;" L",ROUND(T306*100,0)&amp;" cl"),IF(SUM(COUNTIF(V318:AA318,SUBSTITUTE(TRIM(K306)," (s)","")),COUNTIF(V320:AA320,SUBSTITUTE(TRIM(K306)," (s)","")),COUNTIF(V319:AA319,SUBSTITUTE(TRIM(K306)," (s)","")),COUNTIF(V321:AA321,SUBSTITUTE(TRIM(K306)," (s)","")))&gt;0,IF(ROUND(T306,3)&gt;=1,ROUND(T306,3)&amp;" Kg",ROUND(T306*1000,0)&amp;" g"),"")))))</f>
        <v/>
      </c>
      <c r="V306" s="379"/>
      <c r="W306" s="714">
        <f t="shared" si="28"/>
        <v>0</v>
      </c>
      <c r="X306" s="967">
        <f t="shared" si="27"/>
        <v>0</v>
      </c>
      <c r="Y306" s="768"/>
      <c r="Z306" s="769"/>
      <c r="AA306" s="770"/>
      <c r="AE306" s="9">
        <v>1</v>
      </c>
    </row>
    <row r="307" spans="2:31" ht="15.75">
      <c r="B307" s="1286" t="s">
        <v>6</v>
      </c>
      <c r="C307" s="979" t="str">
        <f>C260</f>
        <v>N NOM DE VOTRE RECETTE | collez la--FAMILLE| Auteur &gt; VOUS</v>
      </c>
      <c r="D307" s="980">
        <f>D260</f>
        <v>1</v>
      </c>
      <c r="E307" s="979" t="str">
        <f>E260</f>
        <v>coupe</v>
      </c>
      <c r="F307" s="981" t="str">
        <f>F260</f>
        <v>Recette mère ► Desserts assiette</v>
      </c>
      <c r="G307" s="41"/>
      <c r="H307" s="6"/>
      <c r="I307" s="22" t="str">
        <f t="shared" si="25"/>
        <v/>
      </c>
      <c r="J307" s="50"/>
      <c r="K307" s="711"/>
      <c r="L307" s="732">
        <f>IF(OR(M307="",M307=0),0,M307*IFERROR(_xlfn.XLOOKUP(K307,K318:AA318,K319:AA319,"",0,1)*J307*IF(G307&gt;0,G307,1),IFERROR(_xlfn.XLOOKUP(K307,K320:AA320,K321:AA321,"",0,1)*J307*IF(G307&gt;0,G307,1),0)))</f>
        <v>0</v>
      </c>
      <c r="M307" s="712">
        <v>1</v>
      </c>
      <c r="N307" s="713"/>
      <c r="O307" s="1071"/>
      <c r="P307" s="1018">
        <f>IF(L309=0,0,(L307/L309)*Q263*1000)</f>
        <v>0</v>
      </c>
      <c r="Q307" s="46">
        <f>IF(L309=0,0,(G307/L309)*Q263)</f>
        <v>0</v>
      </c>
      <c r="R307" s="734">
        <f>IF(Z259&lt;&gt;0,G307*M307*L259,0)</f>
        <v>0</v>
      </c>
      <c r="S307" s="771">
        <f t="shared" si="26"/>
        <v>0</v>
      </c>
      <c r="T307" s="44" t="str">
        <f>IF(OR(Z259="",Z259=0,L307=0),"",L307*M307*L259)</f>
        <v/>
      </c>
      <c r="U307" s="380" t="str">
        <f>IF(K307="","",IF(T307="","",IF(T307=0,0,IF(SUM(COUNTIF(K318:U318,SUBSTITUTE(TRIM(K307)," (s)","")),COUNTIF(K320:U320,SUBSTITUTE(TRIM(K307)," (s)","")),COUNTIF(K319:U319,SUBSTITUTE(TRIM(K307)," (s)","")),COUNTIF(K321:U321,SUBSTITUTE(TRIM(K307)," (s)","")))&gt;0,IF(ROUND(T307,3)&gt;=1,ROUND(T307,3)&amp;" L",ROUND(T307*100,0)&amp;" cl"),IF(SUM(COUNTIF(V318:AA318,SUBSTITUTE(TRIM(K307)," (s)","")),COUNTIF(V320:AA320,SUBSTITUTE(TRIM(K307)," (s)","")),COUNTIF(V319:AA319,SUBSTITUTE(TRIM(K307)," (s)","")),COUNTIF(V321:AA321,SUBSTITUTE(TRIM(K307)," (s)","")))&gt;0,IF(ROUND(T307,3)&gt;=1,ROUND(T307,3)&amp;" Kg",ROUND(T307*1000,0)&amp;" g"),"")))))</f>
        <v/>
      </c>
      <c r="V307" s="379"/>
      <c r="W307" s="714">
        <f t="shared" si="28"/>
        <v>0</v>
      </c>
      <c r="X307" s="967">
        <f t="shared" si="27"/>
        <v>0</v>
      </c>
      <c r="Y307" s="768"/>
      <c r="Z307" s="769"/>
      <c r="AA307" s="770"/>
      <c r="AE307" s="9">
        <v>1</v>
      </c>
    </row>
    <row r="308" spans="2:31" ht="15.75">
      <c r="B308" s="1286" t="s">
        <v>6</v>
      </c>
      <c r="C308" s="979" t="str">
        <f>C260</f>
        <v>N NOM DE VOTRE RECETTE | collez la--FAMILLE| Auteur &gt; VOUS</v>
      </c>
      <c r="D308" s="980">
        <f>D260</f>
        <v>1</v>
      </c>
      <c r="E308" s="979" t="str">
        <f>E260</f>
        <v>coupe</v>
      </c>
      <c r="F308" s="981" t="str">
        <f>F260</f>
        <v>Recette mère ► Desserts assiette</v>
      </c>
      <c r="G308" s="51"/>
      <c r="H308" s="7"/>
      <c r="I308" s="22" t="str">
        <f t="shared" si="25"/>
        <v/>
      </c>
      <c r="J308" s="52"/>
      <c r="K308" s="711"/>
      <c r="L308" s="732">
        <f>IF(OR(M308="",M308=0),0,M308*IFERROR(_xlfn.XLOOKUP(K308,K318:AA318,K319:AA319,"",0,1)*J308*IF(G308&gt;0,G308,1),IFERROR(_xlfn.XLOOKUP(K308,K320:AA320,K321:AA321,"",0,1)*J308*IF(G308&gt;0,G308,1),0)))</f>
        <v>0</v>
      </c>
      <c r="M308" s="712">
        <v>1</v>
      </c>
      <c r="N308" s="713"/>
      <c r="O308" s="1071"/>
      <c r="P308" s="1018">
        <f>IF(L309=0,0,(L308/L309)*Q263*1000)</f>
        <v>0</v>
      </c>
      <c r="Q308" s="46">
        <f>IF(L309=0,0,(G308/L309)*Q263)</f>
        <v>0</v>
      </c>
      <c r="R308" s="735">
        <f>IF(Z259&lt;&gt;0,G308*M308*L259,0)</f>
        <v>0</v>
      </c>
      <c r="S308" s="772">
        <f t="shared" si="26"/>
        <v>0</v>
      </c>
      <c r="T308" s="44" t="str">
        <f>IF(OR(Z259="",Z259=0,L308=0),"",L308*M308*L259)</f>
        <v/>
      </c>
      <c r="U308" s="388" t="str">
        <f>IF(K308="","",IF(T308="","",IF(T308=0,0,IF(SUM(COUNTIF(K318:U318,SUBSTITUTE(TRIM(K308)," (s)","")),COUNTIF(K320:U320,SUBSTITUTE(TRIM(K308)," (s)","")),COUNTIF(K319:U319,SUBSTITUTE(TRIM(K308)," (s)","")),COUNTIF(K321:U321,SUBSTITUTE(TRIM(K308)," (s)","")))&gt;0,IF(ROUND(T308,3)&gt;=1,ROUND(T308,3)&amp;" L",ROUND(T308*100,0)&amp;" cl"),IF(SUM(COUNTIF(V318:AA318,SUBSTITUTE(TRIM(K308)," (s)","")),COUNTIF(V320:AA320,SUBSTITUTE(TRIM(K308)," (s)","")),COUNTIF(V319:AA319,SUBSTITUTE(TRIM(K308)," (s)","")),COUNTIF(V321:AA321,SUBSTITUTE(TRIM(K308)," (s)","")))&gt;0,IF(ROUND(T308,3)&gt;=1,ROUND(T308,3)&amp;" Kg",ROUND(T308*1000,0)&amp;" g"),"")))))</f>
        <v/>
      </c>
      <c r="V308" s="379"/>
      <c r="W308" s="714">
        <f t="shared" si="28"/>
        <v>0</v>
      </c>
      <c r="X308" s="967">
        <f t="shared" si="27"/>
        <v>0</v>
      </c>
      <c r="Y308" s="768"/>
      <c r="Z308" s="769"/>
      <c r="AA308" s="770"/>
      <c r="AE308" s="9">
        <v>1</v>
      </c>
    </row>
    <row r="309" spans="2:31" ht="15.75">
      <c r="B309" s="1286" t="s">
        <v>6</v>
      </c>
      <c r="C309" s="979" t="str">
        <f>C260</f>
        <v>N NOM DE VOTRE RECETTE | collez la--FAMILLE| Auteur &gt; VOUS</v>
      </c>
      <c r="D309" s="980">
        <f>D260</f>
        <v>1</v>
      </c>
      <c r="E309" s="979" t="str">
        <f>E260</f>
        <v>coupe</v>
      </c>
      <c r="F309" s="981" t="str">
        <f>F260</f>
        <v>Recette mère ► Desserts assiette</v>
      </c>
      <c r="G309" s="1309" t="s">
        <v>23</v>
      </c>
      <c r="H309" s="1310"/>
      <c r="I309" s="1310"/>
      <c r="J309" s="1310"/>
      <c r="K309" s="1310"/>
      <c r="L309" s="1311">
        <f>SUM(L264:L308)</f>
        <v>0</v>
      </c>
      <c r="M309" s="1312"/>
      <c r="N309" s="1313"/>
      <c r="O309" s="1314"/>
      <c r="P309" s="1315">
        <f>SUM(P264:P308)</f>
        <v>0</v>
      </c>
      <c r="Q309" s="1313"/>
      <c r="R309" s="1316"/>
      <c r="S309" s="1316" t="str">
        <f>"Total " &amp; T261&amp;" &gt;"</f>
        <v>Total Col.19 &gt;</v>
      </c>
      <c r="T309" s="1317">
        <f>SUM(T264:T308)</f>
        <v>0</v>
      </c>
      <c r="U309" s="1317"/>
      <c r="V309" s="1318"/>
      <c r="W309" s="1318">
        <f>SUM(W264:W308)</f>
        <v>0</v>
      </c>
      <c r="X309" s="1318"/>
      <c r="Y309" s="1318">
        <f>SUM(Y264:Y308)</f>
        <v>0</v>
      </c>
      <c r="Z309" s="1318"/>
      <c r="AA309" s="1319"/>
      <c r="AE309" s="9">
        <v>1</v>
      </c>
    </row>
    <row r="310" spans="2:31" ht="15.75">
      <c r="B310" s="1286" t="s">
        <v>6</v>
      </c>
      <c r="C310" s="979" t="str">
        <f>C260</f>
        <v>N NOM DE VOTRE RECETTE | collez la--FAMILLE| Auteur &gt; VOUS</v>
      </c>
      <c r="D310" s="980">
        <f>D260</f>
        <v>1</v>
      </c>
      <c r="E310" s="979" t="str">
        <f>E260</f>
        <v>coupe</v>
      </c>
      <c r="F310" s="981" t="str">
        <f>F260</f>
        <v>Recette mère ► Desserts assiette</v>
      </c>
      <c r="G310" s="773"/>
      <c r="H310" s="773"/>
      <c r="I310" s="773"/>
      <c r="J310" s="773"/>
      <c r="K310" s="773"/>
      <c r="L310" s="773"/>
      <c r="M310" s="773"/>
      <c r="N310" s="773"/>
      <c r="O310" s="696" t="s">
        <v>881</v>
      </c>
      <c r="P310" s="1010" cm="1">
        <f t="array" ref="P310">IF(TRIM(SUBSTITUTE(O310,CHAR(160)," "))="",0,SUMPRODUCT(--(TRIM(SUBSTITUTE(O264:O308,CHAR(160)," "))&lt;&gt;""),--ISNUMBER(SEARCH(SUBSTITUTE(TRIM(SUBSTITUTE(O310,CHAR(160)," "))," ",""),SUBSTITUTE(TRIM(SUBSTITUTE(O264:O308,CHAR(160)," "))," ","")))))</f>
        <v>0</v>
      </c>
      <c r="Q310" s="1010" cm="1">
        <f t="array" ref="Q310">IF(TRIM(SUBSTITUTE(R310,CHAR(160)," "))="",0,SUMPRODUCT(--(TRIM(SUBSTITUTE(O264:O308,CHAR(160)," "))&lt;&gt;""),--ISNUMBER(SEARCH(SUBSTITUTE(TRIM(SUBSTITUTE(R310,CHAR(160)," "))," ",""),SUBSTITUTE(TRIM(SUBSTITUTE(O264:O308,CHAR(160)," "))," ","")))))</f>
        <v>0</v>
      </c>
      <c r="R310" s="703" t="s">
        <v>887</v>
      </c>
      <c r="S310" s="809"/>
      <c r="T310" s="809"/>
      <c r="U310" s="809"/>
      <c r="V310" s="809"/>
      <c r="W310" s="775"/>
      <c r="X310" s="775"/>
      <c r="Y310" s="809"/>
      <c r="Z310" s="809"/>
      <c r="AA310" s="57" t="s">
        <v>499</v>
      </c>
      <c r="AE310" s="9">
        <v>1</v>
      </c>
    </row>
    <row r="311" spans="2:31" ht="16.5" thickBot="1">
      <c r="B311" s="1286" t="s">
        <v>6</v>
      </c>
      <c r="C311" s="979" t="str">
        <f>C260</f>
        <v>N NOM DE VOTRE RECETTE | collez la--FAMILLE| Auteur &gt; VOUS</v>
      </c>
      <c r="D311" s="980">
        <f>D260</f>
        <v>1</v>
      </c>
      <c r="E311" s="979" t="str">
        <f>E260</f>
        <v>coupe</v>
      </c>
      <c r="F311" s="981" t="str">
        <f>F260</f>
        <v>Recette mère ► Desserts assiette</v>
      </c>
      <c r="G311" s="773"/>
      <c r="H311" s="773"/>
      <c r="I311" s="773"/>
      <c r="J311" s="773"/>
      <c r="K311" s="773"/>
      <c r="L311" s="773"/>
      <c r="M311" s="773"/>
      <c r="N311" s="773"/>
      <c r="O311" s="697" t="s">
        <v>882</v>
      </c>
      <c r="P311" s="1011" cm="1">
        <f t="array" ref="P311">IF(TRIM(SUBSTITUTE(O311,CHAR(160)," "))="",0,SUMPRODUCT(--(TRIM(SUBSTITUTE(O264:O308,CHAR(160)," "))&lt;&gt;""),--ISNUMBER(SEARCH(SUBSTITUTE(TRIM(SUBSTITUTE(O311,CHAR(160)," "))," ",""),SUBSTITUTE(TRIM(SUBSTITUTE(O264:O308,CHAR(160)," "))," ","")))))</f>
        <v>0</v>
      </c>
      <c r="Q311" s="1011" cm="1">
        <f t="array" ref="Q311">IF(TRIM(SUBSTITUTE(R311,CHAR(160)," "))="",0,SUMPRODUCT(--(TRIM(SUBSTITUTE(O264:O308,CHAR(160)," "))&lt;&gt;""),--ISNUMBER(SEARCH(SUBSTITUTE(TRIM(SUBSTITUTE(R311,CHAR(160)," "))," ",""),SUBSTITUTE(TRIM(SUBSTITUTE(O264:O308,CHAR(160)," "))," ","")))))</f>
        <v>0</v>
      </c>
      <c r="R311" s="704" t="s">
        <v>893</v>
      </c>
      <c r="S311" s="742"/>
      <c r="T311" s="742"/>
      <c r="U311" s="742"/>
      <c r="V311" s="742"/>
      <c r="W311" s="776"/>
      <c r="X311" s="776"/>
      <c r="Y311" s="717" t="s">
        <v>590</v>
      </c>
      <c r="Z311" s="717" t="s">
        <v>591</v>
      </c>
      <c r="AA311" s="718" t="s">
        <v>175</v>
      </c>
      <c r="AE311" s="9">
        <v>1</v>
      </c>
    </row>
    <row r="312" spans="2:31" ht="15.75">
      <c r="B312" s="1286" t="s">
        <v>6</v>
      </c>
      <c r="C312" s="979" t="str">
        <f>C260</f>
        <v>N NOM DE VOTRE RECETTE | collez la--FAMILLE| Auteur &gt; VOUS</v>
      </c>
      <c r="D312" s="980">
        <f>D260</f>
        <v>1</v>
      </c>
      <c r="E312" s="979" t="str">
        <f>E260</f>
        <v>coupe</v>
      </c>
      <c r="F312" s="981" t="str">
        <f>F260</f>
        <v>Recette mère ► Desserts assiette</v>
      </c>
      <c r="G312" s="773"/>
      <c r="H312" s="773"/>
      <c r="I312" s="773"/>
      <c r="J312" s="773"/>
      <c r="K312" s="773"/>
      <c r="L312" s="773"/>
      <c r="M312" s="773"/>
      <c r="N312" s="773"/>
      <c r="O312" s="698" t="s">
        <v>885</v>
      </c>
      <c r="P312" s="1011" cm="1">
        <f t="array" ref="P312">IF(TRIM(SUBSTITUTE(O312,CHAR(160)," "))="",0,SUMPRODUCT(--(TRIM(SUBSTITUTE(O264:O308,CHAR(160)," "))&lt;&gt;""),--ISNUMBER(SEARCH(SUBSTITUTE(TRIM(SUBSTITUTE(O312,CHAR(160)," "))," ",""),SUBSTITUTE(TRIM(SUBSTITUTE(O264:O308,CHAR(160)," "))," ","")))))</f>
        <v>0</v>
      </c>
      <c r="Q312" s="1011" cm="1">
        <f t="array" ref="Q312">IF(TRIM(SUBSTITUTE(R312,CHAR(160)," "))="",0,SUMPRODUCT(--(TRIM(SUBSTITUTE(O264:O308,CHAR(160)," "))&lt;&gt;""),--ISNUMBER(SEARCH(SUBSTITUTE(TRIM(SUBSTITUTE(R312,CHAR(160)," "))," ",""),SUBSTITUTE(TRIM(SUBSTITUTE(O264:O308,CHAR(160)," "))," ","")))))</f>
        <v>0</v>
      </c>
      <c r="R312" s="705" t="s">
        <v>888</v>
      </c>
      <c r="S312" s="742"/>
      <c r="T312" s="742"/>
      <c r="U312" s="742"/>
      <c r="V312" s="742"/>
      <c r="W312" s="776"/>
      <c r="X312" s="755" t="s">
        <v>595</v>
      </c>
      <c r="Y312" s="750">
        <v>0.64583333333333337</v>
      </c>
      <c r="Z312" s="750">
        <v>0.6875</v>
      </c>
      <c r="AA312" s="746">
        <f>Z312-Y312</f>
        <v>4.166666666666663E-2</v>
      </c>
      <c r="AE312" s="9">
        <v>1</v>
      </c>
    </row>
    <row r="313" spans="2:31" ht="16.5" thickBot="1">
      <c r="B313" s="1286" t="s">
        <v>6</v>
      </c>
      <c r="C313" s="979" t="str">
        <f>C260</f>
        <v>N NOM DE VOTRE RECETTE | collez la--FAMILLE| Auteur &gt; VOUS</v>
      </c>
      <c r="D313" s="980">
        <f>D260</f>
        <v>1</v>
      </c>
      <c r="E313" s="979" t="str">
        <f>E260</f>
        <v>coupe</v>
      </c>
      <c r="F313" s="981" t="str">
        <f>F260</f>
        <v>Recette mère ► Desserts assiette</v>
      </c>
      <c r="G313" s="773"/>
      <c r="H313" s="773"/>
      <c r="I313" s="773"/>
      <c r="J313" s="773"/>
      <c r="K313" s="773"/>
      <c r="L313" s="773"/>
      <c r="M313" s="773"/>
      <c r="N313" s="773"/>
      <c r="O313" s="699" t="s">
        <v>883</v>
      </c>
      <c r="P313" s="1011" cm="1">
        <f t="array" ref="P313">IF(TRIM(SUBSTITUTE(O313,CHAR(160)," "))="",0,SUMPRODUCT(--(TRIM(SUBSTITUTE(O264:O308,CHAR(160)," "))&lt;&gt;""),--ISNUMBER(SEARCH(SUBSTITUTE(TRIM(SUBSTITUTE(O313,CHAR(160)," "))," ",""),SUBSTITUTE(TRIM(SUBSTITUTE(O264:O308,CHAR(160)," "))," ","")))))</f>
        <v>0</v>
      </c>
      <c r="Q313" s="1011" cm="1">
        <f t="array" ref="Q313">IF(TRIM(SUBSTITUTE(R313,CHAR(160)," "))="",0,SUMPRODUCT(--(TRIM(SUBSTITUTE(O264:O308,CHAR(160)," "))&lt;&gt;""),--ISNUMBER(SEARCH(SUBSTITUTE(TRIM(SUBSTITUTE(R313,CHAR(160)," "))," ",""),SUBSTITUTE(TRIM(SUBSTITUTE(O264:O308,CHAR(160)," "))," ","")))))</f>
        <v>0</v>
      </c>
      <c r="R313" s="706" t="s">
        <v>889</v>
      </c>
      <c r="S313" s="742"/>
      <c r="T313" s="742"/>
      <c r="U313" s="742"/>
      <c r="V313" s="742"/>
      <c r="W313" s="776"/>
      <c r="X313" s="755" t="s">
        <v>592</v>
      </c>
      <c r="Y313" s="220">
        <v>72</v>
      </c>
      <c r="Z313" s="203">
        <v>5</v>
      </c>
      <c r="AA313" s="808"/>
      <c r="AE313" s="9">
        <v>1</v>
      </c>
    </row>
    <row r="314" spans="2:31" ht="15.75">
      <c r="B314" s="1286" t="s">
        <v>6</v>
      </c>
      <c r="C314" s="979" t="str">
        <f>C260</f>
        <v>N NOM DE VOTRE RECETTE | collez la--FAMILLE| Auteur &gt; VOUS</v>
      </c>
      <c r="D314" s="980">
        <f>D260</f>
        <v>1</v>
      </c>
      <c r="E314" s="979" t="str">
        <f>E260</f>
        <v>coupe</v>
      </c>
      <c r="F314" s="981" t="str">
        <f>F260</f>
        <v>Recette mère ► Desserts assiette</v>
      </c>
      <c r="G314" s="773"/>
      <c r="H314" s="773"/>
      <c r="I314" s="773"/>
      <c r="J314" s="773"/>
      <c r="K314" s="773"/>
      <c r="L314" s="773"/>
      <c r="M314" s="773"/>
      <c r="N314" s="773"/>
      <c r="O314" s="700" t="s">
        <v>884</v>
      </c>
      <c r="P314" s="1011" cm="1">
        <f t="array" ref="P314">IF(TRIM(SUBSTITUTE(O314,CHAR(160)," "))="",0,SUMPRODUCT(--(TRIM(SUBSTITUTE(O264:O308,CHAR(160)," "))&lt;&gt;""),--ISNUMBER(SEARCH(SUBSTITUTE(TRIM(SUBSTITUTE(O314,CHAR(160)," "))," ",""),SUBSTITUTE(TRIM(SUBSTITUTE(O264:O308,CHAR(160)," "))," ","")))))</f>
        <v>0</v>
      </c>
      <c r="Q314" s="1011" cm="1">
        <f t="array" ref="Q314">IF(TRIM(SUBSTITUTE(R314,CHAR(160)," "))="",0,SUMPRODUCT(--(TRIM(SUBSTITUTE(O264:O308,CHAR(160)," "))&lt;&gt;""),--ISNUMBER(SEARCH(SUBSTITUTE(TRIM(SUBSTITUTE(R314,CHAR(160)," "))," ",""),SUBSTITUTE(TRIM(SUBSTITUTE(O264:O308,CHAR(160)," "))," ","")))))</f>
        <v>0</v>
      </c>
      <c r="R314" s="707" t="s">
        <v>890</v>
      </c>
      <c r="S314" s="810"/>
      <c r="T314" s="810"/>
      <c r="U314" s="810"/>
      <c r="V314" s="810"/>
      <c r="W314" s="1084"/>
      <c r="X314" s="723" t="s">
        <v>596</v>
      </c>
      <c r="Y314" s="750">
        <v>0.55208333333333337</v>
      </c>
      <c r="Z314" s="756" t="s">
        <v>614</v>
      </c>
      <c r="AA314" s="728">
        <v>46055.744381828707</v>
      </c>
      <c r="AE314" s="9">
        <v>1</v>
      </c>
    </row>
    <row r="315" spans="2:31" ht="15.75">
      <c r="B315" s="1286" t="s">
        <v>6</v>
      </c>
      <c r="C315" s="979" t="str">
        <f>C260</f>
        <v>N NOM DE VOTRE RECETTE | collez la--FAMILLE| Auteur &gt; VOUS</v>
      </c>
      <c r="D315" s="980">
        <f>D260</f>
        <v>1</v>
      </c>
      <c r="E315" s="979" t="str">
        <f>E260</f>
        <v>coupe</v>
      </c>
      <c r="F315" s="981" t="str">
        <f>F260</f>
        <v>Recette mère ► Desserts assiette</v>
      </c>
      <c r="G315" s="773"/>
      <c r="H315" s="773"/>
      <c r="I315" s="773"/>
      <c r="J315" s="773"/>
      <c r="K315" s="773"/>
      <c r="L315" s="773"/>
      <c r="M315" s="773"/>
      <c r="N315" s="773"/>
      <c r="O315" s="701" t="s">
        <v>880</v>
      </c>
      <c r="P315" s="1011" cm="1">
        <f t="array" ref="P315">IF(TRIM(SUBSTITUTE(O315,CHAR(160)," "))="",0,SUMPRODUCT(--(TRIM(SUBSTITUTE(O264:O308,CHAR(160)," "))&lt;&gt;""),--ISNUMBER(SEARCH(SUBSTITUTE(TRIM(SUBSTITUTE(O315,CHAR(160)," "))," ",""),SUBSTITUTE(TRIM(SUBSTITUTE(O264:O308,CHAR(160)," "))," ","")))))</f>
        <v>0</v>
      </c>
      <c r="Q315" s="1011" cm="1">
        <f t="array" ref="Q315">IF(TRIM(SUBSTITUTE(R315,CHAR(160)," "))="",0,SUMPRODUCT(--(TRIM(SUBSTITUTE(O264:O308,CHAR(160)," "))&lt;&gt;""),--ISNUMBER(SEARCH(SUBSTITUTE(TRIM(SUBSTITUTE(R315,CHAR(160)," "))," ",""),SUBSTITUTE(TRIM(SUBSTITUTE(O264:O308,CHAR(160)," "))," ","")))))</f>
        <v>0</v>
      </c>
      <c r="R315" s="708" t="s">
        <v>891</v>
      </c>
      <c r="S315" s="742"/>
      <c r="T315" s="742"/>
      <c r="U315" s="742"/>
      <c r="V315" s="742"/>
      <c r="W315" s="776"/>
      <c r="X315" s="755" t="s">
        <v>592</v>
      </c>
      <c r="Y315" s="220">
        <v>3</v>
      </c>
      <c r="Z315" s="745" t="s">
        <v>615</v>
      </c>
      <c r="AA315" s="744">
        <v>46057.744386574072</v>
      </c>
      <c r="AE315" s="9">
        <v>1</v>
      </c>
    </row>
    <row r="316" spans="2:31" ht="15.75">
      <c r="B316" s="1286" t="s">
        <v>6</v>
      </c>
      <c r="C316" s="979" t="str">
        <f>C260</f>
        <v>N NOM DE VOTRE RECETTE | collez la--FAMILLE| Auteur &gt; VOUS</v>
      </c>
      <c r="D316" s="980">
        <f>D260</f>
        <v>1</v>
      </c>
      <c r="E316" s="979" t="str">
        <f>E260</f>
        <v>coupe</v>
      </c>
      <c r="F316" s="981" t="str">
        <f>F260</f>
        <v>Recette mère ► Desserts assiette</v>
      </c>
      <c r="G316" s="773"/>
      <c r="H316" s="773"/>
      <c r="I316" s="773"/>
      <c r="J316" s="773"/>
      <c r="K316" s="773"/>
      <c r="L316" s="773"/>
      <c r="M316" s="773"/>
      <c r="N316" s="773"/>
      <c r="O316" s="702" t="s">
        <v>886</v>
      </c>
      <c r="P316" s="1012" cm="1">
        <f t="array" ref="P316">IF(TRIM(SUBSTITUTE(O316,CHAR(160)," "))="",0,SUMPRODUCT(--(TRIM(SUBSTITUTE(O264:O308,CHAR(160)," "))&lt;&gt;""),--ISNUMBER(SEARCH(SUBSTITUTE(TRIM(SUBSTITUTE(O316,CHAR(160)," "))," ",""),SUBSTITUTE(TRIM(SUBSTITUTE(O264:O308,CHAR(160)," "))," ","")))))</f>
        <v>0</v>
      </c>
      <c r="Q316" s="1012" cm="1">
        <f t="array" ref="Q316">IF(TRIM(SUBSTITUTE(R316,CHAR(160)," "))="",0,SUMPRODUCT(--(TRIM(SUBSTITUTE(O264:O308,CHAR(160)," "))&lt;&gt;""),--ISNUMBER(SEARCH(SUBSTITUTE(TRIM(SUBSTITUTE(R316,CHAR(160)," "))," ",""),SUBSTITUTE(TRIM(SUBSTITUTE(O264:O308,CHAR(160)," "))," ","")))))</f>
        <v>0</v>
      </c>
      <c r="R316" s="709" t="s">
        <v>892</v>
      </c>
      <c r="S316" s="742"/>
      <c r="T316" s="742"/>
      <c r="U316" s="742"/>
      <c r="V316" s="742"/>
      <c r="W316" s="777"/>
      <c r="X316" s="777"/>
      <c r="Y316" s="220"/>
      <c r="Z316" s="721"/>
      <c r="AA316" s="722"/>
      <c r="AE316" s="9">
        <v>1</v>
      </c>
    </row>
    <row r="317" spans="2:31" ht="15.75">
      <c r="B317" s="1286" t="s">
        <v>6</v>
      </c>
      <c r="C317" s="979" t="str">
        <f>C260</f>
        <v>N NOM DE VOTRE RECETTE | collez la--FAMILLE| Auteur &gt; VOUS</v>
      </c>
      <c r="D317" s="980">
        <f>D260</f>
        <v>1</v>
      </c>
      <c r="E317" s="979" t="str">
        <f>E260</f>
        <v>coupe</v>
      </c>
      <c r="F317" s="981" t="str">
        <f>F260</f>
        <v>Recette mère ► Desserts assiette</v>
      </c>
      <c r="G317" s="773"/>
      <c r="H317" s="773"/>
      <c r="I317" s="773"/>
      <c r="J317" s="773"/>
      <c r="K317" s="773"/>
      <c r="L317" s="773"/>
      <c r="M317" s="434"/>
      <c r="N317" s="434" t="str">
        <f>"Table de recherche les "&amp;V261&amp;" à "&amp;AA261&amp;" sont réservées aux poids Kg ▼ "</f>
        <v xml:space="preserve">Table de recherche les Col.21 à Col.26 sont réservées aux poids Kg ▼ </v>
      </c>
      <c r="O317" s="1072"/>
      <c r="P317" s="1088" t="str" cm="1">
        <f t="array" ref="P317">"Total Allergènes "&amp;SUMPRODUCT(--IFERROR(P310:Q316&gt;0,FALSE))</f>
        <v>Total Allergènes 0</v>
      </c>
      <c r="Q317" s="778"/>
      <c r="R317" s="778"/>
      <c r="S317" s="778"/>
      <c r="T317" s="778"/>
      <c r="U317" s="741"/>
      <c r="V317" s="779"/>
      <c r="W317" s="752" t="s">
        <v>616</v>
      </c>
      <c r="X317" s="752"/>
      <c r="Y317" s="751" t="s">
        <v>617</v>
      </c>
      <c r="Z317" s="435"/>
      <c r="AA317" s="436"/>
      <c r="AE317" s="9">
        <v>1</v>
      </c>
    </row>
    <row r="318" spans="2:31" ht="15.75">
      <c r="B318" s="1286" t="s">
        <v>6</v>
      </c>
      <c r="C318" s="979" t="str">
        <f>C260</f>
        <v>N NOM DE VOTRE RECETTE | collez la--FAMILLE| Auteur &gt; VOUS</v>
      </c>
      <c r="D318" s="980">
        <f>D260</f>
        <v>1</v>
      </c>
      <c r="E318" s="979" t="str">
        <f>E260</f>
        <v>coupe</v>
      </c>
      <c r="F318" s="981" t="str">
        <f>F260</f>
        <v>Recette mère ► Desserts assiette</v>
      </c>
      <c r="G318" s="780"/>
      <c r="H318" s="780"/>
      <c r="I318" s="780"/>
      <c r="J318" s="196" t="str">
        <f>"Collez dans " &amp;K261&amp;" ►"</f>
        <v>Collez dans Col.10 ►</v>
      </c>
      <c r="K318" s="1082" t="s">
        <v>57</v>
      </c>
      <c r="L318" s="1082" t="s">
        <v>57</v>
      </c>
      <c r="M318" s="1082" t="s">
        <v>57</v>
      </c>
      <c r="N318" s="56" t="s">
        <v>67</v>
      </c>
      <c r="O318" s="56" t="s">
        <v>66</v>
      </c>
      <c r="P318" s="56" t="s">
        <v>65</v>
      </c>
      <c r="Q318" s="56" t="s">
        <v>64</v>
      </c>
      <c r="R318" s="55" t="s">
        <v>63</v>
      </c>
      <c r="S318" s="55" t="s">
        <v>62</v>
      </c>
      <c r="T318" s="55" t="s">
        <v>61</v>
      </c>
      <c r="U318" s="55" t="s">
        <v>60</v>
      </c>
      <c r="V318" s="726" t="s">
        <v>55</v>
      </c>
      <c r="W318" s="54" t="s">
        <v>56</v>
      </c>
      <c r="X318" s="1082" t="s">
        <v>57</v>
      </c>
      <c r="Y318" s="48" t="s">
        <v>59</v>
      </c>
      <c r="Z318" s="522" t="s">
        <v>53</v>
      </c>
      <c r="AA318" s="725" t="s">
        <v>58</v>
      </c>
      <c r="AE318" s="9">
        <v>1</v>
      </c>
    </row>
    <row r="319" spans="2:31" ht="15.75">
      <c r="B319" s="1286" t="s">
        <v>6</v>
      </c>
      <c r="C319" s="979" t="str">
        <f>C260</f>
        <v>N NOM DE VOTRE RECETTE | collez la--FAMILLE| Auteur &gt; VOUS</v>
      </c>
      <c r="D319" s="980">
        <f>D260</f>
        <v>1</v>
      </c>
      <c r="E319" s="979" t="str">
        <f>E260</f>
        <v>coupe</v>
      </c>
      <c r="F319" s="981" t="str">
        <f>F260</f>
        <v>Recette mère ► Desserts assiette</v>
      </c>
      <c r="G319" s="780"/>
      <c r="H319" s="780"/>
      <c r="I319" s="780"/>
      <c r="J319" s="196"/>
      <c r="K319" s="1083">
        <v>0</v>
      </c>
      <c r="L319" s="1083">
        <v>0</v>
      </c>
      <c r="M319" s="1083">
        <v>0</v>
      </c>
      <c r="N319" s="739">
        <v>0.2</v>
      </c>
      <c r="O319" s="439">
        <v>0.33300000000000002</v>
      </c>
      <c r="P319" s="439">
        <v>0.25</v>
      </c>
      <c r="Q319" s="439">
        <v>0.5</v>
      </c>
      <c r="R319" s="439">
        <v>1E-3</v>
      </c>
      <c r="S319" s="439">
        <v>0.01</v>
      </c>
      <c r="T319" s="439">
        <v>0.1</v>
      </c>
      <c r="U319" s="439">
        <v>1</v>
      </c>
      <c r="V319" s="437">
        <v>1</v>
      </c>
      <c r="W319" s="437">
        <v>1E-3</v>
      </c>
      <c r="X319" s="1083">
        <v>0</v>
      </c>
      <c r="Y319" s="437">
        <v>0.5</v>
      </c>
      <c r="Z319" s="437">
        <v>0.33333000000000002</v>
      </c>
      <c r="AA319" s="740">
        <v>0.25</v>
      </c>
      <c r="AE319" s="9">
        <v>1</v>
      </c>
    </row>
    <row r="320" spans="2:31" ht="15.75">
      <c r="B320" s="1286" t="s">
        <v>6</v>
      </c>
      <c r="C320" s="979" t="str">
        <f>C260</f>
        <v>N NOM DE VOTRE RECETTE | collez la--FAMILLE| Auteur &gt; VOUS</v>
      </c>
      <c r="D320" s="980">
        <f>D260</f>
        <v>1</v>
      </c>
      <c r="E320" s="979" t="str">
        <f>E260</f>
        <v>coupe</v>
      </c>
      <c r="F320" s="981" t="str">
        <f>F260</f>
        <v>Recette mère ► Desserts assiette</v>
      </c>
      <c r="G320" s="780"/>
      <c r="H320" s="780"/>
      <c r="I320" s="780"/>
      <c r="J320" s="196" t="str">
        <f>J318</f>
        <v>Collez dans Col.10 ►</v>
      </c>
      <c r="K320" s="1082" t="s">
        <v>57</v>
      </c>
      <c r="L320" s="1082" t="s">
        <v>57</v>
      </c>
      <c r="M320" s="1082" t="s">
        <v>57</v>
      </c>
      <c r="N320" s="781" t="s">
        <v>77</v>
      </c>
      <c r="O320" s="781" t="s">
        <v>76</v>
      </c>
      <c r="P320" s="56" t="s">
        <v>75</v>
      </c>
      <c r="Q320" s="56" t="s">
        <v>74</v>
      </c>
      <c r="R320" s="56" t="s">
        <v>52</v>
      </c>
      <c r="S320" s="49" t="s">
        <v>73</v>
      </c>
      <c r="T320" s="49" t="s">
        <v>72</v>
      </c>
      <c r="U320" s="49" t="s">
        <v>54</v>
      </c>
      <c r="V320" s="782" t="s">
        <v>68</v>
      </c>
      <c r="W320" s="783" t="s">
        <v>51</v>
      </c>
      <c r="X320" s="1082" t="s">
        <v>57</v>
      </c>
      <c r="Y320" s="783" t="s">
        <v>71</v>
      </c>
      <c r="Z320" s="782" t="s">
        <v>70</v>
      </c>
      <c r="AA320" s="784" t="s">
        <v>69</v>
      </c>
      <c r="AE320" s="9">
        <v>1</v>
      </c>
    </row>
    <row r="321" spans="2:31" ht="15.75">
      <c r="B321" s="1286" t="s">
        <v>6</v>
      </c>
      <c r="C321" s="979" t="str">
        <f>C260</f>
        <v>N NOM DE VOTRE RECETTE | collez la--FAMILLE| Auteur &gt; VOUS</v>
      </c>
      <c r="D321" s="980">
        <f>D260</f>
        <v>1</v>
      </c>
      <c r="E321" s="979" t="str">
        <f>E260</f>
        <v>coupe</v>
      </c>
      <c r="F321" s="981" t="str">
        <f>F260</f>
        <v>Recette mère ► Desserts assiette</v>
      </c>
      <c r="G321" s="780"/>
      <c r="H321" s="780"/>
      <c r="I321" s="780"/>
      <c r="J321" s="196"/>
      <c r="K321" s="1083">
        <v>0</v>
      </c>
      <c r="L321" s="1083">
        <v>0</v>
      </c>
      <c r="M321" s="1083">
        <v>0</v>
      </c>
      <c r="N321" s="739">
        <v>1E-3</v>
      </c>
      <c r="O321" s="439">
        <v>4.0000000000000001E-3</v>
      </c>
      <c r="P321" s="439">
        <v>0.22500000000000001</v>
      </c>
      <c r="Q321" s="439">
        <v>0.1</v>
      </c>
      <c r="R321" s="439">
        <v>1.4999999999999999E-2</v>
      </c>
      <c r="S321" s="439">
        <v>5.0000000000000001E-3</v>
      </c>
      <c r="T321" s="439">
        <v>5.0000000000000001E-3</v>
      </c>
      <c r="U321" s="439">
        <v>0.35</v>
      </c>
      <c r="V321" s="437">
        <v>2.835E-2</v>
      </c>
      <c r="W321" s="437">
        <v>0.13</v>
      </c>
      <c r="X321" s="1083">
        <v>0</v>
      </c>
      <c r="Y321" s="437">
        <v>0.22500000000000001</v>
      </c>
      <c r="Z321" s="437">
        <v>0.23</v>
      </c>
      <c r="AA321" s="740">
        <v>0.2</v>
      </c>
      <c r="AE321" s="9">
        <v>1</v>
      </c>
    </row>
    <row r="322" spans="2:31" ht="18.75">
      <c r="B322" s="1286" t="s">
        <v>6</v>
      </c>
      <c r="C322" s="1026" t="str">
        <f>C260</f>
        <v>N NOM DE VOTRE RECETTE | collez la--FAMILLE| Auteur &gt; VOUS</v>
      </c>
      <c r="D322" s="1027">
        <f>D260</f>
        <v>1</v>
      </c>
      <c r="E322" s="1027" t="str">
        <f>E260</f>
        <v>coupe</v>
      </c>
      <c r="F322" s="1028" t="str">
        <f>F260</f>
        <v>Recette mère ► Desserts assiette</v>
      </c>
      <c r="G322" s="811"/>
      <c r="H322" s="811"/>
      <c r="I322" s="811"/>
      <c r="J322" s="811"/>
      <c r="K322" s="811"/>
      <c r="L322" s="441" t="s">
        <v>664</v>
      </c>
      <c r="M322" s="817" t="str">
        <f ca="1">"⓬  PHASES DE PROGRESSION  ▼  largeur "&amp;SUM(N252:V252)</f>
        <v>⓬  PHASES DE PROGRESSION  ▼  largeur 142</v>
      </c>
      <c r="N322" s="785"/>
      <c r="O322" s="1005"/>
      <c r="P322" s="1005"/>
      <c r="Q322" s="1005"/>
      <c r="R322" s="809"/>
      <c r="S322" s="786"/>
      <c r="T322" s="812"/>
      <c r="U322" s="812"/>
      <c r="V322" s="787"/>
      <c r="W322" s="787"/>
      <c r="X322" s="787"/>
      <c r="Y322" s="787"/>
      <c r="Z322" s="787"/>
      <c r="AA322" s="57" t="s">
        <v>80</v>
      </c>
      <c r="AE322" s="9">
        <v>1</v>
      </c>
    </row>
    <row r="323" spans="2:31" ht="18.75">
      <c r="B323" s="1286" t="s">
        <v>6</v>
      </c>
      <c r="C323" s="979" t="str">
        <f>C260</f>
        <v>N NOM DE VOTRE RECETTE | collez la--FAMILLE| Auteur &gt; VOUS</v>
      </c>
      <c r="D323" s="980">
        <f>D260</f>
        <v>1</v>
      </c>
      <c r="E323" s="979" t="str">
        <f>E260</f>
        <v>coupe</v>
      </c>
      <c r="F323" s="981" t="str">
        <f>F260</f>
        <v>Recette mère ► Desserts assiette</v>
      </c>
      <c r="G323" s="720"/>
      <c r="H323" s="720"/>
      <c r="I323" s="720"/>
      <c r="J323" s="720"/>
      <c r="K323" s="960" t="str" cm="1">
        <f t="array" ref="K323">IF(SUMPRODUCT((N323:U323&lt;&gt;"")*1)=0,"",SUMPRODUCT((N323:U323&lt;&gt;"")*(LEN(TRIM(SUBSTITUTE(N323:U323,CHAR(160)," "))) - LEN(SUBSTITUTE(TRIM(SUBSTITUTE(N323:U323,CHAR(160)," "))," ","")) + 1)) &amp; " mot" &amp; IF(SUMPRODUCT((N323:U323&lt;&gt;"")*(LEN(TRIM(SUBSTITUTE(N323:U323,CHAR(160)," "))) - LEN(SUBSTITUTE(TRIM(SUBSTITUTE(N323:U323,CHAR(160)," "))," ","")) + 1))&gt;1,"s",""))</f>
        <v>7 mots</v>
      </c>
      <c r="L323" s="961" t="str" cm="1">
        <f t="array" ref="L323">SUMPRODUCT(--(N323:U323&lt;&gt;""), LEN(TRIM(SUBSTITUTE(N323:U323, CHAR(160), "")))) &amp; " Car."</f>
        <v>30 Car.</v>
      </c>
      <c r="M323" s="1087">
        <v>0</v>
      </c>
      <c r="N323" s="61" t="s">
        <v>84</v>
      </c>
      <c r="O323" s="61"/>
      <c r="P323" s="61"/>
      <c r="Q323" s="61"/>
      <c r="R323" s="61"/>
      <c r="S323" s="61"/>
      <c r="T323" s="61"/>
      <c r="U323" s="1035"/>
      <c r="V323" s="19"/>
      <c r="W323" s="1036" t="s">
        <v>901</v>
      </c>
      <c r="X323" s="715">
        <v>120</v>
      </c>
      <c r="Y323" s="1038" t="str">
        <f>Y257</f>
        <v>⓫  Dupliquée pour</v>
      </c>
      <c r="Z323" s="1039">
        <f>Z257</f>
        <v>727</v>
      </c>
      <c r="AA323" s="1040" t="str">
        <f>AA257</f>
        <v>portions</v>
      </c>
      <c r="AE323" s="9">
        <v>1</v>
      </c>
    </row>
    <row r="324" spans="2:31" ht="15.75">
      <c r="B324" s="1286" t="s">
        <v>6</v>
      </c>
      <c r="C324" s="979" t="str">
        <f>C260</f>
        <v>N NOM DE VOTRE RECETTE | collez la--FAMILLE| Auteur &gt; VOUS</v>
      </c>
      <c r="D324" s="980">
        <f>D260</f>
        <v>1</v>
      </c>
      <c r="E324" s="979" t="str">
        <f>E260</f>
        <v>coupe</v>
      </c>
      <c r="F324" s="981" t="str">
        <f>F260</f>
        <v>Recette mère ► Desserts assiette</v>
      </c>
      <c r="G324" s="813"/>
      <c r="H324" s="58"/>
      <c r="I324" s="58" t="s">
        <v>83</v>
      </c>
      <c r="J324" s="59">
        <f>ROWS(K324:K324)</f>
        <v>1</v>
      </c>
      <c r="K324" s="60" t="str" cm="1">
        <f t="array" ref="K324">IF(SUMPRODUCT((N324:U324&lt;&gt;"")*1)=0,"",SUMPRODUCT((N324:U324&lt;&gt;"")*(LEN(TRIM(SUBSTITUTE(N324:U324,CHAR(160)," "))) - LEN(SUBSTITUTE(TRIM(SUBSTITUTE(N324:U324,CHAR(160)," "))," ","")) + 1)) &amp; " mot" &amp; IF(SUMPRODUCT((N324:U324&lt;&gt;"")*(LEN(TRIM(SUBSTITUTE(N324:U324,CHAR(160)," "))) - LEN(SUBSTITUTE(TRIM(SUBSTITUTE(N324:U324,CHAR(160)," "))," ","")) + 1))&gt;1,"s",""))</f>
        <v/>
      </c>
      <c r="L324" s="788" t="str" cm="1">
        <f t="array" ref="L324">SUMPRODUCT(--(N324:U324&lt;&gt;""), LEN(TRIM(SUBSTITUTE(N324:U324, CHAR(160), "")))) &amp; " Car."</f>
        <v>0 Car.</v>
      </c>
      <c r="M324" s="70" t="str">
        <f>IF(ISBLANK(N324),"",LARGE(M323:M323,1)+1)</f>
        <v/>
      </c>
      <c r="N324" s="61"/>
      <c r="O324" s="61"/>
      <c r="P324" s="61"/>
      <c r="Q324" s="61"/>
      <c r="R324" s="61"/>
      <c r="S324" s="61"/>
      <c r="T324" s="61"/>
      <c r="U324" s="944"/>
      <c r="V324" s="19"/>
      <c r="W324" s="944" t="str">
        <f>"Poids de sauce par "&amp;X328</f>
        <v>Poids de sauce par barquette(s)</v>
      </c>
      <c r="X324" s="736">
        <v>60</v>
      </c>
      <c r="Y324" s="196" t="s">
        <v>612</v>
      </c>
      <c r="Z324" s="710">
        <f>W309/Z323</f>
        <v>0</v>
      </c>
      <c r="AA324" s="816"/>
      <c r="AE324" s="9">
        <v>1</v>
      </c>
    </row>
    <row r="325" spans="2:31" ht="23.25">
      <c r="B325" s="1286" t="s">
        <v>6</v>
      </c>
      <c r="C325" s="979" t="str">
        <f>C260</f>
        <v>N NOM DE VOTRE RECETTE | collez la--FAMILLE| Auteur &gt; VOUS</v>
      </c>
      <c r="D325" s="980">
        <f>D260</f>
        <v>1</v>
      </c>
      <c r="E325" s="979" t="str">
        <f>E260</f>
        <v>coupe</v>
      </c>
      <c r="F325" s="981" t="str">
        <f>F260</f>
        <v>Recette mère ► Desserts assiette</v>
      </c>
      <c r="G325" s="813"/>
      <c r="H325" s="813"/>
      <c r="I325" s="813"/>
      <c r="J325" s="59">
        <f>ROWS(K324:K325)</f>
        <v>2</v>
      </c>
      <c r="K325" s="60" t="str" cm="1">
        <f t="array" ref="K325">IF(SUMPRODUCT((N325:U325&lt;&gt;"")*1)=0,"",SUMPRODUCT((N325:U325&lt;&gt;"")*(LEN(TRIM(SUBSTITUTE(N325:U325,CHAR(160)," "))) - LEN(SUBSTITUTE(TRIM(SUBSTITUTE(N325:U325,CHAR(160)," "))," ","")) + 1)) &amp; " mot" &amp; IF(SUMPRODUCT((N325:U325&lt;&gt;"")*(LEN(TRIM(SUBSTITUTE(N325:U325,CHAR(160)," "))) - LEN(SUBSTITUTE(TRIM(SUBSTITUTE(N325:U325,CHAR(160)," "))," ","")) + 1))&gt;1,"s",""))</f>
        <v/>
      </c>
      <c r="L325" s="788" t="str" cm="1">
        <f t="array" ref="L325">SUMPRODUCT(--(N325:U325&lt;&gt;""), LEN(TRIM(SUBSTITUTE(N325:U325, CHAR(160), "")))) &amp; " Car."</f>
        <v>0 Car.</v>
      </c>
      <c r="M325" s="70" t="str">
        <f>IF(ISBLANK(N325),"",LARGE(M323:M324,1)+1)</f>
        <v/>
      </c>
      <c r="N325" s="61"/>
      <c r="O325" s="87"/>
      <c r="P325" s="61"/>
      <c r="Q325" s="61"/>
      <c r="R325" s="61"/>
      <c r="S325" s="61"/>
      <c r="T325" s="61"/>
      <c r="U325" s="1046"/>
      <c r="V325" s="19"/>
      <c r="W325" s="1046" t="str">
        <f>"Prix d'1  "&amp;X328</f>
        <v>Prix d'1  barquette(s)</v>
      </c>
      <c r="X325" s="716">
        <v>1</v>
      </c>
      <c r="Y325" s="1041"/>
      <c r="Z325" s="1042" t="s">
        <v>81</v>
      </c>
      <c r="AA325" s="1043" t="s">
        <v>82</v>
      </c>
      <c r="AE325" s="9">
        <v>1</v>
      </c>
    </row>
    <row r="326" spans="2:31" ht="23.25">
      <c r="B326" s="1286" t="s">
        <v>6</v>
      </c>
      <c r="C326" s="979" t="str">
        <f>C260</f>
        <v>N NOM DE VOTRE RECETTE | collez la--FAMILLE| Auteur &gt; VOUS</v>
      </c>
      <c r="D326" s="980">
        <f>D260</f>
        <v>1</v>
      </c>
      <c r="E326" s="979" t="str">
        <f>E260</f>
        <v>coupe</v>
      </c>
      <c r="F326" s="981" t="str">
        <f>F260</f>
        <v>Recette mère ► Desserts assiette</v>
      </c>
      <c r="G326" s="813"/>
      <c r="H326" s="813"/>
      <c r="I326" s="813"/>
      <c r="J326" s="59">
        <f>ROWS(K324:K326)</f>
        <v>3</v>
      </c>
      <c r="K326" s="60" t="str" cm="1">
        <f t="array" ref="K326">IF(SUMPRODUCT((N326:U326&lt;&gt;"")*1)=0,"",SUMPRODUCT((N326:U326&lt;&gt;"")*(LEN(TRIM(SUBSTITUTE(N326:U326,CHAR(160)," "))) - LEN(SUBSTITUTE(TRIM(SUBSTITUTE(N326:U326,CHAR(160)," "))," ","")) + 1)) &amp; " mot" &amp; IF(SUMPRODUCT((N326:U326&lt;&gt;"")*(LEN(TRIM(SUBSTITUTE(N326:U326,CHAR(160)," "))) - LEN(SUBSTITUTE(TRIM(SUBSTITUTE(N326:U326,CHAR(160)," "))," ","")) + 1))&gt;1,"s",""))</f>
        <v/>
      </c>
      <c r="L326" s="788" t="str" cm="1">
        <f t="array" ref="L326">SUMPRODUCT(--(N326:U326&lt;&gt;""), LEN(TRIM(SUBSTITUTE(N326:U326, CHAR(160), "")))) &amp; " Car."</f>
        <v>0 Car.</v>
      </c>
      <c r="M326" s="70" t="str">
        <f>IF(ISBLANK(N326),"",LARGE(M323:M325,1)+1)</f>
        <v/>
      </c>
      <c r="N326" s="61"/>
      <c r="O326" s="87"/>
      <c r="P326" s="61"/>
      <c r="Q326" s="61"/>
      <c r="R326" s="61"/>
      <c r="S326" s="61"/>
      <c r="T326" s="61"/>
      <c r="U326" s="1037"/>
      <c r="V326" s="19"/>
      <c r="W326" s="1037" t="str">
        <f>"Nb de  "&amp;X328</f>
        <v>Nb de  barquette(s)</v>
      </c>
      <c r="X326" s="737">
        <v>250</v>
      </c>
      <c r="Y326" s="1041"/>
      <c r="Z326" s="1044" t="s">
        <v>85</v>
      </c>
      <c r="AA326" s="1043" t="s">
        <v>82</v>
      </c>
      <c r="AE326" s="9">
        <v>1</v>
      </c>
    </row>
    <row r="327" spans="2:31" ht="16.5" thickBot="1">
      <c r="B327" s="1286" t="s">
        <v>6</v>
      </c>
      <c r="C327" s="979" t="str">
        <f>C260</f>
        <v>N NOM DE VOTRE RECETTE | collez la--FAMILLE| Auteur &gt; VOUS</v>
      </c>
      <c r="D327" s="980">
        <f>D260</f>
        <v>1</v>
      </c>
      <c r="E327" s="979" t="str">
        <f>E260</f>
        <v>coupe</v>
      </c>
      <c r="F327" s="981" t="str">
        <f>F260</f>
        <v>Recette mère ► Desserts assiette</v>
      </c>
      <c r="G327" s="813"/>
      <c r="H327" s="813"/>
      <c r="I327" s="813"/>
      <c r="J327" s="59">
        <f>ROWS(K324:K327)</f>
        <v>4</v>
      </c>
      <c r="K327" s="60" t="str" cm="1">
        <f t="array" ref="K327">IF(SUMPRODUCT((N327:U327&lt;&gt;"")*1)=0,"",SUMPRODUCT((N327:U327&lt;&gt;"")*(LEN(TRIM(SUBSTITUTE(N327:U327,CHAR(160)," "))) - LEN(SUBSTITUTE(TRIM(SUBSTITUTE(N327:U327,CHAR(160)," "))," ","")) + 1)) &amp; " mot" &amp; IF(SUMPRODUCT((N327:U327&lt;&gt;"")*(LEN(TRIM(SUBSTITUTE(N327:U327,CHAR(160)," "))) - LEN(SUBSTITUTE(TRIM(SUBSTITUTE(N327:U327,CHAR(160)," "))," ","")) + 1))&gt;1,"s",""))</f>
        <v/>
      </c>
      <c r="L327" s="788" t="str" cm="1">
        <f t="array" ref="L327">SUMPRODUCT(--(N327:U327&lt;&gt;""), LEN(TRIM(SUBSTITUTE(N327:U327, CHAR(160), "")))) &amp; " Car."</f>
        <v>0 Car.</v>
      </c>
      <c r="M327" s="70" t="str">
        <f>IF(ISBLANK(N327),"",LARGE(M323:M326,1)+1)</f>
        <v/>
      </c>
      <c r="N327" s="61"/>
      <c r="O327" s="87"/>
      <c r="P327" s="61"/>
      <c r="Q327" s="61"/>
      <c r="R327" s="61"/>
      <c r="S327" s="61"/>
      <c r="T327" s="61"/>
      <c r="U327" s="1047"/>
      <c r="V327" s="19"/>
      <c r="W327" s="1047" t="str">
        <f>"Prix des "&amp;X328</f>
        <v>Prix des barquette(s)</v>
      </c>
      <c r="X327" s="1075">
        <f>X326*X325</f>
        <v>250</v>
      </c>
      <c r="Y327" s="1041"/>
      <c r="Z327" s="1041"/>
      <c r="AA327" s="1045"/>
      <c r="AE327" s="9">
        <v>1</v>
      </c>
    </row>
    <row r="328" spans="2:31" ht="16.5" thickBot="1">
      <c r="B328" s="1286" t="s">
        <v>6</v>
      </c>
      <c r="C328" s="979" t="str">
        <f>C260</f>
        <v>N NOM DE VOTRE RECETTE | collez la--FAMILLE| Auteur &gt; VOUS</v>
      </c>
      <c r="D328" s="980">
        <f>D260</f>
        <v>1</v>
      </c>
      <c r="E328" s="979" t="str">
        <f>E260</f>
        <v>coupe</v>
      </c>
      <c r="F328" s="981" t="str">
        <f>F260</f>
        <v>Recette mère ► Desserts assiette</v>
      </c>
      <c r="G328" s="813"/>
      <c r="H328" s="813"/>
      <c r="I328" s="813"/>
      <c r="J328" s="59">
        <f>ROWS(K324:K328)</f>
        <v>5</v>
      </c>
      <c r="K328" s="60" t="str" cm="1">
        <f t="array" ref="K328">IF(SUMPRODUCT((N328:U328&lt;&gt;"")*1)=0,"",SUMPRODUCT((N328:U328&lt;&gt;"")*(LEN(TRIM(SUBSTITUTE(N328:U328,CHAR(160)," "))) - LEN(SUBSTITUTE(TRIM(SUBSTITUTE(N328:U328,CHAR(160)," "))," ","")) + 1)) &amp; " mot" &amp; IF(SUMPRODUCT((N328:U328&lt;&gt;"")*(LEN(TRIM(SUBSTITUTE(N328:U328,CHAR(160)," "))) - LEN(SUBSTITUTE(TRIM(SUBSTITUTE(N328:U328,CHAR(160)," "))," ","")) + 1))&gt;1,"s",""))</f>
        <v/>
      </c>
      <c r="L328" s="788" t="str" cm="1">
        <f t="array" ref="L328">SUMPRODUCT(--(N328:U328&lt;&gt;""), LEN(TRIM(SUBSTITUTE(N328:U328, CHAR(160), "")))) &amp; " Car."</f>
        <v>0 Car.</v>
      </c>
      <c r="M328" s="1087">
        <v>0</v>
      </c>
      <c r="N328" s="61"/>
      <c r="O328" s="87"/>
      <c r="P328" s="61"/>
      <c r="Q328" s="61"/>
      <c r="R328" s="61"/>
      <c r="S328" s="61"/>
      <c r="T328" s="61"/>
      <c r="U328" s="61"/>
      <c r="V328" s="19"/>
      <c r="W328" s="1077" t="s">
        <v>899</v>
      </c>
      <c r="X328" s="1076" t="s">
        <v>900</v>
      </c>
      <c r="Y328" s="1074"/>
      <c r="Z328" s="536"/>
      <c r="AA328" s="893"/>
      <c r="AE328" s="9">
        <v>1</v>
      </c>
    </row>
    <row r="329" spans="2:31" ht="15.75">
      <c r="B329" s="1286" t="s">
        <v>6</v>
      </c>
      <c r="C329" s="979" t="str">
        <f>C260</f>
        <v>N NOM DE VOTRE RECETTE | collez la--FAMILLE| Auteur &gt; VOUS</v>
      </c>
      <c r="D329" s="980">
        <f>D260</f>
        <v>1</v>
      </c>
      <c r="E329" s="979" t="str">
        <f>E260</f>
        <v>coupe</v>
      </c>
      <c r="F329" s="981" t="str">
        <f>F260</f>
        <v>Recette mère ► Desserts assiette</v>
      </c>
      <c r="G329" s="813"/>
      <c r="H329" s="813"/>
      <c r="I329" s="813"/>
      <c r="J329" s="59">
        <f>ROWS(K324:K329)</f>
        <v>6</v>
      </c>
      <c r="K329" s="60" t="str" cm="1">
        <f t="array" ref="K329">IF(SUMPRODUCT((N329:U329&lt;&gt;"")*1)=0,"",SUMPRODUCT((N329:U329&lt;&gt;"")*(LEN(TRIM(SUBSTITUTE(N329:U329,CHAR(160)," "))) - LEN(SUBSTITUTE(TRIM(SUBSTITUTE(N329:U329,CHAR(160)," "))," ","")) + 1)) &amp; " mot" &amp; IF(SUMPRODUCT((N329:U329&lt;&gt;"")*(LEN(TRIM(SUBSTITUTE(N329:U329,CHAR(160)," "))) - LEN(SUBSTITUTE(TRIM(SUBSTITUTE(N329:U329,CHAR(160)," "))," ","")) + 1))&gt;1,"s",""))</f>
        <v/>
      </c>
      <c r="L329" s="788" t="str" cm="1">
        <f t="array" ref="L329">SUMPRODUCT(--(N329:U329&lt;&gt;""), LEN(TRIM(SUBSTITUTE(N329:U329, CHAR(160), "")))) &amp; " Car."</f>
        <v>0 Car.</v>
      </c>
      <c r="M329" s="805" t="s">
        <v>593</v>
      </c>
      <c r="N329" s="96"/>
      <c r="O329" s="87"/>
      <c r="P329" s="61"/>
      <c r="Q329" s="61"/>
      <c r="R329" s="61"/>
      <c r="S329" s="61"/>
      <c r="T329" s="61"/>
      <c r="U329" s="61"/>
      <c r="V329" s="61"/>
      <c r="W329" s="61"/>
      <c r="X329" s="1073"/>
      <c r="Y329" s="61"/>
      <c r="Z329" s="63" t="s">
        <v>86</v>
      </c>
      <c r="AA329" s="64">
        <v>3.472222222222222E-3</v>
      </c>
      <c r="AE329" s="9">
        <v>1</v>
      </c>
    </row>
    <row r="330" spans="2:31" ht="15.75">
      <c r="B330" s="1286" t="s">
        <v>6</v>
      </c>
      <c r="C330" s="979" t="str">
        <f>C260</f>
        <v>N NOM DE VOTRE RECETTE | collez la--FAMILLE| Auteur &gt; VOUS</v>
      </c>
      <c r="D330" s="980">
        <f>D260</f>
        <v>1</v>
      </c>
      <c r="E330" s="979" t="str">
        <f>E260</f>
        <v>coupe</v>
      </c>
      <c r="F330" s="981" t="str">
        <f>F260</f>
        <v>Recette mère ► Desserts assiette</v>
      </c>
      <c r="G330" s="813"/>
      <c r="H330" s="813"/>
      <c r="I330" s="813"/>
      <c r="J330" s="59">
        <f>ROWS(K324:K330)</f>
        <v>7</v>
      </c>
      <c r="K330" s="60" t="str" cm="1">
        <f t="array" ref="K330">IF(SUMPRODUCT((N330:U330&lt;&gt;"")*1)=0,"",SUMPRODUCT((N330:U330&lt;&gt;"")*(LEN(TRIM(SUBSTITUTE(N330:U330,CHAR(160)," "))) - LEN(SUBSTITUTE(TRIM(SUBSTITUTE(N330:U330,CHAR(160)," "))," ","")) + 1)) &amp; " mot" &amp; IF(SUMPRODUCT((N330:U330&lt;&gt;"")*(LEN(TRIM(SUBSTITUTE(N330:U330,CHAR(160)," "))) - LEN(SUBSTITUTE(TRIM(SUBSTITUTE(N330:U330,CHAR(160)," "))," ","")) + 1))&gt;1,"s",""))</f>
        <v/>
      </c>
      <c r="L330" s="788" t="str" cm="1">
        <f t="array" ref="L330">SUMPRODUCT(--(N330:U330&lt;&gt;""), LEN(TRIM(SUBSTITUTE(N330:U330, CHAR(160), "")))) &amp; " Car."</f>
        <v>0 Car.</v>
      </c>
      <c r="M330" s="71" t="str">
        <f>IF(ISBLANK(N330),"",LARGE(M328:M329,1)+1)</f>
        <v/>
      </c>
      <c r="N330" s="87"/>
      <c r="O330" s="87"/>
      <c r="P330" s="87"/>
      <c r="Q330" s="87"/>
      <c r="R330" s="87"/>
      <c r="S330" s="87"/>
      <c r="T330" s="87"/>
      <c r="U330" s="87"/>
      <c r="V330" s="87"/>
      <c r="W330" s="87"/>
      <c r="X330" s="87"/>
      <c r="Y330" s="87"/>
      <c r="Z330" s="63" t="s">
        <v>87</v>
      </c>
      <c r="AA330" s="65">
        <v>1.0416666666666666E-2</v>
      </c>
      <c r="AE330" s="9">
        <v>1</v>
      </c>
    </row>
    <row r="331" spans="2:31" ht="15.75">
      <c r="B331" s="1286" t="s">
        <v>6</v>
      </c>
      <c r="C331" s="979" t="str">
        <f>C260</f>
        <v>N NOM DE VOTRE RECETTE | collez la--FAMILLE| Auteur &gt; VOUS</v>
      </c>
      <c r="D331" s="980">
        <f>D260</f>
        <v>1</v>
      </c>
      <c r="E331" s="979" t="str">
        <f>E260</f>
        <v>coupe</v>
      </c>
      <c r="F331" s="981" t="str">
        <f>F260</f>
        <v>Recette mère ► Desserts assiette</v>
      </c>
      <c r="G331" s="813"/>
      <c r="H331" s="813"/>
      <c r="I331" s="813"/>
      <c r="J331" s="59">
        <f>ROWS(K324:K331)</f>
        <v>8</v>
      </c>
      <c r="K331" s="60" t="str" cm="1">
        <f t="array" ref="K331">IF(SUMPRODUCT((N331:U331&lt;&gt;"")*1)=0,"",SUMPRODUCT((N331:U331&lt;&gt;"")*(LEN(TRIM(SUBSTITUTE(N331:U331,CHAR(160)," "))) - LEN(SUBSTITUTE(TRIM(SUBSTITUTE(N331:U331,CHAR(160)," "))," ","")) + 1)) &amp; " mot" &amp; IF(SUMPRODUCT((N331:U331&lt;&gt;"")*(LEN(TRIM(SUBSTITUTE(N331:U331,CHAR(160)," "))) - LEN(SUBSTITUTE(TRIM(SUBSTITUTE(N331:U331,CHAR(160)," "))," ","")) + 1))&gt;1,"s",""))</f>
        <v/>
      </c>
      <c r="L331" s="788" t="str" cm="1">
        <f t="array" ref="L331">SUMPRODUCT(--(N331:U331&lt;&gt;""), LEN(TRIM(SUBSTITUTE(N331:U331, CHAR(160), "")))) &amp; " Car."</f>
        <v>0 Car.</v>
      </c>
      <c r="M331" s="71" t="str">
        <f>IF(ISBLANK(N331),"",LARGE(M328:M330,1)+1)</f>
        <v/>
      </c>
      <c r="N331" s="87"/>
      <c r="O331" s="87"/>
      <c r="P331" s="87"/>
      <c r="Q331" s="87"/>
      <c r="R331" s="87"/>
      <c r="S331" s="87"/>
      <c r="T331" s="87"/>
      <c r="U331" s="87"/>
      <c r="V331" s="87"/>
      <c r="W331" s="87"/>
      <c r="X331" s="87"/>
      <c r="Y331" s="87"/>
      <c r="Z331" s="63" t="s">
        <v>88</v>
      </c>
      <c r="AA331" s="66">
        <v>2.0833333333333332E-2</v>
      </c>
      <c r="AE331" s="9">
        <v>1</v>
      </c>
    </row>
    <row r="332" spans="2:31" ht="15.75">
      <c r="B332" s="1286" t="s">
        <v>6</v>
      </c>
      <c r="C332" s="979" t="str">
        <f>C260</f>
        <v>N NOM DE VOTRE RECETTE | collez la--FAMILLE| Auteur &gt; VOUS</v>
      </c>
      <c r="D332" s="980">
        <f>D260</f>
        <v>1</v>
      </c>
      <c r="E332" s="979" t="str">
        <f>E260</f>
        <v>coupe</v>
      </c>
      <c r="F332" s="981" t="str">
        <f>F260</f>
        <v>Recette mère ► Desserts assiette</v>
      </c>
      <c r="G332" s="813"/>
      <c r="H332" s="813"/>
      <c r="I332" s="813"/>
      <c r="J332" s="59">
        <f>ROWS(K324:K332)</f>
        <v>9</v>
      </c>
      <c r="K332" s="60" t="str" cm="1">
        <f t="array" ref="K332">IF(SUMPRODUCT((N332:U332&lt;&gt;"")*1)=0,"",SUMPRODUCT((N332:U332&lt;&gt;"")*(LEN(TRIM(SUBSTITUTE(N332:U332,CHAR(160)," "))) - LEN(SUBSTITUTE(TRIM(SUBSTITUTE(N332:U332,CHAR(160)," "))," ","")) + 1)) &amp; " mot" &amp; IF(SUMPRODUCT((N332:U332&lt;&gt;"")*(LEN(TRIM(SUBSTITUTE(N332:U332,CHAR(160)," "))) - LEN(SUBSTITUTE(TRIM(SUBSTITUTE(N332:U332,CHAR(160)," "))," ","")) + 1))&gt;1,"s",""))</f>
        <v/>
      </c>
      <c r="L332" s="788" t="str" cm="1">
        <f t="array" ref="L332">SUMPRODUCT(--(N332:U332&lt;&gt;""), LEN(TRIM(SUBSTITUTE(N332:U332, CHAR(160), "")))) &amp; " Car."</f>
        <v>0 Car.</v>
      </c>
      <c r="M332" s="71" t="str">
        <f>IF(ISBLANK(N332),"",LARGE(M328:M331,1)+1)</f>
        <v/>
      </c>
      <c r="N332" s="87"/>
      <c r="O332" s="87"/>
      <c r="P332" s="87"/>
      <c r="Q332" s="87"/>
      <c r="R332" s="87"/>
      <c r="S332" s="87"/>
      <c r="T332" s="87"/>
      <c r="U332" s="87"/>
      <c r="V332" s="87"/>
      <c r="W332" s="87"/>
      <c r="X332" s="87"/>
      <c r="Y332" s="87"/>
      <c r="Z332" s="67" t="s">
        <v>89</v>
      </c>
      <c r="AA332" s="68">
        <f>AA329+AA330+AA331</f>
        <v>3.4722222222222224E-2</v>
      </c>
      <c r="AE332" s="9">
        <v>1</v>
      </c>
    </row>
    <row r="333" spans="2:31" ht="15.75">
      <c r="B333" s="1286" t="s">
        <v>6</v>
      </c>
      <c r="C333" s="979" t="str">
        <f>C260</f>
        <v>N NOM DE VOTRE RECETTE | collez la--FAMILLE| Auteur &gt; VOUS</v>
      </c>
      <c r="D333" s="980">
        <f>D260</f>
        <v>1</v>
      </c>
      <c r="E333" s="979" t="str">
        <f>E260</f>
        <v>coupe</v>
      </c>
      <c r="F333" s="981" t="str">
        <f>F260</f>
        <v>Recette mère ► Desserts assiette</v>
      </c>
      <c r="G333" s="813"/>
      <c r="H333" s="813"/>
      <c r="I333" s="813"/>
      <c r="J333" s="59">
        <f>ROWS(K324:K333)</f>
        <v>10</v>
      </c>
      <c r="K333" s="60" t="str" cm="1">
        <f t="array" ref="K333">IF(SUMPRODUCT((N333:U333&lt;&gt;"")*1)=0,"",SUMPRODUCT((N333:U333&lt;&gt;"")*(LEN(TRIM(SUBSTITUTE(N333:U333,CHAR(160)," "))) - LEN(SUBSTITUTE(TRIM(SUBSTITUTE(N333:U333,CHAR(160)," "))," ","")) + 1)) &amp; " mot" &amp; IF(SUMPRODUCT((N333:U333&lt;&gt;"")*(LEN(TRIM(SUBSTITUTE(N333:U333,CHAR(160)," "))) - LEN(SUBSTITUTE(TRIM(SUBSTITUTE(N333:U333,CHAR(160)," "))," ","")) + 1))&gt;1,"s",""))</f>
        <v/>
      </c>
      <c r="L333" s="788" t="str" cm="1">
        <f t="array" ref="L333">SUMPRODUCT(--(N333:U333&lt;&gt;""), LEN(TRIM(SUBSTITUTE(N333:U333, CHAR(160), "")))) &amp; " Car."</f>
        <v>0 Car.</v>
      </c>
      <c r="M333" s="71" t="str">
        <f>IF(ISBLANK(N333),"",LARGE(M328:M332,1)+1)</f>
        <v/>
      </c>
      <c r="N333" s="87"/>
      <c r="O333" s="87"/>
      <c r="P333" s="87"/>
      <c r="Q333" s="87"/>
      <c r="R333" s="87"/>
      <c r="S333" s="87"/>
      <c r="T333" s="87"/>
      <c r="U333" s="87"/>
      <c r="V333" s="87"/>
      <c r="W333" s="1360" t="s">
        <v>119</v>
      </c>
      <c r="X333" s="552"/>
      <c r="Y333" s="552"/>
      <c r="Z333" s="552"/>
      <c r="AA333" s="98"/>
      <c r="AE333" s="9">
        <v>1</v>
      </c>
    </row>
    <row r="334" spans="2:31" ht="15.75">
      <c r="B334" s="1286" t="s">
        <v>6</v>
      </c>
      <c r="C334" s="979" t="str">
        <f>C260</f>
        <v>N NOM DE VOTRE RECETTE | collez la--FAMILLE| Auteur &gt; VOUS</v>
      </c>
      <c r="D334" s="980">
        <f>D260</f>
        <v>1</v>
      </c>
      <c r="E334" s="979" t="str">
        <f>E260</f>
        <v>coupe</v>
      </c>
      <c r="F334" s="981" t="str">
        <f>F260</f>
        <v>Recette mère ► Desserts assiette</v>
      </c>
      <c r="G334" s="813"/>
      <c r="H334" s="813"/>
      <c r="I334" s="813"/>
      <c r="J334" s="59">
        <f>ROWS(K324:K334)</f>
        <v>11</v>
      </c>
      <c r="K334" s="60" t="str" cm="1">
        <f t="array" ref="K334">IF(SUMPRODUCT((N334:U334&lt;&gt;"")*1)=0,"",SUMPRODUCT((N334:U334&lt;&gt;"")*(LEN(TRIM(SUBSTITUTE(N334:U334,CHAR(160)," "))) - LEN(SUBSTITUTE(TRIM(SUBSTITUTE(N334:U334,CHAR(160)," "))," ","")) + 1)) &amp; " mot" &amp; IF(SUMPRODUCT((N334:U334&lt;&gt;"")*(LEN(TRIM(SUBSTITUTE(N334:U334,CHAR(160)," "))) - LEN(SUBSTITUTE(TRIM(SUBSTITUTE(N334:U334,CHAR(160)," "))," ","")) + 1))&gt;1,"s",""))</f>
        <v/>
      </c>
      <c r="L334" s="788" t="str" cm="1">
        <f t="array" ref="L334">SUMPRODUCT(--(N334:U334&lt;&gt;""), LEN(TRIM(SUBSTITUTE(N334:U334, CHAR(160), "")))) &amp; " Car."</f>
        <v>0 Car.</v>
      </c>
      <c r="M334" s="71" t="str">
        <f>IF(ISBLANK(N334),"",LARGE(M328:M333,1)+1)</f>
        <v/>
      </c>
      <c r="N334" s="87"/>
      <c r="O334" s="87"/>
      <c r="P334" s="87"/>
      <c r="Q334" s="87"/>
      <c r="R334" s="87"/>
      <c r="S334" s="87"/>
      <c r="T334" s="87"/>
      <c r="U334" s="87"/>
      <c r="V334" s="87"/>
      <c r="W334" s="1361" t="s">
        <v>120</v>
      </c>
      <c r="X334" s="19"/>
      <c r="Y334" s="19"/>
      <c r="Z334" s="99" t="s">
        <v>121</v>
      </c>
      <c r="AA334" s="26">
        <f>W337*W335</f>
        <v>225</v>
      </c>
      <c r="AE334" s="9">
        <v>1</v>
      </c>
    </row>
    <row r="335" spans="2:31" ht="15.75">
      <c r="B335" s="1286" t="s">
        <v>6</v>
      </c>
      <c r="C335" s="979" t="str">
        <f>C260</f>
        <v>N NOM DE VOTRE RECETTE | collez la--FAMILLE| Auteur &gt; VOUS</v>
      </c>
      <c r="D335" s="980">
        <f>D260</f>
        <v>1</v>
      </c>
      <c r="E335" s="979" t="str">
        <f>E260</f>
        <v>coupe</v>
      </c>
      <c r="F335" s="981" t="str">
        <f>F260</f>
        <v>Recette mère ► Desserts assiette</v>
      </c>
      <c r="G335" s="813"/>
      <c r="H335" s="813"/>
      <c r="I335" s="813"/>
      <c r="J335" s="59">
        <f>ROWS(K324:K335)</f>
        <v>12</v>
      </c>
      <c r="K335" s="60" t="str" cm="1">
        <f t="array" ref="K335">IF(SUMPRODUCT((N335:U335&lt;&gt;"")*1)=0,"",SUMPRODUCT((N335:U335&lt;&gt;"")*(LEN(TRIM(SUBSTITUTE(N335:U335,CHAR(160)," "))) - LEN(SUBSTITUTE(TRIM(SUBSTITUTE(N335:U335,CHAR(160)," "))," ","")) + 1)) &amp; " mot" &amp; IF(SUMPRODUCT((N335:U335&lt;&gt;"")*(LEN(TRIM(SUBSTITUTE(N335:U335,CHAR(160)," "))) - LEN(SUBSTITUTE(TRIM(SUBSTITUTE(N335:U335,CHAR(160)," "))," ","")) + 1))&gt;1,"s",""))</f>
        <v/>
      </c>
      <c r="L335" s="788" t="str" cm="1">
        <f t="array" ref="L335">SUMPRODUCT(--(N335:U335&lt;&gt;""), LEN(TRIM(SUBSTITUTE(N335:U335, CHAR(160), "")))) &amp; " Car."</f>
        <v>0 Car.</v>
      </c>
      <c r="M335" s="71" t="str">
        <f>IF(ISBLANK(N335),"",LARGE(M328:M334,1)+1)</f>
        <v/>
      </c>
      <c r="N335" s="87"/>
      <c r="O335" s="87"/>
      <c r="P335" s="87"/>
      <c r="Q335" s="87"/>
      <c r="R335" s="87"/>
      <c r="S335" s="87"/>
      <c r="T335" s="87"/>
      <c r="U335" s="87"/>
      <c r="V335" s="87"/>
      <c r="W335" s="1362">
        <v>150</v>
      </c>
      <c r="X335" s="100" t="s">
        <v>122</v>
      </c>
      <c r="Y335" s="100"/>
      <c r="Z335" s="101" t="s">
        <v>123</v>
      </c>
      <c r="AA335" s="102"/>
      <c r="AE335" s="9">
        <v>1</v>
      </c>
    </row>
    <row r="336" spans="2:31" ht="15.75">
      <c r="B336" s="1286" t="s">
        <v>6</v>
      </c>
      <c r="C336" s="979" t="str">
        <f>C260</f>
        <v>N NOM DE VOTRE RECETTE | collez la--FAMILLE| Auteur &gt; VOUS</v>
      </c>
      <c r="D336" s="980">
        <f>D260</f>
        <v>1</v>
      </c>
      <c r="E336" s="979" t="str">
        <f>E260</f>
        <v>coupe</v>
      </c>
      <c r="F336" s="981" t="str">
        <f>F260</f>
        <v>Recette mère ► Desserts assiette</v>
      </c>
      <c r="G336" s="813"/>
      <c r="H336" s="813"/>
      <c r="I336" s="813"/>
      <c r="J336" s="59">
        <f>ROWS(K324:K336)</f>
        <v>13</v>
      </c>
      <c r="K336" s="60" t="str" cm="1">
        <f t="array" ref="K336">IF(SUMPRODUCT((N336:U336&lt;&gt;"")*1)=0,"",SUMPRODUCT((N336:U336&lt;&gt;"")*(LEN(TRIM(SUBSTITUTE(N336:U336,CHAR(160)," "))) - LEN(SUBSTITUTE(TRIM(SUBSTITUTE(N336:U336,CHAR(160)," "))," ","")) + 1)) &amp; " mot" &amp; IF(SUMPRODUCT((N336:U336&lt;&gt;"")*(LEN(TRIM(SUBSTITUTE(N336:U336,CHAR(160)," "))) - LEN(SUBSTITUTE(TRIM(SUBSTITUTE(N336:U336,CHAR(160)," "))," ","")) + 1))&gt;1,"s",""))</f>
        <v/>
      </c>
      <c r="L336" s="788" t="str" cm="1">
        <f t="array" ref="L336">SUMPRODUCT(--(N336:U336&lt;&gt;""), LEN(TRIM(SUBSTITUTE(N336:U336, CHAR(160), "")))) &amp; " Car."</f>
        <v>0 Car.</v>
      </c>
      <c r="M336" s="71" t="str">
        <f>IF(ISBLANK(N336),"",LARGE(M328:M335,1)+1)</f>
        <v/>
      </c>
      <c r="N336" s="87"/>
      <c r="O336" s="87"/>
      <c r="P336" s="87"/>
      <c r="Q336" s="87"/>
      <c r="R336" s="87"/>
      <c r="S336" s="87"/>
      <c r="T336" s="87"/>
      <c r="U336" s="87"/>
      <c r="V336" s="87"/>
      <c r="W336" s="1363" t="s">
        <v>124</v>
      </c>
      <c r="X336" s="103" t="s">
        <v>125</v>
      </c>
      <c r="Y336" s="103"/>
      <c r="Z336" s="103"/>
      <c r="AA336" s="104"/>
      <c r="AE336" s="9">
        <v>1</v>
      </c>
    </row>
    <row r="337" spans="2:31" ht="15.75">
      <c r="B337" s="1286" t="s">
        <v>6</v>
      </c>
      <c r="C337" s="979" t="str">
        <f>C260</f>
        <v>N NOM DE VOTRE RECETTE | collez la--FAMILLE| Auteur &gt; VOUS</v>
      </c>
      <c r="D337" s="980">
        <f>D260</f>
        <v>1</v>
      </c>
      <c r="E337" s="979" t="str">
        <f>E260</f>
        <v>coupe</v>
      </c>
      <c r="F337" s="981" t="str">
        <f>F260</f>
        <v>Recette mère ► Desserts assiette</v>
      </c>
      <c r="G337" s="813"/>
      <c r="H337" s="813"/>
      <c r="I337" s="813"/>
      <c r="J337" s="59">
        <f>ROWS(K324:K337)</f>
        <v>14</v>
      </c>
      <c r="K337" s="60" t="str" cm="1">
        <f t="array" ref="K337">IF(SUMPRODUCT((N337:U337&lt;&gt;"")*1)=0,"",SUMPRODUCT((N337:U337&lt;&gt;"")*(LEN(TRIM(SUBSTITUTE(N337:U337,CHAR(160)," "))) - LEN(SUBSTITUTE(TRIM(SUBSTITUTE(N337:U337,CHAR(160)," "))," ","")) + 1)) &amp; " mot" &amp; IF(SUMPRODUCT((N337:U337&lt;&gt;"")*(LEN(TRIM(SUBSTITUTE(N337:U337,CHAR(160)," "))) - LEN(SUBSTITUTE(TRIM(SUBSTITUTE(N337:U337,CHAR(160)," "))," ","")) + 1))&gt;1,"s",""))</f>
        <v/>
      </c>
      <c r="L337" s="788" t="str" cm="1">
        <f t="array" ref="L337">SUMPRODUCT(--(N337:U337&lt;&gt;""), LEN(TRIM(SUBSTITUTE(N337:U337, CHAR(160), "")))) &amp; " Car."</f>
        <v>0 Car.</v>
      </c>
      <c r="M337" s="71" t="str">
        <f>IF(ISBLANK(N337),"",LARGE(M328:M336,1)+1)</f>
        <v/>
      </c>
      <c r="N337" s="87"/>
      <c r="O337" s="87"/>
      <c r="P337" s="87"/>
      <c r="Q337" s="87"/>
      <c r="R337" s="87"/>
      <c r="S337" s="87"/>
      <c r="T337" s="87"/>
      <c r="U337" s="87"/>
      <c r="V337" s="87"/>
      <c r="W337" s="1364">
        <v>1.5</v>
      </c>
      <c r="X337" s="105" t="str">
        <f>"&lt; Nb de "&amp;Z335&amp;" par personne "</f>
        <v xml:space="preserve">&lt; Nb de tranches par personne </v>
      </c>
      <c r="Y337" s="105"/>
      <c r="Z337" s="106"/>
      <c r="AA337" s="107"/>
      <c r="AE337" s="9">
        <v>1</v>
      </c>
    </row>
    <row r="338" spans="2:31" ht="15.75">
      <c r="B338" s="1286" t="s">
        <v>6</v>
      </c>
      <c r="C338" s="979" t="str">
        <f>C260</f>
        <v>N NOM DE VOTRE RECETTE | collez la--FAMILLE| Auteur &gt; VOUS</v>
      </c>
      <c r="D338" s="980">
        <f>D260</f>
        <v>1</v>
      </c>
      <c r="E338" s="979" t="str">
        <f>E260</f>
        <v>coupe</v>
      </c>
      <c r="F338" s="981" t="str">
        <f>F260</f>
        <v>Recette mère ► Desserts assiette</v>
      </c>
      <c r="G338" s="813"/>
      <c r="H338" s="813"/>
      <c r="I338" s="813"/>
      <c r="J338" s="59">
        <f>ROWS(K324:K338)</f>
        <v>15</v>
      </c>
      <c r="K338" s="60" t="str" cm="1">
        <f t="array" ref="K338">IF(SUMPRODUCT((N338:U338&lt;&gt;"")*1)=0,"",SUMPRODUCT((N338:U338&lt;&gt;"")*(LEN(TRIM(SUBSTITUTE(N338:U338,CHAR(160)," "))) - LEN(SUBSTITUTE(TRIM(SUBSTITUTE(N338:U338,CHAR(160)," "))," ","")) + 1)) &amp; " mot" &amp; IF(SUMPRODUCT((N338:U338&lt;&gt;"")*(LEN(TRIM(SUBSTITUTE(N338:U338,CHAR(160)," "))) - LEN(SUBSTITUTE(TRIM(SUBSTITUTE(N338:U338,CHAR(160)," "))," ","")) + 1))&gt;1,"s",""))</f>
        <v/>
      </c>
      <c r="L338" s="788" t="str" cm="1">
        <f t="array" ref="L338">SUMPRODUCT(--(N338:U338&lt;&gt;""), LEN(TRIM(SUBSTITUTE(N338:U338, CHAR(160), "")))) &amp; " Car."</f>
        <v>0 Car.</v>
      </c>
      <c r="M338" s="71" t="str">
        <f>IF(ISBLANK(N338),"",LARGE(M328:M337,1)+1)</f>
        <v/>
      </c>
      <c r="N338" s="87"/>
      <c r="O338" s="87"/>
      <c r="P338" s="87"/>
      <c r="Q338" s="87"/>
      <c r="R338" s="87"/>
      <c r="S338" s="87"/>
      <c r="T338" s="87"/>
      <c r="U338" s="87"/>
      <c r="V338" s="87"/>
      <c r="W338" s="1365">
        <v>27</v>
      </c>
      <c r="X338" s="105" t="str">
        <f>"&lt; Nb "&amp;Z335&amp;" dans 1 " &amp;W336</f>
        <v>&lt; Nb tranches dans 1 Gastro 1/1</v>
      </c>
      <c r="Y338" s="105"/>
      <c r="Z338" s="108"/>
      <c r="AA338" s="26"/>
      <c r="AE338" s="9">
        <v>1</v>
      </c>
    </row>
    <row r="339" spans="2:31" ht="15.75">
      <c r="B339" s="1286" t="s">
        <v>6</v>
      </c>
      <c r="C339" s="979" t="str">
        <f>C260</f>
        <v>N NOM DE VOTRE RECETTE | collez la--FAMILLE| Auteur &gt; VOUS</v>
      </c>
      <c r="D339" s="980">
        <f>D260</f>
        <v>1</v>
      </c>
      <c r="E339" s="979" t="str">
        <f>E260</f>
        <v>coupe</v>
      </c>
      <c r="F339" s="981" t="str">
        <f>F260</f>
        <v>Recette mère ► Desserts assiette</v>
      </c>
      <c r="G339" s="813"/>
      <c r="H339" s="813"/>
      <c r="I339" s="813"/>
      <c r="J339" s="59">
        <f>ROWS(K324:K339)</f>
        <v>16</v>
      </c>
      <c r="K339" s="60" t="str" cm="1">
        <f t="array" ref="K339">IF(SUMPRODUCT((N339:U339&lt;&gt;"")*1)=0,"",SUMPRODUCT((N339:U339&lt;&gt;"")*(LEN(TRIM(SUBSTITUTE(N339:U339,CHAR(160)," "))) - LEN(SUBSTITUTE(TRIM(SUBSTITUTE(N339:U339,CHAR(160)," "))," ","")) + 1)) &amp; " mot" &amp; IF(SUMPRODUCT((N339:U339&lt;&gt;"")*(LEN(TRIM(SUBSTITUTE(N339:U339,CHAR(160)," "))) - LEN(SUBSTITUTE(TRIM(SUBSTITUTE(N339:U339,CHAR(160)," "))," ","")) + 1))&gt;1,"s",""))</f>
        <v/>
      </c>
      <c r="L339" s="788" t="str" cm="1">
        <f t="array" ref="L339">SUMPRODUCT(--(N339:U339&lt;&gt;""), LEN(TRIM(SUBSTITUTE(N339:U339, CHAR(160), "")))) &amp; " Car."</f>
        <v>0 Car.</v>
      </c>
      <c r="M339" s="71" t="str">
        <f>IF(ISBLANK(N339),"",LARGE(M328:M338,1)+1)</f>
        <v/>
      </c>
      <c r="N339" s="87"/>
      <c r="O339" s="87"/>
      <c r="P339" s="87"/>
      <c r="Q339" s="87"/>
      <c r="R339" s="87"/>
      <c r="S339" s="87"/>
      <c r="T339" s="87"/>
      <c r="U339" s="87"/>
      <c r="V339" s="87"/>
      <c r="W339" s="2503" t="str">
        <f>IF(OR(W338="",AA334=0),"",INT(AA334/W338) &amp; " " &amp; W336 &amp; " de " &amp; W338 &amp; " " &amp; Z335 &amp; IF(MOD(AA334,W338)&gt;0," + 1 " &amp; W336 &amp; " de " &amp; TEXT(MOD(AA334,W338),"0.00") &amp; " " &amp; Z335,""))</f>
        <v>8 Gastro 1/1 de 27 tranches + 1 Gastro 1/1 de 9.00 tranches</v>
      </c>
      <c r="X339" s="2460"/>
      <c r="Y339" s="2460"/>
      <c r="Z339" s="2460"/>
      <c r="AA339" s="2461"/>
      <c r="AE339" s="9">
        <v>1</v>
      </c>
    </row>
    <row r="340" spans="2:31" ht="15.75">
      <c r="B340" s="1286" t="s">
        <v>6</v>
      </c>
      <c r="C340" s="979" t="str">
        <f>C260</f>
        <v>N NOM DE VOTRE RECETTE | collez la--FAMILLE| Auteur &gt; VOUS</v>
      </c>
      <c r="D340" s="980">
        <f>D260</f>
        <v>1</v>
      </c>
      <c r="E340" s="979" t="str">
        <f>E260</f>
        <v>coupe</v>
      </c>
      <c r="F340" s="981" t="str">
        <f>F260</f>
        <v>Recette mère ► Desserts assiette</v>
      </c>
      <c r="G340" s="813"/>
      <c r="H340" s="813"/>
      <c r="I340" s="813"/>
      <c r="J340" s="59">
        <f>ROWS(K324:K340)</f>
        <v>17</v>
      </c>
      <c r="K340" s="60" t="str" cm="1">
        <f t="array" ref="K340">IF(SUMPRODUCT((N340:U340&lt;&gt;"")*1)=0,"",SUMPRODUCT((N340:U340&lt;&gt;"")*(LEN(TRIM(SUBSTITUTE(N340:U340,CHAR(160)," "))) - LEN(SUBSTITUTE(TRIM(SUBSTITUTE(N340:U340,CHAR(160)," "))," ","")) + 1)) &amp; " mot" &amp; IF(SUMPRODUCT((N340:U340&lt;&gt;"")*(LEN(TRIM(SUBSTITUTE(N340:U340,CHAR(160)," "))) - LEN(SUBSTITUTE(TRIM(SUBSTITUTE(N340:U340,CHAR(160)," "))," ","")) + 1))&gt;1,"s",""))</f>
        <v/>
      </c>
      <c r="L340" s="788" t="str" cm="1">
        <f t="array" ref="L340">SUMPRODUCT(--(N340:U340&lt;&gt;""), LEN(TRIM(SUBSTITUTE(N340:U340, CHAR(160), "")))) &amp; " Car."</f>
        <v>0 Car.</v>
      </c>
      <c r="M340" s="71" t="str">
        <f>IF(ISBLANK(N340),"",LARGE(M328:M339,1)+1)</f>
        <v/>
      </c>
      <c r="N340" s="87"/>
      <c r="O340" s="87"/>
      <c r="P340" s="87"/>
      <c r="Q340" s="87"/>
      <c r="R340" s="87"/>
      <c r="S340" s="87"/>
      <c r="T340" s="87"/>
      <c r="U340" s="87"/>
      <c r="V340" s="87"/>
      <c r="W340" s="2504"/>
      <c r="X340" s="2463"/>
      <c r="Y340" s="2463"/>
      <c r="Z340" s="2463"/>
      <c r="AA340" s="2464"/>
      <c r="AE340" s="9">
        <v>1</v>
      </c>
    </row>
    <row r="341" spans="2:31" ht="15.75">
      <c r="B341" s="1286" t="s">
        <v>6</v>
      </c>
      <c r="C341" s="979" t="str">
        <f>C260</f>
        <v>N NOM DE VOTRE RECETTE | collez la--FAMILLE| Auteur &gt; VOUS</v>
      </c>
      <c r="D341" s="980">
        <f>D260</f>
        <v>1</v>
      </c>
      <c r="E341" s="979" t="str">
        <f>E260</f>
        <v>coupe</v>
      </c>
      <c r="F341" s="981" t="str">
        <f>F260</f>
        <v>Recette mère ► Desserts assiette</v>
      </c>
      <c r="G341" s="813"/>
      <c r="H341" s="813"/>
      <c r="I341" s="813"/>
      <c r="J341" s="59">
        <f>ROWS(K324:K341)</f>
        <v>18</v>
      </c>
      <c r="K341" s="60" t="str" cm="1">
        <f t="array" ref="K341">IF(SUMPRODUCT((N341:U341&lt;&gt;"")*1)=0,"",SUMPRODUCT((N341:U341&lt;&gt;"")*(LEN(TRIM(SUBSTITUTE(N341:U341,CHAR(160)," "))) - LEN(SUBSTITUTE(TRIM(SUBSTITUTE(N341:U341,CHAR(160)," "))," ","")) + 1)) &amp; " mot" &amp; IF(SUMPRODUCT((N341:U341&lt;&gt;"")*(LEN(TRIM(SUBSTITUTE(N341:U341,CHAR(160)," "))) - LEN(SUBSTITUTE(TRIM(SUBSTITUTE(N341:U341,CHAR(160)," "))," ","")) + 1))&gt;1,"s",""))</f>
        <v/>
      </c>
      <c r="L341" s="788" t="str" cm="1">
        <f t="array" ref="L341">SUMPRODUCT(--(N341:U341&lt;&gt;""), LEN(TRIM(SUBSTITUTE(N341:U341, CHAR(160), "")))) &amp; " Car."</f>
        <v>0 Car.</v>
      </c>
      <c r="M341" s="71" t="str">
        <f>IF(ISBLANK(N341),"",LARGE(M328:M340,1)+1)</f>
        <v/>
      </c>
      <c r="N341" s="87"/>
      <c r="O341" s="87"/>
      <c r="P341" s="87"/>
      <c r="Q341" s="87"/>
      <c r="R341" s="87"/>
      <c r="S341" s="87"/>
      <c r="T341" s="87"/>
      <c r="U341" s="87"/>
      <c r="V341" s="87"/>
      <c r="W341" s="1366">
        <v>120</v>
      </c>
      <c r="X341" s="109" t="s">
        <v>126</v>
      </c>
      <c r="Y341" s="109"/>
      <c r="Z341" s="19"/>
      <c r="AA341" s="110">
        <f>(W341*W335)/1000</f>
        <v>18</v>
      </c>
      <c r="AE341" s="9">
        <v>1</v>
      </c>
    </row>
    <row r="342" spans="2:31" ht="15.75">
      <c r="B342" s="1286" t="s">
        <v>6</v>
      </c>
      <c r="C342" s="979" t="str">
        <f>C260</f>
        <v>N NOM DE VOTRE RECETTE | collez la--FAMILLE| Auteur &gt; VOUS</v>
      </c>
      <c r="D342" s="980">
        <f>D260</f>
        <v>1</v>
      </c>
      <c r="E342" s="979" t="str">
        <f>E260</f>
        <v>coupe</v>
      </c>
      <c r="F342" s="981" t="str">
        <f>F260</f>
        <v>Recette mère ► Desserts assiette</v>
      </c>
      <c r="G342" s="813"/>
      <c r="H342" s="813"/>
      <c r="I342" s="813"/>
      <c r="J342" s="59">
        <f>ROWS(K324:K342)</f>
        <v>19</v>
      </c>
      <c r="K342" s="60" t="str" cm="1">
        <f t="array" ref="K342">IF(SUMPRODUCT((N342:U342&lt;&gt;"")*1)=0,"",SUMPRODUCT((N342:U342&lt;&gt;"")*(LEN(TRIM(SUBSTITUTE(N342:U342,CHAR(160)," "))) - LEN(SUBSTITUTE(TRIM(SUBSTITUTE(N342:U342,CHAR(160)," "))," ","")) + 1)) &amp; " mot" &amp; IF(SUMPRODUCT((N342:U342&lt;&gt;"")*(LEN(TRIM(SUBSTITUTE(N342:U342,CHAR(160)," "))) - LEN(SUBSTITUTE(TRIM(SUBSTITUTE(N342:U342,CHAR(160)," "))," ","")) + 1))&gt;1,"s",""))</f>
        <v/>
      </c>
      <c r="L342" s="788" t="str" cm="1">
        <f t="array" ref="L342">SUMPRODUCT(--(N342:U342&lt;&gt;""), LEN(TRIM(SUBSTITUTE(N342:U342, CHAR(160), "")))) &amp; " Car."</f>
        <v>0 Car.</v>
      </c>
      <c r="M342" s="71" t="str">
        <f>IF(ISBLANK(N342),"",LARGE(M328:M341,1)+1)</f>
        <v/>
      </c>
      <c r="N342" s="87"/>
      <c r="O342" s="87"/>
      <c r="P342" s="87"/>
      <c r="Q342" s="87"/>
      <c r="R342" s="87"/>
      <c r="S342" s="87"/>
      <c r="T342" s="87"/>
      <c r="U342" s="87"/>
      <c r="V342" s="87"/>
      <c r="W342" s="1367">
        <v>2.7</v>
      </c>
      <c r="X342" s="111" t="str">
        <f>"poids par "&amp; W336</f>
        <v>poids par Gastro 1/1</v>
      </c>
      <c r="Y342" s="111"/>
      <c r="Z342" s="19"/>
      <c r="AA342" s="104"/>
      <c r="AE342" s="9">
        <v>1</v>
      </c>
    </row>
    <row r="343" spans="2:31" ht="15.75">
      <c r="B343" s="1286" t="s">
        <v>6</v>
      </c>
      <c r="C343" s="979" t="str">
        <f>C260</f>
        <v>N NOM DE VOTRE RECETTE | collez la--FAMILLE| Auteur &gt; VOUS</v>
      </c>
      <c r="D343" s="980">
        <f>D260</f>
        <v>1</v>
      </c>
      <c r="E343" s="979" t="str">
        <f>E260</f>
        <v>coupe</v>
      </c>
      <c r="F343" s="981" t="str">
        <f>F260</f>
        <v>Recette mère ► Desserts assiette</v>
      </c>
      <c r="G343" s="813"/>
      <c r="H343" s="813"/>
      <c r="I343" s="813"/>
      <c r="J343" s="59">
        <f>ROWS(K324:K343)</f>
        <v>20</v>
      </c>
      <c r="K343" s="60" t="str" cm="1">
        <f t="array" ref="K343">IF(SUMPRODUCT((N343:U343&lt;&gt;"")*1)=0,"",SUMPRODUCT((N343:U343&lt;&gt;"")*(LEN(TRIM(SUBSTITUTE(N343:U343,CHAR(160)," "))) - LEN(SUBSTITUTE(TRIM(SUBSTITUTE(N343:U343,CHAR(160)," "))," ","")) + 1)) &amp; " mot" &amp; IF(SUMPRODUCT((N343:U343&lt;&gt;"")*(LEN(TRIM(SUBSTITUTE(N343:U343,CHAR(160)," "))) - LEN(SUBSTITUTE(TRIM(SUBSTITUTE(N343:U343,CHAR(160)," "))," ","")) + 1))&gt;1,"s",""))</f>
        <v/>
      </c>
      <c r="L343" s="788" t="str" cm="1">
        <f t="array" ref="L343">SUMPRODUCT(--(N343:U343&lt;&gt;""), LEN(TRIM(SUBSTITUTE(N343:U343, CHAR(160), "")))) &amp; " Car."</f>
        <v>0 Car.</v>
      </c>
      <c r="M343" s="71" t="str">
        <f>IF(ISBLANK(N343),"",LARGE(M328:M342,1)+1)</f>
        <v/>
      </c>
      <c r="N343" s="87"/>
      <c r="O343" s="87"/>
      <c r="P343" s="87"/>
      <c r="Q343" s="87"/>
      <c r="R343" s="87"/>
      <c r="S343" s="87"/>
      <c r="T343" s="87"/>
      <c r="U343" s="87"/>
      <c r="V343" s="87"/>
      <c r="W343" s="2483" t="str">
        <f>IF(OR(AA341&lt;=0,W342&lt;=0),"",_xlfn.LET(_xlpm.n,ROUND(AA341/W342,9),_xlpm.q,INT(_xlpm.n),_xlpm.r,ROUND(AA341-_xlpm.q*W342,9),_xlpm.base,_xlpm.q&amp;" "&amp;W336&amp;" de "&amp;TEXT(W342,"0.000")&amp;" kg",IF(_xlpm.r&lt;=0.000000001,_xlpm.base,_xlpm.base&amp;" + 1 "&amp;W336&amp;" de "&amp;TEXT(_xlpm.r,"0.000")&amp;" kg")))</f>
        <v>6 Gastro 1/1 de 2.700 kg + 1 Gastro 1/1 de 1.800 kg</v>
      </c>
      <c r="X343" s="2472"/>
      <c r="Y343" s="2472"/>
      <c r="Z343" s="2472"/>
      <c r="AA343" s="2473"/>
      <c r="AE343" s="9">
        <v>1</v>
      </c>
    </row>
    <row r="344" spans="2:31" ht="15.75">
      <c r="B344" s="1286" t="s">
        <v>6</v>
      </c>
      <c r="C344" s="979" t="str">
        <f>C260</f>
        <v>N NOM DE VOTRE RECETTE | collez la--FAMILLE| Auteur &gt; VOUS</v>
      </c>
      <c r="D344" s="980">
        <f>D260</f>
        <v>1</v>
      </c>
      <c r="E344" s="979" t="str">
        <f>E260</f>
        <v>coupe</v>
      </c>
      <c r="F344" s="981" t="str">
        <f>F260</f>
        <v>Recette mère ► Desserts assiette</v>
      </c>
      <c r="G344" s="813"/>
      <c r="H344" s="813"/>
      <c r="I344" s="813"/>
      <c r="J344" s="59">
        <f>ROWS(K324:K344)</f>
        <v>21</v>
      </c>
      <c r="K344" s="60" t="str" cm="1">
        <f t="array" ref="K344">IF(SUMPRODUCT((N344:U344&lt;&gt;"")*1)=0,"",SUMPRODUCT((N344:U344&lt;&gt;"")*(LEN(TRIM(SUBSTITUTE(N344:U344,CHAR(160)," "))) - LEN(SUBSTITUTE(TRIM(SUBSTITUTE(N344:U344,CHAR(160)," "))," ","")) + 1)) &amp; " mot" &amp; IF(SUMPRODUCT((N344:U344&lt;&gt;"")*(LEN(TRIM(SUBSTITUTE(N344:U344,CHAR(160)," "))) - LEN(SUBSTITUTE(TRIM(SUBSTITUTE(N344:U344,CHAR(160)," "))," ","")) + 1))&gt;1,"s",""))</f>
        <v/>
      </c>
      <c r="L344" s="788" t="str" cm="1">
        <f t="array" ref="L344">SUMPRODUCT(--(N344:U344&lt;&gt;""), LEN(TRIM(SUBSTITUTE(N344:U344, CHAR(160), "")))) &amp; " Car."</f>
        <v>0 Car.</v>
      </c>
      <c r="M344" s="71" t="str">
        <f>IF(ISBLANK(N344),"",LARGE(M328:M343,1)+1)</f>
        <v/>
      </c>
      <c r="N344" s="87"/>
      <c r="O344" s="87"/>
      <c r="P344" s="87"/>
      <c r="Q344" s="87"/>
      <c r="R344" s="87"/>
      <c r="S344" s="87"/>
      <c r="T344" s="87"/>
      <c r="U344" s="87"/>
      <c r="V344" s="87"/>
      <c r="W344" s="2483"/>
      <c r="X344" s="2472"/>
      <c r="Y344" s="2472"/>
      <c r="Z344" s="2472"/>
      <c r="AA344" s="2473"/>
      <c r="AE344" s="9">
        <v>1</v>
      </c>
    </row>
    <row r="345" spans="2:31" ht="15.75">
      <c r="B345" s="1286" t="s">
        <v>6</v>
      </c>
      <c r="C345" s="979" t="str">
        <f>C260</f>
        <v>N NOM DE VOTRE RECETTE | collez la--FAMILLE| Auteur &gt; VOUS</v>
      </c>
      <c r="D345" s="980">
        <f>D260</f>
        <v>1</v>
      </c>
      <c r="E345" s="979" t="str">
        <f>E260</f>
        <v>coupe</v>
      </c>
      <c r="F345" s="981" t="str">
        <f>F260</f>
        <v>Recette mère ► Desserts assiette</v>
      </c>
      <c r="G345" s="813"/>
      <c r="H345" s="813"/>
      <c r="I345" s="813"/>
      <c r="J345" s="59">
        <f>ROWS(K324:K345)</f>
        <v>22</v>
      </c>
      <c r="K345" s="60" t="str" cm="1">
        <f t="array" ref="K345">IF(SUMPRODUCT((N345:U345&lt;&gt;"")*1)=0,"",SUMPRODUCT((N345:U345&lt;&gt;"")*(LEN(TRIM(SUBSTITUTE(N345:U345,CHAR(160)," "))) - LEN(SUBSTITUTE(TRIM(SUBSTITUTE(N345:U345,CHAR(160)," "))," ","")) + 1)) &amp; " mot" &amp; IF(SUMPRODUCT((N345:U345&lt;&gt;"")*(LEN(TRIM(SUBSTITUTE(N345:U345,CHAR(160)," "))) - LEN(SUBSTITUTE(TRIM(SUBSTITUTE(N345:U345,CHAR(160)," "))," ","")) + 1))&gt;1,"s",""))</f>
        <v/>
      </c>
      <c r="L345" s="788" t="str" cm="1">
        <f t="array" ref="L345">SUMPRODUCT(--(N345:U345&lt;&gt;""), LEN(TRIM(SUBSTITUTE(N345:U345, CHAR(160), "")))) &amp; " Car."</f>
        <v>0 Car.</v>
      </c>
      <c r="M345" s="71" t="str">
        <f>IF(ISBLANK(N345),"",LARGE(M328:M344,1)+1)</f>
        <v/>
      </c>
      <c r="N345" s="87"/>
      <c r="O345" s="87"/>
      <c r="P345" s="87"/>
      <c r="Q345" s="87"/>
      <c r="R345" s="87"/>
      <c r="S345" s="87"/>
      <c r="T345" s="87"/>
      <c r="U345" s="87"/>
      <c r="V345" s="87"/>
      <c r="W345" s="87"/>
      <c r="X345" s="87"/>
      <c r="Y345" s="87"/>
      <c r="Z345" s="87"/>
      <c r="AA345" s="89"/>
      <c r="AE345" s="9">
        <v>1</v>
      </c>
    </row>
    <row r="346" spans="2:31" ht="15.75">
      <c r="B346" s="1286" t="s">
        <v>6</v>
      </c>
      <c r="C346" s="979" t="str">
        <f>C260</f>
        <v>N NOM DE VOTRE RECETTE | collez la--FAMILLE| Auteur &gt; VOUS</v>
      </c>
      <c r="D346" s="980">
        <f>D260</f>
        <v>1</v>
      </c>
      <c r="E346" s="979" t="str">
        <f>E260</f>
        <v>coupe</v>
      </c>
      <c r="F346" s="981" t="str">
        <f>F260</f>
        <v>Recette mère ► Desserts assiette</v>
      </c>
      <c r="G346" s="813"/>
      <c r="H346" s="813"/>
      <c r="I346" s="813"/>
      <c r="J346" s="59">
        <f>ROWS(K324:K346)</f>
        <v>23</v>
      </c>
      <c r="K346" s="60" t="str" cm="1">
        <f t="array" ref="K346">IF(SUMPRODUCT((N346:U346&lt;&gt;"")*1)=0,"",SUMPRODUCT((N346:U346&lt;&gt;"")*(LEN(TRIM(SUBSTITUTE(N346:U346,CHAR(160)," "))) - LEN(SUBSTITUTE(TRIM(SUBSTITUTE(N346:U346,CHAR(160)," "))," ","")) + 1)) &amp; " mot" &amp; IF(SUMPRODUCT((N346:U346&lt;&gt;"")*(LEN(TRIM(SUBSTITUTE(N346:U346,CHAR(160)," "))) - LEN(SUBSTITUTE(TRIM(SUBSTITUTE(N346:U346,CHAR(160)," "))," ","")) + 1))&gt;1,"s",""))</f>
        <v/>
      </c>
      <c r="L346" s="788" t="str" cm="1">
        <f t="array" ref="L346">SUMPRODUCT(--(N346:U346&lt;&gt;""), LEN(TRIM(SUBSTITUTE(N346:U346, CHAR(160), "")))) &amp; " Car."</f>
        <v>0 Car.</v>
      </c>
      <c r="M346" s="71" t="str">
        <f>IF(ISBLANK(N346),"",LARGE(M328:M345,1)+1)</f>
        <v/>
      </c>
      <c r="N346" s="87"/>
      <c r="O346" s="87"/>
      <c r="P346" s="87"/>
      <c r="Q346" s="87"/>
      <c r="R346" s="87"/>
      <c r="S346" s="87"/>
      <c r="T346" s="87"/>
      <c r="U346" s="87"/>
      <c r="V346" s="87"/>
      <c r="W346" s="87"/>
      <c r="X346" s="87"/>
      <c r="Y346" s="87"/>
      <c r="Z346" s="87"/>
      <c r="AA346" s="89"/>
      <c r="AE346" s="9">
        <v>1</v>
      </c>
    </row>
    <row r="347" spans="2:31" ht="15.75">
      <c r="B347" s="1286" t="s">
        <v>6</v>
      </c>
      <c r="C347" s="979" t="str">
        <f>C260</f>
        <v>N NOM DE VOTRE RECETTE | collez la--FAMILLE| Auteur &gt; VOUS</v>
      </c>
      <c r="D347" s="980">
        <f>D260</f>
        <v>1</v>
      </c>
      <c r="E347" s="979" t="str">
        <f>E260</f>
        <v>coupe</v>
      </c>
      <c r="F347" s="981" t="str">
        <f>F260</f>
        <v>Recette mère ► Desserts assiette</v>
      </c>
      <c r="G347" s="813"/>
      <c r="H347" s="813"/>
      <c r="I347" s="813"/>
      <c r="J347" s="59">
        <f>ROWS(K324:K347)</f>
        <v>24</v>
      </c>
      <c r="K347" s="60" t="str" cm="1">
        <f t="array" ref="K347">IF(SUMPRODUCT((N347:U347&lt;&gt;"")*1)=0,"",SUMPRODUCT((N347:U347&lt;&gt;"")*(LEN(TRIM(SUBSTITUTE(N347:U347,CHAR(160)," "))) - LEN(SUBSTITUTE(TRIM(SUBSTITUTE(N347:U347,CHAR(160)," "))," ","")) + 1)) &amp; " mot" &amp; IF(SUMPRODUCT((N347:U347&lt;&gt;"")*(LEN(TRIM(SUBSTITUTE(N347:U347,CHAR(160)," "))) - LEN(SUBSTITUTE(TRIM(SUBSTITUTE(N347:U347,CHAR(160)," "))," ","")) + 1))&gt;1,"s",""))</f>
        <v/>
      </c>
      <c r="L347" s="788" t="str" cm="1">
        <f t="array" ref="L347">SUMPRODUCT(--(N347:U347&lt;&gt;""), LEN(TRIM(SUBSTITUTE(N347:U347, CHAR(160), "")))) &amp; " Car."</f>
        <v>0 Car.</v>
      </c>
      <c r="M347" s="71" t="str">
        <f>IF(ISBLANK(N347),"",LARGE(M328:M346,1)+1)</f>
        <v/>
      </c>
      <c r="N347" s="87"/>
      <c r="O347" s="87"/>
      <c r="P347" s="87"/>
      <c r="Q347" s="87"/>
      <c r="R347" s="87"/>
      <c r="S347" s="87"/>
      <c r="T347" s="87"/>
      <c r="U347" s="87"/>
      <c r="V347" s="87"/>
      <c r="W347" s="87"/>
      <c r="X347" s="87"/>
      <c r="Y347" s="87"/>
      <c r="Z347" s="87"/>
      <c r="AA347" s="89"/>
      <c r="AE347" s="9">
        <v>1</v>
      </c>
    </row>
    <row r="348" spans="2:31" ht="15.75">
      <c r="B348" s="21" t="str" cm="1">
        <f t="array" ref="B348">IF(SUM(--(N348:U348&lt;&gt;""))&gt;0, "A", "►")</f>
        <v>►</v>
      </c>
      <c r="C348" s="979" t="str">
        <f>C260</f>
        <v>N NOM DE VOTRE RECETTE | collez la--FAMILLE| Auteur &gt; VOUS</v>
      </c>
      <c r="D348" s="980">
        <f>D260</f>
        <v>1</v>
      </c>
      <c r="E348" s="979" t="str">
        <f>E260</f>
        <v>coupe</v>
      </c>
      <c r="F348" s="981" t="str">
        <f>F260</f>
        <v>Recette mère ► Desserts assiette</v>
      </c>
      <c r="G348" s="813"/>
      <c r="H348" s="813"/>
      <c r="I348" s="813"/>
      <c r="J348" s="59">
        <f>ROWS(K324:K348)</f>
        <v>25</v>
      </c>
      <c r="K348" s="60" t="str" cm="1">
        <f t="array" ref="K348">IF(SUMPRODUCT((N348:U348&lt;&gt;"")*1)=0,"",SUMPRODUCT((N348:U348&lt;&gt;"")*(LEN(TRIM(SUBSTITUTE(N348:U348,CHAR(160)," "))) - LEN(SUBSTITUTE(TRIM(SUBSTITUTE(N348:U348,CHAR(160)," "))," ","")) + 1)) &amp; " mot" &amp; IF(SUMPRODUCT((N348:U348&lt;&gt;"")*(LEN(TRIM(SUBSTITUTE(N348:U348,CHAR(160)," "))) - LEN(SUBSTITUTE(TRIM(SUBSTITUTE(N348:U348,CHAR(160)," "))," ","")) + 1))&gt;1,"s",""))</f>
        <v/>
      </c>
      <c r="L348" s="788" t="str" cm="1">
        <f t="array" ref="L348">SUMPRODUCT(--(N348:U348&lt;&gt;""), LEN(TRIM(SUBSTITUTE(N348:U348, CHAR(160), "")))) &amp; " Car."</f>
        <v>0 Car.</v>
      </c>
      <c r="M348" s="71" t="str">
        <f>IF(ISBLANK(N348),"",LARGE(M328:M347,1)+1)</f>
        <v/>
      </c>
      <c r="N348" s="87"/>
      <c r="O348" s="87"/>
      <c r="P348" s="87"/>
      <c r="Q348" s="87"/>
      <c r="R348" s="87"/>
      <c r="S348" s="87"/>
      <c r="T348" s="87"/>
      <c r="U348" s="87"/>
      <c r="V348" s="87"/>
      <c r="W348" s="87"/>
      <c r="X348" s="87"/>
      <c r="Y348" s="87"/>
      <c r="Z348" s="87"/>
      <c r="AA348" s="89"/>
      <c r="AE348" s="9">
        <v>1</v>
      </c>
    </row>
    <row r="349" spans="2:31" ht="15.75">
      <c r="B349" s="21" t="str" cm="1">
        <f t="array" ref="B349">IF(SUM(--(N349:U349&lt;&gt;""))&gt;0, "A", "►")</f>
        <v>►</v>
      </c>
      <c r="C349" s="979" t="str">
        <f>C260</f>
        <v>N NOM DE VOTRE RECETTE | collez la--FAMILLE| Auteur &gt; VOUS</v>
      </c>
      <c r="D349" s="980">
        <f>D260</f>
        <v>1</v>
      </c>
      <c r="E349" s="979" t="str">
        <f>E260</f>
        <v>coupe</v>
      </c>
      <c r="F349" s="981" t="str">
        <f>F260</f>
        <v>Recette mère ► Desserts assiette</v>
      </c>
      <c r="G349" s="813"/>
      <c r="H349" s="813"/>
      <c r="I349" s="813"/>
      <c r="J349" s="59">
        <f>ROWS(K324:K349)</f>
        <v>26</v>
      </c>
      <c r="K349" s="60" t="str" cm="1">
        <f t="array" ref="K349">IF(SUMPRODUCT((N349:U349&lt;&gt;"")*1)=0,"",SUMPRODUCT((N349:U349&lt;&gt;"")*(LEN(TRIM(SUBSTITUTE(N349:U349,CHAR(160)," "))) - LEN(SUBSTITUTE(TRIM(SUBSTITUTE(N349:U349,CHAR(160)," "))," ","")) + 1)) &amp; " mot" &amp; IF(SUMPRODUCT((N349:U349&lt;&gt;"")*(LEN(TRIM(SUBSTITUTE(N349:U349,CHAR(160)," "))) - LEN(SUBSTITUTE(TRIM(SUBSTITUTE(N349:U349,CHAR(160)," "))," ","")) + 1))&gt;1,"s",""))</f>
        <v/>
      </c>
      <c r="L349" s="788" t="str" cm="1">
        <f t="array" ref="L349">SUMPRODUCT(--(N349:U349&lt;&gt;""), LEN(TRIM(SUBSTITUTE(N349:U349, CHAR(160), "")))) &amp; " Car."</f>
        <v>0 Car.</v>
      </c>
      <c r="M349" s="71" t="str">
        <f>IF(ISBLANK(N349),"",LARGE(M328:M348,1)+1)</f>
        <v/>
      </c>
      <c r="N349" s="87"/>
      <c r="O349" s="87"/>
      <c r="P349" s="87"/>
      <c r="Q349" s="87"/>
      <c r="R349" s="87"/>
      <c r="S349" s="87"/>
      <c r="T349" s="87"/>
      <c r="U349" s="87"/>
      <c r="V349" s="87"/>
      <c r="W349" s="87"/>
      <c r="X349" s="87"/>
      <c r="Y349" s="87"/>
      <c r="Z349" s="87"/>
      <c r="AA349" s="89"/>
      <c r="AE349" s="9">
        <v>1</v>
      </c>
    </row>
    <row r="350" spans="2:31" ht="15.75">
      <c r="B350" s="21" t="str" cm="1">
        <f t="array" ref="B350">IF(SUM(--(N350:U350&lt;&gt;""))&gt;0, "A", "►")</f>
        <v>►</v>
      </c>
      <c r="C350" s="979" t="str">
        <f>C260</f>
        <v>N NOM DE VOTRE RECETTE | collez la--FAMILLE| Auteur &gt; VOUS</v>
      </c>
      <c r="D350" s="980">
        <f>D260</f>
        <v>1</v>
      </c>
      <c r="E350" s="979" t="str">
        <f>E260</f>
        <v>coupe</v>
      </c>
      <c r="F350" s="981" t="str">
        <f>F260</f>
        <v>Recette mère ► Desserts assiette</v>
      </c>
      <c r="G350" s="813"/>
      <c r="H350" s="813"/>
      <c r="I350" s="813"/>
      <c r="J350" s="59">
        <f>ROWS(K324:K350)</f>
        <v>27</v>
      </c>
      <c r="K350" s="60" t="str" cm="1">
        <f t="array" ref="K350">IF(SUMPRODUCT((N350:U350&lt;&gt;"")*1)=0,"",SUMPRODUCT((N350:U350&lt;&gt;"")*(LEN(TRIM(SUBSTITUTE(N350:U350,CHAR(160)," "))) - LEN(SUBSTITUTE(TRIM(SUBSTITUTE(N350:U350,CHAR(160)," "))," ","")) + 1)) &amp; " mot" &amp; IF(SUMPRODUCT((N350:U350&lt;&gt;"")*(LEN(TRIM(SUBSTITUTE(N350:U350,CHAR(160)," "))) - LEN(SUBSTITUTE(TRIM(SUBSTITUTE(N350:U350,CHAR(160)," "))," ","")) + 1))&gt;1,"s",""))</f>
        <v/>
      </c>
      <c r="L350" s="788" t="str" cm="1">
        <f t="array" ref="L350">SUMPRODUCT(--(N350:U350&lt;&gt;""), LEN(TRIM(SUBSTITUTE(N350:U350, CHAR(160), "")))) &amp; " Car."</f>
        <v>0 Car.</v>
      </c>
      <c r="M350" s="71" t="str">
        <f>IF(ISBLANK(N350),"",LARGE(M328:M349,1)+1)</f>
        <v/>
      </c>
      <c r="N350" s="87"/>
      <c r="O350" s="87"/>
      <c r="P350" s="87"/>
      <c r="Q350" s="87"/>
      <c r="R350" s="87"/>
      <c r="S350" s="87"/>
      <c r="T350" s="87"/>
      <c r="U350" s="87"/>
      <c r="V350" s="87"/>
      <c r="W350" s="87"/>
      <c r="X350" s="87"/>
      <c r="Y350" s="87"/>
      <c r="Z350" s="87"/>
      <c r="AA350" s="89"/>
      <c r="AE350" s="9">
        <v>1</v>
      </c>
    </row>
    <row r="351" spans="2:31" ht="15.75">
      <c r="B351" s="21" t="str" cm="1">
        <f t="array" ref="B351">IF(SUM(--(N351:U351&lt;&gt;""))&gt;0, "A", "►")</f>
        <v>►</v>
      </c>
      <c r="C351" s="979" t="str">
        <f>C260</f>
        <v>N NOM DE VOTRE RECETTE | collez la--FAMILLE| Auteur &gt; VOUS</v>
      </c>
      <c r="D351" s="980">
        <f>D260</f>
        <v>1</v>
      </c>
      <c r="E351" s="979" t="str">
        <f>E260</f>
        <v>coupe</v>
      </c>
      <c r="F351" s="981" t="str">
        <f>F260</f>
        <v>Recette mère ► Desserts assiette</v>
      </c>
      <c r="G351" s="813"/>
      <c r="H351" s="813"/>
      <c r="I351" s="813"/>
      <c r="J351" s="59">
        <f>ROWS(K324:K351)</f>
        <v>28</v>
      </c>
      <c r="K351" s="60" t="str" cm="1">
        <f t="array" ref="K351">IF(SUMPRODUCT((N351:U351&lt;&gt;"")*1)=0,"",SUMPRODUCT((N351:U351&lt;&gt;"")*(LEN(TRIM(SUBSTITUTE(N351:U351,CHAR(160)," "))) - LEN(SUBSTITUTE(TRIM(SUBSTITUTE(N351:U351,CHAR(160)," "))," ","")) + 1)) &amp; " mot" &amp; IF(SUMPRODUCT((N351:U351&lt;&gt;"")*(LEN(TRIM(SUBSTITUTE(N351:U351,CHAR(160)," "))) - LEN(SUBSTITUTE(TRIM(SUBSTITUTE(N351:U351,CHAR(160)," "))," ","")) + 1))&gt;1,"s",""))</f>
        <v/>
      </c>
      <c r="L351" s="788" t="str" cm="1">
        <f t="array" ref="L351">SUMPRODUCT(--(N351:U351&lt;&gt;""), LEN(TRIM(SUBSTITUTE(N351:U351, CHAR(160), "")))) &amp; " Car."</f>
        <v>0 Car.</v>
      </c>
      <c r="M351" s="71" t="str">
        <f>IF(ISBLANK(N351),"",LARGE(M328:M350,1)+1)</f>
        <v/>
      </c>
      <c r="N351" s="87"/>
      <c r="O351" s="87"/>
      <c r="P351" s="87"/>
      <c r="Q351" s="87"/>
      <c r="R351" s="87"/>
      <c r="S351" s="87"/>
      <c r="T351" s="87"/>
      <c r="U351" s="87"/>
      <c r="V351" s="87"/>
      <c r="W351" s="87"/>
      <c r="X351" s="87"/>
      <c r="Y351" s="87"/>
      <c r="Z351" s="87"/>
      <c r="AA351" s="89"/>
      <c r="AE351" s="9">
        <v>1</v>
      </c>
    </row>
    <row r="352" spans="2:31" ht="15.75">
      <c r="B352" s="21" t="str" cm="1">
        <f t="array" ref="B352">IF(SUM(--(N352:U352&lt;&gt;""))&gt;0, "A", "►")</f>
        <v>►</v>
      </c>
      <c r="C352" s="979" t="str">
        <f>C260</f>
        <v>N NOM DE VOTRE RECETTE | collez la--FAMILLE| Auteur &gt; VOUS</v>
      </c>
      <c r="D352" s="980">
        <f>D260</f>
        <v>1</v>
      </c>
      <c r="E352" s="979" t="str">
        <f>E260</f>
        <v>coupe</v>
      </c>
      <c r="F352" s="981" t="str">
        <f>F260</f>
        <v>Recette mère ► Desserts assiette</v>
      </c>
      <c r="G352" s="813"/>
      <c r="H352" s="813"/>
      <c r="I352" s="813"/>
      <c r="J352" s="59">
        <f>ROWS(K324:K352)</f>
        <v>29</v>
      </c>
      <c r="K352" s="60" t="str" cm="1">
        <f t="array" ref="K352">IF(SUMPRODUCT((N352:U352&lt;&gt;"")*1)=0,"",SUMPRODUCT((N352:U352&lt;&gt;"")*(LEN(TRIM(SUBSTITUTE(N352:U352,CHAR(160)," "))) - LEN(SUBSTITUTE(TRIM(SUBSTITUTE(N352:U352,CHAR(160)," "))," ","")) + 1)) &amp; " mot" &amp; IF(SUMPRODUCT((N352:U352&lt;&gt;"")*(LEN(TRIM(SUBSTITUTE(N352:U352,CHAR(160)," "))) - LEN(SUBSTITUTE(TRIM(SUBSTITUTE(N352:U352,CHAR(160)," "))," ","")) + 1))&gt;1,"s",""))</f>
        <v/>
      </c>
      <c r="L352" s="788" t="str" cm="1">
        <f t="array" ref="L352">SUMPRODUCT(--(N352:U352&lt;&gt;""), LEN(TRIM(SUBSTITUTE(N352:U352, CHAR(160), "")))) &amp; " Car."</f>
        <v>0 Car.</v>
      </c>
      <c r="M352" s="71" t="str">
        <f>IF(ISBLANK(N352),"",LARGE(M328:M351,1)+1)</f>
        <v/>
      </c>
      <c r="N352" s="87"/>
      <c r="O352" s="87"/>
      <c r="P352" s="87"/>
      <c r="Q352" s="87"/>
      <c r="R352" s="87"/>
      <c r="S352" s="87"/>
      <c r="T352" s="87"/>
      <c r="U352" s="87"/>
      <c r="V352" s="87"/>
      <c r="W352" s="87"/>
      <c r="X352" s="87"/>
      <c r="Y352" s="87"/>
      <c r="Z352" s="87"/>
      <c r="AA352" s="89"/>
      <c r="AE352" s="9">
        <v>1</v>
      </c>
    </row>
    <row r="353" spans="2:31" ht="15.75">
      <c r="B353" s="21" t="str" cm="1">
        <f t="array" ref="B353">IF(SUM(--(N353:U353&lt;&gt;""))&gt;0, "A", "►")</f>
        <v>►</v>
      </c>
      <c r="C353" s="979" t="str">
        <f>C260</f>
        <v>N NOM DE VOTRE RECETTE | collez la--FAMILLE| Auteur &gt; VOUS</v>
      </c>
      <c r="D353" s="980">
        <f>D260</f>
        <v>1</v>
      </c>
      <c r="E353" s="979" t="str">
        <f>E260</f>
        <v>coupe</v>
      </c>
      <c r="F353" s="981" t="str">
        <f>F260</f>
        <v>Recette mère ► Desserts assiette</v>
      </c>
      <c r="G353" s="813"/>
      <c r="H353" s="813"/>
      <c r="I353" s="813"/>
      <c r="J353" s="59">
        <f>ROWS(K324:K353)</f>
        <v>30</v>
      </c>
      <c r="K353" s="60" t="str" cm="1">
        <f t="array" ref="K353">IF(SUMPRODUCT((N353:U353&lt;&gt;"")*1)=0,"",SUMPRODUCT((N353:U353&lt;&gt;"")*(LEN(TRIM(SUBSTITUTE(N353:U353,CHAR(160)," "))) - LEN(SUBSTITUTE(TRIM(SUBSTITUTE(N353:U353,CHAR(160)," "))," ","")) + 1)) &amp; " mot" &amp; IF(SUMPRODUCT((N353:U353&lt;&gt;"")*(LEN(TRIM(SUBSTITUTE(N353:U353,CHAR(160)," "))) - LEN(SUBSTITUTE(TRIM(SUBSTITUTE(N353:U353,CHAR(160)," "))," ","")) + 1))&gt;1,"s",""))</f>
        <v/>
      </c>
      <c r="L353" s="788" t="str" cm="1">
        <f t="array" ref="L353">SUMPRODUCT(--(N353:U353&lt;&gt;""), LEN(TRIM(SUBSTITUTE(N353:U353, CHAR(160), "")))) &amp; " Car."</f>
        <v>0 Car.</v>
      </c>
      <c r="M353" s="71" t="str">
        <f>IF(ISBLANK(N353),"",LARGE(M328:M352,1)+1)</f>
        <v/>
      </c>
      <c r="N353" s="87"/>
      <c r="O353" s="87"/>
      <c r="P353" s="87"/>
      <c r="Q353" s="87"/>
      <c r="R353" s="87"/>
      <c r="S353" s="87"/>
      <c r="T353" s="87"/>
      <c r="U353" s="87"/>
      <c r="V353" s="87"/>
      <c r="W353" s="87"/>
      <c r="X353" s="87"/>
      <c r="Y353" s="87"/>
      <c r="Z353" s="87"/>
      <c r="AA353" s="89"/>
      <c r="AE353" s="9">
        <v>1</v>
      </c>
    </row>
    <row r="354" spans="2:31" ht="15.75">
      <c r="B354" s="21" t="str" cm="1">
        <f t="array" ref="B354">IF(SUM(--(N354:U354&lt;&gt;""))&gt;0, "A", "►")</f>
        <v>►</v>
      </c>
      <c r="C354" s="979" t="str">
        <f>C260</f>
        <v>N NOM DE VOTRE RECETTE | collez la--FAMILLE| Auteur &gt; VOUS</v>
      </c>
      <c r="D354" s="980">
        <f>D260</f>
        <v>1</v>
      </c>
      <c r="E354" s="979" t="str">
        <f>E260</f>
        <v>coupe</v>
      </c>
      <c r="F354" s="981" t="str">
        <f>F260</f>
        <v>Recette mère ► Desserts assiette</v>
      </c>
      <c r="G354" s="813"/>
      <c r="H354" s="813"/>
      <c r="I354" s="813"/>
      <c r="J354" s="59">
        <f>ROWS(K324:K354)</f>
        <v>31</v>
      </c>
      <c r="K354" s="60" t="str" cm="1">
        <f t="array" ref="K354">IF(SUMPRODUCT((N354:U354&lt;&gt;"")*1)=0,"",SUMPRODUCT((N354:U354&lt;&gt;"")*(LEN(TRIM(SUBSTITUTE(N354:U354,CHAR(160)," "))) - LEN(SUBSTITUTE(TRIM(SUBSTITUTE(N354:U354,CHAR(160)," "))," ","")) + 1)) &amp; " mot" &amp; IF(SUMPRODUCT((N354:U354&lt;&gt;"")*(LEN(TRIM(SUBSTITUTE(N354:U354,CHAR(160)," "))) - LEN(SUBSTITUTE(TRIM(SUBSTITUTE(N354:U354,CHAR(160)," "))," ","")) + 1))&gt;1,"s",""))</f>
        <v/>
      </c>
      <c r="L354" s="788" t="str" cm="1">
        <f t="array" ref="L354">SUMPRODUCT(--(N354:U354&lt;&gt;""), LEN(TRIM(SUBSTITUTE(N354:U354, CHAR(160), "")))) &amp; " Car."</f>
        <v>0 Car.</v>
      </c>
      <c r="M354" s="71" t="str">
        <f>IF(ISBLANK(N354),"",LARGE(M328:M353,1)+1)</f>
        <v/>
      </c>
      <c r="N354" s="87"/>
      <c r="O354" s="87"/>
      <c r="P354" s="87"/>
      <c r="Q354" s="87"/>
      <c r="R354" s="87"/>
      <c r="S354" s="87"/>
      <c r="T354" s="87"/>
      <c r="U354" s="87"/>
      <c r="V354" s="87"/>
      <c r="W354" s="87"/>
      <c r="X354" s="87"/>
      <c r="Y354" s="87"/>
      <c r="Z354" s="87"/>
      <c r="AA354" s="89"/>
      <c r="AE354" s="9">
        <v>1</v>
      </c>
    </row>
    <row r="355" spans="2:31" ht="15.75">
      <c r="B355" s="21" t="str" cm="1">
        <f t="array" ref="B355">IF(SUM(--(N355:U355&lt;&gt;""))&gt;0, "A", "►")</f>
        <v>►</v>
      </c>
      <c r="C355" s="979" t="str">
        <f>C260</f>
        <v>N NOM DE VOTRE RECETTE | collez la--FAMILLE| Auteur &gt; VOUS</v>
      </c>
      <c r="D355" s="980">
        <f>D260</f>
        <v>1</v>
      </c>
      <c r="E355" s="979" t="str">
        <f>E260</f>
        <v>coupe</v>
      </c>
      <c r="F355" s="981" t="str">
        <f>F260</f>
        <v>Recette mère ► Desserts assiette</v>
      </c>
      <c r="G355" s="813"/>
      <c r="H355" s="813"/>
      <c r="I355" s="813"/>
      <c r="J355" s="59">
        <f>ROWS(K324:K355)</f>
        <v>32</v>
      </c>
      <c r="K355" s="60" t="str" cm="1">
        <f t="array" ref="K355">IF(SUMPRODUCT((N355:U355&lt;&gt;"")*1)=0,"",SUMPRODUCT((N355:U355&lt;&gt;"")*(LEN(TRIM(SUBSTITUTE(N355:U355,CHAR(160)," "))) - LEN(SUBSTITUTE(TRIM(SUBSTITUTE(N355:U355,CHAR(160)," "))," ","")) + 1)) &amp; " mot" &amp; IF(SUMPRODUCT((N355:U355&lt;&gt;"")*(LEN(TRIM(SUBSTITUTE(N355:U355,CHAR(160)," "))) - LEN(SUBSTITUTE(TRIM(SUBSTITUTE(N355:U355,CHAR(160)," "))," ","")) + 1))&gt;1,"s",""))</f>
        <v/>
      </c>
      <c r="L355" s="788" t="str" cm="1">
        <f t="array" ref="L355">SUMPRODUCT(--(N355:U355&lt;&gt;""), LEN(TRIM(SUBSTITUTE(N355:U355, CHAR(160), "")))) &amp; " Car."</f>
        <v>0 Car.</v>
      </c>
      <c r="M355" s="71" t="str">
        <f>IF(ISBLANK(N355),"",LARGE(M328:M354,1)+1)</f>
        <v/>
      </c>
      <c r="N355" s="87"/>
      <c r="O355" s="87"/>
      <c r="P355" s="87"/>
      <c r="Q355" s="87"/>
      <c r="R355" s="87"/>
      <c r="S355" s="87"/>
      <c r="T355" s="87"/>
      <c r="U355" s="87"/>
      <c r="V355" s="87"/>
      <c r="W355" s="87"/>
      <c r="X355" s="87"/>
      <c r="Y355" s="87"/>
      <c r="Z355" s="87"/>
      <c r="AA355" s="89"/>
      <c r="AE355" s="9">
        <v>1</v>
      </c>
    </row>
    <row r="356" spans="2:31" ht="15.75">
      <c r="B356" s="21" t="str" cm="1">
        <f t="array" ref="B356">IF(SUM(--(N356:U356&lt;&gt;""))&gt;0, "A", "►")</f>
        <v>►</v>
      </c>
      <c r="C356" s="979" t="str">
        <f>C260</f>
        <v>N NOM DE VOTRE RECETTE | collez la--FAMILLE| Auteur &gt; VOUS</v>
      </c>
      <c r="D356" s="980">
        <f>D260</f>
        <v>1</v>
      </c>
      <c r="E356" s="979" t="str">
        <f>E260</f>
        <v>coupe</v>
      </c>
      <c r="F356" s="981" t="str">
        <f>F260</f>
        <v>Recette mère ► Desserts assiette</v>
      </c>
      <c r="G356" s="813"/>
      <c r="H356" s="813"/>
      <c r="I356" s="813"/>
      <c r="J356" s="59">
        <f>ROWS(K324:K356)</f>
        <v>33</v>
      </c>
      <c r="K356" s="60" t="str" cm="1">
        <f t="array" ref="K356">IF(SUMPRODUCT((N356:U356&lt;&gt;"")*1)=0,"",SUMPRODUCT((N356:U356&lt;&gt;"")*(LEN(TRIM(SUBSTITUTE(N356:U356,CHAR(160)," "))) - LEN(SUBSTITUTE(TRIM(SUBSTITUTE(N356:U356,CHAR(160)," "))," ","")) + 1)) &amp; " mot" &amp; IF(SUMPRODUCT((N356:U356&lt;&gt;"")*(LEN(TRIM(SUBSTITUTE(N356:U356,CHAR(160)," "))) - LEN(SUBSTITUTE(TRIM(SUBSTITUTE(N356:U356,CHAR(160)," "))," ","")) + 1))&gt;1,"s",""))</f>
        <v/>
      </c>
      <c r="L356" s="788" t="str" cm="1">
        <f t="array" ref="L356">SUMPRODUCT(--(N356:U356&lt;&gt;""), LEN(TRIM(SUBSTITUTE(N356:U356, CHAR(160), "")))) &amp; " Car."</f>
        <v>0 Car.</v>
      </c>
      <c r="M356" s="71" t="str">
        <f>IF(ISBLANK(N356),"",LARGE(M328:M355,1)+1)</f>
        <v/>
      </c>
      <c r="N356" s="87"/>
      <c r="O356" s="87"/>
      <c r="P356" s="87"/>
      <c r="Q356" s="87"/>
      <c r="R356" s="87"/>
      <c r="S356" s="87"/>
      <c r="T356" s="87"/>
      <c r="U356" s="87"/>
      <c r="V356" s="87"/>
      <c r="W356" s="87"/>
      <c r="X356" s="87"/>
      <c r="Y356" s="87"/>
      <c r="Z356" s="87"/>
      <c r="AA356" s="89"/>
      <c r="AE356" s="9">
        <v>1</v>
      </c>
    </row>
    <row r="357" spans="2:31" ht="15.75">
      <c r="B357" s="21" t="str" cm="1">
        <f t="array" ref="B357">IF(SUM(--(N357:U357&lt;&gt;""))&gt;0, "A", "►")</f>
        <v>►</v>
      </c>
      <c r="C357" s="979" t="str">
        <f>C260</f>
        <v>N NOM DE VOTRE RECETTE | collez la--FAMILLE| Auteur &gt; VOUS</v>
      </c>
      <c r="D357" s="980">
        <f>D260</f>
        <v>1</v>
      </c>
      <c r="E357" s="979" t="str">
        <f>E260</f>
        <v>coupe</v>
      </c>
      <c r="F357" s="981" t="str">
        <f>F260</f>
        <v>Recette mère ► Desserts assiette</v>
      </c>
      <c r="G357" s="813"/>
      <c r="H357" s="813"/>
      <c r="I357" s="813"/>
      <c r="J357" s="59">
        <f>ROWS(K324:K357)</f>
        <v>34</v>
      </c>
      <c r="K357" s="60" t="str" cm="1">
        <f t="array" ref="K357">IF(SUMPRODUCT((N357:U357&lt;&gt;"")*1)=0,"",SUMPRODUCT((N357:U357&lt;&gt;"")*(LEN(TRIM(SUBSTITUTE(N357:U357,CHAR(160)," "))) - LEN(SUBSTITUTE(TRIM(SUBSTITUTE(N357:U357,CHAR(160)," "))," ","")) + 1)) &amp; " mot" &amp; IF(SUMPRODUCT((N357:U357&lt;&gt;"")*(LEN(TRIM(SUBSTITUTE(N357:U357,CHAR(160)," "))) - LEN(SUBSTITUTE(TRIM(SUBSTITUTE(N357:U357,CHAR(160)," "))," ","")) + 1))&gt;1,"s",""))</f>
        <v/>
      </c>
      <c r="L357" s="788" t="str" cm="1">
        <f t="array" ref="L357">SUMPRODUCT(--(N357:U357&lt;&gt;""), LEN(TRIM(SUBSTITUTE(N357:U357, CHAR(160), "")))) &amp; " Car."</f>
        <v>0 Car.</v>
      </c>
      <c r="M357" s="71" t="str">
        <f>IF(ISBLANK(N357),"",LARGE(M328:M356,1)+1)</f>
        <v/>
      </c>
      <c r="N357" s="87"/>
      <c r="O357" s="87"/>
      <c r="P357" s="87"/>
      <c r="Q357" s="87"/>
      <c r="R357" s="87"/>
      <c r="S357" s="87"/>
      <c r="T357" s="87"/>
      <c r="U357" s="87"/>
      <c r="V357" s="87"/>
      <c r="W357" s="87"/>
      <c r="X357" s="87"/>
      <c r="Y357" s="87"/>
      <c r="Z357" s="87"/>
      <c r="AA357" s="89"/>
      <c r="AE357" s="9">
        <v>1</v>
      </c>
    </row>
    <row r="358" spans="2:31" ht="15.75">
      <c r="B358" s="21" t="str" cm="1">
        <f t="array" ref="B358">IF(SUM(--(N358:U358&lt;&gt;""))&gt;0, "A", "►")</f>
        <v>►</v>
      </c>
      <c r="C358" s="979" t="str">
        <f>C260</f>
        <v>N NOM DE VOTRE RECETTE | collez la--FAMILLE| Auteur &gt; VOUS</v>
      </c>
      <c r="D358" s="980">
        <f>D260</f>
        <v>1</v>
      </c>
      <c r="E358" s="979" t="str">
        <f>E260</f>
        <v>coupe</v>
      </c>
      <c r="F358" s="981" t="str">
        <f>F260</f>
        <v>Recette mère ► Desserts assiette</v>
      </c>
      <c r="G358" s="813"/>
      <c r="H358" s="813"/>
      <c r="I358" s="813"/>
      <c r="J358" s="59">
        <f>ROWS(K324:K358)</f>
        <v>35</v>
      </c>
      <c r="K358" s="60" t="str" cm="1">
        <f t="array" ref="K358">IF(SUMPRODUCT((N358:U358&lt;&gt;"")*1)=0,"",SUMPRODUCT((N358:U358&lt;&gt;"")*(LEN(TRIM(SUBSTITUTE(N358:U358,CHAR(160)," "))) - LEN(SUBSTITUTE(TRIM(SUBSTITUTE(N358:U358,CHAR(160)," "))," ","")) + 1)) &amp; " mot" &amp; IF(SUMPRODUCT((N358:U358&lt;&gt;"")*(LEN(TRIM(SUBSTITUTE(N358:U358,CHAR(160)," "))) - LEN(SUBSTITUTE(TRIM(SUBSTITUTE(N358:U358,CHAR(160)," "))," ","")) + 1))&gt;1,"s",""))</f>
        <v/>
      </c>
      <c r="L358" s="788" t="str" cm="1">
        <f t="array" ref="L358">SUMPRODUCT(--(N358:U358&lt;&gt;""), LEN(TRIM(SUBSTITUTE(N358:U358, CHAR(160), "")))) &amp; " Car."</f>
        <v>0 Car.</v>
      </c>
      <c r="M358" s="71" t="str">
        <f>IF(ISBLANK(N358),"",LARGE(M328:M357,1)+1)</f>
        <v/>
      </c>
      <c r="N358" s="87"/>
      <c r="O358" s="87"/>
      <c r="P358" s="87"/>
      <c r="Q358" s="87"/>
      <c r="R358" s="87"/>
      <c r="S358" s="87"/>
      <c r="T358" s="87"/>
      <c r="U358" s="87"/>
      <c r="V358" s="87"/>
      <c r="W358" s="87"/>
      <c r="X358" s="87"/>
      <c r="Y358" s="87"/>
      <c r="Z358" s="87"/>
      <c r="AA358" s="89"/>
      <c r="AE358" s="9">
        <v>1</v>
      </c>
    </row>
    <row r="359" spans="2:31" ht="15.75">
      <c r="B359" s="21" t="str" cm="1">
        <f t="array" ref="B359">IF(SUM(--(N359:U359&lt;&gt;""))&gt;0, "A", "►")</f>
        <v>►</v>
      </c>
      <c r="C359" s="979" t="str">
        <f>C260</f>
        <v>N NOM DE VOTRE RECETTE | collez la--FAMILLE| Auteur &gt; VOUS</v>
      </c>
      <c r="D359" s="980">
        <f>D260</f>
        <v>1</v>
      </c>
      <c r="E359" s="979" t="str">
        <f>E260</f>
        <v>coupe</v>
      </c>
      <c r="F359" s="981" t="str">
        <f>F260</f>
        <v>Recette mère ► Desserts assiette</v>
      </c>
      <c r="G359" s="813"/>
      <c r="H359" s="813"/>
      <c r="I359" s="813"/>
      <c r="J359" s="59">
        <f>ROWS(K324:K359)</f>
        <v>36</v>
      </c>
      <c r="K359" s="60" t="str" cm="1">
        <f t="array" ref="K359">IF(SUMPRODUCT((N359:U359&lt;&gt;"")*1)=0,"",SUMPRODUCT((N359:U359&lt;&gt;"")*(LEN(TRIM(SUBSTITUTE(N359:U359,CHAR(160)," "))) - LEN(SUBSTITUTE(TRIM(SUBSTITUTE(N359:U359,CHAR(160)," "))," ","")) + 1)) &amp; " mot" &amp; IF(SUMPRODUCT((N359:U359&lt;&gt;"")*(LEN(TRIM(SUBSTITUTE(N359:U359,CHAR(160)," "))) - LEN(SUBSTITUTE(TRIM(SUBSTITUTE(N359:U359,CHAR(160)," "))," ","")) + 1))&gt;1,"s",""))</f>
        <v/>
      </c>
      <c r="L359" s="788" t="str" cm="1">
        <f t="array" ref="L359">SUMPRODUCT(--(N359:U359&lt;&gt;""), LEN(TRIM(SUBSTITUTE(N359:U359, CHAR(160), "")))) &amp; " Car."</f>
        <v>0 Car.</v>
      </c>
      <c r="M359" s="71" t="str">
        <f>IF(ISBLANK(N359),"",LARGE(M328:M358,1)+1)</f>
        <v/>
      </c>
      <c r="N359" s="87"/>
      <c r="O359" s="87"/>
      <c r="P359" s="87"/>
      <c r="Q359" s="87"/>
      <c r="R359" s="87"/>
      <c r="S359" s="87"/>
      <c r="T359" s="87"/>
      <c r="U359" s="87"/>
      <c r="V359" s="87"/>
      <c r="W359" s="87"/>
      <c r="X359" s="87"/>
      <c r="Y359" s="87"/>
      <c r="Z359" s="87"/>
      <c r="AA359" s="89"/>
      <c r="AE359" s="9">
        <v>1</v>
      </c>
    </row>
    <row r="360" spans="2:31" ht="15.75">
      <c r="B360" s="21" t="str" cm="1">
        <f t="array" ref="B360">IF(SUM(--(N360:U360&lt;&gt;""))&gt;0, "A", "►")</f>
        <v>►</v>
      </c>
      <c r="C360" s="979" t="str">
        <f>C260</f>
        <v>N NOM DE VOTRE RECETTE | collez la--FAMILLE| Auteur &gt; VOUS</v>
      </c>
      <c r="D360" s="980">
        <f>D260</f>
        <v>1</v>
      </c>
      <c r="E360" s="979" t="str">
        <f>E260</f>
        <v>coupe</v>
      </c>
      <c r="F360" s="981" t="str">
        <f>F260</f>
        <v>Recette mère ► Desserts assiette</v>
      </c>
      <c r="G360" s="813"/>
      <c r="H360" s="813"/>
      <c r="I360" s="813"/>
      <c r="J360" s="59">
        <f>ROWS(K324:K360)</f>
        <v>37</v>
      </c>
      <c r="K360" s="60" t="str" cm="1">
        <f t="array" ref="K360">IF(SUMPRODUCT((N360:U360&lt;&gt;"")*1)=0,"",SUMPRODUCT((N360:U360&lt;&gt;"")*(LEN(TRIM(SUBSTITUTE(N360:U360,CHAR(160)," "))) - LEN(SUBSTITUTE(TRIM(SUBSTITUTE(N360:U360,CHAR(160)," "))," ","")) + 1)) &amp; " mot" &amp; IF(SUMPRODUCT((N360:U360&lt;&gt;"")*(LEN(TRIM(SUBSTITUTE(N360:U360,CHAR(160)," "))) - LEN(SUBSTITUTE(TRIM(SUBSTITUTE(N360:U360,CHAR(160)," "))," ","")) + 1))&gt;1,"s",""))</f>
        <v/>
      </c>
      <c r="L360" s="788" t="str" cm="1">
        <f t="array" ref="L360">SUMPRODUCT(--(N360:U360&lt;&gt;""), LEN(TRIM(SUBSTITUTE(N360:U360, CHAR(160), "")))) &amp; " Car."</f>
        <v>0 Car.</v>
      </c>
      <c r="M360" s="71" t="str">
        <f>IF(ISBLANK(N360),"",LARGE(M328:M359,1)+1)</f>
        <v/>
      </c>
      <c r="N360" s="87"/>
      <c r="O360" s="87"/>
      <c r="P360" s="87"/>
      <c r="Q360" s="87"/>
      <c r="R360" s="87"/>
      <c r="S360" s="87"/>
      <c r="T360" s="87"/>
      <c r="U360" s="87"/>
      <c r="V360" s="87"/>
      <c r="W360" s="87"/>
      <c r="X360" s="87"/>
      <c r="Y360" s="87"/>
      <c r="Z360" s="87"/>
      <c r="AA360" s="89"/>
      <c r="AE360" s="9">
        <v>1</v>
      </c>
    </row>
    <row r="361" spans="2:31" ht="15.75">
      <c r="B361" s="21" t="str" cm="1">
        <f t="array" ref="B361">IF(SUM(--(N361:U361&lt;&gt;""))&gt;0, "A", "►")</f>
        <v>►</v>
      </c>
      <c r="C361" s="979" t="str">
        <f>C260</f>
        <v>N NOM DE VOTRE RECETTE | collez la--FAMILLE| Auteur &gt; VOUS</v>
      </c>
      <c r="D361" s="980">
        <f>D260</f>
        <v>1</v>
      </c>
      <c r="E361" s="979" t="str">
        <f>E260</f>
        <v>coupe</v>
      </c>
      <c r="F361" s="981" t="str">
        <f>F260</f>
        <v>Recette mère ► Desserts assiette</v>
      </c>
      <c r="G361" s="813"/>
      <c r="H361" s="813"/>
      <c r="I361" s="813"/>
      <c r="J361" s="59">
        <f>ROWS(K324:K361)</f>
        <v>38</v>
      </c>
      <c r="K361" s="60" t="str" cm="1">
        <f t="array" ref="K361">IF(SUMPRODUCT((N361:U361&lt;&gt;"")*1)=0,"",SUMPRODUCT((N361:U361&lt;&gt;"")*(LEN(TRIM(SUBSTITUTE(N361:U361,CHAR(160)," "))) - LEN(SUBSTITUTE(TRIM(SUBSTITUTE(N361:U361,CHAR(160)," "))," ","")) + 1)) &amp; " mot" &amp; IF(SUMPRODUCT((N361:U361&lt;&gt;"")*(LEN(TRIM(SUBSTITUTE(N361:U361,CHAR(160)," "))) - LEN(SUBSTITUTE(TRIM(SUBSTITUTE(N361:U361,CHAR(160)," "))," ","")) + 1))&gt;1,"s",""))</f>
        <v/>
      </c>
      <c r="L361" s="788" t="str" cm="1">
        <f t="array" ref="L361">SUMPRODUCT(--(N361:U361&lt;&gt;""), LEN(TRIM(SUBSTITUTE(N361:U361, CHAR(160), "")))) &amp; " Car."</f>
        <v>0 Car.</v>
      </c>
      <c r="M361" s="71" t="str">
        <f>IF(ISBLANK(N361),"",LARGE(M328:M360,1)+1)</f>
        <v/>
      </c>
      <c r="N361" s="87"/>
      <c r="O361" s="87"/>
      <c r="P361" s="87"/>
      <c r="Q361" s="87"/>
      <c r="R361" s="87"/>
      <c r="S361" s="87"/>
      <c r="T361" s="87"/>
      <c r="U361" s="87"/>
      <c r="V361" s="87"/>
      <c r="W361" s="87"/>
      <c r="X361" s="87"/>
      <c r="Y361" s="87"/>
      <c r="Z361" s="87"/>
      <c r="AA361" s="89"/>
      <c r="AE361" s="9">
        <v>1</v>
      </c>
    </row>
    <row r="362" spans="2:31" ht="15.75">
      <c r="B362" s="21" t="str" cm="1">
        <f t="array" ref="B362">IF(SUM(--(N362:U362&lt;&gt;""))&gt;0, "A", "►")</f>
        <v>►</v>
      </c>
      <c r="C362" s="979" t="str">
        <f>C260</f>
        <v>N NOM DE VOTRE RECETTE | collez la--FAMILLE| Auteur &gt; VOUS</v>
      </c>
      <c r="D362" s="980">
        <f>D260</f>
        <v>1</v>
      </c>
      <c r="E362" s="979" t="str">
        <f>E260</f>
        <v>coupe</v>
      </c>
      <c r="F362" s="981" t="str">
        <f>F260</f>
        <v>Recette mère ► Desserts assiette</v>
      </c>
      <c r="G362" s="813"/>
      <c r="H362" s="813"/>
      <c r="I362" s="813"/>
      <c r="J362" s="59">
        <f>ROWS(K324:K362)</f>
        <v>39</v>
      </c>
      <c r="K362" s="60" t="str" cm="1">
        <f t="array" ref="K362">IF(SUMPRODUCT((N362:U362&lt;&gt;"")*1)=0,"",SUMPRODUCT((N362:U362&lt;&gt;"")*(LEN(TRIM(SUBSTITUTE(N362:U362,CHAR(160)," "))) - LEN(SUBSTITUTE(TRIM(SUBSTITUTE(N362:U362,CHAR(160)," "))," ","")) + 1)) &amp; " mot" &amp; IF(SUMPRODUCT((N362:U362&lt;&gt;"")*(LEN(TRIM(SUBSTITUTE(N362:U362,CHAR(160)," "))) - LEN(SUBSTITUTE(TRIM(SUBSTITUTE(N362:U362,CHAR(160)," "))," ","")) + 1))&gt;1,"s",""))</f>
        <v/>
      </c>
      <c r="L362" s="788" t="str" cm="1">
        <f t="array" ref="L362">SUMPRODUCT(--(N362:U362&lt;&gt;""), LEN(TRIM(SUBSTITUTE(N362:U362, CHAR(160), "")))) &amp; " Car."</f>
        <v>0 Car.</v>
      </c>
      <c r="M362" s="71" t="str">
        <f>IF(ISBLANK(N362),"",LARGE(M328:M361,1)+1)</f>
        <v/>
      </c>
      <c r="N362" s="87"/>
      <c r="O362" s="87"/>
      <c r="P362" s="87"/>
      <c r="Q362" s="87"/>
      <c r="R362" s="87"/>
      <c r="S362" s="87"/>
      <c r="T362" s="87"/>
      <c r="U362" s="87"/>
      <c r="V362" s="87"/>
      <c r="W362" s="87"/>
      <c r="X362" s="87"/>
      <c r="Y362" s="87"/>
      <c r="Z362" s="87"/>
      <c r="AA362" s="89"/>
      <c r="AE362" s="9">
        <v>1</v>
      </c>
    </row>
    <row r="363" spans="2:31" ht="15.75">
      <c r="B363" s="1286" t="s">
        <v>6</v>
      </c>
      <c r="C363" s="979" t="str">
        <f>C260</f>
        <v>N NOM DE VOTRE RECETTE | collez la--FAMILLE| Auteur &gt; VOUS</v>
      </c>
      <c r="D363" s="980">
        <f>D260</f>
        <v>1</v>
      </c>
      <c r="E363" s="979" t="str">
        <f>E260</f>
        <v>coupe</v>
      </c>
      <c r="F363" s="981" t="str">
        <f>F260</f>
        <v>Recette mère ► Desserts assiette</v>
      </c>
      <c r="G363" s="813"/>
      <c r="H363" s="813"/>
      <c r="I363" s="813"/>
      <c r="J363" s="59">
        <f>ROWS(K324:K363)</f>
        <v>40</v>
      </c>
      <c r="K363" s="60" t="str" cm="1">
        <f t="array" ref="K363">IF(SUMPRODUCT((N363:U363&lt;&gt;"")*1)=0,"",SUMPRODUCT((N363:U363&lt;&gt;"")*(LEN(TRIM(SUBSTITUTE(N363:U363,CHAR(160)," "))) - LEN(SUBSTITUTE(TRIM(SUBSTITUTE(N363:U363,CHAR(160)," "))," ","")) + 1)) &amp; " mot" &amp; IF(SUMPRODUCT((N363:U363&lt;&gt;"")*(LEN(TRIM(SUBSTITUTE(N363:U363,CHAR(160)," "))) - LEN(SUBSTITUTE(TRIM(SUBSTITUTE(N363:U363,CHAR(160)," "))," ","")) + 1))&gt;1,"s",""))</f>
        <v/>
      </c>
      <c r="L363" s="788" t="str" cm="1">
        <f t="array" ref="L363">SUMPRODUCT(--(N363:U363&lt;&gt;""), LEN(TRIM(SUBSTITUTE(N363:U363, CHAR(160), "")))) &amp; " Car."</f>
        <v>0 Car.</v>
      </c>
      <c r="M363" s="71" t="str">
        <f>IF(ISBLANK(N363),"",LARGE(M328:M362,1)+1)</f>
        <v/>
      </c>
      <c r="N363" s="87"/>
      <c r="O363" s="87"/>
      <c r="P363" s="87"/>
      <c r="Q363" s="87"/>
      <c r="R363" s="87"/>
      <c r="S363" s="87"/>
      <c r="T363" s="87"/>
      <c r="U363" s="87"/>
      <c r="V363" s="87"/>
      <c r="W363" s="87"/>
      <c r="X363" s="87"/>
      <c r="Y363" s="87"/>
      <c r="Z363" s="87"/>
      <c r="AA363" s="89"/>
      <c r="AE363" s="9">
        <v>1</v>
      </c>
    </row>
    <row r="364" spans="2:31" ht="15.75">
      <c r="B364" s="1286" t="s">
        <v>6</v>
      </c>
      <c r="C364" s="979" t="str">
        <f>C260</f>
        <v>N NOM DE VOTRE RECETTE | collez la--FAMILLE| Auteur &gt; VOUS</v>
      </c>
      <c r="D364" s="980">
        <f>D260</f>
        <v>1</v>
      </c>
      <c r="E364" s="979" t="str">
        <f>E260</f>
        <v>coupe</v>
      </c>
      <c r="F364" s="981" t="str">
        <f>F260</f>
        <v>Recette mère ► Desserts assiette</v>
      </c>
      <c r="G364" s="813"/>
      <c r="H364" s="813"/>
      <c r="I364" s="813"/>
      <c r="J364" s="813"/>
      <c r="K364" s="60" t="str" cm="1">
        <f t="array" ref="K364">IF(SUMPRODUCT((N364:V364&lt;&gt;"")*1)=0,"",SUMPRODUCT((N364:V364&lt;&gt;"")*(LEN(TRIM(SUBSTITUTE(N364:V364,CHAR(160)," "))) - LEN(SUBSTITUTE(TRIM(SUBSTITUTE(N364:V364,CHAR(160)," "))," ","")) + 1)) &amp; " mot" &amp; IF(SUMPRODUCT((N364:V364&lt;&gt;"")*(LEN(TRIM(SUBSTITUTE(N364:V364,CHAR(160)," "))) - LEN(SUBSTITUTE(TRIM(SUBSTITUTE(N364:V364,CHAR(160)," "))," ","")) + 1))&gt;1,"s",""))</f>
        <v/>
      </c>
      <c r="L364" s="76" t="s">
        <v>92</v>
      </c>
      <c r="M364" s="727"/>
      <c r="N364" s="87"/>
      <c r="O364" s="87"/>
      <c r="P364" s="87"/>
      <c r="Q364" s="87"/>
      <c r="R364" s="87"/>
      <c r="S364" s="87"/>
      <c r="T364" s="87"/>
      <c r="U364" s="87"/>
      <c r="V364" s="87"/>
      <c r="W364" s="87"/>
      <c r="X364" s="87"/>
      <c r="Y364" s="87"/>
      <c r="Z364" s="87"/>
      <c r="AA364" s="89"/>
      <c r="AE364" s="9">
        <v>1</v>
      </c>
    </row>
    <row r="365" spans="2:31" ht="15.75">
      <c r="B365" s="1286" t="s">
        <v>6</v>
      </c>
      <c r="C365" s="979" t="str">
        <f>C260</f>
        <v>N NOM DE VOTRE RECETTE | collez la--FAMILLE| Auteur &gt; VOUS</v>
      </c>
      <c r="D365" s="980">
        <f>D260</f>
        <v>1</v>
      </c>
      <c r="E365" s="979" t="str">
        <f>E260</f>
        <v>coupe</v>
      </c>
      <c r="F365" s="981" t="str">
        <f>F260</f>
        <v>Recette mère ► Desserts assiette</v>
      </c>
      <c r="G365" s="789"/>
      <c r="H365" s="790"/>
      <c r="I365" s="791"/>
      <c r="J365" s="792"/>
      <c r="K365" s="60" t="str" cm="1">
        <f t="array" ref="K365">IF(SUMPRODUCT((N365:V365&lt;&gt;"")*1)=0,"",SUMPRODUCT((N365:V365&lt;&gt;"")*(LEN(TRIM(SUBSTITUTE(N365:V365,CHAR(160)," "))) - LEN(SUBSTITUTE(TRIM(SUBSTITUTE(N365:V365,CHAR(160)," "))," ","")) + 1)) &amp; " mot" &amp; IF(SUMPRODUCT((N365:V365&lt;&gt;"")*(LEN(TRIM(SUBSTITUTE(N365:V365,CHAR(160)," "))) - LEN(SUBSTITUTE(TRIM(SUBSTITUTE(N365:V365,CHAR(160)," "))," ","")) + 1))&gt;1,"s",""))</f>
        <v>15 mots</v>
      </c>
      <c r="L365" s="793"/>
      <c r="M365" s="794"/>
      <c r="N365" s="73" t="s">
        <v>91</v>
      </c>
      <c r="O365" s="73"/>
      <c r="P365" s="73"/>
      <c r="Q365" s="73"/>
      <c r="R365" s="795"/>
      <c r="S365" s="795"/>
      <c r="T365" s="74"/>
      <c r="U365" s="74"/>
      <c r="V365" s="74"/>
      <c r="W365" s="74"/>
      <c r="X365" s="74"/>
      <c r="Y365" s="74"/>
      <c r="Z365" s="75"/>
      <c r="AA365" s="816"/>
      <c r="AE365" s="9">
        <v>1</v>
      </c>
    </row>
    <row r="366" spans="2:31" ht="16.5" thickBot="1">
      <c r="B366" s="1301" t="s">
        <v>6</v>
      </c>
      <c r="C366" s="1302"/>
      <c r="D366" s="1302"/>
      <c r="E366" s="1302"/>
      <c r="F366" s="1302"/>
      <c r="G366" s="1303" t="s">
        <v>90</v>
      </c>
      <c r="H366" s="1304" t="str">
        <f ca="1">CELL("nomfichier")</f>
        <v>D:\Données\1.UPRT\0-UPRT.fait\1-UPRT.FR-SITE-WEB\ff-fiches-fabrications\ff.fiches.fabrication.2023\UPRT.23.aout\[ff.26.COLONNES.19.07.2026.11h20 (1).xlsx]MODE_EMPLOI_DOCUMENT</v>
      </c>
      <c r="I366" s="1304"/>
      <c r="J366" s="1304"/>
      <c r="K366" s="1304"/>
      <c r="L366" s="1304"/>
      <c r="M366" s="1304"/>
      <c r="N366" s="1305" t="s">
        <v>90</v>
      </c>
      <c r="O366" s="1305"/>
      <c r="P366" s="1305"/>
      <c r="Q366" s="1305"/>
      <c r="R366" s="1306" t="str">
        <f ca="1">CELL("nomfichier")</f>
        <v>D:\Données\1.UPRT\0-UPRT.fait\1-UPRT.FR-SITE-WEB\ff-fiches-fabrications\ff.fiches.fabrication.2023\UPRT.23.aout\[ff.26.COLONNES.19.07.2026.11h20 (1).xlsx]MODE_EMPLOI_DOCUMENT</v>
      </c>
      <c r="S366" s="1304"/>
      <c r="T366" s="1304"/>
      <c r="U366" s="1304"/>
      <c r="V366" s="1304"/>
      <c r="W366" s="1304"/>
      <c r="X366" s="1304"/>
      <c r="Y366" s="1304"/>
      <c r="Z366" s="1307"/>
      <c r="AA366" s="1308"/>
      <c r="AE366" s="9">
        <v>1</v>
      </c>
    </row>
    <row r="367" spans="2:31" ht="16.5" thickBot="1">
      <c r="B367" s="694" t="s">
        <v>6</v>
      </c>
      <c r="C367" s="694"/>
      <c r="D367" s="694"/>
      <c r="E367" s="694"/>
      <c r="F367" s="694"/>
      <c r="G367" s="799" t="s">
        <v>93</v>
      </c>
      <c r="H367" s="800"/>
      <c r="I367" s="801"/>
      <c r="J367" s="802"/>
      <c r="K367" s="803"/>
      <c r="L367" s="804"/>
      <c r="M367" s="804"/>
      <c r="N367" s="802"/>
      <c r="O367" s="802"/>
      <c r="P367" s="802"/>
      <c r="Q367" s="802"/>
      <c r="R367" s="800"/>
      <c r="S367" s="800"/>
      <c r="T367" s="800"/>
      <c r="U367" s="800"/>
      <c r="V367" s="800"/>
      <c r="W367" s="800"/>
      <c r="X367" s="800"/>
      <c r="Y367" s="800"/>
      <c r="Z367" s="800"/>
      <c r="AA367" s="800" t="s">
        <v>94</v>
      </c>
      <c r="AE367" s="9">
        <v>1</v>
      </c>
    </row>
    <row r="368" spans="2:31">
      <c r="B368" s="15" t="s">
        <v>6</v>
      </c>
      <c r="C368" s="1342" t="str">
        <f t="shared" ref="C368:AA368" si="31">SUBSTITUTE(ADDRESS(1,COLUMN(),4),"1","")</f>
        <v>C</v>
      </c>
      <c r="D368" s="1342" t="str">
        <f t="shared" si="31"/>
        <v>D</v>
      </c>
      <c r="E368" s="1342" t="str">
        <f t="shared" si="31"/>
        <v>E</v>
      </c>
      <c r="F368" s="1342" t="str">
        <f t="shared" si="31"/>
        <v>F</v>
      </c>
      <c r="G368" s="1342" t="str">
        <f t="shared" si="31"/>
        <v>G</v>
      </c>
      <c r="H368" s="1342" t="str">
        <f t="shared" si="31"/>
        <v>H</v>
      </c>
      <c r="I368" s="1342" t="str">
        <f t="shared" si="31"/>
        <v>I</v>
      </c>
      <c r="J368" s="1342" t="str">
        <f t="shared" si="31"/>
        <v>J</v>
      </c>
      <c r="K368" s="1342" t="str">
        <f t="shared" si="31"/>
        <v>K</v>
      </c>
      <c r="L368" s="1342" t="str">
        <f t="shared" si="31"/>
        <v>L</v>
      </c>
      <c r="M368" s="1342" t="str">
        <f t="shared" si="31"/>
        <v>M</v>
      </c>
      <c r="N368" s="1342" t="str">
        <f t="shared" si="31"/>
        <v>N</v>
      </c>
      <c r="O368" s="1342" t="str">
        <f t="shared" si="31"/>
        <v>O</v>
      </c>
      <c r="P368" s="1342" t="str">
        <f t="shared" si="31"/>
        <v>P</v>
      </c>
      <c r="Q368" s="1342" t="str">
        <f t="shared" si="31"/>
        <v>Q</v>
      </c>
      <c r="R368" s="1342" t="str">
        <f t="shared" si="31"/>
        <v>R</v>
      </c>
      <c r="S368" s="1342" t="str">
        <f t="shared" si="31"/>
        <v>S</v>
      </c>
      <c r="T368" s="1342" t="str">
        <f t="shared" si="31"/>
        <v>T</v>
      </c>
      <c r="U368" s="1342" t="str">
        <f t="shared" si="31"/>
        <v>U</v>
      </c>
      <c r="V368" s="1342" t="str">
        <f t="shared" si="31"/>
        <v>V</v>
      </c>
      <c r="W368" s="1342" t="str">
        <f t="shared" si="31"/>
        <v>W</v>
      </c>
      <c r="X368" s="1342" t="str">
        <f t="shared" si="31"/>
        <v>X</v>
      </c>
      <c r="Y368" s="1342" t="str">
        <f t="shared" si="31"/>
        <v>Y</v>
      </c>
      <c r="Z368" s="1342" t="str">
        <f t="shared" si="31"/>
        <v>Z</v>
      </c>
      <c r="AA368" s="1343" t="str">
        <f t="shared" si="31"/>
        <v>AA</v>
      </c>
      <c r="AE368" s="9">
        <v>1</v>
      </c>
    </row>
    <row r="369" spans="2:31" ht="15.75">
      <c r="B369" s="1332" t="s">
        <v>6</v>
      </c>
      <c r="C369" s="3">
        <f t="shared" ref="C369:AA369" ca="1" si="32">CELL("largeur",C369)</f>
        <v>36</v>
      </c>
      <c r="D369" s="3">
        <f t="shared" ca="1" si="32"/>
        <v>3</v>
      </c>
      <c r="E369" s="3">
        <f t="shared" ca="1" si="32"/>
        <v>3</v>
      </c>
      <c r="F369" s="3">
        <f t="shared" ca="1" si="32"/>
        <v>5</v>
      </c>
      <c r="G369" s="3">
        <f t="shared" ca="1" si="32"/>
        <v>12</v>
      </c>
      <c r="H369" s="3">
        <f t="shared" ca="1" si="32"/>
        <v>12</v>
      </c>
      <c r="I369" s="3">
        <f t="shared" ca="1" si="32"/>
        <v>3</v>
      </c>
      <c r="J369" s="3">
        <f t="shared" ca="1" si="32"/>
        <v>12</v>
      </c>
      <c r="K369" s="3">
        <f t="shared" ca="1" si="32"/>
        <v>12</v>
      </c>
      <c r="L369" s="3">
        <f t="shared" ca="1" si="32"/>
        <v>12</v>
      </c>
      <c r="M369" s="3">
        <f t="shared" ca="1" si="32"/>
        <v>12</v>
      </c>
      <c r="N369" s="3">
        <f t="shared" ca="1" si="32"/>
        <v>40</v>
      </c>
      <c r="O369" s="3">
        <f t="shared" ca="1" si="32"/>
        <v>17</v>
      </c>
      <c r="P369" s="3">
        <f t="shared" ca="1" si="32"/>
        <v>9</v>
      </c>
      <c r="Q369" s="3">
        <f t="shared" ca="1" si="32"/>
        <v>11</v>
      </c>
      <c r="R369" s="3">
        <f t="shared" ca="1" si="32"/>
        <v>13</v>
      </c>
      <c r="S369" s="3">
        <f t="shared" ca="1" si="32"/>
        <v>13</v>
      </c>
      <c r="T369" s="3">
        <f t="shared" ca="1" si="32"/>
        <v>13</v>
      </c>
      <c r="U369" s="3">
        <f t="shared" ca="1" si="32"/>
        <v>13</v>
      </c>
      <c r="V369" s="3">
        <f t="shared" ca="1" si="32"/>
        <v>13</v>
      </c>
      <c r="W369" s="3">
        <f t="shared" ca="1" si="32"/>
        <v>13</v>
      </c>
      <c r="X369" s="3">
        <f t="shared" ca="1" si="32"/>
        <v>14</v>
      </c>
      <c r="Y369" s="3">
        <f t="shared" ca="1" si="32"/>
        <v>25</v>
      </c>
      <c r="Z369" s="3">
        <f t="shared" ca="1" si="32"/>
        <v>20</v>
      </c>
      <c r="AA369" s="748">
        <f t="shared" ca="1" si="32"/>
        <v>20</v>
      </c>
      <c r="AE369" s="9">
        <v>1</v>
      </c>
    </row>
    <row r="370" spans="2:31" ht="15.75">
      <c r="B370" s="1332" t="s">
        <v>6</v>
      </c>
      <c r="C370" s="731">
        <v>3</v>
      </c>
      <c r="D370" s="731">
        <v>3</v>
      </c>
      <c r="E370" s="731">
        <v>3</v>
      </c>
      <c r="F370" s="731">
        <v>5</v>
      </c>
      <c r="G370" s="731">
        <v>12</v>
      </c>
      <c r="H370" s="731">
        <v>12</v>
      </c>
      <c r="I370" s="731">
        <v>3</v>
      </c>
      <c r="J370" s="731">
        <v>12</v>
      </c>
      <c r="K370" s="731">
        <v>12</v>
      </c>
      <c r="L370" s="731">
        <v>12</v>
      </c>
      <c r="M370" s="731">
        <v>12</v>
      </c>
      <c r="N370" s="731">
        <v>40</v>
      </c>
      <c r="O370" s="731">
        <v>17</v>
      </c>
      <c r="P370" s="731">
        <v>9</v>
      </c>
      <c r="Q370" s="731">
        <v>11</v>
      </c>
      <c r="R370" s="731">
        <v>13</v>
      </c>
      <c r="S370" s="731">
        <v>13</v>
      </c>
      <c r="T370" s="731">
        <v>13</v>
      </c>
      <c r="U370" s="731">
        <v>13</v>
      </c>
      <c r="V370" s="731">
        <v>13</v>
      </c>
      <c r="W370" s="731">
        <v>13</v>
      </c>
      <c r="X370" s="731">
        <f ca="1">X369</f>
        <v>14</v>
      </c>
      <c r="Y370" s="731">
        <v>25</v>
      </c>
      <c r="Z370" s="731">
        <v>20</v>
      </c>
      <c r="AA370" s="749">
        <v>20</v>
      </c>
      <c r="AE370" s="9">
        <v>1</v>
      </c>
    </row>
    <row r="371" spans="2:31" ht="26.25">
      <c r="B371" s="1332" t="s">
        <v>6</v>
      </c>
      <c r="C371" s="1344" t="str">
        <f t="shared" ref="C371:F371" si="33">C376</f>
        <v>N NOM DE VOTRE RECETTE | collez la--FAMILLE| Auteur &gt; VOUS</v>
      </c>
      <c r="D371" s="1345">
        <f t="shared" si="33"/>
        <v>1</v>
      </c>
      <c r="E371" s="1345" t="str">
        <f t="shared" si="33"/>
        <v>coupe</v>
      </c>
      <c r="F371" s="1346" t="str">
        <f t="shared" si="33"/>
        <v>Recette mère ► Desserts assiette</v>
      </c>
      <c r="G371" s="1347" t="s">
        <v>7</v>
      </c>
      <c r="H371" s="1348" t="s">
        <v>8</v>
      </c>
      <c r="I371" s="1348"/>
      <c r="J371" s="2492" t="s">
        <v>9</v>
      </c>
      <c r="K371" s="2492"/>
      <c r="L371" s="2492"/>
      <c r="M371" s="2492"/>
      <c r="N371" s="2492"/>
      <c r="O371" s="2492"/>
      <c r="P371" s="2492"/>
      <c r="Q371" s="2492"/>
      <c r="R371" s="2492"/>
      <c r="S371" s="2492"/>
      <c r="T371" s="2492"/>
      <c r="U371" s="2492"/>
      <c r="V371" s="2492"/>
      <c r="W371" s="2492"/>
      <c r="X371" s="1349"/>
      <c r="Y371" s="2493" t="s">
        <v>10</v>
      </c>
      <c r="Z371" s="2493"/>
      <c r="AA371" s="2494" t="str">
        <f>IF(J371="","",UPPER(LEFT(TRIM(SUBSTITUTE(J371,CHAR(160),"")),1)))</f>
        <v>N</v>
      </c>
      <c r="AE371" s="9">
        <v>1</v>
      </c>
    </row>
    <row r="372" spans="2:31" ht="26.25">
      <c r="B372" s="1332" t="s">
        <v>6</v>
      </c>
      <c r="C372" s="1344" t="str">
        <f t="shared" ref="C372:F372" si="34">C377</f>
        <v>N NOM DE VOTRE RECETTE | collez la--FAMILLE| Auteur &gt; VOUS</v>
      </c>
      <c r="D372" s="1345">
        <f t="shared" si="34"/>
        <v>1</v>
      </c>
      <c r="E372" s="1345" t="str">
        <f t="shared" si="34"/>
        <v>coupe</v>
      </c>
      <c r="F372" s="1346" t="str">
        <f t="shared" si="34"/>
        <v>Recette mère ► Desserts assiette</v>
      </c>
      <c r="G372" s="1350" t="s">
        <v>12</v>
      </c>
      <c r="H372" s="1351" t="s">
        <v>13</v>
      </c>
      <c r="I372" s="1351"/>
      <c r="J372" s="2492"/>
      <c r="K372" s="2492"/>
      <c r="L372" s="2492"/>
      <c r="M372" s="2492"/>
      <c r="N372" s="2492"/>
      <c r="O372" s="2492"/>
      <c r="P372" s="2492"/>
      <c r="Q372" s="2492"/>
      <c r="R372" s="2492"/>
      <c r="S372" s="2492"/>
      <c r="T372" s="2492"/>
      <c r="U372" s="2492"/>
      <c r="V372" s="2492"/>
      <c r="W372" s="2492"/>
      <c r="X372" s="1349"/>
      <c r="Y372" s="2493"/>
      <c r="Z372" s="2493"/>
      <c r="AA372" s="2494"/>
      <c r="AE372" s="9">
        <v>1</v>
      </c>
    </row>
    <row r="373" spans="2:31" ht="18.75">
      <c r="B373" s="1332" t="s">
        <v>6</v>
      </c>
      <c r="C373" s="1026" t="str">
        <f>C377</f>
        <v>N NOM DE VOTRE RECETTE | collez la--FAMILLE| Auteur &gt; VOUS</v>
      </c>
      <c r="D373" s="1027">
        <f>D377</f>
        <v>1</v>
      </c>
      <c r="E373" s="1027" t="str">
        <f>E377</f>
        <v>coupe</v>
      </c>
      <c r="F373" s="1028" t="str">
        <f>F377</f>
        <v>Recette mère ► Desserts assiette</v>
      </c>
      <c r="G373" s="811"/>
      <c r="H373" s="811"/>
      <c r="I373" s="811"/>
      <c r="J373" s="811"/>
      <c r="K373" s="811"/>
      <c r="L373" s="441" t="s">
        <v>664</v>
      </c>
      <c r="M373" s="758" t="s">
        <v>15</v>
      </c>
      <c r="N373" s="933" t="s">
        <v>16</v>
      </c>
      <c r="O373" s="933"/>
      <c r="P373" s="933"/>
      <c r="Q373" s="933"/>
      <c r="R373" s="780"/>
      <c r="S373" s="759"/>
      <c r="T373" s="759"/>
      <c r="U373" s="742"/>
      <c r="V373" s="742"/>
      <c r="W373" s="742"/>
      <c r="X373" s="742"/>
      <c r="Y373" s="742"/>
      <c r="Z373" s="357"/>
      <c r="AA373" s="20" t="str" cm="1">
        <f t="array" aca="1" ref="AA373" ca="1">IF(COUNTIF(C369:AA369,"&lt;0.5")=0,"Aucune colonne masquée ",COUNTIF(C369:AA369,"&lt;0.5") &amp; " " &amp; IF(COUNTIF(C369:AA369,"&lt;0.5")&gt;1,"colonnes masquées","colonne masquée") &amp; " " &amp; _xlfn.TEXTJOIN(" ", TRUE, IF(C369:AA369&lt;0.5,(C368:AA368),"")))&amp;" "</f>
        <v xml:space="preserve">Aucune colonne masquée  </v>
      </c>
      <c r="AE373" s="9">
        <v>1</v>
      </c>
    </row>
    <row r="374" spans="2:31" ht="18.75">
      <c r="B374" s="1332" t="s">
        <v>6</v>
      </c>
      <c r="C374" s="979" t="str">
        <f>C377</f>
        <v>N NOM DE VOTRE RECETTE | collez la--FAMILLE| Auteur &gt; VOUS</v>
      </c>
      <c r="D374" s="980">
        <f>D377</f>
        <v>1</v>
      </c>
      <c r="E374" s="980" t="str">
        <f>E377</f>
        <v>coupe</v>
      </c>
      <c r="F374" s="981" t="str">
        <f>F377</f>
        <v>Recette mère ► Desserts assiette</v>
      </c>
      <c r="G374" s="760" t="s">
        <v>18</v>
      </c>
      <c r="H374" s="761"/>
      <c r="I374" s="761"/>
      <c r="J374" s="806"/>
      <c r="K374" s="807"/>
      <c r="L374" s="807"/>
      <c r="M374" s="807"/>
      <c r="N374" s="2495" t="str">
        <f>M377&amp;" - "&amp;N377&amp;" - "&amp;"Famille "&amp;" - "&amp;Y371&amp;" - "&amp;J371&amp;" - "&amp;P434&amp;" - "&amp;W440&amp;" - "&amp;X440&amp;" g- "&amp;W441&amp;" - "&amp;X441&amp;" g- "&amp;W443&amp;" -"&amp;X443&amp;" - "&amp;Y374&amp;" - "&amp;Z374&amp;" - "&amp;AA374</f>
        <v>Recette mère ► - Desserts assiette - Famille  - collez la--FAMILLE - NOM DE VOTRE RECETTE - Total Allergènes 0 - Poids garniture principale par convive - 120 g- Poids de sauce par barquette(s) - 60 g- Nb de  barquette(s) -250 - ⓫  Dupliquée pour - 727 - portions</v>
      </c>
      <c r="O374" s="2495"/>
      <c r="P374" s="2495"/>
      <c r="Q374" s="2495"/>
      <c r="R374" s="2495"/>
      <c r="S374" s="2495"/>
      <c r="T374" s="85"/>
      <c r="U374" s="753" t="str">
        <f>Z431</f>
        <v>Jour de fabrication ►</v>
      </c>
      <c r="V374" s="2497">
        <f>AA431</f>
        <v>46055.744381828707</v>
      </c>
      <c r="W374" s="2497"/>
      <c r="X374" s="963"/>
      <c r="Y374" s="762" t="s">
        <v>19</v>
      </c>
      <c r="Z374" s="23">
        <v>727</v>
      </c>
      <c r="AA374" s="763" t="str">
        <f>AA376</f>
        <v>portions</v>
      </c>
      <c r="AE374" s="9">
        <v>1</v>
      </c>
    </row>
    <row r="375" spans="2:31" ht="15.75">
      <c r="B375" s="1332" t="s">
        <v>6</v>
      </c>
      <c r="C375" s="979" t="str">
        <f>C377</f>
        <v>N NOM DE VOTRE RECETTE | collez la--FAMILLE| Auteur &gt; VOUS</v>
      </c>
      <c r="D375" s="980">
        <f>D377</f>
        <v>1</v>
      </c>
      <c r="E375" s="980" t="str">
        <f>E377</f>
        <v>coupe</v>
      </c>
      <c r="F375" s="981" t="str">
        <f>F377</f>
        <v>Recette mère ► Desserts assiette</v>
      </c>
      <c r="G375" s="24">
        <v>1</v>
      </c>
      <c r="H375" s="764" t="s">
        <v>20</v>
      </c>
      <c r="I375" s="760"/>
      <c r="J375" s="760"/>
      <c r="K375" s="807"/>
      <c r="L375" s="807"/>
      <c r="M375" s="807"/>
      <c r="N375" s="2495"/>
      <c r="O375" s="2495"/>
      <c r="P375" s="2495"/>
      <c r="Q375" s="2495"/>
      <c r="R375" s="2495"/>
      <c r="S375" s="2495"/>
      <c r="T375" s="85"/>
      <c r="U375" s="754" t="str">
        <f>Z432</f>
        <v>DLC  ►</v>
      </c>
      <c r="V375" s="2497">
        <f>AA432</f>
        <v>46057.744386574072</v>
      </c>
      <c r="W375" s="2497"/>
      <c r="X375" s="963"/>
      <c r="Y375" s="357"/>
      <c r="Z375" s="780"/>
      <c r="AA375" s="808"/>
      <c r="AE375" s="9">
        <v>1</v>
      </c>
    </row>
    <row r="376" spans="2:31" ht="18.75">
      <c r="B376" s="1332" t="s">
        <v>6</v>
      </c>
      <c r="C376" s="979" t="str">
        <f>C377</f>
        <v>N NOM DE VOTRE RECETTE | collez la--FAMILLE| Auteur &gt; VOUS</v>
      </c>
      <c r="D376" s="980">
        <f>D377</f>
        <v>1</v>
      </c>
      <c r="E376" s="980" t="str">
        <f>E377</f>
        <v>coupe</v>
      </c>
      <c r="F376" s="981" t="str">
        <f>F377</f>
        <v>Recette mère ► Desserts assiette</v>
      </c>
      <c r="G376" s="765"/>
      <c r="H376" s="765" t="s">
        <v>613</v>
      </c>
      <c r="I376" s="2498">
        <f>L426</f>
        <v>0</v>
      </c>
      <c r="J376" s="2498"/>
      <c r="K376" s="766"/>
      <c r="L376" s="27">
        <f>IFERROR(Z374/Z376,0)</f>
        <v>72.7</v>
      </c>
      <c r="M376" s="27"/>
      <c r="N376" s="2496"/>
      <c r="O376" s="2496"/>
      <c r="P376" s="2496"/>
      <c r="Q376" s="2495"/>
      <c r="R376" s="2495"/>
      <c r="S376" s="2495"/>
      <c r="T376" s="1007"/>
      <c r="U376" s="1007"/>
      <c r="V376" s="1007"/>
      <c r="W376" s="753" t="s">
        <v>635</v>
      </c>
      <c r="X376" s="753"/>
      <c r="Y376" s="743" t="s">
        <v>24</v>
      </c>
      <c r="Z376" s="29">
        <v>10</v>
      </c>
      <c r="AA376" s="1033" t="s">
        <v>594</v>
      </c>
      <c r="AE376" s="9">
        <v>1</v>
      </c>
    </row>
    <row r="377" spans="2:31" ht="15.75">
      <c r="B377" s="1332" t="s">
        <v>6</v>
      </c>
      <c r="C377" s="984" t="str">
        <f>G377</f>
        <v>N NOM DE VOTRE RECETTE | collez la--FAMILLE| Auteur &gt; VOUS</v>
      </c>
      <c r="D377" s="985">
        <f>G375</f>
        <v>1</v>
      </c>
      <c r="E377" s="984" t="str">
        <f>H375</f>
        <v>coupe</v>
      </c>
      <c r="F377" s="986" t="str">
        <f>M377&amp;" "&amp;N377</f>
        <v>Recette mère ► Desserts assiette</v>
      </c>
      <c r="G377" s="987" t="str">
        <f>UPPER(LEFT(J371,1))&amp;" "&amp;J371&amp;" | "&amp;Y371&amp;"| "&amp;M373&amp;" "&amp;N373</f>
        <v>N NOM DE VOTRE RECETTE | collez la--FAMILLE| Auteur &gt; VOUS</v>
      </c>
      <c r="H377" s="988" t="s">
        <v>671</v>
      </c>
      <c r="I377" s="2484" t="s">
        <v>672</v>
      </c>
      <c r="J377" s="2484"/>
      <c r="K377" s="2484"/>
      <c r="L377" s="989"/>
      <c r="M377" s="989" t="str">
        <f>IF(ISTEXT(N377),"Recette mère ►",H377)</f>
        <v>Recette mère ►</v>
      </c>
      <c r="N377" s="990" t="s">
        <v>919</v>
      </c>
      <c r="O377" s="1079"/>
      <c r="P377" s="1079"/>
      <c r="Q377" s="19"/>
      <c r="R377" s="19"/>
      <c r="S377" s="19"/>
      <c r="T377" s="19"/>
      <c r="U377" s="19"/>
      <c r="V377" s="1007"/>
      <c r="W377" s="108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377" s="1080"/>
      <c r="Y377" s="743"/>
      <c r="Z377" s="743"/>
      <c r="AA377" s="1034"/>
      <c r="AE377" s="9">
        <v>1</v>
      </c>
    </row>
    <row r="378" spans="2:31" ht="15.75">
      <c r="B378" s="1332" t="s">
        <v>6</v>
      </c>
      <c r="C378" s="1352" t="str">
        <f>C377</f>
        <v>N NOM DE VOTRE RECETTE | collez la--FAMILLE| Auteur &gt; VOUS</v>
      </c>
      <c r="D378" s="1352">
        <f>D377</f>
        <v>1</v>
      </c>
      <c r="E378" s="1352" t="str">
        <f>E377</f>
        <v>coupe</v>
      </c>
      <c r="F378" s="1353" t="str">
        <f>F377</f>
        <v>Recette mère ► Desserts assiette</v>
      </c>
      <c r="G378" s="1354" t="s">
        <v>25</v>
      </c>
      <c r="H378" s="1354" t="s">
        <v>26</v>
      </c>
      <c r="I378" s="1354" t="s">
        <v>27</v>
      </c>
      <c r="J378" s="1354" t="s">
        <v>28</v>
      </c>
      <c r="K378" s="1355" t="s">
        <v>29</v>
      </c>
      <c r="L378" s="1354" t="s">
        <v>30</v>
      </c>
      <c r="M378" s="33" t="s">
        <v>31</v>
      </c>
      <c r="N378" s="1356" t="s">
        <v>32</v>
      </c>
      <c r="O378" s="1354" t="s">
        <v>33</v>
      </c>
      <c r="P378" s="1354" t="s">
        <v>34</v>
      </c>
      <c r="Q378" s="1354" t="s">
        <v>35</v>
      </c>
      <c r="R378" s="1354" t="s">
        <v>36</v>
      </c>
      <c r="S378" s="1354" t="s">
        <v>674</v>
      </c>
      <c r="T378" s="1354" t="s">
        <v>675</v>
      </c>
      <c r="U378" s="1354" t="s">
        <v>676</v>
      </c>
      <c r="V378" s="1354" t="s">
        <v>894</v>
      </c>
      <c r="W378" s="1354" t="s">
        <v>895</v>
      </c>
      <c r="X378" s="1354" t="s">
        <v>896</v>
      </c>
      <c r="Y378" s="1354" t="s">
        <v>897</v>
      </c>
      <c r="Z378" s="1354" t="s">
        <v>898</v>
      </c>
      <c r="AA378" s="1357" t="s">
        <v>920</v>
      </c>
      <c r="AE378" s="9">
        <v>1</v>
      </c>
    </row>
    <row r="379" spans="2:31" ht="18.75">
      <c r="B379" s="1332" t="s">
        <v>6</v>
      </c>
      <c r="C379" s="979" t="str">
        <f>C377</f>
        <v>N NOM DE VOTRE RECETTE | collez la--FAMILLE| Auteur &gt; VOUS</v>
      </c>
      <c r="D379" s="980">
        <f>D377</f>
        <v>1</v>
      </c>
      <c r="E379" s="979" t="str">
        <f>E377</f>
        <v>coupe</v>
      </c>
      <c r="F379" s="981" t="str">
        <f>F377</f>
        <v>Recette mère ► Desserts assiette</v>
      </c>
      <c r="G379" s="34" t="s">
        <v>37</v>
      </c>
      <c r="H379" s="35" t="s">
        <v>1</v>
      </c>
      <c r="I379" s="36"/>
      <c r="J379" s="2417" t="s">
        <v>38</v>
      </c>
      <c r="K379" s="2419" t="s">
        <v>39</v>
      </c>
      <c r="L379" s="2393" t="s">
        <v>44</v>
      </c>
      <c r="M379" s="2486" t="s">
        <v>40</v>
      </c>
      <c r="N379" s="1069" t="str">
        <f>"Colonne "&amp;SUBSTITUTE(ADDRESS(1,COLUMN(),4),"1","")</f>
        <v>Colonne N</v>
      </c>
      <c r="O379" s="1070" t="str">
        <f>"Colonne "&amp;SUBSTITUTE(ADDRESS(1,COLUMN(),4),"1","")</f>
        <v>Colonne O</v>
      </c>
      <c r="P379" s="1081" t="s">
        <v>43</v>
      </c>
      <c r="Q379" s="37" t="s">
        <v>3</v>
      </c>
      <c r="R379" s="2387" t="s">
        <v>3</v>
      </c>
      <c r="S379" s="2387" t="s">
        <v>45</v>
      </c>
      <c r="T379" s="2389" t="s">
        <v>46</v>
      </c>
      <c r="U379" s="2387" t="s">
        <v>47</v>
      </c>
      <c r="V379" s="2501" t="s">
        <v>322</v>
      </c>
      <c r="W379" s="2499" t="s">
        <v>323</v>
      </c>
      <c r="X379" s="1085"/>
      <c r="Y379" s="2490" t="s">
        <v>610</v>
      </c>
      <c r="Z379" s="2490" t="s">
        <v>611</v>
      </c>
      <c r="AA379" s="2488" t="s">
        <v>589</v>
      </c>
      <c r="AE379" s="9">
        <v>1</v>
      </c>
    </row>
    <row r="380" spans="2:31" ht="15.75">
      <c r="B380" s="1332" t="s">
        <v>6</v>
      </c>
      <c r="C380" s="979" t="str">
        <f>C377</f>
        <v>N NOM DE VOTRE RECETTE | collez la--FAMILLE| Auteur &gt; VOUS</v>
      </c>
      <c r="D380" s="980">
        <f>D377</f>
        <v>1</v>
      </c>
      <c r="E380" s="979" t="str">
        <f>E377</f>
        <v>coupe</v>
      </c>
      <c r="F380" s="981" t="str">
        <f>F377</f>
        <v>Recette mère ► Desserts assiette</v>
      </c>
      <c r="G380" s="38" t="s">
        <v>48</v>
      </c>
      <c r="H380" s="4" t="s">
        <v>2</v>
      </c>
      <c r="I380" s="39" t="s">
        <v>49</v>
      </c>
      <c r="J380" s="2396"/>
      <c r="K380" s="2485"/>
      <c r="L380" s="2394"/>
      <c r="M380" s="2487"/>
      <c r="N380" s="692" t="s">
        <v>903</v>
      </c>
      <c r="O380" s="1016" t="s">
        <v>879</v>
      </c>
      <c r="P380" s="1017" t="s">
        <v>50</v>
      </c>
      <c r="Q380" s="1015">
        <v>1</v>
      </c>
      <c r="R380" s="2388"/>
      <c r="S380" s="2388"/>
      <c r="T380" s="2390"/>
      <c r="U380" s="2388"/>
      <c r="V380" s="2502"/>
      <c r="W380" s="2500"/>
      <c r="X380" s="1086" t="s">
        <v>903</v>
      </c>
      <c r="Y380" s="2491"/>
      <c r="Z380" s="2491"/>
      <c r="AA380" s="2489"/>
      <c r="AE380" s="9">
        <v>1</v>
      </c>
    </row>
    <row r="381" spans="2:31" ht="15.75">
      <c r="B381" s="1332" t="s">
        <v>6</v>
      </c>
      <c r="C381" s="979" t="str">
        <f>C377</f>
        <v>N NOM DE VOTRE RECETTE | collez la--FAMILLE| Auteur &gt; VOUS</v>
      </c>
      <c r="D381" s="980">
        <f>D377</f>
        <v>1</v>
      </c>
      <c r="E381" s="979" t="str">
        <f>E377</f>
        <v>coupe</v>
      </c>
      <c r="F381" s="981" t="str">
        <f>F377</f>
        <v>Recette mère ► Desserts assiette</v>
      </c>
      <c r="G381" s="41"/>
      <c r="H381" s="5"/>
      <c r="I381" s="22" t="str">
        <f t="shared" ref="I381:I425" si="35">IF(OR(ISTEXT(G381), G381&lt;=0, J381&lt;=0), "", "de")</f>
        <v/>
      </c>
      <c r="J381" s="50"/>
      <c r="K381" s="711"/>
      <c r="L381" s="732">
        <f>IF(OR(M381="",M381=0),0,M381*IFERROR(_xlfn.XLOOKUP(K381,K435:AA435,K436:AA436,"",0,1)*J381*IF(G381&gt;0,G381,1),IFERROR(_xlfn.XLOOKUP(K381,K437:AA437,K438:AA438,"",0,1)*J381*IF(G381&gt;0,G381,1),0)))</f>
        <v>0</v>
      </c>
      <c r="M381" s="712">
        <v>1</v>
      </c>
      <c r="N381" s="713"/>
      <c r="O381" s="1071"/>
      <c r="P381" s="1018">
        <f>IF(L426=0,0,(L381/L426)*Q380*1000)</f>
        <v>0</v>
      </c>
      <c r="Q381" s="46">
        <f>IF(L426=0,0,(G381/L426)*Q380)</f>
        <v>0</v>
      </c>
      <c r="R381" s="733">
        <f>IF(Z376&lt;&gt;0,G381*M381*L376,0)</f>
        <v>0</v>
      </c>
      <c r="S381" s="767">
        <f t="shared" ref="S381:S425" si="36">H381</f>
        <v>0</v>
      </c>
      <c r="T381" s="44" t="str">
        <f>IF(OR(Z376="",Z376=0,L381=0),"",L381*M381*L376)</f>
        <v/>
      </c>
      <c r="U381" s="378" t="str">
        <f>IF(K381="","",IF(T381="","",IF(T381=0,0,IF(SUM(COUNTIF(K435:U435,SUBSTITUTE(TRIM(K381)," (s)","")),COUNTIF(K437:U437,SUBSTITUTE(TRIM(K381)," (s)","")),COUNTIF(K436:U436,SUBSTITUTE(TRIM(K381)," (s)","")),COUNTIF(K438:U438,SUBSTITUTE(TRIM(K381)," (s)","")))&gt;0,IF(ROUND(T381,3)&gt;=1,ROUND(T381,3)&amp;" L",ROUND(T381*100,0)&amp;" cl"),IF(SUM(COUNTIF(V435:AA435,SUBSTITUTE(TRIM(K381)," (s)","")),COUNTIF(V437:AA437,SUBSTITUTE(TRIM(K381)," (s)","")),COUNTIF(V436:AA436,SUBSTITUTE(TRIM(K381)," (s)","")),COUNTIF(V438:AA438,SUBSTITUTE(TRIM(K381)," (s)","")))&gt;0,IF(ROUND(T381,3)&gt;=1,ROUND(T381,3)&amp;" Kg",ROUND(T381*1000,0)&amp;" g"),"")))))</f>
        <v/>
      </c>
      <c r="V381" s="379"/>
      <c r="W381" s="714">
        <f>IF(OR(V381="",V381=0),0,IF(ISTEXT(G381),0,IFERROR(IF(OR(T381="",T381=0),R381,T381)*V381,0)))</f>
        <v>0</v>
      </c>
      <c r="X381" s="967">
        <f>N381</f>
        <v>0</v>
      </c>
      <c r="Y381" s="1031"/>
      <c r="Z381" s="769"/>
      <c r="AA381" s="770"/>
      <c r="AE381" s="9">
        <v>1</v>
      </c>
    </row>
    <row r="382" spans="2:31" ht="15.75">
      <c r="B382" s="1332" t="s">
        <v>6</v>
      </c>
      <c r="C382" s="979" t="str">
        <f>C377</f>
        <v>N NOM DE VOTRE RECETTE | collez la--FAMILLE| Auteur &gt; VOUS</v>
      </c>
      <c r="D382" s="980">
        <f>D377</f>
        <v>1</v>
      </c>
      <c r="E382" s="979" t="str">
        <f>E377</f>
        <v>coupe</v>
      </c>
      <c r="F382" s="981" t="str">
        <f>F377</f>
        <v>Recette mère ► Desserts assiette</v>
      </c>
      <c r="G382" s="41"/>
      <c r="H382" s="6"/>
      <c r="I382" s="22" t="str">
        <f t="shared" si="35"/>
        <v/>
      </c>
      <c r="J382" s="50"/>
      <c r="K382" s="711"/>
      <c r="L382" s="732">
        <f>IF(OR(M382="",M382=0),0,M382*IFERROR(_xlfn.XLOOKUP(K382,K435:AA435,K436:AA436,"",0,1)*J382*IF(G382&gt;0,G382,1),IFERROR(_xlfn.XLOOKUP(K382,K437:AA437,K438:AA438,"",0,1)*J382*IF(G382&gt;0,G382,1),0)))</f>
        <v>0</v>
      </c>
      <c r="M382" s="712">
        <v>1</v>
      </c>
      <c r="N382" s="713"/>
      <c r="O382" s="1071"/>
      <c r="P382" s="1018">
        <f>IF(L426=0,0,(L382/L426)*Q380*1000)</f>
        <v>0</v>
      </c>
      <c r="Q382" s="46">
        <f>IF(L426=0,0,(G382/L426)*Q380)</f>
        <v>0</v>
      </c>
      <c r="R382" s="734">
        <f>IF(Z376&lt;&gt;0,G382*M382*L376,0)</f>
        <v>0</v>
      </c>
      <c r="S382" s="771">
        <f t="shared" si="36"/>
        <v>0</v>
      </c>
      <c r="T382" s="44" t="str">
        <f>IF(OR(Z376="",Z376=0,L382=0),"",L382*M382*L376)</f>
        <v/>
      </c>
      <c r="U382" s="380" t="str">
        <f>IF(K382="","",IF(T382="","",IF(T382=0,0,IF(SUM(COUNTIF(K435:U435,SUBSTITUTE(TRIM(K382)," (s)","")),COUNTIF(K437:U437,SUBSTITUTE(TRIM(K382)," (s)","")),COUNTIF(K436:U436,SUBSTITUTE(TRIM(K382)," (s)","")),COUNTIF(K438:U438,SUBSTITUTE(TRIM(K382)," (s)","")))&gt;0,IF(ROUND(T382,3)&gt;=1,ROUND(T382,3)&amp;" L",ROUND(T382*100,0)&amp;" cl"),IF(SUM(COUNTIF(V435:AA435,SUBSTITUTE(TRIM(K382)," (s)","")),COUNTIF(V437:AA437,SUBSTITUTE(TRIM(K382)," (s)","")),COUNTIF(V436:AA436,SUBSTITUTE(TRIM(K382)," (s)","")),COUNTIF(V438:AA438,SUBSTITUTE(TRIM(K382)," (s)","")))&gt;0,IF(ROUND(T382,3)&gt;=1,ROUND(T382,3)&amp;" Kg",ROUND(T382*1000,0)&amp;" g"),"")))))</f>
        <v/>
      </c>
      <c r="V382" s="379">
        <v>1</v>
      </c>
      <c r="W382" s="714">
        <f>IF(OR(V382="",V382=0),0,IF(ISTEXT(G382),0,IFERROR(IF(OR(T382="",T382=0),R382,T382)*V382,0)))</f>
        <v>0</v>
      </c>
      <c r="X382" s="967">
        <f t="shared" ref="X382:X425" si="37">N382</f>
        <v>0</v>
      </c>
      <c r="Y382" s="768"/>
      <c r="Z382" s="769"/>
      <c r="AA382" s="770"/>
      <c r="AE382" s="9">
        <v>1</v>
      </c>
    </row>
    <row r="383" spans="2:31" ht="15.75">
      <c r="B383" s="695" t="str">
        <f>IF(N383&lt;&gt;"","A","►")</f>
        <v>►</v>
      </c>
      <c r="C383" s="979" t="str">
        <f>C377</f>
        <v>N NOM DE VOTRE RECETTE | collez la--FAMILLE| Auteur &gt; VOUS</v>
      </c>
      <c r="D383" s="980">
        <f>D377</f>
        <v>1</v>
      </c>
      <c r="E383" s="979" t="str">
        <f>E377</f>
        <v>coupe</v>
      </c>
      <c r="F383" s="981" t="str">
        <f>F377</f>
        <v>Recette mère ► Desserts assiette</v>
      </c>
      <c r="G383" s="41"/>
      <c r="H383" s="6"/>
      <c r="I383" s="22" t="str">
        <f t="shared" si="35"/>
        <v/>
      </c>
      <c r="J383" s="50"/>
      <c r="K383" s="711"/>
      <c r="L383" s="732">
        <f>IF(OR(M383="",M383=0),0,M383*IFERROR(_xlfn.XLOOKUP(K383,K435:AA435,K436:AA436,"",0,1)*J383*IF(G383&gt;0,G383,1),IFERROR(_xlfn.XLOOKUP(K383,K437:AA437,K438:AA438,"",0,1)*J383*IF(G383&gt;0,G383,1),0)))</f>
        <v>0</v>
      </c>
      <c r="M383" s="712">
        <v>1</v>
      </c>
      <c r="N383" s="713"/>
      <c r="O383" s="1071"/>
      <c r="P383" s="1018">
        <f>IF(L426=0,0,(L383/L426)*Q380*1000)</f>
        <v>0</v>
      </c>
      <c r="Q383" s="46">
        <f>IF(L426=0,0,(G383/L426)*Q380)</f>
        <v>0</v>
      </c>
      <c r="R383" s="735">
        <f>IF(Z376&lt;&gt;0,G383*M383*L376,0)</f>
        <v>0</v>
      </c>
      <c r="S383" s="772">
        <f t="shared" si="36"/>
        <v>0</v>
      </c>
      <c r="T383" s="44" t="str">
        <f>IF(OR(Z376="",Z376=0,L383=0),"",L383*M383*L376)</f>
        <v/>
      </c>
      <c r="U383" s="384" t="str">
        <f>IF(K383="","",IF(T383="","",IF(T383=0,0,IF(SUM(COUNTIF(K435:U435,SUBSTITUTE(TRIM(K383)," (s)","")),COUNTIF(K437:U437,SUBSTITUTE(TRIM(K383)," (s)","")),COUNTIF(K436:U436,SUBSTITUTE(TRIM(K383)," (s)","")),COUNTIF(K438:U438,SUBSTITUTE(TRIM(K383)," (s)","")))&gt;0,IF(ROUND(T383,3)&gt;=1,ROUND(T383,3)&amp;" L",ROUND(T383*100,0)&amp;" cl"),IF(SUM(COUNTIF(V435:AA435,SUBSTITUTE(TRIM(K383)," (s)","")),COUNTIF(V437:AA437,SUBSTITUTE(TRIM(K383)," (s)","")),COUNTIF(V436:AA436,SUBSTITUTE(TRIM(K383)," (s)","")),COUNTIF(V438:AA438,SUBSTITUTE(TRIM(K383)," (s)","")))&gt;0,IF(ROUND(T383,3)&gt;=1,ROUND(T383,3)&amp;" Kg",ROUND(T383*1000,0)&amp;" g"),"")))))</f>
        <v/>
      </c>
      <c r="V383" s="379">
        <v>1</v>
      </c>
      <c r="W383" s="714">
        <f t="shared" ref="W383:W425" si="38">IF(OR(V383="",V383=0),0,IF(ISTEXT(G383),0,IFERROR(IF(OR(T383="",T383=0),R383,T383)*V383,0)))</f>
        <v>0</v>
      </c>
      <c r="X383" s="967">
        <f t="shared" si="37"/>
        <v>0</v>
      </c>
      <c r="Y383" s="768"/>
      <c r="Z383" s="769"/>
      <c r="AA383" s="770"/>
      <c r="AE383" s="9">
        <v>1</v>
      </c>
    </row>
    <row r="384" spans="2:31" ht="15.75">
      <c r="B384" s="695" t="str">
        <f t="shared" ref="B384:B387" si="39">IF(N384&lt;&gt;"","A","►")</f>
        <v>►</v>
      </c>
      <c r="C384" s="979" t="str">
        <f>C377</f>
        <v>N NOM DE VOTRE RECETTE | collez la--FAMILLE| Auteur &gt; VOUS</v>
      </c>
      <c r="D384" s="980">
        <f>D377</f>
        <v>1</v>
      </c>
      <c r="E384" s="979" t="str">
        <f>E377</f>
        <v>coupe</v>
      </c>
      <c r="F384" s="981" t="str">
        <f>F377</f>
        <v>Recette mère ► Desserts assiette</v>
      </c>
      <c r="G384" s="41"/>
      <c r="H384" s="6"/>
      <c r="I384" s="22" t="str">
        <f t="shared" si="35"/>
        <v/>
      </c>
      <c r="J384" s="50"/>
      <c r="K384" s="711"/>
      <c r="L384" s="732">
        <f>IF(OR(M384="",M384=0),0,M384*IFERROR(_xlfn.XLOOKUP(K384,K435:AA435,K436:AA436,"",0,1)*J384*IF(G384&gt;0,G384,1),IFERROR(_xlfn.XLOOKUP(K384,K437:AA437,K438:AA438,"",0,1)*J384*IF(G384&gt;0,G384,1),0)))</f>
        <v>0</v>
      </c>
      <c r="M384" s="712">
        <v>1</v>
      </c>
      <c r="N384" s="713"/>
      <c r="O384" s="1071"/>
      <c r="P384" s="1018">
        <f>IF(L426=0,0,(L384/L426)*Q380*1000)</f>
        <v>0</v>
      </c>
      <c r="Q384" s="46">
        <f>IF(L426=0,0,(G384/L426)*Q380)</f>
        <v>0</v>
      </c>
      <c r="R384" s="734">
        <f>IF(Z376&lt;&gt;0,G384*M384*L376,0)</f>
        <v>0</v>
      </c>
      <c r="S384" s="771">
        <f t="shared" si="36"/>
        <v>0</v>
      </c>
      <c r="T384" s="44" t="str">
        <f>IF(OR(Z376="",Z376=0,L384=0),"",L384*M384*L376)</f>
        <v/>
      </c>
      <c r="U384" s="380" t="str">
        <f>IF(K384="","",IF(T384="","",IF(T384=0,0,IF(SUM(COUNTIF(K435:U435,SUBSTITUTE(TRIM(K384)," (s)","")),COUNTIF(K437:U437,SUBSTITUTE(TRIM(K384)," (s)","")),COUNTIF(K436:U436,SUBSTITUTE(TRIM(K384)," (s)","")),COUNTIF(K438:U438,SUBSTITUTE(TRIM(K384)," (s)","")))&gt;0,IF(ROUND(T384,3)&gt;=1,ROUND(T384,3)&amp;" L",ROUND(T384*100,0)&amp;" cl"),IF(SUM(COUNTIF(V435:AA435,SUBSTITUTE(TRIM(K384)," (s)","")),COUNTIF(V437:AA437,SUBSTITUTE(TRIM(K384)," (s)","")),COUNTIF(V436:AA436,SUBSTITUTE(TRIM(K384)," (s)","")),COUNTIF(V438:AA438,SUBSTITUTE(TRIM(K384)," (s)","")))&gt;0,IF(ROUND(T384,3)&gt;=1,ROUND(T384,3)&amp;" Kg",ROUND(T384*1000,0)&amp;" g"),"")))))</f>
        <v/>
      </c>
      <c r="V384" s="379">
        <v>1</v>
      </c>
      <c r="W384" s="714">
        <f t="shared" si="38"/>
        <v>0</v>
      </c>
      <c r="X384" s="967">
        <f t="shared" si="37"/>
        <v>0</v>
      </c>
      <c r="Y384" s="768"/>
      <c r="Z384" s="769"/>
      <c r="AA384" s="770"/>
      <c r="AE384" s="9">
        <v>1</v>
      </c>
    </row>
    <row r="385" spans="2:31" ht="15.75">
      <c r="B385" s="695" t="str">
        <f t="shared" si="39"/>
        <v>►</v>
      </c>
      <c r="C385" s="979" t="str">
        <f>C377</f>
        <v>N NOM DE VOTRE RECETTE | collez la--FAMILLE| Auteur &gt; VOUS</v>
      </c>
      <c r="D385" s="980">
        <f>D377</f>
        <v>1</v>
      </c>
      <c r="E385" s="979" t="str">
        <f>E377</f>
        <v>coupe</v>
      </c>
      <c r="F385" s="981" t="str">
        <f>F377</f>
        <v>Recette mère ► Desserts assiette</v>
      </c>
      <c r="G385" s="41"/>
      <c r="H385" s="6"/>
      <c r="I385" s="22" t="str">
        <f t="shared" si="35"/>
        <v/>
      </c>
      <c r="J385" s="50"/>
      <c r="K385" s="711"/>
      <c r="L385" s="732">
        <f>IF(OR(M385="",M385=0),0,M385*IFERROR(_xlfn.XLOOKUP(K385,K435:AA435,K436:AA436,"",0,1)*J385*IF(G385&gt;0,G385,1),IFERROR(_xlfn.XLOOKUP(K385,K437:AA437,K438:AA438,"",0,1)*J385*IF(G385&gt;0,G385,1),0)))</f>
        <v>0</v>
      </c>
      <c r="M385" s="712">
        <v>1</v>
      </c>
      <c r="N385" s="713"/>
      <c r="O385" s="1071"/>
      <c r="P385" s="1018">
        <f>IF(L426=0,0,(L385/L426)*Q380*1000)</f>
        <v>0</v>
      </c>
      <c r="Q385" s="46">
        <f>IF(L426=0,0,(G385/L426)*Q380)</f>
        <v>0</v>
      </c>
      <c r="R385" s="735">
        <f>IF(Z376&lt;&gt;0,G385*M385*L376,0)</f>
        <v>0</v>
      </c>
      <c r="S385" s="772">
        <f t="shared" si="36"/>
        <v>0</v>
      </c>
      <c r="T385" s="44" t="str">
        <f>IF(OR(Z376="",Z376=0,L385=0),"",L385*M385*L376)</f>
        <v/>
      </c>
      <c r="U385" s="384" t="str">
        <f>IF(K385="","",IF(T385="","",IF(T385=0,0,IF(SUM(COUNTIF(K435:U435,SUBSTITUTE(TRIM(K385)," (s)","")),COUNTIF(K437:U437,SUBSTITUTE(TRIM(K385)," (s)","")),COUNTIF(K436:U436,SUBSTITUTE(TRIM(K385)," (s)","")),COUNTIF(K438:U438,SUBSTITUTE(TRIM(K385)," (s)","")))&gt;0,IF(ROUND(T385,3)&gt;=1,ROUND(T385,3)&amp;" L",ROUND(T385*100,0)&amp;" cl"),IF(SUM(COUNTIF(V435:AA435,SUBSTITUTE(TRIM(K385)," (s)","")),COUNTIF(V437:AA437,SUBSTITUTE(TRIM(K385)," (s)","")),COUNTIF(V436:AA436,SUBSTITUTE(TRIM(K385)," (s)","")),COUNTIF(V438:AA438,SUBSTITUTE(TRIM(K385)," (s)","")))&gt;0,IF(ROUND(T385,3)&gt;=1,ROUND(T385,3)&amp;" Kg",ROUND(T385*1000,0)&amp;" g"),"")))))</f>
        <v/>
      </c>
      <c r="V385" s="379">
        <v>1</v>
      </c>
      <c r="W385" s="714">
        <f t="shared" si="38"/>
        <v>0</v>
      </c>
      <c r="X385" s="967">
        <f t="shared" si="37"/>
        <v>0</v>
      </c>
      <c r="Y385" s="768"/>
      <c r="Z385" s="769"/>
      <c r="AA385" s="770"/>
      <c r="AE385" s="9">
        <v>1</v>
      </c>
    </row>
    <row r="386" spans="2:31" ht="15.75">
      <c r="B386" s="695" t="str">
        <f t="shared" si="39"/>
        <v>►</v>
      </c>
      <c r="C386" s="979" t="str">
        <f>C377</f>
        <v>N NOM DE VOTRE RECETTE | collez la--FAMILLE| Auteur &gt; VOUS</v>
      </c>
      <c r="D386" s="980">
        <f>D377</f>
        <v>1</v>
      </c>
      <c r="E386" s="979" t="str">
        <f>E377</f>
        <v>coupe</v>
      </c>
      <c r="F386" s="981" t="str">
        <f>F377</f>
        <v>Recette mère ► Desserts assiette</v>
      </c>
      <c r="G386" s="41"/>
      <c r="H386" s="6"/>
      <c r="I386" s="22" t="str">
        <f t="shared" si="35"/>
        <v/>
      </c>
      <c r="J386" s="50"/>
      <c r="K386" s="711"/>
      <c r="L386" s="732">
        <f>IF(OR(M386="",M386=0),0,M386*IFERROR(_xlfn.XLOOKUP(K386,K435:AA435,K436:AA436,"",0,1)*J386*IF(G386&gt;0,G386,1),IFERROR(_xlfn.XLOOKUP(K386,K437:AA437,K438:AA438,"",0,1)*J386*IF(G386&gt;0,G386,1),0)))</f>
        <v>0</v>
      </c>
      <c r="M386" s="712">
        <v>1</v>
      </c>
      <c r="N386" s="713"/>
      <c r="O386" s="1071"/>
      <c r="P386" s="1018">
        <f>IF(L426=0,0,(L386/L426)*Q380*1000)</f>
        <v>0</v>
      </c>
      <c r="Q386" s="46">
        <f>IF(L426=0,0,(G386/L426)*Q380)</f>
        <v>0</v>
      </c>
      <c r="R386" s="734">
        <f>IF(Z376&lt;&gt;0,G386*M386*L376,0)</f>
        <v>0</v>
      </c>
      <c r="S386" s="771">
        <f t="shared" si="36"/>
        <v>0</v>
      </c>
      <c r="T386" s="44" t="str">
        <f>IF(OR(Z376="",Z376=0,L386=0),"",L386*M386*L376)</f>
        <v/>
      </c>
      <c r="U386" s="380" t="str">
        <f>IF(K386="","",IF(T386="","",IF(T386=0,0,IF(SUM(COUNTIF(K435:U435,SUBSTITUTE(TRIM(K386)," (s)","")),COUNTIF(K437:U437,SUBSTITUTE(TRIM(K386)," (s)","")),COUNTIF(K436:U436,SUBSTITUTE(TRIM(K386)," (s)","")),COUNTIF(K438:U438,SUBSTITUTE(TRIM(K386)," (s)","")))&gt;0,IF(ROUND(T386,3)&gt;=1,ROUND(T386,3)&amp;" L",ROUND(T386*100,0)&amp;" cl"),IF(SUM(COUNTIF(V435:AA435,SUBSTITUTE(TRIM(K386)," (s)","")),COUNTIF(V437:AA437,SUBSTITUTE(TRIM(K386)," (s)","")),COUNTIF(V436:AA436,SUBSTITUTE(TRIM(K386)," (s)","")),COUNTIF(V438:AA438,SUBSTITUTE(TRIM(K386)," (s)","")))&gt;0,IF(ROUND(T386,3)&gt;=1,ROUND(T386,3)&amp;" Kg",ROUND(T386*1000,0)&amp;" g"),"")))))</f>
        <v/>
      </c>
      <c r="V386" s="379">
        <v>1</v>
      </c>
      <c r="W386" s="714">
        <f t="shared" si="38"/>
        <v>0</v>
      </c>
      <c r="X386" s="967">
        <f t="shared" si="37"/>
        <v>0</v>
      </c>
      <c r="Y386" s="768"/>
      <c r="Z386" s="769"/>
      <c r="AA386" s="770"/>
      <c r="AE386" s="9">
        <v>1</v>
      </c>
    </row>
    <row r="387" spans="2:31" ht="15.75">
      <c r="B387" s="695" t="str">
        <f t="shared" si="39"/>
        <v>►</v>
      </c>
      <c r="C387" s="979" t="str">
        <f>C377</f>
        <v>N NOM DE VOTRE RECETTE | collez la--FAMILLE| Auteur &gt; VOUS</v>
      </c>
      <c r="D387" s="980">
        <f>D377</f>
        <v>1</v>
      </c>
      <c r="E387" s="979" t="str">
        <f>E377</f>
        <v>coupe</v>
      </c>
      <c r="F387" s="981" t="str">
        <f>F377</f>
        <v>Recette mère ► Desserts assiette</v>
      </c>
      <c r="G387" s="41"/>
      <c r="H387" s="6"/>
      <c r="I387" s="22" t="str">
        <f t="shared" si="35"/>
        <v/>
      </c>
      <c r="J387" s="50"/>
      <c r="K387" s="711"/>
      <c r="L387" s="732">
        <f>IF(OR(M387="",M387=0),0,M387*IFERROR(_xlfn.XLOOKUP(K387,K435:AA435,K436:AA436,"",0,1)*J387*IF(G387&gt;0,G387,1),IFERROR(_xlfn.XLOOKUP(K387,K437:AA437,K438:AA438,"",0,1)*J387*IF(G387&gt;0,G387,1),0)))</f>
        <v>0</v>
      </c>
      <c r="M387" s="712">
        <v>1</v>
      </c>
      <c r="N387" s="713"/>
      <c r="O387" s="1071"/>
      <c r="P387" s="1018">
        <f>IF(L426=0,0,(L387/L426)*Q380*1000)</f>
        <v>0</v>
      </c>
      <c r="Q387" s="46">
        <f>IF(L426=0,0,(G387/L426)*Q380)</f>
        <v>0</v>
      </c>
      <c r="R387" s="735">
        <f>IF(Z376&lt;&gt;0,G387*M387*L376,0)</f>
        <v>0</v>
      </c>
      <c r="S387" s="772">
        <f t="shared" si="36"/>
        <v>0</v>
      </c>
      <c r="T387" s="44" t="str">
        <f>IF(OR(Z376="",Z376=0,L387=0),"",L387*M387*L376)</f>
        <v/>
      </c>
      <c r="U387" s="387" t="str">
        <f>IF(K387="","",IF(T387="","",IF(T387=0,0,IF(SUM(COUNTIF(K435:U435,SUBSTITUTE(TRIM(K387)," (s)","")),COUNTIF(K437:U437,SUBSTITUTE(TRIM(K387)," (s)","")),COUNTIF(K436:U436,SUBSTITUTE(TRIM(K387)," (s)","")),COUNTIF(K438:U438,SUBSTITUTE(TRIM(K387)," (s)","")))&gt;0,IF(ROUND(T387,3)&gt;=1,ROUND(T387,3)&amp;" L",ROUND(T387*100,0)&amp;" cl"),IF(SUM(COUNTIF(V435:AA435,SUBSTITUTE(TRIM(K387)," (s)","")),COUNTIF(V437:AA437,SUBSTITUTE(TRIM(K387)," (s)","")),COUNTIF(V436:AA436,SUBSTITUTE(TRIM(K387)," (s)","")),COUNTIF(V438:AA438,SUBSTITUTE(TRIM(K387)," (s)","")))&gt;0,IF(ROUND(T387,3)&gt;=1,ROUND(T387,3)&amp;" Kg",ROUND(T387*1000,0)&amp;" g"),"")))))</f>
        <v/>
      </c>
      <c r="V387" s="379"/>
      <c r="W387" s="714">
        <f t="shared" si="38"/>
        <v>0</v>
      </c>
      <c r="X387" s="967">
        <f t="shared" si="37"/>
        <v>0</v>
      </c>
      <c r="Y387" s="768"/>
      <c r="Z387" s="769"/>
      <c r="AA387" s="770"/>
      <c r="AE387" s="9">
        <v>1</v>
      </c>
    </row>
    <row r="388" spans="2:31" ht="15.75">
      <c r="B388" s="695" t="str">
        <f>IF(N388&lt;&gt;"","A","►")</f>
        <v>►</v>
      </c>
      <c r="C388" s="979" t="str">
        <f>C377</f>
        <v>N NOM DE VOTRE RECETTE | collez la--FAMILLE| Auteur &gt; VOUS</v>
      </c>
      <c r="D388" s="980">
        <f>D377</f>
        <v>1</v>
      </c>
      <c r="E388" s="979" t="str">
        <f>E377</f>
        <v>coupe</v>
      </c>
      <c r="F388" s="981" t="str">
        <f>F377</f>
        <v>Recette mère ► Desserts assiette</v>
      </c>
      <c r="G388" s="41"/>
      <c r="H388" s="6"/>
      <c r="I388" s="22" t="str">
        <f t="shared" si="35"/>
        <v/>
      </c>
      <c r="J388" s="50"/>
      <c r="K388" s="711"/>
      <c r="L388" s="732">
        <f>IF(OR(M388="",M388=0),0,M388*IFERROR(_xlfn.XLOOKUP(K388,K435:AA435,K436:AA436,"",0,1)*J388*IF(G388&gt;0,G388,1),IFERROR(_xlfn.XLOOKUP(K388,K437:AA437,K438:AA438,"",0,1)*J388*IF(G388&gt;0,G388,1),0)))</f>
        <v>0</v>
      </c>
      <c r="M388" s="712">
        <v>1</v>
      </c>
      <c r="N388" s="713"/>
      <c r="O388" s="1071"/>
      <c r="P388" s="1018">
        <f>IF(L426=0,0,(L388/L426)*Q380*1000)</f>
        <v>0</v>
      </c>
      <c r="Q388" s="46">
        <f>IF(L426=0,0,(G388/L426)*Q380)</f>
        <v>0</v>
      </c>
      <c r="R388" s="734">
        <f>IF(Z376&lt;&gt;0,G388*M388*L376,0)</f>
        <v>0</v>
      </c>
      <c r="S388" s="771">
        <f t="shared" si="36"/>
        <v>0</v>
      </c>
      <c r="T388" s="44" t="str">
        <f>IF(OR(Z376="",Z376=0,L388=0),"",L388*M388*L376)</f>
        <v/>
      </c>
      <c r="U388" s="380" t="str">
        <f>IF(K388="","",IF(T388="","",IF(T388=0,0,IF(SUM(COUNTIF(K435:U435,SUBSTITUTE(TRIM(K388)," (s)","")),COUNTIF(K437:U437,SUBSTITUTE(TRIM(K388)," (s)","")),COUNTIF(K436:U436,SUBSTITUTE(TRIM(K388)," (s)","")),COUNTIF(K438:U438,SUBSTITUTE(TRIM(K388)," (s)","")))&gt;0,IF(ROUND(T388,3)&gt;=1,ROUND(T388,3)&amp;" L",ROUND(T388*100,0)&amp;" cl"),IF(SUM(COUNTIF(V435:AA435,SUBSTITUTE(TRIM(K388)," (s)","")),COUNTIF(V437:AA437,SUBSTITUTE(TRIM(K388)," (s)","")),COUNTIF(V436:AA436,SUBSTITUTE(TRIM(K388)," (s)","")),COUNTIF(V438:AA438,SUBSTITUTE(TRIM(K388)," (s)","")))&gt;0,IF(ROUND(T388,3)&gt;=1,ROUND(T388,3)&amp;" Kg",ROUND(T388*1000,0)&amp;" g"),"")))))</f>
        <v/>
      </c>
      <c r="V388" s="379"/>
      <c r="W388" s="714">
        <f t="shared" si="38"/>
        <v>0</v>
      </c>
      <c r="X388" s="967">
        <f t="shared" si="37"/>
        <v>0</v>
      </c>
      <c r="Y388" s="1031" t="s">
        <v>640</v>
      </c>
      <c r="Z388" s="769">
        <v>46055.744381828707</v>
      </c>
      <c r="AA388" s="770">
        <v>46060.744386574072</v>
      </c>
      <c r="AE388" s="9">
        <v>1</v>
      </c>
    </row>
    <row r="389" spans="2:31" ht="15.75">
      <c r="B389" s="695" t="str">
        <f t="shared" ref="B389:B423" si="40">IF(N389&lt;&gt;"","A","►")</f>
        <v>►</v>
      </c>
      <c r="C389" s="979" t="str">
        <f>C377</f>
        <v>N NOM DE VOTRE RECETTE | collez la--FAMILLE| Auteur &gt; VOUS</v>
      </c>
      <c r="D389" s="980">
        <f>D377</f>
        <v>1</v>
      </c>
      <c r="E389" s="979" t="str">
        <f>E377</f>
        <v>coupe</v>
      </c>
      <c r="F389" s="981" t="str">
        <f>F377</f>
        <v>Recette mère ► Desserts assiette</v>
      </c>
      <c r="G389" s="41"/>
      <c r="H389" s="6"/>
      <c r="I389" s="22" t="str">
        <f t="shared" si="35"/>
        <v/>
      </c>
      <c r="J389" s="50"/>
      <c r="K389" s="711"/>
      <c r="L389" s="732">
        <f>IF(OR(M389="",M389=0),0,M389*IFERROR(_xlfn.XLOOKUP(K389,K435:AA435,K436:AA436,"",0,1)*J389*IF(G389&gt;0,G389,1),IFERROR(_xlfn.XLOOKUP(K389,K437:AA437,K438:AA438,"",0,1)*J389*IF(G389&gt;0,G389,1),0)))</f>
        <v>0</v>
      </c>
      <c r="M389" s="712">
        <v>1</v>
      </c>
      <c r="N389" s="713"/>
      <c r="O389" s="1071"/>
      <c r="P389" s="1018">
        <f>IF(L426=0,0,(L389/L426)*Q380*1000)</f>
        <v>0</v>
      </c>
      <c r="Q389" s="46">
        <f>IF(L426=0,0,(G389/L426)*Q380)</f>
        <v>0</v>
      </c>
      <c r="R389" s="735">
        <f>IF(Z376&lt;&gt;0,G389*M389*L376,0)</f>
        <v>0</v>
      </c>
      <c r="S389" s="772">
        <f t="shared" si="36"/>
        <v>0</v>
      </c>
      <c r="T389" s="44" t="str">
        <f>IF(OR(Z376="",Z376=0,L389=0),"",L389*M389*L376)</f>
        <v/>
      </c>
      <c r="U389" s="387" t="str">
        <f>IF(K389="","",IF(T389="","",IF(T389=0,0,IF(SUM(COUNTIF(K435:U435,SUBSTITUTE(TRIM(K389)," (s)","")),COUNTIF(K437:U437,SUBSTITUTE(TRIM(K389)," (s)","")),COUNTIF(K436:U436,SUBSTITUTE(TRIM(K389)," (s)","")),COUNTIF(K438:U438,SUBSTITUTE(TRIM(K389)," (s)","")))&gt;0,IF(ROUND(T389,3)&gt;=1,ROUND(T389,3)&amp;" L",ROUND(T389*100,0)&amp;" cl"),IF(SUM(COUNTIF(V435:AA435,SUBSTITUTE(TRIM(K389)," (s)","")),COUNTIF(V437:AA437,SUBSTITUTE(TRIM(K389)," (s)","")),COUNTIF(V436:AA436,SUBSTITUTE(TRIM(K389)," (s)","")),COUNTIF(V438:AA438,SUBSTITUTE(TRIM(K389)," (s)","")))&gt;0,IF(ROUND(T389,3)&gt;=1,ROUND(T389,3)&amp;" Kg",ROUND(T389*1000,0)&amp;" g"),"")))))</f>
        <v/>
      </c>
      <c r="V389" s="379"/>
      <c r="W389" s="714">
        <f t="shared" si="38"/>
        <v>0</v>
      </c>
      <c r="X389" s="967">
        <f t="shared" si="37"/>
        <v>0</v>
      </c>
      <c r="Y389" s="768"/>
      <c r="Z389" s="769"/>
      <c r="AA389" s="770"/>
      <c r="AE389" s="9">
        <v>1</v>
      </c>
    </row>
    <row r="390" spans="2:31" ht="15.75">
      <c r="B390" s="695" t="str">
        <f t="shared" si="40"/>
        <v>►</v>
      </c>
      <c r="C390" s="979" t="str">
        <f>C377</f>
        <v>N NOM DE VOTRE RECETTE | collez la--FAMILLE| Auteur &gt; VOUS</v>
      </c>
      <c r="D390" s="980">
        <f>D377</f>
        <v>1</v>
      </c>
      <c r="E390" s="979" t="str">
        <f>E377</f>
        <v>coupe</v>
      </c>
      <c r="F390" s="981" t="str">
        <f>F377</f>
        <v>Recette mère ► Desserts assiette</v>
      </c>
      <c r="G390" s="41"/>
      <c r="H390" s="6"/>
      <c r="I390" s="22" t="str">
        <f t="shared" si="35"/>
        <v/>
      </c>
      <c r="J390" s="50"/>
      <c r="K390" s="711"/>
      <c r="L390" s="732">
        <f>IF(OR(M390="",M390=0),0,M390*IFERROR(_xlfn.XLOOKUP(K390,K435:AA435,K436:AA436,"",0,1)*J390*IF(G390&gt;0,G390,1),IFERROR(_xlfn.XLOOKUP(K390,K437:AA437,K438:AA438,"",0,1)*J390*IF(G390&gt;0,G390,1),0)))</f>
        <v>0</v>
      </c>
      <c r="M390" s="712">
        <v>1</v>
      </c>
      <c r="N390" s="713"/>
      <c r="O390" s="1071" t="s">
        <v>622</v>
      </c>
      <c r="P390" s="1018">
        <f>IF(L426=0,0,(L390/L426)*Q380*1000)</f>
        <v>0</v>
      </c>
      <c r="Q390" s="46">
        <f>IF(L426=0,0,(G390/L426)*Q380)</f>
        <v>0</v>
      </c>
      <c r="R390" s="734">
        <f>IF(Z376&lt;&gt;0,G390*M390*L376,0)</f>
        <v>0</v>
      </c>
      <c r="S390" s="771">
        <f t="shared" si="36"/>
        <v>0</v>
      </c>
      <c r="T390" s="44" t="str">
        <f>IF(OR(Z376="",Z376=0,L390=0),"",L390*M390*L376)</f>
        <v/>
      </c>
      <c r="U390" s="380" t="str">
        <f>IF(K390="","",IF(T390="","",IF(T390=0,0,IF(SUM(COUNTIF(K435:U435,SUBSTITUTE(TRIM(K390)," (s)","")),COUNTIF(K437:U437,SUBSTITUTE(TRIM(K390)," (s)","")),COUNTIF(K436:U436,SUBSTITUTE(TRIM(K390)," (s)","")),COUNTIF(K438:U438,SUBSTITUTE(TRIM(K390)," (s)","")))&gt;0,IF(ROUND(T390,3)&gt;=1,ROUND(T390,3)&amp;" L",ROUND(T390*100,0)&amp;" cl"),IF(SUM(COUNTIF(V435:AA435,SUBSTITUTE(TRIM(K390)," (s)","")),COUNTIF(V437:AA437,SUBSTITUTE(TRIM(K390)," (s)","")),COUNTIF(V436:AA436,SUBSTITUTE(TRIM(K390)," (s)","")),COUNTIF(V438:AA438,SUBSTITUTE(TRIM(K390)," (s)","")))&gt;0,IF(ROUND(T390,3)&gt;=1,ROUND(T390,3)&amp;" Kg",ROUND(T390*1000,0)&amp;" g"),"")))))</f>
        <v/>
      </c>
      <c r="V390" s="379"/>
      <c r="W390" s="714">
        <f t="shared" si="38"/>
        <v>0</v>
      </c>
      <c r="X390" s="967">
        <f t="shared" si="37"/>
        <v>0</v>
      </c>
      <c r="Y390" s="768"/>
      <c r="Z390" s="769"/>
      <c r="AA390" s="770"/>
      <c r="AE390" s="9">
        <v>1</v>
      </c>
    </row>
    <row r="391" spans="2:31" ht="15.75">
      <c r="B391" s="695" t="str">
        <f t="shared" si="40"/>
        <v>►</v>
      </c>
      <c r="C391" s="979" t="str">
        <f>C377</f>
        <v>N NOM DE VOTRE RECETTE | collez la--FAMILLE| Auteur &gt; VOUS</v>
      </c>
      <c r="D391" s="980">
        <f>D377</f>
        <v>1</v>
      </c>
      <c r="E391" s="979" t="str">
        <f>E377</f>
        <v>coupe</v>
      </c>
      <c r="F391" s="981" t="str">
        <f>F377</f>
        <v>Recette mère ► Desserts assiette</v>
      </c>
      <c r="G391" s="41"/>
      <c r="H391" s="6"/>
      <c r="I391" s="22" t="str">
        <f t="shared" si="35"/>
        <v/>
      </c>
      <c r="J391" s="50"/>
      <c r="K391" s="711"/>
      <c r="L391" s="732">
        <f>IF(OR(M391="",M391=0),0,M391*IFERROR(_xlfn.XLOOKUP(K391,K435:AA435,K436:AA436,"",0,1)*J391*IF(G391&gt;0,G391,1),IFERROR(_xlfn.XLOOKUP(K391,K437:AA437,K438:AA438,"",0,1)*J391*IF(G391&gt;0,G391,1),0)))</f>
        <v>0</v>
      </c>
      <c r="M391" s="712">
        <v>1</v>
      </c>
      <c r="N391" s="713"/>
      <c r="O391" s="1071" t="s">
        <v>622</v>
      </c>
      <c r="P391" s="1018">
        <f>IF(L426=0,0,(L391/L426)*Q380*1000)</f>
        <v>0</v>
      </c>
      <c r="Q391" s="46">
        <f>IF(L426=0,0,(G391/L426)*Q380)</f>
        <v>0</v>
      </c>
      <c r="R391" s="735">
        <f>IF(Z376&lt;&gt;0,G391*M391*L376,0)</f>
        <v>0</v>
      </c>
      <c r="S391" s="772">
        <f t="shared" si="36"/>
        <v>0</v>
      </c>
      <c r="T391" s="44" t="str">
        <f>IF(OR(Z376="",Z376=0,L391=0),"",L391*M391*L376)</f>
        <v/>
      </c>
      <c r="U391" s="388" t="str">
        <f>IF(K391="","",IF(T391="","",IF(T391=0,0,IF(SUM(COUNTIF(K435:U435,SUBSTITUTE(TRIM(K391)," (s)","")),COUNTIF(K437:U437,SUBSTITUTE(TRIM(K391)," (s)","")),COUNTIF(K436:U436,SUBSTITUTE(TRIM(K391)," (s)","")),COUNTIF(K438:U438,SUBSTITUTE(TRIM(K391)," (s)","")))&gt;0,IF(ROUND(T391,3)&gt;=1,ROUND(T391,3)&amp;" L",ROUND(T391*100,0)&amp;" cl"),IF(SUM(COUNTIF(V435:AA435,SUBSTITUTE(TRIM(K391)," (s)","")),COUNTIF(V437:AA437,SUBSTITUTE(TRIM(K391)," (s)","")),COUNTIF(V436:AA436,SUBSTITUTE(TRIM(K391)," (s)","")),COUNTIF(V438:AA438,SUBSTITUTE(TRIM(K391)," (s)","")))&gt;0,IF(ROUND(T391,3)&gt;=1,ROUND(T391,3)&amp;" Kg",ROUND(T391*1000,0)&amp;" g"),"")))))</f>
        <v/>
      </c>
      <c r="V391" s="379"/>
      <c r="W391" s="714">
        <f t="shared" si="38"/>
        <v>0</v>
      </c>
      <c r="X391" s="967">
        <f t="shared" si="37"/>
        <v>0</v>
      </c>
      <c r="Y391" s="768"/>
      <c r="Z391" s="769"/>
      <c r="AA391" s="770"/>
      <c r="AE391" s="9">
        <v>1</v>
      </c>
    </row>
    <row r="392" spans="2:31" ht="15.75">
      <c r="B392" s="695" t="str">
        <f t="shared" si="40"/>
        <v>►</v>
      </c>
      <c r="C392" s="979" t="str">
        <f>C377</f>
        <v>N NOM DE VOTRE RECETTE | collez la--FAMILLE| Auteur &gt; VOUS</v>
      </c>
      <c r="D392" s="980">
        <f>D377</f>
        <v>1</v>
      </c>
      <c r="E392" s="979" t="str">
        <f>E377</f>
        <v>coupe</v>
      </c>
      <c r="F392" s="981" t="str">
        <f>F377</f>
        <v>Recette mère ► Desserts assiette</v>
      </c>
      <c r="G392" s="41"/>
      <c r="H392" s="6"/>
      <c r="I392" s="22" t="str">
        <f t="shared" si="35"/>
        <v/>
      </c>
      <c r="J392" s="50"/>
      <c r="K392" s="711"/>
      <c r="L392" s="732">
        <f>IF(OR(M392="",M392=0),0,M392*IFERROR(_xlfn.XLOOKUP(K392,K435:AA435,K436:AA436,"",0,1)*J392*IF(G392&gt;0,G392,1),IFERROR(_xlfn.XLOOKUP(K392,K437:AA437,K438:AA438,"",0,1)*J392*IF(G392&gt;0,G392,1),0)))</f>
        <v>0</v>
      </c>
      <c r="M392" s="712">
        <v>1</v>
      </c>
      <c r="N392" s="713"/>
      <c r="O392" s="1071" t="s">
        <v>622</v>
      </c>
      <c r="P392" s="1018">
        <f>IF(L426=0,0,(L392/L426)*Q380*1000)</f>
        <v>0</v>
      </c>
      <c r="Q392" s="46">
        <f>IF(L426=0,0,(G392/L426)*Q380)</f>
        <v>0</v>
      </c>
      <c r="R392" s="734">
        <f>IF(Z376&lt;&gt;0,G392*M392*L376,0)</f>
        <v>0</v>
      </c>
      <c r="S392" s="771">
        <f t="shared" si="36"/>
        <v>0</v>
      </c>
      <c r="T392" s="44" t="str">
        <f>IF(OR(Z376="",Z376=0,L392=0),"",L392*M392*L376)</f>
        <v/>
      </c>
      <c r="U392" s="380" t="str">
        <f>IF(K392="","",IF(T392="","",IF(T392=0,0,IF(SUM(COUNTIF(K435:U435,SUBSTITUTE(TRIM(K392)," (s)","")),COUNTIF(K437:U437,SUBSTITUTE(TRIM(K392)," (s)","")),COUNTIF(K436:U436,SUBSTITUTE(TRIM(K392)," (s)","")),COUNTIF(K438:U438,SUBSTITUTE(TRIM(K392)," (s)","")))&gt;0,IF(ROUND(T392,3)&gt;=1,ROUND(T392,3)&amp;" L",ROUND(T392*100,0)&amp;" cl"),IF(SUM(COUNTIF(V435:AA435,SUBSTITUTE(TRIM(K392)," (s)","")),COUNTIF(V437:AA437,SUBSTITUTE(TRIM(K392)," (s)","")),COUNTIF(V436:AA436,SUBSTITUTE(TRIM(K392)," (s)","")),COUNTIF(V438:AA438,SUBSTITUTE(TRIM(K392)," (s)","")))&gt;0,IF(ROUND(T392,3)&gt;=1,ROUND(T392,3)&amp;" Kg",ROUND(T392*1000,0)&amp;" g"),"")))))</f>
        <v/>
      </c>
      <c r="V392" s="379"/>
      <c r="W392" s="714">
        <f t="shared" si="38"/>
        <v>0</v>
      </c>
      <c r="X392" s="967">
        <f t="shared" si="37"/>
        <v>0</v>
      </c>
      <c r="Y392" s="768"/>
      <c r="Z392" s="769"/>
      <c r="AA392" s="770"/>
      <c r="AE392" s="9">
        <v>1</v>
      </c>
    </row>
    <row r="393" spans="2:31" ht="15.75">
      <c r="B393" s="695" t="str">
        <f t="shared" si="40"/>
        <v>►</v>
      </c>
      <c r="C393" s="979" t="str">
        <f>C377</f>
        <v>N NOM DE VOTRE RECETTE | collez la--FAMILLE| Auteur &gt; VOUS</v>
      </c>
      <c r="D393" s="980">
        <f>D377</f>
        <v>1</v>
      </c>
      <c r="E393" s="979" t="str">
        <f>E377</f>
        <v>coupe</v>
      </c>
      <c r="F393" s="981" t="str">
        <f>F377</f>
        <v>Recette mère ► Desserts assiette</v>
      </c>
      <c r="G393" s="41"/>
      <c r="H393" s="6"/>
      <c r="I393" s="22" t="str">
        <f t="shared" si="35"/>
        <v/>
      </c>
      <c r="J393" s="50"/>
      <c r="K393" s="711"/>
      <c r="L393" s="732">
        <f>IF(OR(M393="",M393=0),0,M393*IFERROR(_xlfn.XLOOKUP(K393,K435:AA435,K436:AA436,"",0,1)*J393*IF(G393&gt;0,G393,1),IFERROR(_xlfn.XLOOKUP(K393,K437:AA437,K438:AA438,"",0,1)*J393*IF(G393&gt;0,G393,1),0)))</f>
        <v>0</v>
      </c>
      <c r="M393" s="712">
        <v>1</v>
      </c>
      <c r="N393" s="713"/>
      <c r="O393" s="1071" t="s">
        <v>622</v>
      </c>
      <c r="P393" s="1018">
        <f>IF(L426=0,0,(L393/L426)*Q380*1000)</f>
        <v>0</v>
      </c>
      <c r="Q393" s="46">
        <f>IF(L426=0,0,(G393/L426)*Q380)</f>
        <v>0</v>
      </c>
      <c r="R393" s="735">
        <f>IF(Z376&lt;&gt;0,G393*M393*L376,0)</f>
        <v>0</v>
      </c>
      <c r="S393" s="772">
        <f t="shared" si="36"/>
        <v>0</v>
      </c>
      <c r="T393" s="44" t="str">
        <f>IF(OR(Z376="",Z376=0,L393=0),"",L393*M393*L376)</f>
        <v/>
      </c>
      <c r="U393" s="388" t="str">
        <f>IF(K393="","",IF(T393="","",IF(T393=0,0,IF(SUM(COUNTIF(K435:U435,SUBSTITUTE(TRIM(K393)," (s)","")),COUNTIF(K437:U437,SUBSTITUTE(TRIM(K393)," (s)","")),COUNTIF(K436:U436,SUBSTITUTE(TRIM(K393)," (s)","")),COUNTIF(K438:U438,SUBSTITUTE(TRIM(K393)," (s)","")))&gt;0,IF(ROUND(T393,3)&gt;=1,ROUND(T393,3)&amp;" L",ROUND(T393*100,0)&amp;" cl"),IF(SUM(COUNTIF(V435:AA435,SUBSTITUTE(TRIM(K393)," (s)","")),COUNTIF(V437:AA437,SUBSTITUTE(TRIM(K393)," (s)","")),COUNTIF(V436:AA436,SUBSTITUTE(TRIM(K393)," (s)","")),COUNTIF(V438:AA438,SUBSTITUTE(TRIM(K393)," (s)","")))&gt;0,IF(ROUND(T393,3)&gt;=1,ROUND(T393,3)&amp;" Kg",ROUND(T393*1000,0)&amp;" g"),"")))))</f>
        <v/>
      </c>
      <c r="V393" s="379"/>
      <c r="W393" s="714">
        <f t="shared" si="38"/>
        <v>0</v>
      </c>
      <c r="X393" s="967">
        <f t="shared" si="37"/>
        <v>0</v>
      </c>
      <c r="Y393" s="768"/>
      <c r="Z393" s="769"/>
      <c r="AA393" s="770"/>
      <c r="AE393" s="9">
        <v>1</v>
      </c>
    </row>
    <row r="394" spans="2:31" ht="15.75">
      <c r="B394" s="695" t="str">
        <f t="shared" si="40"/>
        <v>►</v>
      </c>
      <c r="C394" s="979" t="str">
        <f>C377</f>
        <v>N NOM DE VOTRE RECETTE | collez la--FAMILLE| Auteur &gt; VOUS</v>
      </c>
      <c r="D394" s="980">
        <f>D377</f>
        <v>1</v>
      </c>
      <c r="E394" s="979" t="str">
        <f>E377</f>
        <v>coupe</v>
      </c>
      <c r="F394" s="981" t="str">
        <f>F377</f>
        <v>Recette mère ► Desserts assiette</v>
      </c>
      <c r="G394" s="41"/>
      <c r="H394" s="6"/>
      <c r="I394" s="22" t="str">
        <f t="shared" si="35"/>
        <v/>
      </c>
      <c r="J394" s="50"/>
      <c r="K394" s="711"/>
      <c r="L394" s="732">
        <f>IF(OR(M394="",M394=0),0,M394*IFERROR(_xlfn.XLOOKUP(K394,K435:AA435,K436:AA436,"",0,1)*J394*IF(G394&gt;0,G394,1),IFERROR(_xlfn.XLOOKUP(K394,K437:AA437,K438:AA438,"",0,1)*J394*IF(G394&gt;0,G394,1),0)))</f>
        <v>0</v>
      </c>
      <c r="M394" s="712">
        <v>1</v>
      </c>
      <c r="N394" s="713"/>
      <c r="O394" s="1071" t="s">
        <v>622</v>
      </c>
      <c r="P394" s="1018">
        <f>IF(L426=0,0,(L394/L426)*Q380*1000)</f>
        <v>0</v>
      </c>
      <c r="Q394" s="46">
        <f>IF(L426=0,0,(G394/L426)*Q380)</f>
        <v>0</v>
      </c>
      <c r="R394" s="734">
        <f>IF(Z376&lt;&gt;0,G394*M394*L376,0)</f>
        <v>0</v>
      </c>
      <c r="S394" s="771">
        <f t="shared" si="36"/>
        <v>0</v>
      </c>
      <c r="T394" s="44" t="str">
        <f>IF(OR(Z376="",Z376=0,L394=0),"",L394*M394*L376)</f>
        <v/>
      </c>
      <c r="U394" s="380" t="str">
        <f>IF(K394="","",IF(T394="","",IF(T394=0,0,IF(SUM(COUNTIF(K435:U435,SUBSTITUTE(TRIM(K394)," (s)","")),COUNTIF(K437:U437,SUBSTITUTE(TRIM(K394)," (s)","")),COUNTIF(K436:U436,SUBSTITUTE(TRIM(K394)," (s)","")),COUNTIF(K438:U438,SUBSTITUTE(TRIM(K394)," (s)","")))&gt;0,IF(ROUND(T394,3)&gt;=1,ROUND(T394,3)&amp;" L",ROUND(T394*100,0)&amp;" cl"),IF(SUM(COUNTIF(V435:AA435,SUBSTITUTE(TRIM(K394)," (s)","")),COUNTIF(V437:AA437,SUBSTITUTE(TRIM(K394)," (s)","")),COUNTIF(V436:AA436,SUBSTITUTE(TRIM(K394)," (s)","")),COUNTIF(V438:AA438,SUBSTITUTE(TRIM(K394)," (s)","")))&gt;0,IF(ROUND(T394,3)&gt;=1,ROUND(T394,3)&amp;" Kg",ROUND(T394*1000,0)&amp;" g"),"")))))</f>
        <v/>
      </c>
      <c r="V394" s="379"/>
      <c r="W394" s="714">
        <f t="shared" si="38"/>
        <v>0</v>
      </c>
      <c r="X394" s="967">
        <f t="shared" si="37"/>
        <v>0</v>
      </c>
      <c r="Y394" s="768"/>
      <c r="Z394" s="769"/>
      <c r="AA394" s="770"/>
      <c r="AE394" s="9">
        <v>1</v>
      </c>
    </row>
    <row r="395" spans="2:31" ht="15.75">
      <c r="B395" s="695" t="str">
        <f t="shared" si="40"/>
        <v>►</v>
      </c>
      <c r="C395" s="979" t="str">
        <f>C377</f>
        <v>N NOM DE VOTRE RECETTE | collez la--FAMILLE| Auteur &gt; VOUS</v>
      </c>
      <c r="D395" s="980">
        <f>D377</f>
        <v>1</v>
      </c>
      <c r="E395" s="979" t="str">
        <f>E377</f>
        <v>coupe</v>
      </c>
      <c r="F395" s="981" t="str">
        <f>F377</f>
        <v>Recette mère ► Desserts assiette</v>
      </c>
      <c r="G395" s="41"/>
      <c r="H395" s="6"/>
      <c r="I395" s="22" t="str">
        <f t="shared" si="35"/>
        <v/>
      </c>
      <c r="J395" s="50"/>
      <c r="K395" s="711"/>
      <c r="L395" s="732">
        <f>IF(OR(M395="",M395=0),0,M395*IFERROR(_xlfn.XLOOKUP(K395,K435:AA435,K436:AA436,"",0,1)*J395*IF(G395&gt;0,G395,1),IFERROR(_xlfn.XLOOKUP(K395,K437:AA437,K438:AA438,"",0,1)*J395*IF(G395&gt;0,G395,1),0)))</f>
        <v>0</v>
      </c>
      <c r="M395" s="712">
        <v>1</v>
      </c>
      <c r="N395" s="713"/>
      <c r="O395" s="1071"/>
      <c r="P395" s="1018">
        <f>IF(L426=0,0,(L395/L426)*Q380*1000)</f>
        <v>0</v>
      </c>
      <c r="Q395" s="46">
        <f>IF(L426=0,0,(G395/L426)*Q380)</f>
        <v>0</v>
      </c>
      <c r="R395" s="735">
        <f>IF(Z376&lt;&gt;0,G395*M395*L376,0)</f>
        <v>0</v>
      </c>
      <c r="S395" s="772">
        <f t="shared" si="36"/>
        <v>0</v>
      </c>
      <c r="T395" s="44" t="str">
        <f>IF(OR(Z376="",Z376=0,L395=0),"",L395*M395*L376)</f>
        <v/>
      </c>
      <c r="U395" s="388" t="str">
        <f>IF(K395="","",IF(T395="","",IF(T395=0,0,IF(SUM(COUNTIF(K435:U435,SUBSTITUTE(TRIM(K395)," (s)","")),COUNTIF(K437:U437,SUBSTITUTE(TRIM(K395)," (s)","")),COUNTIF(K436:U436,SUBSTITUTE(TRIM(K395)," (s)","")),COUNTIF(K438:U438,SUBSTITUTE(TRIM(K395)," (s)","")))&gt;0,IF(ROUND(T395,3)&gt;=1,ROUND(T395,3)&amp;" L",ROUND(T395*100,0)&amp;" cl"),IF(SUM(COUNTIF(V435:AA435,SUBSTITUTE(TRIM(K395)," (s)","")),COUNTIF(V437:AA437,SUBSTITUTE(TRIM(K395)," (s)","")),COUNTIF(V436:AA436,SUBSTITUTE(TRIM(K395)," (s)","")),COUNTIF(V438:AA438,SUBSTITUTE(TRIM(K395)," (s)","")))&gt;0,IF(ROUND(T395,3)&gt;=1,ROUND(T395,3)&amp;" Kg",ROUND(T395*1000,0)&amp;" g"),"")))))</f>
        <v/>
      </c>
      <c r="V395" s="379"/>
      <c r="W395" s="714">
        <f t="shared" si="38"/>
        <v>0</v>
      </c>
      <c r="X395" s="967">
        <f t="shared" si="37"/>
        <v>0</v>
      </c>
      <c r="Y395" s="768"/>
      <c r="Z395" s="769"/>
      <c r="AA395" s="770"/>
      <c r="AE395" s="9">
        <v>1</v>
      </c>
    </row>
    <row r="396" spans="2:31" ht="15.75">
      <c r="B396" s="695" t="str">
        <f t="shared" si="40"/>
        <v>►</v>
      </c>
      <c r="C396" s="979" t="str">
        <f>C377</f>
        <v>N NOM DE VOTRE RECETTE | collez la--FAMILLE| Auteur &gt; VOUS</v>
      </c>
      <c r="D396" s="980">
        <f>D377</f>
        <v>1</v>
      </c>
      <c r="E396" s="979" t="str">
        <f>E377</f>
        <v>coupe</v>
      </c>
      <c r="F396" s="981" t="str">
        <f>F377</f>
        <v>Recette mère ► Desserts assiette</v>
      </c>
      <c r="G396" s="41"/>
      <c r="H396" s="6"/>
      <c r="I396" s="22" t="str">
        <f t="shared" si="35"/>
        <v/>
      </c>
      <c r="J396" s="50"/>
      <c r="K396" s="711"/>
      <c r="L396" s="732">
        <f>IF(OR(M396="",M396=0),0,M396*IFERROR(_xlfn.XLOOKUP(K396,K435:AA435,K436:AA436,"",0,1)*J396*IF(G396&gt;0,G396,1),IFERROR(_xlfn.XLOOKUP(K396,K437:AA437,K438:AA438,"",0,1)*J396*IF(G396&gt;0,G396,1),0)))</f>
        <v>0</v>
      </c>
      <c r="M396" s="712">
        <v>1</v>
      </c>
      <c r="N396" s="713"/>
      <c r="O396" s="1071"/>
      <c r="P396" s="1018">
        <f>IF(L426=0,0,(L396/L426)*Q380*1000)</f>
        <v>0</v>
      </c>
      <c r="Q396" s="46">
        <f>IF(L426=0,0,(G396/L426)*Q380)</f>
        <v>0</v>
      </c>
      <c r="R396" s="734">
        <f>IF(Z376&lt;&gt;0,G396*M396*L376,0)</f>
        <v>0</v>
      </c>
      <c r="S396" s="771">
        <f t="shared" si="36"/>
        <v>0</v>
      </c>
      <c r="T396" s="44" t="str">
        <f>IF(OR(Z376="",Z376=0,L396=0),"",L396*M396*L376)</f>
        <v/>
      </c>
      <c r="U396" s="380" t="str">
        <f>IF(K396="","",IF(T396="","",IF(T396=0,0,IF(SUM(COUNTIF(K435:U435,SUBSTITUTE(TRIM(K396)," (s)","")),COUNTIF(K437:U437,SUBSTITUTE(TRIM(K396)," (s)","")),COUNTIF(K436:U436,SUBSTITUTE(TRIM(K396)," (s)","")),COUNTIF(K438:U438,SUBSTITUTE(TRIM(K396)," (s)","")))&gt;0,IF(ROUND(T396,3)&gt;=1,ROUND(T396,3)&amp;" L",ROUND(T396*100,0)&amp;" cl"),IF(SUM(COUNTIF(V435:AA435,SUBSTITUTE(TRIM(K396)," (s)","")),COUNTIF(V437:AA437,SUBSTITUTE(TRIM(K396)," (s)","")),COUNTIF(V436:AA436,SUBSTITUTE(TRIM(K396)," (s)","")),COUNTIF(V438:AA438,SUBSTITUTE(TRIM(K396)," (s)","")))&gt;0,IF(ROUND(T396,3)&gt;=1,ROUND(T396,3)&amp;" Kg",ROUND(T396*1000,0)&amp;" g"),"")))))</f>
        <v/>
      </c>
      <c r="V396" s="379"/>
      <c r="W396" s="714">
        <f t="shared" si="38"/>
        <v>0</v>
      </c>
      <c r="X396" s="967">
        <f t="shared" si="37"/>
        <v>0</v>
      </c>
      <c r="Y396" s="768"/>
      <c r="Z396" s="769"/>
      <c r="AA396" s="770"/>
      <c r="AE396" s="9">
        <v>1</v>
      </c>
    </row>
    <row r="397" spans="2:31" ht="15.75">
      <c r="B397" s="695" t="str">
        <f t="shared" si="40"/>
        <v>►</v>
      </c>
      <c r="C397" s="979" t="str">
        <f>C377</f>
        <v>N NOM DE VOTRE RECETTE | collez la--FAMILLE| Auteur &gt; VOUS</v>
      </c>
      <c r="D397" s="980">
        <f>D377</f>
        <v>1</v>
      </c>
      <c r="E397" s="979" t="str">
        <f>E377</f>
        <v>coupe</v>
      </c>
      <c r="F397" s="981" t="str">
        <f>F377</f>
        <v>Recette mère ► Desserts assiette</v>
      </c>
      <c r="G397" s="41"/>
      <c r="H397" s="6"/>
      <c r="I397" s="22" t="str">
        <f t="shared" si="35"/>
        <v/>
      </c>
      <c r="J397" s="50"/>
      <c r="K397" s="711"/>
      <c r="L397" s="732">
        <f>IF(OR(M397="",M397=0),0,M397*IFERROR(_xlfn.XLOOKUP(K397,K435:AA435,K436:AA436,"",0,1)*J397*IF(G397&gt;0,G397,1),IFERROR(_xlfn.XLOOKUP(K397,K437:AA437,K438:AA438,"",0,1)*J397*IF(G397&gt;0,G397,1),0)))</f>
        <v>0</v>
      </c>
      <c r="M397" s="712">
        <v>1</v>
      </c>
      <c r="N397" s="713"/>
      <c r="O397" s="1071"/>
      <c r="P397" s="1018">
        <f>IF(L426=0,0,(L397/L426)*Q380*1000)</f>
        <v>0</v>
      </c>
      <c r="Q397" s="46">
        <f>IF(L426=0,0,(G397/L426)*Q380)</f>
        <v>0</v>
      </c>
      <c r="R397" s="735">
        <f>IF(Z376&lt;&gt;0,G397*M397*L376,0)</f>
        <v>0</v>
      </c>
      <c r="S397" s="772">
        <f t="shared" si="36"/>
        <v>0</v>
      </c>
      <c r="T397" s="44" t="str">
        <f>IF(OR(Z376="",Z376=0,L397=0),"",L397*M397*L376)</f>
        <v/>
      </c>
      <c r="U397" s="388" t="str">
        <f>IF(K397="","",IF(T397="","",IF(T397=0,0,IF(SUM(COUNTIF(K435:U435,SUBSTITUTE(TRIM(K397)," (s)","")),COUNTIF(K437:U437,SUBSTITUTE(TRIM(K397)," (s)","")),COUNTIF(K436:U436,SUBSTITUTE(TRIM(K397)," (s)","")),COUNTIF(K438:U438,SUBSTITUTE(TRIM(K397)," (s)","")))&gt;0,IF(ROUND(T397,3)&gt;=1,ROUND(T397,3)&amp;" L",ROUND(T397*100,0)&amp;" cl"),IF(SUM(COUNTIF(V435:AA435,SUBSTITUTE(TRIM(K397)," (s)","")),COUNTIF(V437:AA437,SUBSTITUTE(TRIM(K397)," (s)","")),COUNTIF(V436:AA436,SUBSTITUTE(TRIM(K397)," (s)","")),COUNTIF(V438:AA438,SUBSTITUTE(TRIM(K397)," (s)","")))&gt;0,IF(ROUND(T397,3)&gt;=1,ROUND(T397,3)&amp;" Kg",ROUND(T397*1000,0)&amp;" g"),"")))))</f>
        <v/>
      </c>
      <c r="V397" s="379"/>
      <c r="W397" s="714">
        <f t="shared" si="38"/>
        <v>0</v>
      </c>
      <c r="X397" s="967">
        <f t="shared" si="37"/>
        <v>0</v>
      </c>
      <c r="Y397" s="768"/>
      <c r="Z397" s="769"/>
      <c r="AA397" s="770"/>
      <c r="AE397" s="9">
        <v>1</v>
      </c>
    </row>
    <row r="398" spans="2:31" ht="15.75">
      <c r="B398" s="695" t="str">
        <f t="shared" si="40"/>
        <v>►</v>
      </c>
      <c r="C398" s="979" t="str">
        <f>C377</f>
        <v>N NOM DE VOTRE RECETTE | collez la--FAMILLE| Auteur &gt; VOUS</v>
      </c>
      <c r="D398" s="980">
        <f>D377</f>
        <v>1</v>
      </c>
      <c r="E398" s="979" t="str">
        <f>E377</f>
        <v>coupe</v>
      </c>
      <c r="F398" s="981" t="str">
        <f>F377</f>
        <v>Recette mère ► Desserts assiette</v>
      </c>
      <c r="G398" s="41"/>
      <c r="H398" s="6"/>
      <c r="I398" s="22" t="str">
        <f t="shared" si="35"/>
        <v/>
      </c>
      <c r="J398" s="50"/>
      <c r="K398" s="711"/>
      <c r="L398" s="732">
        <f>IF(OR(M398="",M398=0),0,M398*IFERROR(_xlfn.XLOOKUP(K398,K435:AA435,K436:AA436,"",0,1)*J398*IF(G398&gt;0,G398,1),IFERROR(_xlfn.XLOOKUP(K398,K437:AA437,K438:AA438,"",0,1)*J398*IF(G398&gt;0,G398,1),0)))</f>
        <v>0</v>
      </c>
      <c r="M398" s="712">
        <v>1</v>
      </c>
      <c r="N398" s="713"/>
      <c r="O398" s="1071"/>
      <c r="P398" s="1018">
        <f>IF(L426=0,0,(L398/L426)*Q380*1000)</f>
        <v>0</v>
      </c>
      <c r="Q398" s="46">
        <f>IF(L426=0,0,(G398/L426)*Q380)</f>
        <v>0</v>
      </c>
      <c r="R398" s="734">
        <f>IF(Z376&lt;&gt;0,G398*M398*L376,0)</f>
        <v>0</v>
      </c>
      <c r="S398" s="771">
        <f t="shared" si="36"/>
        <v>0</v>
      </c>
      <c r="T398" s="44" t="str">
        <f>IF(OR(Z376="",Z376=0,L398=0),"",L398*M398*L376)</f>
        <v/>
      </c>
      <c r="U398" s="380" t="str">
        <f>IF(K398="","",IF(T398="","",IF(T398=0,0,IF(SUM(COUNTIF(K435:U435,SUBSTITUTE(TRIM(K398)," (s)","")),COUNTIF(K437:U437,SUBSTITUTE(TRIM(K398)," (s)","")),COUNTIF(K436:U436,SUBSTITUTE(TRIM(K398)," (s)","")),COUNTIF(K438:U438,SUBSTITUTE(TRIM(K398)," (s)","")))&gt;0,IF(ROUND(T398,3)&gt;=1,ROUND(T398,3)&amp;" L",ROUND(T398*100,0)&amp;" cl"),IF(SUM(COUNTIF(V435:AA435,SUBSTITUTE(TRIM(K398)," (s)","")),COUNTIF(V437:AA437,SUBSTITUTE(TRIM(K398)," (s)","")),COUNTIF(V436:AA436,SUBSTITUTE(TRIM(K398)," (s)","")),COUNTIF(V438:AA438,SUBSTITUTE(TRIM(K398)," (s)","")))&gt;0,IF(ROUND(T398,3)&gt;=1,ROUND(T398,3)&amp;" Kg",ROUND(T398*1000,0)&amp;" g"),"")))))</f>
        <v/>
      </c>
      <c r="V398" s="379"/>
      <c r="W398" s="714">
        <f t="shared" si="38"/>
        <v>0</v>
      </c>
      <c r="X398" s="967">
        <f t="shared" si="37"/>
        <v>0</v>
      </c>
      <c r="Y398" s="768"/>
      <c r="Z398" s="769"/>
      <c r="AA398" s="770"/>
      <c r="AE398" s="9">
        <v>1</v>
      </c>
    </row>
    <row r="399" spans="2:31" ht="15.75">
      <c r="B399" s="695" t="str">
        <f t="shared" si="40"/>
        <v>►</v>
      </c>
      <c r="C399" s="979" t="str">
        <f>C377</f>
        <v>N NOM DE VOTRE RECETTE | collez la--FAMILLE| Auteur &gt; VOUS</v>
      </c>
      <c r="D399" s="980">
        <f>D377</f>
        <v>1</v>
      </c>
      <c r="E399" s="979" t="str">
        <f>E377</f>
        <v>coupe</v>
      </c>
      <c r="F399" s="981" t="str">
        <f>F377</f>
        <v>Recette mère ► Desserts assiette</v>
      </c>
      <c r="G399" s="41"/>
      <c r="H399" s="6"/>
      <c r="I399" s="22" t="str">
        <f t="shared" si="35"/>
        <v/>
      </c>
      <c r="J399" s="50"/>
      <c r="K399" s="711"/>
      <c r="L399" s="732">
        <f>IF(OR(M399="",M399=0),0,M399*IFERROR(_xlfn.XLOOKUP(K399,K435:AA435,K436:AA436,"",0,1)*J399*IF(G399&gt;0,G399,1),IFERROR(_xlfn.XLOOKUP(K399,K437:AA437,K438:AA438,"",0,1)*J399*IF(G399&gt;0,G399,1),0)))</f>
        <v>0</v>
      </c>
      <c r="M399" s="712">
        <v>1</v>
      </c>
      <c r="N399" s="713"/>
      <c r="O399" s="1071"/>
      <c r="P399" s="1018">
        <f>IF(L426=0,0,(L399/L426)*Q380*1000)</f>
        <v>0</v>
      </c>
      <c r="Q399" s="46">
        <f>IF(L426=0,0,(G399/L426)*Q380)</f>
        <v>0</v>
      </c>
      <c r="R399" s="735">
        <f>IF(Z376&lt;&gt;0,G399*M399*L376,0)</f>
        <v>0</v>
      </c>
      <c r="S399" s="772">
        <f t="shared" si="36"/>
        <v>0</v>
      </c>
      <c r="T399" s="44" t="str">
        <f>IF(OR(Z376="",Z376=0,L399=0),"",L399*M399*L376)</f>
        <v/>
      </c>
      <c r="U399" s="388" t="str">
        <f>IF(K399="","",IF(T399="","",IF(T399=0,0,IF(SUM(COUNTIF(K435:U435,SUBSTITUTE(TRIM(K399)," (s)","")),COUNTIF(K437:U437,SUBSTITUTE(TRIM(K399)," (s)","")),COUNTIF(K436:U436,SUBSTITUTE(TRIM(K399)," (s)","")),COUNTIF(K438:U438,SUBSTITUTE(TRIM(K399)," (s)","")))&gt;0,IF(ROUND(T399,3)&gt;=1,ROUND(T399,3)&amp;" L",ROUND(T399*100,0)&amp;" cl"),IF(SUM(COUNTIF(V435:AA435,SUBSTITUTE(TRIM(K399)," (s)","")),COUNTIF(V437:AA437,SUBSTITUTE(TRIM(K399)," (s)","")),COUNTIF(V436:AA436,SUBSTITUTE(TRIM(K399)," (s)","")),COUNTIF(V438:AA438,SUBSTITUTE(TRIM(K399)," (s)","")))&gt;0,IF(ROUND(T399,3)&gt;=1,ROUND(T399,3)&amp;" Kg",ROUND(T399*1000,0)&amp;" g"),"")))))</f>
        <v/>
      </c>
      <c r="V399" s="379"/>
      <c r="W399" s="714">
        <f t="shared" si="38"/>
        <v>0</v>
      </c>
      <c r="X399" s="967">
        <f t="shared" si="37"/>
        <v>0</v>
      </c>
      <c r="Y399" s="768"/>
      <c r="Z399" s="769"/>
      <c r="AA399" s="770"/>
      <c r="AE399" s="9">
        <v>1</v>
      </c>
    </row>
    <row r="400" spans="2:31" ht="15.75">
      <c r="B400" s="695" t="str">
        <f t="shared" si="40"/>
        <v>►</v>
      </c>
      <c r="C400" s="979" t="str">
        <f>C377</f>
        <v>N NOM DE VOTRE RECETTE | collez la--FAMILLE| Auteur &gt; VOUS</v>
      </c>
      <c r="D400" s="980">
        <f>D377</f>
        <v>1</v>
      </c>
      <c r="E400" s="979" t="str">
        <f>E377</f>
        <v>coupe</v>
      </c>
      <c r="F400" s="981" t="str">
        <f>F377</f>
        <v>Recette mère ► Desserts assiette</v>
      </c>
      <c r="G400" s="41"/>
      <c r="H400" s="6"/>
      <c r="I400" s="22" t="str">
        <f t="shared" si="35"/>
        <v/>
      </c>
      <c r="J400" s="50"/>
      <c r="K400" s="711"/>
      <c r="L400" s="732">
        <f>IF(OR(M400="",M400=0),0,M400*IFERROR(_xlfn.XLOOKUP(K400,K435:AA435,K436:AA436,"",0,1)*J400*IF(G400&gt;0,G400,1),IFERROR(_xlfn.XLOOKUP(K400,K437:AA437,K438:AA438,"",0,1)*J400*IF(G400&gt;0,G400,1),0)))</f>
        <v>0</v>
      </c>
      <c r="M400" s="712">
        <v>1</v>
      </c>
      <c r="N400" s="713"/>
      <c r="O400" s="1071"/>
      <c r="P400" s="1018">
        <f>IF(L426=0,0,(L400/L426)*Q380*1000)</f>
        <v>0</v>
      </c>
      <c r="Q400" s="46">
        <f>IF(L426=0,0,(G400/L426)*Q380)</f>
        <v>0</v>
      </c>
      <c r="R400" s="734">
        <f>IF(Z376&lt;&gt;0,G400*M400*L376,0)</f>
        <v>0</v>
      </c>
      <c r="S400" s="771">
        <f t="shared" si="36"/>
        <v>0</v>
      </c>
      <c r="T400" s="44" t="str">
        <f>IF(OR(Z376="",Z376=0,L400=0),"",L400*M400*L376)</f>
        <v/>
      </c>
      <c r="U400" s="388" t="str">
        <f>IF(K400="","",IF(T400="","",IF(T400=0,0,IF(SUM(COUNTIF(K435:U435,SUBSTITUTE(TRIM(K400)," (s)","")),COUNTIF(K437:U437,SUBSTITUTE(TRIM(K400)," (s)","")),COUNTIF(K436:U436,SUBSTITUTE(TRIM(K400)," (s)","")),COUNTIF(K438:U438,SUBSTITUTE(TRIM(K400)," (s)","")))&gt;0,IF(ROUND(T400,3)&gt;=1,ROUND(T400,3)&amp;" L",ROUND(T400*100,0)&amp;" cl"),IF(SUM(COUNTIF(V435:AA435,SUBSTITUTE(TRIM(K400)," (s)","")),COUNTIF(V437:AA437,SUBSTITUTE(TRIM(K400)," (s)","")),COUNTIF(V436:AA436,SUBSTITUTE(TRIM(K400)," (s)","")),COUNTIF(V438:AA438,SUBSTITUTE(TRIM(K400)," (s)","")))&gt;0,IF(ROUND(T400,3)&gt;=1,ROUND(T400,3)&amp;" Kg",ROUND(T400*1000,0)&amp;" g"),"")))))</f>
        <v/>
      </c>
      <c r="V400" s="379"/>
      <c r="W400" s="714">
        <f t="shared" si="38"/>
        <v>0</v>
      </c>
      <c r="X400" s="967">
        <f t="shared" si="37"/>
        <v>0</v>
      </c>
      <c r="Y400" s="768"/>
      <c r="Z400" s="769"/>
      <c r="AA400" s="770"/>
      <c r="AE400" s="9">
        <v>1</v>
      </c>
    </row>
    <row r="401" spans="2:31" ht="15.75">
      <c r="B401" s="695" t="str">
        <f t="shared" si="40"/>
        <v>►</v>
      </c>
      <c r="C401" s="979" t="str">
        <f>C377</f>
        <v>N NOM DE VOTRE RECETTE | collez la--FAMILLE| Auteur &gt; VOUS</v>
      </c>
      <c r="D401" s="980">
        <f>D377</f>
        <v>1</v>
      </c>
      <c r="E401" s="979" t="str">
        <f>E377</f>
        <v>coupe</v>
      </c>
      <c r="F401" s="981" t="str">
        <f>F377</f>
        <v>Recette mère ► Desserts assiette</v>
      </c>
      <c r="G401" s="41"/>
      <c r="H401" s="6"/>
      <c r="I401" s="22" t="str">
        <f t="shared" si="35"/>
        <v/>
      </c>
      <c r="J401" s="50"/>
      <c r="K401" s="711"/>
      <c r="L401" s="732">
        <f>IF(OR(M401="",M401=0),0,M401*IFERROR(_xlfn.XLOOKUP(K401,K435:AA435,K436:AA436,"",0,1)*J401*IF(G401&gt;0,G401,1),IFERROR(_xlfn.XLOOKUP(K401,K437:AA437,K438:AA438,"",0,1)*J401*IF(G401&gt;0,G401,1),0)))</f>
        <v>0</v>
      </c>
      <c r="M401" s="712">
        <v>1</v>
      </c>
      <c r="N401" s="713"/>
      <c r="O401" s="1071"/>
      <c r="P401" s="1018">
        <f>IF(L426=0,0,(L401/L426)*Q380*1000)</f>
        <v>0</v>
      </c>
      <c r="Q401" s="46">
        <f>IF(L426=0,0,(G401/L426)*Q380)</f>
        <v>0</v>
      </c>
      <c r="R401" s="735">
        <f>IF(Z376&lt;&gt;0,G401*M401*L376,0)</f>
        <v>0</v>
      </c>
      <c r="S401" s="772">
        <f t="shared" si="36"/>
        <v>0</v>
      </c>
      <c r="T401" s="44" t="str">
        <f>IF(OR(Z376="",Z376=0,L401=0),"",L401*M401*L376)</f>
        <v/>
      </c>
      <c r="U401" s="388" t="str">
        <f>IF(K401="","",IF(T401="","",IF(T401=0,0,IF(SUM(COUNTIF(K435:U435,SUBSTITUTE(TRIM(K401)," (s)","")),COUNTIF(K437:U437,SUBSTITUTE(TRIM(K401)," (s)","")),COUNTIF(K436:U436,SUBSTITUTE(TRIM(K401)," (s)","")),COUNTIF(K438:U438,SUBSTITUTE(TRIM(K401)," (s)","")))&gt;0,IF(ROUND(T401,3)&gt;=1,ROUND(T401,3)&amp;" L",ROUND(T401*100,0)&amp;" cl"),IF(SUM(COUNTIF(V435:AA435,SUBSTITUTE(TRIM(K401)," (s)","")),COUNTIF(V437:AA437,SUBSTITUTE(TRIM(K401)," (s)","")),COUNTIF(V436:AA436,SUBSTITUTE(TRIM(K401)," (s)","")),COUNTIF(V438:AA438,SUBSTITUTE(TRIM(K401)," (s)","")))&gt;0,IF(ROUND(T401,3)&gt;=1,ROUND(T401,3)&amp;" Kg",ROUND(T401*1000,0)&amp;" g"),"")))))</f>
        <v/>
      </c>
      <c r="V401" s="379"/>
      <c r="W401" s="714">
        <f t="shared" si="38"/>
        <v>0</v>
      </c>
      <c r="X401" s="967">
        <f t="shared" si="37"/>
        <v>0</v>
      </c>
      <c r="Y401" s="768"/>
      <c r="Z401" s="769"/>
      <c r="AA401" s="770"/>
      <c r="AE401" s="9">
        <v>1</v>
      </c>
    </row>
    <row r="402" spans="2:31" ht="15.75">
      <c r="B402" s="695" t="str">
        <f t="shared" si="40"/>
        <v>►</v>
      </c>
      <c r="C402" s="979" t="str">
        <f>C377</f>
        <v>N NOM DE VOTRE RECETTE | collez la--FAMILLE| Auteur &gt; VOUS</v>
      </c>
      <c r="D402" s="980">
        <f>D377</f>
        <v>1</v>
      </c>
      <c r="E402" s="979" t="str">
        <f>E377</f>
        <v>coupe</v>
      </c>
      <c r="F402" s="981" t="str">
        <f>F377</f>
        <v>Recette mère ► Desserts assiette</v>
      </c>
      <c r="G402" s="41"/>
      <c r="H402" s="6"/>
      <c r="I402" s="22" t="str">
        <f t="shared" si="35"/>
        <v/>
      </c>
      <c r="J402" s="50"/>
      <c r="K402" s="711"/>
      <c r="L402" s="732">
        <f>IF(OR(M402="",M402=0),0,M402*IFERROR(_xlfn.XLOOKUP(K402,K435:AA435,K436:AA436,"",0,1)*J402*IF(G402&gt;0,G402,1),IFERROR(_xlfn.XLOOKUP(K402,K437:AA437,K438:AA438,"",0,1)*J402*IF(G402&gt;0,G402,1),0)))</f>
        <v>0</v>
      </c>
      <c r="M402" s="712">
        <v>1</v>
      </c>
      <c r="N402" s="713"/>
      <c r="O402" s="1071"/>
      <c r="P402" s="1018">
        <f>IF(L426=0,0,(L402/L426)*Q380*1000)</f>
        <v>0</v>
      </c>
      <c r="Q402" s="46">
        <f>IF(L426=0,0,(G402/L426)*Q380)</f>
        <v>0</v>
      </c>
      <c r="R402" s="734">
        <f>IF(Z376&lt;&gt;0,G402*M402*L376,0)</f>
        <v>0</v>
      </c>
      <c r="S402" s="771">
        <f t="shared" si="36"/>
        <v>0</v>
      </c>
      <c r="T402" s="44" t="str">
        <f>IF(OR(Z376="",Z376=0,L402=0),"",L402*M402*L376)</f>
        <v/>
      </c>
      <c r="U402" s="388" t="str">
        <f>IF(K402="","",IF(T402="","",IF(T402=0,0,IF(SUM(COUNTIF(K435:U435,SUBSTITUTE(TRIM(K402)," (s)","")),COUNTIF(K437:U437,SUBSTITUTE(TRIM(K402)," (s)","")),COUNTIF(K436:U436,SUBSTITUTE(TRIM(K402)," (s)","")),COUNTIF(K438:U438,SUBSTITUTE(TRIM(K402)," (s)","")))&gt;0,IF(ROUND(T402,3)&gt;=1,ROUND(T402,3)&amp;" L",ROUND(T402*100,0)&amp;" cl"),IF(SUM(COUNTIF(V435:AA435,SUBSTITUTE(TRIM(K402)," (s)","")),COUNTIF(V437:AA437,SUBSTITUTE(TRIM(K402)," (s)","")),COUNTIF(V436:AA436,SUBSTITUTE(TRIM(K402)," (s)","")),COUNTIF(V438:AA438,SUBSTITUTE(TRIM(K402)," (s)","")))&gt;0,IF(ROUND(T402,3)&gt;=1,ROUND(T402,3)&amp;" Kg",ROUND(T402*1000,0)&amp;" g"),"")))))</f>
        <v/>
      </c>
      <c r="V402" s="379"/>
      <c r="W402" s="714">
        <f t="shared" si="38"/>
        <v>0</v>
      </c>
      <c r="X402" s="967">
        <f t="shared" si="37"/>
        <v>0</v>
      </c>
      <c r="Y402" s="768"/>
      <c r="Z402" s="769"/>
      <c r="AA402" s="770"/>
      <c r="AE402" s="9">
        <v>1</v>
      </c>
    </row>
    <row r="403" spans="2:31" ht="15.75">
      <c r="B403" s="695" t="str">
        <f t="shared" si="40"/>
        <v>►</v>
      </c>
      <c r="C403" s="979" t="str">
        <f>C377</f>
        <v>N NOM DE VOTRE RECETTE | collez la--FAMILLE| Auteur &gt; VOUS</v>
      </c>
      <c r="D403" s="980">
        <f>D377</f>
        <v>1</v>
      </c>
      <c r="E403" s="979" t="str">
        <f>E377</f>
        <v>coupe</v>
      </c>
      <c r="F403" s="981" t="str">
        <f>F377</f>
        <v>Recette mère ► Desserts assiette</v>
      </c>
      <c r="G403" s="41"/>
      <c r="H403" s="6"/>
      <c r="I403" s="22" t="str">
        <f t="shared" si="35"/>
        <v/>
      </c>
      <c r="J403" s="50"/>
      <c r="K403" s="711"/>
      <c r="L403" s="732">
        <f>IF(OR(M403="",M403=0),0,M403*IFERROR(_xlfn.XLOOKUP(K403,K435:AA435,K436:AA436,"",0,1)*J403*IF(G403&gt;0,G403,1),IFERROR(_xlfn.XLOOKUP(K403,K437:AA437,K438:AA438,"",0,1)*J403*IF(G403&gt;0,G403,1),0)))</f>
        <v>0</v>
      </c>
      <c r="M403" s="712">
        <v>1</v>
      </c>
      <c r="N403" s="713"/>
      <c r="O403" s="1071"/>
      <c r="P403" s="1018">
        <f>IF(L426=0,0,(L403/L426)*Q380*1000)</f>
        <v>0</v>
      </c>
      <c r="Q403" s="46">
        <f>IF(L426=0,0,(G403/L426)*Q380)</f>
        <v>0</v>
      </c>
      <c r="R403" s="735">
        <f>IF(Z376&lt;&gt;0,G403*M403*L376,0)</f>
        <v>0</v>
      </c>
      <c r="S403" s="772">
        <f t="shared" si="36"/>
        <v>0</v>
      </c>
      <c r="T403" s="44" t="str">
        <f>IF(OR(Z376="",Z376=0,L403=0),"",L403*M403*L376)</f>
        <v/>
      </c>
      <c r="U403" s="388" t="str">
        <f>IF(K403="","",IF(T403="","",IF(T403=0,0,IF(SUM(COUNTIF(K435:U435,SUBSTITUTE(TRIM(K403)," (s)","")),COUNTIF(K437:U437,SUBSTITUTE(TRIM(K403)," (s)","")),COUNTIF(K436:U436,SUBSTITUTE(TRIM(K403)," (s)","")),COUNTIF(K438:U438,SUBSTITUTE(TRIM(K403)," (s)","")))&gt;0,IF(ROUND(T403,3)&gt;=1,ROUND(T403,3)&amp;" L",ROUND(T403*100,0)&amp;" cl"),IF(SUM(COUNTIF(V435:AA435,SUBSTITUTE(TRIM(K403)," (s)","")),COUNTIF(V437:AA437,SUBSTITUTE(TRIM(K403)," (s)","")),COUNTIF(V436:AA436,SUBSTITUTE(TRIM(K403)," (s)","")),COUNTIF(V438:AA438,SUBSTITUTE(TRIM(K403)," (s)","")))&gt;0,IF(ROUND(T403,3)&gt;=1,ROUND(T403,3)&amp;" Kg",ROUND(T403*1000,0)&amp;" g"),"")))))</f>
        <v/>
      </c>
      <c r="V403" s="379"/>
      <c r="W403" s="714">
        <f t="shared" si="38"/>
        <v>0</v>
      </c>
      <c r="X403" s="967">
        <f t="shared" si="37"/>
        <v>0</v>
      </c>
      <c r="Y403" s="768"/>
      <c r="Z403" s="769"/>
      <c r="AA403" s="770"/>
      <c r="AE403" s="9">
        <v>1</v>
      </c>
    </row>
    <row r="404" spans="2:31" ht="15.75">
      <c r="B404" s="695" t="str">
        <f t="shared" si="40"/>
        <v>►</v>
      </c>
      <c r="C404" s="979" t="str">
        <f>C377</f>
        <v>N NOM DE VOTRE RECETTE | collez la--FAMILLE| Auteur &gt; VOUS</v>
      </c>
      <c r="D404" s="980">
        <f>D377</f>
        <v>1</v>
      </c>
      <c r="E404" s="979" t="str">
        <f>E377</f>
        <v>coupe</v>
      </c>
      <c r="F404" s="981" t="str">
        <f>F377</f>
        <v>Recette mère ► Desserts assiette</v>
      </c>
      <c r="G404" s="41"/>
      <c r="H404" s="6"/>
      <c r="I404" s="22" t="str">
        <f t="shared" si="35"/>
        <v/>
      </c>
      <c r="J404" s="50"/>
      <c r="K404" s="711"/>
      <c r="L404" s="732">
        <f>IF(OR(M404="",M404=0),0,M404*IFERROR(_xlfn.XLOOKUP(K404,K435:AA435,K436:AA436,"",0,1)*J404*IF(G404&gt;0,G404,1),IFERROR(_xlfn.XLOOKUP(K404,K437:AA437,K438:AA438,"",0,1)*J404*IF(G404&gt;0,G404,1),0)))</f>
        <v>0</v>
      </c>
      <c r="M404" s="712">
        <v>1</v>
      </c>
      <c r="N404" s="713"/>
      <c r="O404" s="1071"/>
      <c r="P404" s="1018">
        <f>IF(L426=0,0,(L404/L426)*Q380*1000)</f>
        <v>0</v>
      </c>
      <c r="Q404" s="46">
        <f>IF(L426=0,0,(G404/L426)*Q380)</f>
        <v>0</v>
      </c>
      <c r="R404" s="734">
        <f>IF(Z376&lt;&gt;0,G404*M404*L376,0)</f>
        <v>0</v>
      </c>
      <c r="S404" s="771">
        <f t="shared" si="36"/>
        <v>0</v>
      </c>
      <c r="T404" s="44" t="str">
        <f>IF(OR(Z376="",Z376=0,L404=0),"",L404*M404*L376)</f>
        <v/>
      </c>
      <c r="U404" s="388" t="str">
        <f>IF(K404="","",IF(T404="","",IF(T404=0,0,IF(SUM(COUNTIF(K435:U435,SUBSTITUTE(TRIM(K404)," (s)","")),COUNTIF(K437:U437,SUBSTITUTE(TRIM(K404)," (s)","")),COUNTIF(K436:U436,SUBSTITUTE(TRIM(K404)," (s)","")),COUNTIF(K438:U438,SUBSTITUTE(TRIM(K404)," (s)","")))&gt;0,IF(ROUND(T404,3)&gt;=1,ROUND(T404,3)&amp;" L",ROUND(T404*100,0)&amp;" cl"),IF(SUM(COUNTIF(V435:AA435,SUBSTITUTE(TRIM(K404)," (s)","")),COUNTIF(V437:AA437,SUBSTITUTE(TRIM(K404)," (s)","")),COUNTIF(V436:AA436,SUBSTITUTE(TRIM(K404)," (s)","")),COUNTIF(V438:AA438,SUBSTITUTE(TRIM(K404)," (s)","")))&gt;0,IF(ROUND(T404,3)&gt;=1,ROUND(T404,3)&amp;" Kg",ROUND(T404*1000,0)&amp;" g"),"")))))</f>
        <v/>
      </c>
      <c r="V404" s="379"/>
      <c r="W404" s="714">
        <f t="shared" si="38"/>
        <v>0</v>
      </c>
      <c r="X404" s="967">
        <f t="shared" si="37"/>
        <v>0</v>
      </c>
      <c r="Y404" s="768"/>
      <c r="Z404" s="769"/>
      <c r="AA404" s="770"/>
      <c r="AE404" s="9">
        <v>1</v>
      </c>
    </row>
    <row r="405" spans="2:31" ht="15.75">
      <c r="B405" s="695" t="str">
        <f t="shared" si="40"/>
        <v>►</v>
      </c>
      <c r="C405" s="979" t="str">
        <f>C377</f>
        <v>N NOM DE VOTRE RECETTE | collez la--FAMILLE| Auteur &gt; VOUS</v>
      </c>
      <c r="D405" s="980">
        <f>D377</f>
        <v>1</v>
      </c>
      <c r="E405" s="979" t="str">
        <f>E377</f>
        <v>coupe</v>
      </c>
      <c r="F405" s="981" t="str">
        <f>F377</f>
        <v>Recette mère ► Desserts assiette</v>
      </c>
      <c r="G405" s="41"/>
      <c r="H405" s="6"/>
      <c r="I405" s="22" t="str">
        <f t="shared" si="35"/>
        <v/>
      </c>
      <c r="J405" s="50"/>
      <c r="K405" s="711"/>
      <c r="L405" s="732">
        <f>IF(OR(M405="",M405=0),0,M405*IFERROR(_xlfn.XLOOKUP(K405,K435:AA435,K436:AA436,"",0,1)*J405*IF(G405&gt;0,G405,1),IFERROR(_xlfn.XLOOKUP(K405,K437:AA437,K438:AA438,"",0,1)*J405*IF(G405&gt;0,G405,1),0)))</f>
        <v>0</v>
      </c>
      <c r="M405" s="712">
        <v>1</v>
      </c>
      <c r="N405" s="713"/>
      <c r="O405" s="1071"/>
      <c r="P405" s="1018">
        <f>IF(L426=0,0,(L405/L426)*Q380*1000)</f>
        <v>0</v>
      </c>
      <c r="Q405" s="46">
        <f>IF(L426=0,0,(G405/L426)*Q380)</f>
        <v>0</v>
      </c>
      <c r="R405" s="735">
        <f>IF(Z376&lt;&gt;0,G405*M405*L376,0)</f>
        <v>0</v>
      </c>
      <c r="S405" s="772">
        <f t="shared" si="36"/>
        <v>0</v>
      </c>
      <c r="T405" s="44" t="str">
        <f>IF(OR(Z376="",Z376=0,L405=0),"",L405*M405*L376)</f>
        <v/>
      </c>
      <c r="U405" s="388" t="str">
        <f>IF(K405="","",IF(T405="","",IF(T405=0,0,IF(SUM(COUNTIF(K435:U435,SUBSTITUTE(TRIM(K405)," (s)","")),COUNTIF(K437:U437,SUBSTITUTE(TRIM(K405)," (s)","")),COUNTIF(K436:U436,SUBSTITUTE(TRIM(K405)," (s)","")),COUNTIF(K438:U438,SUBSTITUTE(TRIM(K405)," (s)","")))&gt;0,IF(ROUND(T405,3)&gt;=1,ROUND(T405,3)&amp;" L",ROUND(T405*100,0)&amp;" cl"),IF(SUM(COUNTIF(V435:AA435,SUBSTITUTE(TRIM(K405)," (s)","")),COUNTIF(V437:AA437,SUBSTITUTE(TRIM(K405)," (s)","")),COUNTIF(V436:AA436,SUBSTITUTE(TRIM(K405)," (s)","")),COUNTIF(V438:AA438,SUBSTITUTE(TRIM(K405)," (s)","")))&gt;0,IF(ROUND(T405,3)&gt;=1,ROUND(T405,3)&amp;" Kg",ROUND(T405*1000,0)&amp;" g"),"")))))</f>
        <v/>
      </c>
      <c r="V405" s="379"/>
      <c r="W405" s="714">
        <f t="shared" si="38"/>
        <v>0</v>
      </c>
      <c r="X405" s="967">
        <f t="shared" si="37"/>
        <v>0</v>
      </c>
      <c r="Y405" s="768"/>
      <c r="Z405" s="769"/>
      <c r="AA405" s="770"/>
      <c r="AE405" s="9">
        <v>1</v>
      </c>
    </row>
    <row r="406" spans="2:31" ht="15.75">
      <c r="B406" s="695" t="str">
        <f t="shared" si="40"/>
        <v>►</v>
      </c>
      <c r="C406" s="979" t="str">
        <f>C377</f>
        <v>N NOM DE VOTRE RECETTE | collez la--FAMILLE| Auteur &gt; VOUS</v>
      </c>
      <c r="D406" s="980">
        <f>D377</f>
        <v>1</v>
      </c>
      <c r="E406" s="979" t="str">
        <f>E377</f>
        <v>coupe</v>
      </c>
      <c r="F406" s="981" t="str">
        <f>F377</f>
        <v>Recette mère ► Desserts assiette</v>
      </c>
      <c r="G406" s="41"/>
      <c r="H406" s="6"/>
      <c r="I406" s="22" t="str">
        <f t="shared" si="35"/>
        <v/>
      </c>
      <c r="J406" s="50"/>
      <c r="K406" s="711"/>
      <c r="L406" s="732">
        <f>IF(OR(M406="",M406=0),0,M406*IFERROR(_xlfn.XLOOKUP(K406,K435:AA435,K436:AA436,"",0,1)*J406*IF(G406&gt;0,G406,1),IFERROR(_xlfn.XLOOKUP(K406,K437:AA437,K438:AA438,"",0,1)*J406*IF(G406&gt;0,G406,1),0)))</f>
        <v>0</v>
      </c>
      <c r="M406" s="712">
        <v>1</v>
      </c>
      <c r="N406" s="713"/>
      <c r="O406" s="1071"/>
      <c r="P406" s="1018">
        <f>IF(L426=0,0,(L406/L426)*Q380*1000)</f>
        <v>0</v>
      </c>
      <c r="Q406" s="46">
        <f>IF(L426=0,0,(G406/L426)*Q380)</f>
        <v>0</v>
      </c>
      <c r="R406" s="734">
        <f>IF(Z376&lt;&gt;0,G406*M406*L376,0)</f>
        <v>0</v>
      </c>
      <c r="S406" s="771">
        <f t="shared" si="36"/>
        <v>0</v>
      </c>
      <c r="T406" s="44" t="str">
        <f>IF(OR(Z376="",Z376=0,L406=0),"",L406*M406*L376)</f>
        <v/>
      </c>
      <c r="U406" s="388" t="str">
        <f>IF(K406="","",IF(T406="","",IF(T406=0,0,IF(SUM(COUNTIF(K435:U435,SUBSTITUTE(TRIM(K406)," (s)","")),COUNTIF(K437:U437,SUBSTITUTE(TRIM(K406)," (s)","")),COUNTIF(K436:U436,SUBSTITUTE(TRIM(K406)," (s)","")),COUNTIF(K438:U438,SUBSTITUTE(TRIM(K406)," (s)","")))&gt;0,IF(ROUND(T406,3)&gt;=1,ROUND(T406,3)&amp;" L",ROUND(T406*100,0)&amp;" cl"),IF(SUM(COUNTIF(V435:AA435,SUBSTITUTE(TRIM(K406)," (s)","")),COUNTIF(V437:AA437,SUBSTITUTE(TRIM(K406)," (s)","")),COUNTIF(V436:AA436,SUBSTITUTE(TRIM(K406)," (s)","")),COUNTIF(V438:AA438,SUBSTITUTE(TRIM(K406)," (s)","")))&gt;0,IF(ROUND(T406,3)&gt;=1,ROUND(T406,3)&amp;" Kg",ROUND(T406*1000,0)&amp;" g"),"")))))</f>
        <v/>
      </c>
      <c r="V406" s="379"/>
      <c r="W406" s="714">
        <f t="shared" si="38"/>
        <v>0</v>
      </c>
      <c r="X406" s="967">
        <f t="shared" si="37"/>
        <v>0</v>
      </c>
      <c r="Y406" s="768"/>
      <c r="Z406" s="769"/>
      <c r="AA406" s="770"/>
      <c r="AE406" s="9">
        <v>1</v>
      </c>
    </row>
    <row r="407" spans="2:31" ht="15.75">
      <c r="B407" s="695" t="str">
        <f t="shared" si="40"/>
        <v>►</v>
      </c>
      <c r="C407" s="979" t="str">
        <f>C377</f>
        <v>N NOM DE VOTRE RECETTE | collez la--FAMILLE| Auteur &gt; VOUS</v>
      </c>
      <c r="D407" s="980">
        <f>D377</f>
        <v>1</v>
      </c>
      <c r="E407" s="979" t="str">
        <f>E377</f>
        <v>coupe</v>
      </c>
      <c r="F407" s="981" t="str">
        <f>F377</f>
        <v>Recette mère ► Desserts assiette</v>
      </c>
      <c r="G407" s="41"/>
      <c r="H407" s="6"/>
      <c r="I407" s="22" t="str">
        <f t="shared" si="35"/>
        <v/>
      </c>
      <c r="J407" s="50"/>
      <c r="K407" s="711"/>
      <c r="L407" s="732">
        <f>IF(OR(M407="",M407=0),0,M407*IFERROR(_xlfn.XLOOKUP(K407,K435:AA435,K436:AA436,"",0,1)*J407*IF(G407&gt;0,G407,1),IFERROR(_xlfn.XLOOKUP(K407,K437:AA437,K438:AA438,"",0,1)*J407*IF(G407&gt;0,G407,1),0)))</f>
        <v>0</v>
      </c>
      <c r="M407" s="712">
        <v>1</v>
      </c>
      <c r="N407" s="713"/>
      <c r="O407" s="1071"/>
      <c r="P407" s="1018">
        <f>IF(L426=0,0,(L407/L426)*Q380*1000)</f>
        <v>0</v>
      </c>
      <c r="Q407" s="46">
        <f>IF(L426=0,0,(G407/L426)*Q380)</f>
        <v>0</v>
      </c>
      <c r="R407" s="735">
        <f>IF(Z376&lt;&gt;0,G407*M407*L376,0)</f>
        <v>0</v>
      </c>
      <c r="S407" s="772">
        <f t="shared" si="36"/>
        <v>0</v>
      </c>
      <c r="T407" s="44" t="str">
        <f>IF(OR(Z376="",Z376=0,L407=0),"",L407*M407*L376)</f>
        <v/>
      </c>
      <c r="U407" s="388" t="str">
        <f>IF(K407="","",IF(T407="","",IF(T407=0,0,IF(SUM(COUNTIF(K435:U435,SUBSTITUTE(TRIM(K407)," (s)","")),COUNTIF(K437:U437,SUBSTITUTE(TRIM(K407)," (s)","")),COUNTIF(K436:U436,SUBSTITUTE(TRIM(K407)," (s)","")),COUNTIF(K438:U438,SUBSTITUTE(TRIM(K407)," (s)","")))&gt;0,IF(ROUND(T407,3)&gt;=1,ROUND(T407,3)&amp;" L",ROUND(T407*100,0)&amp;" cl"),IF(SUM(COUNTIF(V435:AA435,SUBSTITUTE(TRIM(K407)," (s)","")),COUNTIF(V437:AA437,SUBSTITUTE(TRIM(K407)," (s)","")),COUNTIF(V436:AA436,SUBSTITUTE(TRIM(K407)," (s)","")),COUNTIF(V438:AA438,SUBSTITUTE(TRIM(K407)," (s)","")))&gt;0,IF(ROUND(T407,3)&gt;=1,ROUND(T407,3)&amp;" Kg",ROUND(T407*1000,0)&amp;" g"),"")))))</f>
        <v/>
      </c>
      <c r="V407" s="379"/>
      <c r="W407" s="714">
        <f t="shared" si="38"/>
        <v>0</v>
      </c>
      <c r="X407" s="967">
        <f t="shared" si="37"/>
        <v>0</v>
      </c>
      <c r="Y407" s="768"/>
      <c r="Z407" s="769"/>
      <c r="AA407" s="770"/>
      <c r="AE407" s="9">
        <v>1</v>
      </c>
    </row>
    <row r="408" spans="2:31" ht="15.75">
      <c r="B408" s="695" t="str">
        <f t="shared" si="40"/>
        <v>►</v>
      </c>
      <c r="C408" s="979" t="str">
        <f>C377</f>
        <v>N NOM DE VOTRE RECETTE | collez la--FAMILLE| Auteur &gt; VOUS</v>
      </c>
      <c r="D408" s="980">
        <f>D377</f>
        <v>1</v>
      </c>
      <c r="E408" s="979" t="str">
        <f>E377</f>
        <v>coupe</v>
      </c>
      <c r="F408" s="981" t="str">
        <f>F377</f>
        <v>Recette mère ► Desserts assiette</v>
      </c>
      <c r="G408" s="41"/>
      <c r="H408" s="6"/>
      <c r="I408" s="22" t="str">
        <f t="shared" si="35"/>
        <v/>
      </c>
      <c r="J408" s="50"/>
      <c r="K408" s="711"/>
      <c r="L408" s="732">
        <f>IF(OR(M408="",M408=0),0,M408*IFERROR(_xlfn.XLOOKUP(K408,K435:AA435,K436:AA436,"",0,1)*J408*IF(G408&gt;0,G408,1),IFERROR(_xlfn.XLOOKUP(K408,K437:AA437,K438:AA438,"",0,1)*J408*IF(G408&gt;0,G408,1),0)))</f>
        <v>0</v>
      </c>
      <c r="M408" s="712">
        <v>1</v>
      </c>
      <c r="N408" s="713"/>
      <c r="O408" s="1071"/>
      <c r="P408" s="1018">
        <f>IF(L426=0,0,(L408/L426)*Q380*1000)</f>
        <v>0</v>
      </c>
      <c r="Q408" s="46">
        <f>IF(L426=0,0,(G408/L426)*Q380)</f>
        <v>0</v>
      </c>
      <c r="R408" s="734">
        <f>IF(Z376&lt;&gt;0,G408*M408*L376,0)</f>
        <v>0</v>
      </c>
      <c r="S408" s="771">
        <f t="shared" si="36"/>
        <v>0</v>
      </c>
      <c r="T408" s="44" t="str">
        <f>IF(OR(Z376="",Z376=0,L408=0),"",L408*M408*L376)</f>
        <v/>
      </c>
      <c r="U408" s="388" t="str">
        <f>IF(K408="","",IF(T408="","",IF(T408=0,0,IF(SUM(COUNTIF(K435:U435,SUBSTITUTE(TRIM(K408)," (s)","")),COUNTIF(K437:U437,SUBSTITUTE(TRIM(K408)," (s)","")),COUNTIF(K436:U436,SUBSTITUTE(TRIM(K408)," (s)","")),COUNTIF(K438:U438,SUBSTITUTE(TRIM(K408)," (s)","")))&gt;0,IF(ROUND(T408,3)&gt;=1,ROUND(T408,3)&amp;" L",ROUND(T408*100,0)&amp;" cl"),IF(SUM(COUNTIF(V435:AA435,SUBSTITUTE(TRIM(K408)," (s)","")),COUNTIF(V437:AA437,SUBSTITUTE(TRIM(K408)," (s)","")),COUNTIF(V436:AA436,SUBSTITUTE(TRIM(K408)," (s)","")),COUNTIF(V438:AA438,SUBSTITUTE(TRIM(K408)," (s)","")))&gt;0,IF(ROUND(T408,3)&gt;=1,ROUND(T408,3)&amp;" Kg",ROUND(T408*1000,0)&amp;" g"),"")))))</f>
        <v/>
      </c>
      <c r="V408" s="379"/>
      <c r="W408" s="714">
        <f t="shared" si="38"/>
        <v>0</v>
      </c>
      <c r="X408" s="967">
        <f t="shared" si="37"/>
        <v>0</v>
      </c>
      <c r="Y408" s="768"/>
      <c r="Z408" s="769"/>
      <c r="AA408" s="770"/>
      <c r="AE408" s="9">
        <v>1</v>
      </c>
    </row>
    <row r="409" spans="2:31" ht="15.75">
      <c r="B409" s="695" t="str">
        <f t="shared" si="40"/>
        <v>►</v>
      </c>
      <c r="C409" s="979" t="str">
        <f>C377</f>
        <v>N NOM DE VOTRE RECETTE | collez la--FAMILLE| Auteur &gt; VOUS</v>
      </c>
      <c r="D409" s="980">
        <f>D377</f>
        <v>1</v>
      </c>
      <c r="E409" s="979" t="str">
        <f>E377</f>
        <v>coupe</v>
      </c>
      <c r="F409" s="981" t="str">
        <f>F377</f>
        <v>Recette mère ► Desserts assiette</v>
      </c>
      <c r="G409" s="41"/>
      <c r="H409" s="6"/>
      <c r="I409" s="22" t="str">
        <f t="shared" si="35"/>
        <v/>
      </c>
      <c r="J409" s="50"/>
      <c r="K409" s="711"/>
      <c r="L409" s="732">
        <f>IF(OR(M409="",M409=0),0,M409*IFERROR(_xlfn.XLOOKUP(K409,K435:AA435,K436:AA436,"",0,1)*J409*IF(G409&gt;0,G409,1),IFERROR(_xlfn.XLOOKUP(K409,K437:AA437,K438:AA438,"",0,1)*J409*IF(G409&gt;0,G409,1),0)))</f>
        <v>0</v>
      </c>
      <c r="M409" s="712">
        <v>1</v>
      </c>
      <c r="N409" s="713"/>
      <c r="O409" s="1071"/>
      <c r="P409" s="1018">
        <f>IF(L426=0,0,(L409/L426)*Q380*1000)</f>
        <v>0</v>
      </c>
      <c r="Q409" s="46">
        <f>IF(L426=0,0,(G409/L426)*Q380)</f>
        <v>0</v>
      </c>
      <c r="R409" s="735">
        <f>IF(Z376&lt;&gt;0,G409*M409*L376,0)</f>
        <v>0</v>
      </c>
      <c r="S409" s="772">
        <f t="shared" si="36"/>
        <v>0</v>
      </c>
      <c r="T409" s="44" t="str">
        <f>IF(OR(Z376="",Z376=0,L409=0),"",L409*M409*L376)</f>
        <v/>
      </c>
      <c r="U409" s="388" t="str">
        <f>IF(K409="","",IF(T409="","",IF(T409=0,0,IF(SUM(COUNTIF(K435:U435,SUBSTITUTE(TRIM(K409)," (s)","")),COUNTIF(K437:U437,SUBSTITUTE(TRIM(K409)," (s)","")),COUNTIF(K436:U436,SUBSTITUTE(TRIM(K409)," (s)","")),COUNTIF(K438:U438,SUBSTITUTE(TRIM(K409)," (s)","")))&gt;0,IF(ROUND(T409,3)&gt;=1,ROUND(T409,3)&amp;" L",ROUND(T409*100,0)&amp;" cl"),IF(SUM(COUNTIF(V435:AA435,SUBSTITUTE(TRIM(K409)," (s)","")),COUNTIF(V437:AA437,SUBSTITUTE(TRIM(K409)," (s)","")),COUNTIF(V436:AA436,SUBSTITUTE(TRIM(K409)," (s)","")),COUNTIF(V438:AA438,SUBSTITUTE(TRIM(K409)," (s)","")))&gt;0,IF(ROUND(T409,3)&gt;=1,ROUND(T409,3)&amp;" Kg",ROUND(T409*1000,0)&amp;" g"),"")))))</f>
        <v/>
      </c>
      <c r="V409" s="379"/>
      <c r="W409" s="714">
        <f t="shared" si="38"/>
        <v>0</v>
      </c>
      <c r="X409" s="967">
        <f t="shared" si="37"/>
        <v>0</v>
      </c>
      <c r="Y409" s="768"/>
      <c r="Z409" s="769"/>
      <c r="AA409" s="770"/>
      <c r="AE409" s="9">
        <v>1</v>
      </c>
    </row>
    <row r="410" spans="2:31" ht="15.75">
      <c r="B410" s="695" t="str">
        <f t="shared" si="40"/>
        <v>►</v>
      </c>
      <c r="C410" s="979" t="str">
        <f>C377</f>
        <v>N NOM DE VOTRE RECETTE | collez la--FAMILLE| Auteur &gt; VOUS</v>
      </c>
      <c r="D410" s="980">
        <f>D377</f>
        <v>1</v>
      </c>
      <c r="E410" s="979" t="str">
        <f>E377</f>
        <v>coupe</v>
      </c>
      <c r="F410" s="981" t="str">
        <f>F377</f>
        <v>Recette mère ► Desserts assiette</v>
      </c>
      <c r="G410" s="41"/>
      <c r="H410" s="6"/>
      <c r="I410" s="22" t="str">
        <f t="shared" si="35"/>
        <v/>
      </c>
      <c r="J410" s="50"/>
      <c r="K410" s="711"/>
      <c r="L410" s="732">
        <f>IF(OR(M410="",M410=0),0,M410*IFERROR(_xlfn.XLOOKUP(K410,K435:AA435,K436:AA436,"",0,1)*J410*IF(G410&gt;0,G410,1),IFERROR(_xlfn.XLOOKUP(K410,K437:AA437,K438:AA438,"",0,1)*J410*IF(G410&gt;0,G410,1),0)))</f>
        <v>0</v>
      </c>
      <c r="M410" s="712">
        <v>1</v>
      </c>
      <c r="N410" s="713"/>
      <c r="O410" s="1071"/>
      <c r="P410" s="1018">
        <f>IF(L426=0,0,(L410/L426)*Q380*1000)</f>
        <v>0</v>
      </c>
      <c r="Q410" s="46">
        <f>IF(L426=0,0,(G410/L426)*Q380)</f>
        <v>0</v>
      </c>
      <c r="R410" s="734">
        <f>IF(Z376&lt;&gt;0,G410*M410*L376,0)</f>
        <v>0</v>
      </c>
      <c r="S410" s="771">
        <f t="shared" si="36"/>
        <v>0</v>
      </c>
      <c r="T410" s="44" t="str">
        <f>IF(OR(Z376="",Z376=0,L410=0),"",L410*M410*L376)</f>
        <v/>
      </c>
      <c r="U410" s="388" t="str">
        <f>IF(K410="","",IF(T410="","",IF(T410=0,0,IF(SUM(COUNTIF(K435:U435,SUBSTITUTE(TRIM(K410)," (s)","")),COUNTIF(K437:U437,SUBSTITUTE(TRIM(K410)," (s)","")),COUNTIF(K436:U436,SUBSTITUTE(TRIM(K410)," (s)","")),COUNTIF(K438:U438,SUBSTITUTE(TRIM(K410)," (s)","")))&gt;0,IF(ROUND(T410,3)&gt;=1,ROUND(T410,3)&amp;" L",ROUND(T410*100,0)&amp;" cl"),IF(SUM(COUNTIF(V435:AA435,SUBSTITUTE(TRIM(K410)," (s)","")),COUNTIF(V437:AA437,SUBSTITUTE(TRIM(K410)," (s)","")),COUNTIF(V436:AA436,SUBSTITUTE(TRIM(K410)," (s)","")),COUNTIF(V438:AA438,SUBSTITUTE(TRIM(K410)," (s)","")))&gt;0,IF(ROUND(T410,3)&gt;=1,ROUND(T410,3)&amp;" Kg",ROUND(T410*1000,0)&amp;" g"),"")))))</f>
        <v/>
      </c>
      <c r="V410" s="379"/>
      <c r="W410" s="714">
        <f t="shared" si="38"/>
        <v>0</v>
      </c>
      <c r="X410" s="967">
        <f t="shared" si="37"/>
        <v>0</v>
      </c>
      <c r="Y410" s="768"/>
      <c r="Z410" s="769"/>
      <c r="AA410" s="770"/>
      <c r="AE410" s="9">
        <v>1</v>
      </c>
    </row>
    <row r="411" spans="2:31" ht="15.75">
      <c r="B411" s="695" t="str">
        <f t="shared" si="40"/>
        <v>►</v>
      </c>
      <c r="C411" s="979" t="str">
        <f>C377</f>
        <v>N NOM DE VOTRE RECETTE | collez la--FAMILLE| Auteur &gt; VOUS</v>
      </c>
      <c r="D411" s="980">
        <f>D377</f>
        <v>1</v>
      </c>
      <c r="E411" s="979" t="str">
        <f>E377</f>
        <v>coupe</v>
      </c>
      <c r="F411" s="981" t="str">
        <f>F377</f>
        <v>Recette mère ► Desserts assiette</v>
      </c>
      <c r="G411" s="41"/>
      <c r="H411" s="6"/>
      <c r="I411" s="22" t="str">
        <f t="shared" si="35"/>
        <v/>
      </c>
      <c r="J411" s="50"/>
      <c r="K411" s="711"/>
      <c r="L411" s="732">
        <f>IF(OR(M411="",M411=0),0,M411*IFERROR(_xlfn.XLOOKUP(K411,K435:AA435,K436:AA436,"",0,1)*J411*IF(G411&gt;0,G411,1),IFERROR(_xlfn.XLOOKUP(K411,K437:AA437,K438:AA438,"",0,1)*J411*IF(G411&gt;0,G411,1),0)))</f>
        <v>0</v>
      </c>
      <c r="M411" s="712">
        <v>1</v>
      </c>
      <c r="N411" s="713"/>
      <c r="O411" s="1071"/>
      <c r="P411" s="1018">
        <f>IF(L426=0,0,(L411/L426)*Q380*1000)</f>
        <v>0</v>
      </c>
      <c r="Q411" s="46">
        <f>IF(L426=0,0,(G411/L426)*Q380)</f>
        <v>0</v>
      </c>
      <c r="R411" s="735">
        <f>IF(Z376&lt;&gt;0,G411*M411*L376,0)</f>
        <v>0</v>
      </c>
      <c r="S411" s="772">
        <f t="shared" si="36"/>
        <v>0</v>
      </c>
      <c r="T411" s="44" t="str">
        <f>IF(OR(Z376="",Z376=0,L411=0),"",L411*M411*L376)</f>
        <v/>
      </c>
      <c r="U411" s="388" t="str">
        <f>IF(K411="","",IF(T411="","",IF(T411=0,0,IF(SUM(COUNTIF(K435:U435,SUBSTITUTE(TRIM(K411)," (s)","")),COUNTIF(K437:U437,SUBSTITUTE(TRIM(K411)," (s)","")),COUNTIF(K436:U436,SUBSTITUTE(TRIM(K411)," (s)","")),COUNTIF(K438:U438,SUBSTITUTE(TRIM(K411)," (s)","")))&gt;0,IF(ROUND(T411,3)&gt;=1,ROUND(T411,3)&amp;" L",ROUND(T411*100,0)&amp;" cl"),IF(SUM(COUNTIF(V435:AA435,SUBSTITUTE(TRIM(K411)," (s)","")),COUNTIF(V437:AA437,SUBSTITUTE(TRIM(K411)," (s)","")),COUNTIF(V436:AA436,SUBSTITUTE(TRIM(K411)," (s)","")),COUNTIF(V438:AA438,SUBSTITUTE(TRIM(K411)," (s)","")))&gt;0,IF(ROUND(T411,3)&gt;=1,ROUND(T411,3)&amp;" Kg",ROUND(T411*1000,0)&amp;" g"),"")))))</f>
        <v/>
      </c>
      <c r="V411" s="379"/>
      <c r="W411" s="714">
        <f t="shared" si="38"/>
        <v>0</v>
      </c>
      <c r="X411" s="967">
        <f t="shared" si="37"/>
        <v>0</v>
      </c>
      <c r="Y411" s="768"/>
      <c r="Z411" s="769"/>
      <c r="AA411" s="770"/>
      <c r="AE411" s="9">
        <v>1</v>
      </c>
    </row>
    <row r="412" spans="2:31" ht="15.75">
      <c r="B412" s="695" t="str">
        <f t="shared" si="40"/>
        <v>►</v>
      </c>
      <c r="C412" s="979" t="str">
        <f>C377</f>
        <v>N NOM DE VOTRE RECETTE | collez la--FAMILLE| Auteur &gt; VOUS</v>
      </c>
      <c r="D412" s="980">
        <f>D377</f>
        <v>1</v>
      </c>
      <c r="E412" s="979" t="str">
        <f>E377</f>
        <v>coupe</v>
      </c>
      <c r="F412" s="981" t="str">
        <f>F377</f>
        <v>Recette mère ► Desserts assiette</v>
      </c>
      <c r="G412" s="41"/>
      <c r="H412" s="6"/>
      <c r="I412" s="22" t="str">
        <f t="shared" si="35"/>
        <v/>
      </c>
      <c r="J412" s="50"/>
      <c r="K412" s="711"/>
      <c r="L412" s="732">
        <f>IF(OR(M412="",M412=0),0,M412*IFERROR(_xlfn.XLOOKUP(K412,K435:AA435,K436:AA436,"",0,1)*J412*IF(G412&gt;0,G412,1),IFERROR(_xlfn.XLOOKUP(K412,K437:AA437,K438:AA438,"",0,1)*J412*IF(G412&gt;0,G412,1),0)))</f>
        <v>0</v>
      </c>
      <c r="M412" s="712">
        <v>1</v>
      </c>
      <c r="N412" s="713"/>
      <c r="O412" s="1071"/>
      <c r="P412" s="1018">
        <f>IF(L426=0,0,(L412/L426)*Q380*1000)</f>
        <v>0</v>
      </c>
      <c r="Q412" s="46">
        <f>IF(L426=0,0,(G412/L426)*Q380)</f>
        <v>0</v>
      </c>
      <c r="R412" s="734">
        <f>IF(Z376&lt;&gt;0,G412*M412*L376,0)</f>
        <v>0</v>
      </c>
      <c r="S412" s="771">
        <f t="shared" si="36"/>
        <v>0</v>
      </c>
      <c r="T412" s="44" t="str">
        <f>IF(OR(Z376="",Z376=0,L412=0),"",L412*M412*L376)</f>
        <v/>
      </c>
      <c r="U412" s="388" t="str">
        <f>IF(K412="","",IF(T412="","",IF(T412=0,0,IF(SUM(COUNTIF(K435:U435,SUBSTITUTE(TRIM(K412)," (s)","")),COUNTIF(K437:U437,SUBSTITUTE(TRIM(K412)," (s)","")),COUNTIF(K436:U436,SUBSTITUTE(TRIM(K412)," (s)","")),COUNTIF(K438:U438,SUBSTITUTE(TRIM(K412)," (s)","")))&gt;0,IF(ROUND(T412,3)&gt;=1,ROUND(T412,3)&amp;" L",ROUND(T412*100,0)&amp;" cl"),IF(SUM(COUNTIF(V435:AA435,SUBSTITUTE(TRIM(K412)," (s)","")),COUNTIF(V437:AA437,SUBSTITUTE(TRIM(K412)," (s)","")),COUNTIF(V436:AA436,SUBSTITUTE(TRIM(K412)," (s)","")),COUNTIF(V438:AA438,SUBSTITUTE(TRIM(K412)," (s)","")))&gt;0,IF(ROUND(T412,3)&gt;=1,ROUND(T412,3)&amp;" Kg",ROUND(T412*1000,0)&amp;" g"),"")))))</f>
        <v/>
      </c>
      <c r="V412" s="379"/>
      <c r="W412" s="714">
        <f t="shared" si="38"/>
        <v>0</v>
      </c>
      <c r="X412" s="967">
        <f t="shared" si="37"/>
        <v>0</v>
      </c>
      <c r="Y412" s="768"/>
      <c r="Z412" s="769"/>
      <c r="AA412" s="770"/>
      <c r="AE412" s="9">
        <v>1</v>
      </c>
    </row>
    <row r="413" spans="2:31" ht="15.75">
      <c r="B413" s="695" t="str">
        <f t="shared" si="40"/>
        <v>►</v>
      </c>
      <c r="C413" s="979" t="str">
        <f>C377</f>
        <v>N NOM DE VOTRE RECETTE | collez la--FAMILLE| Auteur &gt; VOUS</v>
      </c>
      <c r="D413" s="980">
        <f>D377</f>
        <v>1</v>
      </c>
      <c r="E413" s="979" t="str">
        <f>E377</f>
        <v>coupe</v>
      </c>
      <c r="F413" s="981" t="str">
        <f>F377</f>
        <v>Recette mère ► Desserts assiette</v>
      </c>
      <c r="G413" s="41"/>
      <c r="H413" s="6"/>
      <c r="I413" s="22" t="str">
        <f t="shared" si="35"/>
        <v/>
      </c>
      <c r="J413" s="50"/>
      <c r="K413" s="711"/>
      <c r="L413" s="732">
        <f>IF(OR(M413="",M413=0),0,M413*IFERROR(_xlfn.XLOOKUP(K413,K435:AA435,K436:AA436,"",0,1)*J413*IF(G413&gt;0,G413,1),IFERROR(_xlfn.XLOOKUP(K413,K437:AA437,K438:AA438,"",0,1)*J413*IF(G413&gt;0,G413,1),0)))</f>
        <v>0</v>
      </c>
      <c r="M413" s="712">
        <v>1</v>
      </c>
      <c r="N413" s="713"/>
      <c r="O413" s="1071"/>
      <c r="P413" s="1018">
        <f>IF(L426=0,0,(L413/L426)*Q380*1000)</f>
        <v>0</v>
      </c>
      <c r="Q413" s="46">
        <f>IF(L426=0,0,(G413/L426)*Q380)</f>
        <v>0</v>
      </c>
      <c r="R413" s="735">
        <f>IF(Z376&lt;&gt;0,G413*M413*L376,0)</f>
        <v>0</v>
      </c>
      <c r="S413" s="772">
        <f t="shared" si="36"/>
        <v>0</v>
      </c>
      <c r="T413" s="44" t="str">
        <f>IF(OR(Z376="",Z376=0,L413=0),"",L413*M413*L376)</f>
        <v/>
      </c>
      <c r="U413" s="388" t="str">
        <f>IF(K413="","",IF(T413="","",IF(T413=0,0,IF(SUM(COUNTIF(K435:U435,SUBSTITUTE(TRIM(K413)," (s)","")),COUNTIF(K437:U437,SUBSTITUTE(TRIM(K413)," (s)","")),COUNTIF(K436:U436,SUBSTITUTE(TRIM(K413)," (s)","")),COUNTIF(K438:U438,SUBSTITUTE(TRIM(K413)," (s)","")))&gt;0,IF(ROUND(T413,3)&gt;=1,ROUND(T413,3)&amp;" L",ROUND(T413*100,0)&amp;" cl"),IF(SUM(COUNTIF(V435:AA435,SUBSTITUTE(TRIM(K413)," (s)","")),COUNTIF(V437:AA437,SUBSTITUTE(TRIM(K413)," (s)","")),COUNTIF(V436:AA436,SUBSTITUTE(TRIM(K413)," (s)","")),COUNTIF(V438:AA438,SUBSTITUTE(TRIM(K413)," (s)","")))&gt;0,IF(ROUND(T413,3)&gt;=1,ROUND(T413,3)&amp;" Kg",ROUND(T413*1000,0)&amp;" g"),"")))))</f>
        <v/>
      </c>
      <c r="V413" s="379"/>
      <c r="W413" s="714">
        <f t="shared" si="38"/>
        <v>0</v>
      </c>
      <c r="X413" s="967">
        <f t="shared" si="37"/>
        <v>0</v>
      </c>
      <c r="Y413" s="768"/>
      <c r="Z413" s="769"/>
      <c r="AA413" s="770"/>
      <c r="AE413" s="9">
        <v>1</v>
      </c>
    </row>
    <row r="414" spans="2:31" ht="15.75">
      <c r="B414" s="695" t="str">
        <f t="shared" si="40"/>
        <v>►</v>
      </c>
      <c r="C414" s="979" t="str">
        <f>C377</f>
        <v>N NOM DE VOTRE RECETTE | collez la--FAMILLE| Auteur &gt; VOUS</v>
      </c>
      <c r="D414" s="980">
        <f>D377</f>
        <v>1</v>
      </c>
      <c r="E414" s="979" t="str">
        <f>E377</f>
        <v>coupe</v>
      </c>
      <c r="F414" s="981" t="str">
        <f>F377</f>
        <v>Recette mère ► Desserts assiette</v>
      </c>
      <c r="G414" s="41"/>
      <c r="H414" s="6"/>
      <c r="I414" s="22" t="str">
        <f t="shared" si="35"/>
        <v/>
      </c>
      <c r="J414" s="50"/>
      <c r="K414" s="711"/>
      <c r="L414" s="732">
        <f>IF(OR(M414="",M414=0),0,M414*IFERROR(_xlfn.XLOOKUP(K414,K435:AA435,K436:AA436,"",0,1)*J414*IF(G414&gt;0,G414,1),IFERROR(_xlfn.XLOOKUP(K414,K437:AA437,K438:AA438,"",0,1)*J414*IF(G414&gt;0,G414,1),0)))</f>
        <v>0</v>
      </c>
      <c r="M414" s="712">
        <v>1</v>
      </c>
      <c r="N414" s="713"/>
      <c r="O414" s="1071"/>
      <c r="P414" s="1018">
        <f>IF(L426=0,0,(L414/L426)*Q380*1000)</f>
        <v>0</v>
      </c>
      <c r="Q414" s="46">
        <f>IF(L426=0,0,(G414/L426)*Q380)</f>
        <v>0</v>
      </c>
      <c r="R414" s="734">
        <f>IF(Z376&lt;&gt;0,G414*M414*L376,0)</f>
        <v>0</v>
      </c>
      <c r="S414" s="771">
        <f t="shared" si="36"/>
        <v>0</v>
      </c>
      <c r="T414" s="44" t="str">
        <f>IF(OR(Z376="",Z376=0,L414=0),"",L414*M414*L376)</f>
        <v/>
      </c>
      <c r="U414" s="388" t="str">
        <f>IF(K414="","",IF(T414="","",IF(T414=0,0,IF(SUM(COUNTIF(K435:U435,SUBSTITUTE(TRIM(K414)," (s)","")),COUNTIF(K437:U437,SUBSTITUTE(TRIM(K414)," (s)","")),COUNTIF(K436:U436,SUBSTITUTE(TRIM(K414)," (s)","")),COUNTIF(K438:U438,SUBSTITUTE(TRIM(K414)," (s)","")))&gt;0,IF(ROUND(T414,3)&gt;=1,ROUND(T414,3)&amp;" L",ROUND(T414*100,0)&amp;" cl"),IF(SUM(COUNTIF(V435:AA435,SUBSTITUTE(TRIM(K414)," (s)","")),COUNTIF(V437:AA437,SUBSTITUTE(TRIM(K414)," (s)","")),COUNTIF(V436:AA436,SUBSTITUTE(TRIM(K414)," (s)","")),COUNTIF(V438:AA438,SUBSTITUTE(TRIM(K414)," (s)","")))&gt;0,IF(ROUND(T414,3)&gt;=1,ROUND(T414,3)&amp;" Kg",ROUND(T414*1000,0)&amp;" g"),"")))))</f>
        <v/>
      </c>
      <c r="V414" s="379"/>
      <c r="W414" s="714">
        <f t="shared" si="38"/>
        <v>0</v>
      </c>
      <c r="X414" s="967">
        <f t="shared" si="37"/>
        <v>0</v>
      </c>
      <c r="Y414" s="768"/>
      <c r="Z414" s="769"/>
      <c r="AA414" s="770"/>
      <c r="AE414" s="9">
        <v>1</v>
      </c>
    </row>
    <row r="415" spans="2:31" ht="15.75">
      <c r="B415" s="695" t="str">
        <f t="shared" si="40"/>
        <v>►</v>
      </c>
      <c r="C415" s="979" t="str">
        <f>C377</f>
        <v>N NOM DE VOTRE RECETTE | collez la--FAMILLE| Auteur &gt; VOUS</v>
      </c>
      <c r="D415" s="980">
        <f>D377</f>
        <v>1</v>
      </c>
      <c r="E415" s="979" t="str">
        <f>E377</f>
        <v>coupe</v>
      </c>
      <c r="F415" s="981" t="str">
        <f>F377</f>
        <v>Recette mère ► Desserts assiette</v>
      </c>
      <c r="G415" s="41"/>
      <c r="H415" s="6"/>
      <c r="I415" s="22" t="str">
        <f t="shared" si="35"/>
        <v/>
      </c>
      <c r="J415" s="50"/>
      <c r="K415" s="711"/>
      <c r="L415" s="732">
        <f>IF(OR(M415="",M415=0),0,M415*IFERROR(_xlfn.XLOOKUP(K415,K435:AA435,K436:AA436,"",0,1)*J415*IF(G415&gt;0,G415,1),IFERROR(_xlfn.XLOOKUP(K415,K437:AA437,K438:AA438,"",0,1)*J415*IF(G415&gt;0,G415,1),0)))</f>
        <v>0</v>
      </c>
      <c r="M415" s="712">
        <v>1</v>
      </c>
      <c r="N415" s="713"/>
      <c r="O415" s="1071"/>
      <c r="P415" s="1018">
        <f>IF(L426=0,0,(L415/L426)*Q380*1000)</f>
        <v>0</v>
      </c>
      <c r="Q415" s="46">
        <f>IF(L426=0,0,(G415/L426)*Q380)</f>
        <v>0</v>
      </c>
      <c r="R415" s="735">
        <f>IF(Z376&lt;&gt;0,G415*M415*L376,0)</f>
        <v>0</v>
      </c>
      <c r="S415" s="772">
        <f t="shared" si="36"/>
        <v>0</v>
      </c>
      <c r="T415" s="44" t="str">
        <f>IF(OR(Z376="",Z376=0,L415=0),"",L415*M415*L376)</f>
        <v/>
      </c>
      <c r="U415" s="388" t="str">
        <f>IF(K415="","",IF(T415="","",IF(T415=0,0,IF(SUM(COUNTIF(K435:U435,SUBSTITUTE(TRIM(K415)," (s)","")),COUNTIF(K437:U437,SUBSTITUTE(TRIM(K415)," (s)","")),COUNTIF(K436:U436,SUBSTITUTE(TRIM(K415)," (s)","")),COUNTIF(K438:U438,SUBSTITUTE(TRIM(K415)," (s)","")))&gt;0,IF(ROUND(T415,3)&gt;=1,ROUND(T415,3)&amp;" L",ROUND(T415*100,0)&amp;" cl"),IF(SUM(COUNTIF(V435:AA435,SUBSTITUTE(TRIM(K415)," (s)","")),COUNTIF(V437:AA437,SUBSTITUTE(TRIM(K415)," (s)","")),COUNTIF(V436:AA436,SUBSTITUTE(TRIM(K415)," (s)","")),COUNTIF(V438:AA438,SUBSTITUTE(TRIM(K415)," (s)","")))&gt;0,IF(ROUND(T415,3)&gt;=1,ROUND(T415,3)&amp;" Kg",ROUND(T415*1000,0)&amp;" g"),"")))))</f>
        <v/>
      </c>
      <c r="V415" s="379"/>
      <c r="W415" s="714">
        <f t="shared" si="38"/>
        <v>0</v>
      </c>
      <c r="X415" s="967">
        <f t="shared" si="37"/>
        <v>0</v>
      </c>
      <c r="Y415" s="768"/>
      <c r="Z415" s="769"/>
      <c r="AA415" s="770"/>
      <c r="AE415" s="9">
        <v>1</v>
      </c>
    </row>
    <row r="416" spans="2:31" ht="15.75">
      <c r="B416" s="695" t="str">
        <f t="shared" si="40"/>
        <v>►</v>
      </c>
      <c r="C416" s="979" t="str">
        <f>C377</f>
        <v>N NOM DE VOTRE RECETTE | collez la--FAMILLE| Auteur &gt; VOUS</v>
      </c>
      <c r="D416" s="980">
        <f>D377</f>
        <v>1</v>
      </c>
      <c r="E416" s="979" t="str">
        <f>E377</f>
        <v>coupe</v>
      </c>
      <c r="F416" s="981" t="str">
        <f>F377</f>
        <v>Recette mère ► Desserts assiette</v>
      </c>
      <c r="G416" s="41"/>
      <c r="H416" s="6"/>
      <c r="I416" s="22" t="str">
        <f t="shared" si="35"/>
        <v/>
      </c>
      <c r="J416" s="50"/>
      <c r="K416" s="711"/>
      <c r="L416" s="732">
        <f>IF(OR(M416="",M416=0),0,M416*IFERROR(_xlfn.XLOOKUP(K416,K435:AA435,K436:AA436,"",0,1)*J416*IF(G416&gt;0,G416,1),IFERROR(_xlfn.XLOOKUP(K416,K437:AA437,K438:AA438,"",0,1)*J416*IF(G416&gt;0,G416,1),0)))</f>
        <v>0</v>
      </c>
      <c r="M416" s="712">
        <v>1</v>
      </c>
      <c r="N416" s="713"/>
      <c r="O416" s="1071"/>
      <c r="P416" s="1018">
        <f>IF(L426=0,0,(L416/L426)*Q380*1000)</f>
        <v>0</v>
      </c>
      <c r="Q416" s="46">
        <f>IF(L426=0,0,(G416/L426)*Q380)</f>
        <v>0</v>
      </c>
      <c r="R416" s="734">
        <f>IF(Z376&lt;&gt;0,G416*M416*L376,0)</f>
        <v>0</v>
      </c>
      <c r="S416" s="771">
        <f t="shared" si="36"/>
        <v>0</v>
      </c>
      <c r="T416" s="44" t="str">
        <f>IF(OR(Z376="",Z376=0,L416=0),"",L416*M416*L376)</f>
        <v/>
      </c>
      <c r="U416" s="388" t="str">
        <f>IF(K416="","",IF(T416="","",IF(T416=0,0,IF(SUM(COUNTIF(K435:U435,SUBSTITUTE(TRIM(K416)," (s)","")),COUNTIF(K437:U437,SUBSTITUTE(TRIM(K416)," (s)","")),COUNTIF(K436:U436,SUBSTITUTE(TRIM(K416)," (s)","")),COUNTIF(K438:U438,SUBSTITUTE(TRIM(K416)," (s)","")))&gt;0,IF(ROUND(T416,3)&gt;=1,ROUND(T416,3)&amp;" L",ROUND(T416*100,0)&amp;" cl"),IF(SUM(COUNTIF(V435:AA435,SUBSTITUTE(TRIM(K416)," (s)","")),COUNTIF(V437:AA437,SUBSTITUTE(TRIM(K416)," (s)","")),COUNTIF(V436:AA436,SUBSTITUTE(TRIM(K416)," (s)","")),COUNTIF(V438:AA438,SUBSTITUTE(TRIM(K416)," (s)","")))&gt;0,IF(ROUND(T416,3)&gt;=1,ROUND(T416,3)&amp;" Kg",ROUND(T416*1000,0)&amp;" g"),"")))))</f>
        <v/>
      </c>
      <c r="V416" s="379"/>
      <c r="W416" s="714">
        <f t="shared" si="38"/>
        <v>0</v>
      </c>
      <c r="X416" s="967">
        <f t="shared" si="37"/>
        <v>0</v>
      </c>
      <c r="Y416" s="768"/>
      <c r="Z416" s="769"/>
      <c r="AA416" s="770"/>
      <c r="AE416" s="9">
        <v>1</v>
      </c>
    </row>
    <row r="417" spans="2:31" ht="15.75">
      <c r="B417" s="695" t="str">
        <f t="shared" si="40"/>
        <v>►</v>
      </c>
      <c r="C417" s="979" t="str">
        <f>C377</f>
        <v>N NOM DE VOTRE RECETTE | collez la--FAMILLE| Auteur &gt; VOUS</v>
      </c>
      <c r="D417" s="980">
        <f>D377</f>
        <v>1</v>
      </c>
      <c r="E417" s="979" t="str">
        <f>E377</f>
        <v>coupe</v>
      </c>
      <c r="F417" s="981" t="str">
        <f>F377</f>
        <v>Recette mère ► Desserts assiette</v>
      </c>
      <c r="G417" s="41"/>
      <c r="H417" s="6"/>
      <c r="I417" s="22" t="str">
        <f t="shared" si="35"/>
        <v/>
      </c>
      <c r="J417" s="50"/>
      <c r="K417" s="711"/>
      <c r="L417" s="732">
        <f>IF(OR(M417="",M417=0),0,M417*IFERROR(_xlfn.XLOOKUP(K417,K435:AA435,K436:AA436,"",0,1)*J417*IF(G417&gt;0,G417,1),IFERROR(_xlfn.XLOOKUP(K417,K437:AA437,K438:AA438,"",0,1)*J417*IF(G417&gt;0,G417,1),0)))</f>
        <v>0</v>
      </c>
      <c r="M417" s="712">
        <v>1</v>
      </c>
      <c r="N417" s="713"/>
      <c r="O417" s="1071"/>
      <c r="P417" s="1018">
        <f>IF(L426=0,0,(L417/L426)*Q380*1000)</f>
        <v>0</v>
      </c>
      <c r="Q417" s="46">
        <f>IF(L426=0,0,(G417/L426)*Q380)</f>
        <v>0</v>
      </c>
      <c r="R417" s="735">
        <f>IF(Z376&lt;&gt;0,G417*M417*L376,0)</f>
        <v>0</v>
      </c>
      <c r="S417" s="772">
        <f t="shared" si="36"/>
        <v>0</v>
      </c>
      <c r="T417" s="44" t="str">
        <f>IF(OR(Z376="",Z376=0,L417=0),"",L417*M417*L376)</f>
        <v/>
      </c>
      <c r="U417" s="388" t="str">
        <f>IF(K417="","",IF(T417="","",IF(T417=0,0,IF(SUM(COUNTIF(K435:U435,SUBSTITUTE(TRIM(K417)," (s)","")),COUNTIF(K437:U437,SUBSTITUTE(TRIM(K417)," (s)","")),COUNTIF(K436:U436,SUBSTITUTE(TRIM(K417)," (s)","")),COUNTIF(K438:U438,SUBSTITUTE(TRIM(K417)," (s)","")))&gt;0,IF(ROUND(T417,3)&gt;=1,ROUND(T417,3)&amp;" L",ROUND(T417*100,0)&amp;" cl"),IF(SUM(COUNTIF(V435:AA435,SUBSTITUTE(TRIM(K417)," (s)","")),COUNTIF(V437:AA437,SUBSTITUTE(TRIM(K417)," (s)","")),COUNTIF(V436:AA436,SUBSTITUTE(TRIM(K417)," (s)","")),COUNTIF(V438:AA438,SUBSTITUTE(TRIM(K417)," (s)","")))&gt;0,IF(ROUND(T417,3)&gt;=1,ROUND(T417,3)&amp;" Kg",ROUND(T417*1000,0)&amp;" g"),"")))))</f>
        <v/>
      </c>
      <c r="V417" s="379"/>
      <c r="W417" s="714">
        <f t="shared" si="38"/>
        <v>0</v>
      </c>
      <c r="X417" s="967">
        <f t="shared" si="37"/>
        <v>0</v>
      </c>
      <c r="Y417" s="768"/>
      <c r="Z417" s="769"/>
      <c r="AA417" s="770"/>
      <c r="AE417" s="9">
        <v>1</v>
      </c>
    </row>
    <row r="418" spans="2:31" ht="15.75">
      <c r="B418" s="695" t="str">
        <f t="shared" si="40"/>
        <v>►</v>
      </c>
      <c r="C418" s="979" t="str">
        <f>C377</f>
        <v>N NOM DE VOTRE RECETTE | collez la--FAMILLE| Auteur &gt; VOUS</v>
      </c>
      <c r="D418" s="980">
        <f>D377</f>
        <v>1</v>
      </c>
      <c r="E418" s="979" t="str">
        <f>E377</f>
        <v>coupe</v>
      </c>
      <c r="F418" s="981" t="str">
        <f>F377</f>
        <v>Recette mère ► Desserts assiette</v>
      </c>
      <c r="G418" s="41"/>
      <c r="H418" s="6"/>
      <c r="I418" s="22" t="str">
        <f t="shared" si="35"/>
        <v/>
      </c>
      <c r="J418" s="50"/>
      <c r="K418" s="711"/>
      <c r="L418" s="732">
        <f>IF(OR(M418="",M418=0),0,M418*IFERROR(_xlfn.XLOOKUP(K418,K435:AA435,K436:AA436,"",0,1)*J418*IF(G418&gt;0,G418,1),IFERROR(_xlfn.XLOOKUP(K418,K437:AA437,K438:AA438,"",0,1)*J418*IF(G418&gt;0,G418,1),0)))</f>
        <v>0</v>
      </c>
      <c r="M418" s="712">
        <v>1</v>
      </c>
      <c r="N418" s="713"/>
      <c r="O418" s="1071"/>
      <c r="P418" s="1018">
        <f>IF(L426=0,0,(L418/L426)*Q380*1000)</f>
        <v>0</v>
      </c>
      <c r="Q418" s="46">
        <f>IF(L426=0,0,(G418/L426)*Q380)</f>
        <v>0</v>
      </c>
      <c r="R418" s="734">
        <f>IF(Z376&lt;&gt;0,G418*M418*L376,0)</f>
        <v>0</v>
      </c>
      <c r="S418" s="771">
        <f t="shared" si="36"/>
        <v>0</v>
      </c>
      <c r="T418" s="44" t="str">
        <f>IF(OR(Z376="",Z376=0,L418=0),"",L418*M418*L376)</f>
        <v/>
      </c>
      <c r="U418" s="388" t="str">
        <f>IF(K418="","",IF(T418="","",IF(T418=0,0,IF(SUM(COUNTIF(K435:U435,SUBSTITUTE(TRIM(K418)," (s)","")),COUNTIF(K437:U437,SUBSTITUTE(TRIM(K418)," (s)","")),COUNTIF(K436:U436,SUBSTITUTE(TRIM(K418)," (s)","")),COUNTIF(K438:U438,SUBSTITUTE(TRIM(K418)," (s)","")))&gt;0,IF(ROUND(T418,3)&gt;=1,ROUND(T418,3)&amp;" L",ROUND(T418*100,0)&amp;" cl"),IF(SUM(COUNTIF(V435:AA435,SUBSTITUTE(TRIM(K418)," (s)","")),COUNTIF(V437:AA437,SUBSTITUTE(TRIM(K418)," (s)","")),COUNTIF(V436:AA436,SUBSTITUTE(TRIM(K418)," (s)","")),COUNTIF(V438:AA438,SUBSTITUTE(TRIM(K418)," (s)","")))&gt;0,IF(ROUND(T418,3)&gt;=1,ROUND(T418,3)&amp;" Kg",ROUND(T418*1000,0)&amp;" g"),"")))))</f>
        <v/>
      </c>
      <c r="V418" s="379"/>
      <c r="W418" s="714">
        <f t="shared" si="38"/>
        <v>0</v>
      </c>
      <c r="X418" s="967">
        <f t="shared" si="37"/>
        <v>0</v>
      </c>
      <c r="Y418" s="768"/>
      <c r="Z418" s="769"/>
      <c r="AA418" s="770"/>
      <c r="AE418" s="9">
        <v>1</v>
      </c>
    </row>
    <row r="419" spans="2:31" ht="15.75">
      <c r="B419" s="695" t="str">
        <f t="shared" si="40"/>
        <v>►</v>
      </c>
      <c r="C419" s="979" t="str">
        <f>C377</f>
        <v>N NOM DE VOTRE RECETTE | collez la--FAMILLE| Auteur &gt; VOUS</v>
      </c>
      <c r="D419" s="980">
        <f>D377</f>
        <v>1</v>
      </c>
      <c r="E419" s="979" t="str">
        <f>E377</f>
        <v>coupe</v>
      </c>
      <c r="F419" s="981" t="str">
        <f>F377</f>
        <v>Recette mère ► Desserts assiette</v>
      </c>
      <c r="G419" s="41"/>
      <c r="H419" s="6"/>
      <c r="I419" s="22" t="str">
        <f t="shared" si="35"/>
        <v/>
      </c>
      <c r="J419" s="50"/>
      <c r="K419" s="711"/>
      <c r="L419" s="732">
        <f>IF(OR(M419="",M419=0),0,M419*IFERROR(_xlfn.XLOOKUP(K419,K435:AA435,K436:AA436,"",0,1)*J419*IF(G419&gt;0,G419,1),IFERROR(_xlfn.XLOOKUP(K419,K437:AA437,K438:AA438,"",0,1)*J419*IF(G419&gt;0,G419,1),0)))</f>
        <v>0</v>
      </c>
      <c r="M419" s="712">
        <v>1</v>
      </c>
      <c r="N419" s="713"/>
      <c r="O419" s="1071"/>
      <c r="P419" s="1018">
        <f>IF(L426=0,0,(L419/L426)*Q380*1000)</f>
        <v>0</v>
      </c>
      <c r="Q419" s="46">
        <f>IF(L426=0,0,(G419/L426)*Q380)</f>
        <v>0</v>
      </c>
      <c r="R419" s="735">
        <f>IF(Z376&lt;&gt;0,G419*M419*L376,0)</f>
        <v>0</v>
      </c>
      <c r="S419" s="772">
        <f t="shared" si="36"/>
        <v>0</v>
      </c>
      <c r="T419" s="44" t="str">
        <f>IF(OR(Z376="",Z376=0,L419=0),"",L419*M419*L376)</f>
        <v/>
      </c>
      <c r="U419" s="388" t="str">
        <f>IF(K419="","",IF(T419="","",IF(T419=0,0,IF(SUM(COUNTIF(K435:U435,SUBSTITUTE(TRIM(K419)," (s)","")),COUNTIF(K437:U437,SUBSTITUTE(TRIM(K419)," (s)","")),COUNTIF(K436:U436,SUBSTITUTE(TRIM(K419)," (s)","")),COUNTIF(K438:U438,SUBSTITUTE(TRIM(K419)," (s)","")))&gt;0,IF(ROUND(T419,3)&gt;=1,ROUND(T419,3)&amp;" L",ROUND(T419*100,0)&amp;" cl"),IF(SUM(COUNTIF(V435:AA435,SUBSTITUTE(TRIM(K419)," (s)","")),COUNTIF(V437:AA437,SUBSTITUTE(TRIM(K419)," (s)","")),COUNTIF(V436:AA436,SUBSTITUTE(TRIM(K419)," (s)","")),COUNTIF(V438:AA438,SUBSTITUTE(TRIM(K419)," (s)","")))&gt;0,IF(ROUND(T419,3)&gt;=1,ROUND(T419,3)&amp;" Kg",ROUND(T419*1000,0)&amp;" g"),"")))))</f>
        <v/>
      </c>
      <c r="V419" s="379"/>
      <c r="W419" s="714">
        <f t="shared" si="38"/>
        <v>0</v>
      </c>
      <c r="X419" s="967">
        <f t="shared" si="37"/>
        <v>0</v>
      </c>
      <c r="Y419" s="768"/>
      <c r="Z419" s="769"/>
      <c r="AA419" s="770"/>
      <c r="AE419" s="9">
        <v>1</v>
      </c>
    </row>
    <row r="420" spans="2:31" ht="15.75">
      <c r="B420" s="695" t="str">
        <f t="shared" si="40"/>
        <v>►</v>
      </c>
      <c r="C420" s="979" t="str">
        <f>C377</f>
        <v>N NOM DE VOTRE RECETTE | collez la--FAMILLE| Auteur &gt; VOUS</v>
      </c>
      <c r="D420" s="980">
        <f>D377</f>
        <v>1</v>
      </c>
      <c r="E420" s="979" t="str">
        <f>E377</f>
        <v>coupe</v>
      </c>
      <c r="F420" s="981" t="str">
        <f>F377</f>
        <v>Recette mère ► Desserts assiette</v>
      </c>
      <c r="G420" s="41"/>
      <c r="H420" s="6"/>
      <c r="I420" s="22" t="str">
        <f t="shared" si="35"/>
        <v/>
      </c>
      <c r="J420" s="50"/>
      <c r="K420" s="711"/>
      <c r="L420" s="732">
        <f>IF(OR(M420="",M420=0),0,M420*IFERROR(_xlfn.XLOOKUP(K420,K435:AA435,K436:AA436,"",0,1)*J420*IF(G420&gt;0,G420,1),IFERROR(_xlfn.XLOOKUP(K420,K437:AA437,K438:AA438,"",0,1)*J420*IF(G420&gt;0,G420,1),0)))</f>
        <v>0</v>
      </c>
      <c r="M420" s="712">
        <v>1</v>
      </c>
      <c r="N420" s="713"/>
      <c r="O420" s="1071"/>
      <c r="P420" s="1018">
        <f>IF(L426=0,0,(L420/L426)*Q380*1000)</f>
        <v>0</v>
      </c>
      <c r="Q420" s="46">
        <f>IF(L426=0,0,(G420/L426)*Q380)</f>
        <v>0</v>
      </c>
      <c r="R420" s="734">
        <f>IF(Z376&lt;&gt;0,G420*M420*L376,0)</f>
        <v>0</v>
      </c>
      <c r="S420" s="771">
        <f t="shared" si="36"/>
        <v>0</v>
      </c>
      <c r="T420" s="44" t="str">
        <f>IF(OR(Z376="",Z376=0,L420=0),"",L420*M420*L376)</f>
        <v/>
      </c>
      <c r="U420" s="380" t="str">
        <f>IF(K420="","",IF(T420="","",IF(T420=0,0,IF(SUM(COUNTIF(K435:U435,SUBSTITUTE(TRIM(K420)," (s)","")),COUNTIF(K437:U437,SUBSTITUTE(TRIM(K420)," (s)","")),COUNTIF(K436:U436,SUBSTITUTE(TRIM(K420)," (s)","")),COUNTIF(K438:U438,SUBSTITUTE(TRIM(K420)," (s)","")))&gt;0,IF(ROUND(T420,3)&gt;=1,ROUND(T420,3)&amp;" L",ROUND(T420*100,0)&amp;" cl"),IF(SUM(COUNTIF(V435:AA435,SUBSTITUTE(TRIM(K420)," (s)","")),COUNTIF(V437:AA437,SUBSTITUTE(TRIM(K420)," (s)","")),COUNTIF(V436:AA436,SUBSTITUTE(TRIM(K420)," (s)","")),COUNTIF(V438:AA438,SUBSTITUTE(TRIM(K420)," (s)","")))&gt;0,IF(ROUND(T420,3)&gt;=1,ROUND(T420,3)&amp;" Kg",ROUND(T420*1000,0)&amp;" g"),"")))))</f>
        <v/>
      </c>
      <c r="V420" s="379"/>
      <c r="W420" s="714">
        <f t="shared" si="38"/>
        <v>0</v>
      </c>
      <c r="X420" s="967">
        <f t="shared" si="37"/>
        <v>0</v>
      </c>
      <c r="Y420" s="768"/>
      <c r="Z420" s="769"/>
      <c r="AA420" s="770"/>
      <c r="AE420" s="9">
        <v>1</v>
      </c>
    </row>
    <row r="421" spans="2:31" ht="15.75">
      <c r="B421" s="695" t="str">
        <f t="shared" si="40"/>
        <v>►</v>
      </c>
      <c r="C421" s="979" t="str">
        <f>C377</f>
        <v>N NOM DE VOTRE RECETTE | collez la--FAMILLE| Auteur &gt; VOUS</v>
      </c>
      <c r="D421" s="980">
        <f>D377</f>
        <v>1</v>
      </c>
      <c r="E421" s="979" t="str">
        <f>E377</f>
        <v>coupe</v>
      </c>
      <c r="F421" s="981" t="str">
        <f>F377</f>
        <v>Recette mère ► Desserts assiette</v>
      </c>
      <c r="G421" s="41"/>
      <c r="H421" s="6"/>
      <c r="I421" s="22" t="str">
        <f t="shared" si="35"/>
        <v/>
      </c>
      <c r="J421" s="50"/>
      <c r="K421" s="711"/>
      <c r="L421" s="732">
        <f>IF(OR(M421="",M421=0),0,M421*IFERROR(_xlfn.XLOOKUP(K421,K435:AA435,K436:AA436,"",0,1)*J421*IF(G421&gt;0,G421,1),IFERROR(_xlfn.XLOOKUP(K421,K437:AA437,K438:AA438,"",0,1)*J421*IF(G421&gt;0,G421,1),0)))</f>
        <v>0</v>
      </c>
      <c r="M421" s="712">
        <v>1</v>
      </c>
      <c r="N421" s="713"/>
      <c r="O421" s="1071"/>
      <c r="P421" s="1018">
        <f>IF(L426=0,0,(L421/L426)*Q380*1000)</f>
        <v>0</v>
      </c>
      <c r="Q421" s="46">
        <f>IF(L426=0,0,(G421/L426)*Q380)</f>
        <v>0</v>
      </c>
      <c r="R421" s="735">
        <f>IF(Z376&lt;&gt;0,G421*M421*L376,0)</f>
        <v>0</v>
      </c>
      <c r="S421" s="772">
        <f t="shared" si="36"/>
        <v>0</v>
      </c>
      <c r="T421" s="44" t="str">
        <f>IF(OR(Z376="",Z376=0,L421=0),"",L421*M421*L376)</f>
        <v/>
      </c>
      <c r="U421" s="388" t="str">
        <f>IF(K421="","",IF(T421="","",IF(T421=0,0,IF(SUM(COUNTIF(K435:U435,SUBSTITUTE(TRIM(K421)," (s)","")),COUNTIF(K437:U437,SUBSTITUTE(TRIM(K421)," (s)","")),COUNTIF(K436:U436,SUBSTITUTE(TRIM(K421)," (s)","")),COUNTIF(K438:U438,SUBSTITUTE(TRIM(K421)," (s)","")))&gt;0,IF(ROUND(T421,3)&gt;=1,ROUND(T421,3)&amp;" L",ROUND(T421*100,0)&amp;" cl"),IF(SUM(COUNTIF(V435:AA435,SUBSTITUTE(TRIM(K421)," (s)","")),COUNTIF(V437:AA437,SUBSTITUTE(TRIM(K421)," (s)","")),COUNTIF(V436:AA436,SUBSTITUTE(TRIM(K421)," (s)","")),COUNTIF(V438:AA438,SUBSTITUTE(TRIM(K421)," (s)","")))&gt;0,IF(ROUND(T421,3)&gt;=1,ROUND(T421,3)&amp;" Kg",ROUND(T421*1000,0)&amp;" g"),"")))))</f>
        <v/>
      </c>
      <c r="V421" s="379"/>
      <c r="W421" s="714">
        <f t="shared" si="38"/>
        <v>0</v>
      </c>
      <c r="X421" s="967">
        <f t="shared" si="37"/>
        <v>0</v>
      </c>
      <c r="Y421" s="768"/>
      <c r="Z421" s="769"/>
      <c r="AA421" s="770"/>
      <c r="AE421" s="9">
        <v>1</v>
      </c>
    </row>
    <row r="422" spans="2:31" ht="15.75">
      <c r="B422" s="695" t="str">
        <f t="shared" si="40"/>
        <v>►</v>
      </c>
      <c r="C422" s="979" t="str">
        <f>C377</f>
        <v>N NOM DE VOTRE RECETTE | collez la--FAMILLE| Auteur &gt; VOUS</v>
      </c>
      <c r="D422" s="980">
        <f>D377</f>
        <v>1</v>
      </c>
      <c r="E422" s="979" t="str">
        <f>E377</f>
        <v>coupe</v>
      </c>
      <c r="F422" s="981" t="str">
        <f>F377</f>
        <v>Recette mère ► Desserts assiette</v>
      </c>
      <c r="G422" s="41"/>
      <c r="H422" s="6"/>
      <c r="I422" s="22" t="str">
        <f t="shared" si="35"/>
        <v/>
      </c>
      <c r="J422" s="50"/>
      <c r="K422" s="711"/>
      <c r="L422" s="732">
        <f>IF(OR(M422="",M422=0),0,M422*IFERROR(_xlfn.XLOOKUP(K422,K435:AA435,K436:AA436,"",0,1)*J422*IF(G422&gt;0,G422,1),IFERROR(_xlfn.XLOOKUP(K422,K437:AA437,K438:AA438,"",0,1)*J422*IF(G422&gt;0,G422,1),0)))</f>
        <v>0</v>
      </c>
      <c r="M422" s="712">
        <v>1</v>
      </c>
      <c r="N422" s="713"/>
      <c r="O422" s="1071"/>
      <c r="P422" s="1018">
        <f>IF(L426=0,0,(L422/L426)*Q380*1000)</f>
        <v>0</v>
      </c>
      <c r="Q422" s="46">
        <f>IF(L426=0,0,(G422/L426)*Q380)</f>
        <v>0</v>
      </c>
      <c r="R422" s="734">
        <f>IF(Z376&lt;&gt;0,G422*M422*L376,0)</f>
        <v>0</v>
      </c>
      <c r="S422" s="771">
        <f t="shared" si="36"/>
        <v>0</v>
      </c>
      <c r="T422" s="44" t="str">
        <f>IF(OR(Z376="",Z376=0,L422=0),"",L422*M422*L376)</f>
        <v/>
      </c>
      <c r="U422" s="380" t="str">
        <f>IF(K422="","",IF(T422="","",IF(T422=0,0,IF(SUM(COUNTIF(K435:U435,SUBSTITUTE(TRIM(K422)," (s)","")),COUNTIF(K437:U437,SUBSTITUTE(TRIM(K422)," (s)","")),COUNTIF(K436:U436,SUBSTITUTE(TRIM(K422)," (s)","")),COUNTIF(K438:U438,SUBSTITUTE(TRIM(K422)," (s)","")))&gt;0,IF(ROUND(T422,3)&gt;=1,ROUND(T422,3)&amp;" L",ROUND(T422*100,0)&amp;" cl"),IF(SUM(COUNTIF(V435:AA435,SUBSTITUTE(TRIM(K422)," (s)","")),COUNTIF(V437:AA437,SUBSTITUTE(TRIM(K422)," (s)","")),COUNTIF(V436:AA436,SUBSTITUTE(TRIM(K422)," (s)","")),COUNTIF(V438:AA438,SUBSTITUTE(TRIM(K422)," (s)","")))&gt;0,IF(ROUND(T422,3)&gt;=1,ROUND(T422,3)&amp;" Kg",ROUND(T422*1000,0)&amp;" g"),"")))))</f>
        <v/>
      </c>
      <c r="V422" s="379"/>
      <c r="W422" s="714">
        <f t="shared" si="38"/>
        <v>0</v>
      </c>
      <c r="X422" s="967">
        <f t="shared" si="37"/>
        <v>0</v>
      </c>
      <c r="Y422" s="768"/>
      <c r="Z422" s="769"/>
      <c r="AA422" s="770"/>
      <c r="AE422" s="9">
        <v>1</v>
      </c>
    </row>
    <row r="423" spans="2:31" ht="15.75">
      <c r="B423" s="695" t="str">
        <f t="shared" si="40"/>
        <v>►</v>
      </c>
      <c r="C423" s="979" t="str">
        <f>C377</f>
        <v>N NOM DE VOTRE RECETTE | collez la--FAMILLE| Auteur &gt; VOUS</v>
      </c>
      <c r="D423" s="980">
        <f>D377</f>
        <v>1</v>
      </c>
      <c r="E423" s="979" t="str">
        <f>E377</f>
        <v>coupe</v>
      </c>
      <c r="F423" s="981" t="str">
        <f>F377</f>
        <v>Recette mère ► Desserts assiette</v>
      </c>
      <c r="G423" s="41"/>
      <c r="H423" s="6"/>
      <c r="I423" s="22" t="str">
        <f t="shared" si="35"/>
        <v/>
      </c>
      <c r="J423" s="50"/>
      <c r="K423" s="711"/>
      <c r="L423" s="732">
        <f>IF(OR(M423="",M423=0),0,M423*IFERROR(_xlfn.XLOOKUP(K423,K435:AA435,K436:AA436,"",0,1)*J423*IF(G423&gt;0,G423,1),IFERROR(_xlfn.XLOOKUP(K423,K437:AA437,K438:AA438,"",0,1)*J423*IF(G423&gt;0,G423,1),0)))</f>
        <v>0</v>
      </c>
      <c r="M423" s="712">
        <v>1</v>
      </c>
      <c r="N423" s="713"/>
      <c r="O423" s="1071"/>
      <c r="P423" s="1018">
        <f>IF(L426=0,0,(L423/L426)*Q380*1000)</f>
        <v>0</v>
      </c>
      <c r="Q423" s="46">
        <f>IF(L426=0,0,(G423/L426)*Q380)</f>
        <v>0</v>
      </c>
      <c r="R423" s="735">
        <f>IF(Z376&lt;&gt;0,G423*M423*L376,0)</f>
        <v>0</v>
      </c>
      <c r="S423" s="772">
        <f t="shared" si="36"/>
        <v>0</v>
      </c>
      <c r="T423" s="44" t="str">
        <f>IF(OR(Z376="",Z376=0,L423=0),"",L423*M423*L376)</f>
        <v/>
      </c>
      <c r="U423" s="388" t="str">
        <f>IF(K423="","",IF(T423="","",IF(T423=0,0,IF(SUM(COUNTIF(K435:U435,SUBSTITUTE(TRIM(K423)," (s)","")),COUNTIF(K437:U437,SUBSTITUTE(TRIM(K423)," (s)","")),COUNTIF(K436:U436,SUBSTITUTE(TRIM(K423)," (s)","")),COUNTIF(K438:U438,SUBSTITUTE(TRIM(K423)," (s)","")))&gt;0,IF(ROUND(T423,3)&gt;=1,ROUND(T423,3)&amp;" L",ROUND(T423*100,0)&amp;" cl"),IF(SUM(COUNTIF(V435:AA435,SUBSTITUTE(TRIM(K423)," (s)","")),COUNTIF(V437:AA437,SUBSTITUTE(TRIM(K423)," (s)","")),COUNTIF(V436:AA436,SUBSTITUTE(TRIM(K423)," (s)","")),COUNTIF(V438:AA438,SUBSTITUTE(TRIM(K423)," (s)","")))&gt;0,IF(ROUND(T423,3)&gt;=1,ROUND(T423,3)&amp;" Kg",ROUND(T423*1000,0)&amp;" g"),"")))))</f>
        <v/>
      </c>
      <c r="V423" s="379"/>
      <c r="W423" s="714">
        <f t="shared" si="38"/>
        <v>0</v>
      </c>
      <c r="X423" s="967">
        <f t="shared" si="37"/>
        <v>0</v>
      </c>
      <c r="Y423" s="768"/>
      <c r="Z423" s="769"/>
      <c r="AA423" s="770"/>
      <c r="AE423" s="9">
        <v>1</v>
      </c>
    </row>
    <row r="424" spans="2:31" ht="15.75">
      <c r="B424" s="1332" t="s">
        <v>6</v>
      </c>
      <c r="C424" s="979" t="str">
        <f>C377</f>
        <v>N NOM DE VOTRE RECETTE | collez la--FAMILLE| Auteur &gt; VOUS</v>
      </c>
      <c r="D424" s="980">
        <f>D377</f>
        <v>1</v>
      </c>
      <c r="E424" s="979" t="str">
        <f>E377</f>
        <v>coupe</v>
      </c>
      <c r="F424" s="981" t="str">
        <f>F377</f>
        <v>Recette mère ► Desserts assiette</v>
      </c>
      <c r="G424" s="41"/>
      <c r="H424" s="6"/>
      <c r="I424" s="22" t="str">
        <f t="shared" si="35"/>
        <v/>
      </c>
      <c r="J424" s="50"/>
      <c r="K424" s="711"/>
      <c r="L424" s="732">
        <f>IF(OR(M424="",M424=0),0,M424*IFERROR(_xlfn.XLOOKUP(K424,K435:AA435,K436:AA436,"",0,1)*J424*IF(G424&gt;0,G424,1),IFERROR(_xlfn.XLOOKUP(K424,K437:AA437,K438:AA438,"",0,1)*J424*IF(G424&gt;0,G424,1),0)))</f>
        <v>0</v>
      </c>
      <c r="M424" s="712">
        <v>1</v>
      </c>
      <c r="N424" s="713"/>
      <c r="O424" s="1071"/>
      <c r="P424" s="1018">
        <f>IF(L426=0,0,(L424/L426)*Q380*1000)</f>
        <v>0</v>
      </c>
      <c r="Q424" s="46">
        <f>IF(L426=0,0,(G424/L426)*Q380)</f>
        <v>0</v>
      </c>
      <c r="R424" s="734">
        <f>IF(Z376&lt;&gt;0,G424*M424*L376,0)</f>
        <v>0</v>
      </c>
      <c r="S424" s="771">
        <f t="shared" si="36"/>
        <v>0</v>
      </c>
      <c r="T424" s="44" t="str">
        <f>IF(OR(Z376="",Z376=0,L424=0),"",L424*M424*L376)</f>
        <v/>
      </c>
      <c r="U424" s="380" t="str">
        <f>IF(K424="","",IF(T424="","",IF(T424=0,0,IF(SUM(COUNTIF(K435:U435,SUBSTITUTE(TRIM(K424)," (s)","")),COUNTIF(K437:U437,SUBSTITUTE(TRIM(K424)," (s)","")),COUNTIF(K436:U436,SUBSTITUTE(TRIM(K424)," (s)","")),COUNTIF(K438:U438,SUBSTITUTE(TRIM(K424)," (s)","")))&gt;0,IF(ROUND(T424,3)&gt;=1,ROUND(T424,3)&amp;" L",ROUND(T424*100,0)&amp;" cl"),IF(SUM(COUNTIF(V435:AA435,SUBSTITUTE(TRIM(K424)," (s)","")),COUNTIF(V437:AA437,SUBSTITUTE(TRIM(K424)," (s)","")),COUNTIF(V436:AA436,SUBSTITUTE(TRIM(K424)," (s)","")),COUNTIF(V438:AA438,SUBSTITUTE(TRIM(K424)," (s)","")))&gt;0,IF(ROUND(T424,3)&gt;=1,ROUND(T424,3)&amp;" Kg",ROUND(T424*1000,0)&amp;" g"),"")))))</f>
        <v/>
      </c>
      <c r="V424" s="379"/>
      <c r="W424" s="714">
        <f t="shared" si="38"/>
        <v>0</v>
      </c>
      <c r="X424" s="967">
        <f t="shared" si="37"/>
        <v>0</v>
      </c>
      <c r="Y424" s="768"/>
      <c r="Z424" s="769"/>
      <c r="AA424" s="770"/>
      <c r="AE424" s="9">
        <v>1</v>
      </c>
    </row>
    <row r="425" spans="2:31" ht="15.75">
      <c r="B425" s="1332" t="s">
        <v>6</v>
      </c>
      <c r="C425" s="979" t="str">
        <f>C377</f>
        <v>N NOM DE VOTRE RECETTE | collez la--FAMILLE| Auteur &gt; VOUS</v>
      </c>
      <c r="D425" s="980">
        <f>D377</f>
        <v>1</v>
      </c>
      <c r="E425" s="979" t="str">
        <f>E377</f>
        <v>coupe</v>
      </c>
      <c r="F425" s="981" t="str">
        <f>F377</f>
        <v>Recette mère ► Desserts assiette</v>
      </c>
      <c r="G425" s="51"/>
      <c r="H425" s="7"/>
      <c r="I425" s="22" t="str">
        <f t="shared" si="35"/>
        <v/>
      </c>
      <c r="J425" s="52"/>
      <c r="K425" s="711"/>
      <c r="L425" s="732">
        <f>IF(OR(M425="",M425=0),0,M425*IFERROR(_xlfn.XLOOKUP(K425,K435:AA435,K436:AA436,"",0,1)*J425*IF(G425&gt;0,G425,1),IFERROR(_xlfn.XLOOKUP(K425,K437:AA437,K438:AA438,"",0,1)*J425*IF(G425&gt;0,G425,1),0)))</f>
        <v>0</v>
      </c>
      <c r="M425" s="712">
        <v>1</v>
      </c>
      <c r="N425" s="713"/>
      <c r="O425" s="1071"/>
      <c r="P425" s="1018">
        <f>IF(L426=0,0,(L425/L426)*Q380*1000)</f>
        <v>0</v>
      </c>
      <c r="Q425" s="46">
        <f>IF(L426=0,0,(G425/L426)*Q380)</f>
        <v>0</v>
      </c>
      <c r="R425" s="735">
        <f>IF(Z376&lt;&gt;0,G425*M425*L376,0)</f>
        <v>0</v>
      </c>
      <c r="S425" s="772">
        <f t="shared" si="36"/>
        <v>0</v>
      </c>
      <c r="T425" s="44" t="str">
        <f>IF(OR(Z376="",Z376=0,L425=0),"",L425*M425*L376)</f>
        <v/>
      </c>
      <c r="U425" s="388" t="str">
        <f>IF(K425="","",IF(T425="","",IF(T425=0,0,IF(SUM(COUNTIF(K435:U435,SUBSTITUTE(TRIM(K425)," (s)","")),COUNTIF(K437:U437,SUBSTITUTE(TRIM(K425)," (s)","")),COUNTIF(K436:U436,SUBSTITUTE(TRIM(K425)," (s)","")),COUNTIF(K438:U438,SUBSTITUTE(TRIM(K425)," (s)","")))&gt;0,IF(ROUND(T425,3)&gt;=1,ROUND(T425,3)&amp;" L",ROUND(T425*100,0)&amp;" cl"),IF(SUM(COUNTIF(V435:AA435,SUBSTITUTE(TRIM(K425)," (s)","")),COUNTIF(V437:AA437,SUBSTITUTE(TRIM(K425)," (s)","")),COUNTIF(V436:AA436,SUBSTITUTE(TRIM(K425)," (s)","")),COUNTIF(V438:AA438,SUBSTITUTE(TRIM(K425)," (s)","")))&gt;0,IF(ROUND(T425,3)&gt;=1,ROUND(T425,3)&amp;" Kg",ROUND(T425*1000,0)&amp;" g"),"")))))</f>
        <v/>
      </c>
      <c r="V425" s="379"/>
      <c r="W425" s="714">
        <f t="shared" si="38"/>
        <v>0</v>
      </c>
      <c r="X425" s="967">
        <f t="shared" si="37"/>
        <v>0</v>
      </c>
      <c r="Y425" s="768"/>
      <c r="Z425" s="769"/>
      <c r="AA425" s="770"/>
      <c r="AE425" s="9">
        <v>1</v>
      </c>
    </row>
    <row r="426" spans="2:31" ht="15.75">
      <c r="B426" s="1332" t="s">
        <v>6</v>
      </c>
      <c r="C426" s="979" t="str">
        <f>C377</f>
        <v>N NOM DE VOTRE RECETTE | collez la--FAMILLE| Auteur &gt; VOUS</v>
      </c>
      <c r="D426" s="980">
        <f>D377</f>
        <v>1</v>
      </c>
      <c r="E426" s="979" t="str">
        <f>E377</f>
        <v>coupe</v>
      </c>
      <c r="F426" s="981" t="str">
        <f>F377</f>
        <v>Recette mère ► Desserts assiette</v>
      </c>
      <c r="G426" s="1032" t="s">
        <v>23</v>
      </c>
      <c r="H426" s="773"/>
      <c r="I426" s="773"/>
      <c r="J426" s="773"/>
      <c r="K426" s="773"/>
      <c r="L426" s="738">
        <f>SUM(L381:L425)</f>
        <v>0</v>
      </c>
      <c r="M426" s="1014"/>
      <c r="N426" s="729"/>
      <c r="O426" s="1009"/>
      <c r="P426" s="1013">
        <f>SUM(P381:P425)</f>
        <v>0</v>
      </c>
      <c r="Q426" s="729"/>
      <c r="R426" s="774"/>
      <c r="S426" s="774" t="str">
        <f>"Total " &amp; T378&amp;" &gt;"</f>
        <v>Total Col.19 &gt;</v>
      </c>
      <c r="T426" s="53">
        <f>SUM(T381:T425)</f>
        <v>0</v>
      </c>
      <c r="U426" s="53"/>
      <c r="V426" s="435"/>
      <c r="W426" s="435">
        <f>SUM(W381:W425)</f>
        <v>0</v>
      </c>
      <c r="X426" s="435"/>
      <c r="Y426" s="435">
        <f>SUM(Y381:Y425)</f>
        <v>0</v>
      </c>
      <c r="Z426" s="435"/>
      <c r="AA426" s="436"/>
      <c r="AE426" s="9">
        <v>1</v>
      </c>
    </row>
    <row r="427" spans="2:31" ht="15.75">
      <c r="B427" s="1332" t="s">
        <v>6</v>
      </c>
      <c r="C427" s="979" t="str">
        <f>C377</f>
        <v>N NOM DE VOTRE RECETTE | collez la--FAMILLE| Auteur &gt; VOUS</v>
      </c>
      <c r="D427" s="980">
        <f>D377</f>
        <v>1</v>
      </c>
      <c r="E427" s="979" t="str">
        <f>E377</f>
        <v>coupe</v>
      </c>
      <c r="F427" s="981" t="str">
        <f>F377</f>
        <v>Recette mère ► Desserts assiette</v>
      </c>
      <c r="G427" s="773"/>
      <c r="H427" s="773"/>
      <c r="I427" s="773"/>
      <c r="J427" s="773"/>
      <c r="K427" s="773"/>
      <c r="L427" s="773"/>
      <c r="M427" s="773"/>
      <c r="N427" s="773"/>
      <c r="O427" s="696" t="s">
        <v>881</v>
      </c>
      <c r="P427" s="1010" cm="1">
        <f t="array" ref="P427">IF(TRIM(SUBSTITUTE(O427,CHAR(160)," "))="",0,SUMPRODUCT(--(TRIM(SUBSTITUTE(O381:O425,CHAR(160)," "))&lt;&gt;""),--ISNUMBER(SEARCH(SUBSTITUTE(TRIM(SUBSTITUTE(O427,CHAR(160)," "))," ",""),SUBSTITUTE(TRIM(SUBSTITUTE(O381:O425,CHAR(160)," "))," ","")))))</f>
        <v>0</v>
      </c>
      <c r="Q427" s="1010" cm="1">
        <f t="array" ref="Q427">IF(TRIM(SUBSTITUTE(R427,CHAR(160)," "))="",0,SUMPRODUCT(--(TRIM(SUBSTITUTE(O381:O425,CHAR(160)," "))&lt;&gt;""),--ISNUMBER(SEARCH(SUBSTITUTE(TRIM(SUBSTITUTE(R427,CHAR(160)," "))," ",""),SUBSTITUTE(TRIM(SUBSTITUTE(O381:O425,CHAR(160)," "))," ","")))))</f>
        <v>0</v>
      </c>
      <c r="R427" s="703" t="s">
        <v>887</v>
      </c>
      <c r="S427" s="809"/>
      <c r="T427" s="809"/>
      <c r="U427" s="809"/>
      <c r="V427" s="809"/>
      <c r="W427" s="775"/>
      <c r="X427" s="775"/>
      <c r="Y427" s="809"/>
      <c r="Z427" s="809"/>
      <c r="AA427" s="57" t="s">
        <v>499</v>
      </c>
      <c r="AE427" s="9">
        <v>1</v>
      </c>
    </row>
    <row r="428" spans="2:31" ht="16.5" thickBot="1">
      <c r="B428" s="1332" t="s">
        <v>6</v>
      </c>
      <c r="C428" s="979" t="str">
        <f>C377</f>
        <v>N NOM DE VOTRE RECETTE | collez la--FAMILLE| Auteur &gt; VOUS</v>
      </c>
      <c r="D428" s="980">
        <f>D377</f>
        <v>1</v>
      </c>
      <c r="E428" s="979" t="str">
        <f>E377</f>
        <v>coupe</v>
      </c>
      <c r="F428" s="981" t="str">
        <f>F377</f>
        <v>Recette mère ► Desserts assiette</v>
      </c>
      <c r="G428" s="773"/>
      <c r="H428" s="773"/>
      <c r="I428" s="773"/>
      <c r="J428" s="773"/>
      <c r="K428" s="773"/>
      <c r="L428" s="773"/>
      <c r="M428" s="773"/>
      <c r="N428" s="773"/>
      <c r="O428" s="697" t="s">
        <v>882</v>
      </c>
      <c r="P428" s="1011" cm="1">
        <f t="array" ref="P428">IF(TRIM(SUBSTITUTE(O428,CHAR(160)," "))="",0,SUMPRODUCT(--(TRIM(SUBSTITUTE(O381:O425,CHAR(160)," "))&lt;&gt;""),--ISNUMBER(SEARCH(SUBSTITUTE(TRIM(SUBSTITUTE(O428,CHAR(160)," "))," ",""),SUBSTITUTE(TRIM(SUBSTITUTE(O381:O425,CHAR(160)," "))," ","")))))</f>
        <v>0</v>
      </c>
      <c r="Q428" s="1011" cm="1">
        <f t="array" ref="Q428">IF(TRIM(SUBSTITUTE(R428,CHAR(160)," "))="",0,SUMPRODUCT(--(TRIM(SUBSTITUTE(O381:O425,CHAR(160)," "))&lt;&gt;""),--ISNUMBER(SEARCH(SUBSTITUTE(TRIM(SUBSTITUTE(R428,CHAR(160)," "))," ",""),SUBSTITUTE(TRIM(SUBSTITUTE(O381:O425,CHAR(160)," "))," ","")))))</f>
        <v>0</v>
      </c>
      <c r="R428" s="704" t="s">
        <v>893</v>
      </c>
      <c r="S428" s="742"/>
      <c r="T428" s="742"/>
      <c r="U428" s="742"/>
      <c r="V428" s="742"/>
      <c r="W428" s="776"/>
      <c r="X428" s="776"/>
      <c r="Y428" s="717" t="s">
        <v>590</v>
      </c>
      <c r="Z428" s="717" t="s">
        <v>591</v>
      </c>
      <c r="AA428" s="718" t="s">
        <v>175</v>
      </c>
      <c r="AE428" s="9">
        <v>1</v>
      </c>
    </row>
    <row r="429" spans="2:31" ht="15.75">
      <c r="B429" s="1332" t="s">
        <v>6</v>
      </c>
      <c r="C429" s="979" t="str">
        <f>C377</f>
        <v>N NOM DE VOTRE RECETTE | collez la--FAMILLE| Auteur &gt; VOUS</v>
      </c>
      <c r="D429" s="980">
        <f>D377</f>
        <v>1</v>
      </c>
      <c r="E429" s="979" t="str">
        <f>E377</f>
        <v>coupe</v>
      </c>
      <c r="F429" s="981" t="str">
        <f>F377</f>
        <v>Recette mère ► Desserts assiette</v>
      </c>
      <c r="G429" s="773"/>
      <c r="H429" s="773"/>
      <c r="I429" s="773"/>
      <c r="J429" s="773"/>
      <c r="K429" s="773"/>
      <c r="L429" s="773"/>
      <c r="M429" s="773"/>
      <c r="N429" s="773"/>
      <c r="O429" s="698" t="s">
        <v>885</v>
      </c>
      <c r="P429" s="1011" cm="1">
        <f t="array" ref="P429">IF(TRIM(SUBSTITUTE(O429,CHAR(160)," "))="",0,SUMPRODUCT(--(TRIM(SUBSTITUTE(O381:O425,CHAR(160)," "))&lt;&gt;""),--ISNUMBER(SEARCH(SUBSTITUTE(TRIM(SUBSTITUTE(O429,CHAR(160)," "))," ",""),SUBSTITUTE(TRIM(SUBSTITUTE(O381:O425,CHAR(160)," "))," ","")))))</f>
        <v>0</v>
      </c>
      <c r="Q429" s="1011" cm="1">
        <f t="array" ref="Q429">IF(TRIM(SUBSTITUTE(R429,CHAR(160)," "))="",0,SUMPRODUCT(--(TRIM(SUBSTITUTE(O381:O425,CHAR(160)," "))&lt;&gt;""),--ISNUMBER(SEARCH(SUBSTITUTE(TRIM(SUBSTITUTE(R429,CHAR(160)," "))," ",""),SUBSTITUTE(TRIM(SUBSTITUTE(O381:O425,CHAR(160)," "))," ","")))))</f>
        <v>0</v>
      </c>
      <c r="R429" s="705" t="s">
        <v>888</v>
      </c>
      <c r="S429" s="742"/>
      <c r="T429" s="742"/>
      <c r="U429" s="742"/>
      <c r="V429" s="742"/>
      <c r="W429" s="776"/>
      <c r="X429" s="755" t="s">
        <v>595</v>
      </c>
      <c r="Y429" s="750">
        <v>0.64583333333333337</v>
      </c>
      <c r="Z429" s="750">
        <v>0.6875</v>
      </c>
      <c r="AA429" s="746">
        <f>Z429-Y429</f>
        <v>4.166666666666663E-2</v>
      </c>
      <c r="AE429" s="9">
        <v>1</v>
      </c>
    </row>
    <row r="430" spans="2:31" ht="16.5" thickBot="1">
      <c r="B430" s="1332" t="s">
        <v>6</v>
      </c>
      <c r="C430" s="979" t="str">
        <f>C377</f>
        <v>N NOM DE VOTRE RECETTE | collez la--FAMILLE| Auteur &gt; VOUS</v>
      </c>
      <c r="D430" s="980">
        <f>D377</f>
        <v>1</v>
      </c>
      <c r="E430" s="979" t="str">
        <f>E377</f>
        <v>coupe</v>
      </c>
      <c r="F430" s="981" t="str">
        <f>F377</f>
        <v>Recette mère ► Desserts assiette</v>
      </c>
      <c r="G430" s="773"/>
      <c r="H430" s="773"/>
      <c r="I430" s="773"/>
      <c r="J430" s="773"/>
      <c r="K430" s="773"/>
      <c r="L430" s="773"/>
      <c r="M430" s="773"/>
      <c r="N430" s="773"/>
      <c r="O430" s="699" t="s">
        <v>883</v>
      </c>
      <c r="P430" s="1011" cm="1">
        <f t="array" ref="P430">IF(TRIM(SUBSTITUTE(O430,CHAR(160)," "))="",0,SUMPRODUCT(--(TRIM(SUBSTITUTE(O381:O425,CHAR(160)," "))&lt;&gt;""),--ISNUMBER(SEARCH(SUBSTITUTE(TRIM(SUBSTITUTE(O430,CHAR(160)," "))," ",""),SUBSTITUTE(TRIM(SUBSTITUTE(O381:O425,CHAR(160)," "))," ","")))))</f>
        <v>0</v>
      </c>
      <c r="Q430" s="1011" cm="1">
        <f t="array" ref="Q430">IF(TRIM(SUBSTITUTE(R430,CHAR(160)," "))="",0,SUMPRODUCT(--(TRIM(SUBSTITUTE(O381:O425,CHAR(160)," "))&lt;&gt;""),--ISNUMBER(SEARCH(SUBSTITUTE(TRIM(SUBSTITUTE(R430,CHAR(160)," "))," ",""),SUBSTITUTE(TRIM(SUBSTITUTE(O381:O425,CHAR(160)," "))," ","")))))</f>
        <v>0</v>
      </c>
      <c r="R430" s="706" t="s">
        <v>889</v>
      </c>
      <c r="S430" s="742"/>
      <c r="T430" s="742"/>
      <c r="U430" s="742"/>
      <c r="V430" s="742"/>
      <c r="W430" s="776"/>
      <c r="X430" s="755" t="s">
        <v>592</v>
      </c>
      <c r="Y430" s="220">
        <v>72</v>
      </c>
      <c r="Z430" s="203">
        <v>5</v>
      </c>
      <c r="AA430" s="808"/>
      <c r="AE430" s="9">
        <v>1</v>
      </c>
    </row>
    <row r="431" spans="2:31" ht="15.75">
      <c r="B431" s="1332" t="s">
        <v>6</v>
      </c>
      <c r="C431" s="979" t="str">
        <f>C377</f>
        <v>N NOM DE VOTRE RECETTE | collez la--FAMILLE| Auteur &gt; VOUS</v>
      </c>
      <c r="D431" s="980">
        <f>D377</f>
        <v>1</v>
      </c>
      <c r="E431" s="979" t="str">
        <f>E377</f>
        <v>coupe</v>
      </c>
      <c r="F431" s="981" t="str">
        <f>F377</f>
        <v>Recette mère ► Desserts assiette</v>
      </c>
      <c r="G431" s="773"/>
      <c r="H431" s="773"/>
      <c r="I431" s="773"/>
      <c r="J431" s="773"/>
      <c r="K431" s="773"/>
      <c r="L431" s="773"/>
      <c r="M431" s="773"/>
      <c r="N431" s="773"/>
      <c r="O431" s="700" t="s">
        <v>884</v>
      </c>
      <c r="P431" s="1011" cm="1">
        <f t="array" ref="P431">IF(TRIM(SUBSTITUTE(O431,CHAR(160)," "))="",0,SUMPRODUCT(--(TRIM(SUBSTITUTE(O381:O425,CHAR(160)," "))&lt;&gt;""),--ISNUMBER(SEARCH(SUBSTITUTE(TRIM(SUBSTITUTE(O431,CHAR(160)," "))," ",""),SUBSTITUTE(TRIM(SUBSTITUTE(O381:O425,CHAR(160)," "))," ","")))))</f>
        <v>0</v>
      </c>
      <c r="Q431" s="1011" cm="1">
        <f t="array" ref="Q431">IF(TRIM(SUBSTITUTE(R431,CHAR(160)," "))="",0,SUMPRODUCT(--(TRIM(SUBSTITUTE(O381:O425,CHAR(160)," "))&lt;&gt;""),--ISNUMBER(SEARCH(SUBSTITUTE(TRIM(SUBSTITUTE(R431,CHAR(160)," "))," ",""),SUBSTITUTE(TRIM(SUBSTITUTE(O381:O425,CHAR(160)," "))," ","")))))</f>
        <v>0</v>
      </c>
      <c r="R431" s="707" t="s">
        <v>890</v>
      </c>
      <c r="S431" s="810"/>
      <c r="T431" s="810"/>
      <c r="U431" s="810"/>
      <c r="V431" s="810"/>
      <c r="W431" s="1084"/>
      <c r="X431" s="723" t="s">
        <v>596</v>
      </c>
      <c r="Y431" s="750">
        <v>0.55208333333333337</v>
      </c>
      <c r="Z431" s="756" t="s">
        <v>614</v>
      </c>
      <c r="AA431" s="728">
        <v>46055.744381828707</v>
      </c>
      <c r="AE431" s="9">
        <v>1</v>
      </c>
    </row>
    <row r="432" spans="2:31" ht="15.75">
      <c r="B432" s="1332" t="s">
        <v>6</v>
      </c>
      <c r="C432" s="979" t="str">
        <f>C377</f>
        <v>N NOM DE VOTRE RECETTE | collez la--FAMILLE| Auteur &gt; VOUS</v>
      </c>
      <c r="D432" s="980">
        <f>D377</f>
        <v>1</v>
      </c>
      <c r="E432" s="979" t="str">
        <f>E377</f>
        <v>coupe</v>
      </c>
      <c r="F432" s="981" t="str">
        <f>F377</f>
        <v>Recette mère ► Desserts assiette</v>
      </c>
      <c r="G432" s="773"/>
      <c r="H432" s="773"/>
      <c r="I432" s="773"/>
      <c r="J432" s="773"/>
      <c r="K432" s="773"/>
      <c r="L432" s="773"/>
      <c r="M432" s="773"/>
      <c r="N432" s="773"/>
      <c r="O432" s="701" t="s">
        <v>880</v>
      </c>
      <c r="P432" s="1011" cm="1">
        <f t="array" ref="P432">IF(TRIM(SUBSTITUTE(O432,CHAR(160)," "))="",0,SUMPRODUCT(--(TRIM(SUBSTITUTE(O381:O425,CHAR(160)," "))&lt;&gt;""),--ISNUMBER(SEARCH(SUBSTITUTE(TRIM(SUBSTITUTE(O432,CHAR(160)," "))," ",""),SUBSTITUTE(TRIM(SUBSTITUTE(O381:O425,CHAR(160)," "))," ","")))))</f>
        <v>0</v>
      </c>
      <c r="Q432" s="1011" cm="1">
        <f t="array" ref="Q432">IF(TRIM(SUBSTITUTE(R432,CHAR(160)," "))="",0,SUMPRODUCT(--(TRIM(SUBSTITUTE(O381:O425,CHAR(160)," "))&lt;&gt;""),--ISNUMBER(SEARCH(SUBSTITUTE(TRIM(SUBSTITUTE(R432,CHAR(160)," "))," ",""),SUBSTITUTE(TRIM(SUBSTITUTE(O381:O425,CHAR(160)," "))," ","")))))</f>
        <v>0</v>
      </c>
      <c r="R432" s="708" t="s">
        <v>891</v>
      </c>
      <c r="S432" s="742"/>
      <c r="T432" s="742"/>
      <c r="U432" s="742"/>
      <c r="V432" s="742"/>
      <c r="W432" s="776"/>
      <c r="X432" s="755" t="s">
        <v>592</v>
      </c>
      <c r="Y432" s="220">
        <v>3</v>
      </c>
      <c r="Z432" s="745" t="s">
        <v>615</v>
      </c>
      <c r="AA432" s="744">
        <v>46057.744386574072</v>
      </c>
      <c r="AE432" s="9">
        <v>1</v>
      </c>
    </row>
    <row r="433" spans="2:31" ht="15.75">
      <c r="B433" s="1332" t="s">
        <v>6</v>
      </c>
      <c r="C433" s="979" t="str">
        <f>C377</f>
        <v>N NOM DE VOTRE RECETTE | collez la--FAMILLE| Auteur &gt; VOUS</v>
      </c>
      <c r="D433" s="980">
        <f>D377</f>
        <v>1</v>
      </c>
      <c r="E433" s="979" t="str">
        <f>E377</f>
        <v>coupe</v>
      </c>
      <c r="F433" s="981" t="str">
        <f>F377</f>
        <v>Recette mère ► Desserts assiette</v>
      </c>
      <c r="G433" s="773"/>
      <c r="H433" s="773"/>
      <c r="I433" s="773"/>
      <c r="J433" s="773"/>
      <c r="K433" s="773"/>
      <c r="L433" s="773"/>
      <c r="M433" s="773"/>
      <c r="N433" s="773"/>
      <c r="O433" s="702" t="s">
        <v>886</v>
      </c>
      <c r="P433" s="1012" cm="1">
        <f t="array" ref="P433">IF(TRIM(SUBSTITUTE(O433,CHAR(160)," "))="",0,SUMPRODUCT(--(TRIM(SUBSTITUTE(O381:O425,CHAR(160)," "))&lt;&gt;""),--ISNUMBER(SEARCH(SUBSTITUTE(TRIM(SUBSTITUTE(O433,CHAR(160)," "))," ",""),SUBSTITUTE(TRIM(SUBSTITUTE(O381:O425,CHAR(160)," "))," ","")))))</f>
        <v>0</v>
      </c>
      <c r="Q433" s="1012" cm="1">
        <f t="array" ref="Q433">IF(TRIM(SUBSTITUTE(R433,CHAR(160)," "))="",0,SUMPRODUCT(--(TRIM(SUBSTITUTE(O381:O425,CHAR(160)," "))&lt;&gt;""),--ISNUMBER(SEARCH(SUBSTITUTE(TRIM(SUBSTITUTE(R433,CHAR(160)," "))," ",""),SUBSTITUTE(TRIM(SUBSTITUTE(O381:O425,CHAR(160)," "))," ","")))))</f>
        <v>0</v>
      </c>
      <c r="R433" s="709" t="s">
        <v>892</v>
      </c>
      <c r="S433" s="742"/>
      <c r="T433" s="742"/>
      <c r="U433" s="742"/>
      <c r="V433" s="742"/>
      <c r="W433" s="777"/>
      <c r="X433" s="777"/>
      <c r="Y433" s="220"/>
      <c r="Z433" s="721"/>
      <c r="AA433" s="722"/>
      <c r="AE433" s="9">
        <v>1</v>
      </c>
    </row>
    <row r="434" spans="2:31" ht="15.75">
      <c r="B434" s="1332" t="s">
        <v>6</v>
      </c>
      <c r="C434" s="979" t="str">
        <f>C377</f>
        <v>N NOM DE VOTRE RECETTE | collez la--FAMILLE| Auteur &gt; VOUS</v>
      </c>
      <c r="D434" s="980">
        <f>D377</f>
        <v>1</v>
      </c>
      <c r="E434" s="979" t="str">
        <f>E377</f>
        <v>coupe</v>
      </c>
      <c r="F434" s="981" t="str">
        <f>F377</f>
        <v>Recette mère ► Desserts assiette</v>
      </c>
      <c r="G434" s="1320"/>
      <c r="H434" s="1320"/>
      <c r="I434" s="1320"/>
      <c r="J434" s="1320"/>
      <c r="K434" s="1320"/>
      <c r="L434" s="1320"/>
      <c r="M434" s="1321"/>
      <c r="N434" s="1321" t="str">
        <f>"Table de recherche les "&amp;V378&amp;" à "&amp;AA378&amp;" sont réservées aux poids Kg ▼ "</f>
        <v xml:space="preserve">Table de recherche les Col.21 à Col.26 sont réservées aux poids Kg ▼ </v>
      </c>
      <c r="O434" s="1322"/>
      <c r="P434" s="1323" t="str" cm="1">
        <f t="array" ref="P434">"Total Allergènes "&amp;SUMPRODUCT(--IFERROR(P427:Q433&gt;0,FALSE))</f>
        <v>Total Allergènes 0</v>
      </c>
      <c r="Q434" s="1324"/>
      <c r="R434" s="1324"/>
      <c r="S434" s="1324"/>
      <c r="T434" s="1324"/>
      <c r="U434" s="1325"/>
      <c r="V434" s="1326"/>
      <c r="W434" s="1327" t="s">
        <v>616</v>
      </c>
      <c r="X434" s="1327"/>
      <c r="Y434" s="1328" t="s">
        <v>617</v>
      </c>
      <c r="Z434" s="1329"/>
      <c r="AA434" s="1330"/>
      <c r="AE434" s="9">
        <v>1</v>
      </c>
    </row>
    <row r="435" spans="2:31" ht="15.75">
      <c r="B435" s="1332" t="s">
        <v>6</v>
      </c>
      <c r="C435" s="979" t="str">
        <f>C377</f>
        <v>N NOM DE VOTRE RECETTE | collez la--FAMILLE| Auteur &gt; VOUS</v>
      </c>
      <c r="D435" s="980">
        <f>D377</f>
        <v>1</v>
      </c>
      <c r="E435" s="979" t="str">
        <f>E377</f>
        <v>coupe</v>
      </c>
      <c r="F435" s="981" t="str">
        <f>F377</f>
        <v>Recette mère ► Desserts assiette</v>
      </c>
      <c r="G435" s="780"/>
      <c r="H435" s="780"/>
      <c r="I435" s="780"/>
      <c r="J435" s="196" t="str">
        <f>"Collez dans " &amp;K378&amp;" ►"</f>
        <v>Collez dans Col.10 ►</v>
      </c>
      <c r="K435" s="1082" t="s">
        <v>57</v>
      </c>
      <c r="L435" s="1082" t="s">
        <v>57</v>
      </c>
      <c r="M435" s="1082" t="s">
        <v>57</v>
      </c>
      <c r="N435" s="56" t="s">
        <v>67</v>
      </c>
      <c r="O435" s="56" t="s">
        <v>66</v>
      </c>
      <c r="P435" s="56" t="s">
        <v>65</v>
      </c>
      <c r="Q435" s="56" t="s">
        <v>64</v>
      </c>
      <c r="R435" s="55" t="s">
        <v>63</v>
      </c>
      <c r="S435" s="55" t="s">
        <v>62</v>
      </c>
      <c r="T435" s="55" t="s">
        <v>61</v>
      </c>
      <c r="U435" s="55" t="s">
        <v>60</v>
      </c>
      <c r="V435" s="726" t="s">
        <v>55</v>
      </c>
      <c r="W435" s="54" t="s">
        <v>56</v>
      </c>
      <c r="X435" s="1082" t="s">
        <v>57</v>
      </c>
      <c r="Y435" s="48" t="s">
        <v>59</v>
      </c>
      <c r="Z435" s="522" t="s">
        <v>53</v>
      </c>
      <c r="AA435" s="725" t="s">
        <v>58</v>
      </c>
      <c r="AE435" s="9">
        <v>1</v>
      </c>
    </row>
    <row r="436" spans="2:31" ht="15.75">
      <c r="B436" s="1332" t="s">
        <v>6</v>
      </c>
      <c r="C436" s="979" t="str">
        <f>C377</f>
        <v>N NOM DE VOTRE RECETTE | collez la--FAMILLE| Auteur &gt; VOUS</v>
      </c>
      <c r="D436" s="980">
        <f>D377</f>
        <v>1</v>
      </c>
      <c r="E436" s="979" t="str">
        <f>E377</f>
        <v>coupe</v>
      </c>
      <c r="F436" s="981" t="str">
        <f>F377</f>
        <v>Recette mère ► Desserts assiette</v>
      </c>
      <c r="G436" s="780"/>
      <c r="H436" s="780"/>
      <c r="I436" s="780"/>
      <c r="J436" s="196"/>
      <c r="K436" s="1083">
        <v>0</v>
      </c>
      <c r="L436" s="1083">
        <v>0</v>
      </c>
      <c r="M436" s="1083">
        <v>0</v>
      </c>
      <c r="N436" s="739">
        <v>0.2</v>
      </c>
      <c r="O436" s="439">
        <v>0.33300000000000002</v>
      </c>
      <c r="P436" s="439">
        <v>0.25</v>
      </c>
      <c r="Q436" s="439">
        <v>0.5</v>
      </c>
      <c r="R436" s="439">
        <v>1E-3</v>
      </c>
      <c r="S436" s="439">
        <v>0.01</v>
      </c>
      <c r="T436" s="439">
        <v>0.1</v>
      </c>
      <c r="U436" s="439">
        <v>1</v>
      </c>
      <c r="V436" s="437">
        <v>1</v>
      </c>
      <c r="W436" s="437">
        <v>1E-3</v>
      </c>
      <c r="X436" s="1083">
        <v>0</v>
      </c>
      <c r="Y436" s="437">
        <v>0.5</v>
      </c>
      <c r="Z436" s="437">
        <v>0.33333000000000002</v>
      </c>
      <c r="AA436" s="740">
        <v>0.25</v>
      </c>
      <c r="AE436" s="9">
        <v>1</v>
      </c>
    </row>
    <row r="437" spans="2:31" ht="15.75">
      <c r="B437" s="1332" t="s">
        <v>6</v>
      </c>
      <c r="C437" s="979" t="str">
        <f>C377</f>
        <v>N NOM DE VOTRE RECETTE | collez la--FAMILLE| Auteur &gt; VOUS</v>
      </c>
      <c r="D437" s="980">
        <f>D377</f>
        <v>1</v>
      </c>
      <c r="E437" s="979" t="str">
        <f>E377</f>
        <v>coupe</v>
      </c>
      <c r="F437" s="981" t="str">
        <f>F377</f>
        <v>Recette mère ► Desserts assiette</v>
      </c>
      <c r="G437" s="780"/>
      <c r="H437" s="780"/>
      <c r="I437" s="780"/>
      <c r="J437" s="196" t="str">
        <f>J435</f>
        <v>Collez dans Col.10 ►</v>
      </c>
      <c r="K437" s="1082" t="s">
        <v>57</v>
      </c>
      <c r="L437" s="1082" t="s">
        <v>57</v>
      </c>
      <c r="M437" s="1082" t="s">
        <v>57</v>
      </c>
      <c r="N437" s="781" t="s">
        <v>77</v>
      </c>
      <c r="O437" s="781" t="s">
        <v>76</v>
      </c>
      <c r="P437" s="56" t="s">
        <v>75</v>
      </c>
      <c r="Q437" s="56" t="s">
        <v>74</v>
      </c>
      <c r="R437" s="56" t="s">
        <v>52</v>
      </c>
      <c r="S437" s="49" t="s">
        <v>73</v>
      </c>
      <c r="T437" s="49" t="s">
        <v>72</v>
      </c>
      <c r="U437" s="49" t="s">
        <v>54</v>
      </c>
      <c r="V437" s="782" t="s">
        <v>68</v>
      </c>
      <c r="W437" s="783" t="s">
        <v>51</v>
      </c>
      <c r="X437" s="1082" t="s">
        <v>57</v>
      </c>
      <c r="Y437" s="783" t="s">
        <v>71</v>
      </c>
      <c r="Z437" s="782" t="s">
        <v>70</v>
      </c>
      <c r="AA437" s="784" t="s">
        <v>69</v>
      </c>
      <c r="AE437" s="9">
        <v>1</v>
      </c>
    </row>
    <row r="438" spans="2:31" ht="15.75">
      <c r="B438" s="1332" t="s">
        <v>6</v>
      </c>
      <c r="C438" s="979" t="str">
        <f>C377</f>
        <v>N NOM DE VOTRE RECETTE | collez la--FAMILLE| Auteur &gt; VOUS</v>
      </c>
      <c r="D438" s="980">
        <f>D377</f>
        <v>1</v>
      </c>
      <c r="E438" s="979" t="str">
        <f>E377</f>
        <v>coupe</v>
      </c>
      <c r="F438" s="981" t="str">
        <f>F377</f>
        <v>Recette mère ► Desserts assiette</v>
      </c>
      <c r="G438" s="780"/>
      <c r="H438" s="780"/>
      <c r="I438" s="780"/>
      <c r="J438" s="196"/>
      <c r="K438" s="1083">
        <v>0</v>
      </c>
      <c r="L438" s="1083">
        <v>0</v>
      </c>
      <c r="M438" s="1083">
        <v>0</v>
      </c>
      <c r="N438" s="739">
        <v>1E-3</v>
      </c>
      <c r="O438" s="439">
        <v>4.0000000000000001E-3</v>
      </c>
      <c r="P438" s="439">
        <v>0.22500000000000001</v>
      </c>
      <c r="Q438" s="439">
        <v>0.1</v>
      </c>
      <c r="R438" s="439">
        <v>1.4999999999999999E-2</v>
      </c>
      <c r="S438" s="439">
        <v>5.0000000000000001E-3</v>
      </c>
      <c r="T438" s="439">
        <v>5.0000000000000001E-3</v>
      </c>
      <c r="U438" s="439">
        <v>0.35</v>
      </c>
      <c r="V438" s="437">
        <v>2.835E-2</v>
      </c>
      <c r="W438" s="437">
        <v>0.13</v>
      </c>
      <c r="X438" s="1083">
        <v>0</v>
      </c>
      <c r="Y438" s="437">
        <v>0.22500000000000001</v>
      </c>
      <c r="Z438" s="437">
        <v>0.23</v>
      </c>
      <c r="AA438" s="740">
        <v>0.2</v>
      </c>
      <c r="AE438" s="9">
        <v>1</v>
      </c>
    </row>
    <row r="439" spans="2:31" ht="18.75">
      <c r="B439" s="1332" t="s">
        <v>6</v>
      </c>
      <c r="C439" s="1026" t="str">
        <f>C377</f>
        <v>N NOM DE VOTRE RECETTE | collez la--FAMILLE| Auteur &gt; VOUS</v>
      </c>
      <c r="D439" s="1027">
        <f>D377</f>
        <v>1</v>
      </c>
      <c r="E439" s="1027" t="str">
        <f>E377</f>
        <v>coupe</v>
      </c>
      <c r="F439" s="1028" t="str">
        <f>F377</f>
        <v>Recette mère ► Desserts assiette</v>
      </c>
      <c r="G439" s="811"/>
      <c r="H439" s="811"/>
      <c r="I439" s="811"/>
      <c r="J439" s="811"/>
      <c r="K439" s="811"/>
      <c r="L439" s="441" t="s">
        <v>664</v>
      </c>
      <c r="M439" s="817" t="str">
        <f ca="1">"⓬  PHASES DE PROGRESSION  ▼  largeur "&amp;SUM(N369:V369)</f>
        <v>⓬  PHASES DE PROGRESSION  ▼  largeur 142</v>
      </c>
      <c r="N439" s="785"/>
      <c r="O439" s="1005"/>
      <c r="P439" s="1005"/>
      <c r="Q439" s="1005"/>
      <c r="R439" s="809"/>
      <c r="S439" s="786"/>
      <c r="T439" s="812"/>
      <c r="U439" s="812"/>
      <c r="V439" s="787"/>
      <c r="W439" s="787"/>
      <c r="X439" s="787"/>
      <c r="Y439" s="787"/>
      <c r="Z439" s="787"/>
      <c r="AA439" s="57" t="s">
        <v>80</v>
      </c>
      <c r="AE439" s="9">
        <v>1</v>
      </c>
    </row>
    <row r="440" spans="2:31" ht="18.75">
      <c r="B440" s="1332" t="s">
        <v>6</v>
      </c>
      <c r="C440" s="979" t="str">
        <f>C377</f>
        <v>N NOM DE VOTRE RECETTE | collez la--FAMILLE| Auteur &gt; VOUS</v>
      </c>
      <c r="D440" s="980">
        <f>D377</f>
        <v>1</v>
      </c>
      <c r="E440" s="979" t="str">
        <f>E377</f>
        <v>coupe</v>
      </c>
      <c r="F440" s="981" t="str">
        <f>F377</f>
        <v>Recette mère ► Desserts assiette</v>
      </c>
      <c r="G440" s="720"/>
      <c r="H440" s="720"/>
      <c r="I440" s="720"/>
      <c r="J440" s="720"/>
      <c r="K440" s="960" t="str" cm="1">
        <f t="array" ref="K440">IF(SUMPRODUCT((N440:U440&lt;&gt;"")*1)=0,"",SUMPRODUCT((N440:U440&lt;&gt;"")*(LEN(TRIM(SUBSTITUTE(N440:U440,CHAR(160)," "))) - LEN(SUBSTITUTE(TRIM(SUBSTITUTE(N440:U440,CHAR(160)," "))," ","")) + 1)) &amp; " mot" &amp; IF(SUMPRODUCT((N440:U440&lt;&gt;"")*(LEN(TRIM(SUBSTITUTE(N440:U440,CHAR(160)," "))) - LEN(SUBSTITUTE(TRIM(SUBSTITUTE(N440:U440,CHAR(160)," "))," ","")) + 1))&gt;1,"s",""))</f>
        <v>7 mots</v>
      </c>
      <c r="L440" s="961" t="str" cm="1">
        <f t="array" ref="L440">SUMPRODUCT(--(N440:U440&lt;&gt;""), LEN(TRIM(SUBSTITUTE(N440:U440, CHAR(160), "")))) &amp; " Car."</f>
        <v>30 Car.</v>
      </c>
      <c r="M440" s="1087">
        <v>0</v>
      </c>
      <c r="N440" s="61" t="s">
        <v>84</v>
      </c>
      <c r="O440" s="61"/>
      <c r="P440" s="61"/>
      <c r="Q440" s="61"/>
      <c r="R440" s="61"/>
      <c r="S440" s="61"/>
      <c r="T440" s="61"/>
      <c r="U440" s="1035"/>
      <c r="V440" s="19"/>
      <c r="W440" s="1036" t="s">
        <v>901</v>
      </c>
      <c r="X440" s="715">
        <v>120</v>
      </c>
      <c r="Y440" s="1038" t="str">
        <f>Y374</f>
        <v>⓫  Dupliquée pour</v>
      </c>
      <c r="Z440" s="1039">
        <f>Z374</f>
        <v>727</v>
      </c>
      <c r="AA440" s="1040" t="str">
        <f>AA374</f>
        <v>portions</v>
      </c>
      <c r="AE440" s="9">
        <v>1</v>
      </c>
    </row>
    <row r="441" spans="2:31" ht="15.75">
      <c r="B441" s="1332" t="s">
        <v>6</v>
      </c>
      <c r="C441" s="979" t="str">
        <f>C377</f>
        <v>N NOM DE VOTRE RECETTE | collez la--FAMILLE| Auteur &gt; VOUS</v>
      </c>
      <c r="D441" s="980">
        <f>D377</f>
        <v>1</v>
      </c>
      <c r="E441" s="979" t="str">
        <f>E377</f>
        <v>coupe</v>
      </c>
      <c r="F441" s="981" t="str">
        <f>F377</f>
        <v>Recette mère ► Desserts assiette</v>
      </c>
      <c r="G441" s="813"/>
      <c r="H441" s="58"/>
      <c r="I441" s="58" t="s">
        <v>83</v>
      </c>
      <c r="J441" s="59">
        <f>ROWS(K441:K441)</f>
        <v>1</v>
      </c>
      <c r="K441" s="60" t="str" cm="1">
        <f t="array" ref="K441">IF(SUMPRODUCT((N441:U441&lt;&gt;"")*1)=0,"",SUMPRODUCT((N441:U441&lt;&gt;"")*(LEN(TRIM(SUBSTITUTE(N441:U441,CHAR(160)," "))) - LEN(SUBSTITUTE(TRIM(SUBSTITUTE(N441:U441,CHAR(160)," "))," ","")) + 1)) &amp; " mot" &amp; IF(SUMPRODUCT((N441:U441&lt;&gt;"")*(LEN(TRIM(SUBSTITUTE(N441:U441,CHAR(160)," "))) - LEN(SUBSTITUTE(TRIM(SUBSTITUTE(N441:U441,CHAR(160)," "))," ","")) + 1))&gt;1,"s",""))</f>
        <v/>
      </c>
      <c r="L441" s="788" t="str" cm="1">
        <f t="array" ref="L441">SUMPRODUCT(--(N441:U441&lt;&gt;""), LEN(TRIM(SUBSTITUTE(N441:U441, CHAR(160), "")))) &amp; " Car."</f>
        <v>0 Car.</v>
      </c>
      <c r="M441" s="70" t="str">
        <f>IF(ISBLANK(N441),"",LARGE(M440:M440,1)+1)</f>
        <v/>
      </c>
      <c r="N441" s="61"/>
      <c r="O441" s="61"/>
      <c r="P441" s="61"/>
      <c r="Q441" s="61"/>
      <c r="R441" s="61"/>
      <c r="S441" s="61"/>
      <c r="T441" s="61"/>
      <c r="U441" s="944"/>
      <c r="V441" s="19"/>
      <c r="W441" s="944" t="str">
        <f>"Poids de sauce par "&amp;X445</f>
        <v>Poids de sauce par barquette(s)</v>
      </c>
      <c r="X441" s="736">
        <v>60</v>
      </c>
      <c r="Y441" s="196" t="s">
        <v>612</v>
      </c>
      <c r="Z441" s="710">
        <f>W426/Z440</f>
        <v>0</v>
      </c>
      <c r="AA441" s="816"/>
      <c r="AE441" s="9">
        <v>1</v>
      </c>
    </row>
    <row r="442" spans="2:31" ht="23.25">
      <c r="B442" s="1332" t="s">
        <v>6</v>
      </c>
      <c r="C442" s="979" t="str">
        <f>C377</f>
        <v>N NOM DE VOTRE RECETTE | collez la--FAMILLE| Auteur &gt; VOUS</v>
      </c>
      <c r="D442" s="980">
        <f>D377</f>
        <v>1</v>
      </c>
      <c r="E442" s="979" t="str">
        <f>E377</f>
        <v>coupe</v>
      </c>
      <c r="F442" s="981" t="str">
        <f>F377</f>
        <v>Recette mère ► Desserts assiette</v>
      </c>
      <c r="G442" s="813"/>
      <c r="H442" s="813"/>
      <c r="I442" s="813"/>
      <c r="J442" s="59">
        <f>ROWS(K441:K442)</f>
        <v>2</v>
      </c>
      <c r="K442" s="60" t="str" cm="1">
        <f t="array" ref="K442">IF(SUMPRODUCT((N442:U442&lt;&gt;"")*1)=0,"",SUMPRODUCT((N442:U442&lt;&gt;"")*(LEN(TRIM(SUBSTITUTE(N442:U442,CHAR(160)," "))) - LEN(SUBSTITUTE(TRIM(SUBSTITUTE(N442:U442,CHAR(160)," "))," ","")) + 1)) &amp; " mot" &amp; IF(SUMPRODUCT((N442:U442&lt;&gt;"")*(LEN(TRIM(SUBSTITUTE(N442:U442,CHAR(160)," "))) - LEN(SUBSTITUTE(TRIM(SUBSTITUTE(N442:U442,CHAR(160)," "))," ","")) + 1))&gt;1,"s",""))</f>
        <v/>
      </c>
      <c r="L442" s="788" t="str" cm="1">
        <f t="array" ref="L442">SUMPRODUCT(--(N442:U442&lt;&gt;""), LEN(TRIM(SUBSTITUTE(N442:U442, CHAR(160), "")))) &amp; " Car."</f>
        <v>0 Car.</v>
      </c>
      <c r="M442" s="70" t="str">
        <f>IF(ISBLANK(N442),"",LARGE(M440:M441,1)+1)</f>
        <v/>
      </c>
      <c r="N442" s="61"/>
      <c r="O442" s="87"/>
      <c r="P442" s="61"/>
      <c r="Q442" s="61"/>
      <c r="R442" s="61"/>
      <c r="S442" s="61"/>
      <c r="T442" s="61"/>
      <c r="U442" s="1046"/>
      <c r="V442" s="19"/>
      <c r="W442" s="1046" t="str">
        <f>"Prix d'1  "&amp;X445</f>
        <v>Prix d'1  barquette(s)</v>
      </c>
      <c r="X442" s="716">
        <v>1</v>
      </c>
      <c r="Y442" s="1041"/>
      <c r="Z442" s="1042" t="s">
        <v>81</v>
      </c>
      <c r="AA442" s="1043" t="s">
        <v>82</v>
      </c>
      <c r="AE442" s="9">
        <v>1</v>
      </c>
    </row>
    <row r="443" spans="2:31" ht="23.25">
      <c r="B443" s="1332" t="s">
        <v>6</v>
      </c>
      <c r="C443" s="979" t="str">
        <f>C377</f>
        <v>N NOM DE VOTRE RECETTE | collez la--FAMILLE| Auteur &gt; VOUS</v>
      </c>
      <c r="D443" s="980">
        <f>D377</f>
        <v>1</v>
      </c>
      <c r="E443" s="979" t="str">
        <f>E377</f>
        <v>coupe</v>
      </c>
      <c r="F443" s="981" t="str">
        <f>F377</f>
        <v>Recette mère ► Desserts assiette</v>
      </c>
      <c r="G443" s="813"/>
      <c r="H443" s="813"/>
      <c r="I443" s="813"/>
      <c r="J443" s="59">
        <f>ROWS(K441:K443)</f>
        <v>3</v>
      </c>
      <c r="K443" s="60" t="str" cm="1">
        <f t="array" ref="K443">IF(SUMPRODUCT((N443:U443&lt;&gt;"")*1)=0,"",SUMPRODUCT((N443:U443&lt;&gt;"")*(LEN(TRIM(SUBSTITUTE(N443:U443,CHAR(160)," "))) - LEN(SUBSTITUTE(TRIM(SUBSTITUTE(N443:U443,CHAR(160)," "))," ","")) + 1)) &amp; " mot" &amp; IF(SUMPRODUCT((N443:U443&lt;&gt;"")*(LEN(TRIM(SUBSTITUTE(N443:U443,CHAR(160)," "))) - LEN(SUBSTITUTE(TRIM(SUBSTITUTE(N443:U443,CHAR(160)," "))," ","")) + 1))&gt;1,"s",""))</f>
        <v/>
      </c>
      <c r="L443" s="788" t="str" cm="1">
        <f t="array" ref="L443">SUMPRODUCT(--(N443:U443&lt;&gt;""), LEN(TRIM(SUBSTITUTE(N443:U443, CHAR(160), "")))) &amp; " Car."</f>
        <v>0 Car.</v>
      </c>
      <c r="M443" s="70" t="str">
        <f>IF(ISBLANK(N443),"",LARGE(M440:M442,1)+1)</f>
        <v/>
      </c>
      <c r="N443" s="61"/>
      <c r="O443" s="87"/>
      <c r="P443" s="61"/>
      <c r="Q443" s="61"/>
      <c r="R443" s="61"/>
      <c r="S443" s="61"/>
      <c r="T443" s="61"/>
      <c r="U443" s="1037"/>
      <c r="V443" s="19"/>
      <c r="W443" s="1037" t="str">
        <f>"Nb de  "&amp;X445</f>
        <v>Nb de  barquette(s)</v>
      </c>
      <c r="X443" s="737">
        <v>250</v>
      </c>
      <c r="Y443" s="1041"/>
      <c r="Z443" s="1044" t="s">
        <v>85</v>
      </c>
      <c r="AA443" s="1043" t="s">
        <v>82</v>
      </c>
      <c r="AE443" s="9">
        <v>1</v>
      </c>
    </row>
    <row r="444" spans="2:31" ht="16.5" thickBot="1">
      <c r="B444" s="1332" t="s">
        <v>6</v>
      </c>
      <c r="C444" s="979" t="str">
        <f>C377</f>
        <v>N NOM DE VOTRE RECETTE | collez la--FAMILLE| Auteur &gt; VOUS</v>
      </c>
      <c r="D444" s="980">
        <f>D377</f>
        <v>1</v>
      </c>
      <c r="E444" s="979" t="str">
        <f>E377</f>
        <v>coupe</v>
      </c>
      <c r="F444" s="981" t="str">
        <f>F377</f>
        <v>Recette mère ► Desserts assiette</v>
      </c>
      <c r="G444" s="813"/>
      <c r="H444" s="813"/>
      <c r="I444" s="813"/>
      <c r="J444" s="59">
        <f>ROWS(K441:K444)</f>
        <v>4</v>
      </c>
      <c r="K444" s="60" t="str" cm="1">
        <f t="array" ref="K444">IF(SUMPRODUCT((N444:U444&lt;&gt;"")*1)=0,"",SUMPRODUCT((N444:U444&lt;&gt;"")*(LEN(TRIM(SUBSTITUTE(N444:U444,CHAR(160)," "))) - LEN(SUBSTITUTE(TRIM(SUBSTITUTE(N444:U444,CHAR(160)," "))," ","")) + 1)) &amp; " mot" &amp; IF(SUMPRODUCT((N444:U444&lt;&gt;"")*(LEN(TRIM(SUBSTITUTE(N444:U444,CHAR(160)," "))) - LEN(SUBSTITUTE(TRIM(SUBSTITUTE(N444:U444,CHAR(160)," "))," ","")) + 1))&gt;1,"s",""))</f>
        <v/>
      </c>
      <c r="L444" s="788" t="str" cm="1">
        <f t="array" ref="L444">SUMPRODUCT(--(N444:U444&lt;&gt;""), LEN(TRIM(SUBSTITUTE(N444:U444, CHAR(160), "")))) &amp; " Car."</f>
        <v>0 Car.</v>
      </c>
      <c r="M444" s="70" t="str">
        <f>IF(ISBLANK(N444),"",LARGE(M440:M443,1)+1)</f>
        <v/>
      </c>
      <c r="N444" s="61"/>
      <c r="O444" s="87"/>
      <c r="P444" s="61"/>
      <c r="Q444" s="61"/>
      <c r="R444" s="61"/>
      <c r="S444" s="61"/>
      <c r="T444" s="61"/>
      <c r="U444" s="1047"/>
      <c r="V444" s="19"/>
      <c r="W444" s="1047" t="str">
        <f>"Prix des "&amp;X445</f>
        <v>Prix des barquette(s)</v>
      </c>
      <c r="X444" s="1075">
        <f>X443*X442</f>
        <v>250</v>
      </c>
      <c r="Y444" s="1041"/>
      <c r="Z444" s="1041"/>
      <c r="AA444" s="1045"/>
      <c r="AE444" s="9">
        <v>1</v>
      </c>
    </row>
    <row r="445" spans="2:31" ht="16.5" thickBot="1">
      <c r="B445" s="1332" t="s">
        <v>6</v>
      </c>
      <c r="C445" s="979" t="str">
        <f>C377</f>
        <v>N NOM DE VOTRE RECETTE | collez la--FAMILLE| Auteur &gt; VOUS</v>
      </c>
      <c r="D445" s="980">
        <f>D377</f>
        <v>1</v>
      </c>
      <c r="E445" s="979" t="str">
        <f>E377</f>
        <v>coupe</v>
      </c>
      <c r="F445" s="981" t="str">
        <f>F377</f>
        <v>Recette mère ► Desserts assiette</v>
      </c>
      <c r="G445" s="813"/>
      <c r="H445" s="813"/>
      <c r="I445" s="813"/>
      <c r="J445" s="59">
        <f>ROWS(K441:K445)</f>
        <v>5</v>
      </c>
      <c r="K445" s="60" t="str" cm="1">
        <f t="array" ref="K445">IF(SUMPRODUCT((N445:U445&lt;&gt;"")*1)=0,"",SUMPRODUCT((N445:U445&lt;&gt;"")*(LEN(TRIM(SUBSTITUTE(N445:U445,CHAR(160)," "))) - LEN(SUBSTITUTE(TRIM(SUBSTITUTE(N445:U445,CHAR(160)," "))," ","")) + 1)) &amp; " mot" &amp; IF(SUMPRODUCT((N445:U445&lt;&gt;"")*(LEN(TRIM(SUBSTITUTE(N445:U445,CHAR(160)," "))) - LEN(SUBSTITUTE(TRIM(SUBSTITUTE(N445:U445,CHAR(160)," "))," ","")) + 1))&gt;1,"s",""))</f>
        <v/>
      </c>
      <c r="L445" s="788" t="str" cm="1">
        <f t="array" ref="L445">SUMPRODUCT(--(N445:U445&lt;&gt;""), LEN(TRIM(SUBSTITUTE(N445:U445, CHAR(160), "")))) &amp; " Car."</f>
        <v>0 Car.</v>
      </c>
      <c r="M445" s="1087">
        <v>0</v>
      </c>
      <c r="N445" s="61"/>
      <c r="O445" s="87"/>
      <c r="P445" s="61"/>
      <c r="Q445" s="61"/>
      <c r="R445" s="61"/>
      <c r="S445" s="61"/>
      <c r="T445" s="61"/>
      <c r="U445" s="61"/>
      <c r="V445" s="19"/>
      <c r="W445" s="1077" t="s">
        <v>899</v>
      </c>
      <c r="X445" s="1076" t="s">
        <v>900</v>
      </c>
      <c r="Y445" s="1074"/>
      <c r="Z445" s="536"/>
      <c r="AA445" s="893"/>
      <c r="AE445" s="9">
        <v>1</v>
      </c>
    </row>
    <row r="446" spans="2:31" ht="15.75">
      <c r="B446" s="1332" t="s">
        <v>6</v>
      </c>
      <c r="C446" s="979" t="str">
        <f>C377</f>
        <v>N NOM DE VOTRE RECETTE | collez la--FAMILLE| Auteur &gt; VOUS</v>
      </c>
      <c r="D446" s="980">
        <f>D377</f>
        <v>1</v>
      </c>
      <c r="E446" s="979" t="str">
        <f>E377</f>
        <v>coupe</v>
      </c>
      <c r="F446" s="981" t="str">
        <f>F377</f>
        <v>Recette mère ► Desserts assiette</v>
      </c>
      <c r="G446" s="813"/>
      <c r="H446" s="813"/>
      <c r="I446" s="813"/>
      <c r="J446" s="59">
        <f>ROWS(K441:K446)</f>
        <v>6</v>
      </c>
      <c r="K446" s="60" t="str" cm="1">
        <f t="array" ref="K446">IF(SUMPRODUCT((N446:U446&lt;&gt;"")*1)=0,"",SUMPRODUCT((N446:U446&lt;&gt;"")*(LEN(TRIM(SUBSTITUTE(N446:U446,CHAR(160)," "))) - LEN(SUBSTITUTE(TRIM(SUBSTITUTE(N446:U446,CHAR(160)," "))," ","")) + 1)) &amp; " mot" &amp; IF(SUMPRODUCT((N446:U446&lt;&gt;"")*(LEN(TRIM(SUBSTITUTE(N446:U446,CHAR(160)," "))) - LEN(SUBSTITUTE(TRIM(SUBSTITUTE(N446:U446,CHAR(160)," "))," ","")) + 1))&gt;1,"s",""))</f>
        <v/>
      </c>
      <c r="L446" s="788" t="str" cm="1">
        <f t="array" ref="L446">SUMPRODUCT(--(N446:U446&lt;&gt;""), LEN(TRIM(SUBSTITUTE(N446:U446, CHAR(160), "")))) &amp; " Car."</f>
        <v>0 Car.</v>
      </c>
      <c r="M446" s="805" t="s">
        <v>593</v>
      </c>
      <c r="N446" s="96"/>
      <c r="O446" s="87"/>
      <c r="P446" s="61"/>
      <c r="Q446" s="61"/>
      <c r="R446" s="61"/>
      <c r="S446" s="61"/>
      <c r="T446" s="61"/>
      <c r="U446" s="61"/>
      <c r="V446" s="61"/>
      <c r="W446" s="61"/>
      <c r="X446" s="1073"/>
      <c r="Y446" s="61"/>
      <c r="Z446" s="63" t="s">
        <v>86</v>
      </c>
      <c r="AA446" s="64">
        <v>3.472222222222222E-3</v>
      </c>
      <c r="AE446" s="9">
        <v>1</v>
      </c>
    </row>
    <row r="447" spans="2:31" ht="15.75">
      <c r="B447" s="1332" t="s">
        <v>6</v>
      </c>
      <c r="C447" s="979" t="str">
        <f>C377</f>
        <v>N NOM DE VOTRE RECETTE | collez la--FAMILLE| Auteur &gt; VOUS</v>
      </c>
      <c r="D447" s="980">
        <f>D377</f>
        <v>1</v>
      </c>
      <c r="E447" s="979" t="str">
        <f>E377</f>
        <v>coupe</v>
      </c>
      <c r="F447" s="981" t="str">
        <f>F377</f>
        <v>Recette mère ► Desserts assiette</v>
      </c>
      <c r="G447" s="813"/>
      <c r="H447" s="813"/>
      <c r="I447" s="813"/>
      <c r="J447" s="59">
        <f>ROWS(K441:K447)</f>
        <v>7</v>
      </c>
      <c r="K447" s="60" t="str" cm="1">
        <f t="array" ref="K447">IF(SUMPRODUCT((N447:U447&lt;&gt;"")*1)=0,"",SUMPRODUCT((N447:U447&lt;&gt;"")*(LEN(TRIM(SUBSTITUTE(N447:U447,CHAR(160)," "))) - LEN(SUBSTITUTE(TRIM(SUBSTITUTE(N447:U447,CHAR(160)," "))," ","")) + 1)) &amp; " mot" &amp; IF(SUMPRODUCT((N447:U447&lt;&gt;"")*(LEN(TRIM(SUBSTITUTE(N447:U447,CHAR(160)," "))) - LEN(SUBSTITUTE(TRIM(SUBSTITUTE(N447:U447,CHAR(160)," "))," ","")) + 1))&gt;1,"s",""))</f>
        <v/>
      </c>
      <c r="L447" s="788" t="str" cm="1">
        <f t="array" ref="L447">SUMPRODUCT(--(N447:U447&lt;&gt;""), LEN(TRIM(SUBSTITUTE(N447:U447, CHAR(160), "")))) &amp; " Car."</f>
        <v>0 Car.</v>
      </c>
      <c r="M447" s="71" t="str">
        <f>IF(ISBLANK(N447),"",LARGE(M445:M446,1)+1)</f>
        <v/>
      </c>
      <c r="N447" s="87"/>
      <c r="O447" s="87"/>
      <c r="P447" s="87"/>
      <c r="Q447" s="87"/>
      <c r="R447" s="87"/>
      <c r="S447" s="87"/>
      <c r="T447" s="87"/>
      <c r="U447" s="87"/>
      <c r="V447" s="87"/>
      <c r="W447" s="87"/>
      <c r="X447" s="87"/>
      <c r="Y447" s="87"/>
      <c r="Z447" s="63" t="s">
        <v>87</v>
      </c>
      <c r="AA447" s="65">
        <v>1.0416666666666666E-2</v>
      </c>
      <c r="AE447" s="9">
        <v>1</v>
      </c>
    </row>
    <row r="448" spans="2:31" ht="15.75">
      <c r="B448" s="1332" t="s">
        <v>6</v>
      </c>
      <c r="C448" s="979" t="str">
        <f>C377</f>
        <v>N NOM DE VOTRE RECETTE | collez la--FAMILLE| Auteur &gt; VOUS</v>
      </c>
      <c r="D448" s="980">
        <f>D377</f>
        <v>1</v>
      </c>
      <c r="E448" s="979" t="str">
        <f>E377</f>
        <v>coupe</v>
      </c>
      <c r="F448" s="981" t="str">
        <f>F377</f>
        <v>Recette mère ► Desserts assiette</v>
      </c>
      <c r="G448" s="813"/>
      <c r="H448" s="813"/>
      <c r="I448" s="813"/>
      <c r="J448" s="59">
        <f>ROWS(K441:K448)</f>
        <v>8</v>
      </c>
      <c r="K448" s="60" t="str" cm="1">
        <f t="array" ref="K448">IF(SUMPRODUCT((N448:U448&lt;&gt;"")*1)=0,"",SUMPRODUCT((N448:U448&lt;&gt;"")*(LEN(TRIM(SUBSTITUTE(N448:U448,CHAR(160)," "))) - LEN(SUBSTITUTE(TRIM(SUBSTITUTE(N448:U448,CHAR(160)," "))," ","")) + 1)) &amp; " mot" &amp; IF(SUMPRODUCT((N448:U448&lt;&gt;"")*(LEN(TRIM(SUBSTITUTE(N448:U448,CHAR(160)," "))) - LEN(SUBSTITUTE(TRIM(SUBSTITUTE(N448:U448,CHAR(160)," "))," ","")) + 1))&gt;1,"s",""))</f>
        <v/>
      </c>
      <c r="L448" s="788" t="str" cm="1">
        <f t="array" ref="L448">SUMPRODUCT(--(N448:U448&lt;&gt;""), LEN(TRIM(SUBSTITUTE(N448:U448, CHAR(160), "")))) &amp; " Car."</f>
        <v>0 Car.</v>
      </c>
      <c r="M448" s="71" t="str">
        <f>IF(ISBLANK(N448),"",LARGE(M445:M447,1)+1)</f>
        <v/>
      </c>
      <c r="N448" s="87"/>
      <c r="O448" s="87"/>
      <c r="P448" s="87"/>
      <c r="Q448" s="87"/>
      <c r="R448" s="87"/>
      <c r="S448" s="87"/>
      <c r="T448" s="87"/>
      <c r="U448" s="87"/>
      <c r="V448" s="87"/>
      <c r="W448" s="87"/>
      <c r="X448" s="87"/>
      <c r="Y448" s="87"/>
      <c r="Z448" s="63" t="s">
        <v>88</v>
      </c>
      <c r="AA448" s="66">
        <v>2.0833333333333332E-2</v>
      </c>
      <c r="AE448" s="9">
        <v>1</v>
      </c>
    </row>
    <row r="449" spans="2:31" ht="15.75">
      <c r="B449" s="1332" t="s">
        <v>6</v>
      </c>
      <c r="C449" s="979" t="str">
        <f>C377</f>
        <v>N NOM DE VOTRE RECETTE | collez la--FAMILLE| Auteur &gt; VOUS</v>
      </c>
      <c r="D449" s="980">
        <f>D377</f>
        <v>1</v>
      </c>
      <c r="E449" s="979" t="str">
        <f>E377</f>
        <v>coupe</v>
      </c>
      <c r="F449" s="981" t="str">
        <f>F377</f>
        <v>Recette mère ► Desserts assiette</v>
      </c>
      <c r="G449" s="813"/>
      <c r="H449" s="813"/>
      <c r="I449" s="813"/>
      <c r="J449" s="59">
        <f>ROWS(K441:K449)</f>
        <v>9</v>
      </c>
      <c r="K449" s="60" t="str" cm="1">
        <f t="array" ref="K449">IF(SUMPRODUCT((N449:U449&lt;&gt;"")*1)=0,"",SUMPRODUCT((N449:U449&lt;&gt;"")*(LEN(TRIM(SUBSTITUTE(N449:U449,CHAR(160)," "))) - LEN(SUBSTITUTE(TRIM(SUBSTITUTE(N449:U449,CHAR(160)," "))," ","")) + 1)) &amp; " mot" &amp; IF(SUMPRODUCT((N449:U449&lt;&gt;"")*(LEN(TRIM(SUBSTITUTE(N449:U449,CHAR(160)," "))) - LEN(SUBSTITUTE(TRIM(SUBSTITUTE(N449:U449,CHAR(160)," "))," ","")) + 1))&gt;1,"s",""))</f>
        <v/>
      </c>
      <c r="L449" s="788" t="str" cm="1">
        <f t="array" ref="L449">SUMPRODUCT(--(N449:U449&lt;&gt;""), LEN(TRIM(SUBSTITUTE(N449:U449, CHAR(160), "")))) &amp; " Car."</f>
        <v>0 Car.</v>
      </c>
      <c r="M449" s="71" t="str">
        <f>IF(ISBLANK(N449),"",LARGE(M445:M448,1)+1)</f>
        <v/>
      </c>
      <c r="N449" s="87"/>
      <c r="O449" s="87"/>
      <c r="P449" s="87"/>
      <c r="Q449" s="87"/>
      <c r="R449" s="87"/>
      <c r="S449" s="87"/>
      <c r="T449" s="87"/>
      <c r="U449" s="87"/>
      <c r="V449" s="87"/>
      <c r="W449" s="87"/>
      <c r="X449" s="87"/>
      <c r="Y449" s="87"/>
      <c r="Z449" s="67" t="s">
        <v>89</v>
      </c>
      <c r="AA449" s="68">
        <f>AA446+AA447+AA448</f>
        <v>3.4722222222222224E-2</v>
      </c>
      <c r="AE449" s="9">
        <v>1</v>
      </c>
    </row>
    <row r="450" spans="2:31" ht="15.75">
      <c r="B450" s="1332" t="s">
        <v>6</v>
      </c>
      <c r="C450" s="979" t="str">
        <f>C377</f>
        <v>N NOM DE VOTRE RECETTE | collez la--FAMILLE| Auteur &gt; VOUS</v>
      </c>
      <c r="D450" s="980">
        <f>D377</f>
        <v>1</v>
      </c>
      <c r="E450" s="979" t="str">
        <f>E377</f>
        <v>coupe</v>
      </c>
      <c r="F450" s="981" t="str">
        <f>F377</f>
        <v>Recette mère ► Desserts assiette</v>
      </c>
      <c r="G450" s="813"/>
      <c r="H450" s="813"/>
      <c r="I450" s="813"/>
      <c r="J450" s="59">
        <f>ROWS(K441:K450)</f>
        <v>10</v>
      </c>
      <c r="K450" s="60" t="str" cm="1">
        <f t="array" ref="K450">IF(SUMPRODUCT((N450:U450&lt;&gt;"")*1)=0,"",SUMPRODUCT((N450:U450&lt;&gt;"")*(LEN(TRIM(SUBSTITUTE(N450:U450,CHAR(160)," "))) - LEN(SUBSTITUTE(TRIM(SUBSTITUTE(N450:U450,CHAR(160)," "))," ","")) + 1)) &amp; " mot" &amp; IF(SUMPRODUCT((N450:U450&lt;&gt;"")*(LEN(TRIM(SUBSTITUTE(N450:U450,CHAR(160)," "))) - LEN(SUBSTITUTE(TRIM(SUBSTITUTE(N450:U450,CHAR(160)," "))," ","")) + 1))&gt;1,"s",""))</f>
        <v/>
      </c>
      <c r="L450" s="788" t="str" cm="1">
        <f t="array" ref="L450">SUMPRODUCT(--(N450:U450&lt;&gt;""), LEN(TRIM(SUBSTITUTE(N450:U450, CHAR(160), "")))) &amp; " Car."</f>
        <v>0 Car.</v>
      </c>
      <c r="M450" s="71" t="str">
        <f>IF(ISBLANK(N450),"",LARGE(M445:M449,1)+1)</f>
        <v/>
      </c>
      <c r="N450" s="87"/>
      <c r="O450" s="87"/>
      <c r="P450" s="87"/>
      <c r="Q450" s="87"/>
      <c r="R450" s="87"/>
      <c r="S450" s="87"/>
      <c r="T450" s="87"/>
      <c r="U450" s="87"/>
      <c r="V450" s="87"/>
      <c r="W450" s="1360" t="s">
        <v>119</v>
      </c>
      <c r="X450" s="552"/>
      <c r="Y450" s="552"/>
      <c r="Z450" s="552"/>
      <c r="AA450" s="98"/>
      <c r="AE450" s="9">
        <v>1</v>
      </c>
    </row>
    <row r="451" spans="2:31" ht="15.75">
      <c r="B451" s="1332" t="s">
        <v>6</v>
      </c>
      <c r="C451" s="979" t="str">
        <f>C377</f>
        <v>N NOM DE VOTRE RECETTE | collez la--FAMILLE| Auteur &gt; VOUS</v>
      </c>
      <c r="D451" s="980">
        <f>D377</f>
        <v>1</v>
      </c>
      <c r="E451" s="979" t="str">
        <f>E377</f>
        <v>coupe</v>
      </c>
      <c r="F451" s="981" t="str">
        <f>F377</f>
        <v>Recette mère ► Desserts assiette</v>
      </c>
      <c r="G451" s="813"/>
      <c r="H451" s="813"/>
      <c r="I451" s="813"/>
      <c r="J451" s="59">
        <f>ROWS(K441:K451)</f>
        <v>11</v>
      </c>
      <c r="K451" s="60" t="str" cm="1">
        <f t="array" ref="K451">IF(SUMPRODUCT((N451:U451&lt;&gt;"")*1)=0,"",SUMPRODUCT((N451:U451&lt;&gt;"")*(LEN(TRIM(SUBSTITUTE(N451:U451,CHAR(160)," "))) - LEN(SUBSTITUTE(TRIM(SUBSTITUTE(N451:U451,CHAR(160)," "))," ","")) + 1)) &amp; " mot" &amp; IF(SUMPRODUCT((N451:U451&lt;&gt;"")*(LEN(TRIM(SUBSTITUTE(N451:U451,CHAR(160)," "))) - LEN(SUBSTITUTE(TRIM(SUBSTITUTE(N451:U451,CHAR(160)," "))," ","")) + 1))&gt;1,"s",""))</f>
        <v/>
      </c>
      <c r="L451" s="788" t="str" cm="1">
        <f t="array" ref="L451">SUMPRODUCT(--(N451:U451&lt;&gt;""), LEN(TRIM(SUBSTITUTE(N451:U451, CHAR(160), "")))) &amp; " Car."</f>
        <v>0 Car.</v>
      </c>
      <c r="M451" s="71" t="str">
        <f>IF(ISBLANK(N451),"",LARGE(M445:M450,1)+1)</f>
        <v/>
      </c>
      <c r="N451" s="87"/>
      <c r="O451" s="87"/>
      <c r="P451" s="87"/>
      <c r="Q451" s="87"/>
      <c r="R451" s="87"/>
      <c r="S451" s="87"/>
      <c r="T451" s="87"/>
      <c r="U451" s="87"/>
      <c r="V451" s="87"/>
      <c r="W451" s="1361" t="s">
        <v>120</v>
      </c>
      <c r="X451" s="19"/>
      <c r="Y451" s="19"/>
      <c r="Z451" s="99" t="s">
        <v>121</v>
      </c>
      <c r="AA451" s="26">
        <f>W454*W452</f>
        <v>225</v>
      </c>
      <c r="AE451" s="9">
        <v>1</v>
      </c>
    </row>
    <row r="452" spans="2:31" ht="15.75">
      <c r="B452" s="1332" t="s">
        <v>6</v>
      </c>
      <c r="C452" s="979" t="str">
        <f>C377</f>
        <v>N NOM DE VOTRE RECETTE | collez la--FAMILLE| Auteur &gt; VOUS</v>
      </c>
      <c r="D452" s="980">
        <f>D377</f>
        <v>1</v>
      </c>
      <c r="E452" s="979" t="str">
        <f>E377</f>
        <v>coupe</v>
      </c>
      <c r="F452" s="981" t="str">
        <f>F377</f>
        <v>Recette mère ► Desserts assiette</v>
      </c>
      <c r="G452" s="813"/>
      <c r="H452" s="813"/>
      <c r="I452" s="813"/>
      <c r="J452" s="59">
        <f>ROWS(K441:K452)</f>
        <v>12</v>
      </c>
      <c r="K452" s="60" t="str" cm="1">
        <f t="array" ref="K452">IF(SUMPRODUCT((N452:U452&lt;&gt;"")*1)=0,"",SUMPRODUCT((N452:U452&lt;&gt;"")*(LEN(TRIM(SUBSTITUTE(N452:U452,CHAR(160)," "))) - LEN(SUBSTITUTE(TRIM(SUBSTITUTE(N452:U452,CHAR(160)," "))," ","")) + 1)) &amp; " mot" &amp; IF(SUMPRODUCT((N452:U452&lt;&gt;"")*(LEN(TRIM(SUBSTITUTE(N452:U452,CHAR(160)," "))) - LEN(SUBSTITUTE(TRIM(SUBSTITUTE(N452:U452,CHAR(160)," "))," ","")) + 1))&gt;1,"s",""))</f>
        <v/>
      </c>
      <c r="L452" s="788" t="str" cm="1">
        <f t="array" ref="L452">SUMPRODUCT(--(N452:U452&lt;&gt;""), LEN(TRIM(SUBSTITUTE(N452:U452, CHAR(160), "")))) &amp; " Car."</f>
        <v>0 Car.</v>
      </c>
      <c r="M452" s="71" t="str">
        <f>IF(ISBLANK(N452),"",LARGE(M445:M451,1)+1)</f>
        <v/>
      </c>
      <c r="N452" s="87"/>
      <c r="O452" s="87"/>
      <c r="P452" s="87"/>
      <c r="Q452" s="87"/>
      <c r="R452" s="87"/>
      <c r="S452" s="87"/>
      <c r="T452" s="87"/>
      <c r="U452" s="87"/>
      <c r="V452" s="87"/>
      <c r="W452" s="1362">
        <v>150</v>
      </c>
      <c r="X452" s="100" t="s">
        <v>122</v>
      </c>
      <c r="Y452" s="100"/>
      <c r="Z452" s="101" t="s">
        <v>123</v>
      </c>
      <c r="AA452" s="102"/>
      <c r="AE452" s="9">
        <v>1</v>
      </c>
    </row>
    <row r="453" spans="2:31" ht="15.75">
      <c r="B453" s="1332" t="s">
        <v>6</v>
      </c>
      <c r="C453" s="979" t="str">
        <f>C377</f>
        <v>N NOM DE VOTRE RECETTE | collez la--FAMILLE| Auteur &gt; VOUS</v>
      </c>
      <c r="D453" s="980">
        <f>D377</f>
        <v>1</v>
      </c>
      <c r="E453" s="979" t="str">
        <f>E377</f>
        <v>coupe</v>
      </c>
      <c r="F453" s="981" t="str">
        <f>F377</f>
        <v>Recette mère ► Desserts assiette</v>
      </c>
      <c r="G453" s="813"/>
      <c r="H453" s="813"/>
      <c r="I453" s="813"/>
      <c r="J453" s="59">
        <f>ROWS(K441:K453)</f>
        <v>13</v>
      </c>
      <c r="K453" s="60" t="str" cm="1">
        <f t="array" ref="K453">IF(SUMPRODUCT((N453:U453&lt;&gt;"")*1)=0,"",SUMPRODUCT((N453:U453&lt;&gt;"")*(LEN(TRIM(SUBSTITUTE(N453:U453,CHAR(160)," "))) - LEN(SUBSTITUTE(TRIM(SUBSTITUTE(N453:U453,CHAR(160)," "))," ","")) + 1)) &amp; " mot" &amp; IF(SUMPRODUCT((N453:U453&lt;&gt;"")*(LEN(TRIM(SUBSTITUTE(N453:U453,CHAR(160)," "))) - LEN(SUBSTITUTE(TRIM(SUBSTITUTE(N453:U453,CHAR(160)," "))," ","")) + 1))&gt;1,"s",""))</f>
        <v/>
      </c>
      <c r="L453" s="788" t="str" cm="1">
        <f t="array" ref="L453">SUMPRODUCT(--(N453:U453&lt;&gt;""), LEN(TRIM(SUBSTITUTE(N453:U453, CHAR(160), "")))) &amp; " Car."</f>
        <v>0 Car.</v>
      </c>
      <c r="M453" s="71" t="str">
        <f>IF(ISBLANK(N453),"",LARGE(M445:M452,1)+1)</f>
        <v/>
      </c>
      <c r="N453" s="87"/>
      <c r="O453" s="87"/>
      <c r="P453" s="87"/>
      <c r="Q453" s="87"/>
      <c r="R453" s="87"/>
      <c r="S453" s="87"/>
      <c r="T453" s="87"/>
      <c r="U453" s="87"/>
      <c r="V453" s="87"/>
      <c r="W453" s="1363" t="s">
        <v>124</v>
      </c>
      <c r="X453" s="103" t="s">
        <v>125</v>
      </c>
      <c r="Y453" s="103"/>
      <c r="Z453" s="103"/>
      <c r="AA453" s="104"/>
      <c r="AE453" s="9">
        <v>1</v>
      </c>
    </row>
    <row r="454" spans="2:31" ht="15.75">
      <c r="B454" s="1332" t="s">
        <v>6</v>
      </c>
      <c r="C454" s="979" t="str">
        <f>C377</f>
        <v>N NOM DE VOTRE RECETTE | collez la--FAMILLE| Auteur &gt; VOUS</v>
      </c>
      <c r="D454" s="980">
        <f>D377</f>
        <v>1</v>
      </c>
      <c r="E454" s="979" t="str">
        <f>E377</f>
        <v>coupe</v>
      </c>
      <c r="F454" s="981" t="str">
        <f>F377</f>
        <v>Recette mère ► Desserts assiette</v>
      </c>
      <c r="G454" s="813"/>
      <c r="H454" s="813"/>
      <c r="I454" s="813"/>
      <c r="J454" s="59">
        <f>ROWS(K441:K454)</f>
        <v>14</v>
      </c>
      <c r="K454" s="60" t="str" cm="1">
        <f t="array" ref="K454">IF(SUMPRODUCT((N454:U454&lt;&gt;"")*1)=0,"",SUMPRODUCT((N454:U454&lt;&gt;"")*(LEN(TRIM(SUBSTITUTE(N454:U454,CHAR(160)," "))) - LEN(SUBSTITUTE(TRIM(SUBSTITUTE(N454:U454,CHAR(160)," "))," ","")) + 1)) &amp; " mot" &amp; IF(SUMPRODUCT((N454:U454&lt;&gt;"")*(LEN(TRIM(SUBSTITUTE(N454:U454,CHAR(160)," "))) - LEN(SUBSTITUTE(TRIM(SUBSTITUTE(N454:U454,CHAR(160)," "))," ","")) + 1))&gt;1,"s",""))</f>
        <v/>
      </c>
      <c r="L454" s="788" t="str" cm="1">
        <f t="array" ref="L454">SUMPRODUCT(--(N454:U454&lt;&gt;""), LEN(TRIM(SUBSTITUTE(N454:U454, CHAR(160), "")))) &amp; " Car."</f>
        <v>0 Car.</v>
      </c>
      <c r="M454" s="71" t="str">
        <f>IF(ISBLANK(N454),"",LARGE(M445:M453,1)+1)</f>
        <v/>
      </c>
      <c r="N454" s="87"/>
      <c r="O454" s="87"/>
      <c r="P454" s="87"/>
      <c r="Q454" s="87"/>
      <c r="R454" s="87"/>
      <c r="S454" s="87"/>
      <c r="T454" s="87"/>
      <c r="U454" s="87"/>
      <c r="V454" s="87"/>
      <c r="W454" s="1364">
        <v>1.5</v>
      </c>
      <c r="X454" s="105" t="str">
        <f>"&lt; Nb de "&amp;Z452&amp;" par personne "</f>
        <v xml:space="preserve">&lt; Nb de tranches par personne </v>
      </c>
      <c r="Y454" s="105"/>
      <c r="Z454" s="106"/>
      <c r="AA454" s="107"/>
      <c r="AE454" s="9">
        <v>1</v>
      </c>
    </row>
    <row r="455" spans="2:31" ht="15.75">
      <c r="B455" s="1332" t="s">
        <v>6</v>
      </c>
      <c r="C455" s="979" t="str">
        <f>C377</f>
        <v>N NOM DE VOTRE RECETTE | collez la--FAMILLE| Auteur &gt; VOUS</v>
      </c>
      <c r="D455" s="980">
        <f>D377</f>
        <v>1</v>
      </c>
      <c r="E455" s="979" t="str">
        <f>E377</f>
        <v>coupe</v>
      </c>
      <c r="F455" s="981" t="str">
        <f>F377</f>
        <v>Recette mère ► Desserts assiette</v>
      </c>
      <c r="G455" s="813"/>
      <c r="H455" s="813"/>
      <c r="I455" s="813"/>
      <c r="J455" s="59">
        <f>ROWS(K441:K455)</f>
        <v>15</v>
      </c>
      <c r="K455" s="60" t="str" cm="1">
        <f t="array" ref="K455">IF(SUMPRODUCT((N455:U455&lt;&gt;"")*1)=0,"",SUMPRODUCT((N455:U455&lt;&gt;"")*(LEN(TRIM(SUBSTITUTE(N455:U455,CHAR(160)," "))) - LEN(SUBSTITUTE(TRIM(SUBSTITUTE(N455:U455,CHAR(160)," "))," ","")) + 1)) &amp; " mot" &amp; IF(SUMPRODUCT((N455:U455&lt;&gt;"")*(LEN(TRIM(SUBSTITUTE(N455:U455,CHAR(160)," "))) - LEN(SUBSTITUTE(TRIM(SUBSTITUTE(N455:U455,CHAR(160)," "))," ","")) + 1))&gt;1,"s",""))</f>
        <v/>
      </c>
      <c r="L455" s="788" t="str" cm="1">
        <f t="array" ref="L455">SUMPRODUCT(--(N455:U455&lt;&gt;""), LEN(TRIM(SUBSTITUTE(N455:U455, CHAR(160), "")))) &amp; " Car."</f>
        <v>0 Car.</v>
      </c>
      <c r="M455" s="71" t="str">
        <f>IF(ISBLANK(N455),"",LARGE(M445:M454,1)+1)</f>
        <v/>
      </c>
      <c r="N455" s="87"/>
      <c r="O455" s="87"/>
      <c r="P455" s="87"/>
      <c r="Q455" s="87"/>
      <c r="R455" s="87"/>
      <c r="S455" s="87"/>
      <c r="T455" s="87"/>
      <c r="U455" s="87"/>
      <c r="V455" s="87"/>
      <c r="W455" s="1365">
        <v>27</v>
      </c>
      <c r="X455" s="105" t="str">
        <f>"&lt; Nb "&amp;Z452&amp;" dans 1 " &amp;W453</f>
        <v>&lt; Nb tranches dans 1 Gastro 1/1</v>
      </c>
      <c r="Y455" s="105"/>
      <c r="Z455" s="108"/>
      <c r="AA455" s="26"/>
      <c r="AE455" s="9">
        <v>1</v>
      </c>
    </row>
    <row r="456" spans="2:31" ht="15.75" customHeight="1">
      <c r="B456" s="1332" t="s">
        <v>6</v>
      </c>
      <c r="C456" s="979" t="str">
        <f>C377</f>
        <v>N NOM DE VOTRE RECETTE | collez la--FAMILLE| Auteur &gt; VOUS</v>
      </c>
      <c r="D456" s="980">
        <f>D377</f>
        <v>1</v>
      </c>
      <c r="E456" s="979" t="str">
        <f>E377</f>
        <v>coupe</v>
      </c>
      <c r="F456" s="981" t="str">
        <f>F377</f>
        <v>Recette mère ► Desserts assiette</v>
      </c>
      <c r="G456" s="813"/>
      <c r="H456" s="813"/>
      <c r="I456" s="813"/>
      <c r="J456" s="59">
        <f>ROWS(K441:K456)</f>
        <v>16</v>
      </c>
      <c r="K456" s="60" t="str" cm="1">
        <f t="array" ref="K456">IF(SUMPRODUCT((N456:U456&lt;&gt;"")*1)=0,"",SUMPRODUCT((N456:U456&lt;&gt;"")*(LEN(TRIM(SUBSTITUTE(N456:U456,CHAR(160)," "))) - LEN(SUBSTITUTE(TRIM(SUBSTITUTE(N456:U456,CHAR(160)," "))," ","")) + 1)) &amp; " mot" &amp; IF(SUMPRODUCT((N456:U456&lt;&gt;"")*(LEN(TRIM(SUBSTITUTE(N456:U456,CHAR(160)," "))) - LEN(SUBSTITUTE(TRIM(SUBSTITUTE(N456:U456,CHAR(160)," "))," ","")) + 1))&gt;1,"s",""))</f>
        <v/>
      </c>
      <c r="L456" s="788" t="str" cm="1">
        <f t="array" ref="L456">SUMPRODUCT(--(N456:U456&lt;&gt;""), LEN(TRIM(SUBSTITUTE(N456:U456, CHAR(160), "")))) &amp; " Car."</f>
        <v>0 Car.</v>
      </c>
      <c r="M456" s="71" t="str">
        <f>IF(ISBLANK(N456),"",LARGE(M445:M455,1)+1)</f>
        <v/>
      </c>
      <c r="N456" s="87"/>
      <c r="O456" s="87"/>
      <c r="P456" s="87"/>
      <c r="Q456" s="87"/>
      <c r="R456" s="87"/>
      <c r="S456" s="87"/>
      <c r="T456" s="87"/>
      <c r="U456" s="87"/>
      <c r="V456" s="87"/>
      <c r="W456" s="2503" t="str">
        <f>IF(OR(W455="",AA451=0),"",INT(AA451/W455) &amp; " " &amp; W453 &amp; " de " &amp; W455 &amp; " " &amp; Z452 &amp; IF(MOD(AA451,W455)&gt;0," + 1 " &amp; W453 &amp; " de " &amp; TEXT(MOD(AA451,W455),"0.00") &amp; " " &amp; Z452,""))</f>
        <v>8 Gastro 1/1 de 27 tranches + 1 Gastro 1/1 de 9.00 tranches</v>
      </c>
      <c r="X456" s="2460"/>
      <c r="Y456" s="2460"/>
      <c r="Z456" s="2460"/>
      <c r="AA456" s="2461"/>
      <c r="AE456" s="9">
        <v>1</v>
      </c>
    </row>
    <row r="457" spans="2:31" ht="15.75" customHeight="1">
      <c r="B457" s="1332" t="s">
        <v>6</v>
      </c>
      <c r="C457" s="979" t="str">
        <f>C377</f>
        <v>N NOM DE VOTRE RECETTE | collez la--FAMILLE| Auteur &gt; VOUS</v>
      </c>
      <c r="D457" s="980">
        <f>D377</f>
        <v>1</v>
      </c>
      <c r="E457" s="979" t="str">
        <f>E377</f>
        <v>coupe</v>
      </c>
      <c r="F457" s="981" t="str">
        <f>F377</f>
        <v>Recette mère ► Desserts assiette</v>
      </c>
      <c r="G457" s="813"/>
      <c r="H457" s="813"/>
      <c r="I457" s="813"/>
      <c r="J457" s="59">
        <f>ROWS(K441:K457)</f>
        <v>17</v>
      </c>
      <c r="K457" s="60" t="str" cm="1">
        <f t="array" ref="K457">IF(SUMPRODUCT((N457:U457&lt;&gt;"")*1)=0,"",SUMPRODUCT((N457:U457&lt;&gt;"")*(LEN(TRIM(SUBSTITUTE(N457:U457,CHAR(160)," "))) - LEN(SUBSTITUTE(TRIM(SUBSTITUTE(N457:U457,CHAR(160)," "))," ","")) + 1)) &amp; " mot" &amp; IF(SUMPRODUCT((N457:U457&lt;&gt;"")*(LEN(TRIM(SUBSTITUTE(N457:U457,CHAR(160)," "))) - LEN(SUBSTITUTE(TRIM(SUBSTITUTE(N457:U457,CHAR(160)," "))," ","")) + 1))&gt;1,"s",""))</f>
        <v/>
      </c>
      <c r="L457" s="788" t="str" cm="1">
        <f t="array" ref="L457">SUMPRODUCT(--(N457:U457&lt;&gt;""), LEN(TRIM(SUBSTITUTE(N457:U457, CHAR(160), "")))) &amp; " Car."</f>
        <v>0 Car.</v>
      </c>
      <c r="M457" s="71" t="str">
        <f>IF(ISBLANK(N457),"",LARGE(M445:M456,1)+1)</f>
        <v/>
      </c>
      <c r="N457" s="87"/>
      <c r="O457" s="87"/>
      <c r="P457" s="87"/>
      <c r="Q457" s="87"/>
      <c r="R457" s="87"/>
      <c r="S457" s="87"/>
      <c r="T457" s="87"/>
      <c r="U457" s="87"/>
      <c r="V457" s="87"/>
      <c r="W457" s="2504"/>
      <c r="X457" s="2463"/>
      <c r="Y457" s="2463"/>
      <c r="Z457" s="2463"/>
      <c r="AA457" s="2464"/>
      <c r="AE457" s="9">
        <v>1</v>
      </c>
    </row>
    <row r="458" spans="2:31" ht="15.75">
      <c r="B458" s="1332" t="s">
        <v>6</v>
      </c>
      <c r="C458" s="979" t="str">
        <f>C377</f>
        <v>N NOM DE VOTRE RECETTE | collez la--FAMILLE| Auteur &gt; VOUS</v>
      </c>
      <c r="D458" s="980">
        <f>D377</f>
        <v>1</v>
      </c>
      <c r="E458" s="979" t="str">
        <f>E377</f>
        <v>coupe</v>
      </c>
      <c r="F458" s="981" t="str">
        <f>F377</f>
        <v>Recette mère ► Desserts assiette</v>
      </c>
      <c r="G458" s="813"/>
      <c r="H458" s="813"/>
      <c r="I458" s="813"/>
      <c r="J458" s="59">
        <f>ROWS(K441:K458)</f>
        <v>18</v>
      </c>
      <c r="K458" s="60" t="str" cm="1">
        <f t="array" ref="K458">IF(SUMPRODUCT((N458:U458&lt;&gt;"")*1)=0,"",SUMPRODUCT((N458:U458&lt;&gt;"")*(LEN(TRIM(SUBSTITUTE(N458:U458,CHAR(160)," "))) - LEN(SUBSTITUTE(TRIM(SUBSTITUTE(N458:U458,CHAR(160)," "))," ","")) + 1)) &amp; " mot" &amp; IF(SUMPRODUCT((N458:U458&lt;&gt;"")*(LEN(TRIM(SUBSTITUTE(N458:U458,CHAR(160)," "))) - LEN(SUBSTITUTE(TRIM(SUBSTITUTE(N458:U458,CHAR(160)," "))," ","")) + 1))&gt;1,"s",""))</f>
        <v/>
      </c>
      <c r="L458" s="788" t="str" cm="1">
        <f t="array" ref="L458">SUMPRODUCT(--(N458:U458&lt;&gt;""), LEN(TRIM(SUBSTITUTE(N458:U458, CHAR(160), "")))) &amp; " Car."</f>
        <v>0 Car.</v>
      </c>
      <c r="M458" s="71" t="str">
        <f>IF(ISBLANK(N458),"",LARGE(M445:M457,1)+1)</f>
        <v/>
      </c>
      <c r="N458" s="87"/>
      <c r="O458" s="87"/>
      <c r="P458" s="87"/>
      <c r="Q458" s="87"/>
      <c r="R458" s="87"/>
      <c r="S458" s="87"/>
      <c r="T458" s="87"/>
      <c r="U458" s="87"/>
      <c r="V458" s="87"/>
      <c r="W458" s="1366">
        <v>120</v>
      </c>
      <c r="X458" s="109" t="s">
        <v>126</v>
      </c>
      <c r="Y458" s="109"/>
      <c r="Z458" s="19"/>
      <c r="AA458" s="110">
        <f>(W458*W452)/1000</f>
        <v>18</v>
      </c>
      <c r="AE458" s="9">
        <v>1</v>
      </c>
    </row>
    <row r="459" spans="2:31" ht="15.75">
      <c r="B459" s="1332" t="s">
        <v>6</v>
      </c>
      <c r="C459" s="979" t="str">
        <f>C377</f>
        <v>N NOM DE VOTRE RECETTE | collez la--FAMILLE| Auteur &gt; VOUS</v>
      </c>
      <c r="D459" s="980">
        <f>D377</f>
        <v>1</v>
      </c>
      <c r="E459" s="979" t="str">
        <f>E377</f>
        <v>coupe</v>
      </c>
      <c r="F459" s="981" t="str">
        <f>F377</f>
        <v>Recette mère ► Desserts assiette</v>
      </c>
      <c r="G459" s="813"/>
      <c r="H459" s="813"/>
      <c r="I459" s="813"/>
      <c r="J459" s="59">
        <f>ROWS(K441:K459)</f>
        <v>19</v>
      </c>
      <c r="K459" s="60" t="str" cm="1">
        <f t="array" ref="K459">IF(SUMPRODUCT((N459:U459&lt;&gt;"")*1)=0,"",SUMPRODUCT((N459:U459&lt;&gt;"")*(LEN(TRIM(SUBSTITUTE(N459:U459,CHAR(160)," "))) - LEN(SUBSTITUTE(TRIM(SUBSTITUTE(N459:U459,CHAR(160)," "))," ","")) + 1)) &amp; " mot" &amp; IF(SUMPRODUCT((N459:U459&lt;&gt;"")*(LEN(TRIM(SUBSTITUTE(N459:U459,CHAR(160)," "))) - LEN(SUBSTITUTE(TRIM(SUBSTITUTE(N459:U459,CHAR(160)," "))," ","")) + 1))&gt;1,"s",""))</f>
        <v/>
      </c>
      <c r="L459" s="788" t="str" cm="1">
        <f t="array" ref="L459">SUMPRODUCT(--(N459:U459&lt;&gt;""), LEN(TRIM(SUBSTITUTE(N459:U459, CHAR(160), "")))) &amp; " Car."</f>
        <v>0 Car.</v>
      </c>
      <c r="M459" s="71" t="str">
        <f>IF(ISBLANK(N459),"",LARGE(M445:M458,1)+1)</f>
        <v/>
      </c>
      <c r="N459" s="87"/>
      <c r="O459" s="87"/>
      <c r="P459" s="87"/>
      <c r="Q459" s="87"/>
      <c r="R459" s="87"/>
      <c r="S459" s="87"/>
      <c r="T459" s="87"/>
      <c r="U459" s="87"/>
      <c r="V459" s="87"/>
      <c r="W459" s="1367">
        <v>2.7</v>
      </c>
      <c r="X459" s="111" t="str">
        <f>"poids par "&amp; W453</f>
        <v>poids par Gastro 1/1</v>
      </c>
      <c r="Y459" s="111"/>
      <c r="Z459" s="19"/>
      <c r="AA459" s="104"/>
      <c r="AE459" s="9">
        <v>1</v>
      </c>
    </row>
    <row r="460" spans="2:31" ht="15.75" customHeight="1">
      <c r="B460" s="1332" t="s">
        <v>6</v>
      </c>
      <c r="C460" s="979" t="str">
        <f>C377</f>
        <v>N NOM DE VOTRE RECETTE | collez la--FAMILLE| Auteur &gt; VOUS</v>
      </c>
      <c r="D460" s="980">
        <f>D377</f>
        <v>1</v>
      </c>
      <c r="E460" s="979" t="str">
        <f>E377</f>
        <v>coupe</v>
      </c>
      <c r="F460" s="981" t="str">
        <f>F377</f>
        <v>Recette mère ► Desserts assiette</v>
      </c>
      <c r="G460" s="813"/>
      <c r="H460" s="813"/>
      <c r="I460" s="813"/>
      <c r="J460" s="59">
        <f>ROWS(K441:K460)</f>
        <v>20</v>
      </c>
      <c r="K460" s="60" t="str" cm="1">
        <f t="array" ref="K460">IF(SUMPRODUCT((N460:U460&lt;&gt;"")*1)=0,"",SUMPRODUCT((N460:U460&lt;&gt;"")*(LEN(TRIM(SUBSTITUTE(N460:U460,CHAR(160)," "))) - LEN(SUBSTITUTE(TRIM(SUBSTITUTE(N460:U460,CHAR(160)," "))," ","")) + 1)) &amp; " mot" &amp; IF(SUMPRODUCT((N460:U460&lt;&gt;"")*(LEN(TRIM(SUBSTITUTE(N460:U460,CHAR(160)," "))) - LEN(SUBSTITUTE(TRIM(SUBSTITUTE(N460:U460,CHAR(160)," "))," ","")) + 1))&gt;1,"s",""))</f>
        <v/>
      </c>
      <c r="L460" s="788" t="str" cm="1">
        <f t="array" ref="L460">SUMPRODUCT(--(N460:U460&lt;&gt;""), LEN(TRIM(SUBSTITUTE(N460:U460, CHAR(160), "")))) &amp; " Car."</f>
        <v>0 Car.</v>
      </c>
      <c r="M460" s="71" t="str">
        <f>IF(ISBLANK(N460),"",LARGE(M445:M459,1)+1)</f>
        <v/>
      </c>
      <c r="N460" s="87"/>
      <c r="O460" s="87"/>
      <c r="P460" s="87"/>
      <c r="Q460" s="87"/>
      <c r="R460" s="87"/>
      <c r="S460" s="87"/>
      <c r="T460" s="87"/>
      <c r="U460" s="87"/>
      <c r="V460" s="87"/>
      <c r="W460" s="2483" t="str">
        <f>IF(OR(AA458&lt;=0,W459&lt;=0),"",_xlfn.LET(_xlpm.n,ROUND(AA458/W459,9),_xlpm.q,INT(_xlpm.n),_xlpm.r,ROUND(AA458-_xlpm.q*W459,9),_xlpm.base,_xlpm.q&amp;" "&amp;W453&amp;" de "&amp;TEXT(W459,"0.000")&amp;" kg",IF(_xlpm.r&lt;=0.000000001,_xlpm.base,_xlpm.base&amp;" + 1 "&amp;W453&amp;" de "&amp;TEXT(_xlpm.r,"0.000")&amp;" kg")))</f>
        <v>6 Gastro 1/1 de 2.700 kg + 1 Gastro 1/1 de 1.800 kg</v>
      </c>
      <c r="X460" s="2472"/>
      <c r="Y460" s="2472"/>
      <c r="Z460" s="2472"/>
      <c r="AA460" s="2473"/>
      <c r="AE460" s="9">
        <v>1</v>
      </c>
    </row>
    <row r="461" spans="2:31" ht="15.75" customHeight="1">
      <c r="B461" s="1332" t="s">
        <v>6</v>
      </c>
      <c r="C461" s="979" t="str">
        <f>C377</f>
        <v>N NOM DE VOTRE RECETTE | collez la--FAMILLE| Auteur &gt; VOUS</v>
      </c>
      <c r="D461" s="980">
        <f>D377</f>
        <v>1</v>
      </c>
      <c r="E461" s="979" t="str">
        <f>E377</f>
        <v>coupe</v>
      </c>
      <c r="F461" s="981" t="str">
        <f>F377</f>
        <v>Recette mère ► Desserts assiette</v>
      </c>
      <c r="G461" s="813"/>
      <c r="H461" s="813"/>
      <c r="I461" s="813"/>
      <c r="J461" s="59">
        <f>ROWS(K441:K461)</f>
        <v>21</v>
      </c>
      <c r="K461" s="60" t="str" cm="1">
        <f t="array" ref="K461">IF(SUMPRODUCT((N461:U461&lt;&gt;"")*1)=0,"",SUMPRODUCT((N461:U461&lt;&gt;"")*(LEN(TRIM(SUBSTITUTE(N461:U461,CHAR(160)," "))) - LEN(SUBSTITUTE(TRIM(SUBSTITUTE(N461:U461,CHAR(160)," "))," ","")) + 1)) &amp; " mot" &amp; IF(SUMPRODUCT((N461:U461&lt;&gt;"")*(LEN(TRIM(SUBSTITUTE(N461:U461,CHAR(160)," "))) - LEN(SUBSTITUTE(TRIM(SUBSTITUTE(N461:U461,CHAR(160)," "))," ","")) + 1))&gt;1,"s",""))</f>
        <v/>
      </c>
      <c r="L461" s="788" t="str" cm="1">
        <f t="array" ref="L461">SUMPRODUCT(--(N461:U461&lt;&gt;""), LEN(TRIM(SUBSTITUTE(N461:U461, CHAR(160), "")))) &amp; " Car."</f>
        <v>0 Car.</v>
      </c>
      <c r="M461" s="71" t="str">
        <f>IF(ISBLANK(N461),"",LARGE(M445:M460,1)+1)</f>
        <v/>
      </c>
      <c r="N461" s="87"/>
      <c r="O461" s="87"/>
      <c r="P461" s="87"/>
      <c r="Q461" s="87"/>
      <c r="R461" s="87"/>
      <c r="S461" s="87"/>
      <c r="T461" s="87"/>
      <c r="U461" s="87"/>
      <c r="V461" s="87"/>
      <c r="W461" s="2483"/>
      <c r="X461" s="2472"/>
      <c r="Y461" s="2472"/>
      <c r="Z461" s="2472"/>
      <c r="AA461" s="2473"/>
      <c r="AE461" s="9">
        <v>1</v>
      </c>
    </row>
    <row r="462" spans="2:31" ht="15.75">
      <c r="B462" s="1332" t="s">
        <v>6</v>
      </c>
      <c r="C462" s="979" t="str">
        <f>C377</f>
        <v>N NOM DE VOTRE RECETTE | collez la--FAMILLE| Auteur &gt; VOUS</v>
      </c>
      <c r="D462" s="980">
        <f>D377</f>
        <v>1</v>
      </c>
      <c r="E462" s="979" t="str">
        <f>E377</f>
        <v>coupe</v>
      </c>
      <c r="F462" s="981" t="str">
        <f>F377</f>
        <v>Recette mère ► Desserts assiette</v>
      </c>
      <c r="G462" s="813"/>
      <c r="H462" s="813"/>
      <c r="I462" s="813"/>
      <c r="J462" s="59">
        <f>ROWS(K441:K462)</f>
        <v>22</v>
      </c>
      <c r="K462" s="60" t="str" cm="1">
        <f t="array" ref="K462">IF(SUMPRODUCT((N462:U462&lt;&gt;"")*1)=0,"",SUMPRODUCT((N462:U462&lt;&gt;"")*(LEN(TRIM(SUBSTITUTE(N462:U462,CHAR(160)," "))) - LEN(SUBSTITUTE(TRIM(SUBSTITUTE(N462:U462,CHAR(160)," "))," ","")) + 1)) &amp; " mot" &amp; IF(SUMPRODUCT((N462:U462&lt;&gt;"")*(LEN(TRIM(SUBSTITUTE(N462:U462,CHAR(160)," "))) - LEN(SUBSTITUTE(TRIM(SUBSTITUTE(N462:U462,CHAR(160)," "))," ","")) + 1))&gt;1,"s",""))</f>
        <v/>
      </c>
      <c r="L462" s="788" t="str" cm="1">
        <f t="array" ref="L462">SUMPRODUCT(--(N462:U462&lt;&gt;""), LEN(TRIM(SUBSTITUTE(N462:U462, CHAR(160), "")))) &amp; " Car."</f>
        <v>0 Car.</v>
      </c>
      <c r="M462" s="71" t="str">
        <f>IF(ISBLANK(N462),"",LARGE(M445:M461,1)+1)</f>
        <v/>
      </c>
      <c r="N462" s="87"/>
      <c r="O462" s="87"/>
      <c r="P462" s="87"/>
      <c r="Q462" s="87"/>
      <c r="R462" s="87"/>
      <c r="S462" s="87"/>
      <c r="T462" s="87"/>
      <c r="U462" s="87"/>
      <c r="V462" s="87"/>
      <c r="W462" s="87"/>
      <c r="X462" s="87"/>
      <c r="Y462" s="87"/>
      <c r="Z462" s="87"/>
      <c r="AA462" s="89"/>
      <c r="AE462" s="9">
        <v>1</v>
      </c>
    </row>
    <row r="463" spans="2:31" ht="15.75">
      <c r="B463" s="1332" t="s">
        <v>6</v>
      </c>
      <c r="C463" s="979" t="str">
        <f>C377</f>
        <v>N NOM DE VOTRE RECETTE | collez la--FAMILLE| Auteur &gt; VOUS</v>
      </c>
      <c r="D463" s="980">
        <f>D377</f>
        <v>1</v>
      </c>
      <c r="E463" s="979" t="str">
        <f>E377</f>
        <v>coupe</v>
      </c>
      <c r="F463" s="981" t="str">
        <f>F377</f>
        <v>Recette mère ► Desserts assiette</v>
      </c>
      <c r="G463" s="813"/>
      <c r="H463" s="813"/>
      <c r="I463" s="813"/>
      <c r="J463" s="59">
        <f>ROWS(K441:K463)</f>
        <v>23</v>
      </c>
      <c r="K463" s="60" t="str" cm="1">
        <f t="array" ref="K463">IF(SUMPRODUCT((N463:U463&lt;&gt;"")*1)=0,"",SUMPRODUCT((N463:U463&lt;&gt;"")*(LEN(TRIM(SUBSTITUTE(N463:U463,CHAR(160)," "))) - LEN(SUBSTITUTE(TRIM(SUBSTITUTE(N463:U463,CHAR(160)," "))," ","")) + 1)) &amp; " mot" &amp; IF(SUMPRODUCT((N463:U463&lt;&gt;"")*(LEN(TRIM(SUBSTITUTE(N463:U463,CHAR(160)," "))) - LEN(SUBSTITUTE(TRIM(SUBSTITUTE(N463:U463,CHAR(160)," "))," ","")) + 1))&gt;1,"s",""))</f>
        <v/>
      </c>
      <c r="L463" s="788" t="str" cm="1">
        <f t="array" ref="L463">SUMPRODUCT(--(N463:U463&lt;&gt;""), LEN(TRIM(SUBSTITUTE(N463:U463, CHAR(160), "")))) &amp; " Car."</f>
        <v>0 Car.</v>
      </c>
      <c r="M463" s="71" t="str">
        <f>IF(ISBLANK(N463),"",LARGE(M445:M462,1)+1)</f>
        <v/>
      </c>
      <c r="N463" s="87"/>
      <c r="O463" s="87"/>
      <c r="P463" s="87"/>
      <c r="Q463" s="87"/>
      <c r="R463" s="87"/>
      <c r="S463" s="87"/>
      <c r="T463" s="87"/>
      <c r="U463" s="87"/>
      <c r="V463" s="87"/>
      <c r="W463" s="87"/>
      <c r="X463" s="87"/>
      <c r="Y463" s="87"/>
      <c r="Z463" s="87"/>
      <c r="AA463" s="89"/>
      <c r="AE463" s="9">
        <v>1</v>
      </c>
    </row>
    <row r="464" spans="2:31" ht="15.75">
      <c r="B464" s="1332" t="s">
        <v>6</v>
      </c>
      <c r="C464" s="979" t="str">
        <f>C377</f>
        <v>N NOM DE VOTRE RECETTE | collez la--FAMILLE| Auteur &gt; VOUS</v>
      </c>
      <c r="D464" s="980">
        <f>D377</f>
        <v>1</v>
      </c>
      <c r="E464" s="979" t="str">
        <f>E377</f>
        <v>coupe</v>
      </c>
      <c r="F464" s="981" t="str">
        <f>F377</f>
        <v>Recette mère ► Desserts assiette</v>
      </c>
      <c r="G464" s="813"/>
      <c r="H464" s="813"/>
      <c r="I464" s="813"/>
      <c r="J464" s="59">
        <f>ROWS(K441:K464)</f>
        <v>24</v>
      </c>
      <c r="K464" s="60" t="str" cm="1">
        <f t="array" ref="K464">IF(SUMPRODUCT((N464:U464&lt;&gt;"")*1)=0,"",SUMPRODUCT((N464:U464&lt;&gt;"")*(LEN(TRIM(SUBSTITUTE(N464:U464,CHAR(160)," "))) - LEN(SUBSTITUTE(TRIM(SUBSTITUTE(N464:U464,CHAR(160)," "))," ","")) + 1)) &amp; " mot" &amp; IF(SUMPRODUCT((N464:U464&lt;&gt;"")*(LEN(TRIM(SUBSTITUTE(N464:U464,CHAR(160)," "))) - LEN(SUBSTITUTE(TRIM(SUBSTITUTE(N464:U464,CHAR(160)," "))," ","")) + 1))&gt;1,"s",""))</f>
        <v/>
      </c>
      <c r="L464" s="788" t="str" cm="1">
        <f t="array" ref="L464">SUMPRODUCT(--(N464:U464&lt;&gt;""), LEN(TRIM(SUBSTITUTE(N464:U464, CHAR(160), "")))) &amp; " Car."</f>
        <v>0 Car.</v>
      </c>
      <c r="M464" s="71" t="str">
        <f>IF(ISBLANK(N464),"",LARGE(M445:M463,1)+1)</f>
        <v/>
      </c>
      <c r="N464" s="87"/>
      <c r="O464" s="87"/>
      <c r="P464" s="87"/>
      <c r="Q464" s="87"/>
      <c r="R464" s="87"/>
      <c r="S464" s="87"/>
      <c r="T464" s="87"/>
      <c r="U464" s="87"/>
      <c r="V464" s="87"/>
      <c r="W464" s="87"/>
      <c r="X464" s="87"/>
      <c r="Y464" s="87"/>
      <c r="Z464" s="87"/>
      <c r="AA464" s="89"/>
      <c r="AE464" s="9">
        <v>1</v>
      </c>
    </row>
    <row r="465" spans="2:31" ht="15.75">
      <c r="B465" s="21" t="str" cm="1">
        <f t="array" ref="B465">IF(SUM(--(N465:U465&lt;&gt;""))&gt;0, "A", "►")</f>
        <v>►</v>
      </c>
      <c r="C465" s="979" t="str">
        <f>C377</f>
        <v>N NOM DE VOTRE RECETTE | collez la--FAMILLE| Auteur &gt; VOUS</v>
      </c>
      <c r="D465" s="980">
        <f>D377</f>
        <v>1</v>
      </c>
      <c r="E465" s="979" t="str">
        <f>E377</f>
        <v>coupe</v>
      </c>
      <c r="F465" s="981" t="str">
        <f>F377</f>
        <v>Recette mère ► Desserts assiette</v>
      </c>
      <c r="G465" s="813"/>
      <c r="H465" s="813"/>
      <c r="I465" s="813"/>
      <c r="J465" s="59">
        <f>ROWS(K441:K465)</f>
        <v>25</v>
      </c>
      <c r="K465" s="60" t="str" cm="1">
        <f t="array" ref="K465">IF(SUMPRODUCT((N465:U465&lt;&gt;"")*1)=0,"",SUMPRODUCT((N465:U465&lt;&gt;"")*(LEN(TRIM(SUBSTITUTE(N465:U465,CHAR(160)," "))) - LEN(SUBSTITUTE(TRIM(SUBSTITUTE(N465:U465,CHAR(160)," "))," ","")) + 1)) &amp; " mot" &amp; IF(SUMPRODUCT((N465:U465&lt;&gt;"")*(LEN(TRIM(SUBSTITUTE(N465:U465,CHAR(160)," "))) - LEN(SUBSTITUTE(TRIM(SUBSTITUTE(N465:U465,CHAR(160)," "))," ","")) + 1))&gt;1,"s",""))</f>
        <v/>
      </c>
      <c r="L465" s="788" t="str" cm="1">
        <f t="array" ref="L465">SUMPRODUCT(--(N465:U465&lt;&gt;""), LEN(TRIM(SUBSTITUTE(N465:U465, CHAR(160), "")))) &amp; " Car."</f>
        <v>0 Car.</v>
      </c>
      <c r="M465" s="71" t="str">
        <f>IF(ISBLANK(N465),"",LARGE(M445:M464,1)+1)</f>
        <v/>
      </c>
      <c r="N465" s="87"/>
      <c r="O465" s="87"/>
      <c r="P465" s="87"/>
      <c r="Q465" s="87"/>
      <c r="R465" s="87"/>
      <c r="S465" s="87"/>
      <c r="T465" s="87"/>
      <c r="U465" s="87"/>
      <c r="V465" s="87"/>
      <c r="W465" s="87"/>
      <c r="X465" s="87"/>
      <c r="Y465" s="87"/>
      <c r="Z465" s="87"/>
      <c r="AA465" s="89"/>
      <c r="AE465" s="9">
        <v>1</v>
      </c>
    </row>
    <row r="466" spans="2:31" ht="15.75">
      <c r="B466" s="21" t="str" cm="1">
        <f t="array" ref="B466">IF(SUM(--(N466:U466&lt;&gt;""))&gt;0, "A", "►")</f>
        <v>►</v>
      </c>
      <c r="C466" s="979" t="str">
        <f>C377</f>
        <v>N NOM DE VOTRE RECETTE | collez la--FAMILLE| Auteur &gt; VOUS</v>
      </c>
      <c r="D466" s="980">
        <f>D377</f>
        <v>1</v>
      </c>
      <c r="E466" s="979" t="str">
        <f>E377</f>
        <v>coupe</v>
      </c>
      <c r="F466" s="981" t="str">
        <f>F377</f>
        <v>Recette mère ► Desserts assiette</v>
      </c>
      <c r="G466" s="813"/>
      <c r="H466" s="813"/>
      <c r="I466" s="813"/>
      <c r="J466" s="59">
        <f>ROWS(K441:K466)</f>
        <v>26</v>
      </c>
      <c r="K466" s="60" t="str" cm="1">
        <f t="array" ref="K466">IF(SUMPRODUCT((N466:U466&lt;&gt;"")*1)=0,"",SUMPRODUCT((N466:U466&lt;&gt;"")*(LEN(TRIM(SUBSTITUTE(N466:U466,CHAR(160)," "))) - LEN(SUBSTITUTE(TRIM(SUBSTITUTE(N466:U466,CHAR(160)," "))," ","")) + 1)) &amp; " mot" &amp; IF(SUMPRODUCT((N466:U466&lt;&gt;"")*(LEN(TRIM(SUBSTITUTE(N466:U466,CHAR(160)," "))) - LEN(SUBSTITUTE(TRIM(SUBSTITUTE(N466:U466,CHAR(160)," "))," ","")) + 1))&gt;1,"s",""))</f>
        <v/>
      </c>
      <c r="L466" s="788" t="str" cm="1">
        <f t="array" ref="L466">SUMPRODUCT(--(N466:U466&lt;&gt;""), LEN(TRIM(SUBSTITUTE(N466:U466, CHAR(160), "")))) &amp; " Car."</f>
        <v>0 Car.</v>
      </c>
      <c r="M466" s="71" t="str">
        <f>IF(ISBLANK(N466),"",LARGE(M445:M465,1)+1)</f>
        <v/>
      </c>
      <c r="N466" s="87"/>
      <c r="O466" s="87"/>
      <c r="P466" s="87"/>
      <c r="Q466" s="87"/>
      <c r="R466" s="87"/>
      <c r="S466" s="87"/>
      <c r="T466" s="87"/>
      <c r="U466" s="87"/>
      <c r="V466" s="87"/>
      <c r="W466" s="87"/>
      <c r="X466" s="87"/>
      <c r="Y466" s="87"/>
      <c r="Z466" s="87"/>
      <c r="AA466" s="89"/>
      <c r="AE466" s="9">
        <v>1</v>
      </c>
    </row>
    <row r="467" spans="2:31" ht="15.75">
      <c r="B467" s="21" t="str" cm="1">
        <f t="array" ref="B467">IF(SUM(--(N467:U467&lt;&gt;""))&gt;0, "A", "►")</f>
        <v>►</v>
      </c>
      <c r="C467" s="979" t="str">
        <f>C377</f>
        <v>N NOM DE VOTRE RECETTE | collez la--FAMILLE| Auteur &gt; VOUS</v>
      </c>
      <c r="D467" s="980">
        <f>D377</f>
        <v>1</v>
      </c>
      <c r="E467" s="979" t="str">
        <f>E377</f>
        <v>coupe</v>
      </c>
      <c r="F467" s="981" t="str">
        <f>F377</f>
        <v>Recette mère ► Desserts assiette</v>
      </c>
      <c r="G467" s="813"/>
      <c r="H467" s="813"/>
      <c r="I467" s="813"/>
      <c r="J467" s="59">
        <f>ROWS(K441:K467)</f>
        <v>27</v>
      </c>
      <c r="K467" s="60" t="str" cm="1">
        <f t="array" ref="K467">IF(SUMPRODUCT((N467:U467&lt;&gt;"")*1)=0,"",SUMPRODUCT((N467:U467&lt;&gt;"")*(LEN(TRIM(SUBSTITUTE(N467:U467,CHAR(160)," "))) - LEN(SUBSTITUTE(TRIM(SUBSTITUTE(N467:U467,CHAR(160)," "))," ","")) + 1)) &amp; " mot" &amp; IF(SUMPRODUCT((N467:U467&lt;&gt;"")*(LEN(TRIM(SUBSTITUTE(N467:U467,CHAR(160)," "))) - LEN(SUBSTITUTE(TRIM(SUBSTITUTE(N467:U467,CHAR(160)," "))," ","")) + 1))&gt;1,"s",""))</f>
        <v/>
      </c>
      <c r="L467" s="788" t="str" cm="1">
        <f t="array" ref="L467">SUMPRODUCT(--(N467:U467&lt;&gt;""), LEN(TRIM(SUBSTITUTE(N467:U467, CHAR(160), "")))) &amp; " Car."</f>
        <v>0 Car.</v>
      </c>
      <c r="M467" s="71" t="str">
        <f>IF(ISBLANK(N467),"",LARGE(M445:M466,1)+1)</f>
        <v/>
      </c>
      <c r="N467" s="87"/>
      <c r="O467" s="87"/>
      <c r="P467" s="87"/>
      <c r="Q467" s="87"/>
      <c r="R467" s="87"/>
      <c r="S467" s="87"/>
      <c r="T467" s="87"/>
      <c r="U467" s="87"/>
      <c r="V467" s="87"/>
      <c r="W467" s="87"/>
      <c r="X467" s="87"/>
      <c r="Y467" s="87"/>
      <c r="Z467" s="87"/>
      <c r="AA467" s="89"/>
      <c r="AE467" s="9">
        <v>1</v>
      </c>
    </row>
    <row r="468" spans="2:31" ht="15.75">
      <c r="B468" s="21" t="str" cm="1">
        <f t="array" ref="B468">IF(SUM(--(N468:U468&lt;&gt;""))&gt;0, "A", "►")</f>
        <v>►</v>
      </c>
      <c r="C468" s="979" t="str">
        <f>C377</f>
        <v>N NOM DE VOTRE RECETTE | collez la--FAMILLE| Auteur &gt; VOUS</v>
      </c>
      <c r="D468" s="980">
        <f>D377</f>
        <v>1</v>
      </c>
      <c r="E468" s="979" t="str">
        <f>E377</f>
        <v>coupe</v>
      </c>
      <c r="F468" s="981" t="str">
        <f>F377</f>
        <v>Recette mère ► Desserts assiette</v>
      </c>
      <c r="G468" s="813"/>
      <c r="H468" s="813"/>
      <c r="I468" s="813"/>
      <c r="J468" s="59">
        <f>ROWS(K441:K468)</f>
        <v>28</v>
      </c>
      <c r="K468" s="60" t="str" cm="1">
        <f t="array" ref="K468">IF(SUMPRODUCT((N468:U468&lt;&gt;"")*1)=0,"",SUMPRODUCT((N468:U468&lt;&gt;"")*(LEN(TRIM(SUBSTITUTE(N468:U468,CHAR(160)," "))) - LEN(SUBSTITUTE(TRIM(SUBSTITUTE(N468:U468,CHAR(160)," "))," ","")) + 1)) &amp; " mot" &amp; IF(SUMPRODUCT((N468:U468&lt;&gt;"")*(LEN(TRIM(SUBSTITUTE(N468:U468,CHAR(160)," "))) - LEN(SUBSTITUTE(TRIM(SUBSTITUTE(N468:U468,CHAR(160)," "))," ","")) + 1))&gt;1,"s",""))</f>
        <v/>
      </c>
      <c r="L468" s="788" t="str" cm="1">
        <f t="array" ref="L468">SUMPRODUCT(--(N468:U468&lt;&gt;""), LEN(TRIM(SUBSTITUTE(N468:U468, CHAR(160), "")))) &amp; " Car."</f>
        <v>0 Car.</v>
      </c>
      <c r="M468" s="71" t="str">
        <f>IF(ISBLANK(N468),"",LARGE(M445:M467,1)+1)</f>
        <v/>
      </c>
      <c r="N468" s="87"/>
      <c r="O468" s="87"/>
      <c r="P468" s="87"/>
      <c r="Q468" s="87"/>
      <c r="R468" s="87"/>
      <c r="S468" s="87"/>
      <c r="T468" s="87"/>
      <c r="U468" s="87"/>
      <c r="V468" s="87"/>
      <c r="W468" s="87"/>
      <c r="X468" s="87"/>
      <c r="Y468" s="87"/>
      <c r="Z468" s="87"/>
      <c r="AA468" s="89"/>
      <c r="AE468" s="9">
        <v>1</v>
      </c>
    </row>
    <row r="469" spans="2:31" ht="15.75">
      <c r="B469" s="21" t="str" cm="1">
        <f t="array" ref="B469">IF(SUM(--(N469:U469&lt;&gt;""))&gt;0, "A", "►")</f>
        <v>►</v>
      </c>
      <c r="C469" s="979" t="str">
        <f>C377</f>
        <v>N NOM DE VOTRE RECETTE | collez la--FAMILLE| Auteur &gt; VOUS</v>
      </c>
      <c r="D469" s="980">
        <f>D377</f>
        <v>1</v>
      </c>
      <c r="E469" s="979" t="str">
        <f>E377</f>
        <v>coupe</v>
      </c>
      <c r="F469" s="981" t="str">
        <f>F377</f>
        <v>Recette mère ► Desserts assiette</v>
      </c>
      <c r="G469" s="813"/>
      <c r="H469" s="813"/>
      <c r="I469" s="813"/>
      <c r="J469" s="59">
        <f>ROWS(K441:K469)</f>
        <v>29</v>
      </c>
      <c r="K469" s="60" t="str" cm="1">
        <f t="array" ref="K469">IF(SUMPRODUCT((N469:U469&lt;&gt;"")*1)=0,"",SUMPRODUCT((N469:U469&lt;&gt;"")*(LEN(TRIM(SUBSTITUTE(N469:U469,CHAR(160)," "))) - LEN(SUBSTITUTE(TRIM(SUBSTITUTE(N469:U469,CHAR(160)," "))," ","")) + 1)) &amp; " mot" &amp; IF(SUMPRODUCT((N469:U469&lt;&gt;"")*(LEN(TRIM(SUBSTITUTE(N469:U469,CHAR(160)," "))) - LEN(SUBSTITUTE(TRIM(SUBSTITUTE(N469:U469,CHAR(160)," "))," ","")) + 1))&gt;1,"s",""))</f>
        <v/>
      </c>
      <c r="L469" s="788" t="str" cm="1">
        <f t="array" ref="L469">SUMPRODUCT(--(N469:U469&lt;&gt;""), LEN(TRIM(SUBSTITUTE(N469:U469, CHAR(160), "")))) &amp; " Car."</f>
        <v>0 Car.</v>
      </c>
      <c r="M469" s="71" t="str">
        <f>IF(ISBLANK(N469),"",LARGE(M445:M468,1)+1)</f>
        <v/>
      </c>
      <c r="N469" s="87"/>
      <c r="O469" s="87"/>
      <c r="P469" s="87"/>
      <c r="Q469" s="87"/>
      <c r="R469" s="87"/>
      <c r="S469" s="87"/>
      <c r="T469" s="87"/>
      <c r="U469" s="87"/>
      <c r="V469" s="87"/>
      <c r="W469" s="87"/>
      <c r="X469" s="87"/>
      <c r="Y469" s="87"/>
      <c r="Z469" s="87"/>
      <c r="AA469" s="89"/>
      <c r="AE469" s="9">
        <v>1</v>
      </c>
    </row>
    <row r="470" spans="2:31" ht="15.75">
      <c r="B470" s="21" t="str" cm="1">
        <f t="array" ref="B470">IF(SUM(--(N470:U470&lt;&gt;""))&gt;0, "A", "►")</f>
        <v>►</v>
      </c>
      <c r="C470" s="979" t="str">
        <f>C377</f>
        <v>N NOM DE VOTRE RECETTE | collez la--FAMILLE| Auteur &gt; VOUS</v>
      </c>
      <c r="D470" s="980">
        <f>D377</f>
        <v>1</v>
      </c>
      <c r="E470" s="979" t="str">
        <f>E377</f>
        <v>coupe</v>
      </c>
      <c r="F470" s="981" t="str">
        <f>F377</f>
        <v>Recette mère ► Desserts assiette</v>
      </c>
      <c r="G470" s="813"/>
      <c r="H470" s="813"/>
      <c r="I470" s="813"/>
      <c r="J470" s="59">
        <f>ROWS(K441:K470)</f>
        <v>30</v>
      </c>
      <c r="K470" s="60" t="str" cm="1">
        <f t="array" ref="K470">IF(SUMPRODUCT((N470:U470&lt;&gt;"")*1)=0,"",SUMPRODUCT((N470:U470&lt;&gt;"")*(LEN(TRIM(SUBSTITUTE(N470:U470,CHAR(160)," "))) - LEN(SUBSTITUTE(TRIM(SUBSTITUTE(N470:U470,CHAR(160)," "))," ","")) + 1)) &amp; " mot" &amp; IF(SUMPRODUCT((N470:U470&lt;&gt;"")*(LEN(TRIM(SUBSTITUTE(N470:U470,CHAR(160)," "))) - LEN(SUBSTITUTE(TRIM(SUBSTITUTE(N470:U470,CHAR(160)," "))," ","")) + 1))&gt;1,"s",""))</f>
        <v/>
      </c>
      <c r="L470" s="788" t="str" cm="1">
        <f t="array" ref="L470">SUMPRODUCT(--(N470:U470&lt;&gt;""), LEN(TRIM(SUBSTITUTE(N470:U470, CHAR(160), "")))) &amp; " Car."</f>
        <v>0 Car.</v>
      </c>
      <c r="M470" s="71" t="str">
        <f>IF(ISBLANK(N470),"",LARGE(M445:M469,1)+1)</f>
        <v/>
      </c>
      <c r="N470" s="87"/>
      <c r="O470" s="87"/>
      <c r="P470" s="87"/>
      <c r="Q470" s="87"/>
      <c r="R470" s="87"/>
      <c r="S470" s="87"/>
      <c r="T470" s="87"/>
      <c r="U470" s="87"/>
      <c r="V470" s="87"/>
      <c r="W470" s="87"/>
      <c r="X470" s="87"/>
      <c r="Y470" s="87"/>
      <c r="Z470" s="87"/>
      <c r="AA470" s="89"/>
      <c r="AE470" s="9">
        <v>1</v>
      </c>
    </row>
    <row r="471" spans="2:31" ht="15.75">
      <c r="B471" s="21" t="str" cm="1">
        <f t="array" ref="B471">IF(SUM(--(N471:U471&lt;&gt;""))&gt;0, "A", "►")</f>
        <v>►</v>
      </c>
      <c r="C471" s="979" t="str">
        <f>C377</f>
        <v>N NOM DE VOTRE RECETTE | collez la--FAMILLE| Auteur &gt; VOUS</v>
      </c>
      <c r="D471" s="980">
        <f>D377</f>
        <v>1</v>
      </c>
      <c r="E471" s="979" t="str">
        <f>E377</f>
        <v>coupe</v>
      </c>
      <c r="F471" s="981" t="str">
        <f>F377</f>
        <v>Recette mère ► Desserts assiette</v>
      </c>
      <c r="G471" s="813"/>
      <c r="H471" s="813"/>
      <c r="I471" s="813"/>
      <c r="J471" s="59">
        <f>ROWS(K441:K471)</f>
        <v>31</v>
      </c>
      <c r="K471" s="60" t="str" cm="1">
        <f t="array" ref="K471">IF(SUMPRODUCT((N471:U471&lt;&gt;"")*1)=0,"",SUMPRODUCT((N471:U471&lt;&gt;"")*(LEN(TRIM(SUBSTITUTE(N471:U471,CHAR(160)," "))) - LEN(SUBSTITUTE(TRIM(SUBSTITUTE(N471:U471,CHAR(160)," "))," ","")) + 1)) &amp; " mot" &amp; IF(SUMPRODUCT((N471:U471&lt;&gt;"")*(LEN(TRIM(SUBSTITUTE(N471:U471,CHAR(160)," "))) - LEN(SUBSTITUTE(TRIM(SUBSTITUTE(N471:U471,CHAR(160)," "))," ","")) + 1))&gt;1,"s",""))</f>
        <v/>
      </c>
      <c r="L471" s="788" t="str" cm="1">
        <f t="array" ref="L471">SUMPRODUCT(--(N471:U471&lt;&gt;""), LEN(TRIM(SUBSTITUTE(N471:U471, CHAR(160), "")))) &amp; " Car."</f>
        <v>0 Car.</v>
      </c>
      <c r="M471" s="71" t="str">
        <f>IF(ISBLANK(N471),"",LARGE(M445:M470,1)+1)</f>
        <v/>
      </c>
      <c r="N471" s="87"/>
      <c r="O471" s="87"/>
      <c r="P471" s="87"/>
      <c r="Q471" s="87"/>
      <c r="R471" s="87"/>
      <c r="S471" s="87"/>
      <c r="T471" s="87"/>
      <c r="U471" s="87"/>
      <c r="V471" s="87"/>
      <c r="W471" s="87"/>
      <c r="X471" s="87"/>
      <c r="Y471" s="87"/>
      <c r="Z471" s="87"/>
      <c r="AA471" s="89"/>
      <c r="AE471" s="9">
        <v>1</v>
      </c>
    </row>
    <row r="472" spans="2:31" ht="15.75">
      <c r="B472" s="21" t="str" cm="1">
        <f t="array" ref="B472">IF(SUM(--(N472:U472&lt;&gt;""))&gt;0, "A", "►")</f>
        <v>►</v>
      </c>
      <c r="C472" s="979" t="str">
        <f>C377</f>
        <v>N NOM DE VOTRE RECETTE | collez la--FAMILLE| Auteur &gt; VOUS</v>
      </c>
      <c r="D472" s="980">
        <f>D377</f>
        <v>1</v>
      </c>
      <c r="E472" s="979" t="str">
        <f>E377</f>
        <v>coupe</v>
      </c>
      <c r="F472" s="981" t="str">
        <f>F377</f>
        <v>Recette mère ► Desserts assiette</v>
      </c>
      <c r="G472" s="813"/>
      <c r="H472" s="813"/>
      <c r="I472" s="813"/>
      <c r="J472" s="59">
        <f>ROWS(K441:K472)</f>
        <v>32</v>
      </c>
      <c r="K472" s="60" t="str" cm="1">
        <f t="array" ref="K472">IF(SUMPRODUCT((N472:U472&lt;&gt;"")*1)=0,"",SUMPRODUCT((N472:U472&lt;&gt;"")*(LEN(TRIM(SUBSTITUTE(N472:U472,CHAR(160)," "))) - LEN(SUBSTITUTE(TRIM(SUBSTITUTE(N472:U472,CHAR(160)," "))," ","")) + 1)) &amp; " mot" &amp; IF(SUMPRODUCT((N472:U472&lt;&gt;"")*(LEN(TRIM(SUBSTITUTE(N472:U472,CHAR(160)," "))) - LEN(SUBSTITUTE(TRIM(SUBSTITUTE(N472:U472,CHAR(160)," "))," ","")) + 1))&gt;1,"s",""))</f>
        <v/>
      </c>
      <c r="L472" s="788" t="str" cm="1">
        <f t="array" ref="L472">SUMPRODUCT(--(N472:U472&lt;&gt;""), LEN(TRIM(SUBSTITUTE(N472:U472, CHAR(160), "")))) &amp; " Car."</f>
        <v>0 Car.</v>
      </c>
      <c r="M472" s="71" t="str">
        <f>IF(ISBLANK(N472),"",LARGE(M445:M471,1)+1)</f>
        <v/>
      </c>
      <c r="N472" s="87"/>
      <c r="O472" s="87"/>
      <c r="P472" s="87"/>
      <c r="Q472" s="87"/>
      <c r="R472" s="87"/>
      <c r="S472" s="87"/>
      <c r="T472" s="87"/>
      <c r="U472" s="87"/>
      <c r="V472" s="87"/>
      <c r="W472" s="87"/>
      <c r="X472" s="87"/>
      <c r="Y472" s="87"/>
      <c r="Z472" s="87"/>
      <c r="AA472" s="89"/>
      <c r="AE472" s="9">
        <v>1</v>
      </c>
    </row>
    <row r="473" spans="2:31" ht="15.75">
      <c r="B473" s="21" t="str" cm="1">
        <f t="array" ref="B473">IF(SUM(--(N473:U473&lt;&gt;""))&gt;0, "A", "►")</f>
        <v>►</v>
      </c>
      <c r="C473" s="979" t="str">
        <f>C377</f>
        <v>N NOM DE VOTRE RECETTE | collez la--FAMILLE| Auteur &gt; VOUS</v>
      </c>
      <c r="D473" s="980">
        <f>D377</f>
        <v>1</v>
      </c>
      <c r="E473" s="979" t="str">
        <f>E377</f>
        <v>coupe</v>
      </c>
      <c r="F473" s="981" t="str">
        <f>F377</f>
        <v>Recette mère ► Desserts assiette</v>
      </c>
      <c r="G473" s="813"/>
      <c r="H473" s="813"/>
      <c r="I473" s="813"/>
      <c r="J473" s="59">
        <f>ROWS(K441:K473)</f>
        <v>33</v>
      </c>
      <c r="K473" s="60" t="str" cm="1">
        <f t="array" ref="K473">IF(SUMPRODUCT((N473:U473&lt;&gt;"")*1)=0,"",SUMPRODUCT((N473:U473&lt;&gt;"")*(LEN(TRIM(SUBSTITUTE(N473:U473,CHAR(160)," "))) - LEN(SUBSTITUTE(TRIM(SUBSTITUTE(N473:U473,CHAR(160)," "))," ","")) + 1)) &amp; " mot" &amp; IF(SUMPRODUCT((N473:U473&lt;&gt;"")*(LEN(TRIM(SUBSTITUTE(N473:U473,CHAR(160)," "))) - LEN(SUBSTITUTE(TRIM(SUBSTITUTE(N473:U473,CHAR(160)," "))," ","")) + 1))&gt;1,"s",""))</f>
        <v/>
      </c>
      <c r="L473" s="788" t="str" cm="1">
        <f t="array" ref="L473">SUMPRODUCT(--(N473:U473&lt;&gt;""), LEN(TRIM(SUBSTITUTE(N473:U473, CHAR(160), "")))) &amp; " Car."</f>
        <v>0 Car.</v>
      </c>
      <c r="M473" s="71" t="str">
        <f>IF(ISBLANK(N473),"",LARGE(M445:M472,1)+1)</f>
        <v/>
      </c>
      <c r="N473" s="87"/>
      <c r="O473" s="87"/>
      <c r="P473" s="87"/>
      <c r="Q473" s="87"/>
      <c r="R473" s="87"/>
      <c r="S473" s="87"/>
      <c r="T473" s="87"/>
      <c r="U473" s="87"/>
      <c r="V473" s="87"/>
      <c r="W473" s="87"/>
      <c r="X473" s="87"/>
      <c r="Y473" s="87"/>
      <c r="Z473" s="87"/>
      <c r="AA473" s="89"/>
      <c r="AE473" s="9">
        <v>1</v>
      </c>
    </row>
    <row r="474" spans="2:31" ht="15.75">
      <c r="B474" s="21" t="str" cm="1">
        <f t="array" ref="B474">IF(SUM(--(N474:U474&lt;&gt;""))&gt;0, "A", "►")</f>
        <v>►</v>
      </c>
      <c r="C474" s="979" t="str">
        <f>C377</f>
        <v>N NOM DE VOTRE RECETTE | collez la--FAMILLE| Auteur &gt; VOUS</v>
      </c>
      <c r="D474" s="980">
        <f>D377</f>
        <v>1</v>
      </c>
      <c r="E474" s="979" t="str">
        <f>E377</f>
        <v>coupe</v>
      </c>
      <c r="F474" s="981" t="str">
        <f>F377</f>
        <v>Recette mère ► Desserts assiette</v>
      </c>
      <c r="G474" s="813"/>
      <c r="H474" s="813"/>
      <c r="I474" s="813"/>
      <c r="J474" s="59">
        <f>ROWS(K441:K474)</f>
        <v>34</v>
      </c>
      <c r="K474" s="60" t="str" cm="1">
        <f t="array" ref="K474">IF(SUMPRODUCT((N474:U474&lt;&gt;"")*1)=0,"",SUMPRODUCT((N474:U474&lt;&gt;"")*(LEN(TRIM(SUBSTITUTE(N474:U474,CHAR(160)," "))) - LEN(SUBSTITUTE(TRIM(SUBSTITUTE(N474:U474,CHAR(160)," "))," ","")) + 1)) &amp; " mot" &amp; IF(SUMPRODUCT((N474:U474&lt;&gt;"")*(LEN(TRIM(SUBSTITUTE(N474:U474,CHAR(160)," "))) - LEN(SUBSTITUTE(TRIM(SUBSTITUTE(N474:U474,CHAR(160)," "))," ","")) + 1))&gt;1,"s",""))</f>
        <v/>
      </c>
      <c r="L474" s="788" t="str" cm="1">
        <f t="array" ref="L474">SUMPRODUCT(--(N474:U474&lt;&gt;""), LEN(TRIM(SUBSTITUTE(N474:U474, CHAR(160), "")))) &amp; " Car."</f>
        <v>0 Car.</v>
      </c>
      <c r="M474" s="71" t="str">
        <f>IF(ISBLANK(N474),"",LARGE(M445:M473,1)+1)</f>
        <v/>
      </c>
      <c r="N474" s="87"/>
      <c r="O474" s="87"/>
      <c r="P474" s="87"/>
      <c r="Q474" s="87"/>
      <c r="R474" s="87"/>
      <c r="S474" s="87"/>
      <c r="T474" s="87"/>
      <c r="U474" s="87"/>
      <c r="V474" s="87"/>
      <c r="W474" s="87"/>
      <c r="X474" s="87"/>
      <c r="Y474" s="87"/>
      <c r="Z474" s="87"/>
      <c r="AA474" s="89"/>
      <c r="AE474" s="9">
        <v>1</v>
      </c>
    </row>
    <row r="475" spans="2:31" ht="15.75">
      <c r="B475" s="21" t="str" cm="1">
        <f t="array" ref="B475">IF(SUM(--(N475:U475&lt;&gt;""))&gt;0, "A", "►")</f>
        <v>►</v>
      </c>
      <c r="C475" s="979" t="str">
        <f>C377</f>
        <v>N NOM DE VOTRE RECETTE | collez la--FAMILLE| Auteur &gt; VOUS</v>
      </c>
      <c r="D475" s="980">
        <f>D377</f>
        <v>1</v>
      </c>
      <c r="E475" s="979" t="str">
        <f>E377</f>
        <v>coupe</v>
      </c>
      <c r="F475" s="981" t="str">
        <f>F377</f>
        <v>Recette mère ► Desserts assiette</v>
      </c>
      <c r="G475" s="813"/>
      <c r="H475" s="813"/>
      <c r="I475" s="813"/>
      <c r="J475" s="59">
        <f>ROWS(K441:K475)</f>
        <v>35</v>
      </c>
      <c r="K475" s="60" t="str" cm="1">
        <f t="array" ref="K475">IF(SUMPRODUCT((N475:U475&lt;&gt;"")*1)=0,"",SUMPRODUCT((N475:U475&lt;&gt;"")*(LEN(TRIM(SUBSTITUTE(N475:U475,CHAR(160)," "))) - LEN(SUBSTITUTE(TRIM(SUBSTITUTE(N475:U475,CHAR(160)," "))," ","")) + 1)) &amp; " mot" &amp; IF(SUMPRODUCT((N475:U475&lt;&gt;"")*(LEN(TRIM(SUBSTITUTE(N475:U475,CHAR(160)," "))) - LEN(SUBSTITUTE(TRIM(SUBSTITUTE(N475:U475,CHAR(160)," "))," ","")) + 1))&gt;1,"s",""))</f>
        <v/>
      </c>
      <c r="L475" s="788" t="str" cm="1">
        <f t="array" ref="L475">SUMPRODUCT(--(N475:U475&lt;&gt;""), LEN(TRIM(SUBSTITUTE(N475:U475, CHAR(160), "")))) &amp; " Car."</f>
        <v>0 Car.</v>
      </c>
      <c r="M475" s="71" t="str">
        <f>IF(ISBLANK(N475),"",LARGE(M445:M474,1)+1)</f>
        <v/>
      </c>
      <c r="N475" s="87"/>
      <c r="O475" s="87"/>
      <c r="P475" s="87"/>
      <c r="Q475" s="87"/>
      <c r="R475" s="87"/>
      <c r="S475" s="87"/>
      <c r="T475" s="87"/>
      <c r="U475" s="87"/>
      <c r="V475" s="87"/>
      <c r="W475" s="87"/>
      <c r="X475" s="87"/>
      <c r="Y475" s="87"/>
      <c r="Z475" s="87"/>
      <c r="AA475" s="89"/>
      <c r="AE475" s="9">
        <v>1</v>
      </c>
    </row>
    <row r="476" spans="2:31" ht="15.75">
      <c r="B476" s="21" t="str" cm="1">
        <f t="array" ref="B476">IF(SUM(--(N476:U476&lt;&gt;""))&gt;0, "A", "►")</f>
        <v>►</v>
      </c>
      <c r="C476" s="979" t="str">
        <f>C377</f>
        <v>N NOM DE VOTRE RECETTE | collez la--FAMILLE| Auteur &gt; VOUS</v>
      </c>
      <c r="D476" s="980">
        <f>D377</f>
        <v>1</v>
      </c>
      <c r="E476" s="979" t="str">
        <f>E377</f>
        <v>coupe</v>
      </c>
      <c r="F476" s="981" t="str">
        <f>F377</f>
        <v>Recette mère ► Desserts assiette</v>
      </c>
      <c r="G476" s="813"/>
      <c r="H476" s="813"/>
      <c r="I476" s="813"/>
      <c r="J476" s="59">
        <f>ROWS(K441:K476)</f>
        <v>36</v>
      </c>
      <c r="K476" s="60" t="str" cm="1">
        <f t="array" ref="K476">IF(SUMPRODUCT((N476:U476&lt;&gt;"")*1)=0,"",SUMPRODUCT((N476:U476&lt;&gt;"")*(LEN(TRIM(SUBSTITUTE(N476:U476,CHAR(160)," "))) - LEN(SUBSTITUTE(TRIM(SUBSTITUTE(N476:U476,CHAR(160)," "))," ","")) + 1)) &amp; " mot" &amp; IF(SUMPRODUCT((N476:U476&lt;&gt;"")*(LEN(TRIM(SUBSTITUTE(N476:U476,CHAR(160)," "))) - LEN(SUBSTITUTE(TRIM(SUBSTITUTE(N476:U476,CHAR(160)," "))," ","")) + 1))&gt;1,"s",""))</f>
        <v/>
      </c>
      <c r="L476" s="788" t="str" cm="1">
        <f t="array" ref="L476">SUMPRODUCT(--(N476:U476&lt;&gt;""), LEN(TRIM(SUBSTITUTE(N476:U476, CHAR(160), "")))) &amp; " Car."</f>
        <v>0 Car.</v>
      </c>
      <c r="M476" s="71" t="str">
        <f>IF(ISBLANK(N476),"",LARGE(M445:M475,1)+1)</f>
        <v/>
      </c>
      <c r="N476" s="87"/>
      <c r="O476" s="87"/>
      <c r="P476" s="87"/>
      <c r="Q476" s="87"/>
      <c r="R476" s="87"/>
      <c r="S476" s="87"/>
      <c r="T476" s="87"/>
      <c r="U476" s="87"/>
      <c r="V476" s="87"/>
      <c r="W476" s="87"/>
      <c r="X476" s="87"/>
      <c r="Y476" s="87"/>
      <c r="Z476" s="87"/>
      <c r="AA476" s="89"/>
      <c r="AE476" s="9">
        <v>1</v>
      </c>
    </row>
    <row r="477" spans="2:31" ht="15.75">
      <c r="B477" s="21" t="str" cm="1">
        <f t="array" ref="B477">IF(SUM(--(N477:U477&lt;&gt;""))&gt;0, "A", "►")</f>
        <v>►</v>
      </c>
      <c r="C477" s="979" t="str">
        <f>C377</f>
        <v>N NOM DE VOTRE RECETTE | collez la--FAMILLE| Auteur &gt; VOUS</v>
      </c>
      <c r="D477" s="980">
        <f>D377</f>
        <v>1</v>
      </c>
      <c r="E477" s="979" t="str">
        <f>E377</f>
        <v>coupe</v>
      </c>
      <c r="F477" s="981" t="str">
        <f>F377</f>
        <v>Recette mère ► Desserts assiette</v>
      </c>
      <c r="G477" s="813"/>
      <c r="H477" s="813"/>
      <c r="I477" s="813"/>
      <c r="J477" s="59">
        <f>ROWS(K441:K477)</f>
        <v>37</v>
      </c>
      <c r="K477" s="60" t="str" cm="1">
        <f t="array" ref="K477">IF(SUMPRODUCT((N477:U477&lt;&gt;"")*1)=0,"",SUMPRODUCT((N477:U477&lt;&gt;"")*(LEN(TRIM(SUBSTITUTE(N477:U477,CHAR(160)," "))) - LEN(SUBSTITUTE(TRIM(SUBSTITUTE(N477:U477,CHAR(160)," "))," ","")) + 1)) &amp; " mot" &amp; IF(SUMPRODUCT((N477:U477&lt;&gt;"")*(LEN(TRIM(SUBSTITUTE(N477:U477,CHAR(160)," "))) - LEN(SUBSTITUTE(TRIM(SUBSTITUTE(N477:U477,CHAR(160)," "))," ","")) + 1))&gt;1,"s",""))</f>
        <v/>
      </c>
      <c r="L477" s="788" t="str" cm="1">
        <f t="array" ref="L477">SUMPRODUCT(--(N477:U477&lt;&gt;""), LEN(TRIM(SUBSTITUTE(N477:U477, CHAR(160), "")))) &amp; " Car."</f>
        <v>0 Car.</v>
      </c>
      <c r="M477" s="71" t="str">
        <f>IF(ISBLANK(N477),"",LARGE(M445:M476,1)+1)</f>
        <v/>
      </c>
      <c r="N477" s="87"/>
      <c r="O477" s="87"/>
      <c r="P477" s="87"/>
      <c r="Q477" s="87"/>
      <c r="R477" s="87"/>
      <c r="S477" s="87"/>
      <c r="T477" s="87"/>
      <c r="U477" s="87"/>
      <c r="V477" s="87"/>
      <c r="W477" s="87"/>
      <c r="X477" s="87"/>
      <c r="Y477" s="87"/>
      <c r="Z477" s="87"/>
      <c r="AA477" s="89"/>
      <c r="AE477" s="9">
        <v>1</v>
      </c>
    </row>
    <row r="478" spans="2:31" ht="15.75">
      <c r="B478" s="21" t="str" cm="1">
        <f t="array" ref="B478">IF(SUM(--(N478:U478&lt;&gt;""))&gt;0, "A", "►")</f>
        <v>►</v>
      </c>
      <c r="C478" s="979" t="str">
        <f>C377</f>
        <v>N NOM DE VOTRE RECETTE | collez la--FAMILLE| Auteur &gt; VOUS</v>
      </c>
      <c r="D478" s="980">
        <f>D377</f>
        <v>1</v>
      </c>
      <c r="E478" s="979" t="str">
        <f>E377</f>
        <v>coupe</v>
      </c>
      <c r="F478" s="981" t="str">
        <f>F377</f>
        <v>Recette mère ► Desserts assiette</v>
      </c>
      <c r="G478" s="813"/>
      <c r="H478" s="813"/>
      <c r="I478" s="813"/>
      <c r="J478" s="59">
        <f>ROWS(K441:K478)</f>
        <v>38</v>
      </c>
      <c r="K478" s="60" t="str" cm="1">
        <f t="array" ref="K478">IF(SUMPRODUCT((N478:U478&lt;&gt;"")*1)=0,"",SUMPRODUCT((N478:U478&lt;&gt;"")*(LEN(TRIM(SUBSTITUTE(N478:U478,CHAR(160)," "))) - LEN(SUBSTITUTE(TRIM(SUBSTITUTE(N478:U478,CHAR(160)," "))," ","")) + 1)) &amp; " mot" &amp; IF(SUMPRODUCT((N478:U478&lt;&gt;"")*(LEN(TRIM(SUBSTITUTE(N478:U478,CHAR(160)," "))) - LEN(SUBSTITUTE(TRIM(SUBSTITUTE(N478:U478,CHAR(160)," "))," ","")) + 1))&gt;1,"s",""))</f>
        <v/>
      </c>
      <c r="L478" s="788" t="str" cm="1">
        <f t="array" ref="L478">SUMPRODUCT(--(N478:U478&lt;&gt;""), LEN(TRIM(SUBSTITUTE(N478:U478, CHAR(160), "")))) &amp; " Car."</f>
        <v>0 Car.</v>
      </c>
      <c r="M478" s="71" t="str">
        <f>IF(ISBLANK(N478),"",LARGE(M445:M477,1)+1)</f>
        <v/>
      </c>
      <c r="N478" s="87"/>
      <c r="O478" s="87"/>
      <c r="P478" s="87"/>
      <c r="Q478" s="87"/>
      <c r="R478" s="87"/>
      <c r="S478" s="87"/>
      <c r="T478" s="87"/>
      <c r="U478" s="87"/>
      <c r="V478" s="87"/>
      <c r="W478" s="87"/>
      <c r="X478" s="87"/>
      <c r="Y478" s="87"/>
      <c r="Z478" s="87"/>
      <c r="AA478" s="89"/>
      <c r="AE478" s="9">
        <v>1</v>
      </c>
    </row>
    <row r="479" spans="2:31" ht="15.75">
      <c r="B479" s="21" t="str" cm="1">
        <f t="array" ref="B479">IF(SUM(--(N479:U479&lt;&gt;""))&gt;0, "A", "►")</f>
        <v>►</v>
      </c>
      <c r="C479" s="979" t="str">
        <f>C377</f>
        <v>N NOM DE VOTRE RECETTE | collez la--FAMILLE| Auteur &gt; VOUS</v>
      </c>
      <c r="D479" s="980">
        <f>D377</f>
        <v>1</v>
      </c>
      <c r="E479" s="979" t="str">
        <f>E377</f>
        <v>coupe</v>
      </c>
      <c r="F479" s="981" t="str">
        <f>F377</f>
        <v>Recette mère ► Desserts assiette</v>
      </c>
      <c r="G479" s="813"/>
      <c r="H479" s="813"/>
      <c r="I479" s="813"/>
      <c r="J479" s="59">
        <f>ROWS(K441:K479)</f>
        <v>39</v>
      </c>
      <c r="K479" s="60" t="str" cm="1">
        <f t="array" ref="K479">IF(SUMPRODUCT((N479:U479&lt;&gt;"")*1)=0,"",SUMPRODUCT((N479:U479&lt;&gt;"")*(LEN(TRIM(SUBSTITUTE(N479:U479,CHAR(160)," "))) - LEN(SUBSTITUTE(TRIM(SUBSTITUTE(N479:U479,CHAR(160)," "))," ","")) + 1)) &amp; " mot" &amp; IF(SUMPRODUCT((N479:U479&lt;&gt;"")*(LEN(TRIM(SUBSTITUTE(N479:U479,CHAR(160)," "))) - LEN(SUBSTITUTE(TRIM(SUBSTITUTE(N479:U479,CHAR(160)," "))," ","")) + 1))&gt;1,"s",""))</f>
        <v/>
      </c>
      <c r="L479" s="788" t="str" cm="1">
        <f t="array" ref="L479">SUMPRODUCT(--(N479:U479&lt;&gt;""), LEN(TRIM(SUBSTITUTE(N479:U479, CHAR(160), "")))) &amp; " Car."</f>
        <v>0 Car.</v>
      </c>
      <c r="M479" s="71" t="str">
        <f>IF(ISBLANK(N479),"",LARGE(M445:M478,1)+1)</f>
        <v/>
      </c>
      <c r="N479" s="87"/>
      <c r="O479" s="87"/>
      <c r="P479" s="87"/>
      <c r="Q479" s="87"/>
      <c r="R479" s="87"/>
      <c r="S479" s="87"/>
      <c r="T479" s="87"/>
      <c r="U479" s="87"/>
      <c r="V479" s="87"/>
      <c r="W479" s="87"/>
      <c r="X479" s="87"/>
      <c r="Y479" s="87"/>
      <c r="Z479" s="87"/>
      <c r="AA479" s="89"/>
      <c r="AE479" s="9">
        <v>1</v>
      </c>
    </row>
    <row r="480" spans="2:31" ht="15.75">
      <c r="B480" s="1332" t="s">
        <v>6</v>
      </c>
      <c r="C480" s="979" t="str">
        <f>C377</f>
        <v>N NOM DE VOTRE RECETTE | collez la--FAMILLE| Auteur &gt; VOUS</v>
      </c>
      <c r="D480" s="980">
        <f>D377</f>
        <v>1</v>
      </c>
      <c r="E480" s="979" t="str">
        <f>E377</f>
        <v>coupe</v>
      </c>
      <c r="F480" s="981" t="str">
        <f>F377</f>
        <v>Recette mère ► Desserts assiette</v>
      </c>
      <c r="G480" s="813"/>
      <c r="H480" s="813"/>
      <c r="I480" s="813"/>
      <c r="J480" s="59">
        <f>ROWS(K441:K480)</f>
        <v>40</v>
      </c>
      <c r="K480" s="60" t="str" cm="1">
        <f t="array" ref="K480">IF(SUMPRODUCT((N480:U480&lt;&gt;"")*1)=0,"",SUMPRODUCT((N480:U480&lt;&gt;"")*(LEN(TRIM(SUBSTITUTE(N480:U480,CHAR(160)," "))) - LEN(SUBSTITUTE(TRIM(SUBSTITUTE(N480:U480,CHAR(160)," "))," ","")) + 1)) &amp; " mot" &amp; IF(SUMPRODUCT((N480:U480&lt;&gt;"")*(LEN(TRIM(SUBSTITUTE(N480:U480,CHAR(160)," "))) - LEN(SUBSTITUTE(TRIM(SUBSTITUTE(N480:U480,CHAR(160)," "))," ","")) + 1))&gt;1,"s",""))</f>
        <v/>
      </c>
      <c r="L480" s="788" t="str" cm="1">
        <f t="array" ref="L480">SUMPRODUCT(--(N480:U480&lt;&gt;""), LEN(TRIM(SUBSTITUTE(N480:U480, CHAR(160), "")))) &amp; " Car."</f>
        <v>0 Car.</v>
      </c>
      <c r="M480" s="71" t="str">
        <f>IF(ISBLANK(N480),"",LARGE(M445:M479,1)+1)</f>
        <v/>
      </c>
      <c r="N480" s="87"/>
      <c r="O480" s="87"/>
      <c r="P480" s="87"/>
      <c r="Q480" s="87"/>
      <c r="R480" s="87"/>
      <c r="S480" s="87"/>
      <c r="T480" s="87"/>
      <c r="U480" s="87"/>
      <c r="V480" s="87"/>
      <c r="W480" s="87"/>
      <c r="X480" s="87"/>
      <c r="Y480" s="87"/>
      <c r="Z480" s="87"/>
      <c r="AA480" s="89"/>
      <c r="AE480" s="9">
        <v>1</v>
      </c>
    </row>
    <row r="481" spans="2:31" ht="15.75">
      <c r="B481" s="1332" t="s">
        <v>6</v>
      </c>
      <c r="C481" s="979" t="str">
        <f>C377</f>
        <v>N NOM DE VOTRE RECETTE | collez la--FAMILLE| Auteur &gt; VOUS</v>
      </c>
      <c r="D481" s="980">
        <f>D377</f>
        <v>1</v>
      </c>
      <c r="E481" s="979" t="str">
        <f>E377</f>
        <v>coupe</v>
      </c>
      <c r="F481" s="981" t="str">
        <f>F377</f>
        <v>Recette mère ► Desserts assiette</v>
      </c>
      <c r="G481" s="813"/>
      <c r="H481" s="813"/>
      <c r="I481" s="813"/>
      <c r="J481" s="813"/>
      <c r="K481" s="60" t="str" cm="1">
        <f t="array" ref="K481">IF(SUMPRODUCT((N481:V481&lt;&gt;"")*1)=0,"",SUMPRODUCT((N481:V481&lt;&gt;"")*(LEN(TRIM(SUBSTITUTE(N481:V481,CHAR(160)," "))) - LEN(SUBSTITUTE(TRIM(SUBSTITUTE(N481:V481,CHAR(160)," "))," ","")) + 1)) &amp; " mot" &amp; IF(SUMPRODUCT((N481:V481&lt;&gt;"")*(LEN(TRIM(SUBSTITUTE(N481:V481,CHAR(160)," "))) - LEN(SUBSTITUTE(TRIM(SUBSTITUTE(N481:V481,CHAR(160)," "))," ","")) + 1))&gt;1,"s",""))</f>
        <v/>
      </c>
      <c r="L481" s="1331" t="s">
        <v>92</v>
      </c>
      <c r="M481" s="727"/>
      <c r="N481" s="87"/>
      <c r="O481" s="87"/>
      <c r="P481" s="87"/>
      <c r="Q481" s="87"/>
      <c r="R481" s="87"/>
      <c r="S481" s="87"/>
      <c r="T481" s="87"/>
      <c r="U481" s="87"/>
      <c r="V481" s="87"/>
      <c r="W481" s="87"/>
      <c r="X481" s="87"/>
      <c r="Y481" s="87"/>
      <c r="Z481" s="87"/>
      <c r="AA481" s="89"/>
      <c r="AE481" s="9">
        <v>1</v>
      </c>
    </row>
    <row r="482" spans="2:31" ht="15.75">
      <c r="B482" s="1332" t="s">
        <v>6</v>
      </c>
      <c r="C482" s="979" t="str">
        <f>C377</f>
        <v>N NOM DE VOTRE RECETTE | collez la--FAMILLE| Auteur &gt; VOUS</v>
      </c>
      <c r="D482" s="980">
        <f>D377</f>
        <v>1</v>
      </c>
      <c r="E482" s="979" t="str">
        <f>E377</f>
        <v>coupe</v>
      </c>
      <c r="F482" s="981" t="str">
        <f>F377</f>
        <v>Recette mère ► Desserts assiette</v>
      </c>
      <c r="G482" s="789"/>
      <c r="H482" s="790"/>
      <c r="I482" s="791"/>
      <c r="J482" s="792"/>
      <c r="K482" s="60" t="str" cm="1">
        <f t="array" ref="K482">IF(SUMPRODUCT((N482:V482&lt;&gt;"")*1)=0,"",SUMPRODUCT((N482:V482&lt;&gt;"")*(LEN(TRIM(SUBSTITUTE(N482:V482,CHAR(160)," "))) - LEN(SUBSTITUTE(TRIM(SUBSTITUTE(N482:V482,CHAR(160)," "))," ","")) + 1)) &amp; " mot" &amp; IF(SUMPRODUCT((N482:V482&lt;&gt;"")*(LEN(TRIM(SUBSTITUTE(N482:V482,CHAR(160)," "))) - LEN(SUBSTITUTE(TRIM(SUBSTITUTE(N482:V482,CHAR(160)," "))," ","")) + 1))&gt;1,"s",""))</f>
        <v>15 mots</v>
      </c>
      <c r="L482" s="793"/>
      <c r="M482" s="794"/>
      <c r="N482" s="73" t="s">
        <v>91</v>
      </c>
      <c r="O482" s="73"/>
      <c r="P482" s="73"/>
      <c r="Q482" s="73"/>
      <c r="R482" s="795"/>
      <c r="S482" s="795"/>
      <c r="T482" s="74"/>
      <c r="U482" s="74"/>
      <c r="V482" s="74"/>
      <c r="W482" s="74"/>
      <c r="X482" s="74"/>
      <c r="Y482" s="74"/>
      <c r="Z482" s="75"/>
      <c r="AA482" s="816"/>
      <c r="AE482" s="9">
        <v>1</v>
      </c>
    </row>
    <row r="483" spans="2:31" ht="16.5" thickBot="1">
      <c r="B483" s="1333" t="s">
        <v>6</v>
      </c>
      <c r="C483" s="1334"/>
      <c r="D483" s="1334"/>
      <c r="E483" s="1334"/>
      <c r="F483" s="1334"/>
      <c r="G483" s="1335" t="s">
        <v>90</v>
      </c>
      <c r="H483" s="1336" t="str">
        <f ca="1">CELL("nomfichier")</f>
        <v>D:\Données\1.UPRT\0-UPRT.fait\1-UPRT.FR-SITE-WEB\ff-fiches-fabrications\ff.fiches.fabrication.2023\UPRT.23.aout\[ff.26.COLONNES.19.07.2026.11h20 (1).xlsx]MODE_EMPLOI_DOCUMENT</v>
      </c>
      <c r="I483" s="1337"/>
      <c r="J483" s="1337"/>
      <c r="K483" s="1337"/>
      <c r="L483" s="1337"/>
      <c r="M483" s="1337"/>
      <c r="N483" s="1338" t="s">
        <v>90</v>
      </c>
      <c r="O483" s="1338"/>
      <c r="P483" s="1338"/>
      <c r="Q483" s="1338"/>
      <c r="R483" s="1339" t="str">
        <f ca="1">CELL("nomfichier")</f>
        <v>D:\Données\1.UPRT\0-UPRT.fait\1-UPRT.FR-SITE-WEB\ff-fiches-fabrications\ff.fiches.fabrication.2023\UPRT.23.aout\[ff.26.COLONNES.19.07.2026.11h20 (1).xlsx]MODE_EMPLOI_DOCUMENT</v>
      </c>
      <c r="S483" s="1337"/>
      <c r="T483" s="1337"/>
      <c r="U483" s="1337"/>
      <c r="V483" s="1337"/>
      <c r="W483" s="1337"/>
      <c r="X483" s="1337"/>
      <c r="Y483" s="1337"/>
      <c r="Z483" s="1340"/>
      <c r="AA483" s="1341"/>
      <c r="AE483" s="9">
        <v>1</v>
      </c>
    </row>
    <row r="484" spans="2:31" ht="16.5" thickBot="1">
      <c r="B484" s="694" t="s">
        <v>6</v>
      </c>
      <c r="C484" s="694"/>
      <c r="D484" s="694"/>
      <c r="E484" s="694"/>
      <c r="F484" s="694"/>
      <c r="G484" s="799" t="s">
        <v>93</v>
      </c>
      <c r="H484" s="800"/>
      <c r="I484" s="801"/>
      <c r="J484" s="802"/>
      <c r="K484" s="803"/>
      <c r="L484" s="804"/>
      <c r="M484" s="804"/>
      <c r="N484" s="802"/>
      <c r="O484" s="802"/>
      <c r="P484" s="802"/>
      <c r="Q484" s="802"/>
      <c r="R484" s="800"/>
      <c r="S484" s="800"/>
      <c r="T484" s="800"/>
      <c r="U484" s="800"/>
      <c r="V484" s="800"/>
      <c r="W484" s="800"/>
      <c r="X484" s="800"/>
      <c r="Y484" s="800"/>
      <c r="Z484" s="800"/>
      <c r="AA484" s="800" t="s">
        <v>94</v>
      </c>
      <c r="AE484" s="9">
        <v>1</v>
      </c>
    </row>
    <row r="485" spans="2:31" ht="18.75">
      <c r="B485" s="780"/>
      <c r="C485" s="780"/>
      <c r="D485" s="780"/>
      <c r="E485" s="780"/>
      <c r="F485" s="780"/>
      <c r="G485" s="780"/>
      <c r="H485" s="780"/>
      <c r="I485" s="780"/>
      <c r="J485" s="780"/>
      <c r="K485" s="780"/>
      <c r="L485" s="780"/>
      <c r="M485" s="81"/>
      <c r="N485" s="81"/>
      <c r="O485" s="81"/>
      <c r="P485" s="81"/>
      <c r="Q485" s="81"/>
      <c r="R485"/>
      <c r="S485"/>
      <c r="T485"/>
      <c r="U485" s="82"/>
      <c r="V485" s="82"/>
      <c r="W485" s="82"/>
      <c r="X485" s="82"/>
      <c r="Y485" s="82"/>
      <c r="Z485" s="82"/>
      <c r="AA485" s="82"/>
      <c r="AE485" s="9">
        <v>1</v>
      </c>
    </row>
    <row r="486" spans="2:31" ht="18.75">
      <c r="B486" s="780"/>
      <c r="C486" s="780"/>
      <c r="D486" s="780"/>
      <c r="E486" s="780"/>
      <c r="F486" s="780"/>
      <c r="G486" s="780"/>
      <c r="H486" s="780"/>
      <c r="I486" s="780"/>
      <c r="J486" s="780"/>
      <c r="K486" s="780"/>
      <c r="L486" s="780"/>
      <c r="M486" s="81" t="s">
        <v>620</v>
      </c>
      <c r="N486" s="81"/>
      <c r="O486" s="81"/>
      <c r="P486" s="81"/>
      <c r="Q486" s="81"/>
      <c r="R486" s="81"/>
      <c r="S486"/>
      <c r="T486"/>
      <c r="U486"/>
      <c r="V486" s="82"/>
      <c r="W486" s="82"/>
      <c r="X486" s="82"/>
      <c r="Y486" s="82"/>
      <c r="Z486" s="82"/>
      <c r="AA486" s="82"/>
      <c r="AE486" s="9">
        <v>1</v>
      </c>
    </row>
    <row r="487" spans="2:31" ht="15.75">
      <c r="B487" s="742"/>
      <c r="C487" s="742"/>
      <c r="D487" s="742"/>
      <c r="E487" s="742"/>
      <c r="F487" s="742"/>
      <c r="G487" s="742"/>
      <c r="H487" s="742"/>
      <c r="I487" s="742"/>
      <c r="J487" s="742"/>
      <c r="K487" s="780"/>
      <c r="L487" s="780"/>
      <c r="M487" s="805" t="s">
        <v>593</v>
      </c>
      <c r="N487" s="96"/>
      <c r="O487" s="61"/>
      <c r="P487" s="61"/>
      <c r="Q487" s="61"/>
      <c r="R487" s="61"/>
      <c r="S487" s="61"/>
      <c r="T487" s="61"/>
      <c r="U487" s="61"/>
      <c r="V487" s="61"/>
      <c r="W487" s="61"/>
      <c r="X487" s="536"/>
      <c r="Y487" s="536"/>
      <c r="Z487" s="536"/>
      <c r="AA487" s="893"/>
      <c r="AE487" s="9">
        <v>1</v>
      </c>
    </row>
    <row r="488" spans="2:31" ht="15.75">
      <c r="B488" s="742"/>
      <c r="C488" s="742"/>
      <c r="D488" s="742"/>
      <c r="E488" s="742"/>
      <c r="F488" s="742"/>
      <c r="G488" s="533" t="s">
        <v>426</v>
      </c>
      <c r="H488" s="534" t="s">
        <v>427</v>
      </c>
      <c r="I488" s="742"/>
      <c r="J488" s="742"/>
      <c r="K488" s="780"/>
      <c r="L488" s="780"/>
      <c r="M488" s="84">
        <v>0</v>
      </c>
      <c r="N488" s="87"/>
      <c r="O488" s="87"/>
      <c r="P488" s="87"/>
      <c r="Q488" s="87"/>
      <c r="R488" s="87"/>
      <c r="S488" s="87"/>
      <c r="T488" s="87"/>
      <c r="U488" s="87"/>
      <c r="V488" s="87"/>
      <c r="W488" s="87"/>
      <c r="X488" s="87"/>
      <c r="Y488" s="87"/>
      <c r="Z488" s="63" t="s">
        <v>86</v>
      </c>
      <c r="AA488" s="64">
        <v>3.472222222222222E-3</v>
      </c>
      <c r="AE488" s="9">
        <v>1</v>
      </c>
    </row>
    <row r="489" spans="2:31" ht="15.75">
      <c r="B489" s="742"/>
      <c r="C489" s="742"/>
      <c r="D489" s="742"/>
      <c r="E489" s="742"/>
      <c r="F489" s="742"/>
      <c r="G489" s="538" t="s">
        <v>428</v>
      </c>
      <c r="H489" s="534" t="s">
        <v>429</v>
      </c>
      <c r="I489" s="742"/>
      <c r="J489" s="742"/>
      <c r="K489" s="780"/>
      <c r="L489" s="780"/>
      <c r="M489" s="71">
        <f>IF(ISBLANK(N489),"",LARGE(M488:M488,1)+1)</f>
        <v>1</v>
      </c>
      <c r="N489" s="87" t="s">
        <v>97</v>
      </c>
      <c r="O489" s="87"/>
      <c r="P489" s="87"/>
      <c r="Q489" s="87"/>
      <c r="R489" s="87"/>
      <c r="S489" s="87"/>
      <c r="T489" s="87"/>
      <c r="U489" s="87"/>
      <c r="V489" s="87"/>
      <c r="W489" s="87"/>
      <c r="X489" s="87"/>
      <c r="Y489" s="87"/>
      <c r="Z489" s="63" t="s">
        <v>87</v>
      </c>
      <c r="AA489" s="65">
        <v>1.0416666666666666E-2</v>
      </c>
      <c r="AE489" s="9">
        <v>1</v>
      </c>
    </row>
    <row r="490" spans="2:31" ht="22.5">
      <c r="B490" s="742"/>
      <c r="C490" s="742"/>
      <c r="D490" s="742"/>
      <c r="E490" s="742"/>
      <c r="F490" s="742"/>
      <c r="G490" s="539" t="s">
        <v>430</v>
      </c>
      <c r="H490" s="534" t="s">
        <v>431</v>
      </c>
      <c r="I490" s="742"/>
      <c r="J490" s="742"/>
      <c r="K490" s="780"/>
      <c r="L490" s="780"/>
      <c r="M490" s="71">
        <f>IF(ISBLANK(N490),"",LARGE(M488:M489,1)+1)</f>
        <v>2</v>
      </c>
      <c r="N490" s="87" t="s">
        <v>99</v>
      </c>
      <c r="O490" s="87"/>
      <c r="P490" s="87"/>
      <c r="Q490" s="87"/>
      <c r="R490" s="87"/>
      <c r="S490" s="87"/>
      <c r="T490" s="87"/>
      <c r="U490" s="87"/>
      <c r="V490" s="87"/>
      <c r="W490" s="87"/>
      <c r="X490" s="87"/>
      <c r="Y490" s="87"/>
      <c r="Z490" s="63" t="s">
        <v>88</v>
      </c>
      <c r="AA490" s="66">
        <v>2.0833333333333332E-2</v>
      </c>
      <c r="AE490" s="9">
        <v>1</v>
      </c>
    </row>
    <row r="491" spans="2:31" ht="15.75">
      <c r="B491" s="357"/>
      <c r="C491" s="357"/>
      <c r="D491" s="357"/>
      <c r="E491" s="357"/>
      <c r="F491" s="357"/>
      <c r="G491" s="357"/>
      <c r="H491" s="357"/>
      <c r="I491" s="357"/>
      <c r="J491" s="742"/>
      <c r="K491" s="780"/>
      <c r="L491" s="780"/>
      <c r="M491" s="71">
        <f>IF(ISBLANK(N491),"",LARGE(M488:M490,1)+1)</f>
        <v>3</v>
      </c>
      <c r="N491" s="87" t="s">
        <v>101</v>
      </c>
      <c r="O491" s="87"/>
      <c r="P491" s="87"/>
      <c r="Q491" s="87"/>
      <c r="R491" s="87"/>
      <c r="S491" s="87"/>
      <c r="T491" s="87"/>
      <c r="U491" s="87"/>
      <c r="V491" s="87"/>
      <c r="W491" s="87"/>
      <c r="X491" s="87"/>
      <c r="Y491" s="87"/>
      <c r="Z491" s="67" t="s">
        <v>89</v>
      </c>
      <c r="AA491" s="68">
        <f>AA488+AA489+AA490</f>
        <v>3.4722222222222224E-2</v>
      </c>
      <c r="AE491" s="9">
        <v>1</v>
      </c>
    </row>
    <row r="492" spans="2:31" ht="15.75">
      <c r="B492" s="357"/>
      <c r="C492" s="357"/>
      <c r="D492" s="357"/>
      <c r="E492" s="357"/>
      <c r="F492" s="357"/>
      <c r="G492" s="357"/>
      <c r="H492" s="357"/>
      <c r="I492" s="357"/>
      <c r="J492" s="742"/>
      <c r="K492" s="780"/>
      <c r="L492" s="780"/>
      <c r="M492" s="71">
        <f>IF(ISBLANK(N492),"",LARGE(M488:M491,1)+1)</f>
        <v>4</v>
      </c>
      <c r="N492" s="87" t="s">
        <v>103</v>
      </c>
      <c r="O492" s="87"/>
      <c r="P492" s="87"/>
      <c r="Q492" s="87"/>
      <c r="R492" s="87"/>
      <c r="S492" s="87"/>
      <c r="T492" s="87"/>
      <c r="U492" s="87"/>
      <c r="V492" s="87"/>
      <c r="W492" s="87"/>
      <c r="X492" s="87"/>
      <c r="Y492" s="87"/>
      <c r="Z492" s="87"/>
      <c r="AA492" s="89"/>
      <c r="AE492" s="9">
        <v>1</v>
      </c>
    </row>
    <row r="493" spans="2:31" ht="15.75">
      <c r="B493" s="742"/>
      <c r="C493" s="742"/>
      <c r="D493" s="742"/>
      <c r="E493" s="742"/>
      <c r="F493" s="742"/>
      <c r="G493" s="742"/>
      <c r="H493" s="742"/>
      <c r="I493" s="742"/>
      <c r="J493" s="742"/>
      <c r="K493" s="780"/>
      <c r="L493" s="780"/>
      <c r="M493" s="71" t="str">
        <f>IF(ISBLANK(N493),"",LARGE(M488:M492,1)+1)</f>
        <v/>
      </c>
      <c r="N493" s="87"/>
      <c r="O493" s="87" t="s">
        <v>104</v>
      </c>
      <c r="P493" s="87"/>
      <c r="Q493" s="87"/>
      <c r="R493" s="87"/>
      <c r="S493" s="87"/>
      <c r="T493" s="87"/>
      <c r="U493" s="87"/>
      <c r="V493" s="87"/>
      <c r="W493" s="87"/>
      <c r="X493" s="87"/>
      <c r="Y493" s="87"/>
      <c r="Z493" s="87"/>
      <c r="AA493" s="89"/>
      <c r="AE493" s="9">
        <v>1</v>
      </c>
    </row>
    <row r="494" spans="2:31" ht="15.75">
      <c r="B494" s="742"/>
      <c r="C494" s="742"/>
      <c r="D494" s="742"/>
      <c r="E494" s="742"/>
      <c r="F494" s="742"/>
      <c r="G494" s="742"/>
      <c r="H494" s="742"/>
      <c r="I494" s="742"/>
      <c r="J494" s="742"/>
      <c r="K494" s="780"/>
      <c r="L494" s="780"/>
      <c r="M494" s="71">
        <f>IF(ISBLANK(N494),"",LARGE(M488:M493,1)+1)</f>
        <v>5</v>
      </c>
      <c r="N494" s="87" t="s">
        <v>106</v>
      </c>
      <c r="O494" s="87"/>
      <c r="P494" s="87"/>
      <c r="Q494" s="87"/>
      <c r="R494" s="87"/>
      <c r="S494" s="87"/>
      <c r="T494" s="87"/>
      <c r="U494" s="87"/>
      <c r="V494" s="87"/>
      <c r="W494" s="87"/>
      <c r="X494" s="87"/>
      <c r="Y494" s="87"/>
      <c r="Z494" s="87"/>
      <c r="AA494" s="89"/>
      <c r="AE494" s="9">
        <v>1</v>
      </c>
    </row>
    <row r="495" spans="2:31" ht="15.75">
      <c r="B495" s="742"/>
      <c r="C495" s="742"/>
      <c r="D495" s="742"/>
      <c r="E495" s="742"/>
      <c r="F495" s="742"/>
      <c r="G495" s="742"/>
      <c r="H495" s="742"/>
      <c r="I495" s="742"/>
      <c r="J495" s="742"/>
      <c r="K495" s="780"/>
      <c r="L495" s="780"/>
      <c r="M495" s="71">
        <f>IF(ISBLANK(N495),"",LARGE(M488:M494,1)+1)</f>
        <v>6</v>
      </c>
      <c r="N495" s="87" t="s">
        <v>108</v>
      </c>
      <c r="O495" s="87"/>
      <c r="P495" s="87"/>
      <c r="Q495" s="87"/>
      <c r="R495" s="87"/>
      <c r="S495" s="87"/>
      <c r="T495" s="87"/>
      <c r="U495" s="87"/>
      <c r="V495" s="87"/>
      <c r="W495" s="87"/>
      <c r="X495" s="87"/>
      <c r="Y495" s="87"/>
      <c r="Z495" s="87"/>
      <c r="AA495" s="89"/>
      <c r="AE495" s="9">
        <v>1</v>
      </c>
    </row>
    <row r="496" spans="2:31" ht="15.75">
      <c r="B496" s="742"/>
      <c r="C496" s="742"/>
      <c r="D496" s="742"/>
      <c r="E496" s="742"/>
      <c r="F496" s="742"/>
      <c r="G496" s="742"/>
      <c r="H496" s="742"/>
      <c r="I496" s="742"/>
      <c r="J496" s="742"/>
      <c r="K496" s="780"/>
      <c r="L496" s="780"/>
      <c r="M496" s="71" t="str">
        <f>IF(ISBLANK(N496),"",LARGE(M488:M495,1)+1)</f>
        <v/>
      </c>
      <c r="N496" s="87"/>
      <c r="O496" s="87" t="s">
        <v>110</v>
      </c>
      <c r="P496" s="87"/>
      <c r="Q496" s="87"/>
      <c r="R496" s="87"/>
      <c r="S496" s="87"/>
      <c r="T496" s="87"/>
      <c r="U496" s="87"/>
      <c r="V496" s="87"/>
      <c r="W496" s="87"/>
      <c r="X496" s="87"/>
      <c r="Y496" s="87"/>
      <c r="Z496" s="87"/>
      <c r="AA496" s="89"/>
      <c r="AE496" s="9">
        <v>1</v>
      </c>
    </row>
    <row r="497" spans="2:31" ht="15.75">
      <c r="B497" s="742"/>
      <c r="C497" s="742"/>
      <c r="D497" s="742"/>
      <c r="E497" s="742"/>
      <c r="F497" s="742"/>
      <c r="G497" s="742"/>
      <c r="H497" s="742"/>
      <c r="I497" s="742"/>
      <c r="J497" s="742"/>
      <c r="K497" s="780"/>
      <c r="L497" s="780"/>
      <c r="M497" s="71">
        <f>IF(ISBLANK(N497),"",LARGE(M488:M496,1)+1)</f>
        <v>7</v>
      </c>
      <c r="N497" s="87" t="s">
        <v>112</v>
      </c>
      <c r="O497" s="87"/>
      <c r="P497" s="87"/>
      <c r="Q497" s="87"/>
      <c r="R497" s="87"/>
      <c r="S497" s="87"/>
      <c r="T497" s="87"/>
      <c r="U497" s="87"/>
      <c r="V497" s="87"/>
      <c r="W497" s="87"/>
      <c r="X497" s="87"/>
      <c r="Y497" s="87"/>
      <c r="Z497" s="87"/>
      <c r="AA497" s="89"/>
      <c r="AE497" s="9">
        <v>1</v>
      </c>
    </row>
    <row r="498" spans="2:31" ht="15.75">
      <c r="B498" s="742"/>
      <c r="C498" s="742"/>
      <c r="D498" s="742"/>
      <c r="E498" s="742"/>
      <c r="F498" s="742"/>
      <c r="G498" s="742"/>
      <c r="H498" s="742"/>
      <c r="I498" s="742"/>
      <c r="J498" s="742"/>
      <c r="K498" s="780"/>
      <c r="L498" s="780"/>
      <c r="M498" s="71">
        <f>IF(ISBLANK(N498),"",LARGE(M488:M497,1)+1)</f>
        <v>8</v>
      </c>
      <c r="N498" s="87" t="s">
        <v>114</v>
      </c>
      <c r="O498" s="87"/>
      <c r="P498" s="87"/>
      <c r="Q498" s="87"/>
      <c r="R498" s="87"/>
      <c r="S498" s="87"/>
      <c r="T498" s="87"/>
      <c r="U498" s="87"/>
      <c r="V498" s="87"/>
      <c r="W498" s="87"/>
      <c r="X498" s="87"/>
      <c r="Y498" s="87"/>
      <c r="Z498" s="87"/>
      <c r="AA498" s="89"/>
      <c r="AE498" s="9">
        <v>1</v>
      </c>
    </row>
    <row r="499" spans="2:31" ht="15.75">
      <c r="B499" s="742"/>
      <c r="C499" s="742"/>
      <c r="D499" s="742"/>
      <c r="E499" s="742"/>
      <c r="F499" s="742"/>
      <c r="G499" s="742"/>
      <c r="H499" s="742"/>
      <c r="I499" s="742"/>
      <c r="J499" s="742"/>
      <c r="K499" s="780"/>
      <c r="L499" s="780"/>
      <c r="M499" s="71" t="str">
        <f>IF(ISBLANK(N499),"",LARGE(M488:M498,1)+1)</f>
        <v/>
      </c>
      <c r="N499" s="87"/>
      <c r="O499" s="87"/>
      <c r="P499" s="87"/>
      <c r="Q499" s="87"/>
      <c r="R499" s="87"/>
      <c r="S499" s="87"/>
      <c r="T499" s="87"/>
      <c r="U499" s="87"/>
      <c r="V499" s="87"/>
      <c r="W499" s="87"/>
      <c r="X499" s="87"/>
      <c r="Y499" s="87"/>
      <c r="Z499" s="87"/>
      <c r="AA499" s="89"/>
      <c r="AE499" s="9">
        <v>1</v>
      </c>
    </row>
    <row r="500" spans="2:31" ht="15.75">
      <c r="B500" s="742"/>
      <c r="C500" s="742"/>
      <c r="D500" s="742"/>
      <c r="E500" s="742"/>
      <c r="F500" s="742"/>
      <c r="G500" s="742"/>
      <c r="H500" s="742"/>
      <c r="I500" s="742"/>
      <c r="J500" s="742"/>
      <c r="K500" s="780"/>
      <c r="L500" s="780"/>
      <c r="M500" s="71" t="str">
        <f>IF(ISBLANK(N500),"",LARGE(M488:M499,1)+1)</f>
        <v/>
      </c>
      <c r="N500" s="87"/>
      <c r="O500" s="87"/>
      <c r="P500" s="87"/>
      <c r="Q500" s="87"/>
      <c r="R500" s="87"/>
      <c r="S500" s="87"/>
      <c r="T500" s="87"/>
      <c r="U500" s="87"/>
      <c r="V500" s="87"/>
      <c r="W500" s="87"/>
      <c r="X500" s="87"/>
      <c r="Y500" s="87"/>
      <c r="Z500" s="87"/>
      <c r="AA500" s="89"/>
      <c r="AE500" s="9">
        <v>1</v>
      </c>
    </row>
    <row r="501" spans="2:31" ht="15.75">
      <c r="B501" s="742"/>
      <c r="C501" s="742"/>
      <c r="D501" s="742"/>
      <c r="E501" s="742"/>
      <c r="F501" s="742"/>
      <c r="G501" s="742"/>
      <c r="H501" s="742"/>
      <c r="I501" s="742"/>
      <c r="J501" s="742"/>
      <c r="K501" s="780"/>
      <c r="L501" s="780"/>
      <c r="M501" s="71" t="str">
        <f>IF(ISBLANK(N501),"",LARGE(M488:M500,1)+1)</f>
        <v/>
      </c>
      <c r="N501" s="87"/>
      <c r="O501" s="87"/>
      <c r="P501" s="87"/>
      <c r="Q501" s="87"/>
      <c r="R501" s="87"/>
      <c r="S501" s="87"/>
      <c r="T501" s="87"/>
      <c r="U501" s="87"/>
      <c r="V501" s="87"/>
      <c r="W501" s="87"/>
      <c r="X501" s="87"/>
      <c r="Y501" s="87"/>
      <c r="Z501" s="87"/>
      <c r="AA501" s="89"/>
      <c r="AE501" s="9">
        <v>1</v>
      </c>
    </row>
    <row r="502" spans="2:31" ht="15.75">
      <c r="B502" s="742"/>
      <c r="C502" s="742"/>
      <c r="D502" s="742"/>
      <c r="E502" s="742"/>
      <c r="F502" s="742"/>
      <c r="G502" s="742"/>
      <c r="H502" s="742"/>
      <c r="I502" s="742"/>
      <c r="J502" s="742"/>
      <c r="K502" s="780"/>
      <c r="L502" s="780"/>
      <c r="M502" s="71" t="str">
        <f>IF(ISBLANK(N502),"",LARGE(M488:M501,1)+1)</f>
        <v/>
      </c>
      <c r="N502" s="87"/>
      <c r="O502" s="87"/>
      <c r="P502" s="87"/>
      <c r="Q502" s="87"/>
      <c r="R502" s="87"/>
      <c r="S502" s="87"/>
      <c r="T502" s="87"/>
      <c r="U502" s="87"/>
      <c r="V502" s="87"/>
      <c r="W502" s="87"/>
      <c r="X502" s="87"/>
      <c r="Y502" s="87"/>
      <c r="Z502" s="87"/>
      <c r="AA502" s="89"/>
      <c r="AE502" s="9">
        <v>1</v>
      </c>
    </row>
    <row r="503" spans="2:31" ht="15.75">
      <c r="B503" s="742"/>
      <c r="C503" s="742"/>
      <c r="D503" s="742"/>
      <c r="E503" s="742"/>
      <c r="F503" s="742"/>
      <c r="G503" s="742"/>
      <c r="H503" s="742"/>
      <c r="I503" s="742"/>
      <c r="J503" s="742"/>
      <c r="K503" s="780"/>
      <c r="L503" s="780"/>
      <c r="M503" s="71" t="str">
        <f>IF(ISBLANK(N503),"",LARGE(M488:M502,1)+1)</f>
        <v/>
      </c>
      <c r="N503" s="87"/>
      <c r="O503" s="87"/>
      <c r="P503" s="87"/>
      <c r="Q503" s="87"/>
      <c r="R503" s="87"/>
      <c r="S503" s="87"/>
      <c r="T503" s="87"/>
      <c r="U503" s="87"/>
      <c r="V503" s="87"/>
      <c r="W503" s="87"/>
      <c r="X503" s="87"/>
      <c r="Y503" s="87"/>
      <c r="Z503" s="87"/>
      <c r="AA503" s="89"/>
      <c r="AE503" s="9">
        <v>1</v>
      </c>
    </row>
    <row r="504" spans="2:31" ht="15.75">
      <c r="B504" s="742"/>
      <c r="C504" s="742"/>
      <c r="D504" s="742"/>
      <c r="E504" s="742"/>
      <c r="F504" s="742"/>
      <c r="G504" s="742"/>
      <c r="H504" s="742"/>
      <c r="I504" s="742"/>
      <c r="J504" s="742"/>
      <c r="K504" s="780"/>
      <c r="L504" s="780"/>
      <c r="M504" s="71" t="str">
        <f>IF(ISBLANK(N504),"",LARGE(M488:M503,1)+1)</f>
        <v/>
      </c>
      <c r="N504" s="87"/>
      <c r="O504" s="87"/>
      <c r="P504" s="87"/>
      <c r="Q504" s="87"/>
      <c r="R504" s="87"/>
      <c r="S504" s="87"/>
      <c r="T504" s="87"/>
      <c r="U504" s="87"/>
      <c r="V504" s="87"/>
      <c r="W504" s="87"/>
      <c r="X504" s="87"/>
      <c r="Y504" s="87"/>
      <c r="Z504" s="87"/>
      <c r="AA504" s="89"/>
      <c r="AE504" s="9">
        <v>1</v>
      </c>
    </row>
    <row r="505" spans="2:31" ht="15.75">
      <c r="B505" s="742"/>
      <c r="C505" s="742"/>
      <c r="D505" s="742"/>
      <c r="E505" s="742"/>
      <c r="F505" s="742"/>
      <c r="G505" s="742"/>
      <c r="H505" s="742"/>
      <c r="I505" s="742"/>
      <c r="J505" s="742"/>
      <c r="K505" s="780"/>
      <c r="L505" s="780"/>
      <c r="M505" s="71" t="str">
        <f>IF(ISBLANK(N505),"",LARGE(M488:M504,1)+1)</f>
        <v/>
      </c>
      <c r="N505" s="87"/>
      <c r="O505" s="87"/>
      <c r="P505" s="87"/>
      <c r="Q505" s="87"/>
      <c r="R505" s="87"/>
      <c r="S505" s="87"/>
      <c r="T505" s="87"/>
      <c r="U505" s="87"/>
      <c r="V505" s="87"/>
      <c r="W505" s="87"/>
      <c r="X505" s="87"/>
      <c r="Y505" s="87"/>
      <c r="Z505" s="87"/>
      <c r="AA505" s="89"/>
      <c r="AE505" s="9">
        <v>1</v>
      </c>
    </row>
    <row r="506" spans="2:31" ht="15.75">
      <c r="B506" s="742"/>
      <c r="C506" s="742"/>
      <c r="D506" s="742"/>
      <c r="E506" s="742"/>
      <c r="F506" s="742"/>
      <c r="G506" s="742"/>
      <c r="H506" s="742"/>
      <c r="I506" s="742"/>
      <c r="J506" s="742"/>
      <c r="K506" s="780"/>
      <c r="L506" s="780"/>
      <c r="M506" s="71" t="str">
        <f>IF(ISBLANK(N506),"",LARGE(M488:M505,1)+1)</f>
        <v/>
      </c>
      <c r="N506" s="87"/>
      <c r="O506" s="87"/>
      <c r="P506" s="87"/>
      <c r="Q506" s="87"/>
      <c r="R506" s="87"/>
      <c r="S506" s="87"/>
      <c r="T506" s="87"/>
      <c r="U506" s="87"/>
      <c r="V506" s="87"/>
      <c r="W506" s="87"/>
      <c r="X506" s="87"/>
      <c r="Y506" s="87"/>
      <c r="Z506" s="87"/>
      <c r="AA506" s="89"/>
      <c r="AE506" s="9">
        <v>1</v>
      </c>
    </row>
    <row r="507" spans="2:31" ht="15.75">
      <c r="B507" s="742"/>
      <c r="C507" s="742"/>
      <c r="D507" s="742"/>
      <c r="E507" s="742"/>
      <c r="F507" s="742"/>
      <c r="G507" s="742"/>
      <c r="H507" s="742"/>
      <c r="I507" s="742"/>
      <c r="J507" s="742"/>
      <c r="K507" s="780"/>
      <c r="L507" s="780"/>
      <c r="M507" s="90" t="s">
        <v>118</v>
      </c>
      <c r="N507" s="91"/>
      <c r="O507" s="91"/>
      <c r="P507" s="91"/>
      <c r="Q507" s="91"/>
      <c r="R507" s="91"/>
      <c r="S507" s="91"/>
      <c r="T507" s="91"/>
      <c r="U507" s="91"/>
      <c r="V507" s="91"/>
      <c r="W507" s="91"/>
      <c r="X507" s="91"/>
      <c r="Y507" s="91"/>
      <c r="Z507" s="91"/>
      <c r="AA507" s="826" t="s">
        <v>118</v>
      </c>
      <c r="AE507" s="9">
        <v>1</v>
      </c>
    </row>
    <row r="508" spans="2:31">
      <c r="B508" s="742"/>
      <c r="C508" s="742"/>
      <c r="D508" s="742"/>
      <c r="E508" s="742"/>
      <c r="F508" s="742"/>
      <c r="G508" s="742"/>
      <c r="H508" s="742"/>
      <c r="I508" s="742"/>
      <c r="J508" s="742"/>
      <c r="K508" s="780"/>
      <c r="L508" s="780"/>
      <c r="M508" s="357"/>
      <c r="N508" s="357"/>
      <c r="O508" s="357"/>
      <c r="P508" s="357"/>
      <c r="Q508" s="357"/>
      <c r="R508" s="357"/>
      <c r="S508" s="357"/>
      <c r="T508" s="357"/>
      <c r="U508" s="357"/>
      <c r="V508" s="357"/>
      <c r="W508" s="357"/>
      <c r="X508" s="357"/>
      <c r="Y508" s="357"/>
      <c r="Z508" s="357"/>
      <c r="AA508" s="827"/>
      <c r="AE508" s="9">
        <v>1</v>
      </c>
    </row>
    <row r="509" spans="2:31" ht="18.75">
      <c r="B509" s="742"/>
      <c r="C509" s="742"/>
      <c r="D509" s="742"/>
      <c r="E509" s="742"/>
      <c r="F509" s="742"/>
      <c r="G509" s="742"/>
      <c r="H509" s="742"/>
      <c r="I509" s="742"/>
      <c r="J509" s="742"/>
      <c r="K509" s="780"/>
      <c r="L509" s="780"/>
      <c r="M509" s="805" t="s">
        <v>593</v>
      </c>
      <c r="N509" s="96"/>
      <c r="O509" s="61"/>
      <c r="P509" s="61"/>
      <c r="Q509" s="61"/>
      <c r="R509" s="61"/>
      <c r="S509" s="61"/>
      <c r="T509" s="61"/>
      <c r="U509" s="61"/>
      <c r="V509" s="61"/>
      <c r="W509" s="535"/>
      <c r="X509" s="535"/>
      <c r="Y509" s="535"/>
      <c r="Z509" s="535"/>
      <c r="AA509" s="835"/>
      <c r="AE509" s="9">
        <v>1</v>
      </c>
    </row>
    <row r="510" spans="2:31" ht="15.75">
      <c r="B510" s="742"/>
      <c r="C510" s="742"/>
      <c r="D510" s="742"/>
      <c r="E510" s="742"/>
      <c r="F510" s="742"/>
      <c r="G510" s="742"/>
      <c r="H510" s="742"/>
      <c r="I510" s="742"/>
      <c r="J510" s="742"/>
      <c r="K510" s="780"/>
      <c r="L510" s="780"/>
      <c r="M510" s="84">
        <v>0</v>
      </c>
      <c r="N510" s="96" t="s">
        <v>97</v>
      </c>
      <c r="O510" s="61"/>
      <c r="P510" s="61"/>
      <c r="Q510" s="61"/>
      <c r="R510" s="61"/>
      <c r="S510" s="61"/>
      <c r="T510" s="61"/>
      <c r="U510" s="61"/>
      <c r="V510" s="61"/>
      <c r="W510" s="85"/>
      <c r="X510" s="85"/>
      <c r="Y510" s="85"/>
      <c r="Z510" s="97" t="s">
        <v>86</v>
      </c>
      <c r="AA510" s="833">
        <v>3.472222222222222E-3</v>
      </c>
      <c r="AE510" s="9">
        <v>1</v>
      </c>
    </row>
    <row r="511" spans="2:31" ht="15.75">
      <c r="B511" s="742"/>
      <c r="C511" s="742"/>
      <c r="D511" s="742"/>
      <c r="E511" s="742"/>
      <c r="F511" s="742"/>
      <c r="G511" s="742"/>
      <c r="H511" s="742"/>
      <c r="I511" s="742"/>
      <c r="J511" s="742"/>
      <c r="K511" s="780"/>
      <c r="L511" s="780"/>
      <c r="M511" s="70">
        <f>IF(ISBLANK(N511),"",LARGE(M510:M510,1)+1)</f>
        <v>1</v>
      </c>
      <c r="N511" s="96" t="s">
        <v>97</v>
      </c>
      <c r="O511" s="61"/>
      <c r="P511" s="61"/>
      <c r="Q511" s="61"/>
      <c r="R511" s="61"/>
      <c r="S511" s="61"/>
      <c r="T511" s="61"/>
      <c r="U511" s="61"/>
      <c r="V511" s="61"/>
      <c r="W511" s="85"/>
      <c r="X511" s="85"/>
      <c r="Y511" s="85"/>
      <c r="Z511" s="97" t="s">
        <v>87</v>
      </c>
      <c r="AA511" s="834">
        <v>1.0416666666666666E-2</v>
      </c>
      <c r="AE511" s="9">
        <v>1</v>
      </c>
    </row>
    <row r="512" spans="2:31" ht="15.75">
      <c r="B512" s="742"/>
      <c r="C512" s="742"/>
      <c r="D512" s="742"/>
      <c r="E512" s="742"/>
      <c r="F512" s="742"/>
      <c r="G512" s="742"/>
      <c r="H512" s="742"/>
      <c r="I512" s="742"/>
      <c r="J512" s="742"/>
      <c r="K512" s="780"/>
      <c r="L512" s="780"/>
      <c r="M512" s="70">
        <f>IF(ISBLANK(N512),"",LARGE(M510:M511,1)+1)</f>
        <v>2</v>
      </c>
      <c r="N512" s="96" t="s">
        <v>99</v>
      </c>
      <c r="O512" s="61"/>
      <c r="P512" s="61"/>
      <c r="Q512" s="61"/>
      <c r="R512" s="61"/>
      <c r="S512" s="61"/>
      <c r="T512" s="61"/>
      <c r="U512" s="61"/>
      <c r="V512" s="61"/>
      <c r="W512" s="85"/>
      <c r="X512" s="85"/>
      <c r="Y512" s="85"/>
      <c r="Z512" s="97" t="s">
        <v>88</v>
      </c>
      <c r="AA512" s="66">
        <v>2.0833333333333332E-2</v>
      </c>
      <c r="AE512" s="9">
        <v>1</v>
      </c>
    </row>
    <row r="513" spans="2:31" ht="15.75">
      <c r="B513" s="742"/>
      <c r="C513" s="742"/>
      <c r="D513" s="742"/>
      <c r="E513" s="742"/>
      <c r="F513" s="742"/>
      <c r="G513" s="742"/>
      <c r="H513" s="742"/>
      <c r="I513" s="742"/>
      <c r="J513" s="742"/>
      <c r="K513" s="780"/>
      <c r="L513" s="780"/>
      <c r="M513" s="70" t="str">
        <f>IF(ISBLANK(N513),"",LARGE(M510:M512,1)+1)</f>
        <v/>
      </c>
      <c r="N513" s="96"/>
      <c r="O513" s="61"/>
      <c r="P513" s="61"/>
      <c r="Q513" s="61"/>
      <c r="R513" s="61"/>
      <c r="S513" s="61"/>
      <c r="T513" s="61"/>
      <c r="U513" s="61"/>
      <c r="V513" s="61"/>
      <c r="W513" s="85"/>
      <c r="X513" s="85"/>
      <c r="Y513" s="85"/>
      <c r="Z513" s="67" t="s">
        <v>89</v>
      </c>
      <c r="AA513" s="68">
        <f>AA510+AA511+AA512</f>
        <v>3.4722222222222224E-2</v>
      </c>
      <c r="AE513" s="9">
        <v>1</v>
      </c>
    </row>
    <row r="514" spans="2:31" ht="15.75">
      <c r="B514" s="742"/>
      <c r="C514" s="742"/>
      <c r="D514" s="742"/>
      <c r="E514" s="742"/>
      <c r="F514" s="742"/>
      <c r="G514" s="742"/>
      <c r="H514" s="742"/>
      <c r="I514" s="742"/>
      <c r="J514" s="742"/>
      <c r="K514" s="780"/>
      <c r="L514" s="780"/>
      <c r="M514" s="70" t="str">
        <f>IF(ISBLANK(N514),"",LARGE(M510:M513,1)+1)</f>
        <v/>
      </c>
      <c r="N514" s="96"/>
      <c r="O514" s="61"/>
      <c r="P514" s="61"/>
      <c r="Q514" s="61"/>
      <c r="R514" s="61"/>
      <c r="S514" s="61"/>
      <c r="T514" s="61"/>
      <c r="U514" s="61"/>
      <c r="V514" s="61"/>
      <c r="W514" s="819" t="s">
        <v>119</v>
      </c>
      <c r="X514" s="552"/>
      <c r="Y514" s="552"/>
      <c r="Z514" s="552"/>
      <c r="AA514" s="98"/>
      <c r="AE514" s="9">
        <v>1</v>
      </c>
    </row>
    <row r="515" spans="2:31" ht="15.75">
      <c r="B515" s="742"/>
      <c r="C515" s="742"/>
      <c r="D515" s="742"/>
      <c r="E515" s="742"/>
      <c r="F515" s="742"/>
      <c r="G515" s="742"/>
      <c r="H515" s="742"/>
      <c r="I515" s="742"/>
      <c r="J515" s="742"/>
      <c r="K515" s="780"/>
      <c r="L515" s="780"/>
      <c r="M515" s="70" t="str">
        <f>IF(ISBLANK(N515),"",LARGE(M510:M514,1)+1)</f>
        <v/>
      </c>
      <c r="N515" s="96"/>
      <c r="O515" s="61"/>
      <c r="P515" s="61"/>
      <c r="Q515" s="61"/>
      <c r="R515" s="61"/>
      <c r="S515" s="61"/>
      <c r="T515" s="61"/>
      <c r="U515" s="61"/>
      <c r="V515" s="61"/>
      <c r="W515" s="636" t="s">
        <v>120</v>
      </c>
      <c r="X515" s="19"/>
      <c r="Y515" s="19"/>
      <c r="Z515" s="894" t="s">
        <v>121</v>
      </c>
      <c r="AA515" s="26">
        <f>W518*W516</f>
        <v>225</v>
      </c>
      <c r="AE515" s="9">
        <v>1</v>
      </c>
    </row>
    <row r="516" spans="2:31" ht="15.75">
      <c r="B516" s="742"/>
      <c r="C516" s="742"/>
      <c r="D516" s="742"/>
      <c r="E516" s="742"/>
      <c r="F516" s="742"/>
      <c r="G516" s="742"/>
      <c r="H516" s="742"/>
      <c r="I516" s="742"/>
      <c r="J516" s="742"/>
      <c r="K516" s="780"/>
      <c r="L516" s="780"/>
      <c r="M516" s="70" t="str">
        <f>IF(ISBLANK(N516),"",LARGE(M510:M515,1)+1)</f>
        <v/>
      </c>
      <c r="N516" s="96"/>
      <c r="O516" s="61"/>
      <c r="P516" s="61"/>
      <c r="Q516" s="61"/>
      <c r="R516" s="61"/>
      <c r="S516" s="61"/>
      <c r="T516" s="61"/>
      <c r="U516" s="61"/>
      <c r="V516" s="61"/>
      <c r="W516" s="820">
        <v>150</v>
      </c>
      <c r="X516" s="100" t="s">
        <v>122</v>
      </c>
      <c r="Y516" s="100"/>
      <c r="Z516" s="101" t="s">
        <v>123</v>
      </c>
      <c r="AA516" s="102"/>
      <c r="AE516" s="9">
        <v>1</v>
      </c>
    </row>
    <row r="517" spans="2:31" ht="15.75">
      <c r="B517" s="742"/>
      <c r="C517" s="742"/>
      <c r="D517" s="742"/>
      <c r="E517" s="742"/>
      <c r="F517" s="742"/>
      <c r="G517" s="742"/>
      <c r="H517" s="742"/>
      <c r="I517" s="742"/>
      <c r="J517" s="742"/>
      <c r="K517" s="780"/>
      <c r="L517" s="780"/>
      <c r="M517" s="70" t="str">
        <f>IF(ISBLANK(N517),"",LARGE(M510:M516,1)+1)</f>
        <v/>
      </c>
      <c r="N517" s="96"/>
      <c r="O517" s="61"/>
      <c r="P517" s="61"/>
      <c r="Q517" s="61"/>
      <c r="R517" s="61"/>
      <c r="S517" s="61"/>
      <c r="T517" s="61"/>
      <c r="U517" s="61"/>
      <c r="V517" s="61"/>
      <c r="W517" s="821" t="s">
        <v>124</v>
      </c>
      <c r="X517" s="103" t="s">
        <v>125</v>
      </c>
      <c r="Y517" s="103"/>
      <c r="Z517" s="103"/>
      <c r="AA517" s="104"/>
      <c r="AE517" s="9">
        <v>1</v>
      </c>
    </row>
    <row r="518" spans="2:31" ht="15.75">
      <c r="B518" s="742"/>
      <c r="C518" s="742"/>
      <c r="D518" s="742"/>
      <c r="E518" s="742"/>
      <c r="F518" s="742"/>
      <c r="G518" s="742"/>
      <c r="H518" s="742"/>
      <c r="I518" s="742"/>
      <c r="J518" s="742"/>
      <c r="K518" s="780"/>
      <c r="L518" s="780"/>
      <c r="M518" s="70" t="str">
        <f>IF(ISBLANK(N518),"",LARGE(M510:M517,1)+1)</f>
        <v/>
      </c>
      <c r="N518" s="96"/>
      <c r="O518" s="61"/>
      <c r="P518" s="61"/>
      <c r="Q518" s="61"/>
      <c r="R518" s="61"/>
      <c r="S518" s="61"/>
      <c r="T518" s="61"/>
      <c r="U518" s="61"/>
      <c r="V518" s="61"/>
      <c r="W518" s="638">
        <v>1.5</v>
      </c>
      <c r="X518" s="105" t="str">
        <f>"&lt; Nb de "&amp;Z516&amp;" par personne "</f>
        <v xml:space="preserve">&lt; Nb de tranches par personne </v>
      </c>
      <c r="Y518" s="105"/>
      <c r="Z518" s="106"/>
      <c r="AA518" s="107"/>
      <c r="AE518" s="9">
        <v>1</v>
      </c>
    </row>
    <row r="519" spans="2:31" ht="15.75">
      <c r="B519" s="742"/>
      <c r="C519" s="742"/>
      <c r="D519" s="742"/>
      <c r="E519" s="742"/>
      <c r="F519" s="742"/>
      <c r="G519" s="742"/>
      <c r="H519" s="742"/>
      <c r="I519" s="742"/>
      <c r="J519" s="742"/>
      <c r="K519" s="780"/>
      <c r="L519" s="780"/>
      <c r="M519" s="70" t="str">
        <f>IF(ISBLANK(N519),"",LARGE(M510:M518,1)+1)</f>
        <v/>
      </c>
      <c r="N519" s="96"/>
      <c r="O519" s="61"/>
      <c r="P519" s="61"/>
      <c r="Q519" s="61"/>
      <c r="R519" s="61"/>
      <c r="S519" s="61"/>
      <c r="T519" s="61"/>
      <c r="U519" s="61"/>
      <c r="V519" s="61"/>
      <c r="W519" s="639">
        <v>27</v>
      </c>
      <c r="X519" s="105" t="str">
        <f>"&lt; Nb "&amp;Z516&amp;" dans 1 " &amp;W517</f>
        <v>&lt; Nb tranches dans 1 Gastro 1/1</v>
      </c>
      <c r="Y519" s="105"/>
      <c r="Z519" s="108"/>
      <c r="AA519" s="26"/>
      <c r="AE519" s="9">
        <v>1</v>
      </c>
    </row>
    <row r="520" spans="2:31" ht="15.75">
      <c r="B520" s="742"/>
      <c r="C520" s="742"/>
      <c r="D520" s="742"/>
      <c r="E520" s="742"/>
      <c r="F520" s="742"/>
      <c r="G520" s="742"/>
      <c r="H520" s="742"/>
      <c r="I520" s="742"/>
      <c r="J520" s="742"/>
      <c r="K520" s="780"/>
      <c r="L520" s="780"/>
      <c r="M520" s="70" t="str">
        <f>IF(ISBLANK(N520),"",LARGE(M510:M519,1)+1)</f>
        <v/>
      </c>
      <c r="N520" s="96"/>
      <c r="O520" s="61"/>
      <c r="P520" s="61"/>
      <c r="Q520" s="61"/>
      <c r="R520" s="61"/>
      <c r="S520" s="61"/>
      <c r="T520" s="61"/>
      <c r="U520" s="61"/>
      <c r="V520" s="61"/>
      <c r="W520" s="2527" t="str">
        <f>IF(OR(W519="",AA515=0),"",INT(AA515/W519) &amp; " " &amp; W517 &amp; " de " &amp; W519 &amp; " " &amp; Z516 &amp; IF(MOD(AA515,W519)&gt;0," + 1 " &amp; W517 &amp; " de " &amp; TEXT(MOD(AA515,W519),"0.00") &amp; " " &amp; Z516,""))</f>
        <v>8 Gastro 1/1 de 27 tranches + 1 Gastro 1/1 de 9.00 tranches</v>
      </c>
      <c r="X520" s="2460"/>
      <c r="Y520" s="2460"/>
      <c r="Z520" s="2460"/>
      <c r="AA520" s="2461"/>
      <c r="AE520" s="9">
        <v>1</v>
      </c>
    </row>
    <row r="521" spans="2:31" ht="15.75">
      <c r="B521" s="742"/>
      <c r="C521" s="742"/>
      <c r="D521" s="742"/>
      <c r="E521" s="742"/>
      <c r="F521" s="742"/>
      <c r="G521" s="742"/>
      <c r="H521" s="742"/>
      <c r="I521" s="742"/>
      <c r="J521" s="742"/>
      <c r="K521" s="780"/>
      <c r="L521" s="780"/>
      <c r="M521" s="70" t="str">
        <f>IF(ISBLANK(N521),"",LARGE(M510:M520,1)+1)</f>
        <v/>
      </c>
      <c r="N521" s="96"/>
      <c r="O521" s="61"/>
      <c r="P521" s="61"/>
      <c r="Q521" s="61"/>
      <c r="R521" s="61"/>
      <c r="S521" s="61"/>
      <c r="T521" s="61"/>
      <c r="U521" s="61"/>
      <c r="V521" s="61"/>
      <c r="W521" s="2528"/>
      <c r="X521" s="2463"/>
      <c r="Y521" s="2463"/>
      <c r="Z521" s="2463"/>
      <c r="AA521" s="2464"/>
      <c r="AE521" s="9">
        <v>1</v>
      </c>
    </row>
    <row r="522" spans="2:31" ht="15.75">
      <c r="B522" s="742"/>
      <c r="C522" s="742"/>
      <c r="D522" s="742"/>
      <c r="E522" s="742"/>
      <c r="F522" s="742"/>
      <c r="G522" s="742"/>
      <c r="H522" s="742"/>
      <c r="I522" s="742"/>
      <c r="J522" s="742"/>
      <c r="K522" s="780"/>
      <c r="L522" s="780"/>
      <c r="M522" s="70" t="str">
        <f>IF(ISBLANK(N522),"",LARGE(M510:M521,1)+1)</f>
        <v/>
      </c>
      <c r="N522" s="96"/>
      <c r="O522" s="61"/>
      <c r="P522" s="61"/>
      <c r="Q522" s="61"/>
      <c r="R522" s="61"/>
      <c r="S522" s="61"/>
      <c r="T522" s="61"/>
      <c r="U522" s="61"/>
      <c r="V522" s="61"/>
      <c r="W522" s="640">
        <v>120</v>
      </c>
      <c r="X522" s="109" t="s">
        <v>126</v>
      </c>
      <c r="Y522" s="109"/>
      <c r="Z522" s="19"/>
      <c r="AA522" s="110">
        <f>(W522*W516)/1000</f>
        <v>18</v>
      </c>
      <c r="AE522" s="9">
        <v>1</v>
      </c>
    </row>
    <row r="523" spans="2:31" ht="15.75">
      <c r="B523" s="742"/>
      <c r="C523" s="742"/>
      <c r="D523" s="742"/>
      <c r="E523" s="742"/>
      <c r="F523" s="742"/>
      <c r="G523" s="742"/>
      <c r="H523" s="742"/>
      <c r="I523" s="742"/>
      <c r="J523" s="742"/>
      <c r="K523" s="780"/>
      <c r="L523" s="780"/>
      <c r="M523" s="70" t="str">
        <f>IF(ISBLANK(N523),"",LARGE(M510:M522,1)+1)</f>
        <v/>
      </c>
      <c r="N523" s="96"/>
      <c r="O523" s="61"/>
      <c r="P523" s="61"/>
      <c r="Q523" s="61"/>
      <c r="R523" s="61"/>
      <c r="S523" s="61"/>
      <c r="T523" s="61"/>
      <c r="U523" s="61"/>
      <c r="V523" s="61"/>
      <c r="W523" s="641">
        <v>2.7</v>
      </c>
      <c r="X523" s="111" t="str">
        <f>"poids par "&amp; W517</f>
        <v>poids par Gastro 1/1</v>
      </c>
      <c r="Y523" s="111"/>
      <c r="Z523" s="19"/>
      <c r="AA523" s="104"/>
      <c r="AE523" s="9">
        <v>1</v>
      </c>
    </row>
    <row r="524" spans="2:31" ht="15.75">
      <c r="B524" s="742"/>
      <c r="C524" s="742"/>
      <c r="D524" s="742"/>
      <c r="E524" s="742"/>
      <c r="F524" s="742"/>
      <c r="G524" s="742"/>
      <c r="H524" s="742"/>
      <c r="I524" s="742"/>
      <c r="J524" s="742"/>
      <c r="K524" s="780"/>
      <c r="L524" s="780"/>
      <c r="M524" s="70" t="str">
        <f>IF(ISBLANK(N524),"",LARGE(M510:M523,1)+1)</f>
        <v/>
      </c>
      <c r="N524" s="96"/>
      <c r="O524" s="61"/>
      <c r="P524" s="61"/>
      <c r="Q524" s="61"/>
      <c r="R524" s="61"/>
      <c r="S524" s="61"/>
      <c r="T524" s="61"/>
      <c r="U524" s="61"/>
      <c r="V524" s="61"/>
      <c r="W524" s="2529" t="str">
        <f>IF(OR(AA522&lt;=0,W523&lt;=0),"",_xlfn.LET(_xlpm.n,ROUND(AA522/W523,9),_xlpm.q,INT(_xlpm.n),_xlpm.r,ROUND(AA522-_xlpm.q*W523,9),_xlpm.base,_xlpm.q&amp;" "&amp;W517&amp;" de "&amp;TEXT(W523,"0.000")&amp;" kg",IF(_xlpm.r&lt;=0.000000001,_xlpm.base,_xlpm.base&amp;" + 1 "&amp;W517&amp;" de "&amp;TEXT(_xlpm.r,"0.000")&amp;" kg")))</f>
        <v>6 Gastro 1/1 de 2.700 kg + 1 Gastro 1/1 de 1.800 kg</v>
      </c>
      <c r="X524" s="2472"/>
      <c r="Y524" s="2472"/>
      <c r="Z524" s="2472"/>
      <c r="AA524" s="2473"/>
      <c r="AE524" s="9">
        <v>1</v>
      </c>
    </row>
    <row r="525" spans="2:31" ht="15.75">
      <c r="B525" s="742"/>
      <c r="C525" s="742"/>
      <c r="D525" s="742"/>
      <c r="E525" s="742"/>
      <c r="F525" s="742"/>
      <c r="G525" s="742"/>
      <c r="H525" s="742"/>
      <c r="I525" s="742"/>
      <c r="J525" s="742"/>
      <c r="K525" s="780"/>
      <c r="L525" s="780"/>
      <c r="M525" s="70" t="str">
        <f>IF(ISBLANK(N525),"",LARGE(M510:M524,1)+1)</f>
        <v/>
      </c>
      <c r="N525" s="96"/>
      <c r="O525" s="61"/>
      <c r="P525" s="61"/>
      <c r="Q525" s="61"/>
      <c r="R525" s="61"/>
      <c r="S525" s="61"/>
      <c r="T525" s="61"/>
      <c r="U525" s="61"/>
      <c r="V525" s="61"/>
      <c r="W525" s="2530"/>
      <c r="X525" s="2531"/>
      <c r="Y525" s="2531"/>
      <c r="Z525" s="2531"/>
      <c r="AA525" s="2532"/>
      <c r="AE525" s="9">
        <v>1</v>
      </c>
    </row>
    <row r="526" spans="2:31" ht="15.75">
      <c r="B526" s="742"/>
      <c r="C526" s="742"/>
      <c r="D526" s="742"/>
      <c r="E526" s="742"/>
      <c r="F526" s="742"/>
      <c r="G526" s="742"/>
      <c r="H526" s="742"/>
      <c r="I526" s="742"/>
      <c r="J526" s="742"/>
      <c r="K526" s="780"/>
      <c r="L526" s="780"/>
      <c r="M526" s="70" t="str">
        <f>IF(ISBLANK(N526),"",LARGE(M510:M525,1)+1)</f>
        <v/>
      </c>
      <c r="N526" s="96"/>
      <c r="O526" s="61"/>
      <c r="P526" s="61"/>
      <c r="Q526" s="61"/>
      <c r="R526" s="61"/>
      <c r="S526" s="61"/>
      <c r="T526" s="61"/>
      <c r="U526" s="61"/>
      <c r="V526" s="61"/>
      <c r="W526" s="112"/>
      <c r="X526" s="112"/>
      <c r="Y526" s="112"/>
      <c r="Z526" s="112"/>
      <c r="AA526" s="113"/>
      <c r="AE526" s="9">
        <v>1</v>
      </c>
    </row>
    <row r="527" spans="2:31" ht="15.75">
      <c r="B527" s="742"/>
      <c r="C527" s="742"/>
      <c r="D527" s="742"/>
      <c r="E527" s="742"/>
      <c r="F527" s="742"/>
      <c r="G527" s="742"/>
      <c r="H527" s="742"/>
      <c r="I527" s="742"/>
      <c r="J527" s="742"/>
      <c r="K527" s="780"/>
      <c r="L527" s="780"/>
      <c r="M527" s="70" t="str">
        <f>IF(ISBLANK(N527),"",LARGE(M510:M526,1)+1)</f>
        <v/>
      </c>
      <c r="N527" s="96"/>
      <c r="O527" s="61"/>
      <c r="P527" s="61"/>
      <c r="Q527" s="61"/>
      <c r="R527" s="61"/>
      <c r="S527" s="61"/>
      <c r="T527" s="61"/>
      <c r="U527" s="61"/>
      <c r="V527" s="61"/>
      <c r="W527" s="61"/>
      <c r="X527" s="61"/>
      <c r="Y527" s="61"/>
      <c r="Z527" s="61"/>
      <c r="AA527" s="69"/>
      <c r="AE527" s="9">
        <v>1</v>
      </c>
    </row>
    <row r="528" spans="2:31" ht="15.75">
      <c r="B528" s="742"/>
      <c r="C528" s="742"/>
      <c r="D528" s="742"/>
      <c r="E528" s="742"/>
      <c r="F528" s="742"/>
      <c r="G528" s="742"/>
      <c r="H528" s="742"/>
      <c r="I528" s="742"/>
      <c r="J528" s="742"/>
      <c r="K528" s="780"/>
      <c r="L528" s="780"/>
      <c r="M528" s="70" t="str">
        <f>IF(ISBLANK(N528),"",LARGE(M510:M527,1)+1)</f>
        <v/>
      </c>
      <c r="N528" s="96"/>
      <c r="O528" s="61"/>
      <c r="P528" s="61"/>
      <c r="Q528" s="61"/>
      <c r="R528" s="61"/>
      <c r="S528" s="61"/>
      <c r="T528" s="61"/>
      <c r="U528" s="61"/>
      <c r="V528" s="61"/>
      <c r="W528" s="61"/>
      <c r="X528" s="61"/>
      <c r="Y528" s="61"/>
      <c r="Z528" s="61"/>
      <c r="AA528" s="69"/>
      <c r="AE528" s="9">
        <v>1</v>
      </c>
    </row>
    <row r="529" spans="2:31" ht="15.75">
      <c r="B529" s="742"/>
      <c r="C529" s="742"/>
      <c r="D529" s="742"/>
      <c r="E529" s="742"/>
      <c r="F529" s="742"/>
      <c r="G529" s="742"/>
      <c r="H529" s="742"/>
      <c r="I529" s="742"/>
      <c r="J529" s="742"/>
      <c r="K529" s="780"/>
      <c r="L529" s="780"/>
      <c r="M529" s="90" t="s">
        <v>118</v>
      </c>
      <c r="N529" s="91"/>
      <c r="O529" s="91"/>
      <c r="P529" s="91"/>
      <c r="Q529" s="91"/>
      <c r="R529" s="91"/>
      <c r="S529" s="91"/>
      <c r="T529" s="91"/>
      <c r="U529" s="91"/>
      <c r="V529" s="91"/>
      <c r="W529" s="91"/>
      <c r="X529" s="91"/>
      <c r="Y529" s="91"/>
      <c r="Z529" s="91"/>
      <c r="AA529" s="828" t="s">
        <v>118</v>
      </c>
      <c r="AE529" s="9">
        <v>1</v>
      </c>
    </row>
    <row r="530" spans="2:31" ht="15.75">
      <c r="B530" s="742"/>
      <c r="C530" s="742"/>
      <c r="D530" s="742"/>
      <c r="E530" s="742"/>
      <c r="F530" s="742"/>
      <c r="G530" s="742"/>
      <c r="H530" s="742"/>
      <c r="I530" s="742"/>
      <c r="J530" s="742"/>
      <c r="K530" s="780"/>
      <c r="L530" s="780"/>
      <c r="M530" s="805" t="s">
        <v>593</v>
      </c>
      <c r="N530" s="96"/>
      <c r="O530" s="61"/>
      <c r="P530" s="61"/>
      <c r="Q530" s="61"/>
      <c r="R530" s="61"/>
      <c r="S530" s="61"/>
      <c r="T530" s="61"/>
      <c r="U530" s="61"/>
      <c r="V530" s="61"/>
      <c r="W530" s="61"/>
      <c r="X530" s="116"/>
      <c r="Y530" s="116"/>
      <c r="Z530" s="116"/>
      <c r="AA530" s="117" t="s">
        <v>80</v>
      </c>
      <c r="AE530" s="9">
        <v>1</v>
      </c>
    </row>
    <row r="531" spans="2:31" ht="15.75">
      <c r="B531" s="742"/>
      <c r="C531" s="742"/>
      <c r="D531" s="742"/>
      <c r="E531" s="742"/>
      <c r="F531" s="742"/>
      <c r="G531" s="742"/>
      <c r="H531" s="742"/>
      <c r="I531" s="742"/>
      <c r="J531" s="742"/>
      <c r="K531" s="780"/>
      <c r="L531" s="780"/>
      <c r="M531" s="84">
        <v>0</v>
      </c>
      <c r="N531" s="61"/>
      <c r="O531" s="61"/>
      <c r="P531" s="61"/>
      <c r="Q531" s="61"/>
      <c r="R531" s="61"/>
      <c r="S531" s="61"/>
      <c r="T531" s="61"/>
      <c r="U531" s="61"/>
      <c r="V531" s="61"/>
      <c r="W531" s="61"/>
      <c r="X531" s="118"/>
      <c r="Y531" s="118"/>
      <c r="Z531" s="757" t="s">
        <v>127</v>
      </c>
      <c r="AA531" s="119" t="s">
        <v>128</v>
      </c>
      <c r="AE531" s="9">
        <v>1</v>
      </c>
    </row>
    <row r="532" spans="2:31" ht="15.75">
      <c r="B532" s="742"/>
      <c r="C532" s="742"/>
      <c r="D532" s="742"/>
      <c r="E532" s="742"/>
      <c r="F532" s="742"/>
      <c r="G532" s="742"/>
      <c r="H532" s="742"/>
      <c r="I532" s="742"/>
      <c r="J532" s="742"/>
      <c r="K532" s="780"/>
      <c r="L532" s="780"/>
      <c r="M532" s="71" t="str">
        <f>IF(ISBLANK(N532),"",LARGE(M531:M531,1)+1)</f>
        <v/>
      </c>
      <c r="N532" s="61"/>
      <c r="O532" s="61"/>
      <c r="P532" s="61"/>
      <c r="Q532" s="61"/>
      <c r="R532" s="61"/>
      <c r="S532" s="61"/>
      <c r="T532" s="61"/>
      <c r="U532" s="61"/>
      <c r="V532" s="61"/>
      <c r="W532" s="61"/>
      <c r="X532" s="120"/>
      <c r="Y532" s="120"/>
      <c r="Z532" s="838" t="s">
        <v>129</v>
      </c>
      <c r="AA532" s="119" t="s">
        <v>128</v>
      </c>
      <c r="AE532" s="9">
        <v>1</v>
      </c>
    </row>
    <row r="533" spans="2:31" ht="15.75">
      <c r="B533" s="742"/>
      <c r="C533" s="742"/>
      <c r="D533" s="742"/>
      <c r="E533" s="742"/>
      <c r="F533" s="742"/>
      <c r="G533" s="742"/>
      <c r="H533" s="742"/>
      <c r="I533" s="742"/>
      <c r="J533" s="742"/>
      <c r="K533" s="780"/>
      <c r="L533" s="780"/>
      <c r="M533" s="71" t="str">
        <f>IF(ISBLANK(N533),"",LARGE(M531:M532,1)+1)</f>
        <v/>
      </c>
      <c r="N533" s="61"/>
      <c r="O533" s="61"/>
      <c r="P533" s="61"/>
      <c r="Q533" s="61"/>
      <c r="R533" s="61"/>
      <c r="S533" s="61"/>
      <c r="T533" s="61"/>
      <c r="U533" s="61"/>
      <c r="V533" s="61"/>
      <c r="W533" s="61"/>
      <c r="X533" s="120"/>
      <c r="Y533" s="120"/>
      <c r="Z533" s="838" t="s">
        <v>130</v>
      </c>
      <c r="AA533" s="119" t="s">
        <v>128</v>
      </c>
      <c r="AE533" s="9">
        <v>1</v>
      </c>
    </row>
    <row r="534" spans="2:31" ht="15.75">
      <c r="B534" s="742"/>
      <c r="C534" s="742"/>
      <c r="D534" s="742"/>
      <c r="E534" s="742"/>
      <c r="F534" s="742"/>
      <c r="G534" s="742"/>
      <c r="H534" s="742"/>
      <c r="I534" s="742"/>
      <c r="J534" s="742"/>
      <c r="K534" s="780"/>
      <c r="L534" s="780"/>
      <c r="M534" s="71" t="str">
        <f>IF(ISBLANK(N534),"",LARGE(M531:M533,1)+1)</f>
        <v/>
      </c>
      <c r="N534" s="61"/>
      <c r="O534" s="61"/>
      <c r="P534" s="61"/>
      <c r="Q534" s="61"/>
      <c r="R534" s="61"/>
      <c r="S534" s="61"/>
      <c r="T534" s="61"/>
      <c r="U534" s="61"/>
      <c r="V534" s="61"/>
      <c r="W534" s="61"/>
      <c r="X534" s="120"/>
      <c r="Y534" s="120"/>
      <c r="Z534" s="838" t="s">
        <v>131</v>
      </c>
      <c r="AA534" s="119" t="s">
        <v>128</v>
      </c>
      <c r="AE534" s="9">
        <v>1</v>
      </c>
    </row>
    <row r="535" spans="2:31" ht="15.75">
      <c r="B535" s="742"/>
      <c r="C535" s="742"/>
      <c r="D535" s="742"/>
      <c r="E535" s="742"/>
      <c r="F535" s="742"/>
      <c r="G535" s="742"/>
      <c r="H535" s="742"/>
      <c r="I535" s="742"/>
      <c r="J535" s="742"/>
      <c r="K535" s="780"/>
      <c r="L535" s="780"/>
      <c r="M535" s="71" t="str">
        <f>IF(ISBLANK(N535),"",LARGE(M531:M534,1)+1)</f>
        <v/>
      </c>
      <c r="N535" s="61"/>
      <c r="O535" s="61"/>
      <c r="P535" s="61"/>
      <c r="Q535" s="61"/>
      <c r="R535" s="61"/>
      <c r="S535" s="61"/>
      <c r="T535" s="61"/>
      <c r="U535" s="61"/>
      <c r="V535" s="61"/>
      <c r="W535" s="61"/>
      <c r="X535" s="120"/>
      <c r="Y535" s="120"/>
      <c r="Z535" s="838" t="s">
        <v>132</v>
      </c>
      <c r="AA535" s="119" t="s">
        <v>128</v>
      </c>
      <c r="AE535" s="9">
        <v>1</v>
      </c>
    </row>
    <row r="536" spans="2:31" ht="15.75">
      <c r="B536" s="742"/>
      <c r="C536" s="742"/>
      <c r="D536" s="742"/>
      <c r="E536" s="742"/>
      <c r="F536" s="742"/>
      <c r="G536" s="742"/>
      <c r="H536" s="742"/>
      <c r="I536" s="742"/>
      <c r="J536" s="742"/>
      <c r="K536" s="780"/>
      <c r="L536" s="780"/>
      <c r="M536" s="71" t="str">
        <f>IF(ISBLANK(N536),"",LARGE(M531:M535,1)+1)</f>
        <v/>
      </c>
      <c r="N536" s="61"/>
      <c r="O536" s="61"/>
      <c r="P536" s="61"/>
      <c r="Q536" s="61"/>
      <c r="R536" s="61"/>
      <c r="S536" s="61"/>
      <c r="T536" s="61"/>
      <c r="U536" s="61"/>
      <c r="V536" s="61"/>
      <c r="W536" s="61"/>
      <c r="X536" s="120"/>
      <c r="Y536" s="120"/>
      <c r="Z536" s="838" t="s">
        <v>133</v>
      </c>
      <c r="AA536" s="119" t="s">
        <v>128</v>
      </c>
      <c r="AE536" s="9">
        <v>1</v>
      </c>
    </row>
    <row r="537" spans="2:31" ht="15.75">
      <c r="B537" s="742"/>
      <c r="C537" s="742"/>
      <c r="D537" s="742"/>
      <c r="E537" s="742"/>
      <c r="F537" s="742"/>
      <c r="G537" s="742"/>
      <c r="H537" s="742"/>
      <c r="I537" s="742"/>
      <c r="J537" s="742"/>
      <c r="K537" s="780"/>
      <c r="L537" s="780"/>
      <c r="M537" s="71" t="str">
        <f>IF(ISBLANK(N537),"",LARGE(M531:M536,1)+1)</f>
        <v/>
      </c>
      <c r="N537" s="61"/>
      <c r="O537" s="61"/>
      <c r="P537" s="61"/>
      <c r="Q537" s="61"/>
      <c r="R537" s="61"/>
      <c r="S537" s="61"/>
      <c r="T537" s="61"/>
      <c r="U537" s="61"/>
      <c r="V537" s="61"/>
      <c r="W537" s="61"/>
      <c r="X537" s="120"/>
      <c r="Y537" s="120"/>
      <c r="Z537" s="838" t="s">
        <v>134</v>
      </c>
      <c r="AA537" s="119" t="s">
        <v>128</v>
      </c>
      <c r="AE537" s="9">
        <v>1</v>
      </c>
    </row>
    <row r="538" spans="2:31" ht="15.75">
      <c r="B538" s="742"/>
      <c r="C538" s="742"/>
      <c r="D538" s="742"/>
      <c r="E538" s="742"/>
      <c r="F538" s="742"/>
      <c r="G538" s="742"/>
      <c r="H538" s="742"/>
      <c r="I538" s="742"/>
      <c r="J538" s="742"/>
      <c r="K538" s="780"/>
      <c r="L538" s="780"/>
      <c r="M538" s="71" t="str">
        <f>IF(ISBLANK(N538),"",LARGE(M531:M537,1)+1)</f>
        <v/>
      </c>
      <c r="N538" s="61"/>
      <c r="O538" s="61"/>
      <c r="P538" s="61"/>
      <c r="Q538" s="61"/>
      <c r="R538" s="61"/>
      <c r="S538" s="61"/>
      <c r="T538" s="61"/>
      <c r="U538" s="61"/>
      <c r="V538" s="61"/>
      <c r="W538" s="61"/>
      <c r="X538" s="120"/>
      <c r="Y538" s="120"/>
      <c r="Z538" s="838" t="s">
        <v>135</v>
      </c>
      <c r="AA538" s="119" t="s">
        <v>128</v>
      </c>
      <c r="AE538" s="9">
        <v>1</v>
      </c>
    </row>
    <row r="539" spans="2:31" ht="15.75">
      <c r="B539" s="742"/>
      <c r="C539" s="742"/>
      <c r="D539" s="742"/>
      <c r="E539" s="742"/>
      <c r="F539" s="742"/>
      <c r="G539" s="742"/>
      <c r="H539" s="742"/>
      <c r="I539" s="742"/>
      <c r="J539" s="742"/>
      <c r="K539" s="780"/>
      <c r="L539" s="780"/>
      <c r="M539" s="71" t="str">
        <f>IF(ISBLANK(N539),"",LARGE(M531:M538,1)+1)</f>
        <v/>
      </c>
      <c r="N539" s="61"/>
      <c r="O539" s="61"/>
      <c r="P539" s="61"/>
      <c r="Q539" s="61"/>
      <c r="R539" s="61"/>
      <c r="S539" s="61"/>
      <c r="T539" s="61"/>
      <c r="U539" s="61"/>
      <c r="V539" s="61"/>
      <c r="W539" s="61"/>
      <c r="X539" s="120"/>
      <c r="Y539" s="120"/>
      <c r="Z539" s="838" t="s">
        <v>136</v>
      </c>
      <c r="AA539" s="119" t="s">
        <v>128</v>
      </c>
      <c r="AE539" s="9">
        <v>1</v>
      </c>
    </row>
    <row r="540" spans="2:31" ht="15.75">
      <c r="B540" s="742"/>
      <c r="C540" s="742"/>
      <c r="D540" s="742"/>
      <c r="E540" s="742"/>
      <c r="F540" s="742"/>
      <c r="G540" s="742"/>
      <c r="H540" s="742"/>
      <c r="I540" s="742"/>
      <c r="J540" s="742"/>
      <c r="K540" s="780"/>
      <c r="L540" s="780"/>
      <c r="M540" s="71" t="str">
        <f>IF(ISBLANK(N540),"",LARGE(M531:M539,1)+1)</f>
        <v/>
      </c>
      <c r="N540" s="61"/>
      <c r="O540" s="61"/>
      <c r="P540" s="61"/>
      <c r="Q540" s="61"/>
      <c r="R540" s="61"/>
      <c r="S540" s="61"/>
      <c r="T540" s="61"/>
      <c r="U540" s="61"/>
      <c r="V540" s="61"/>
      <c r="W540" s="61"/>
      <c r="X540" s="120"/>
      <c r="Y540" s="120"/>
      <c r="Z540" s="838" t="s">
        <v>137</v>
      </c>
      <c r="AA540" s="119" t="s">
        <v>128</v>
      </c>
      <c r="AE540" s="9">
        <v>1</v>
      </c>
    </row>
    <row r="541" spans="2:31" ht="15.75">
      <c r="B541" s="742"/>
      <c r="C541" s="742"/>
      <c r="D541" s="742"/>
      <c r="E541" s="742"/>
      <c r="F541" s="742"/>
      <c r="G541" s="742"/>
      <c r="H541" s="742"/>
      <c r="I541" s="742"/>
      <c r="J541" s="742"/>
      <c r="K541" s="780"/>
      <c r="L541" s="780"/>
      <c r="M541" s="71" t="str">
        <f>IF(ISBLANK(N541),"",LARGE(M531:M540,1)+1)</f>
        <v/>
      </c>
      <c r="N541" s="61"/>
      <c r="O541" s="61"/>
      <c r="P541" s="61"/>
      <c r="Q541" s="61"/>
      <c r="R541" s="61"/>
      <c r="S541" s="61"/>
      <c r="T541" s="61"/>
      <c r="U541" s="61"/>
      <c r="V541" s="61"/>
      <c r="W541" s="61"/>
      <c r="X541" s="120"/>
      <c r="Y541" s="120"/>
      <c r="Z541" s="838" t="s">
        <v>138</v>
      </c>
      <c r="AA541" s="119" t="s">
        <v>128</v>
      </c>
      <c r="AE541" s="9">
        <v>1</v>
      </c>
    </row>
    <row r="542" spans="2:31" ht="15.75">
      <c r="B542" s="742"/>
      <c r="C542" s="742"/>
      <c r="D542" s="742"/>
      <c r="E542" s="742"/>
      <c r="F542" s="742"/>
      <c r="G542" s="742"/>
      <c r="H542" s="742"/>
      <c r="I542" s="742"/>
      <c r="J542" s="742"/>
      <c r="K542" s="780"/>
      <c r="L542" s="780"/>
      <c r="M542" s="71" t="str">
        <f>IF(ISBLANK(N542),"",LARGE(M531:M541,1)+1)</f>
        <v/>
      </c>
      <c r="N542" s="61"/>
      <c r="O542" s="61"/>
      <c r="P542" s="61"/>
      <c r="Q542" s="61"/>
      <c r="R542" s="61"/>
      <c r="S542" s="61"/>
      <c r="T542" s="61"/>
      <c r="U542" s="61"/>
      <c r="V542" s="61"/>
      <c r="W542" s="61"/>
      <c r="X542" s="120"/>
      <c r="Y542" s="120"/>
      <c r="Z542" s="838" t="s">
        <v>139</v>
      </c>
      <c r="AA542" s="119" t="s">
        <v>128</v>
      </c>
      <c r="AE542" s="9">
        <v>1</v>
      </c>
    </row>
    <row r="543" spans="2:31" ht="15.75">
      <c r="B543" s="742"/>
      <c r="C543" s="742"/>
      <c r="D543" s="742"/>
      <c r="E543" s="742"/>
      <c r="F543" s="742"/>
      <c r="G543" s="742"/>
      <c r="H543" s="742"/>
      <c r="I543" s="742"/>
      <c r="J543" s="742"/>
      <c r="K543" s="780"/>
      <c r="L543" s="780"/>
      <c r="M543" s="71" t="str">
        <f>IF(ISBLANK(N543),"",LARGE(M531:M542,1)+1)</f>
        <v/>
      </c>
      <c r="N543" s="61"/>
      <c r="O543" s="61"/>
      <c r="P543" s="61"/>
      <c r="Q543" s="61"/>
      <c r="R543" s="61"/>
      <c r="S543" s="61"/>
      <c r="T543" s="61"/>
      <c r="U543" s="61"/>
      <c r="V543" s="61"/>
      <c r="W543" s="61"/>
      <c r="X543" s="120"/>
      <c r="Y543" s="120"/>
      <c r="Z543" s="838" t="s">
        <v>140</v>
      </c>
      <c r="AA543" s="119" t="s">
        <v>128</v>
      </c>
      <c r="AE543" s="9">
        <v>1</v>
      </c>
    </row>
    <row r="544" spans="2:31" ht="15.75">
      <c r="B544" s="742"/>
      <c r="C544" s="742"/>
      <c r="D544" s="742"/>
      <c r="E544" s="742"/>
      <c r="F544" s="742"/>
      <c r="G544" s="742"/>
      <c r="H544" s="742"/>
      <c r="I544" s="742"/>
      <c r="J544" s="742"/>
      <c r="K544" s="780"/>
      <c r="L544" s="780"/>
      <c r="M544" s="71" t="str">
        <f>IF(ISBLANK(N544),"",LARGE(M531:M543,1)+1)</f>
        <v/>
      </c>
      <c r="N544" s="61"/>
      <c r="O544" s="61"/>
      <c r="P544" s="61"/>
      <c r="Q544" s="61"/>
      <c r="R544" s="61"/>
      <c r="S544" s="61"/>
      <c r="T544" s="61"/>
      <c r="U544" s="61"/>
      <c r="V544" s="61"/>
      <c r="W544" s="61"/>
      <c r="X544" s="82"/>
      <c r="Y544" s="82"/>
      <c r="Z544" s="61"/>
      <c r="AA544" s="122" t="s">
        <v>141</v>
      </c>
      <c r="AE544" s="9">
        <v>1</v>
      </c>
    </row>
    <row r="545" spans="2:31" ht="15.75">
      <c r="B545" s="742"/>
      <c r="C545" s="742"/>
      <c r="D545" s="742"/>
      <c r="E545" s="742"/>
      <c r="F545" s="742"/>
      <c r="G545" s="742"/>
      <c r="H545" s="742"/>
      <c r="I545" s="742"/>
      <c r="J545" s="742"/>
      <c r="K545" s="780"/>
      <c r="L545" s="780"/>
      <c r="M545" s="71" t="str">
        <f>IF(ISBLANK(N545),"",LARGE(M531:M544,1)+1)</f>
        <v/>
      </c>
      <c r="N545" s="61"/>
      <c r="O545" s="61"/>
      <c r="P545" s="61"/>
      <c r="Q545" s="61"/>
      <c r="R545" s="61"/>
      <c r="S545" s="61"/>
      <c r="T545" s="61"/>
      <c r="U545" s="61"/>
      <c r="V545" s="61"/>
      <c r="W545" s="61"/>
      <c r="X545" s="123"/>
      <c r="Y545" s="123"/>
      <c r="Z545" s="124"/>
      <c r="AA545" s="125"/>
      <c r="AE545" s="9">
        <v>1</v>
      </c>
    </row>
    <row r="546" spans="2:31" ht="15.75">
      <c r="B546" s="742"/>
      <c r="C546" s="742"/>
      <c r="D546" s="742"/>
      <c r="E546" s="742"/>
      <c r="F546" s="742"/>
      <c r="G546" s="742"/>
      <c r="H546" s="742"/>
      <c r="I546" s="742"/>
      <c r="J546" s="742"/>
      <c r="K546" s="780"/>
      <c r="L546" s="780"/>
      <c r="M546" s="71" t="str">
        <f>IF(ISBLANK(N546),"",LARGE(M531:M545,1)+1)</f>
        <v/>
      </c>
      <c r="N546" s="61"/>
      <c r="O546" s="61"/>
      <c r="P546" s="61"/>
      <c r="Q546" s="61"/>
      <c r="R546" s="61"/>
      <c r="S546" s="61"/>
      <c r="T546" s="61"/>
      <c r="U546" s="61"/>
      <c r="V546" s="61"/>
      <c r="W546" s="61"/>
      <c r="X546" s="123"/>
      <c r="Y546" s="123"/>
      <c r="Z546" s="124"/>
      <c r="AA546" s="125"/>
      <c r="AE546" s="9">
        <v>1</v>
      </c>
    </row>
    <row r="547" spans="2:31" ht="15.75">
      <c r="B547" s="742"/>
      <c r="C547" s="742"/>
      <c r="D547" s="742"/>
      <c r="E547" s="742"/>
      <c r="F547" s="742"/>
      <c r="G547" s="742"/>
      <c r="H547" s="742"/>
      <c r="I547" s="742"/>
      <c r="J547" s="742"/>
      <c r="K547" s="780"/>
      <c r="L547" s="780"/>
      <c r="M547" s="71" t="str">
        <f>IF(ISBLANK(N547),"",LARGE(M531:M546,1)+1)</f>
        <v/>
      </c>
      <c r="N547" s="61"/>
      <c r="O547" s="61"/>
      <c r="P547" s="61"/>
      <c r="Q547" s="61"/>
      <c r="R547" s="61"/>
      <c r="S547" s="61"/>
      <c r="T547" s="61"/>
      <c r="U547" s="61"/>
      <c r="V547" s="61"/>
      <c r="W547" s="61"/>
      <c r="X547" s="123"/>
      <c r="Y547" s="123"/>
      <c r="Z547" s="124"/>
      <c r="AA547" s="125"/>
      <c r="AE547" s="9">
        <v>1</v>
      </c>
    </row>
    <row r="548" spans="2:31" ht="15.75">
      <c r="B548" s="742"/>
      <c r="C548" s="742"/>
      <c r="D548" s="742"/>
      <c r="E548" s="742"/>
      <c r="F548" s="742"/>
      <c r="G548" s="742"/>
      <c r="H548" s="742"/>
      <c r="I548" s="742"/>
      <c r="J548" s="742"/>
      <c r="K548" s="780"/>
      <c r="L548" s="780"/>
      <c r="M548" s="70"/>
      <c r="N548" s="61"/>
      <c r="O548" s="61"/>
      <c r="P548" s="61"/>
      <c r="Q548" s="61"/>
      <c r="R548" s="61"/>
      <c r="S548" s="61"/>
      <c r="T548" s="61"/>
      <c r="U548" s="61"/>
      <c r="V548" s="61"/>
      <c r="W548" s="61"/>
      <c r="X548" s="61"/>
      <c r="Y548" s="61"/>
      <c r="Z548" s="124"/>
      <c r="AA548" s="125"/>
      <c r="AE548" s="9">
        <v>1</v>
      </c>
    </row>
    <row r="549" spans="2:31" ht="15.75">
      <c r="B549" s="742"/>
      <c r="C549" s="742"/>
      <c r="D549" s="742"/>
      <c r="E549" s="742"/>
      <c r="F549" s="742"/>
      <c r="G549" s="742"/>
      <c r="H549" s="742"/>
      <c r="I549" s="742"/>
      <c r="J549" s="742"/>
      <c r="K549" s="780"/>
      <c r="L549" s="780"/>
      <c r="M549" s="839"/>
      <c r="N549" s="836"/>
      <c r="O549" s="61"/>
      <c r="P549" s="61"/>
      <c r="Q549" s="61"/>
      <c r="R549" s="61"/>
      <c r="S549" s="61"/>
      <c r="T549" s="61"/>
      <c r="U549" s="61"/>
      <c r="V549" s="61"/>
      <c r="W549" s="61"/>
      <c r="X549" s="836"/>
      <c r="Y549" s="836"/>
      <c r="Z549" s="836"/>
      <c r="AA549" s="837"/>
      <c r="AE549" s="9">
        <v>1</v>
      </c>
    </row>
    <row r="550" spans="2:31" ht="15.75">
      <c r="B550" s="742"/>
      <c r="C550" s="742"/>
      <c r="D550" s="742"/>
      <c r="E550" s="742"/>
      <c r="F550" s="742"/>
      <c r="G550" s="742"/>
      <c r="H550" s="742"/>
      <c r="I550" s="742"/>
      <c r="J550" s="742"/>
      <c r="K550" s="780"/>
      <c r="L550" s="780"/>
      <c r="M550" s="90" t="s">
        <v>118</v>
      </c>
      <c r="N550" s="91"/>
      <c r="O550" s="91"/>
      <c r="P550" s="91"/>
      <c r="Q550" s="91"/>
      <c r="R550" s="91"/>
      <c r="S550" s="91"/>
      <c r="T550" s="91"/>
      <c r="U550" s="91"/>
      <c r="V550" s="91"/>
      <c r="W550" s="91"/>
      <c r="X550" s="91"/>
      <c r="Y550" s="91"/>
      <c r="Z550" s="91"/>
      <c r="AA550" s="828" t="s">
        <v>118</v>
      </c>
      <c r="AE550" s="9">
        <v>1</v>
      </c>
    </row>
    <row r="551" spans="2:31" ht="18.75">
      <c r="B551" s="742"/>
      <c r="C551" s="742"/>
      <c r="D551" s="742"/>
      <c r="E551" s="742"/>
      <c r="F551" s="742"/>
      <c r="G551" s="742"/>
      <c r="H551" s="742"/>
      <c r="I551" s="742"/>
      <c r="J551" s="742"/>
      <c r="K551" s="780"/>
      <c r="L551" s="780"/>
      <c r="M551" s="805" t="s">
        <v>593</v>
      </c>
      <c r="N551" s="128"/>
      <c r="O551" s="61"/>
      <c r="P551" s="61"/>
      <c r="Q551" s="61"/>
      <c r="R551" s="61"/>
      <c r="S551" s="61"/>
      <c r="T551" s="61"/>
      <c r="U551" s="61"/>
      <c r="V551" s="840"/>
      <c r="W551" s="114"/>
      <c r="X551" s="126"/>
      <c r="Y551" s="126"/>
      <c r="Z551" s="126"/>
      <c r="AA551" s="127" t="s">
        <v>142</v>
      </c>
      <c r="AE551" s="9">
        <v>1</v>
      </c>
    </row>
    <row r="552" spans="2:31" ht="18.75">
      <c r="B552" s="742"/>
      <c r="C552" s="742"/>
      <c r="D552" s="742"/>
      <c r="E552" s="742"/>
      <c r="F552" s="742"/>
      <c r="G552" s="742"/>
      <c r="H552" s="742"/>
      <c r="I552" s="742"/>
      <c r="J552" s="742"/>
      <c r="K552" s="780"/>
      <c r="L552" s="780"/>
      <c r="M552" s="84">
        <v>0</v>
      </c>
      <c r="N552" s="128"/>
      <c r="O552" s="61"/>
      <c r="P552" s="61"/>
      <c r="Q552" s="61"/>
      <c r="R552" s="61"/>
      <c r="S552" s="61"/>
      <c r="T552" s="61"/>
      <c r="U552" s="61"/>
      <c r="V552" s="841" t="s">
        <v>143</v>
      </c>
      <c r="W552" s="80"/>
      <c r="X552" s="80"/>
      <c r="Y552" s="80"/>
      <c r="Z552" s="80"/>
      <c r="AA552" s="129"/>
      <c r="AE552" s="9">
        <v>1</v>
      </c>
    </row>
    <row r="553" spans="2:31" ht="15.75">
      <c r="B553" s="742"/>
      <c r="C553" s="742"/>
      <c r="D553" s="742"/>
      <c r="E553" s="742"/>
      <c r="F553" s="742"/>
      <c r="G553" s="742"/>
      <c r="H553" s="742"/>
      <c r="I553" s="742"/>
      <c r="J553" s="742"/>
      <c r="K553" s="780"/>
      <c r="L553" s="780"/>
      <c r="M553" s="70" t="str">
        <f>IF(ISBLANK(N553),"",LARGE(M552:M552,1)+1)</f>
        <v/>
      </c>
      <c r="N553" s="96"/>
      <c r="O553" s="61"/>
      <c r="P553" s="61"/>
      <c r="Q553" s="61"/>
      <c r="R553" s="61"/>
      <c r="S553" s="61"/>
      <c r="T553" s="61"/>
      <c r="U553" s="61"/>
      <c r="V553" s="2533" t="s">
        <v>144</v>
      </c>
      <c r="W553" s="2534"/>
      <c r="X553" s="2534"/>
      <c r="Y553" s="2534"/>
      <c r="Z553" s="2534"/>
      <c r="AA553" s="2535"/>
      <c r="AE553" s="9">
        <v>1</v>
      </c>
    </row>
    <row r="554" spans="2:31" ht="15.75">
      <c r="B554" s="742"/>
      <c r="C554" s="742"/>
      <c r="D554" s="742"/>
      <c r="E554" s="742"/>
      <c r="F554" s="742"/>
      <c r="G554" s="742"/>
      <c r="H554" s="742"/>
      <c r="I554" s="742"/>
      <c r="J554" s="742"/>
      <c r="K554" s="780"/>
      <c r="L554" s="780"/>
      <c r="M554" s="70" t="str">
        <f>IF(ISBLANK(N554),"",LARGE(M552:M553,1)+1)</f>
        <v/>
      </c>
      <c r="N554" s="96"/>
      <c r="O554" s="61"/>
      <c r="P554" s="61"/>
      <c r="Q554" s="61"/>
      <c r="R554" s="61"/>
      <c r="S554" s="61"/>
      <c r="T554" s="61"/>
      <c r="U554" s="61"/>
      <c r="V554" s="2533"/>
      <c r="W554" s="2534"/>
      <c r="X554" s="2534"/>
      <c r="Y554" s="2534"/>
      <c r="Z554" s="2534"/>
      <c r="AA554" s="2535"/>
      <c r="AE554" s="9">
        <v>1</v>
      </c>
    </row>
    <row r="555" spans="2:31" ht="15.75">
      <c r="B555" s="742"/>
      <c r="C555" s="742"/>
      <c r="D555" s="742"/>
      <c r="E555" s="742"/>
      <c r="F555" s="742"/>
      <c r="G555" s="742"/>
      <c r="H555" s="742"/>
      <c r="I555" s="742"/>
      <c r="J555" s="742"/>
      <c r="K555" s="780"/>
      <c r="L555" s="780"/>
      <c r="M555" s="70" t="str">
        <f>IF(ISBLANK(N555),"",LARGE(M552:M554,1)+1)</f>
        <v/>
      </c>
      <c r="N555" s="96"/>
      <c r="O555" s="61"/>
      <c r="P555" s="61"/>
      <c r="Q555" s="61"/>
      <c r="R555" s="61"/>
      <c r="S555" s="61"/>
      <c r="T555" s="61"/>
      <c r="U555" s="61"/>
      <c r="V555" s="2533"/>
      <c r="W555" s="2534"/>
      <c r="X555" s="2534"/>
      <c r="Y555" s="2534"/>
      <c r="Z555" s="2534"/>
      <c r="AA555" s="2535"/>
      <c r="AE555" s="9">
        <v>1</v>
      </c>
    </row>
    <row r="556" spans="2:31" ht="15.75">
      <c r="B556" s="742"/>
      <c r="C556" s="742"/>
      <c r="D556" s="742"/>
      <c r="E556" s="742"/>
      <c r="F556" s="742"/>
      <c r="G556" s="742"/>
      <c r="H556" s="742"/>
      <c r="I556" s="742"/>
      <c r="J556" s="742"/>
      <c r="K556" s="780"/>
      <c r="L556" s="780"/>
      <c r="M556" s="70" t="str">
        <f>IF(ISBLANK(N556),"",LARGE(M552:M555,1)+1)</f>
        <v/>
      </c>
      <c r="N556" s="96"/>
      <c r="O556" s="61"/>
      <c r="P556" s="61"/>
      <c r="Q556" s="61"/>
      <c r="R556" s="61"/>
      <c r="S556" s="61"/>
      <c r="T556" s="61"/>
      <c r="U556" s="61"/>
      <c r="V556" s="842" t="s">
        <v>145</v>
      </c>
      <c r="W556" s="80"/>
      <c r="X556" s="80"/>
      <c r="Y556" s="80"/>
      <c r="Z556" s="80"/>
      <c r="AA556" s="129"/>
      <c r="AE556" s="9">
        <v>1</v>
      </c>
    </row>
    <row r="557" spans="2:31" ht="15.75">
      <c r="B557" s="742"/>
      <c r="C557" s="742"/>
      <c r="D557" s="742"/>
      <c r="E557" s="742"/>
      <c r="F557" s="742"/>
      <c r="G557" s="742"/>
      <c r="H557" s="742"/>
      <c r="I557" s="742"/>
      <c r="J557" s="742"/>
      <c r="K557" s="780"/>
      <c r="L557" s="780"/>
      <c r="M557" s="70" t="str">
        <f>IF(ISBLANK(N557),"",LARGE(M552:M556,1)+1)</f>
        <v/>
      </c>
      <c r="N557" s="96"/>
      <c r="O557" s="61"/>
      <c r="P557" s="61"/>
      <c r="Q557" s="61"/>
      <c r="R557" s="61"/>
      <c r="S557" s="61"/>
      <c r="T557" s="61"/>
      <c r="U557" s="61"/>
      <c r="V557" s="843" t="s">
        <v>146</v>
      </c>
      <c r="W557" s="80"/>
      <c r="X557" s="80"/>
      <c r="Y557" s="80"/>
      <c r="Z557" s="80"/>
      <c r="AA557" s="129"/>
      <c r="AE557" s="9">
        <v>1</v>
      </c>
    </row>
    <row r="558" spans="2:31" ht="15.75">
      <c r="B558" s="742"/>
      <c r="C558" s="742"/>
      <c r="D558" s="742"/>
      <c r="E558" s="742"/>
      <c r="F558" s="742"/>
      <c r="G558" s="742"/>
      <c r="H558" s="742"/>
      <c r="I558" s="742"/>
      <c r="J558" s="742"/>
      <c r="K558" s="780"/>
      <c r="L558" s="780"/>
      <c r="M558" s="70" t="str">
        <f>IF(ISBLANK(N558),"",LARGE(M552:M557,1)+1)</f>
        <v/>
      </c>
      <c r="N558" s="96"/>
      <c r="O558" s="61"/>
      <c r="P558" s="61"/>
      <c r="Q558" s="61"/>
      <c r="R558" s="61"/>
      <c r="S558" s="61"/>
      <c r="T558" s="61"/>
      <c r="U558" s="61"/>
      <c r="V558" s="2536" t="s">
        <v>147</v>
      </c>
      <c r="W558" s="2537"/>
      <c r="X558" s="2537"/>
      <c r="Y558" s="2537"/>
      <c r="Z558" s="2537"/>
      <c r="AA558" s="2538"/>
      <c r="AE558" s="9">
        <v>1</v>
      </c>
    </row>
    <row r="559" spans="2:31" ht="15.75">
      <c r="B559" s="742"/>
      <c r="C559" s="742"/>
      <c r="D559" s="742"/>
      <c r="E559" s="742"/>
      <c r="F559" s="742"/>
      <c r="G559" s="742"/>
      <c r="H559" s="742"/>
      <c r="I559" s="742"/>
      <c r="J559" s="742"/>
      <c r="K559" s="780"/>
      <c r="L559" s="780"/>
      <c r="M559" s="70" t="str">
        <f>IF(ISBLANK(N559),"",LARGE(M552:M558,1)+1)</f>
        <v/>
      </c>
      <c r="N559" s="96"/>
      <c r="O559" s="61"/>
      <c r="P559" s="61"/>
      <c r="Q559" s="61"/>
      <c r="R559" s="61"/>
      <c r="S559" s="61"/>
      <c r="T559" s="61"/>
      <c r="U559" s="61"/>
      <c r="V559" s="2536"/>
      <c r="W559" s="2537"/>
      <c r="X559" s="2537"/>
      <c r="Y559" s="2537"/>
      <c r="Z559" s="2537"/>
      <c r="AA559" s="2538"/>
      <c r="AE559" s="9">
        <v>1</v>
      </c>
    </row>
    <row r="560" spans="2:31" ht="15.75">
      <c r="B560" s="742"/>
      <c r="C560" s="742"/>
      <c r="D560" s="742"/>
      <c r="E560" s="742"/>
      <c r="F560" s="742"/>
      <c r="G560" s="742"/>
      <c r="H560" s="742"/>
      <c r="I560" s="742"/>
      <c r="J560" s="742"/>
      <c r="K560" s="780"/>
      <c r="L560" s="780"/>
      <c r="M560" s="70" t="str">
        <f>IF(ISBLANK(N560),"",LARGE(M552:M559,1)+1)</f>
        <v/>
      </c>
      <c r="N560" s="96"/>
      <c r="O560" s="61"/>
      <c r="P560" s="61"/>
      <c r="Q560" s="61"/>
      <c r="R560" s="61"/>
      <c r="S560" s="61"/>
      <c r="T560" s="61"/>
      <c r="U560" s="61"/>
      <c r="V560" s="2536"/>
      <c r="W560" s="2537"/>
      <c r="X560" s="2537"/>
      <c r="Y560" s="2537"/>
      <c r="Z560" s="2537"/>
      <c r="AA560" s="2538"/>
      <c r="AE560" s="9">
        <v>1</v>
      </c>
    </row>
    <row r="561" spans="2:31" ht="15.75">
      <c r="B561" s="742"/>
      <c r="C561" s="742"/>
      <c r="D561" s="742"/>
      <c r="E561" s="742"/>
      <c r="F561" s="742"/>
      <c r="G561" s="742"/>
      <c r="H561" s="742"/>
      <c r="I561" s="742"/>
      <c r="J561" s="742"/>
      <c r="K561" s="780"/>
      <c r="L561" s="780"/>
      <c r="M561" s="70" t="str">
        <f>IF(ISBLANK(N561),"",LARGE(M552:M560,1)+1)</f>
        <v/>
      </c>
      <c r="N561" s="132"/>
      <c r="O561" s="61"/>
      <c r="P561" s="61"/>
      <c r="Q561" s="61"/>
      <c r="R561" s="61"/>
      <c r="S561" s="61"/>
      <c r="T561" s="61"/>
      <c r="U561" s="61"/>
      <c r="V561" s="2539"/>
      <c r="W561" s="2540"/>
      <c r="X561" s="2540"/>
      <c r="Y561" s="2540"/>
      <c r="Z561" s="2540"/>
      <c r="AA561" s="2541"/>
      <c r="AE561" s="9">
        <v>1</v>
      </c>
    </row>
    <row r="562" spans="2:31" ht="15.75">
      <c r="B562" s="742"/>
      <c r="C562" s="742"/>
      <c r="D562" s="742"/>
      <c r="E562" s="742"/>
      <c r="F562" s="742"/>
      <c r="G562" s="742"/>
      <c r="H562" s="742"/>
      <c r="I562" s="742"/>
      <c r="J562" s="742"/>
      <c r="K562" s="780"/>
      <c r="L562" s="780"/>
      <c r="M562" s="70"/>
      <c r="N562" s="132"/>
      <c r="O562" s="61"/>
      <c r="P562" s="61"/>
      <c r="Q562" s="61"/>
      <c r="R562" s="61"/>
      <c r="S562" s="61"/>
      <c r="T562" s="61"/>
      <c r="U562" s="61"/>
      <c r="V562" s="844"/>
      <c r="W562" s="845"/>
      <c r="X562" s="845"/>
      <c r="Y562" s="845"/>
      <c r="Z562" s="845"/>
      <c r="AA562" s="846" t="s">
        <v>148</v>
      </c>
      <c r="AE562" s="9">
        <v>1</v>
      </c>
    </row>
    <row r="563" spans="2:31" ht="15.75">
      <c r="B563" s="742"/>
      <c r="C563" s="742"/>
      <c r="D563" s="742"/>
      <c r="E563" s="742"/>
      <c r="F563" s="742"/>
      <c r="G563" s="742"/>
      <c r="H563" s="742"/>
      <c r="I563" s="742"/>
      <c r="J563" s="742"/>
      <c r="K563" s="780"/>
      <c r="L563" s="780"/>
      <c r="M563" s="70"/>
      <c r="N563" s="132"/>
      <c r="O563" s="61"/>
      <c r="P563" s="61"/>
      <c r="Q563" s="61"/>
      <c r="R563" s="61"/>
      <c r="S563" s="61"/>
      <c r="T563" s="61"/>
      <c r="U563" s="61"/>
      <c r="V563" s="87"/>
      <c r="W563" s="87"/>
      <c r="X563" s="87"/>
      <c r="Y563" s="87"/>
      <c r="Z563" s="87"/>
      <c r="AA563" s="89"/>
      <c r="AE563" s="9">
        <v>1</v>
      </c>
    </row>
    <row r="564" spans="2:31" ht="15.75">
      <c r="B564" s="742"/>
      <c r="C564" s="742"/>
      <c r="D564" s="742"/>
      <c r="E564" s="742"/>
      <c r="F564" s="742"/>
      <c r="G564" s="742"/>
      <c r="H564" s="742"/>
      <c r="I564" s="742"/>
      <c r="J564" s="742"/>
      <c r="K564" s="780"/>
      <c r="L564" s="780"/>
      <c r="M564" s="70" t="str">
        <f>IF(ISBLANK(N564),"",LARGE(M552:M563,1)+1)</f>
        <v/>
      </c>
      <c r="N564" s="132"/>
      <c r="O564" s="61"/>
      <c r="P564" s="61"/>
      <c r="Q564" s="61"/>
      <c r="R564" s="61"/>
      <c r="S564" s="61"/>
      <c r="T564" s="61"/>
      <c r="U564" s="61"/>
      <c r="V564" s="134"/>
      <c r="W564" s="134"/>
      <c r="X564" s="134"/>
      <c r="Y564" s="134"/>
      <c r="Z564" s="134"/>
      <c r="AA564" s="135"/>
      <c r="AE564" s="9">
        <v>1</v>
      </c>
    </row>
    <row r="565" spans="2:31" ht="15.75">
      <c r="B565" s="742"/>
      <c r="C565" s="742"/>
      <c r="D565" s="742"/>
      <c r="E565" s="742"/>
      <c r="F565" s="742"/>
      <c r="G565" s="742"/>
      <c r="H565" s="742"/>
      <c r="I565" s="742"/>
      <c r="J565" s="742"/>
      <c r="K565" s="780"/>
      <c r="L565" s="780"/>
      <c r="M565" s="70" t="str">
        <f>IF(ISBLANK(N565),"",LARGE(M552:M564,1)+1)</f>
        <v/>
      </c>
      <c r="N565" s="132"/>
      <c r="O565" s="61"/>
      <c r="P565" s="61"/>
      <c r="Q565" s="61"/>
      <c r="R565" s="61"/>
      <c r="S565" s="61"/>
      <c r="T565" s="61"/>
      <c r="U565" s="61"/>
      <c r="V565" s="134"/>
      <c r="W565" s="134"/>
      <c r="X565" s="134"/>
      <c r="Y565" s="134"/>
      <c r="Z565" s="134"/>
      <c r="AA565" s="135"/>
      <c r="AE565" s="9">
        <v>1</v>
      </c>
    </row>
    <row r="566" spans="2:31" ht="15.75">
      <c r="B566" s="742"/>
      <c r="C566" s="742"/>
      <c r="D566" s="742"/>
      <c r="E566" s="742"/>
      <c r="F566" s="742"/>
      <c r="G566" s="742"/>
      <c r="H566" s="742"/>
      <c r="I566" s="742"/>
      <c r="J566" s="742"/>
      <c r="K566" s="780"/>
      <c r="L566" s="780"/>
      <c r="M566" s="70" t="str">
        <f>IF(ISBLANK(N566),"",LARGE(M552:M565,1)+1)</f>
        <v/>
      </c>
      <c r="N566" s="132"/>
      <c r="O566" s="61"/>
      <c r="P566" s="61"/>
      <c r="Q566" s="61"/>
      <c r="R566" s="61"/>
      <c r="S566" s="61"/>
      <c r="T566" s="61"/>
      <c r="U566" s="61"/>
      <c r="V566" s="134"/>
      <c r="W566" s="134"/>
      <c r="X566" s="134"/>
      <c r="Y566" s="134"/>
      <c r="Z566" s="134"/>
      <c r="AA566" s="135"/>
      <c r="AE566" s="9">
        <v>1</v>
      </c>
    </row>
    <row r="567" spans="2:31" ht="15.75">
      <c r="B567" s="742"/>
      <c r="C567" s="742"/>
      <c r="D567" s="742"/>
      <c r="E567" s="742"/>
      <c r="F567" s="742"/>
      <c r="G567" s="742"/>
      <c r="H567" s="742"/>
      <c r="I567" s="742"/>
      <c r="J567" s="742"/>
      <c r="K567" s="780"/>
      <c r="L567" s="780"/>
      <c r="M567" s="70" t="str">
        <f>IF(ISBLANK(N567),"",LARGE(M552:M566,1)+1)</f>
        <v/>
      </c>
      <c r="N567" s="132"/>
      <c r="O567" s="61"/>
      <c r="P567" s="61"/>
      <c r="Q567" s="61"/>
      <c r="R567" s="61"/>
      <c r="S567" s="61"/>
      <c r="T567" s="61"/>
      <c r="U567" s="61"/>
      <c r="V567" s="134"/>
      <c r="W567" s="134"/>
      <c r="X567" s="134"/>
      <c r="Y567" s="134"/>
      <c r="Z567" s="134"/>
      <c r="AA567" s="135"/>
      <c r="AE567" s="9">
        <v>1</v>
      </c>
    </row>
    <row r="568" spans="2:31" ht="15.75">
      <c r="B568" s="742"/>
      <c r="C568" s="742"/>
      <c r="D568" s="742"/>
      <c r="E568" s="742"/>
      <c r="F568" s="742"/>
      <c r="G568" s="742"/>
      <c r="H568" s="742"/>
      <c r="I568" s="742"/>
      <c r="J568" s="742"/>
      <c r="K568" s="780"/>
      <c r="L568" s="780"/>
      <c r="M568" s="70" t="str">
        <f>IF(ISBLANK(N568),"",LARGE(M552:M567,1)+1)</f>
        <v/>
      </c>
      <c r="N568" s="132"/>
      <c r="O568" s="61"/>
      <c r="P568" s="61"/>
      <c r="Q568" s="61"/>
      <c r="R568" s="61"/>
      <c r="S568" s="61"/>
      <c r="T568" s="61"/>
      <c r="U568" s="61"/>
      <c r="V568" s="134"/>
      <c r="W568" s="134"/>
      <c r="X568" s="134"/>
      <c r="Y568" s="134"/>
      <c r="Z568" s="134"/>
      <c r="AA568" s="135"/>
      <c r="AE568" s="9">
        <v>1</v>
      </c>
    </row>
    <row r="569" spans="2:31" ht="15.75">
      <c r="B569" s="742"/>
      <c r="C569" s="742"/>
      <c r="D569" s="742"/>
      <c r="E569" s="742"/>
      <c r="F569" s="742"/>
      <c r="G569" s="742"/>
      <c r="H569" s="742"/>
      <c r="I569" s="742"/>
      <c r="J569" s="742"/>
      <c r="K569" s="780"/>
      <c r="L569" s="780"/>
      <c r="M569" s="70" t="str">
        <f>IF(ISBLANK(N569),"",LARGE(M552:M568,1)+1)</f>
        <v/>
      </c>
      <c r="N569" s="132"/>
      <c r="O569" s="61"/>
      <c r="P569" s="61"/>
      <c r="Q569" s="61"/>
      <c r="R569" s="61"/>
      <c r="S569" s="61"/>
      <c r="T569" s="61"/>
      <c r="U569" s="61"/>
      <c r="V569" s="134"/>
      <c r="W569" s="134"/>
      <c r="X569" s="134"/>
      <c r="Y569" s="134"/>
      <c r="Z569" s="134"/>
      <c r="AA569" s="135"/>
      <c r="AE569" s="9">
        <v>1</v>
      </c>
    </row>
    <row r="570" spans="2:31" ht="15.75">
      <c r="B570" s="742"/>
      <c r="C570" s="742"/>
      <c r="D570" s="742"/>
      <c r="E570" s="742"/>
      <c r="F570" s="742"/>
      <c r="G570" s="742"/>
      <c r="H570" s="742"/>
      <c r="I570" s="742"/>
      <c r="J570" s="742"/>
      <c r="K570" s="780"/>
      <c r="L570" s="780"/>
      <c r="M570" s="70" t="str">
        <f>IF(ISBLANK(N570),"",LARGE(M552:M569,1)+1)</f>
        <v/>
      </c>
      <c r="N570" s="132"/>
      <c r="O570" s="61"/>
      <c r="P570" s="61"/>
      <c r="Q570" s="61"/>
      <c r="R570" s="61"/>
      <c r="S570" s="61"/>
      <c r="T570" s="61"/>
      <c r="U570" s="61"/>
      <c r="V570" s="134"/>
      <c r="W570" s="134"/>
      <c r="X570" s="134"/>
      <c r="Y570" s="134"/>
      <c r="Z570" s="134"/>
      <c r="AA570" s="135"/>
      <c r="AE570" s="9">
        <v>1</v>
      </c>
    </row>
    <row r="571" spans="2:31" ht="15.75">
      <c r="B571" s="742"/>
      <c r="C571" s="742"/>
      <c r="D571" s="742"/>
      <c r="E571" s="742"/>
      <c r="F571" s="742"/>
      <c r="G571" s="742"/>
      <c r="H571" s="742"/>
      <c r="I571" s="742"/>
      <c r="J571" s="742"/>
      <c r="K571" s="780"/>
      <c r="L571" s="780"/>
      <c r="M571" s="90" t="s">
        <v>118</v>
      </c>
      <c r="N571" s="91"/>
      <c r="O571" s="91"/>
      <c r="P571" s="91"/>
      <c r="Q571" s="91"/>
      <c r="R571" s="91"/>
      <c r="S571" s="91"/>
      <c r="T571" s="91"/>
      <c r="U571" s="91"/>
      <c r="V571" s="91"/>
      <c r="W571" s="91"/>
      <c r="X571" s="91"/>
      <c r="Y571" s="91"/>
      <c r="Z571" s="91"/>
      <c r="AA571" s="828" t="s">
        <v>118</v>
      </c>
      <c r="AE571" s="9">
        <v>1</v>
      </c>
    </row>
    <row r="572" spans="2:31" ht="15.75">
      <c r="B572" s="742"/>
      <c r="C572" s="742"/>
      <c r="D572" s="742"/>
      <c r="E572" s="742"/>
      <c r="F572" s="742"/>
      <c r="G572" s="742"/>
      <c r="H572" s="742"/>
      <c r="I572" s="742"/>
      <c r="J572" s="742"/>
      <c r="K572" s="780"/>
      <c r="L572" s="780"/>
      <c r="M572" s="805" t="s">
        <v>593</v>
      </c>
      <c r="N572" s="61"/>
      <c r="O572" s="61"/>
      <c r="P572" s="61"/>
      <c r="Q572" s="61"/>
      <c r="R572" s="61"/>
      <c r="S572" s="61"/>
      <c r="T572" s="61"/>
      <c r="U572" s="61"/>
      <c r="V572" s="847"/>
      <c r="W572" s="115"/>
      <c r="X572" s="116"/>
      <c r="Y572" s="116"/>
      <c r="Z572" s="116"/>
      <c r="AA572" s="117" t="s">
        <v>149</v>
      </c>
      <c r="AE572" s="9">
        <v>1</v>
      </c>
    </row>
    <row r="573" spans="2:31" ht="15.75">
      <c r="B573" s="742"/>
      <c r="C573" s="742"/>
      <c r="D573" s="742"/>
      <c r="E573" s="742"/>
      <c r="F573" s="742"/>
      <c r="G573" s="742"/>
      <c r="H573" s="742"/>
      <c r="I573" s="742"/>
      <c r="J573" s="742"/>
      <c r="K573" s="780"/>
      <c r="L573" s="780"/>
      <c r="M573" s="84">
        <v>0</v>
      </c>
      <c r="N573" s="61"/>
      <c r="O573" s="61"/>
      <c r="P573" s="61"/>
      <c r="Q573" s="61"/>
      <c r="R573" s="61"/>
      <c r="S573" s="61"/>
      <c r="T573" s="61"/>
      <c r="U573" s="61"/>
      <c r="V573" s="848"/>
      <c r="W573" s="137" t="s">
        <v>150</v>
      </c>
      <c r="X573" s="138"/>
      <c r="Y573" s="140"/>
      <c r="Z573" s="139"/>
      <c r="AA573" s="141" t="s">
        <v>151</v>
      </c>
      <c r="AE573" s="9">
        <v>1</v>
      </c>
    </row>
    <row r="574" spans="2:31" ht="15.75">
      <c r="B574" s="742"/>
      <c r="C574" s="742"/>
      <c r="D574" s="742"/>
      <c r="E574" s="742"/>
      <c r="F574" s="742"/>
      <c r="G574" s="742"/>
      <c r="H574" s="742"/>
      <c r="I574" s="742"/>
      <c r="J574" s="742"/>
      <c r="K574" s="780"/>
      <c r="L574" s="780"/>
      <c r="M574" s="70" t="str">
        <f>IF(ISBLANK(N574),"",LARGE(M573:M573,1)+1)</f>
        <v/>
      </c>
      <c r="N574" s="61"/>
      <c r="O574" s="61"/>
      <c r="P574" s="61"/>
      <c r="Q574" s="61"/>
      <c r="R574" s="61"/>
      <c r="S574" s="61"/>
      <c r="T574" s="61"/>
      <c r="U574" s="61"/>
      <c r="V574" s="848"/>
      <c r="W574" s="142" t="s">
        <v>152</v>
      </c>
      <c r="X574" s="138">
        <v>3</v>
      </c>
      <c r="Y574" s="143"/>
      <c r="Z574" s="143" t="s">
        <v>153</v>
      </c>
      <c r="AA574" s="119" t="s">
        <v>128</v>
      </c>
      <c r="AE574" s="9">
        <v>1</v>
      </c>
    </row>
    <row r="575" spans="2:31" ht="18.75">
      <c r="B575" s="742"/>
      <c r="C575" s="742"/>
      <c r="D575" s="742"/>
      <c r="E575" s="742"/>
      <c r="F575" s="742"/>
      <c r="G575" s="742"/>
      <c r="H575" s="742"/>
      <c r="I575" s="742"/>
      <c r="J575" s="742"/>
      <c r="K575" s="780"/>
      <c r="L575" s="780"/>
      <c r="M575" s="70" t="str">
        <f>IF(ISBLANK(N575),"",LARGE(M573:M574,1)+1)</f>
        <v/>
      </c>
      <c r="N575" s="61"/>
      <c r="O575" s="61"/>
      <c r="P575" s="61"/>
      <c r="Q575" s="61"/>
      <c r="R575" s="61"/>
      <c r="S575" s="61"/>
      <c r="T575" s="61"/>
      <c r="U575" s="61"/>
      <c r="V575" s="848"/>
      <c r="W575" s="142" t="s">
        <v>154</v>
      </c>
      <c r="X575" s="138"/>
      <c r="Y575" s="143"/>
      <c r="Z575" s="143" t="s">
        <v>155</v>
      </c>
      <c r="AA575" s="144"/>
      <c r="AE575" s="9">
        <v>1</v>
      </c>
    </row>
    <row r="576" spans="2:31" ht="15.75">
      <c r="B576" s="742"/>
      <c r="C576" s="742"/>
      <c r="D576" s="742"/>
      <c r="E576" s="742"/>
      <c r="F576" s="742"/>
      <c r="G576" s="742"/>
      <c r="H576" s="742"/>
      <c r="I576" s="742"/>
      <c r="J576" s="742"/>
      <c r="K576" s="780"/>
      <c r="L576" s="780"/>
      <c r="M576" s="70" t="str">
        <f>IF(ISBLANK(N576),"",LARGE(M573:M575,1)+1)</f>
        <v/>
      </c>
      <c r="N576" s="61"/>
      <c r="O576" s="61"/>
      <c r="P576" s="61"/>
      <c r="Q576" s="61"/>
      <c r="R576" s="61"/>
      <c r="S576" s="61"/>
      <c r="T576" s="61"/>
      <c r="U576" s="61"/>
      <c r="V576" s="848"/>
      <c r="W576" s="142" t="s">
        <v>156</v>
      </c>
      <c r="X576" s="138">
        <v>1</v>
      </c>
      <c r="Y576" s="145"/>
      <c r="Z576" s="145" t="s">
        <v>157</v>
      </c>
      <c r="AA576" s="146"/>
      <c r="AE576" s="9">
        <v>1</v>
      </c>
    </row>
    <row r="577" spans="2:31" ht="18.75">
      <c r="B577" s="742"/>
      <c r="C577" s="742"/>
      <c r="D577" s="742"/>
      <c r="E577" s="742"/>
      <c r="F577" s="742"/>
      <c r="G577" s="742"/>
      <c r="H577" s="742"/>
      <c r="I577" s="742"/>
      <c r="J577" s="742"/>
      <c r="K577" s="780"/>
      <c r="L577" s="780"/>
      <c r="M577" s="70" t="str">
        <f>IF(ISBLANK(N577),"",LARGE(M573:M576,1)+1)</f>
        <v/>
      </c>
      <c r="N577" s="61"/>
      <c r="O577" s="61"/>
      <c r="P577" s="61"/>
      <c r="Q577" s="61"/>
      <c r="R577" s="61"/>
      <c r="S577" s="61"/>
      <c r="T577" s="61"/>
      <c r="U577" s="61"/>
      <c r="V577" s="848"/>
      <c r="W577" s="142" t="s">
        <v>158</v>
      </c>
      <c r="X577" s="138"/>
      <c r="Y577" s="143"/>
      <c r="Z577" s="143" t="s">
        <v>153</v>
      </c>
      <c r="AA577" s="144"/>
      <c r="AE577" s="9">
        <v>1</v>
      </c>
    </row>
    <row r="578" spans="2:31" ht="18.75">
      <c r="B578" s="742"/>
      <c r="C578" s="742"/>
      <c r="D578" s="742"/>
      <c r="E578" s="742"/>
      <c r="F578" s="742"/>
      <c r="G578" s="742"/>
      <c r="H578" s="742"/>
      <c r="I578" s="742"/>
      <c r="J578" s="742"/>
      <c r="K578" s="780"/>
      <c r="L578" s="780"/>
      <c r="M578" s="70" t="str">
        <f>IF(ISBLANK(N578),"",LARGE(M573:M577,1)+1)</f>
        <v/>
      </c>
      <c r="N578" s="61"/>
      <c r="O578" s="61"/>
      <c r="P578" s="61"/>
      <c r="Q578" s="61"/>
      <c r="R578" s="61"/>
      <c r="S578" s="61"/>
      <c r="T578" s="61"/>
      <c r="U578" s="61"/>
      <c r="V578" s="848"/>
      <c r="W578" s="142" t="s">
        <v>159</v>
      </c>
      <c r="X578" s="138"/>
      <c r="Y578" s="143"/>
      <c r="Z578" s="143" t="s">
        <v>160</v>
      </c>
      <c r="AA578" s="144"/>
      <c r="AE578" s="9">
        <v>1</v>
      </c>
    </row>
    <row r="579" spans="2:31" ht="15.75">
      <c r="B579" s="742"/>
      <c r="C579" s="742"/>
      <c r="D579" s="742"/>
      <c r="E579" s="742"/>
      <c r="F579" s="742"/>
      <c r="G579" s="742"/>
      <c r="H579" s="742"/>
      <c r="I579" s="742"/>
      <c r="J579" s="742"/>
      <c r="K579" s="780"/>
      <c r="L579" s="780"/>
      <c r="M579" s="70" t="str">
        <f>IF(ISBLANK(N579),"",LARGE(M573:M578,1)+1)</f>
        <v/>
      </c>
      <c r="N579" s="61"/>
      <c r="O579" s="61"/>
      <c r="P579" s="61"/>
      <c r="Q579" s="61"/>
      <c r="R579" s="61"/>
      <c r="S579" s="61"/>
      <c r="T579" s="61"/>
      <c r="U579" s="61"/>
      <c r="V579" s="848"/>
      <c r="W579" s="142" t="s">
        <v>161</v>
      </c>
      <c r="X579" s="138"/>
      <c r="Y579" s="143"/>
      <c r="Z579" s="143" t="s">
        <v>155</v>
      </c>
      <c r="AA579" s="147" t="s">
        <v>162</v>
      </c>
      <c r="AE579" s="9">
        <v>1</v>
      </c>
    </row>
    <row r="580" spans="2:31" ht="16.5" thickBot="1">
      <c r="B580" s="742"/>
      <c r="C580" s="742"/>
      <c r="D580" s="742"/>
      <c r="E580" s="742"/>
      <c r="F580" s="742"/>
      <c r="G580" s="742"/>
      <c r="H580" s="742"/>
      <c r="I580" s="742"/>
      <c r="J580" s="742"/>
      <c r="K580" s="780"/>
      <c r="L580" s="780"/>
      <c r="M580" s="70" t="str">
        <f>IF(ISBLANK(N580),"",LARGE(M573:M579,1)+1)</f>
        <v/>
      </c>
      <c r="N580" s="61"/>
      <c r="O580" s="61"/>
      <c r="P580" s="61"/>
      <c r="Q580" s="61"/>
      <c r="R580" s="61"/>
      <c r="S580" s="61"/>
      <c r="T580" s="61"/>
      <c r="U580" s="61"/>
      <c r="V580" s="848"/>
      <c r="W580" s="142" t="s">
        <v>163</v>
      </c>
      <c r="X580" s="148"/>
      <c r="Y580" s="149"/>
      <c r="Z580" s="149" t="s">
        <v>164</v>
      </c>
      <c r="AA580" s="146"/>
      <c r="AE580" s="9">
        <v>1</v>
      </c>
    </row>
    <row r="581" spans="2:31" ht="16.5" thickTop="1">
      <c r="B581" s="742"/>
      <c r="C581" s="742"/>
      <c r="D581" s="742"/>
      <c r="E581" s="742"/>
      <c r="F581" s="742"/>
      <c r="G581" s="742"/>
      <c r="H581" s="742"/>
      <c r="I581" s="742"/>
      <c r="J581" s="742"/>
      <c r="K581" s="780"/>
      <c r="L581" s="780"/>
      <c r="M581" s="70" t="str">
        <f>IF(ISBLANK(N581),"",LARGE(M573:M580,1)+1)</f>
        <v/>
      </c>
      <c r="N581" s="61"/>
      <c r="O581" s="61"/>
      <c r="P581" s="61"/>
      <c r="Q581" s="61"/>
      <c r="R581" s="61"/>
      <c r="S581" s="61"/>
      <c r="T581" s="61"/>
      <c r="U581" s="61"/>
      <c r="V581" s="848"/>
      <c r="W581" s="150" t="s">
        <v>165</v>
      </c>
      <c r="X581" s="151" t="str">
        <f>SUM(X573:X580) &amp; " / " &amp; (COUNTA(X573:X580) * 3)</f>
        <v>4 / 6</v>
      </c>
      <c r="Y581" s="143"/>
      <c r="Z581" s="143" t="s">
        <v>166</v>
      </c>
      <c r="AA581" s="152" t="s">
        <v>167</v>
      </c>
      <c r="AE581" s="9">
        <v>1</v>
      </c>
    </row>
    <row r="582" spans="2:31" ht="18.75">
      <c r="B582" s="742"/>
      <c r="C582" s="742"/>
      <c r="D582" s="742"/>
      <c r="E582" s="742"/>
      <c r="F582" s="742"/>
      <c r="G582" s="742"/>
      <c r="H582" s="742"/>
      <c r="I582" s="742"/>
      <c r="J582" s="742"/>
      <c r="K582" s="780"/>
      <c r="L582" s="780"/>
      <c r="M582" s="70" t="str">
        <f>IF(ISBLANK(N582),"",LARGE(M573:M581,1)+1)</f>
        <v/>
      </c>
      <c r="N582" s="61"/>
      <c r="O582" s="61"/>
      <c r="P582" s="61"/>
      <c r="Q582" s="61"/>
      <c r="R582" s="61"/>
      <c r="S582" s="61"/>
      <c r="T582" s="61"/>
      <c r="U582" s="61"/>
      <c r="V582" s="848"/>
      <c r="W582" s="153" t="s">
        <v>168</v>
      </c>
      <c r="X582" s="154" t="str">
        <f>SUM(X573:X580) &amp;"/ "&amp;X583</f>
        <v>4/ 24</v>
      </c>
      <c r="Y582" s="143"/>
      <c r="Z582" s="143" t="s">
        <v>155</v>
      </c>
      <c r="AA582" s="144"/>
      <c r="AE582" s="9">
        <v>1</v>
      </c>
    </row>
    <row r="583" spans="2:31" ht="19.5" thickBot="1">
      <c r="B583" s="742"/>
      <c r="C583" s="742"/>
      <c r="D583" s="742"/>
      <c r="E583" s="742"/>
      <c r="F583" s="742"/>
      <c r="G583" s="742"/>
      <c r="H583" s="742"/>
      <c r="I583" s="742"/>
      <c r="J583" s="742"/>
      <c r="K583" s="780"/>
      <c r="L583" s="780"/>
      <c r="M583" s="70" t="str">
        <f>IF(ISBLANK(N583),"",LARGE(M573:M582,1)+1)</f>
        <v/>
      </c>
      <c r="N583" s="61"/>
      <c r="O583" s="61"/>
      <c r="P583" s="61"/>
      <c r="Q583" s="61"/>
      <c r="R583" s="61"/>
      <c r="S583" s="61"/>
      <c r="T583" s="61"/>
      <c r="U583" s="61"/>
      <c r="V583" s="848"/>
      <c r="W583" s="155" t="s">
        <v>169</v>
      </c>
      <c r="X583" s="156">
        <v>24</v>
      </c>
      <c r="Y583" s="149"/>
      <c r="Z583" s="149" t="s">
        <v>170</v>
      </c>
      <c r="AA583" s="157"/>
      <c r="AE583" s="9">
        <v>1</v>
      </c>
    </row>
    <row r="584" spans="2:31" ht="16.5" thickTop="1">
      <c r="B584" s="742"/>
      <c r="C584" s="742"/>
      <c r="D584" s="742"/>
      <c r="E584" s="742"/>
      <c r="F584" s="742"/>
      <c r="G584" s="742"/>
      <c r="H584" s="742"/>
      <c r="I584" s="742"/>
      <c r="J584" s="742"/>
      <c r="K584" s="780"/>
      <c r="L584" s="780"/>
      <c r="M584" s="70" t="str">
        <f>IF(ISBLANK(N584),"",LARGE(M573:M583,1)+1)</f>
        <v/>
      </c>
      <c r="N584" s="61"/>
      <c r="O584" s="61"/>
      <c r="P584" s="61"/>
      <c r="Q584" s="61"/>
      <c r="R584" s="61"/>
      <c r="S584" s="61"/>
      <c r="T584" s="61"/>
      <c r="U584" s="61"/>
      <c r="V584" s="849"/>
      <c r="W584" s="158"/>
      <c r="X584" s="158"/>
      <c r="Y584" s="136"/>
      <c r="Z584" s="85"/>
      <c r="AA584" s="159" t="s">
        <v>171</v>
      </c>
      <c r="AE584" s="9">
        <v>1</v>
      </c>
    </row>
    <row r="585" spans="2:31" ht="18.75">
      <c r="B585" s="742"/>
      <c r="C585" s="742"/>
      <c r="D585" s="742"/>
      <c r="E585" s="742"/>
      <c r="F585" s="742"/>
      <c r="G585" s="742"/>
      <c r="H585" s="742"/>
      <c r="I585" s="742"/>
      <c r="J585" s="742"/>
      <c r="K585" s="780"/>
      <c r="L585" s="780"/>
      <c r="M585" s="70" t="str">
        <f>IF(ISBLANK(N585),"",LARGE(M573:M584,1)+1)</f>
        <v/>
      </c>
      <c r="N585" s="61"/>
      <c r="O585" s="61"/>
      <c r="P585" s="61"/>
      <c r="Q585" s="61"/>
      <c r="R585" s="61"/>
      <c r="S585" s="61"/>
      <c r="T585" s="61"/>
      <c r="U585" s="61"/>
      <c r="V585" s="849"/>
      <c r="W585" s="158"/>
      <c r="X585" s="160"/>
      <c r="Y585" s="161"/>
      <c r="Z585" s="143" t="s">
        <v>172</v>
      </c>
      <c r="AA585" s="144"/>
      <c r="AE585" s="9">
        <v>1</v>
      </c>
    </row>
    <row r="586" spans="2:31" ht="18.75">
      <c r="B586" s="742"/>
      <c r="C586" s="742"/>
      <c r="D586" s="742"/>
      <c r="E586" s="742"/>
      <c r="F586" s="742"/>
      <c r="G586" s="742"/>
      <c r="H586" s="742"/>
      <c r="I586" s="742"/>
      <c r="J586" s="742"/>
      <c r="K586" s="780"/>
      <c r="L586" s="780"/>
      <c r="M586" s="70" t="str">
        <f>IF(ISBLANK(N586),"",LARGE(M573:M585,1)+1)</f>
        <v/>
      </c>
      <c r="N586" s="61"/>
      <c r="O586" s="61"/>
      <c r="P586" s="61"/>
      <c r="Q586" s="61"/>
      <c r="R586" s="61"/>
      <c r="S586" s="61"/>
      <c r="T586" s="61"/>
      <c r="U586" s="61"/>
      <c r="V586" s="850"/>
      <c r="W586" s="123"/>
      <c r="X586" s="160"/>
      <c r="Y586" s="161"/>
      <c r="Z586" s="162" t="s">
        <v>173</v>
      </c>
      <c r="AA586" s="144"/>
      <c r="AE586" s="9">
        <v>1</v>
      </c>
    </row>
    <row r="587" spans="2:31" ht="15.75">
      <c r="B587" s="742"/>
      <c r="C587" s="742"/>
      <c r="D587" s="742"/>
      <c r="E587" s="742"/>
      <c r="F587" s="742"/>
      <c r="G587" s="742"/>
      <c r="H587" s="742"/>
      <c r="I587" s="742"/>
      <c r="J587" s="742"/>
      <c r="K587" s="780"/>
      <c r="L587" s="780"/>
      <c r="M587" s="70" t="str">
        <f>IF(ISBLANK(N587),"",LARGE(M573:M586,1)+1)</f>
        <v/>
      </c>
      <c r="N587" s="61"/>
      <c r="O587" s="61"/>
      <c r="P587" s="61"/>
      <c r="Q587" s="61"/>
      <c r="R587" s="61"/>
      <c r="S587" s="61"/>
      <c r="T587" s="61"/>
      <c r="U587" s="61"/>
      <c r="V587" s="850"/>
      <c r="W587" s="123"/>
      <c r="X587" s="123"/>
      <c r="Y587" s="163"/>
      <c r="Z587" s="163"/>
      <c r="AA587" s="125"/>
      <c r="AE587" s="9">
        <v>1</v>
      </c>
    </row>
    <row r="588" spans="2:31" ht="15.75">
      <c r="B588" s="742"/>
      <c r="C588" s="742"/>
      <c r="D588" s="742"/>
      <c r="E588" s="742"/>
      <c r="F588" s="742"/>
      <c r="G588" s="742"/>
      <c r="H588" s="742"/>
      <c r="I588" s="742"/>
      <c r="J588" s="742"/>
      <c r="K588" s="780"/>
      <c r="L588" s="780"/>
      <c r="M588" s="70" t="str">
        <f>IF(ISBLANK(N588),"",LARGE(M573:M587,1)+1)</f>
        <v/>
      </c>
      <c r="N588" s="61"/>
      <c r="O588" s="61"/>
      <c r="P588" s="61"/>
      <c r="Q588" s="61"/>
      <c r="R588" s="61"/>
      <c r="S588" s="61"/>
      <c r="T588" s="61"/>
      <c r="U588" s="61"/>
      <c r="V588" s="850"/>
      <c r="W588" s="123"/>
      <c r="X588" s="123"/>
      <c r="Y588" s="163"/>
      <c r="Z588" s="121" t="s">
        <v>141</v>
      </c>
      <c r="AA588" s="122" t="s">
        <v>141</v>
      </c>
      <c r="AE588" s="9">
        <v>1</v>
      </c>
    </row>
    <row r="589" spans="2:31" ht="15.75">
      <c r="B589" s="742"/>
      <c r="C589" s="742"/>
      <c r="D589" s="742"/>
      <c r="E589" s="742"/>
      <c r="F589" s="742"/>
      <c r="G589" s="742"/>
      <c r="H589" s="742"/>
      <c r="I589" s="742"/>
      <c r="J589" s="742"/>
      <c r="K589" s="780"/>
      <c r="L589" s="780"/>
      <c r="M589" s="70" t="str">
        <f>IF(ISBLANK(N589),"",LARGE(M573:M588,1)+1)</f>
        <v/>
      </c>
      <c r="N589" s="61"/>
      <c r="O589" s="61"/>
      <c r="P589" s="61"/>
      <c r="Q589" s="61"/>
      <c r="R589" s="61"/>
      <c r="S589" s="61"/>
      <c r="T589" s="61"/>
      <c r="U589" s="61"/>
      <c r="V589" s="850"/>
      <c r="W589" s="123"/>
      <c r="X589" s="123"/>
      <c r="Y589" s="123"/>
      <c r="Z589" s="124"/>
      <c r="AA589" s="125"/>
      <c r="AE589" s="9">
        <v>1</v>
      </c>
    </row>
    <row r="590" spans="2:31" ht="15.75">
      <c r="B590" s="742"/>
      <c r="C590" s="742"/>
      <c r="D590" s="742"/>
      <c r="E590" s="742"/>
      <c r="F590" s="742"/>
      <c r="G590" s="742"/>
      <c r="H590" s="742"/>
      <c r="I590" s="742"/>
      <c r="J590" s="742"/>
      <c r="K590" s="780"/>
      <c r="L590" s="780"/>
      <c r="M590" s="70"/>
      <c r="N590" s="61"/>
      <c r="O590" s="61"/>
      <c r="P590" s="61"/>
      <c r="Q590" s="61"/>
      <c r="R590" s="61"/>
      <c r="S590" s="61"/>
      <c r="T590" s="61"/>
      <c r="U590" s="61"/>
      <c r="V590" s="895"/>
      <c r="W590" s="896"/>
      <c r="X590" s="896"/>
      <c r="Y590" s="896"/>
      <c r="Z590" s="896"/>
      <c r="AA590" s="897"/>
      <c r="AE590" s="9">
        <v>1</v>
      </c>
    </row>
    <row r="591" spans="2:31" ht="15.75">
      <c r="B591" s="742"/>
      <c r="C591" s="742"/>
      <c r="D591" s="742"/>
      <c r="E591" s="742"/>
      <c r="F591" s="742"/>
      <c r="G591" s="742"/>
      <c r="H591" s="742"/>
      <c r="I591" s="742"/>
      <c r="J591" s="742"/>
      <c r="K591" s="780"/>
      <c r="L591" s="780"/>
      <c r="M591" s="70"/>
      <c r="N591" s="61"/>
      <c r="O591" s="61"/>
      <c r="P591" s="61"/>
      <c r="Q591" s="61"/>
      <c r="R591" s="61"/>
      <c r="S591" s="61"/>
      <c r="T591" s="61"/>
      <c r="U591" s="61"/>
      <c r="V591" s="61"/>
      <c r="W591" s="61"/>
      <c r="X591" s="61"/>
      <c r="Y591" s="61"/>
      <c r="Z591" s="61"/>
      <c r="AA591" s="69"/>
      <c r="AE591" s="9">
        <v>1</v>
      </c>
    </row>
    <row r="592" spans="2:31" ht="15.75">
      <c r="B592" s="742"/>
      <c r="C592" s="742"/>
      <c r="D592" s="742"/>
      <c r="E592" s="742"/>
      <c r="F592" s="742"/>
      <c r="G592" s="742"/>
      <c r="H592" s="742"/>
      <c r="I592" s="742"/>
      <c r="J592" s="742"/>
      <c r="K592" s="780"/>
      <c r="L592" s="780"/>
      <c r="M592" s="90" t="s">
        <v>118</v>
      </c>
      <c r="N592" s="91"/>
      <c r="O592" s="91"/>
      <c r="P592" s="91"/>
      <c r="Q592" s="91"/>
      <c r="R592" s="91"/>
      <c r="S592" s="91"/>
      <c r="T592" s="91"/>
      <c r="U592" s="91"/>
      <c r="V592" s="91"/>
      <c r="W592" s="91"/>
      <c r="X592" s="91"/>
      <c r="Y592" s="91"/>
      <c r="Z592" s="91"/>
      <c r="AA592" s="828" t="s">
        <v>118</v>
      </c>
      <c r="AE592" s="9">
        <v>1</v>
      </c>
    </row>
    <row r="593" spans="2:31" ht="15.75">
      <c r="B593" s="742"/>
      <c r="C593" s="742"/>
      <c r="D593" s="742"/>
      <c r="E593" s="742"/>
      <c r="F593" s="742"/>
      <c r="G593" s="742"/>
      <c r="H593" s="742"/>
      <c r="I593" s="742"/>
      <c r="J593" s="742"/>
      <c r="K593" s="780"/>
      <c r="L593" s="780"/>
      <c r="M593" s="805" t="s">
        <v>593</v>
      </c>
      <c r="N593" s="61"/>
      <c r="O593" s="61"/>
      <c r="P593" s="61"/>
      <c r="Q593" s="61"/>
      <c r="R593" s="61"/>
      <c r="S593" s="61"/>
      <c r="T593" s="61"/>
      <c r="U593" s="61"/>
      <c r="V593" s="840"/>
      <c r="W593" s="114"/>
      <c r="X593" s="126"/>
      <c r="Y593" s="126"/>
      <c r="Z593" s="126"/>
      <c r="AA593" s="127"/>
      <c r="AE593" s="9">
        <v>1</v>
      </c>
    </row>
    <row r="594" spans="2:31" ht="15.75">
      <c r="B594" s="742"/>
      <c r="C594" s="742"/>
      <c r="D594" s="742"/>
      <c r="E594" s="742"/>
      <c r="F594" s="742"/>
      <c r="G594" s="742"/>
      <c r="H594" s="742"/>
      <c r="I594" s="742"/>
      <c r="J594" s="742"/>
      <c r="K594" s="780"/>
      <c r="L594" s="780"/>
      <c r="M594" s="84">
        <v>0</v>
      </c>
      <c r="N594" s="61"/>
      <c r="O594" s="61"/>
      <c r="P594" s="61"/>
      <c r="Q594" s="61"/>
      <c r="R594" s="61"/>
      <c r="S594" s="61"/>
      <c r="T594" s="61"/>
      <c r="U594" s="61"/>
      <c r="V594" s="851" t="s">
        <v>174</v>
      </c>
      <c r="W594" s="164" t="s">
        <v>175</v>
      </c>
      <c r="X594" s="165" t="s">
        <v>176</v>
      </c>
      <c r="Y594" s="166" t="s">
        <v>177</v>
      </c>
      <c r="Z594" s="166" t="s">
        <v>178</v>
      </c>
      <c r="AA594" s="167" t="s">
        <v>179</v>
      </c>
      <c r="AE594" s="9">
        <v>1</v>
      </c>
    </row>
    <row r="595" spans="2:31" ht="15.75">
      <c r="B595" s="742"/>
      <c r="C595" s="742"/>
      <c r="D595" s="742"/>
      <c r="E595" s="742"/>
      <c r="F595" s="742"/>
      <c r="G595" s="742"/>
      <c r="H595" s="742"/>
      <c r="I595" s="742"/>
      <c r="J595" s="357"/>
      <c r="K595" s="780"/>
      <c r="L595" s="780"/>
      <c r="M595" s="70" t="str">
        <f>IF(ISBLANK(N595),"",LARGE(M594:M594,1)+1)</f>
        <v/>
      </c>
      <c r="N595" s="61"/>
      <c r="O595" s="61"/>
      <c r="P595" s="61"/>
      <c r="Q595" s="61"/>
      <c r="R595" s="61"/>
      <c r="S595" s="61"/>
      <c r="T595" s="61"/>
      <c r="U595" s="61"/>
      <c r="V595" s="852" t="s">
        <v>180</v>
      </c>
      <c r="W595" s="168">
        <v>2.4305555555555556E-2</v>
      </c>
      <c r="X595" s="169">
        <v>100</v>
      </c>
      <c r="Y595" s="170">
        <v>0.6</v>
      </c>
      <c r="Z595" s="171" t="s">
        <v>181</v>
      </c>
      <c r="AA595" s="172" t="s">
        <v>182</v>
      </c>
      <c r="AE595" s="9">
        <v>1</v>
      </c>
    </row>
    <row r="596" spans="2:31" ht="15.75">
      <c r="B596" s="742"/>
      <c r="C596" s="742"/>
      <c r="D596" s="742"/>
      <c r="E596" s="742"/>
      <c r="F596" s="742"/>
      <c r="G596" s="742"/>
      <c r="H596" s="742"/>
      <c r="I596" s="742"/>
      <c r="J596" s="357"/>
      <c r="K596" s="780"/>
      <c r="L596" s="780"/>
      <c r="M596" s="70" t="str">
        <f>IF(ISBLANK(N596),"",LARGE(M594:M595,1)+1)</f>
        <v/>
      </c>
      <c r="N596" s="61"/>
      <c r="O596" s="61"/>
      <c r="P596" s="61"/>
      <c r="Q596" s="61"/>
      <c r="R596" s="61"/>
      <c r="S596" s="61"/>
      <c r="T596" s="61"/>
      <c r="U596" s="61"/>
      <c r="V596" s="852" t="s">
        <v>124</v>
      </c>
      <c r="W596" s="168">
        <v>1.0416666666666666E-2</v>
      </c>
      <c r="X596" s="169">
        <v>100</v>
      </c>
      <c r="Y596" s="170">
        <v>0.6</v>
      </c>
      <c r="Z596" s="171" t="s">
        <v>183</v>
      </c>
      <c r="AA596" s="172" t="s">
        <v>184</v>
      </c>
      <c r="AE596" s="9">
        <v>1</v>
      </c>
    </row>
    <row r="597" spans="2:31" ht="15.75">
      <c r="B597" s="742"/>
      <c r="C597" s="742"/>
      <c r="D597" s="742"/>
      <c r="E597" s="742"/>
      <c r="F597" s="742"/>
      <c r="G597" s="742"/>
      <c r="H597" s="742"/>
      <c r="I597" s="742"/>
      <c r="J597" s="357"/>
      <c r="K597" s="780"/>
      <c r="L597" s="780"/>
      <c r="M597" s="70" t="str">
        <f>IF(ISBLANK(N597),"",LARGE(M594:M596,1)+1)</f>
        <v/>
      </c>
      <c r="N597" s="61"/>
      <c r="O597" s="61"/>
      <c r="P597" s="61"/>
      <c r="Q597" s="61"/>
      <c r="R597" s="61"/>
      <c r="S597" s="61"/>
      <c r="T597" s="61"/>
      <c r="U597" s="61"/>
      <c r="V597" s="852" t="s">
        <v>185</v>
      </c>
      <c r="W597" s="168">
        <v>5.2083333333333301E-2</v>
      </c>
      <c r="X597" s="169">
        <v>100</v>
      </c>
      <c r="Y597" s="170">
        <v>0.6</v>
      </c>
      <c r="Z597" s="171" t="s">
        <v>181</v>
      </c>
      <c r="AA597" s="172" t="s">
        <v>186</v>
      </c>
      <c r="AE597" s="9">
        <v>1</v>
      </c>
    </row>
    <row r="598" spans="2:31" ht="15.75">
      <c r="B598" s="742"/>
      <c r="C598" s="742"/>
      <c r="D598" s="742"/>
      <c r="E598" s="742"/>
      <c r="F598" s="742"/>
      <c r="G598" s="742"/>
      <c r="H598" s="742"/>
      <c r="I598" s="742"/>
      <c r="J598" s="357"/>
      <c r="K598" s="780"/>
      <c r="L598" s="780"/>
      <c r="M598" s="70" t="str">
        <f>IF(ISBLANK(N598),"",LARGE(M594:M597,1)+1)</f>
        <v/>
      </c>
      <c r="N598" s="61"/>
      <c r="O598" s="61"/>
      <c r="P598" s="61"/>
      <c r="Q598" s="61"/>
      <c r="R598" s="61"/>
      <c r="S598" s="61"/>
      <c r="T598" s="61"/>
      <c r="U598" s="61"/>
      <c r="V598" s="852" t="s">
        <v>187</v>
      </c>
      <c r="W598" s="168">
        <v>9.375E-2</v>
      </c>
      <c r="X598" s="169">
        <v>100</v>
      </c>
      <c r="Y598" s="170">
        <v>0.6</v>
      </c>
      <c r="Z598" s="171" t="s">
        <v>183</v>
      </c>
      <c r="AA598" s="172" t="s">
        <v>188</v>
      </c>
      <c r="AE598" s="9">
        <v>1</v>
      </c>
    </row>
    <row r="599" spans="2:31" ht="15.75">
      <c r="B599" s="742"/>
      <c r="C599" s="742"/>
      <c r="D599" s="742"/>
      <c r="E599" s="742"/>
      <c r="F599" s="742"/>
      <c r="G599" s="742"/>
      <c r="H599" s="742"/>
      <c r="I599" s="742"/>
      <c r="J599" s="357"/>
      <c r="K599" s="780"/>
      <c r="L599" s="780"/>
      <c r="M599" s="70" t="str">
        <f>IF(ISBLANK(N599),"",LARGE(M594:M598,1)+1)</f>
        <v/>
      </c>
      <c r="N599" s="61"/>
      <c r="O599" s="61"/>
      <c r="P599" s="61"/>
      <c r="Q599" s="61"/>
      <c r="R599" s="61"/>
      <c r="S599" s="61"/>
      <c r="T599" s="61"/>
      <c r="U599" s="61"/>
      <c r="V599" s="853"/>
      <c r="W599" s="174">
        <f>SUM(W595:W598)</f>
        <v>0.18055555555555552</v>
      </c>
      <c r="X599" s="173"/>
      <c r="Y599" s="173"/>
      <c r="Z599" s="173"/>
      <c r="AA599" s="175"/>
      <c r="AE599" s="9">
        <v>1</v>
      </c>
    </row>
    <row r="600" spans="2:31" ht="15.75">
      <c r="B600" s="742"/>
      <c r="C600" s="742"/>
      <c r="D600" s="742"/>
      <c r="E600" s="742"/>
      <c r="F600" s="742"/>
      <c r="G600" s="742"/>
      <c r="H600" s="742"/>
      <c r="I600" s="742"/>
      <c r="J600" s="357"/>
      <c r="K600" s="780"/>
      <c r="L600" s="780"/>
      <c r="M600" s="70"/>
      <c r="N600" s="61"/>
      <c r="O600" s="61"/>
      <c r="P600" s="61"/>
      <c r="Q600" s="61"/>
      <c r="R600" s="61"/>
      <c r="S600" s="61"/>
      <c r="T600" s="61"/>
      <c r="U600" s="61"/>
      <c r="V600" s="895"/>
      <c r="W600" s="896"/>
      <c r="X600" s="896"/>
      <c r="Y600" s="896"/>
      <c r="Z600" s="896"/>
      <c r="AA600" s="897"/>
      <c r="AE600" s="9">
        <v>1</v>
      </c>
    </row>
    <row r="601" spans="2:31" ht="15.75">
      <c r="B601" s="742"/>
      <c r="C601" s="742"/>
      <c r="D601" s="742"/>
      <c r="E601" s="742"/>
      <c r="F601" s="742"/>
      <c r="G601" s="742"/>
      <c r="H601" s="742"/>
      <c r="I601" s="742"/>
      <c r="J601" s="742"/>
      <c r="K601" s="780"/>
      <c r="L601" s="780"/>
      <c r="M601" s="70"/>
      <c r="N601" s="61"/>
      <c r="O601" s="61"/>
      <c r="P601" s="61"/>
      <c r="Q601" s="61"/>
      <c r="R601" s="61"/>
      <c r="S601" s="61"/>
      <c r="T601" s="61"/>
      <c r="U601" s="61"/>
      <c r="V601" s="176"/>
      <c r="W601" s="176"/>
      <c r="X601" s="176"/>
      <c r="Y601" s="177"/>
      <c r="Z601" s="177"/>
      <c r="AA601" s="178"/>
      <c r="AE601" s="9">
        <v>1</v>
      </c>
    </row>
    <row r="602" spans="2:31" ht="15.75">
      <c r="B602" s="742"/>
      <c r="C602" s="742"/>
      <c r="D602" s="742"/>
      <c r="E602" s="742"/>
      <c r="F602" s="742"/>
      <c r="G602" s="742"/>
      <c r="H602" s="742"/>
      <c r="I602" s="742"/>
      <c r="J602" s="742"/>
      <c r="K602" s="780"/>
      <c r="L602" s="780"/>
      <c r="M602" s="70" t="str">
        <f>IF(ISBLANK(N602),"",LARGE(M594:M601,1)+1)</f>
        <v/>
      </c>
      <c r="N602" s="61"/>
      <c r="O602" s="61"/>
      <c r="P602" s="61"/>
      <c r="Q602" s="61"/>
      <c r="R602" s="61"/>
      <c r="S602" s="61"/>
      <c r="T602" s="61"/>
      <c r="U602" s="61"/>
      <c r="V602" s="133"/>
      <c r="W602" s="133"/>
      <c r="X602" s="133"/>
      <c r="Y602" s="134"/>
      <c r="Z602" s="134"/>
      <c r="AA602" s="135"/>
      <c r="AE602" s="9">
        <v>1</v>
      </c>
    </row>
    <row r="603" spans="2:31" ht="15.75">
      <c r="B603" s="742"/>
      <c r="C603" s="742"/>
      <c r="D603" s="742"/>
      <c r="E603" s="742"/>
      <c r="F603" s="742"/>
      <c r="G603" s="742"/>
      <c r="H603" s="742"/>
      <c r="I603" s="742"/>
      <c r="J603" s="742"/>
      <c r="K603" s="780"/>
      <c r="L603" s="780"/>
      <c r="M603" s="70" t="str">
        <f>IF(ISBLANK(N603),"",LARGE(M594:M602,1)+1)</f>
        <v/>
      </c>
      <c r="N603" s="61"/>
      <c r="O603" s="61"/>
      <c r="P603" s="61"/>
      <c r="Q603" s="61"/>
      <c r="R603" s="61"/>
      <c r="S603" s="61"/>
      <c r="T603" s="61"/>
      <c r="U603" s="61"/>
      <c r="V603" s="133"/>
      <c r="W603" s="133"/>
      <c r="X603" s="133"/>
      <c r="Y603" s="134"/>
      <c r="Z603" s="134"/>
      <c r="AA603" s="135"/>
      <c r="AE603" s="9">
        <v>1</v>
      </c>
    </row>
    <row r="604" spans="2:31" ht="15.75">
      <c r="B604" s="742"/>
      <c r="C604" s="742"/>
      <c r="D604" s="742"/>
      <c r="E604" s="742"/>
      <c r="F604" s="742"/>
      <c r="G604" s="742"/>
      <c r="H604" s="742"/>
      <c r="I604" s="742"/>
      <c r="J604" s="742"/>
      <c r="K604" s="780"/>
      <c r="L604" s="780"/>
      <c r="M604" s="70" t="str">
        <f>IF(ISBLANK(N604),"",LARGE(M594:M603,1)+1)</f>
        <v/>
      </c>
      <c r="N604" s="61"/>
      <c r="O604" s="61"/>
      <c r="P604" s="61"/>
      <c r="Q604" s="61"/>
      <c r="R604" s="61"/>
      <c r="S604" s="61"/>
      <c r="T604" s="61"/>
      <c r="U604" s="61"/>
      <c r="V604" s="133"/>
      <c r="W604" s="133"/>
      <c r="X604" s="133"/>
      <c r="Y604" s="134"/>
      <c r="Z604" s="134"/>
      <c r="AA604" s="135"/>
      <c r="AE604" s="9">
        <v>1</v>
      </c>
    </row>
    <row r="605" spans="2:31" ht="15.75">
      <c r="B605" s="742"/>
      <c r="C605" s="742"/>
      <c r="D605" s="742"/>
      <c r="E605" s="742"/>
      <c r="F605" s="742"/>
      <c r="G605" s="742"/>
      <c r="H605" s="742"/>
      <c r="I605" s="742"/>
      <c r="J605" s="742"/>
      <c r="K605" s="780"/>
      <c r="L605" s="780"/>
      <c r="M605" s="70" t="str">
        <f>IF(ISBLANK(N605),"",LARGE(M594:M604,1)+1)</f>
        <v/>
      </c>
      <c r="N605" s="61"/>
      <c r="O605" s="61"/>
      <c r="P605" s="61"/>
      <c r="Q605" s="61"/>
      <c r="R605" s="61"/>
      <c r="S605" s="61"/>
      <c r="T605" s="61"/>
      <c r="U605" s="61"/>
      <c r="V605" s="133"/>
      <c r="W605" s="133"/>
      <c r="X605" s="133"/>
      <c r="Y605" s="134"/>
      <c r="Z605" s="134"/>
      <c r="AA605" s="135"/>
      <c r="AE605" s="9">
        <v>1</v>
      </c>
    </row>
    <row r="606" spans="2:31" ht="15.75">
      <c r="B606" s="742"/>
      <c r="C606" s="742"/>
      <c r="D606" s="742"/>
      <c r="E606" s="742"/>
      <c r="F606" s="742"/>
      <c r="G606" s="742"/>
      <c r="H606" s="742"/>
      <c r="I606" s="742"/>
      <c r="J606" s="742"/>
      <c r="K606" s="780"/>
      <c r="L606" s="780"/>
      <c r="M606" s="70" t="str">
        <f>IF(ISBLANK(N606),"",LARGE(M594:M605,1)+1)</f>
        <v/>
      </c>
      <c r="N606" s="61"/>
      <c r="O606" s="61"/>
      <c r="P606" s="61"/>
      <c r="Q606" s="61"/>
      <c r="R606" s="61"/>
      <c r="S606" s="61"/>
      <c r="T606" s="61"/>
      <c r="U606" s="61"/>
      <c r="V606" s="133"/>
      <c r="W606" s="133"/>
      <c r="X606" s="133"/>
      <c r="Y606" s="134"/>
      <c r="Z606" s="134"/>
      <c r="AA606" s="135"/>
      <c r="AE606" s="9">
        <v>1</v>
      </c>
    </row>
    <row r="607" spans="2:31" ht="15.75">
      <c r="B607" s="742"/>
      <c r="C607" s="742"/>
      <c r="D607" s="742"/>
      <c r="E607" s="742"/>
      <c r="F607" s="742"/>
      <c r="G607" s="742"/>
      <c r="H607" s="742"/>
      <c r="I607" s="742"/>
      <c r="J607" s="742"/>
      <c r="K607" s="780"/>
      <c r="L607" s="780"/>
      <c r="M607" s="70" t="str">
        <f>IF(ISBLANK(N607),"",LARGE(M594:M606,1)+1)</f>
        <v/>
      </c>
      <c r="N607" s="61"/>
      <c r="O607" s="61"/>
      <c r="P607" s="61"/>
      <c r="Q607" s="61"/>
      <c r="R607" s="61"/>
      <c r="S607" s="61"/>
      <c r="T607" s="61"/>
      <c r="U607" s="61"/>
      <c r="V607" s="133"/>
      <c r="W607" s="133"/>
      <c r="X607" s="133"/>
      <c r="Y607" s="134"/>
      <c r="Z607" s="134"/>
      <c r="AA607" s="135"/>
      <c r="AE607" s="9">
        <v>1</v>
      </c>
    </row>
    <row r="608" spans="2:31" ht="15.75">
      <c r="B608" s="742"/>
      <c r="C608" s="742"/>
      <c r="D608" s="742"/>
      <c r="E608" s="742"/>
      <c r="F608" s="742"/>
      <c r="G608" s="742"/>
      <c r="H608" s="742"/>
      <c r="I608" s="742"/>
      <c r="J608" s="742"/>
      <c r="K608" s="780"/>
      <c r="L608" s="780"/>
      <c r="M608" s="70" t="str">
        <f>IF(ISBLANK(N608),"",LARGE(M594:M607,1)+1)</f>
        <v/>
      </c>
      <c r="N608" s="61"/>
      <c r="O608" s="61"/>
      <c r="P608" s="61"/>
      <c r="Q608" s="61"/>
      <c r="R608" s="61"/>
      <c r="S608" s="61"/>
      <c r="T608" s="61"/>
      <c r="U608" s="61"/>
      <c r="V608" s="133"/>
      <c r="W608" s="133"/>
      <c r="X608" s="133"/>
      <c r="Y608" s="134"/>
      <c r="Z608" s="134"/>
      <c r="AA608" s="135"/>
      <c r="AE608" s="9">
        <v>1</v>
      </c>
    </row>
    <row r="609" spans="2:31" ht="15.75">
      <c r="B609" s="742"/>
      <c r="C609" s="742"/>
      <c r="D609" s="742"/>
      <c r="E609" s="742"/>
      <c r="F609" s="742"/>
      <c r="G609" s="742"/>
      <c r="H609" s="742"/>
      <c r="I609" s="742"/>
      <c r="J609" s="742"/>
      <c r="K609" s="780"/>
      <c r="L609" s="780"/>
      <c r="M609" s="70" t="str">
        <f>IF(ISBLANK(N609),"",LARGE(M594:M608,1)+1)</f>
        <v/>
      </c>
      <c r="N609" s="61"/>
      <c r="O609" s="61"/>
      <c r="P609" s="61"/>
      <c r="Q609" s="61"/>
      <c r="R609" s="61"/>
      <c r="S609" s="61"/>
      <c r="T609" s="61"/>
      <c r="U609" s="61"/>
      <c r="V609" s="133"/>
      <c r="W609" s="133"/>
      <c r="X609" s="133"/>
      <c r="Y609" s="134"/>
      <c r="Z609" s="134"/>
      <c r="AA609" s="135"/>
      <c r="AE609" s="9">
        <v>1</v>
      </c>
    </row>
    <row r="610" spans="2:31" ht="15.75">
      <c r="B610" s="742"/>
      <c r="C610" s="742"/>
      <c r="D610" s="742"/>
      <c r="E610" s="742"/>
      <c r="F610" s="742"/>
      <c r="G610" s="742"/>
      <c r="H610" s="742"/>
      <c r="I610" s="742"/>
      <c r="J610" s="742"/>
      <c r="K610" s="780"/>
      <c r="L610" s="780"/>
      <c r="M610" s="70" t="str">
        <f>IF(ISBLANK(N610),"",LARGE(M594:M609,1)+1)</f>
        <v/>
      </c>
      <c r="N610" s="61"/>
      <c r="O610" s="61"/>
      <c r="P610" s="61"/>
      <c r="Q610" s="61"/>
      <c r="R610" s="61"/>
      <c r="S610" s="61"/>
      <c r="T610" s="61"/>
      <c r="U610" s="61"/>
      <c r="V610" s="133"/>
      <c r="W610" s="133"/>
      <c r="X610" s="133"/>
      <c r="Y610" s="134"/>
      <c r="Z610" s="134"/>
      <c r="AA610" s="135"/>
      <c r="AE610" s="9">
        <v>1</v>
      </c>
    </row>
    <row r="611" spans="2:31" ht="15.75">
      <c r="B611" s="742"/>
      <c r="C611" s="742"/>
      <c r="D611" s="742"/>
      <c r="E611" s="742"/>
      <c r="F611" s="742"/>
      <c r="G611" s="742"/>
      <c r="H611" s="742"/>
      <c r="I611" s="742"/>
      <c r="J611" s="742"/>
      <c r="K611" s="780"/>
      <c r="L611" s="780"/>
      <c r="M611" s="70" t="str">
        <f>IF(ISBLANK(N611),"",LARGE(M594:M610,1)+1)</f>
        <v/>
      </c>
      <c r="N611" s="61"/>
      <c r="O611" s="61"/>
      <c r="P611" s="61"/>
      <c r="Q611" s="61"/>
      <c r="R611" s="61"/>
      <c r="S611" s="61"/>
      <c r="T611" s="61"/>
      <c r="U611" s="61"/>
      <c r="V611" s="133"/>
      <c r="W611" s="133"/>
      <c r="X611" s="133"/>
      <c r="Y611" s="134"/>
      <c r="Z611" s="134"/>
      <c r="AA611" s="135"/>
      <c r="AE611" s="9">
        <v>1</v>
      </c>
    </row>
    <row r="612" spans="2:31" ht="15.75">
      <c r="B612" s="742"/>
      <c r="C612" s="742"/>
      <c r="D612" s="742"/>
      <c r="E612" s="742"/>
      <c r="F612" s="742"/>
      <c r="G612" s="742"/>
      <c r="H612" s="742"/>
      <c r="I612" s="742"/>
      <c r="J612" s="742"/>
      <c r="K612" s="780"/>
      <c r="L612" s="780"/>
      <c r="M612" s="70" t="str">
        <f>IF(ISBLANK(N612),"",LARGE(M594:M611,1)+1)</f>
        <v/>
      </c>
      <c r="N612" s="61"/>
      <c r="O612" s="61"/>
      <c r="P612" s="61"/>
      <c r="Q612" s="61"/>
      <c r="R612" s="61"/>
      <c r="S612" s="61"/>
      <c r="T612" s="61"/>
      <c r="U612" s="61"/>
      <c r="V612" s="133"/>
      <c r="W612" s="133"/>
      <c r="X612" s="133"/>
      <c r="Y612" s="134"/>
      <c r="Z612" s="134"/>
      <c r="AA612" s="135"/>
      <c r="AE612" s="9">
        <v>1</v>
      </c>
    </row>
    <row r="613" spans="2:31" ht="15.75">
      <c r="B613" s="742"/>
      <c r="C613" s="742"/>
      <c r="D613" s="742"/>
      <c r="E613" s="742"/>
      <c r="F613" s="742"/>
      <c r="G613" s="742"/>
      <c r="H613" s="742"/>
      <c r="I613" s="742"/>
      <c r="J613" s="742"/>
      <c r="K613" s="780"/>
      <c r="L613" s="780"/>
      <c r="M613" s="90" t="s">
        <v>118</v>
      </c>
      <c r="N613" s="91"/>
      <c r="O613" s="91"/>
      <c r="P613" s="91"/>
      <c r="Q613" s="91"/>
      <c r="R613" s="91"/>
      <c r="S613" s="91"/>
      <c r="T613" s="91"/>
      <c r="U613" s="91"/>
      <c r="V613" s="91"/>
      <c r="W613" s="91"/>
      <c r="X613" s="91"/>
      <c r="Y613" s="91"/>
      <c r="Z613" s="91"/>
      <c r="AA613" s="828" t="s">
        <v>118</v>
      </c>
      <c r="AE613" s="9">
        <v>1</v>
      </c>
    </row>
    <row r="614" spans="2:31" ht="15.75">
      <c r="B614" s="742"/>
      <c r="C614" s="742"/>
      <c r="D614" s="742"/>
      <c r="E614" s="742"/>
      <c r="F614" s="742"/>
      <c r="G614" s="742"/>
      <c r="H614" s="742"/>
      <c r="I614" s="742"/>
      <c r="J614" s="742"/>
      <c r="K614" s="780"/>
      <c r="L614" s="780"/>
      <c r="M614" s="805" t="s">
        <v>593</v>
      </c>
      <c r="N614" s="61"/>
      <c r="O614" s="61"/>
      <c r="P614" s="61"/>
      <c r="Q614" s="61"/>
      <c r="R614" s="61"/>
      <c r="S614" s="61"/>
      <c r="T614" s="61"/>
      <c r="U614" s="61"/>
      <c r="V614" s="61"/>
      <c r="W614" s="97"/>
      <c r="X614" s="898"/>
      <c r="Y614" s="126"/>
      <c r="Z614" s="126"/>
      <c r="AA614" s="127"/>
      <c r="AE614" s="9">
        <v>1</v>
      </c>
    </row>
    <row r="615" spans="2:31" ht="15.75">
      <c r="B615" s="742"/>
      <c r="C615" s="742"/>
      <c r="D615" s="742"/>
      <c r="E615" s="742"/>
      <c r="F615" s="742"/>
      <c r="G615" s="742"/>
      <c r="H615" s="742"/>
      <c r="I615" s="742"/>
      <c r="J615" s="742"/>
      <c r="K615" s="780"/>
      <c r="L615" s="780"/>
      <c r="M615" s="179">
        <v>0</v>
      </c>
      <c r="N615" s="61"/>
      <c r="O615" s="61"/>
      <c r="P615" s="61"/>
      <c r="Q615" s="61"/>
      <c r="R615" s="61"/>
      <c r="S615" s="61"/>
      <c r="T615" s="61"/>
      <c r="U615" s="61"/>
      <c r="V615" s="61"/>
      <c r="W615" s="97"/>
      <c r="X615" s="899">
        <v>3.472222222222222E-3</v>
      </c>
      <c r="Y615" s="173" t="s">
        <v>86</v>
      </c>
      <c r="Z615" s="854" t="s">
        <v>189</v>
      </c>
      <c r="AA615" s="857">
        <v>100</v>
      </c>
      <c r="AE615" s="9">
        <v>1</v>
      </c>
    </row>
    <row r="616" spans="2:31" ht="15.75">
      <c r="B616" s="742"/>
      <c r="C616" s="742"/>
      <c r="D616" s="742"/>
      <c r="E616" s="742"/>
      <c r="F616" s="742"/>
      <c r="G616" s="742"/>
      <c r="H616" s="742"/>
      <c r="I616" s="742"/>
      <c r="J616" s="742"/>
      <c r="K616" s="780"/>
      <c r="L616" s="780"/>
      <c r="M616" s="181" t="str">
        <f>IF(ISBLANK(N616),"",LARGE(M615:M615,1)+1)</f>
        <v/>
      </c>
      <c r="N616" s="61"/>
      <c r="O616" s="61"/>
      <c r="P616" s="61"/>
      <c r="Q616" s="61"/>
      <c r="R616" s="61"/>
      <c r="S616" s="61"/>
      <c r="T616" s="61"/>
      <c r="U616" s="61"/>
      <c r="V616" s="61"/>
      <c r="W616" s="97"/>
      <c r="X616" s="900">
        <v>1.0416666666666666E-2</v>
      </c>
      <c r="Y616" s="173" t="s">
        <v>87</v>
      </c>
      <c r="Z616" s="855" t="s">
        <v>190</v>
      </c>
      <c r="AA616" s="858">
        <v>90</v>
      </c>
      <c r="AE616" s="9">
        <v>1</v>
      </c>
    </row>
    <row r="617" spans="2:31" ht="18.75">
      <c r="B617" s="742"/>
      <c r="C617" s="742"/>
      <c r="D617" s="742"/>
      <c r="E617" s="742"/>
      <c r="F617" s="742"/>
      <c r="G617" s="742"/>
      <c r="H617" s="742"/>
      <c r="I617" s="742"/>
      <c r="J617" s="742"/>
      <c r="K617" s="780"/>
      <c r="L617" s="780"/>
      <c r="M617" s="181" t="str">
        <f>IF(ISBLANK(N617),"",LARGE(M615:M616,1)+1)</f>
        <v/>
      </c>
      <c r="N617" s="61"/>
      <c r="O617" s="61"/>
      <c r="P617" s="61"/>
      <c r="Q617" s="61"/>
      <c r="R617" s="61"/>
      <c r="S617" s="61"/>
      <c r="T617" s="61"/>
      <c r="U617" s="61"/>
      <c r="V617" s="61"/>
      <c r="W617" s="97"/>
      <c r="X617" s="901">
        <v>2.0833333333333332E-2</v>
      </c>
      <c r="Y617" s="173" t="s">
        <v>191</v>
      </c>
      <c r="Z617" s="62"/>
      <c r="AA617" s="859"/>
      <c r="AE617" s="9">
        <v>1</v>
      </c>
    </row>
    <row r="618" spans="2:31" ht="18.75">
      <c r="B618" s="742"/>
      <c r="C618" s="742"/>
      <c r="D618" s="742"/>
      <c r="E618" s="742"/>
      <c r="F618" s="742"/>
      <c r="G618" s="742"/>
      <c r="H618" s="742"/>
      <c r="I618" s="742"/>
      <c r="J618" s="742"/>
      <c r="K618" s="780"/>
      <c r="L618" s="780"/>
      <c r="M618" s="181" t="str">
        <f>IF(ISBLANK(N618),"",LARGE(M615:M617,1)+1)</f>
        <v/>
      </c>
      <c r="N618" s="61"/>
      <c r="O618" s="61"/>
      <c r="P618" s="61"/>
      <c r="Q618" s="61"/>
      <c r="R618" s="61"/>
      <c r="S618" s="61"/>
      <c r="T618" s="61"/>
      <c r="U618" s="61"/>
      <c r="V618" s="61"/>
      <c r="W618" s="67"/>
      <c r="X618" s="902">
        <f>X615+X616+X617</f>
        <v>3.4722222222222224E-2</v>
      </c>
      <c r="Y618" s="856" t="s">
        <v>89</v>
      </c>
      <c r="Z618" s="62"/>
      <c r="AA618" s="859"/>
      <c r="AE618" s="9">
        <v>1</v>
      </c>
    </row>
    <row r="619" spans="2:31" ht="15.75">
      <c r="B619" s="742"/>
      <c r="C619" s="742"/>
      <c r="D619" s="742"/>
      <c r="E619" s="742"/>
      <c r="F619" s="742"/>
      <c r="G619" s="742"/>
      <c r="H619" s="742"/>
      <c r="I619" s="742"/>
      <c r="J619" s="742"/>
      <c r="K619" s="780"/>
      <c r="L619" s="780"/>
      <c r="M619" s="181"/>
      <c r="N619" s="61"/>
      <c r="O619" s="61"/>
      <c r="P619" s="61"/>
      <c r="Q619" s="61"/>
      <c r="R619" s="61"/>
      <c r="S619" s="61"/>
      <c r="T619" s="61"/>
      <c r="U619" s="61"/>
      <c r="V619" s="61"/>
      <c r="W619" s="67"/>
      <c r="X619" s="895"/>
      <c r="Y619" s="896"/>
      <c r="Z619" s="896"/>
      <c r="AA619" s="897"/>
      <c r="AE619" s="9">
        <v>1</v>
      </c>
    </row>
    <row r="620" spans="2:31" ht="15.75">
      <c r="B620" s="742"/>
      <c r="C620" s="742"/>
      <c r="D620" s="742"/>
      <c r="E620" s="742"/>
      <c r="F620" s="742"/>
      <c r="G620" s="742"/>
      <c r="H620" s="742"/>
      <c r="I620" s="742"/>
      <c r="J620" s="742"/>
      <c r="K620" s="780"/>
      <c r="L620" s="780"/>
      <c r="M620" s="181"/>
      <c r="N620" s="61"/>
      <c r="O620" s="61"/>
      <c r="P620" s="61"/>
      <c r="Q620" s="61"/>
      <c r="R620" s="61"/>
      <c r="S620" s="61"/>
      <c r="T620" s="61"/>
      <c r="U620" s="61"/>
      <c r="V620" s="61"/>
      <c r="W620" s="176"/>
      <c r="X620" s="176"/>
      <c r="Y620" s="177"/>
      <c r="Z620" s="177"/>
      <c r="AA620" s="178"/>
      <c r="AE620" s="9">
        <v>1</v>
      </c>
    </row>
    <row r="621" spans="2:31" ht="15.75">
      <c r="B621" s="742"/>
      <c r="C621" s="742"/>
      <c r="D621" s="742"/>
      <c r="E621" s="742"/>
      <c r="F621" s="742"/>
      <c r="G621" s="742"/>
      <c r="H621" s="742"/>
      <c r="I621" s="742"/>
      <c r="J621" s="742"/>
      <c r="K621" s="780"/>
      <c r="L621" s="780"/>
      <c r="M621" s="181" t="str">
        <f>IF(ISBLANK(N621),"",LARGE(M615:M620,1)+1)</f>
        <v/>
      </c>
      <c r="N621" s="61"/>
      <c r="O621" s="61"/>
      <c r="P621" s="61"/>
      <c r="Q621" s="61"/>
      <c r="R621" s="61"/>
      <c r="S621" s="61"/>
      <c r="T621" s="61"/>
      <c r="U621" s="61"/>
      <c r="V621" s="61"/>
      <c r="W621" s="133"/>
      <c r="X621" s="133"/>
      <c r="Y621" s="134"/>
      <c r="Z621" s="134"/>
      <c r="AA621" s="135"/>
      <c r="AE621" s="9">
        <v>1</v>
      </c>
    </row>
    <row r="622" spans="2:31" ht="15.75">
      <c r="B622" s="742"/>
      <c r="C622" s="742"/>
      <c r="D622" s="742"/>
      <c r="E622" s="742"/>
      <c r="F622" s="742"/>
      <c r="G622" s="742"/>
      <c r="H622" s="742"/>
      <c r="I622" s="742"/>
      <c r="J622" s="742"/>
      <c r="K622" s="780"/>
      <c r="L622" s="780"/>
      <c r="M622" s="181" t="str">
        <f>IF(ISBLANK(N622),"",LARGE(M615:M621,1)+1)</f>
        <v/>
      </c>
      <c r="N622" s="61"/>
      <c r="O622" s="61"/>
      <c r="P622" s="61"/>
      <c r="Q622" s="61"/>
      <c r="R622" s="61"/>
      <c r="S622" s="61"/>
      <c r="T622" s="61"/>
      <c r="U622" s="61"/>
      <c r="V622" s="61"/>
      <c r="W622" s="133"/>
      <c r="X622" s="133"/>
      <c r="Y622" s="134"/>
      <c r="Z622" s="134"/>
      <c r="AA622" s="135"/>
      <c r="AE622" s="9">
        <v>1</v>
      </c>
    </row>
    <row r="623" spans="2:31" ht="15.75">
      <c r="B623" s="742"/>
      <c r="C623" s="742"/>
      <c r="D623" s="742"/>
      <c r="E623" s="742"/>
      <c r="F623" s="742"/>
      <c r="G623" s="742"/>
      <c r="H623" s="742"/>
      <c r="I623" s="742"/>
      <c r="J623" s="742"/>
      <c r="K623" s="780"/>
      <c r="L623" s="780"/>
      <c r="M623" s="181" t="str">
        <f>IF(ISBLANK(N623),"",LARGE(M615:M622,1)+1)</f>
        <v/>
      </c>
      <c r="N623" s="61"/>
      <c r="O623" s="61"/>
      <c r="P623" s="61"/>
      <c r="Q623" s="61"/>
      <c r="R623" s="61"/>
      <c r="S623" s="61"/>
      <c r="T623" s="61"/>
      <c r="U623" s="61"/>
      <c r="V623" s="61"/>
      <c r="W623" s="133"/>
      <c r="X623" s="133"/>
      <c r="Y623" s="134"/>
      <c r="Z623" s="134"/>
      <c r="AA623" s="135"/>
      <c r="AE623" s="9">
        <v>1</v>
      </c>
    </row>
    <row r="624" spans="2:31" ht="15.75">
      <c r="B624" s="742"/>
      <c r="C624" s="742"/>
      <c r="D624" s="742"/>
      <c r="E624" s="742"/>
      <c r="F624" s="742"/>
      <c r="G624" s="742"/>
      <c r="H624" s="742"/>
      <c r="I624" s="742"/>
      <c r="J624" s="742"/>
      <c r="K624" s="780"/>
      <c r="L624" s="780"/>
      <c r="M624" s="181" t="str">
        <f>IF(ISBLANK(N624),"",LARGE(M615:M623,1)+1)</f>
        <v/>
      </c>
      <c r="N624" s="61"/>
      <c r="O624" s="61"/>
      <c r="P624" s="61"/>
      <c r="Q624" s="61"/>
      <c r="R624" s="61"/>
      <c r="S624" s="61"/>
      <c r="T624" s="61"/>
      <c r="U624" s="61"/>
      <c r="V624" s="61"/>
      <c r="W624" s="133"/>
      <c r="X624" s="133"/>
      <c r="Y624" s="134"/>
      <c r="Z624" s="134"/>
      <c r="AA624" s="135"/>
      <c r="AE624" s="9">
        <v>1</v>
      </c>
    </row>
    <row r="625" spans="2:31" ht="15.75">
      <c r="B625" s="742"/>
      <c r="C625" s="742"/>
      <c r="D625" s="742"/>
      <c r="E625" s="742"/>
      <c r="F625" s="742"/>
      <c r="G625" s="742"/>
      <c r="H625" s="742"/>
      <c r="I625" s="742"/>
      <c r="J625" s="742"/>
      <c r="K625" s="780"/>
      <c r="L625" s="780"/>
      <c r="M625" s="181" t="str">
        <f>IF(ISBLANK(N625),"",LARGE(M615:M624,1)+1)</f>
        <v/>
      </c>
      <c r="N625" s="61"/>
      <c r="O625" s="61"/>
      <c r="P625" s="61"/>
      <c r="Q625" s="61"/>
      <c r="R625" s="61"/>
      <c r="S625" s="61"/>
      <c r="T625" s="61"/>
      <c r="U625" s="61"/>
      <c r="V625" s="61"/>
      <c r="W625" s="133"/>
      <c r="X625" s="133"/>
      <c r="Y625" s="134"/>
      <c r="Z625" s="134"/>
      <c r="AA625" s="135"/>
      <c r="AE625" s="9">
        <v>1</v>
      </c>
    </row>
    <row r="626" spans="2:31" ht="15.75">
      <c r="B626" s="742"/>
      <c r="C626" s="742"/>
      <c r="D626" s="742"/>
      <c r="E626" s="742"/>
      <c r="F626" s="742"/>
      <c r="G626" s="742"/>
      <c r="H626" s="742"/>
      <c r="I626" s="742"/>
      <c r="J626" s="742"/>
      <c r="K626" s="780"/>
      <c r="L626" s="780"/>
      <c r="M626" s="181" t="str">
        <f>IF(ISBLANK(N626),"",LARGE(M615:M625,1)+1)</f>
        <v/>
      </c>
      <c r="N626" s="61"/>
      <c r="O626" s="61"/>
      <c r="P626" s="61"/>
      <c r="Q626" s="61"/>
      <c r="R626" s="61"/>
      <c r="S626" s="61"/>
      <c r="T626" s="61"/>
      <c r="U626" s="61"/>
      <c r="V626" s="61"/>
      <c r="W626" s="133"/>
      <c r="X626" s="133"/>
      <c r="Y626" s="134"/>
      <c r="Z626" s="134"/>
      <c r="AA626" s="135"/>
      <c r="AE626" s="9">
        <v>1</v>
      </c>
    </row>
    <row r="627" spans="2:31" ht="15.75">
      <c r="B627" s="742"/>
      <c r="C627" s="742"/>
      <c r="D627" s="742"/>
      <c r="E627" s="742"/>
      <c r="F627" s="742"/>
      <c r="G627" s="742"/>
      <c r="H627" s="742"/>
      <c r="I627" s="742"/>
      <c r="J627" s="742"/>
      <c r="K627" s="780"/>
      <c r="L627" s="780"/>
      <c r="M627" s="181" t="str">
        <f>IF(ISBLANK(N627),"",LARGE(M615:M626,1)+1)</f>
        <v/>
      </c>
      <c r="N627" s="61"/>
      <c r="O627" s="61"/>
      <c r="P627" s="61"/>
      <c r="Q627" s="61"/>
      <c r="R627" s="61"/>
      <c r="S627" s="61"/>
      <c r="T627" s="61"/>
      <c r="U627" s="61"/>
      <c r="V627" s="61"/>
      <c r="W627" s="133"/>
      <c r="X627" s="133"/>
      <c r="Y627" s="134"/>
      <c r="Z627" s="134"/>
      <c r="AA627" s="135"/>
      <c r="AE627" s="9">
        <v>1</v>
      </c>
    </row>
    <row r="628" spans="2:31" ht="15.75">
      <c r="B628" s="742"/>
      <c r="C628" s="742"/>
      <c r="D628" s="742"/>
      <c r="E628" s="742"/>
      <c r="F628" s="742"/>
      <c r="G628" s="742"/>
      <c r="H628" s="742"/>
      <c r="I628" s="742"/>
      <c r="J628" s="742"/>
      <c r="K628" s="780"/>
      <c r="L628" s="780"/>
      <c r="M628" s="181" t="str">
        <f>IF(ISBLANK(N628),"",LARGE(M615:M627,1)+1)</f>
        <v/>
      </c>
      <c r="N628" s="61"/>
      <c r="O628" s="61"/>
      <c r="P628" s="61"/>
      <c r="Q628" s="61"/>
      <c r="R628" s="61"/>
      <c r="S628" s="61"/>
      <c r="T628" s="61"/>
      <c r="U628" s="61"/>
      <c r="V628" s="61"/>
      <c r="W628" s="133"/>
      <c r="X628" s="133"/>
      <c r="Y628" s="134"/>
      <c r="Z628" s="134"/>
      <c r="AA628" s="135"/>
      <c r="AE628" s="9">
        <v>1</v>
      </c>
    </row>
    <row r="629" spans="2:31" ht="15.75">
      <c r="B629" s="742"/>
      <c r="C629" s="742"/>
      <c r="D629" s="742"/>
      <c r="E629" s="742"/>
      <c r="F629" s="742"/>
      <c r="G629" s="742"/>
      <c r="H629" s="742"/>
      <c r="I629" s="742"/>
      <c r="J629" s="742"/>
      <c r="K629" s="780"/>
      <c r="L629" s="780"/>
      <c r="M629" s="181" t="str">
        <f>IF(ISBLANK(N629),"",LARGE(M615:M628,1)+1)</f>
        <v/>
      </c>
      <c r="N629" s="61"/>
      <c r="O629" s="61"/>
      <c r="P629" s="61"/>
      <c r="Q629" s="61"/>
      <c r="R629" s="61"/>
      <c r="S629" s="61"/>
      <c r="T629" s="61"/>
      <c r="U629" s="61"/>
      <c r="V629" s="61"/>
      <c r="W629" s="133"/>
      <c r="X629" s="133"/>
      <c r="Y629" s="134"/>
      <c r="Z629" s="134"/>
      <c r="AA629" s="135"/>
      <c r="AE629" s="9">
        <v>1</v>
      </c>
    </row>
    <row r="630" spans="2:31" ht="15.75">
      <c r="B630" s="742"/>
      <c r="C630" s="742"/>
      <c r="D630" s="742"/>
      <c r="E630" s="742"/>
      <c r="F630" s="742"/>
      <c r="G630" s="742"/>
      <c r="H630" s="742"/>
      <c r="I630" s="742"/>
      <c r="J630" s="742"/>
      <c r="K630" s="780"/>
      <c r="L630" s="780"/>
      <c r="M630" s="181" t="str">
        <f>IF(ISBLANK(N630),"",LARGE(M615:M629,1)+1)</f>
        <v/>
      </c>
      <c r="N630" s="61"/>
      <c r="O630" s="61"/>
      <c r="P630" s="61"/>
      <c r="Q630" s="61"/>
      <c r="R630" s="61"/>
      <c r="S630" s="61"/>
      <c r="T630" s="61"/>
      <c r="U630" s="61"/>
      <c r="V630" s="61"/>
      <c r="W630" s="133"/>
      <c r="X630" s="133"/>
      <c r="Y630" s="134"/>
      <c r="Z630" s="134"/>
      <c r="AA630" s="135"/>
      <c r="AE630" s="9">
        <v>1</v>
      </c>
    </row>
    <row r="631" spans="2:31" ht="15.75">
      <c r="B631" s="742"/>
      <c r="C631" s="742"/>
      <c r="D631" s="742"/>
      <c r="E631" s="742"/>
      <c r="F631" s="742"/>
      <c r="G631" s="742"/>
      <c r="H631" s="742"/>
      <c r="I631" s="742"/>
      <c r="J631" s="742"/>
      <c r="K631" s="780"/>
      <c r="L631" s="780"/>
      <c r="M631" s="181" t="str">
        <f>IF(ISBLANK(N631),"",LARGE(M615:M630,1)+1)</f>
        <v/>
      </c>
      <c r="N631" s="61"/>
      <c r="O631" s="61"/>
      <c r="P631" s="61"/>
      <c r="Q631" s="61"/>
      <c r="R631" s="61"/>
      <c r="S631" s="61"/>
      <c r="T631" s="61"/>
      <c r="U631" s="61"/>
      <c r="V631" s="61"/>
      <c r="W631" s="133"/>
      <c r="X631" s="133"/>
      <c r="Y631" s="134"/>
      <c r="Z631" s="134"/>
      <c r="AA631" s="135"/>
      <c r="AE631" s="9">
        <v>1</v>
      </c>
    </row>
    <row r="632" spans="2:31" ht="15.75">
      <c r="B632" s="742"/>
      <c r="C632" s="742"/>
      <c r="D632" s="742"/>
      <c r="E632" s="742"/>
      <c r="F632" s="742"/>
      <c r="G632" s="742"/>
      <c r="H632" s="742"/>
      <c r="I632" s="742"/>
      <c r="J632" s="742"/>
      <c r="K632" s="780"/>
      <c r="L632" s="780"/>
      <c r="M632" s="181" t="str">
        <f>IF(ISBLANK(N632),"",LARGE(M615:M631,1)+1)</f>
        <v/>
      </c>
      <c r="N632" s="61"/>
      <c r="O632" s="61"/>
      <c r="P632" s="61"/>
      <c r="Q632" s="61"/>
      <c r="R632" s="61"/>
      <c r="S632" s="61"/>
      <c r="T632" s="61"/>
      <c r="U632" s="61"/>
      <c r="V632" s="61"/>
      <c r="W632" s="133"/>
      <c r="X632" s="133"/>
      <c r="Y632" s="134"/>
      <c r="Z632" s="134"/>
      <c r="AA632" s="135"/>
      <c r="AE632" s="9">
        <v>1</v>
      </c>
    </row>
    <row r="633" spans="2:31" ht="15.75">
      <c r="B633" s="742"/>
      <c r="C633" s="742"/>
      <c r="D633" s="742"/>
      <c r="E633" s="742"/>
      <c r="F633" s="742"/>
      <c r="G633" s="742"/>
      <c r="H633" s="742"/>
      <c r="I633" s="742"/>
      <c r="J633" s="742"/>
      <c r="K633" s="780"/>
      <c r="L633" s="780"/>
      <c r="M633" s="181" t="str">
        <f>IF(ISBLANK(N633),"",LARGE(M615:M632,1)+1)</f>
        <v/>
      </c>
      <c r="N633" s="61"/>
      <c r="O633" s="61"/>
      <c r="P633" s="61"/>
      <c r="Q633" s="61"/>
      <c r="R633" s="61"/>
      <c r="S633" s="61"/>
      <c r="T633" s="61"/>
      <c r="U633" s="61"/>
      <c r="V633" s="61"/>
      <c r="W633" s="133"/>
      <c r="X633" s="133"/>
      <c r="Y633" s="134"/>
      <c r="Z633" s="134"/>
      <c r="AA633" s="135"/>
      <c r="AE633" s="9">
        <v>1</v>
      </c>
    </row>
    <row r="634" spans="2:31" ht="15.75">
      <c r="B634" s="742"/>
      <c r="C634" s="742"/>
      <c r="D634" s="742"/>
      <c r="E634" s="742"/>
      <c r="F634" s="742"/>
      <c r="G634" s="742"/>
      <c r="H634" s="742"/>
      <c r="I634" s="742"/>
      <c r="J634" s="742"/>
      <c r="K634" s="780"/>
      <c r="L634" s="780"/>
      <c r="M634" s="90" t="s">
        <v>118</v>
      </c>
      <c r="N634" s="91"/>
      <c r="O634" s="91"/>
      <c r="P634" s="91"/>
      <c r="Q634" s="91"/>
      <c r="R634" s="91"/>
      <c r="S634" s="91"/>
      <c r="T634" s="91"/>
      <c r="U634" s="91"/>
      <c r="V634" s="91"/>
      <c r="W634" s="91"/>
      <c r="X634" s="91"/>
      <c r="Y634" s="91"/>
      <c r="Z634" s="91"/>
      <c r="AA634" s="828" t="s">
        <v>118</v>
      </c>
      <c r="AE634" s="9">
        <v>1</v>
      </c>
    </row>
    <row r="635" spans="2:31" ht="15.75">
      <c r="B635" s="742"/>
      <c r="C635" s="742"/>
      <c r="D635" s="742"/>
      <c r="E635" s="742"/>
      <c r="F635" s="742"/>
      <c r="G635" s="742"/>
      <c r="H635" s="742"/>
      <c r="I635" s="742"/>
      <c r="J635" s="742"/>
      <c r="K635" s="780"/>
      <c r="L635" s="780"/>
      <c r="M635" s="805" t="s">
        <v>593</v>
      </c>
      <c r="N635" s="61"/>
      <c r="O635" s="61"/>
      <c r="P635" s="61"/>
      <c r="Q635" s="61"/>
      <c r="R635" s="61"/>
      <c r="S635" s="61"/>
      <c r="T635" s="61"/>
      <c r="U635" s="847"/>
      <c r="V635" s="115"/>
      <c r="W635" s="115"/>
      <c r="X635" s="116"/>
      <c r="Y635" s="116"/>
      <c r="Z635" s="116"/>
      <c r="AA635" s="117" t="s">
        <v>192</v>
      </c>
      <c r="AE635" s="9">
        <v>1</v>
      </c>
    </row>
    <row r="636" spans="2:31" ht="15.75">
      <c r="B636" s="742"/>
      <c r="C636" s="742"/>
      <c r="D636" s="742"/>
      <c r="E636" s="742"/>
      <c r="F636" s="742"/>
      <c r="G636" s="742"/>
      <c r="H636" s="742"/>
      <c r="I636" s="742"/>
      <c r="J636" s="742"/>
      <c r="K636" s="780"/>
      <c r="L636" s="780"/>
      <c r="M636" s="84">
        <v>0</v>
      </c>
      <c r="N636" s="96"/>
      <c r="O636" s="61"/>
      <c r="P636" s="61"/>
      <c r="Q636" s="61"/>
      <c r="R636" s="61"/>
      <c r="S636" s="61"/>
      <c r="T636" s="61"/>
      <c r="U636" s="907" t="s">
        <v>37</v>
      </c>
      <c r="V636" s="822"/>
      <c r="W636" s="2417" t="s">
        <v>38</v>
      </c>
      <c r="X636" s="2419" t="s">
        <v>39</v>
      </c>
      <c r="Y636" s="2514" t="s">
        <v>0</v>
      </c>
      <c r="Z636" s="2516" t="s">
        <v>43</v>
      </c>
      <c r="AA636" s="2518" t="s">
        <v>47</v>
      </c>
      <c r="AE636" s="9">
        <v>1</v>
      </c>
    </row>
    <row r="637" spans="2:31" ht="15.75">
      <c r="B637" s="742"/>
      <c r="C637" s="742"/>
      <c r="D637" s="742"/>
      <c r="E637" s="742"/>
      <c r="F637" s="742"/>
      <c r="G637" s="742"/>
      <c r="H637" s="742"/>
      <c r="I637" s="742"/>
      <c r="J637" s="742"/>
      <c r="K637" s="780"/>
      <c r="L637" s="780"/>
      <c r="M637" s="70" t="str">
        <f>IF(ISBLANK(N637),"",LARGE(M636:M636,1)+1)</f>
        <v/>
      </c>
      <c r="N637" s="96"/>
      <c r="O637" s="61"/>
      <c r="P637" s="61"/>
      <c r="Q637" s="61"/>
      <c r="R637" s="61"/>
      <c r="S637" s="61"/>
      <c r="T637" s="61"/>
      <c r="U637" s="908" t="s">
        <v>3</v>
      </c>
      <c r="V637" s="823" t="s">
        <v>618</v>
      </c>
      <c r="W637" s="2396"/>
      <c r="X637" s="2485"/>
      <c r="Y637" s="2515"/>
      <c r="Z637" s="2517"/>
      <c r="AA637" s="2519"/>
      <c r="AE637" s="9">
        <v>1</v>
      </c>
    </row>
    <row r="638" spans="2:31" ht="15.75">
      <c r="B638" s="742"/>
      <c r="C638" s="742"/>
      <c r="D638" s="742"/>
      <c r="E638" s="742"/>
      <c r="F638" s="742"/>
      <c r="G638" s="742"/>
      <c r="H638" s="742"/>
      <c r="I638" s="742"/>
      <c r="J638" s="742"/>
      <c r="K638" s="780"/>
      <c r="L638" s="780"/>
      <c r="M638" s="70" t="str">
        <f>IF(ISBLANK(N638),"",LARGE(M636:M637,1)+1)</f>
        <v/>
      </c>
      <c r="N638" s="96"/>
      <c r="O638" s="61"/>
      <c r="P638" s="61"/>
      <c r="Q638" s="61"/>
      <c r="R638" s="61"/>
      <c r="S638" s="61"/>
      <c r="T638" s="61"/>
      <c r="U638" s="909"/>
      <c r="V638" s="824"/>
      <c r="W638" s="184">
        <v>350</v>
      </c>
      <c r="X638" s="185" t="s">
        <v>56</v>
      </c>
      <c r="Y638" s="183" t="s">
        <v>193</v>
      </c>
      <c r="Z638" s="186">
        <f>IFERROR(INDEX(U644:AA644,MATCH(X638,U643:AA643,0)) * W638 * IF(ISBLANK(U638), 1, U638), 0)</f>
        <v>0.35000000000000003</v>
      </c>
      <c r="AA638" s="45" t="str">
        <f>IF(X638="","",IF(COUNTIF(X643:AA643,SUBSTITUTE(TRIM(X638)," (s)",""))&gt;0,IF(ROUND(Z638,3)&gt;=1,ROUND(Z638,3)&amp;" L",MAX(1,ROUND(Z638*100,0))&amp;" cl"),IF(COUNTIF(U643:W643,SUBSTITUTE(TRIM(X638)," (s)",""))&gt;0,IF(ROUND(Z638,3)&gt;=1,ROUND(Z638,3)&amp;" Kg",MAX(1,ROUND(Z638*1000,0))&amp;" g"),"")))</f>
        <v>350 g</v>
      </c>
      <c r="AE638" s="9">
        <v>1</v>
      </c>
    </row>
    <row r="639" spans="2:31" ht="15.75">
      <c r="B639" s="742"/>
      <c r="C639" s="742"/>
      <c r="D639" s="742"/>
      <c r="E639" s="742"/>
      <c r="F639" s="742"/>
      <c r="G639" s="742"/>
      <c r="H639" s="742"/>
      <c r="I639" s="742"/>
      <c r="J639" s="742"/>
      <c r="K639" s="780"/>
      <c r="L639" s="780"/>
      <c r="M639" s="70" t="str">
        <f>IF(ISBLANK(N639),"",LARGE(M636:M638,1)+1)</f>
        <v/>
      </c>
      <c r="N639" s="96"/>
      <c r="O639" s="61"/>
      <c r="P639" s="61"/>
      <c r="Q639" s="61"/>
      <c r="R639" s="61"/>
      <c r="S639" s="61"/>
      <c r="T639" s="61"/>
      <c r="U639" s="910"/>
      <c r="V639" s="825"/>
      <c r="W639" s="188">
        <v>1.2</v>
      </c>
      <c r="X639" s="189" t="s">
        <v>55</v>
      </c>
      <c r="Y639" s="187" t="s">
        <v>194</v>
      </c>
      <c r="Z639" s="186">
        <f>IFERROR(INDEX(U644:AA644,MATCH(X639,U643:AA643,0)) * W639 * IF(ISBLANK(U639), 1, U639), 0)</f>
        <v>1.2</v>
      </c>
      <c r="AA639" s="45" t="str">
        <f>IF(X639="","",IF(COUNTIF(X643:AA643,SUBSTITUTE(TRIM(X639)," (s)",""))&gt;0,IF(ROUND(Z639,3)&gt;=1,ROUND(Z639,3)&amp;" L",MAX(1,ROUND(Z639*100,0))&amp;" cl"),IF(COUNTIF(U643:W643,SUBSTITUTE(TRIM(X639)," (s)",""))&gt;0,IF(ROUND(Z639,3)&gt;=1,ROUND(Z639,3)&amp;" Kg",MAX(1,ROUND(Z639*1000,0))&amp;" g"),"")))</f>
        <v>1.2 Kg</v>
      </c>
      <c r="AE639" s="9">
        <v>1</v>
      </c>
    </row>
    <row r="640" spans="2:31" ht="15.75">
      <c r="B640" s="742"/>
      <c r="C640" s="742"/>
      <c r="D640" s="742"/>
      <c r="E640" s="742"/>
      <c r="F640" s="742"/>
      <c r="G640" s="742"/>
      <c r="H640" s="742"/>
      <c r="I640" s="742"/>
      <c r="J640" s="742"/>
      <c r="K640" s="780"/>
      <c r="L640" s="780"/>
      <c r="M640" s="70" t="str">
        <f>IF(ISBLANK(N640),"",LARGE(M636:M639,1)+1)</f>
        <v/>
      </c>
      <c r="N640" s="96"/>
      <c r="O640" s="61"/>
      <c r="P640" s="61"/>
      <c r="Q640" s="61"/>
      <c r="R640" s="61"/>
      <c r="S640" s="61"/>
      <c r="T640" s="61"/>
      <c r="U640" s="910">
        <v>2</v>
      </c>
      <c r="V640" s="825"/>
      <c r="W640" s="191">
        <v>50</v>
      </c>
      <c r="X640" s="54" t="s">
        <v>56</v>
      </c>
      <c r="Y640" s="190" t="s">
        <v>195</v>
      </c>
      <c r="Z640" s="186">
        <f>IFERROR(INDEX(U644:AA644,MATCH(X640,U643:AA643,0)) * W640 * IF(ISBLANK(U640), 1, U640), 0)</f>
        <v>0.1</v>
      </c>
      <c r="AA640" s="45" t="str">
        <f>IF(X640="","",IF(COUNTIF(X643:AA643,SUBSTITUTE(TRIM(X640)," (s)",""))&gt;0,IF(ROUND(Z640,3)&gt;=1,ROUND(Z640,3)&amp;" L",MAX(1,ROUND(Z640*100,0))&amp;" cl"),IF(COUNTIF(U643:W643,SUBSTITUTE(TRIM(X640)," (s)",""))&gt;0,IF(ROUND(Z640,3)&gt;=1,ROUND(Z640,3)&amp;" Kg",MAX(1,ROUND(Z640*1000,0))&amp;" g"),"")))</f>
        <v>100 g</v>
      </c>
      <c r="AE640" s="9">
        <v>1</v>
      </c>
    </row>
    <row r="641" spans="2:31" ht="15.75">
      <c r="B641" s="742"/>
      <c r="C641" s="742"/>
      <c r="D641" s="742"/>
      <c r="E641" s="742"/>
      <c r="F641" s="742"/>
      <c r="G641" s="742"/>
      <c r="H641" s="742"/>
      <c r="I641" s="742"/>
      <c r="J641" s="742"/>
      <c r="K641" s="780"/>
      <c r="L641" s="780"/>
      <c r="M641" s="70" t="str">
        <f>IF(ISBLANK(N641),"",LARGE(M636:M640,1)+1)</f>
        <v/>
      </c>
      <c r="N641" s="96"/>
      <c r="O641" s="61"/>
      <c r="P641" s="61"/>
      <c r="Q641" s="61"/>
      <c r="R641" s="61"/>
      <c r="S641" s="61"/>
      <c r="T641" s="61"/>
      <c r="U641" s="910"/>
      <c r="V641" s="825"/>
      <c r="W641" s="191">
        <v>15</v>
      </c>
      <c r="X641" s="197" t="s">
        <v>63</v>
      </c>
      <c r="Y641" s="187" t="s">
        <v>196</v>
      </c>
      <c r="Z641" s="186">
        <f>IFERROR(INDEX(U644:AA644,MATCH(X641,U643:AA643,0)) * W641 * IF(ISBLANK(U641), 1, U641), 0)</f>
        <v>1.4999999999999999E-2</v>
      </c>
      <c r="AA641" s="45" t="str">
        <f>IF(X641="","",IF(COUNTIF(X643:AA643,SUBSTITUTE(TRIM(X641)," (s)",""))&gt;0,IF(ROUND(Z641,3)&gt;=1,ROUND(Z641,3)&amp;" L",MAX(1,ROUND(Z641*100,0))&amp;" cl"),IF(COUNTIF(U643:W643,SUBSTITUTE(TRIM(X641)," (s)",""))&gt;0,IF(ROUND(Z641,3)&gt;=1,ROUND(Z641,3)&amp;" Kg",MAX(1,ROUND(Z641*1000,0))&amp;" g"),"")))</f>
        <v>2 cl</v>
      </c>
      <c r="AE641" s="9">
        <v>1</v>
      </c>
    </row>
    <row r="642" spans="2:31" ht="15.75">
      <c r="B642" s="742"/>
      <c r="C642" s="742"/>
      <c r="D642" s="742"/>
      <c r="E642" s="742"/>
      <c r="F642" s="742"/>
      <c r="G642" s="742"/>
      <c r="H642" s="742"/>
      <c r="I642" s="742"/>
      <c r="J642" s="742"/>
      <c r="K642" s="780"/>
      <c r="L642" s="780"/>
      <c r="M642" s="70" t="str">
        <f>IF(ISBLANK(N642),"",LARGE(M636:M641,1)+1)</f>
        <v/>
      </c>
      <c r="N642" s="96"/>
      <c r="O642" s="61"/>
      <c r="P642" s="61"/>
      <c r="Q642" s="61"/>
      <c r="R642" s="61"/>
      <c r="S642" s="61"/>
      <c r="T642" s="61"/>
      <c r="U642" s="911" t="s">
        <v>619</v>
      </c>
      <c r="V642" s="193"/>
      <c r="W642" s="130"/>
      <c r="X642" s="130"/>
      <c r="Y642" s="192" t="s">
        <v>198</v>
      </c>
      <c r="Z642" s="194"/>
      <c r="AA642" s="195"/>
      <c r="AE642" s="9">
        <v>1</v>
      </c>
    </row>
    <row r="643" spans="2:31" ht="15.75">
      <c r="B643" s="742"/>
      <c r="C643" s="742"/>
      <c r="D643" s="742"/>
      <c r="E643" s="742"/>
      <c r="F643" s="742"/>
      <c r="G643" s="742"/>
      <c r="H643" s="742"/>
      <c r="I643" s="742"/>
      <c r="J643" s="742"/>
      <c r="K643" s="780"/>
      <c r="L643" s="780"/>
      <c r="M643" s="70" t="str">
        <f>IF(ISBLANK(N643),"",LARGE(M636:M642,1)+1)</f>
        <v/>
      </c>
      <c r="N643" s="96"/>
      <c r="O643" s="61"/>
      <c r="P643" s="61"/>
      <c r="Q643" s="61"/>
      <c r="R643" s="61"/>
      <c r="S643" s="61"/>
      <c r="T643" s="61"/>
      <c r="U643" s="912" t="s">
        <v>55</v>
      </c>
      <c r="V643" s="189"/>
      <c r="W643" s="54" t="s">
        <v>56</v>
      </c>
      <c r="X643" s="197" t="s">
        <v>60</v>
      </c>
      <c r="Y643" s="55" t="s">
        <v>61</v>
      </c>
      <c r="Z643" s="55" t="s">
        <v>62</v>
      </c>
      <c r="AA643" s="197" t="s">
        <v>63</v>
      </c>
      <c r="AE643" s="9">
        <v>1</v>
      </c>
    </row>
    <row r="644" spans="2:31" ht="15.75">
      <c r="B644" s="742"/>
      <c r="C644" s="742"/>
      <c r="D644" s="742"/>
      <c r="E644" s="742"/>
      <c r="F644" s="742"/>
      <c r="G644" s="742"/>
      <c r="H644" s="742"/>
      <c r="I644" s="742"/>
      <c r="J644" s="742"/>
      <c r="K644" s="780"/>
      <c r="L644" s="780"/>
      <c r="M644" s="70" t="str">
        <f>IF(ISBLANK(N644),"",LARGE(M636:M643,1)+1)</f>
        <v/>
      </c>
      <c r="N644" s="96"/>
      <c r="O644" s="61"/>
      <c r="P644" s="61"/>
      <c r="Q644" s="61"/>
      <c r="R644" s="61"/>
      <c r="S644" s="61"/>
      <c r="T644" s="61"/>
      <c r="U644" s="903">
        <v>1</v>
      </c>
      <c r="V644" s="904"/>
      <c r="W644" s="904">
        <v>1E-3</v>
      </c>
      <c r="X644" s="905">
        <v>1</v>
      </c>
      <c r="Y644" s="905">
        <v>0.1</v>
      </c>
      <c r="Z644" s="905">
        <v>0.01</v>
      </c>
      <c r="AA644" s="906">
        <v>1E-3</v>
      </c>
      <c r="AE644" s="9">
        <v>1</v>
      </c>
    </row>
    <row r="645" spans="2:31" ht="15.75">
      <c r="B645" s="742"/>
      <c r="C645" s="742"/>
      <c r="D645" s="742"/>
      <c r="E645" s="742"/>
      <c r="F645" s="742"/>
      <c r="G645" s="742"/>
      <c r="H645" s="742"/>
      <c r="I645" s="742"/>
      <c r="J645" s="742"/>
      <c r="K645" s="780"/>
      <c r="L645" s="780"/>
      <c r="M645" s="70"/>
      <c r="N645" s="96"/>
      <c r="O645" s="61"/>
      <c r="P645" s="61"/>
      <c r="Q645" s="61"/>
      <c r="R645" s="61"/>
      <c r="S645" s="61"/>
      <c r="T645" s="61"/>
      <c r="U645" s="61"/>
      <c r="V645" s="61"/>
      <c r="W645" s="61"/>
      <c r="X645" s="61"/>
      <c r="Y645" s="61"/>
      <c r="Z645" s="61"/>
      <c r="AA645" s="69"/>
      <c r="AE645" s="9">
        <v>1</v>
      </c>
    </row>
    <row r="646" spans="2:31" ht="15.75">
      <c r="B646" s="742"/>
      <c r="C646" s="742"/>
      <c r="D646" s="742"/>
      <c r="E646" s="742"/>
      <c r="F646" s="742"/>
      <c r="G646" s="742"/>
      <c r="H646" s="742"/>
      <c r="I646" s="742"/>
      <c r="J646" s="742"/>
      <c r="K646" s="780"/>
      <c r="L646" s="780"/>
      <c r="M646" s="70"/>
      <c r="N646" s="96"/>
      <c r="O646" s="61"/>
      <c r="P646" s="61"/>
      <c r="Q646" s="61"/>
      <c r="R646" s="61"/>
      <c r="S646" s="61"/>
      <c r="T646" s="61"/>
      <c r="U646" s="133"/>
      <c r="V646" s="133"/>
      <c r="W646" s="133"/>
      <c r="X646" s="133"/>
      <c r="Y646" s="133"/>
      <c r="Z646" s="133"/>
      <c r="AA646" s="135"/>
      <c r="AE646" s="9">
        <v>1</v>
      </c>
    </row>
    <row r="647" spans="2:31" ht="15.75">
      <c r="B647" s="742"/>
      <c r="C647" s="742"/>
      <c r="D647" s="742"/>
      <c r="E647" s="742"/>
      <c r="F647" s="742"/>
      <c r="G647" s="742"/>
      <c r="H647" s="742"/>
      <c r="I647" s="742"/>
      <c r="J647" s="742"/>
      <c r="K647" s="780"/>
      <c r="L647" s="780"/>
      <c r="M647" s="70" t="str">
        <f>IF(ISBLANK(N647),"",LARGE(M636:M646,1)+1)</f>
        <v/>
      </c>
      <c r="N647" s="96"/>
      <c r="O647" s="61"/>
      <c r="P647" s="61"/>
      <c r="Q647" s="61"/>
      <c r="R647" s="61"/>
      <c r="S647" s="61"/>
      <c r="T647" s="61"/>
      <c r="U647" s="133"/>
      <c r="V647" s="133"/>
      <c r="W647" s="133"/>
      <c r="X647" s="133"/>
      <c r="Y647" s="134"/>
      <c r="Z647" s="134"/>
      <c r="AA647" s="135"/>
      <c r="AE647" s="9">
        <v>1</v>
      </c>
    </row>
    <row r="648" spans="2:31" ht="15.75">
      <c r="B648" s="742"/>
      <c r="C648" s="742"/>
      <c r="D648" s="742"/>
      <c r="E648" s="742"/>
      <c r="F648" s="742"/>
      <c r="G648" s="742"/>
      <c r="H648" s="742"/>
      <c r="I648" s="742"/>
      <c r="J648" s="742"/>
      <c r="K648" s="780"/>
      <c r="L648" s="780"/>
      <c r="M648" s="70" t="str">
        <f>IF(ISBLANK(N648),"",LARGE(M636:M647,1)+1)</f>
        <v/>
      </c>
      <c r="N648" s="96"/>
      <c r="O648" s="61"/>
      <c r="P648" s="61"/>
      <c r="Q648" s="61"/>
      <c r="R648" s="61"/>
      <c r="S648" s="61"/>
      <c r="T648" s="61"/>
      <c r="U648" s="133"/>
      <c r="V648" s="133"/>
      <c r="W648" s="133"/>
      <c r="X648" s="133"/>
      <c r="Y648" s="134"/>
      <c r="Z648" s="134"/>
      <c r="AA648" s="135"/>
      <c r="AE648" s="9">
        <v>1</v>
      </c>
    </row>
    <row r="649" spans="2:31" ht="15.75">
      <c r="B649" s="742"/>
      <c r="C649" s="742"/>
      <c r="D649" s="742"/>
      <c r="E649" s="742"/>
      <c r="F649" s="742"/>
      <c r="G649" s="742"/>
      <c r="H649" s="742"/>
      <c r="I649" s="742"/>
      <c r="J649" s="742"/>
      <c r="K649" s="780"/>
      <c r="L649" s="780"/>
      <c r="M649" s="70" t="str">
        <f>IF(ISBLANK(N649),"",LARGE(M636:M648,1)+1)</f>
        <v/>
      </c>
      <c r="N649" s="96"/>
      <c r="O649" s="61"/>
      <c r="P649" s="61"/>
      <c r="Q649" s="61"/>
      <c r="R649" s="61"/>
      <c r="S649" s="61"/>
      <c r="T649" s="61"/>
      <c r="U649" s="133"/>
      <c r="V649" s="133"/>
      <c r="W649" s="133"/>
      <c r="X649" s="133"/>
      <c r="Y649" s="134"/>
      <c r="Z649" s="134"/>
      <c r="AA649" s="135"/>
      <c r="AE649" s="9">
        <v>1</v>
      </c>
    </row>
    <row r="650" spans="2:31" ht="15.75">
      <c r="B650" s="742"/>
      <c r="C650" s="742"/>
      <c r="D650" s="742"/>
      <c r="E650" s="742"/>
      <c r="F650" s="742"/>
      <c r="G650" s="742"/>
      <c r="H650" s="742"/>
      <c r="I650" s="742"/>
      <c r="J650" s="742"/>
      <c r="K650" s="780"/>
      <c r="L650" s="780"/>
      <c r="M650" s="70" t="str">
        <f>IF(ISBLANK(N650),"",LARGE(M636:M649,1)+1)</f>
        <v/>
      </c>
      <c r="N650" s="96"/>
      <c r="O650" s="61"/>
      <c r="P650" s="61"/>
      <c r="Q650" s="61"/>
      <c r="R650" s="61"/>
      <c r="S650" s="61"/>
      <c r="T650" s="61"/>
      <c r="U650" s="133"/>
      <c r="V650" s="133"/>
      <c r="W650" s="133"/>
      <c r="X650" s="133"/>
      <c r="Y650" s="134"/>
      <c r="Z650" s="134"/>
      <c r="AA650" s="135"/>
      <c r="AE650" s="9">
        <v>1</v>
      </c>
    </row>
    <row r="651" spans="2:31" ht="15.75">
      <c r="B651" s="742"/>
      <c r="C651" s="742"/>
      <c r="D651" s="742"/>
      <c r="E651" s="742"/>
      <c r="F651" s="742"/>
      <c r="G651" s="742"/>
      <c r="H651" s="742"/>
      <c r="I651" s="742"/>
      <c r="J651" s="742"/>
      <c r="K651" s="780"/>
      <c r="L651" s="780"/>
      <c r="M651" s="70" t="str">
        <f>IF(ISBLANK(N651),"",LARGE(M636:M650,1)+1)</f>
        <v/>
      </c>
      <c r="N651" s="96"/>
      <c r="O651" s="61"/>
      <c r="P651" s="61"/>
      <c r="Q651" s="61"/>
      <c r="R651" s="61"/>
      <c r="S651" s="61"/>
      <c r="T651" s="61"/>
      <c r="U651" s="133"/>
      <c r="V651" s="133"/>
      <c r="W651" s="133"/>
      <c r="X651" s="133"/>
      <c r="Y651" s="134"/>
      <c r="Z651" s="134"/>
      <c r="AA651" s="135"/>
      <c r="AE651" s="9">
        <v>1</v>
      </c>
    </row>
    <row r="652" spans="2:31" ht="15.75">
      <c r="B652" s="742"/>
      <c r="C652" s="742"/>
      <c r="D652" s="742"/>
      <c r="E652" s="742"/>
      <c r="F652" s="742"/>
      <c r="G652" s="742"/>
      <c r="H652" s="742"/>
      <c r="I652" s="742"/>
      <c r="J652" s="742"/>
      <c r="K652" s="780"/>
      <c r="L652" s="780"/>
      <c r="M652" s="70" t="str">
        <f>IF(ISBLANK(N652),"",LARGE(M636:M651,1)+1)</f>
        <v/>
      </c>
      <c r="N652" s="96"/>
      <c r="O652" s="61"/>
      <c r="P652" s="61"/>
      <c r="Q652" s="61"/>
      <c r="R652" s="61"/>
      <c r="S652" s="61"/>
      <c r="T652" s="61"/>
      <c r="U652" s="133"/>
      <c r="V652" s="133"/>
      <c r="W652" s="133"/>
      <c r="X652" s="133"/>
      <c r="Y652" s="134"/>
      <c r="Z652" s="134"/>
      <c r="AA652" s="135"/>
      <c r="AE652" s="9">
        <v>1</v>
      </c>
    </row>
    <row r="653" spans="2:31" ht="15.75">
      <c r="B653" s="742"/>
      <c r="C653" s="742"/>
      <c r="D653" s="742"/>
      <c r="E653" s="742"/>
      <c r="F653" s="742"/>
      <c r="G653" s="742"/>
      <c r="H653" s="742"/>
      <c r="I653" s="742"/>
      <c r="J653" s="742"/>
      <c r="K653" s="780"/>
      <c r="L653" s="780"/>
      <c r="M653" s="70" t="str">
        <f>IF(ISBLANK(N653),"",LARGE(M636:M652,1)+1)</f>
        <v/>
      </c>
      <c r="N653" s="96"/>
      <c r="O653" s="61"/>
      <c r="P653" s="61"/>
      <c r="Q653" s="61"/>
      <c r="R653" s="61"/>
      <c r="S653" s="61"/>
      <c r="T653" s="61"/>
      <c r="U653" s="133"/>
      <c r="V653" s="133"/>
      <c r="W653" s="133"/>
      <c r="X653" s="133"/>
      <c r="Y653" s="134"/>
      <c r="Z653" s="134"/>
      <c r="AA653" s="135"/>
      <c r="AE653" s="9">
        <v>1</v>
      </c>
    </row>
    <row r="654" spans="2:31" ht="15.75">
      <c r="B654" s="742"/>
      <c r="C654" s="742"/>
      <c r="D654" s="742"/>
      <c r="E654" s="742"/>
      <c r="F654" s="742"/>
      <c r="G654" s="742"/>
      <c r="H654" s="742"/>
      <c r="I654" s="742"/>
      <c r="J654" s="742"/>
      <c r="K654" s="780"/>
      <c r="L654" s="780"/>
      <c r="M654" s="70" t="str">
        <f>IF(ISBLANK(N654),"",LARGE(M636:M653,1)+1)</f>
        <v/>
      </c>
      <c r="N654" s="96"/>
      <c r="O654" s="61"/>
      <c r="P654" s="61"/>
      <c r="Q654" s="61"/>
      <c r="R654" s="61"/>
      <c r="S654" s="61"/>
      <c r="T654" s="61"/>
      <c r="U654" s="133"/>
      <c r="V654" s="133"/>
      <c r="W654" s="133"/>
      <c r="X654" s="133"/>
      <c r="Y654" s="134"/>
      <c r="Z654" s="134"/>
      <c r="AA654" s="135"/>
      <c r="AE654" s="9">
        <v>1</v>
      </c>
    </row>
    <row r="655" spans="2:31" ht="15.75">
      <c r="B655" s="742"/>
      <c r="C655" s="742"/>
      <c r="D655" s="742"/>
      <c r="E655" s="742"/>
      <c r="F655" s="742"/>
      <c r="G655" s="742"/>
      <c r="H655" s="742"/>
      <c r="I655" s="742"/>
      <c r="J655" s="742"/>
      <c r="K655" s="780"/>
      <c r="L655" s="780"/>
      <c r="M655" s="90" t="s">
        <v>118</v>
      </c>
      <c r="N655" s="91"/>
      <c r="O655" s="91"/>
      <c r="P655" s="91"/>
      <c r="Q655" s="91"/>
      <c r="R655" s="91"/>
      <c r="S655" s="91"/>
      <c r="T655" s="91"/>
      <c r="U655" s="91"/>
      <c r="V655" s="91"/>
      <c r="W655" s="91"/>
      <c r="X655" s="91"/>
      <c r="Y655" s="91"/>
      <c r="Z655" s="91"/>
      <c r="AA655" s="828" t="s">
        <v>118</v>
      </c>
      <c r="AE655" s="9">
        <v>1</v>
      </c>
    </row>
    <row r="656" spans="2:31" ht="15.75">
      <c r="B656" s="742"/>
      <c r="C656" s="742"/>
      <c r="D656" s="742"/>
      <c r="E656" s="742"/>
      <c r="F656" s="742"/>
      <c r="G656" s="742"/>
      <c r="H656" s="742"/>
      <c r="I656" s="742"/>
      <c r="J656" s="742"/>
      <c r="K656" s="780"/>
      <c r="L656" s="780"/>
      <c r="M656" s="805" t="s">
        <v>593</v>
      </c>
      <c r="N656" s="61"/>
      <c r="O656" s="61"/>
      <c r="P656" s="61"/>
      <c r="Q656" s="61"/>
      <c r="R656" s="61"/>
      <c r="S656" s="61"/>
      <c r="T656" s="61"/>
      <c r="U656" s="61"/>
      <c r="V656" s="61"/>
      <c r="W656" s="115"/>
      <c r="X656" s="116"/>
      <c r="Y656" s="116"/>
      <c r="Z656" s="116"/>
      <c r="AA656" s="117"/>
      <c r="AE656" s="9">
        <v>1</v>
      </c>
    </row>
    <row r="657" spans="2:31" ht="15.75">
      <c r="B657" s="742"/>
      <c r="C657" s="742"/>
      <c r="D657" s="742"/>
      <c r="E657" s="742"/>
      <c r="F657" s="742"/>
      <c r="G657" s="742"/>
      <c r="H657" s="742"/>
      <c r="I657" s="742"/>
      <c r="J657" s="742"/>
      <c r="K657" s="780"/>
      <c r="L657" s="780"/>
      <c r="M657" s="84">
        <v>0</v>
      </c>
      <c r="N657" s="61"/>
      <c r="O657" s="61"/>
      <c r="P657" s="61"/>
      <c r="Q657" s="61"/>
      <c r="R657" s="61"/>
      <c r="S657" s="61"/>
      <c r="T657" s="61"/>
      <c r="U657" s="61"/>
      <c r="V657" s="61"/>
      <c r="W657" s="198" t="s">
        <v>199</v>
      </c>
      <c r="X657" s="199" t="s">
        <v>175</v>
      </c>
      <c r="Y657" s="199" t="s">
        <v>200</v>
      </c>
      <c r="Z657" s="199" t="s">
        <v>201</v>
      </c>
      <c r="AA657" s="200"/>
      <c r="AE657" s="9">
        <v>1</v>
      </c>
    </row>
    <row r="658" spans="2:31" ht="15.75">
      <c r="B658" s="742"/>
      <c r="C658" s="742"/>
      <c r="D658" s="742"/>
      <c r="E658" s="742"/>
      <c r="F658" s="742"/>
      <c r="G658" s="742"/>
      <c r="H658" s="742"/>
      <c r="I658" s="742"/>
      <c r="J658" s="742"/>
      <c r="K658" s="780"/>
      <c r="L658" s="780"/>
      <c r="M658" s="70" t="str">
        <f>IF(ISBLANK(N658),"",LARGE(M657:M657,1)+1)</f>
        <v/>
      </c>
      <c r="N658" s="61"/>
      <c r="O658" s="61"/>
      <c r="P658" s="61"/>
      <c r="Q658" s="61"/>
      <c r="R658" s="61"/>
      <c r="S658" s="61"/>
      <c r="T658" s="61"/>
      <c r="U658" s="61"/>
      <c r="V658" s="61"/>
      <c r="W658" s="201" t="s">
        <v>202</v>
      </c>
      <c r="X658" s="202">
        <v>4.1666666666666699E-2</v>
      </c>
      <c r="Y658" s="203">
        <v>220</v>
      </c>
      <c r="Z658" s="204" t="s">
        <v>203</v>
      </c>
      <c r="AA658" s="205"/>
      <c r="AE658" s="9">
        <v>1</v>
      </c>
    </row>
    <row r="659" spans="2:31" ht="15.75">
      <c r="B659" s="742"/>
      <c r="C659" s="742"/>
      <c r="D659" s="742"/>
      <c r="E659" s="742"/>
      <c r="F659" s="742"/>
      <c r="G659" s="742"/>
      <c r="H659" s="742"/>
      <c r="I659" s="742"/>
      <c r="J659" s="742"/>
      <c r="K659" s="780"/>
      <c r="L659" s="780"/>
      <c r="M659" s="70" t="str">
        <f>IF(ISBLANK(N659),"",LARGE(M657:M658,1)+1)</f>
        <v/>
      </c>
      <c r="N659" s="61"/>
      <c r="O659" s="61"/>
      <c r="P659" s="61"/>
      <c r="Q659" s="61"/>
      <c r="R659" s="61"/>
      <c r="S659" s="61"/>
      <c r="T659" s="61"/>
      <c r="U659" s="61"/>
      <c r="V659" s="61"/>
      <c r="W659" s="206" t="s">
        <v>199</v>
      </c>
      <c r="X659" s="207"/>
      <c r="Y659" s="207" t="s">
        <v>204</v>
      </c>
      <c r="Z659" s="208" t="s">
        <v>205</v>
      </c>
      <c r="AA659" s="209"/>
      <c r="AE659" s="9">
        <v>1</v>
      </c>
    </row>
    <row r="660" spans="2:31" ht="15.75">
      <c r="B660" s="742"/>
      <c r="C660" s="742"/>
      <c r="D660" s="742"/>
      <c r="E660" s="742"/>
      <c r="F660" s="742"/>
      <c r="G660" s="742"/>
      <c r="H660" s="742"/>
      <c r="I660" s="742"/>
      <c r="J660" s="742"/>
      <c r="K660" s="780"/>
      <c r="L660" s="780"/>
      <c r="M660" s="70" t="str">
        <f>IF(ISBLANK(N660),"",LARGE(M657:M659,1)+1)</f>
        <v/>
      </c>
      <c r="N660" s="61"/>
      <c r="O660" s="61"/>
      <c r="P660" s="61"/>
      <c r="Q660" s="61"/>
      <c r="R660" s="61"/>
      <c r="S660" s="61"/>
      <c r="T660" s="61"/>
      <c r="U660" s="61"/>
      <c r="V660" s="61"/>
      <c r="W660" s="210" t="s">
        <v>206</v>
      </c>
      <c r="X660" s="211"/>
      <c r="Y660" s="212">
        <v>250</v>
      </c>
      <c r="Z660" s="213" t="s">
        <v>207</v>
      </c>
      <c r="AA660" s="214"/>
      <c r="AE660" s="9">
        <v>1</v>
      </c>
    </row>
    <row r="661" spans="2:31" ht="15.75">
      <c r="B661" s="742"/>
      <c r="C661" s="742"/>
      <c r="D661" s="742"/>
      <c r="E661" s="742"/>
      <c r="F661" s="742"/>
      <c r="G661" s="742"/>
      <c r="H661" s="742"/>
      <c r="I661" s="742"/>
      <c r="J661" s="742"/>
      <c r="K661" s="780"/>
      <c r="L661" s="780"/>
      <c r="M661" s="70" t="str">
        <f>IF(ISBLANK(N661),"",LARGE(M657:M660,1)+1)</f>
        <v/>
      </c>
      <c r="N661" s="61"/>
      <c r="O661" s="61"/>
      <c r="P661" s="61"/>
      <c r="Q661" s="61"/>
      <c r="R661" s="61"/>
      <c r="S661" s="61"/>
      <c r="T661" s="61"/>
      <c r="U661" s="61"/>
      <c r="V661" s="61"/>
      <c r="W661" s="206" t="s">
        <v>199</v>
      </c>
      <c r="X661" s="207"/>
      <c r="Y661" s="207" t="s">
        <v>204</v>
      </c>
      <c r="Z661" s="208" t="s">
        <v>205</v>
      </c>
      <c r="AA661" s="209"/>
      <c r="AE661" s="9">
        <v>1</v>
      </c>
    </row>
    <row r="662" spans="2:31" ht="15.75">
      <c r="B662" s="742"/>
      <c r="C662" s="742"/>
      <c r="D662" s="742"/>
      <c r="E662" s="742"/>
      <c r="F662" s="742"/>
      <c r="G662" s="742"/>
      <c r="H662" s="742"/>
      <c r="I662" s="742"/>
      <c r="J662" s="742"/>
      <c r="K662" s="780"/>
      <c r="L662" s="780"/>
      <c r="M662" s="70" t="str">
        <f>IF(ISBLANK(N662),"",LARGE(M657:M661,1)+1)</f>
        <v/>
      </c>
      <c r="N662" s="61"/>
      <c r="O662" s="61"/>
      <c r="P662" s="61"/>
      <c r="Q662" s="61"/>
      <c r="R662" s="61"/>
      <c r="S662" s="61"/>
      <c r="T662" s="61"/>
      <c r="U662" s="61"/>
      <c r="V662" s="61"/>
      <c r="W662" s="210" t="s">
        <v>206</v>
      </c>
      <c r="X662" s="211">
        <v>4.8611111111111112E-3</v>
      </c>
      <c r="Y662" s="212">
        <v>250</v>
      </c>
      <c r="Z662" s="213" t="s">
        <v>208</v>
      </c>
      <c r="AA662" s="214"/>
      <c r="AE662" s="9">
        <v>1</v>
      </c>
    </row>
    <row r="663" spans="2:31" ht="15.75">
      <c r="B663" s="742"/>
      <c r="C663" s="742"/>
      <c r="D663" s="742"/>
      <c r="E663" s="742"/>
      <c r="F663" s="742"/>
      <c r="G663" s="742"/>
      <c r="H663" s="742"/>
      <c r="I663" s="742"/>
      <c r="J663" s="742"/>
      <c r="K663" s="780"/>
      <c r="L663" s="780"/>
      <c r="M663" s="70" t="str">
        <f>IF(ISBLANK(N663),"",LARGE(M657:M662,1)+1)</f>
        <v/>
      </c>
      <c r="N663" s="61"/>
      <c r="O663" s="61"/>
      <c r="P663" s="61"/>
      <c r="Q663" s="61"/>
      <c r="R663" s="61"/>
      <c r="S663" s="61"/>
      <c r="T663" s="61"/>
      <c r="U663" s="61"/>
      <c r="V663" s="61"/>
      <c r="W663" s="206" t="s">
        <v>199</v>
      </c>
      <c r="X663" s="207"/>
      <c r="Y663" s="207" t="s">
        <v>204</v>
      </c>
      <c r="Z663" s="208" t="s">
        <v>205</v>
      </c>
      <c r="AA663" s="209"/>
      <c r="AE663" s="9">
        <v>1</v>
      </c>
    </row>
    <row r="664" spans="2:31" ht="15.75">
      <c r="B664" s="742"/>
      <c r="C664" s="742"/>
      <c r="D664" s="742"/>
      <c r="E664" s="742"/>
      <c r="F664" s="742"/>
      <c r="G664" s="742"/>
      <c r="H664" s="742"/>
      <c r="I664" s="742"/>
      <c r="J664" s="742"/>
      <c r="K664" s="780"/>
      <c r="L664" s="780"/>
      <c r="M664" s="70" t="str">
        <f>IF(ISBLANK(N664),"",LARGE(M657:M663,1)+1)</f>
        <v/>
      </c>
      <c r="N664" s="61"/>
      <c r="O664" s="61"/>
      <c r="P664" s="61"/>
      <c r="Q664" s="61"/>
      <c r="R664" s="61"/>
      <c r="S664" s="61"/>
      <c r="T664" s="61"/>
      <c r="U664" s="61"/>
      <c r="V664" s="61"/>
      <c r="W664" s="210" t="s">
        <v>206</v>
      </c>
      <c r="X664" s="211">
        <v>0.10416666666666667</v>
      </c>
      <c r="Y664" s="212">
        <v>170</v>
      </c>
      <c r="Z664" s="215" t="s">
        <v>209</v>
      </c>
      <c r="AA664" s="216"/>
      <c r="AE664" s="9">
        <v>1</v>
      </c>
    </row>
    <row r="665" spans="2:31" ht="15.75">
      <c r="B665" s="742"/>
      <c r="C665" s="742"/>
      <c r="D665" s="742"/>
      <c r="E665" s="742"/>
      <c r="F665" s="742"/>
      <c r="G665" s="742"/>
      <c r="H665" s="742"/>
      <c r="I665" s="742"/>
      <c r="J665" s="742"/>
      <c r="K665" s="780"/>
      <c r="L665" s="780"/>
      <c r="M665" s="70" t="str">
        <f>IF(ISBLANK(N665),"",LARGE(M657:M664,1)+1)</f>
        <v/>
      </c>
      <c r="N665" s="61"/>
      <c r="O665" s="61"/>
      <c r="P665" s="61"/>
      <c r="Q665" s="61"/>
      <c r="R665" s="61"/>
      <c r="S665" s="61"/>
      <c r="T665" s="61"/>
      <c r="U665" s="61"/>
      <c r="V665" s="61"/>
      <c r="W665" s="206" t="s">
        <v>199</v>
      </c>
      <c r="X665" s="207"/>
      <c r="Y665" s="207" t="s">
        <v>204</v>
      </c>
      <c r="Z665" s="208" t="s">
        <v>210</v>
      </c>
      <c r="AA665" s="209"/>
      <c r="AE665" s="9">
        <v>1</v>
      </c>
    </row>
    <row r="666" spans="2:31" ht="15.75">
      <c r="B666" s="742"/>
      <c r="C666" s="742"/>
      <c r="D666" s="742"/>
      <c r="E666" s="742"/>
      <c r="F666" s="742"/>
      <c r="G666" s="742"/>
      <c r="H666" s="742"/>
      <c r="I666" s="742"/>
      <c r="J666" s="742"/>
      <c r="K666" s="780"/>
      <c r="L666" s="780"/>
      <c r="M666" s="70" t="str">
        <f>IF(ISBLANK(N666),"",LARGE(M657:M665,1)+1)</f>
        <v/>
      </c>
      <c r="N666" s="61"/>
      <c r="O666" s="61"/>
      <c r="P666" s="61"/>
      <c r="Q666" s="61"/>
      <c r="R666" s="61"/>
      <c r="S666" s="61"/>
      <c r="T666" s="61"/>
      <c r="U666" s="61"/>
      <c r="V666" s="61"/>
      <c r="W666" s="210" t="s">
        <v>206</v>
      </c>
      <c r="X666" s="211">
        <v>4.8611111111111112E-3</v>
      </c>
      <c r="Y666" s="212">
        <v>100</v>
      </c>
      <c r="Z666" s="213"/>
      <c r="AA666" s="214"/>
      <c r="AE666" s="9">
        <v>1</v>
      </c>
    </row>
    <row r="667" spans="2:31" ht="15.75">
      <c r="B667" s="742"/>
      <c r="C667" s="742"/>
      <c r="D667" s="742"/>
      <c r="E667" s="742"/>
      <c r="F667" s="742"/>
      <c r="G667" s="742"/>
      <c r="H667" s="742"/>
      <c r="I667" s="742"/>
      <c r="J667" s="742"/>
      <c r="K667" s="780"/>
      <c r="L667" s="780"/>
      <c r="M667" s="70" t="str">
        <f>IF(ISBLANK(N667),"",LARGE(M657:M666,1)+1)</f>
        <v/>
      </c>
      <c r="N667" s="61"/>
      <c r="O667" s="61"/>
      <c r="P667" s="61"/>
      <c r="Q667" s="61"/>
      <c r="R667" s="61"/>
      <c r="S667" s="61"/>
      <c r="T667" s="61"/>
      <c r="U667" s="61"/>
      <c r="V667" s="61"/>
      <c r="W667" s="206" t="s">
        <v>199</v>
      </c>
      <c r="X667" s="207"/>
      <c r="Y667" s="207" t="s">
        <v>204</v>
      </c>
      <c r="Z667" s="208" t="s">
        <v>211</v>
      </c>
      <c r="AA667" s="209"/>
      <c r="AE667" s="9">
        <v>1</v>
      </c>
    </row>
    <row r="668" spans="2:31" ht="15.75">
      <c r="B668" s="742"/>
      <c r="C668" s="742"/>
      <c r="D668" s="742"/>
      <c r="E668" s="742"/>
      <c r="F668" s="742"/>
      <c r="G668" s="742"/>
      <c r="H668" s="742"/>
      <c r="I668" s="742"/>
      <c r="J668" s="742"/>
      <c r="K668" s="780"/>
      <c r="L668" s="780"/>
      <c r="M668" s="70" t="str">
        <f>IF(ISBLANK(N668),"",LARGE(M657:M667,1)+1)</f>
        <v/>
      </c>
      <c r="N668" s="61"/>
      <c r="O668" s="61"/>
      <c r="P668" s="61"/>
      <c r="Q668" s="61"/>
      <c r="R668" s="61"/>
      <c r="S668" s="61"/>
      <c r="T668" s="61"/>
      <c r="U668" s="61"/>
      <c r="V668" s="61"/>
      <c r="W668" s="201" t="s">
        <v>206</v>
      </c>
      <c r="X668" s="202">
        <v>4.8611111111111112E-3</v>
      </c>
      <c r="Y668" s="203">
        <v>110</v>
      </c>
      <c r="Z668" s="204"/>
      <c r="AA668" s="205"/>
      <c r="AE668" s="9">
        <v>1</v>
      </c>
    </row>
    <row r="669" spans="2:31" ht="15.75">
      <c r="B669" s="742"/>
      <c r="C669" s="742"/>
      <c r="D669" s="742"/>
      <c r="E669" s="742"/>
      <c r="F669" s="742"/>
      <c r="G669" s="742"/>
      <c r="H669" s="742"/>
      <c r="I669" s="742"/>
      <c r="J669" s="742"/>
      <c r="K669" s="780"/>
      <c r="L669" s="780"/>
      <c r="M669" s="70" t="str">
        <f>IF(ISBLANK(N669),"",LARGE(M657:M668,1)+1)</f>
        <v/>
      </c>
      <c r="N669" s="61"/>
      <c r="O669" s="61"/>
      <c r="P669" s="61"/>
      <c r="Q669" s="61"/>
      <c r="R669" s="61"/>
      <c r="S669" s="61"/>
      <c r="T669" s="61"/>
      <c r="U669" s="61"/>
      <c r="V669" s="61"/>
      <c r="W669" s="206" t="s">
        <v>199</v>
      </c>
      <c r="X669" s="207"/>
      <c r="Y669" s="207" t="s">
        <v>204</v>
      </c>
      <c r="Z669" s="208" t="s">
        <v>211</v>
      </c>
      <c r="AA669" s="209"/>
      <c r="AE669" s="9">
        <v>1</v>
      </c>
    </row>
    <row r="670" spans="2:31" ht="15.75">
      <c r="B670" s="742"/>
      <c r="C670" s="742"/>
      <c r="D670" s="742"/>
      <c r="E670" s="742"/>
      <c r="F670" s="742"/>
      <c r="G670" s="742"/>
      <c r="H670" s="742"/>
      <c r="I670" s="742"/>
      <c r="J670" s="742"/>
      <c r="K670" s="780"/>
      <c r="L670" s="780"/>
      <c r="M670" s="70" t="str">
        <f>IF(ISBLANK(N670),"",LARGE(M657:M669,1)+1)</f>
        <v/>
      </c>
      <c r="N670" s="61"/>
      <c r="O670" s="61"/>
      <c r="P670" s="61"/>
      <c r="Q670" s="61"/>
      <c r="R670" s="61"/>
      <c r="S670" s="61"/>
      <c r="T670" s="61"/>
      <c r="U670" s="61"/>
      <c r="V670" s="61"/>
      <c r="W670" s="201" t="s">
        <v>206</v>
      </c>
      <c r="X670" s="202">
        <v>4.8611111111111112E-3</v>
      </c>
      <c r="Y670" s="203">
        <v>110</v>
      </c>
      <c r="Z670" s="204"/>
      <c r="AA670" s="205"/>
      <c r="AE670" s="9">
        <v>1</v>
      </c>
    </row>
    <row r="671" spans="2:31" ht="15.75">
      <c r="B671" s="742"/>
      <c r="C671" s="742"/>
      <c r="D671" s="742"/>
      <c r="E671" s="742"/>
      <c r="F671" s="742"/>
      <c r="G671" s="742"/>
      <c r="H671" s="742"/>
      <c r="I671" s="742"/>
      <c r="J671" s="742"/>
      <c r="K671" s="780"/>
      <c r="L671" s="780"/>
      <c r="M671" s="70" t="str">
        <f>IF(ISBLANK(N671),"",LARGE(M657:M670,1)+1)</f>
        <v/>
      </c>
      <c r="N671" s="61"/>
      <c r="O671" s="61"/>
      <c r="P671" s="61"/>
      <c r="Q671" s="61"/>
      <c r="R671" s="61"/>
      <c r="S671" s="61"/>
      <c r="T671" s="61"/>
      <c r="U671" s="61"/>
      <c r="V671" s="61"/>
      <c r="W671" s="206" t="s">
        <v>199</v>
      </c>
      <c r="X671" s="207"/>
      <c r="Y671" s="207" t="s">
        <v>204</v>
      </c>
      <c r="Z671" s="208" t="s">
        <v>211</v>
      </c>
      <c r="AA671" s="209"/>
      <c r="AE671" s="9">
        <v>1</v>
      </c>
    </row>
    <row r="672" spans="2:31" ht="15.75">
      <c r="B672" s="742"/>
      <c r="C672" s="742"/>
      <c r="D672" s="742"/>
      <c r="E672" s="742"/>
      <c r="F672" s="742"/>
      <c r="G672" s="742"/>
      <c r="H672" s="742"/>
      <c r="I672" s="742"/>
      <c r="J672" s="742"/>
      <c r="K672" s="780"/>
      <c r="L672" s="780"/>
      <c r="M672" s="70" t="str">
        <f>IF(ISBLANK(N672),"",LARGE(M657:M671,1)+1)</f>
        <v/>
      </c>
      <c r="N672" s="61"/>
      <c r="O672" s="61"/>
      <c r="P672" s="61"/>
      <c r="Q672" s="61"/>
      <c r="R672" s="61"/>
      <c r="S672" s="61"/>
      <c r="T672" s="61"/>
      <c r="U672" s="61"/>
      <c r="V672" s="61"/>
      <c r="W672" s="210" t="s">
        <v>206</v>
      </c>
      <c r="X672" s="211">
        <v>4.8611111111111112E-3</v>
      </c>
      <c r="Y672" s="212">
        <v>110</v>
      </c>
      <c r="Z672" s="213"/>
      <c r="AA672" s="214"/>
      <c r="AE672" s="9">
        <v>1</v>
      </c>
    </row>
    <row r="673" spans="2:31" ht="15.75">
      <c r="B673" s="742"/>
      <c r="C673" s="742"/>
      <c r="D673" s="742"/>
      <c r="E673" s="742"/>
      <c r="F673" s="742"/>
      <c r="G673" s="742"/>
      <c r="H673" s="742"/>
      <c r="I673" s="742"/>
      <c r="J673" s="742"/>
      <c r="K673" s="780"/>
      <c r="L673" s="780"/>
      <c r="M673" s="70" t="str">
        <f>IF(ISBLANK(N673),"",LARGE(M657:M672,1)+1)</f>
        <v/>
      </c>
      <c r="N673" s="61"/>
      <c r="O673" s="61"/>
      <c r="P673" s="61"/>
      <c r="Q673" s="61"/>
      <c r="R673" s="61"/>
      <c r="S673" s="61"/>
      <c r="T673" s="61"/>
      <c r="U673" s="61"/>
      <c r="V673" s="61"/>
      <c r="W673" s="93"/>
      <c r="X673" s="93"/>
      <c r="Y673" s="93"/>
      <c r="Z673" s="93"/>
      <c r="AA673" s="217"/>
      <c r="AE673" s="9">
        <v>1</v>
      </c>
    </row>
    <row r="674" spans="2:31" ht="15.75">
      <c r="B674" s="742"/>
      <c r="C674" s="742"/>
      <c r="D674" s="742"/>
      <c r="E674" s="742"/>
      <c r="F674" s="742"/>
      <c r="G674" s="742"/>
      <c r="H674" s="742"/>
      <c r="I674" s="742"/>
      <c r="J674" s="742"/>
      <c r="K674" s="780"/>
      <c r="L674" s="780"/>
      <c r="M674" s="70" t="str">
        <f>IF(ISBLANK(N674),"",LARGE(M657:M673,1)+1)</f>
        <v/>
      </c>
      <c r="N674" s="61"/>
      <c r="O674" s="61"/>
      <c r="P674" s="61"/>
      <c r="Q674" s="61"/>
      <c r="R674" s="61"/>
      <c r="S674" s="61"/>
      <c r="T674" s="61"/>
      <c r="U674" s="61"/>
      <c r="V674" s="61"/>
      <c r="W674" s="61"/>
      <c r="X674" s="61"/>
      <c r="Y674" s="61"/>
      <c r="Z674" s="61"/>
      <c r="AA674" s="69"/>
      <c r="AE674" s="9">
        <v>1</v>
      </c>
    </row>
    <row r="675" spans="2:31" ht="15.75">
      <c r="B675" s="742"/>
      <c r="C675" s="742"/>
      <c r="D675" s="742"/>
      <c r="E675" s="742"/>
      <c r="F675" s="742"/>
      <c r="G675" s="742"/>
      <c r="H675" s="742"/>
      <c r="I675" s="742"/>
      <c r="J675" s="742"/>
      <c r="K675" s="780"/>
      <c r="L675" s="780"/>
      <c r="M675" s="70" t="str">
        <f>IF(ISBLANK(N675),"",LARGE(M657:M674,1)+1)</f>
        <v/>
      </c>
      <c r="N675" s="61"/>
      <c r="O675" s="61"/>
      <c r="P675" s="61"/>
      <c r="Q675" s="61"/>
      <c r="R675" s="61"/>
      <c r="S675" s="61"/>
      <c r="T675" s="61"/>
      <c r="U675" s="61"/>
      <c r="V675" s="61"/>
      <c r="W675" s="61"/>
      <c r="X675" s="61"/>
      <c r="Y675" s="61"/>
      <c r="Z675" s="61"/>
      <c r="AA675" s="69"/>
      <c r="AE675" s="9">
        <v>1</v>
      </c>
    </row>
    <row r="676" spans="2:31" ht="15.75">
      <c r="B676" s="742"/>
      <c r="C676" s="742"/>
      <c r="D676" s="742"/>
      <c r="E676" s="742"/>
      <c r="F676" s="742"/>
      <c r="G676" s="742"/>
      <c r="H676" s="742"/>
      <c r="I676" s="742"/>
      <c r="J676" s="742"/>
      <c r="K676" s="780"/>
      <c r="L676" s="780"/>
      <c r="M676" s="90" t="s">
        <v>118</v>
      </c>
      <c r="N676" s="91"/>
      <c r="O676" s="91"/>
      <c r="P676" s="91"/>
      <c r="Q676" s="91"/>
      <c r="R676" s="91"/>
      <c r="S676" s="91"/>
      <c r="T676" s="91"/>
      <c r="U676" s="91"/>
      <c r="V676" s="91"/>
      <c r="W676" s="91"/>
      <c r="X676" s="91"/>
      <c r="Y676" s="91"/>
      <c r="Z676" s="91"/>
      <c r="AA676" s="828" t="s">
        <v>118</v>
      </c>
      <c r="AE676" s="9">
        <v>1</v>
      </c>
    </row>
    <row r="677" spans="2:31" ht="15.75">
      <c r="B677" s="742"/>
      <c r="C677" s="742"/>
      <c r="D677" s="742"/>
      <c r="E677" s="742"/>
      <c r="F677" s="742"/>
      <c r="G677" s="742"/>
      <c r="H677" s="742"/>
      <c r="I677" s="742"/>
      <c r="J677" s="742"/>
      <c r="K677" s="780"/>
      <c r="L677" s="780"/>
      <c r="M677" s="805" t="s">
        <v>593</v>
      </c>
      <c r="N677" s="96"/>
      <c r="O677" s="61"/>
      <c r="P677" s="61"/>
      <c r="Q677" s="61"/>
      <c r="R677" s="61"/>
      <c r="S677" s="61"/>
      <c r="T677" s="61"/>
      <c r="U677" s="61"/>
      <c r="V677" s="61"/>
      <c r="W677" s="114"/>
      <c r="X677" s="126"/>
      <c r="Y677" s="126"/>
      <c r="Z677" s="126"/>
      <c r="AA677" s="117"/>
      <c r="AE677" s="9">
        <v>1</v>
      </c>
    </row>
    <row r="678" spans="2:31" ht="15.75">
      <c r="B678" s="742"/>
      <c r="C678" s="742"/>
      <c r="D678" s="742"/>
      <c r="E678" s="742"/>
      <c r="F678" s="742"/>
      <c r="G678" s="742"/>
      <c r="H678" s="742"/>
      <c r="I678" s="742"/>
      <c r="J678" s="742"/>
      <c r="K678" s="780"/>
      <c r="L678" s="780"/>
      <c r="M678" s="84">
        <v>0</v>
      </c>
      <c r="N678" s="96"/>
      <c r="O678" s="61"/>
      <c r="P678" s="61"/>
      <c r="Q678" s="61"/>
      <c r="R678" s="61"/>
      <c r="S678" s="61"/>
      <c r="T678" s="61"/>
      <c r="U678" s="61"/>
      <c r="V678" s="61"/>
      <c r="W678" s="133"/>
      <c r="X678" s="218" t="s">
        <v>212</v>
      </c>
      <c r="Y678" s="219">
        <v>1.7361111111111112E-2</v>
      </c>
      <c r="Z678" s="220">
        <v>3</v>
      </c>
      <c r="AA678" s="221" t="s">
        <v>167</v>
      </c>
      <c r="AE678" s="9">
        <v>1</v>
      </c>
    </row>
    <row r="679" spans="2:31" ht="15.75">
      <c r="B679" s="742"/>
      <c r="C679" s="742"/>
      <c r="D679" s="742"/>
      <c r="E679" s="742"/>
      <c r="F679" s="742"/>
      <c r="G679" s="742"/>
      <c r="H679" s="742"/>
      <c r="I679" s="742"/>
      <c r="J679" s="742"/>
      <c r="K679" s="780"/>
      <c r="L679" s="780"/>
      <c r="M679" s="70" t="str">
        <f>IF(ISBLANK(N679),"",LARGE(M678:M678,1)+1)</f>
        <v/>
      </c>
      <c r="N679" s="96"/>
      <c r="O679" s="61"/>
      <c r="P679" s="61"/>
      <c r="Q679" s="61"/>
      <c r="R679" s="61"/>
      <c r="S679" s="61"/>
      <c r="T679" s="61"/>
      <c r="U679" s="61"/>
      <c r="V679" s="61"/>
      <c r="W679" s="133"/>
      <c r="X679" s="218" t="s">
        <v>213</v>
      </c>
      <c r="Y679" s="219">
        <v>1.7361111111111112E-2</v>
      </c>
      <c r="Z679" s="220">
        <v>3</v>
      </c>
      <c r="AA679" s="152" t="s">
        <v>167</v>
      </c>
      <c r="AE679" s="9">
        <v>1</v>
      </c>
    </row>
    <row r="680" spans="2:31" ht="15.75">
      <c r="B680" s="742"/>
      <c r="C680" s="742"/>
      <c r="D680" s="742"/>
      <c r="E680" s="742"/>
      <c r="F680" s="742"/>
      <c r="G680" s="742"/>
      <c r="H680" s="742"/>
      <c r="I680" s="742"/>
      <c r="J680" s="742"/>
      <c r="K680" s="780"/>
      <c r="L680" s="780"/>
      <c r="M680" s="70" t="str">
        <f>IF(ISBLANK(N680),"",LARGE(M678:M679,1)+1)</f>
        <v/>
      </c>
      <c r="N680" s="96"/>
      <c r="O680" s="61"/>
      <c r="P680" s="61"/>
      <c r="Q680" s="61"/>
      <c r="R680" s="61"/>
      <c r="S680" s="61"/>
      <c r="T680" s="61"/>
      <c r="U680" s="61"/>
      <c r="V680" s="61"/>
      <c r="W680" s="133"/>
      <c r="X680" s="218" t="s">
        <v>214</v>
      </c>
      <c r="Y680" s="219">
        <v>5.9027777777777797E-2</v>
      </c>
      <c r="Z680" s="220">
        <v>3</v>
      </c>
      <c r="AA680" s="152" t="s">
        <v>167</v>
      </c>
      <c r="AE680" s="9">
        <v>1</v>
      </c>
    </row>
    <row r="681" spans="2:31" ht="15.75">
      <c r="B681" s="742"/>
      <c r="C681" s="742"/>
      <c r="D681" s="742"/>
      <c r="E681" s="742"/>
      <c r="F681" s="742"/>
      <c r="G681" s="742"/>
      <c r="H681" s="742"/>
      <c r="I681" s="742"/>
      <c r="J681" s="742"/>
      <c r="K681" s="780"/>
      <c r="L681" s="780"/>
      <c r="M681" s="70" t="str">
        <f>IF(ISBLANK(N681),"",LARGE(M678:M680,1)+1)</f>
        <v/>
      </c>
      <c r="N681" s="96"/>
      <c r="O681" s="61"/>
      <c r="P681" s="61"/>
      <c r="Q681" s="61"/>
      <c r="R681" s="61"/>
      <c r="S681" s="61"/>
      <c r="T681" s="61"/>
      <c r="U681" s="61"/>
      <c r="V681" s="61"/>
      <c r="W681" s="133"/>
      <c r="X681" s="218" t="s">
        <v>215</v>
      </c>
      <c r="Y681" s="219">
        <v>2.4305555555555556E-2</v>
      </c>
      <c r="Z681" s="220">
        <v>3</v>
      </c>
      <c r="AA681" s="152" t="s">
        <v>167</v>
      </c>
      <c r="AE681" s="9">
        <v>1</v>
      </c>
    </row>
    <row r="682" spans="2:31" ht="15.75">
      <c r="B682" s="742"/>
      <c r="C682" s="742"/>
      <c r="D682" s="742"/>
      <c r="E682" s="742"/>
      <c r="F682" s="742"/>
      <c r="G682" s="742"/>
      <c r="H682" s="742"/>
      <c r="I682" s="742"/>
      <c r="J682" s="742"/>
      <c r="K682" s="780"/>
      <c r="L682" s="780"/>
      <c r="M682" s="70" t="str">
        <f>IF(ISBLANK(N682),"",LARGE(M678:M681,1)+1)</f>
        <v/>
      </c>
      <c r="N682" s="96"/>
      <c r="O682" s="61"/>
      <c r="P682" s="61"/>
      <c r="Q682" s="61"/>
      <c r="R682" s="61"/>
      <c r="S682" s="61"/>
      <c r="T682" s="61"/>
      <c r="U682" s="61"/>
      <c r="V682" s="61"/>
      <c r="W682" s="133"/>
      <c r="X682" s="218" t="s">
        <v>216</v>
      </c>
      <c r="Y682" s="219">
        <v>1.0416666666666666E-2</v>
      </c>
      <c r="Z682" s="220">
        <v>170</v>
      </c>
      <c r="AA682" s="152" t="s">
        <v>167</v>
      </c>
      <c r="AE682" s="9">
        <v>1</v>
      </c>
    </row>
    <row r="683" spans="2:31" ht="15.75">
      <c r="B683" s="742"/>
      <c r="C683" s="742"/>
      <c r="D683" s="742"/>
      <c r="E683" s="742"/>
      <c r="F683" s="742"/>
      <c r="G683" s="742"/>
      <c r="H683" s="742"/>
      <c r="I683" s="742"/>
      <c r="J683" s="742"/>
      <c r="K683" s="780"/>
      <c r="L683" s="780"/>
      <c r="M683" s="70" t="str">
        <f>IF(ISBLANK(N683),"",LARGE(M678:M682,1)+1)</f>
        <v/>
      </c>
      <c r="N683" s="96"/>
      <c r="O683" s="61"/>
      <c r="P683" s="61"/>
      <c r="Q683" s="61"/>
      <c r="R683" s="61"/>
      <c r="S683" s="61"/>
      <c r="T683" s="61"/>
      <c r="U683" s="61"/>
      <c r="V683" s="61"/>
      <c r="W683" s="133"/>
      <c r="X683" s="218" t="s">
        <v>207</v>
      </c>
      <c r="Y683" s="219">
        <v>6.9444444444444441E-3</v>
      </c>
      <c r="Z683" s="220">
        <v>150</v>
      </c>
      <c r="AA683" s="152" t="s">
        <v>167</v>
      </c>
      <c r="AE683" s="9">
        <v>1</v>
      </c>
    </row>
    <row r="684" spans="2:31" ht="15.75">
      <c r="B684" s="742"/>
      <c r="C684" s="742"/>
      <c r="D684" s="742"/>
      <c r="E684" s="742"/>
      <c r="F684" s="742"/>
      <c r="G684" s="742"/>
      <c r="H684" s="742"/>
      <c r="I684" s="742"/>
      <c r="J684" s="742"/>
      <c r="K684" s="780"/>
      <c r="L684" s="780"/>
      <c r="M684" s="70" t="str">
        <f>IF(ISBLANK(N684),"",LARGE(M678:M683,1)+1)</f>
        <v/>
      </c>
      <c r="N684" s="96"/>
      <c r="O684" s="61"/>
      <c r="P684" s="61"/>
      <c r="Q684" s="61"/>
      <c r="R684" s="61"/>
      <c r="S684" s="61"/>
      <c r="T684" s="61"/>
      <c r="U684" s="61"/>
      <c r="V684" s="61"/>
      <c r="W684" s="133"/>
      <c r="X684" s="218" t="s">
        <v>217</v>
      </c>
      <c r="Y684" s="219">
        <v>0.10069444444444445</v>
      </c>
      <c r="Z684" s="220">
        <v>120</v>
      </c>
      <c r="AA684" s="152" t="s">
        <v>167</v>
      </c>
      <c r="AE684" s="9">
        <v>1</v>
      </c>
    </row>
    <row r="685" spans="2:31" ht="15.75">
      <c r="B685" s="742"/>
      <c r="C685" s="742"/>
      <c r="D685" s="742"/>
      <c r="E685" s="742"/>
      <c r="F685" s="742"/>
      <c r="G685" s="742"/>
      <c r="H685" s="742"/>
      <c r="I685" s="742"/>
      <c r="J685" s="742"/>
      <c r="K685" s="780"/>
      <c r="L685" s="780"/>
      <c r="M685" s="70" t="str">
        <f>IF(ISBLANK(N685),"",LARGE(M678:M684,1)+1)</f>
        <v/>
      </c>
      <c r="N685" s="96"/>
      <c r="O685" s="61"/>
      <c r="P685" s="61"/>
      <c r="Q685" s="61"/>
      <c r="R685" s="61"/>
      <c r="S685" s="61"/>
      <c r="T685" s="61"/>
      <c r="U685" s="61"/>
      <c r="V685" s="61"/>
      <c r="W685" s="133"/>
      <c r="X685" s="218" t="s">
        <v>218</v>
      </c>
      <c r="Y685" s="219">
        <v>1.3888888888888888E-2</v>
      </c>
      <c r="Z685" s="220">
        <v>120</v>
      </c>
      <c r="AA685" s="152" t="s">
        <v>167</v>
      </c>
      <c r="AE685" s="9">
        <v>1</v>
      </c>
    </row>
    <row r="686" spans="2:31" ht="15.75">
      <c r="B686" s="742"/>
      <c r="C686" s="742"/>
      <c r="D686" s="742"/>
      <c r="E686" s="742"/>
      <c r="F686" s="742"/>
      <c r="G686" s="742"/>
      <c r="H686" s="742"/>
      <c r="I686" s="742"/>
      <c r="J686" s="742"/>
      <c r="K686" s="780"/>
      <c r="L686" s="780"/>
      <c r="M686" s="70" t="str">
        <f>IF(ISBLANK(N686),"",LARGE(M678:M685,1)+1)</f>
        <v/>
      </c>
      <c r="N686" s="96"/>
      <c r="O686" s="61"/>
      <c r="P686" s="61"/>
      <c r="Q686" s="61"/>
      <c r="R686" s="61"/>
      <c r="S686" s="61"/>
      <c r="T686" s="61"/>
      <c r="U686" s="61"/>
      <c r="V686" s="61"/>
      <c r="W686" s="133"/>
      <c r="X686" s="218" t="s">
        <v>219</v>
      </c>
      <c r="Y686" s="219">
        <v>2.4305555555555556E-2</v>
      </c>
      <c r="Z686" s="220"/>
      <c r="AA686" s="152" t="s">
        <v>167</v>
      </c>
      <c r="AE686" s="9">
        <v>1</v>
      </c>
    </row>
    <row r="687" spans="2:31" ht="15.75">
      <c r="B687" s="742"/>
      <c r="C687" s="742"/>
      <c r="D687" s="742"/>
      <c r="E687" s="742"/>
      <c r="F687" s="742"/>
      <c r="G687" s="742"/>
      <c r="H687" s="742"/>
      <c r="I687" s="742"/>
      <c r="J687" s="742"/>
      <c r="K687" s="780"/>
      <c r="L687" s="780"/>
      <c r="M687" s="70" t="str">
        <f>IF(ISBLANK(N687),"",LARGE(M678:M686,1)+1)</f>
        <v/>
      </c>
      <c r="N687" s="96"/>
      <c r="O687" s="61"/>
      <c r="P687" s="61"/>
      <c r="Q687" s="61"/>
      <c r="R687" s="61"/>
      <c r="S687" s="61"/>
      <c r="T687" s="61"/>
      <c r="U687" s="61"/>
      <c r="V687" s="61"/>
      <c r="W687" s="133"/>
      <c r="X687" s="218" t="s">
        <v>220</v>
      </c>
      <c r="Y687" s="219">
        <v>7.2916666666666671E-2</v>
      </c>
      <c r="Z687" s="222" t="s">
        <v>221</v>
      </c>
      <c r="AA687" s="152" t="s">
        <v>167</v>
      </c>
      <c r="AE687" s="9">
        <v>1</v>
      </c>
    </row>
    <row r="688" spans="2:31" ht="15.75">
      <c r="B688" s="742"/>
      <c r="C688" s="742"/>
      <c r="D688" s="742"/>
      <c r="E688" s="742"/>
      <c r="F688" s="742"/>
      <c r="G688" s="742"/>
      <c r="H688" s="742"/>
      <c r="I688" s="742"/>
      <c r="J688" s="742"/>
      <c r="K688" s="780"/>
      <c r="L688" s="780"/>
      <c r="M688" s="70" t="str">
        <f>IF(ISBLANK(N688),"",LARGE(M678:M687,1)+1)</f>
        <v/>
      </c>
      <c r="N688" s="96"/>
      <c r="O688" s="61"/>
      <c r="P688" s="61"/>
      <c r="Q688" s="61"/>
      <c r="R688" s="61"/>
      <c r="S688" s="61"/>
      <c r="T688" s="61"/>
      <c r="U688" s="61"/>
      <c r="V688" s="61"/>
      <c r="W688" s="133"/>
      <c r="X688" s="218"/>
      <c r="Y688" s="223" t="s">
        <v>222</v>
      </c>
      <c r="Z688" s="169">
        <v>65</v>
      </c>
      <c r="AA688" s="152" t="s">
        <v>167</v>
      </c>
      <c r="AE688" s="9">
        <v>1</v>
      </c>
    </row>
    <row r="689" spans="2:31" ht="15.75">
      <c r="B689" s="742"/>
      <c r="C689" s="742"/>
      <c r="D689" s="742"/>
      <c r="E689" s="742"/>
      <c r="F689" s="742"/>
      <c r="G689" s="742"/>
      <c r="H689" s="742"/>
      <c r="I689" s="742"/>
      <c r="J689" s="742"/>
      <c r="K689" s="780"/>
      <c r="L689" s="780"/>
      <c r="M689" s="70" t="str">
        <f>IF(ISBLANK(N689),"",LARGE(M678:M688,1)+1)</f>
        <v/>
      </c>
      <c r="N689" s="96"/>
      <c r="O689" s="61"/>
      <c r="P689" s="61"/>
      <c r="Q689" s="61"/>
      <c r="R689" s="61"/>
      <c r="S689" s="61"/>
      <c r="T689" s="61"/>
      <c r="U689" s="61"/>
      <c r="V689" s="61"/>
      <c r="W689" s="133"/>
      <c r="X689" s="218"/>
      <c r="Y689" s="224" t="s">
        <v>223</v>
      </c>
      <c r="Z689" s="180">
        <v>3</v>
      </c>
      <c r="AA689" s="152" t="s">
        <v>167</v>
      </c>
      <c r="AE689" s="9">
        <v>1</v>
      </c>
    </row>
    <row r="690" spans="2:31" ht="15.75">
      <c r="B690" s="742"/>
      <c r="C690" s="742"/>
      <c r="D690" s="742"/>
      <c r="E690" s="742"/>
      <c r="F690" s="742"/>
      <c r="G690" s="742"/>
      <c r="H690" s="742"/>
      <c r="I690" s="742"/>
      <c r="J690" s="742"/>
      <c r="K690" s="780"/>
      <c r="L690" s="780"/>
      <c r="M690" s="70" t="str">
        <f>IF(ISBLANK(N690),"",LARGE(M678:M689,1)+1)</f>
        <v/>
      </c>
      <c r="N690" s="96"/>
      <c r="O690" s="61"/>
      <c r="P690" s="61"/>
      <c r="Q690" s="61"/>
      <c r="R690" s="61"/>
      <c r="S690" s="61"/>
      <c r="T690" s="61"/>
      <c r="U690" s="61"/>
      <c r="V690" s="61"/>
      <c r="W690" s="133"/>
      <c r="X690" s="225" t="s">
        <v>89</v>
      </c>
      <c r="Y690" s="226">
        <f>SUM(Y678:Y687)</f>
        <v>0.34722222222222227</v>
      </c>
      <c r="Z690" s="227"/>
      <c r="AA690" s="122" t="s">
        <v>141</v>
      </c>
      <c r="AE690" s="9">
        <v>1</v>
      </c>
    </row>
    <row r="691" spans="2:31" ht="15.75">
      <c r="B691" s="742"/>
      <c r="C691" s="742"/>
      <c r="D691" s="742"/>
      <c r="E691" s="742"/>
      <c r="F691" s="742"/>
      <c r="G691" s="742"/>
      <c r="H691" s="742"/>
      <c r="I691" s="742"/>
      <c r="J691" s="742"/>
      <c r="K691" s="780"/>
      <c r="L691" s="780"/>
      <c r="M691" s="70" t="str">
        <f>IF(ISBLANK(N691),"",LARGE(M678:M690,1)+1)</f>
        <v/>
      </c>
      <c r="N691" s="96"/>
      <c r="O691" s="61"/>
      <c r="P691" s="61"/>
      <c r="Q691" s="61"/>
      <c r="R691" s="61"/>
      <c r="S691" s="61"/>
      <c r="T691" s="61"/>
      <c r="U691" s="61"/>
      <c r="V691" s="61"/>
      <c r="W691" s="133"/>
      <c r="X691" s="133"/>
      <c r="Y691" s="133"/>
      <c r="Z691" s="133"/>
      <c r="AA691" s="228"/>
      <c r="AE691" s="9">
        <v>1</v>
      </c>
    </row>
    <row r="692" spans="2:31" ht="15.75">
      <c r="B692" s="742"/>
      <c r="C692" s="742"/>
      <c r="D692" s="742"/>
      <c r="E692" s="742"/>
      <c r="F692" s="742"/>
      <c r="G692" s="742"/>
      <c r="H692" s="742"/>
      <c r="I692" s="742"/>
      <c r="J692" s="742"/>
      <c r="K692" s="780"/>
      <c r="L692" s="780"/>
      <c r="M692" s="70" t="str">
        <f>IF(ISBLANK(N692),"",LARGE(M678:M691,1)+1)</f>
        <v/>
      </c>
      <c r="N692" s="96"/>
      <c r="O692" s="61"/>
      <c r="P692" s="61"/>
      <c r="Q692" s="61"/>
      <c r="R692" s="61"/>
      <c r="S692" s="61"/>
      <c r="T692" s="61"/>
      <c r="U692" s="61"/>
      <c r="V692" s="61"/>
      <c r="W692" s="133"/>
      <c r="X692" s="133"/>
      <c r="Y692" s="133"/>
      <c r="Z692" s="133"/>
      <c r="AA692" s="229"/>
      <c r="AE692" s="9">
        <v>1</v>
      </c>
    </row>
    <row r="693" spans="2:31" ht="15.75">
      <c r="B693" s="742"/>
      <c r="C693" s="742"/>
      <c r="D693" s="742"/>
      <c r="E693" s="742"/>
      <c r="F693" s="742"/>
      <c r="G693" s="742"/>
      <c r="H693" s="742"/>
      <c r="I693" s="742"/>
      <c r="J693" s="742"/>
      <c r="K693" s="780"/>
      <c r="L693" s="780"/>
      <c r="M693" s="70" t="str">
        <f>IF(ISBLANK(N693),"",LARGE(M678:M692,1)+1)</f>
        <v/>
      </c>
      <c r="N693" s="96"/>
      <c r="O693" s="61"/>
      <c r="P693" s="61"/>
      <c r="Q693" s="61"/>
      <c r="R693" s="61"/>
      <c r="S693" s="61"/>
      <c r="T693" s="61"/>
      <c r="U693" s="61"/>
      <c r="V693" s="61"/>
      <c r="W693" s="133"/>
      <c r="X693" s="133"/>
      <c r="Y693" s="133"/>
      <c r="Z693" s="133"/>
      <c r="AA693" s="229"/>
      <c r="AE693" s="9">
        <v>1</v>
      </c>
    </row>
    <row r="694" spans="2:31" ht="15.75">
      <c r="B694" s="780"/>
      <c r="C694" s="780"/>
      <c r="D694" s="780"/>
      <c r="E694" s="780"/>
      <c r="F694" s="780"/>
      <c r="G694" s="780"/>
      <c r="H694" s="742"/>
      <c r="I694" s="742"/>
      <c r="J694" s="742"/>
      <c r="K694" s="780"/>
      <c r="L694" s="780"/>
      <c r="M694" s="70" t="str">
        <f>IF(ISBLANK(N694),"",LARGE(M678:M693,1)+1)</f>
        <v/>
      </c>
      <c r="N694" s="96"/>
      <c r="O694" s="61"/>
      <c r="P694" s="61"/>
      <c r="Q694" s="61"/>
      <c r="R694" s="61"/>
      <c r="S694" s="61"/>
      <c r="T694" s="61"/>
      <c r="U694" s="61"/>
      <c r="V694" s="61"/>
      <c r="W694" s="133"/>
      <c r="X694" s="133"/>
      <c r="Y694" s="133"/>
      <c r="Z694" s="133"/>
      <c r="AA694" s="229"/>
      <c r="AE694" s="9">
        <v>1</v>
      </c>
    </row>
    <row r="695" spans="2:31" ht="15.75">
      <c r="B695" s="780"/>
      <c r="C695" s="780"/>
      <c r="D695" s="780"/>
      <c r="E695" s="780"/>
      <c r="F695" s="780"/>
      <c r="G695" s="780"/>
      <c r="H695" s="742"/>
      <c r="I695" s="742"/>
      <c r="J695" s="742"/>
      <c r="K695" s="780"/>
      <c r="L695" s="780"/>
      <c r="M695" s="70" t="str">
        <f>IF(ISBLANK(N695),"",LARGE(M678:M694,1)+1)</f>
        <v/>
      </c>
      <c r="N695" s="96"/>
      <c r="O695" s="61"/>
      <c r="P695" s="61"/>
      <c r="Q695" s="61"/>
      <c r="R695" s="61"/>
      <c r="S695" s="61"/>
      <c r="T695" s="61"/>
      <c r="U695" s="61"/>
      <c r="V695" s="61"/>
      <c r="W695" s="133"/>
      <c r="X695" s="133"/>
      <c r="Y695" s="133"/>
      <c r="Z695" s="133"/>
      <c r="AA695" s="229"/>
      <c r="AE695" s="9">
        <v>1</v>
      </c>
    </row>
    <row r="696" spans="2:31" ht="15.75">
      <c r="B696" s="780"/>
      <c r="C696" s="780"/>
      <c r="D696" s="780"/>
      <c r="E696" s="780"/>
      <c r="F696" s="780"/>
      <c r="G696" s="780"/>
      <c r="H696" s="742"/>
      <c r="I696" s="742"/>
      <c r="J696" s="742"/>
      <c r="K696" s="780"/>
      <c r="L696" s="780"/>
      <c r="M696" s="70" t="str">
        <f>IF(ISBLANK(N696),"",LARGE(M678:M695,1)+1)</f>
        <v/>
      </c>
      <c r="N696" s="96"/>
      <c r="O696" s="61"/>
      <c r="P696" s="61"/>
      <c r="Q696" s="61"/>
      <c r="R696" s="61"/>
      <c r="S696" s="61"/>
      <c r="T696" s="61"/>
      <c r="U696" s="61"/>
      <c r="V696" s="61"/>
      <c r="W696" s="133"/>
      <c r="X696" s="133"/>
      <c r="Y696" s="133"/>
      <c r="Z696" s="133"/>
      <c r="AA696" s="229"/>
      <c r="AE696" s="9">
        <v>1</v>
      </c>
    </row>
    <row r="697" spans="2:31" ht="15.75">
      <c r="B697" s="780"/>
      <c r="C697" s="780"/>
      <c r="D697" s="780"/>
      <c r="E697" s="780"/>
      <c r="F697" s="780"/>
      <c r="G697" s="780"/>
      <c r="H697" s="742"/>
      <c r="I697" s="742"/>
      <c r="J697" s="742"/>
      <c r="K697" s="780"/>
      <c r="L697" s="780"/>
      <c r="M697" s="90" t="s">
        <v>118</v>
      </c>
      <c r="N697" s="91"/>
      <c r="O697" s="91"/>
      <c r="P697" s="91"/>
      <c r="Q697" s="91"/>
      <c r="R697" s="91"/>
      <c r="S697" s="91"/>
      <c r="T697" s="91"/>
      <c r="U697" s="91"/>
      <c r="V697" s="91"/>
      <c r="W697" s="91"/>
      <c r="X697" s="91"/>
      <c r="Y697" s="91"/>
      <c r="Z697" s="91"/>
      <c r="AA697" s="828" t="s">
        <v>118</v>
      </c>
      <c r="AE697" s="9">
        <v>1</v>
      </c>
    </row>
    <row r="698" spans="2:31" ht="15.75">
      <c r="B698" s="780"/>
      <c r="C698" s="780"/>
      <c r="D698" s="780"/>
      <c r="E698" s="780"/>
      <c r="F698" s="780"/>
      <c r="G698" s="780"/>
      <c r="H698" s="742"/>
      <c r="I698" s="742"/>
      <c r="J698" s="742"/>
      <c r="K698" s="780"/>
      <c r="L698" s="780"/>
      <c r="M698" s="805" t="s">
        <v>593</v>
      </c>
      <c r="N698" s="96"/>
      <c r="O698" s="61"/>
      <c r="P698" s="61"/>
      <c r="Q698" s="61"/>
      <c r="R698" s="61"/>
      <c r="S698" s="61"/>
      <c r="T698" s="61"/>
      <c r="U698" s="61"/>
      <c r="V698" s="840" t="s">
        <v>224</v>
      </c>
      <c r="W698" s="114"/>
      <c r="X698" s="126"/>
      <c r="Y698" s="126"/>
      <c r="Z698" s="126"/>
      <c r="AA698" s="127" t="s">
        <v>225</v>
      </c>
      <c r="AE698" s="9">
        <v>1</v>
      </c>
    </row>
    <row r="699" spans="2:31" ht="15.75">
      <c r="B699" s="780"/>
      <c r="C699" s="780"/>
      <c r="D699" s="780"/>
      <c r="E699" s="780"/>
      <c r="F699" s="780"/>
      <c r="G699" s="780"/>
      <c r="H699" s="742"/>
      <c r="I699" s="742"/>
      <c r="J699" s="742"/>
      <c r="K699" s="780"/>
      <c r="L699" s="780"/>
      <c r="M699" s="84">
        <v>0</v>
      </c>
      <c r="N699" s="96"/>
      <c r="O699" s="61"/>
      <c r="P699" s="61"/>
      <c r="Q699" s="61"/>
      <c r="R699" s="61"/>
      <c r="S699" s="61"/>
      <c r="T699" s="61"/>
      <c r="U699" s="61"/>
      <c r="V699" s="843"/>
      <c r="W699" s="77"/>
      <c r="X699" s="77"/>
      <c r="Y699" s="230" t="s">
        <v>226</v>
      </c>
      <c r="Z699" s="230"/>
      <c r="AA699" s="231"/>
      <c r="AE699" s="9">
        <v>1</v>
      </c>
    </row>
    <row r="700" spans="2:31" ht="15.75">
      <c r="B700" s="780"/>
      <c r="C700" s="780"/>
      <c r="D700" s="780"/>
      <c r="E700" s="780"/>
      <c r="F700" s="780"/>
      <c r="G700" s="780"/>
      <c r="H700" s="742"/>
      <c r="I700" s="742"/>
      <c r="J700" s="742"/>
      <c r="K700" s="780"/>
      <c r="L700" s="780"/>
      <c r="M700" s="70" t="str">
        <f>IF(ISBLANK(N700),"",LARGE(M699:M699,1)+1)</f>
        <v/>
      </c>
      <c r="N700" s="96"/>
      <c r="O700" s="61"/>
      <c r="P700" s="61"/>
      <c r="Q700" s="61"/>
      <c r="R700" s="61"/>
      <c r="S700" s="61"/>
      <c r="T700" s="61"/>
      <c r="U700" s="61"/>
      <c r="V700" s="864" t="s">
        <v>227</v>
      </c>
      <c r="W700" s="232" t="s">
        <v>228</v>
      </c>
      <c r="X700" s="233" t="s">
        <v>2</v>
      </c>
      <c r="Y700" s="234" t="s">
        <v>229</v>
      </c>
      <c r="Z700" s="234"/>
      <c r="AA700" s="235" t="s">
        <v>174</v>
      </c>
      <c r="AE700" s="9">
        <v>1</v>
      </c>
    </row>
    <row r="701" spans="2:31" ht="15.75">
      <c r="B701" s="780"/>
      <c r="C701" s="780"/>
      <c r="D701" s="780"/>
      <c r="E701" s="780"/>
      <c r="F701" s="780"/>
      <c r="G701" s="780"/>
      <c r="H701" s="742"/>
      <c r="I701" s="742"/>
      <c r="J701" s="742"/>
      <c r="K701" s="780"/>
      <c r="L701" s="780"/>
      <c r="M701" s="70" t="str">
        <f>IF(ISBLANK(N701),"",LARGE(M699:M700,1)+1)</f>
        <v/>
      </c>
      <c r="N701" s="96"/>
      <c r="O701" s="61"/>
      <c r="P701" s="61"/>
      <c r="Q701" s="61"/>
      <c r="R701" s="61"/>
      <c r="S701" s="61"/>
      <c r="T701" s="61"/>
      <c r="U701" s="61"/>
      <c r="V701" s="2520">
        <v>750</v>
      </c>
      <c r="W701" s="236">
        <v>1</v>
      </c>
      <c r="X701" s="101" t="s">
        <v>230</v>
      </c>
      <c r="Y701" s="237">
        <v>16</v>
      </c>
      <c r="Z701" s="860">
        <f>W701*V701</f>
        <v>750</v>
      </c>
      <c r="AA701" s="719" t="s">
        <v>231</v>
      </c>
      <c r="AE701" s="9">
        <v>1</v>
      </c>
    </row>
    <row r="702" spans="2:31" ht="15.75">
      <c r="B702" s="780"/>
      <c r="C702" s="780"/>
      <c r="D702" s="780"/>
      <c r="E702" s="780"/>
      <c r="F702" s="780"/>
      <c r="G702" s="780"/>
      <c r="H702" s="742"/>
      <c r="I702" s="742"/>
      <c r="J702" s="742"/>
      <c r="K702" s="780"/>
      <c r="L702" s="780"/>
      <c r="M702" s="70" t="str">
        <f>IF(ISBLANK(N702),"",LARGE(M699:M701,1)+1)</f>
        <v/>
      </c>
      <c r="N702" s="96"/>
      <c r="O702" s="61"/>
      <c r="P702" s="61"/>
      <c r="Q702" s="61"/>
      <c r="R702" s="61"/>
      <c r="S702" s="61"/>
      <c r="T702" s="61"/>
      <c r="U702" s="61"/>
      <c r="V702" s="2520"/>
      <c r="W702" s="238">
        <v>120</v>
      </c>
      <c r="X702" s="239" t="s">
        <v>232</v>
      </c>
      <c r="Y702" s="240">
        <v>1.2</v>
      </c>
      <c r="Z702" s="861">
        <f>(W702*V701)/1000</f>
        <v>90</v>
      </c>
      <c r="AA702" s="827"/>
      <c r="AE702" s="9">
        <v>1</v>
      </c>
    </row>
    <row r="703" spans="2:31" ht="15.75">
      <c r="B703" s="780"/>
      <c r="C703" s="780"/>
      <c r="D703" s="780"/>
      <c r="E703" s="780"/>
      <c r="F703" s="780"/>
      <c r="G703" s="780"/>
      <c r="H703" s="742"/>
      <c r="I703" s="742"/>
      <c r="J703" s="742"/>
      <c r="K703" s="780"/>
      <c r="L703" s="780"/>
      <c r="M703" s="70" t="str">
        <f>IF(ISBLANK(N703),"",LARGE(M699:M702,1)+1)</f>
        <v/>
      </c>
      <c r="N703" s="96"/>
      <c r="O703" s="61"/>
      <c r="P703" s="61"/>
      <c r="Q703" s="61"/>
      <c r="R703" s="61"/>
      <c r="S703" s="61"/>
      <c r="T703" s="61"/>
      <c r="U703" s="61"/>
      <c r="V703" s="913" t="str">
        <f>INT(Z701/Y701) &amp; " " &amp; AA701 &amp; " de " &amp; Y701 &amp; " " &amp; X701 &amp; IF(MOD(Z701,Y701)&gt;0, " + 1 "&amp;AA701&amp;" de " &amp; TEXT(MOD(Z701,Y701), "0.00") &amp; " " &amp; X701, "")</f>
        <v>46 Assiette(s) de 16 madeleine(s) + 1 Assiette(s) de 14.00 madeleine(s)</v>
      </c>
      <c r="W703" s="85"/>
      <c r="X703" s="85"/>
      <c r="Y703" s="130"/>
      <c r="Z703" s="2521" t="s">
        <v>233</v>
      </c>
      <c r="AA703" s="2522"/>
      <c r="AE703" s="9">
        <v>1</v>
      </c>
    </row>
    <row r="704" spans="2:31" ht="15.75">
      <c r="B704" s="780"/>
      <c r="C704" s="780"/>
      <c r="D704" s="780"/>
      <c r="E704" s="780"/>
      <c r="F704" s="780"/>
      <c r="G704" s="780"/>
      <c r="H704" s="742"/>
      <c r="I704" s="742"/>
      <c r="J704" s="742"/>
      <c r="K704" s="780"/>
      <c r="L704" s="780"/>
      <c r="M704" s="70" t="str">
        <f>IF(ISBLANK(N704),"",LARGE(M699:M703,1)+1)</f>
        <v/>
      </c>
      <c r="N704" s="96"/>
      <c r="O704" s="61"/>
      <c r="P704" s="61"/>
      <c r="Q704" s="61"/>
      <c r="R704" s="61"/>
      <c r="S704" s="61"/>
      <c r="T704" s="61"/>
      <c r="U704" s="61"/>
      <c r="V704" s="914" t="str">
        <f>IF(MOD(Z702, Y702) = 0, INT(Z702/Y702) &amp; " " &amp; AA701 &amp; " de " &amp; Y702 &amp; " kg", INT(Z702/Y702) &amp; " " &amp; AA701 &amp; " de " &amp; Y702 &amp; " kg" &amp; " + 1 "&amp;AA701&amp;" de " &amp; TEXT(MOD(Z702, Y702), "0.00") &amp; " kg")</f>
        <v>75 Assiette(s) de 1.2 kg + 1 Assiette(s) de 0.00 kg</v>
      </c>
      <c r="W704" s="85"/>
      <c r="X704" s="85"/>
      <c r="Y704" s="130"/>
      <c r="Z704" s="2521"/>
      <c r="AA704" s="2522"/>
      <c r="AE704" s="9">
        <v>1</v>
      </c>
    </row>
    <row r="705" spans="2:31" ht="15.75">
      <c r="B705" s="780"/>
      <c r="C705" s="780"/>
      <c r="D705" s="780"/>
      <c r="E705" s="780"/>
      <c r="F705" s="780"/>
      <c r="G705" s="780"/>
      <c r="H705" s="742"/>
      <c r="I705" s="742"/>
      <c r="J705" s="742"/>
      <c r="K705" s="780"/>
      <c r="L705" s="780"/>
      <c r="M705" s="70" t="str">
        <f>IF(ISBLANK(N705),"",LARGE(M699:M704,1)+1)</f>
        <v/>
      </c>
      <c r="N705" s="96"/>
      <c r="O705" s="61"/>
      <c r="P705" s="61"/>
      <c r="Q705" s="61"/>
      <c r="R705" s="61"/>
      <c r="S705" s="61"/>
      <c r="T705" s="61"/>
      <c r="U705" s="61"/>
      <c r="V705" s="865"/>
      <c r="W705" s="130"/>
      <c r="X705" s="130"/>
      <c r="Y705" s="130"/>
      <c r="Z705" s="130"/>
      <c r="AA705" s="241"/>
      <c r="AE705" s="9">
        <v>1</v>
      </c>
    </row>
    <row r="706" spans="2:31" ht="15.75">
      <c r="B706" s="780"/>
      <c r="C706" s="780"/>
      <c r="D706" s="780"/>
      <c r="E706" s="780"/>
      <c r="F706" s="780"/>
      <c r="G706" s="780"/>
      <c r="H706" s="742"/>
      <c r="I706" s="742"/>
      <c r="J706" s="742"/>
      <c r="K706" s="780"/>
      <c r="L706" s="780"/>
      <c r="M706" s="70"/>
      <c r="N706" s="96"/>
      <c r="O706" s="61"/>
      <c r="P706" s="61"/>
      <c r="Q706" s="61"/>
      <c r="R706" s="61"/>
      <c r="S706" s="61"/>
      <c r="T706" s="61"/>
      <c r="U706" s="61"/>
      <c r="V706" s="866"/>
      <c r="W706" s="862"/>
      <c r="X706" s="862"/>
      <c r="Y706" s="862"/>
      <c r="Z706" s="862"/>
      <c r="AA706" s="863"/>
      <c r="AE706" s="9">
        <v>1</v>
      </c>
    </row>
    <row r="707" spans="2:31" ht="15.75">
      <c r="B707" s="780"/>
      <c r="C707" s="780"/>
      <c r="D707" s="780"/>
      <c r="E707" s="780"/>
      <c r="F707" s="780"/>
      <c r="G707" s="780"/>
      <c r="H707" s="742"/>
      <c r="I707" s="742"/>
      <c r="J707" s="742"/>
      <c r="K707" s="780"/>
      <c r="L707" s="780"/>
      <c r="M707" s="70"/>
      <c r="N707" s="96"/>
      <c r="O707" s="61"/>
      <c r="P707" s="61"/>
      <c r="Q707" s="61"/>
      <c r="R707" s="61"/>
      <c r="S707" s="61"/>
      <c r="T707" s="61"/>
      <c r="U707" s="61"/>
      <c r="V707" s="133"/>
      <c r="W707" s="133"/>
      <c r="X707" s="133"/>
      <c r="Y707" s="133"/>
      <c r="Z707" s="133"/>
      <c r="AA707" s="229"/>
      <c r="AE707" s="9">
        <v>1</v>
      </c>
    </row>
    <row r="708" spans="2:31" ht="15.75">
      <c r="B708" s="780"/>
      <c r="C708" s="780"/>
      <c r="D708" s="780"/>
      <c r="E708" s="780"/>
      <c r="F708" s="780"/>
      <c r="G708" s="780"/>
      <c r="H708" s="742"/>
      <c r="I708" s="742"/>
      <c r="J708" s="742"/>
      <c r="K708" s="780"/>
      <c r="L708" s="780"/>
      <c r="M708" s="70" t="str">
        <f>IF(ISBLANK(N708),"",LARGE(M699:M707,1)+1)</f>
        <v/>
      </c>
      <c r="N708" s="96"/>
      <c r="O708" s="61"/>
      <c r="P708" s="61"/>
      <c r="Q708" s="61"/>
      <c r="R708" s="61"/>
      <c r="S708" s="61"/>
      <c r="T708" s="61"/>
      <c r="U708" s="61"/>
      <c r="V708" s="133"/>
      <c r="W708" s="133"/>
      <c r="X708" s="133"/>
      <c r="Y708" s="133"/>
      <c r="Z708" s="133"/>
      <c r="AA708" s="229"/>
      <c r="AE708" s="9">
        <v>1</v>
      </c>
    </row>
    <row r="709" spans="2:31" ht="15.75">
      <c r="B709" s="780"/>
      <c r="C709" s="780"/>
      <c r="D709" s="780"/>
      <c r="E709" s="780"/>
      <c r="F709" s="780"/>
      <c r="G709" s="780"/>
      <c r="H709" s="742"/>
      <c r="I709" s="742"/>
      <c r="J709" s="742"/>
      <c r="K709" s="780"/>
      <c r="L709" s="780"/>
      <c r="M709" s="70" t="str">
        <f>IF(ISBLANK(N709),"",LARGE(M699:M708,1)+1)</f>
        <v/>
      </c>
      <c r="N709" s="96"/>
      <c r="O709" s="61"/>
      <c r="P709" s="61"/>
      <c r="Q709" s="61"/>
      <c r="R709" s="61"/>
      <c r="S709" s="61"/>
      <c r="T709" s="61"/>
      <c r="U709" s="61"/>
      <c r="V709" s="133"/>
      <c r="W709" s="133"/>
      <c r="X709" s="133"/>
      <c r="Y709" s="133"/>
      <c r="Z709" s="133"/>
      <c r="AA709" s="229"/>
      <c r="AE709" s="9">
        <v>1</v>
      </c>
    </row>
    <row r="710" spans="2:31" ht="15.75">
      <c r="B710" s="780"/>
      <c r="C710" s="780"/>
      <c r="D710" s="780"/>
      <c r="E710" s="780"/>
      <c r="F710" s="780"/>
      <c r="G710" s="780"/>
      <c r="H710" s="742"/>
      <c r="I710" s="742"/>
      <c r="J710" s="742"/>
      <c r="K710" s="780"/>
      <c r="L710" s="780"/>
      <c r="M710" s="70" t="str">
        <f>IF(ISBLANK(N710),"",LARGE(M699:M709,1)+1)</f>
        <v/>
      </c>
      <c r="N710" s="96"/>
      <c r="O710" s="61"/>
      <c r="P710" s="61"/>
      <c r="Q710" s="61"/>
      <c r="R710" s="61"/>
      <c r="S710" s="61"/>
      <c r="T710" s="61"/>
      <c r="U710" s="61"/>
      <c r="V710" s="133"/>
      <c r="W710" s="133"/>
      <c r="X710" s="133"/>
      <c r="Y710" s="133"/>
      <c r="Z710" s="133"/>
      <c r="AA710" s="229"/>
      <c r="AE710" s="9">
        <v>1</v>
      </c>
    </row>
    <row r="711" spans="2:31" ht="15.75">
      <c r="B711" s="780"/>
      <c r="C711" s="780"/>
      <c r="D711" s="780"/>
      <c r="E711" s="780"/>
      <c r="F711" s="780"/>
      <c r="G711" s="780"/>
      <c r="H711" s="742"/>
      <c r="I711" s="742"/>
      <c r="J711" s="742"/>
      <c r="K711" s="780"/>
      <c r="L711" s="780"/>
      <c r="M711" s="70" t="str">
        <f>IF(ISBLANK(N711),"",LARGE(M699:M710,1)+1)</f>
        <v/>
      </c>
      <c r="N711" s="96"/>
      <c r="O711" s="61"/>
      <c r="P711" s="61"/>
      <c r="Q711" s="61"/>
      <c r="R711" s="61"/>
      <c r="S711" s="61"/>
      <c r="T711" s="61"/>
      <c r="U711" s="61"/>
      <c r="V711" s="133"/>
      <c r="W711" s="133"/>
      <c r="X711" s="133"/>
      <c r="Y711" s="133"/>
      <c r="Z711" s="133"/>
      <c r="AA711" s="229"/>
      <c r="AE711" s="9">
        <v>1</v>
      </c>
    </row>
    <row r="712" spans="2:31" ht="15.75">
      <c r="B712" s="742"/>
      <c r="C712" s="742"/>
      <c r="D712" s="742"/>
      <c r="E712" s="742"/>
      <c r="F712" s="742"/>
      <c r="G712" s="742"/>
      <c r="H712" s="742"/>
      <c r="I712" s="742"/>
      <c r="J712" s="742"/>
      <c r="K712" s="780"/>
      <c r="L712" s="780"/>
      <c r="M712" s="70" t="str">
        <f>IF(ISBLANK(N712),"",LARGE(M699:M711,1)+1)</f>
        <v/>
      </c>
      <c r="N712" s="96"/>
      <c r="O712" s="61"/>
      <c r="P712" s="61"/>
      <c r="Q712" s="61"/>
      <c r="R712" s="61"/>
      <c r="S712" s="61"/>
      <c r="T712" s="61"/>
      <c r="U712" s="61"/>
      <c r="V712" s="133"/>
      <c r="W712" s="133"/>
      <c r="X712" s="133"/>
      <c r="Y712" s="133"/>
      <c r="Z712" s="133"/>
      <c r="AA712" s="229"/>
      <c r="AE712" s="9">
        <v>1</v>
      </c>
    </row>
    <row r="713" spans="2:31" ht="15.75">
      <c r="B713" s="742"/>
      <c r="C713" s="742"/>
      <c r="D713" s="742"/>
      <c r="E713" s="742"/>
      <c r="F713" s="742"/>
      <c r="G713" s="742"/>
      <c r="H713" s="742"/>
      <c r="I713" s="742"/>
      <c r="J713" s="742"/>
      <c r="K713" s="780"/>
      <c r="L713" s="780"/>
      <c r="M713" s="70" t="str">
        <f>IF(ISBLANK(N713),"",LARGE(M699:M712,1)+1)</f>
        <v/>
      </c>
      <c r="N713" s="96"/>
      <c r="O713" s="61"/>
      <c r="P713" s="61"/>
      <c r="Q713" s="61"/>
      <c r="R713" s="61"/>
      <c r="S713" s="61"/>
      <c r="T713" s="61"/>
      <c r="U713" s="61"/>
      <c r="V713" s="133"/>
      <c r="W713" s="133"/>
      <c r="X713" s="133"/>
      <c r="Y713" s="133"/>
      <c r="Z713" s="133"/>
      <c r="AA713" s="229"/>
      <c r="AE713" s="9">
        <v>1</v>
      </c>
    </row>
    <row r="714" spans="2:31" ht="15.75">
      <c r="B714" s="742"/>
      <c r="C714" s="742"/>
      <c r="D714" s="742"/>
      <c r="E714" s="742"/>
      <c r="F714" s="742"/>
      <c r="G714" s="742"/>
      <c r="H714" s="742"/>
      <c r="I714" s="742"/>
      <c r="J714" s="742"/>
      <c r="K714" s="780"/>
      <c r="L714" s="780"/>
      <c r="M714" s="70" t="str">
        <f>IF(ISBLANK(N714),"",LARGE(M699:M713,1)+1)</f>
        <v/>
      </c>
      <c r="N714" s="96"/>
      <c r="O714" s="61"/>
      <c r="P714" s="61"/>
      <c r="Q714" s="61"/>
      <c r="R714" s="61"/>
      <c r="S714" s="61"/>
      <c r="T714" s="61"/>
      <c r="U714" s="61"/>
      <c r="V714" s="133"/>
      <c r="W714" s="133"/>
      <c r="X714" s="133"/>
      <c r="Y714" s="133"/>
      <c r="Z714" s="133"/>
      <c r="AA714" s="229"/>
      <c r="AE714" s="9">
        <v>1</v>
      </c>
    </row>
    <row r="715" spans="2:31" ht="15.75">
      <c r="B715" s="742"/>
      <c r="C715" s="742"/>
      <c r="D715" s="742"/>
      <c r="E715" s="742"/>
      <c r="F715" s="742"/>
      <c r="G715" s="742"/>
      <c r="H715" s="742"/>
      <c r="I715" s="742"/>
      <c r="J715" s="742"/>
      <c r="K715" s="780"/>
      <c r="L715" s="780"/>
      <c r="M715" s="70" t="str">
        <f>IF(ISBLANK(N715),"",LARGE(M699:M714,1)+1)</f>
        <v/>
      </c>
      <c r="N715" s="96"/>
      <c r="O715" s="61"/>
      <c r="P715" s="61"/>
      <c r="Q715" s="61"/>
      <c r="R715" s="61"/>
      <c r="S715" s="61"/>
      <c r="T715" s="61"/>
      <c r="U715" s="61"/>
      <c r="V715" s="133"/>
      <c r="W715" s="133"/>
      <c r="X715" s="133"/>
      <c r="Y715" s="133"/>
      <c r="Z715" s="133"/>
      <c r="AA715" s="229"/>
      <c r="AE715" s="9">
        <v>1</v>
      </c>
    </row>
    <row r="716" spans="2:31" ht="15.75">
      <c r="B716" s="742"/>
      <c r="C716" s="742"/>
      <c r="D716" s="742"/>
      <c r="E716" s="742"/>
      <c r="F716" s="742"/>
      <c r="G716" s="742"/>
      <c r="H716" s="742"/>
      <c r="I716" s="742"/>
      <c r="J716" s="742"/>
      <c r="K716" s="780"/>
      <c r="L716" s="780"/>
      <c r="M716" s="70" t="str">
        <f>IF(ISBLANK(N716),"",LARGE(M699:M715,1)+1)</f>
        <v/>
      </c>
      <c r="N716" s="96"/>
      <c r="O716" s="61"/>
      <c r="P716" s="61"/>
      <c r="Q716" s="61"/>
      <c r="R716" s="61"/>
      <c r="S716" s="61"/>
      <c r="T716" s="61"/>
      <c r="U716" s="61"/>
      <c r="V716" s="133"/>
      <c r="W716" s="133"/>
      <c r="X716" s="133"/>
      <c r="Y716" s="133"/>
      <c r="Z716" s="133"/>
      <c r="AA716" s="229"/>
      <c r="AE716" s="9">
        <v>1</v>
      </c>
    </row>
    <row r="717" spans="2:31" ht="15.75">
      <c r="B717" s="742"/>
      <c r="C717" s="742"/>
      <c r="D717" s="742"/>
      <c r="E717" s="742"/>
      <c r="F717" s="742"/>
      <c r="G717" s="742"/>
      <c r="H717" s="742"/>
      <c r="I717" s="742"/>
      <c r="J717" s="742"/>
      <c r="K717" s="780"/>
      <c r="L717" s="780"/>
      <c r="M717" s="70" t="str">
        <f>IF(ISBLANK(N717),"",LARGE(M699:M716,1)+1)</f>
        <v/>
      </c>
      <c r="N717" s="96"/>
      <c r="O717" s="61"/>
      <c r="P717" s="61"/>
      <c r="Q717" s="61"/>
      <c r="R717" s="61"/>
      <c r="S717" s="61"/>
      <c r="T717" s="61"/>
      <c r="U717" s="61"/>
      <c r="V717" s="133"/>
      <c r="W717" s="133"/>
      <c r="X717" s="133"/>
      <c r="Y717" s="133"/>
      <c r="Z717" s="133"/>
      <c r="AA717" s="229"/>
      <c r="AE717" s="9">
        <v>1</v>
      </c>
    </row>
    <row r="718" spans="2:31" ht="15.75">
      <c r="B718" s="742"/>
      <c r="C718" s="742"/>
      <c r="D718" s="742"/>
      <c r="E718" s="742"/>
      <c r="F718" s="742"/>
      <c r="G718" s="742"/>
      <c r="H718" s="742"/>
      <c r="I718" s="742"/>
      <c r="J718" s="742"/>
      <c r="K718" s="780"/>
      <c r="L718" s="780"/>
      <c r="M718" s="90" t="s">
        <v>118</v>
      </c>
      <c r="N718" s="91"/>
      <c r="O718" s="91"/>
      <c r="P718" s="91"/>
      <c r="Q718" s="91"/>
      <c r="R718" s="91"/>
      <c r="S718" s="91"/>
      <c r="T718" s="91"/>
      <c r="U718" s="91"/>
      <c r="V718" s="91"/>
      <c r="W718" s="91"/>
      <c r="X718" s="91"/>
      <c r="Y718" s="91"/>
      <c r="Z718" s="91"/>
      <c r="AA718" s="828" t="s">
        <v>118</v>
      </c>
      <c r="AE718" s="9">
        <v>1</v>
      </c>
    </row>
    <row r="719" spans="2:31" ht="15.75">
      <c r="B719" s="742"/>
      <c r="C719" s="742"/>
      <c r="D719" s="742"/>
      <c r="E719" s="742"/>
      <c r="F719" s="742"/>
      <c r="G719" s="742"/>
      <c r="H719" s="742"/>
      <c r="I719" s="742"/>
      <c r="J719" s="742"/>
      <c r="K719" s="780"/>
      <c r="L719" s="780"/>
      <c r="M719" s="805" t="s">
        <v>593</v>
      </c>
      <c r="N719" s="96"/>
      <c r="O719" s="61"/>
      <c r="P719" s="61"/>
      <c r="Q719" s="61"/>
      <c r="R719" s="61"/>
      <c r="S719" s="61"/>
      <c r="T719" s="61"/>
      <c r="U719" s="61"/>
      <c r="V719" s="61"/>
      <c r="W719" s="61"/>
      <c r="X719" s="61"/>
      <c r="Y719" s="126"/>
      <c r="Z719" s="126"/>
      <c r="AA719" s="915" t="s">
        <v>621</v>
      </c>
      <c r="AE719" s="9">
        <v>1</v>
      </c>
    </row>
    <row r="720" spans="2:31" ht="15.75">
      <c r="B720" s="742"/>
      <c r="C720" s="742"/>
      <c r="D720" s="742"/>
      <c r="E720" s="742"/>
      <c r="F720" s="742"/>
      <c r="G720" s="742"/>
      <c r="H720" s="742"/>
      <c r="I720" s="742"/>
      <c r="J720" s="742"/>
      <c r="K720" s="780"/>
      <c r="L720" s="780"/>
      <c r="M720" s="84">
        <v>0</v>
      </c>
      <c r="N720" s="96"/>
      <c r="O720" s="61"/>
      <c r="P720" s="61"/>
      <c r="Q720" s="61"/>
      <c r="R720" s="61"/>
      <c r="S720" s="61"/>
      <c r="T720" s="61"/>
      <c r="U720" s="61"/>
      <c r="V720" s="61"/>
      <c r="W720" s="61"/>
      <c r="X720" s="61"/>
      <c r="Y720" s="61"/>
      <c r="Z720" s="916">
        <v>10</v>
      </c>
      <c r="AA720" s="917" t="s">
        <v>235</v>
      </c>
      <c r="AE720" s="9">
        <v>1</v>
      </c>
    </row>
    <row r="721" spans="2:31" ht="15.75">
      <c r="B721" s="742"/>
      <c r="C721" s="742"/>
      <c r="D721" s="742"/>
      <c r="E721" s="742"/>
      <c r="F721" s="742"/>
      <c r="G721" s="742"/>
      <c r="H721" s="742"/>
      <c r="I721" s="742"/>
      <c r="J721" s="742"/>
      <c r="K721" s="780"/>
      <c r="L721" s="780"/>
      <c r="M721" s="70" t="str">
        <f>IF(ISBLANK(N721),"",LARGE(M720:M720,1)+1)</f>
        <v/>
      </c>
      <c r="N721" s="96"/>
      <c r="O721" s="61"/>
      <c r="P721" s="61"/>
      <c r="Q721" s="61"/>
      <c r="R721" s="61"/>
      <c r="S721" s="61"/>
      <c r="T721" s="61"/>
      <c r="U721" s="61"/>
      <c r="V721" s="61"/>
      <c r="W721" s="61"/>
      <c r="X721" s="61"/>
      <c r="Y721" s="61"/>
      <c r="Z721" s="918">
        <v>15</v>
      </c>
      <c r="AA721" s="244" t="s">
        <v>236</v>
      </c>
      <c r="AE721" s="9">
        <v>1</v>
      </c>
    </row>
    <row r="722" spans="2:31" ht="15.75">
      <c r="B722" s="742"/>
      <c r="C722" s="742"/>
      <c r="D722" s="742"/>
      <c r="E722" s="742"/>
      <c r="F722" s="742"/>
      <c r="G722" s="742"/>
      <c r="H722" s="742"/>
      <c r="I722" s="742"/>
      <c r="J722" s="742"/>
      <c r="K722" s="780"/>
      <c r="L722" s="780"/>
      <c r="M722" s="70" t="str">
        <f>IF(ISBLANK(N722),"",LARGE(M720:M721,1)+1)</f>
        <v/>
      </c>
      <c r="N722" s="96"/>
      <c r="O722" s="61"/>
      <c r="P722" s="61"/>
      <c r="Q722" s="61"/>
      <c r="R722" s="61"/>
      <c r="S722" s="61"/>
      <c r="T722" s="61"/>
      <c r="U722" s="61"/>
      <c r="V722" s="61"/>
      <c r="W722" s="61"/>
      <c r="X722" s="61"/>
      <c r="Y722" s="61"/>
      <c r="Z722" s="919">
        <f>IF(Z720=0,0,IF(Z721=0,0,Z721-Z720))</f>
        <v>5</v>
      </c>
      <c r="AA722" s="245" t="s">
        <v>237</v>
      </c>
      <c r="AE722" s="9">
        <v>1</v>
      </c>
    </row>
    <row r="723" spans="2:31" ht="15.75">
      <c r="B723" s="742"/>
      <c r="C723" s="742"/>
      <c r="D723" s="742"/>
      <c r="E723" s="742"/>
      <c r="F723" s="742"/>
      <c r="G723" s="742"/>
      <c r="H723" s="742"/>
      <c r="I723" s="742"/>
      <c r="J723" s="742"/>
      <c r="K723" s="780"/>
      <c r="L723" s="780"/>
      <c r="M723" s="70" t="str">
        <f>IF(ISBLANK(N723),"",LARGE(M720:M722,1)+1)</f>
        <v/>
      </c>
      <c r="N723" s="96"/>
      <c r="O723" s="61"/>
      <c r="P723" s="61"/>
      <c r="Q723" s="61"/>
      <c r="R723" s="61"/>
      <c r="S723" s="61"/>
      <c r="T723" s="61"/>
      <c r="U723" s="61"/>
      <c r="V723" s="61"/>
      <c r="W723" s="61"/>
      <c r="X723" s="61"/>
      <c r="Y723" s="61"/>
      <c r="Z723" s="920">
        <f>IF(Z720=0,0,IF(ISBLANK(Z720),0,(Z722/Z720)*100))</f>
        <v>50</v>
      </c>
      <c r="AA723" s="245" t="s">
        <v>238</v>
      </c>
      <c r="AE723" s="9">
        <v>1</v>
      </c>
    </row>
    <row r="724" spans="2:31" ht="15.75">
      <c r="B724" s="742"/>
      <c r="C724" s="742"/>
      <c r="D724" s="742"/>
      <c r="E724" s="742"/>
      <c r="F724" s="742"/>
      <c r="G724" s="742"/>
      <c r="H724" s="742"/>
      <c r="I724" s="742"/>
      <c r="J724" s="742"/>
      <c r="K724" s="780"/>
      <c r="L724" s="780"/>
      <c r="M724" s="70" t="str">
        <f>IF(ISBLANK(N724),"",LARGE(M720:M723,1)+1)</f>
        <v/>
      </c>
      <c r="N724" s="96"/>
      <c r="O724" s="61"/>
      <c r="P724" s="61"/>
      <c r="Q724" s="61"/>
      <c r="R724" s="61"/>
      <c r="S724" s="61"/>
      <c r="T724" s="61"/>
      <c r="U724" s="61"/>
      <c r="V724" s="61"/>
      <c r="W724" s="61"/>
      <c r="X724" s="61"/>
      <c r="Y724" s="61"/>
      <c r="Z724" s="921">
        <v>10</v>
      </c>
      <c r="AA724" s="243" t="s">
        <v>235</v>
      </c>
      <c r="AE724" s="9">
        <v>1</v>
      </c>
    </row>
    <row r="725" spans="2:31" ht="15.75">
      <c r="B725" s="742"/>
      <c r="C725" s="742"/>
      <c r="D725" s="742"/>
      <c r="E725" s="742"/>
      <c r="F725" s="742"/>
      <c r="G725" s="742"/>
      <c r="H725" s="742"/>
      <c r="I725" s="742"/>
      <c r="J725" s="742"/>
      <c r="K725" s="780"/>
      <c r="L725" s="780"/>
      <c r="M725" s="70" t="str">
        <f>IF(ISBLANK(N725),"",LARGE(M720:M724,1)+1)</f>
        <v/>
      </c>
      <c r="N725" s="96"/>
      <c r="O725" s="61"/>
      <c r="P725" s="61"/>
      <c r="Q725" s="61"/>
      <c r="R725" s="61"/>
      <c r="S725" s="61"/>
      <c r="T725" s="61"/>
      <c r="U725" s="61"/>
      <c r="V725" s="61"/>
      <c r="W725" s="61"/>
      <c r="X725" s="61"/>
      <c r="Y725" s="61"/>
      <c r="Z725" s="922">
        <v>50</v>
      </c>
      <c r="AA725" s="246" t="s">
        <v>238</v>
      </c>
      <c r="AE725" s="9">
        <v>1</v>
      </c>
    </row>
    <row r="726" spans="2:31" ht="15.75">
      <c r="B726" s="742"/>
      <c r="C726" s="742"/>
      <c r="D726" s="742"/>
      <c r="E726" s="742"/>
      <c r="F726" s="742"/>
      <c r="G726" s="742"/>
      <c r="H726" s="742"/>
      <c r="I726" s="742"/>
      <c r="J726" s="742"/>
      <c r="K726" s="780"/>
      <c r="L726" s="780"/>
      <c r="M726" s="70" t="str">
        <f>IF(ISBLANK(N726),"",LARGE(M720:M725,1)+1)</f>
        <v/>
      </c>
      <c r="N726" s="96"/>
      <c r="O726" s="61"/>
      <c r="P726" s="61"/>
      <c r="Q726" s="61"/>
      <c r="R726" s="61"/>
      <c r="S726" s="61"/>
      <c r="T726" s="61"/>
      <c r="U726" s="61"/>
      <c r="V726" s="61"/>
      <c r="W726" s="61"/>
      <c r="X726" s="61"/>
      <c r="Y726" s="61"/>
      <c r="Z726" s="919">
        <f>Z724*Z725%</f>
        <v>5</v>
      </c>
      <c r="AA726" s="245" t="s">
        <v>237</v>
      </c>
      <c r="AE726" s="9">
        <v>1</v>
      </c>
    </row>
    <row r="727" spans="2:31" ht="15.75">
      <c r="B727" s="742"/>
      <c r="C727" s="742"/>
      <c r="D727" s="742"/>
      <c r="E727" s="742"/>
      <c r="F727" s="742"/>
      <c r="G727" s="742"/>
      <c r="H727" s="742"/>
      <c r="I727" s="742"/>
      <c r="J727" s="742"/>
      <c r="K727" s="780"/>
      <c r="L727" s="780"/>
      <c r="M727" s="70" t="str">
        <f>IF(ISBLANK(N727),"",LARGE(M720:M726,1)+1)</f>
        <v/>
      </c>
      <c r="N727" s="96"/>
      <c r="O727" s="61"/>
      <c r="P727" s="61"/>
      <c r="Q727" s="61"/>
      <c r="R727" s="61"/>
      <c r="S727" s="61"/>
      <c r="T727" s="61"/>
      <c r="U727" s="61"/>
      <c r="V727" s="61"/>
      <c r="W727" s="61"/>
      <c r="X727" s="61"/>
      <c r="Y727" s="61"/>
      <c r="Z727" s="923">
        <f>((Z724*Z725)/100)+Z724</f>
        <v>15</v>
      </c>
      <c r="AA727" s="247" t="s">
        <v>236</v>
      </c>
      <c r="AE727" s="9">
        <v>1</v>
      </c>
    </row>
    <row r="728" spans="2:31" ht="15.75">
      <c r="B728" s="742"/>
      <c r="C728" s="742"/>
      <c r="D728" s="742"/>
      <c r="E728" s="742"/>
      <c r="F728" s="742"/>
      <c r="G728" s="742"/>
      <c r="H728" s="742"/>
      <c r="I728" s="742"/>
      <c r="J728" s="742"/>
      <c r="K728" s="780"/>
      <c r="L728" s="780"/>
      <c r="M728" s="70" t="str">
        <f>IF(ISBLANK(N728),"",LARGE(M720:M727,1)+1)</f>
        <v/>
      </c>
      <c r="N728" s="96"/>
      <c r="O728" s="61"/>
      <c r="P728" s="61"/>
      <c r="Q728" s="61"/>
      <c r="R728" s="61"/>
      <c r="S728" s="61"/>
      <c r="T728" s="61"/>
      <c r="U728" s="61"/>
      <c r="V728" s="61"/>
      <c r="W728" s="61"/>
      <c r="X728" s="61"/>
      <c r="Y728" s="61"/>
      <c r="Z728" s="924"/>
      <c r="AA728" s="248"/>
      <c r="AE728" s="9">
        <v>1</v>
      </c>
    </row>
    <row r="729" spans="2:31" ht="15.75">
      <c r="B729" s="742"/>
      <c r="C729" s="742"/>
      <c r="D729" s="742"/>
      <c r="E729" s="742"/>
      <c r="F729" s="742"/>
      <c r="G729" s="742"/>
      <c r="H729" s="742"/>
      <c r="I729" s="742"/>
      <c r="J729" s="742"/>
      <c r="K729" s="780"/>
      <c r="L729" s="780"/>
      <c r="M729" s="70" t="str">
        <f>IF(ISBLANK(N729),"",LARGE(M720:M728,1)+1)</f>
        <v/>
      </c>
      <c r="N729" s="96"/>
      <c r="O729" s="61"/>
      <c r="P729" s="61"/>
      <c r="Q729" s="61"/>
      <c r="R729" s="61"/>
      <c r="S729" s="61"/>
      <c r="T729" s="61"/>
      <c r="U729" s="61"/>
      <c r="V729" s="61"/>
      <c r="W729" s="61"/>
      <c r="X729" s="61"/>
      <c r="Y729" s="61"/>
      <c r="Z729" s="925">
        <v>2</v>
      </c>
      <c r="AA729" s="249" t="s">
        <v>239</v>
      </c>
      <c r="AE729" s="9">
        <v>1</v>
      </c>
    </row>
    <row r="730" spans="2:31" ht="15.75">
      <c r="B730" s="742"/>
      <c r="C730" s="742"/>
      <c r="D730" s="742"/>
      <c r="E730" s="742"/>
      <c r="F730" s="742"/>
      <c r="G730" s="742"/>
      <c r="H730" s="742"/>
      <c r="I730" s="742"/>
      <c r="J730" s="742"/>
      <c r="K730" s="780"/>
      <c r="L730" s="780"/>
      <c r="M730" s="70" t="str">
        <f>IF(ISBLANK(N730),"",LARGE(M720:M729,1)+1)</f>
        <v/>
      </c>
      <c r="N730" s="96"/>
      <c r="O730" s="61"/>
      <c r="P730" s="61"/>
      <c r="Q730" s="61"/>
      <c r="R730" s="61"/>
      <c r="S730" s="61"/>
      <c r="T730" s="61"/>
      <c r="U730" s="61"/>
      <c r="V730" s="61"/>
      <c r="W730" s="61"/>
      <c r="X730" s="61"/>
      <c r="Y730" s="61"/>
      <c r="Z730" s="926">
        <v>1</v>
      </c>
      <c r="AA730" s="250" t="s">
        <v>240</v>
      </c>
      <c r="AE730" s="9">
        <v>1</v>
      </c>
    </row>
    <row r="731" spans="2:31" ht="15.75">
      <c r="B731" s="742"/>
      <c r="C731" s="742"/>
      <c r="D731" s="742"/>
      <c r="E731" s="742"/>
      <c r="F731" s="742"/>
      <c r="G731" s="742"/>
      <c r="H731" s="742"/>
      <c r="I731" s="742"/>
      <c r="J731" s="742"/>
      <c r="K731" s="780"/>
      <c r="L731" s="780"/>
      <c r="M731" s="70" t="str">
        <f>IF(ISBLANK(N731),"",LARGE(M720:M730,1)+1)</f>
        <v/>
      </c>
      <c r="N731" s="96"/>
      <c r="O731" s="61"/>
      <c r="P731" s="61"/>
      <c r="Q731" s="61"/>
      <c r="R731" s="61"/>
      <c r="S731" s="61"/>
      <c r="T731" s="61"/>
      <c r="U731" s="61"/>
      <c r="V731" s="61"/>
      <c r="W731" s="61"/>
      <c r="X731" s="61"/>
      <c r="Y731" s="61"/>
      <c r="Z731" s="927">
        <f>IF(Z729=0,0,IF(Z730=0,0,Z729-Z730))</f>
        <v>1</v>
      </c>
      <c r="AA731" s="245" t="s">
        <v>241</v>
      </c>
      <c r="AE731" s="9">
        <v>1</v>
      </c>
    </row>
    <row r="732" spans="2:31" ht="15.75">
      <c r="B732" s="742"/>
      <c r="C732" s="742"/>
      <c r="D732" s="742"/>
      <c r="E732" s="742"/>
      <c r="F732" s="742"/>
      <c r="G732" s="742"/>
      <c r="H732" s="742"/>
      <c r="I732" s="742"/>
      <c r="J732" s="742"/>
      <c r="K732" s="780"/>
      <c r="L732" s="780"/>
      <c r="M732" s="70" t="str">
        <f>IF(ISBLANK(N732),"",LARGE(M720:M731,1)+1)</f>
        <v/>
      </c>
      <c r="N732" s="96"/>
      <c r="O732" s="61"/>
      <c r="P732" s="61"/>
      <c r="Q732" s="61"/>
      <c r="R732" s="61"/>
      <c r="S732" s="61"/>
      <c r="T732" s="61"/>
      <c r="U732" s="61"/>
      <c r="V732" s="61"/>
      <c r="W732" s="61"/>
      <c r="X732" s="61"/>
      <c r="Y732" s="61"/>
      <c r="Z732" s="928">
        <f>IF(Z729=0,0,Z731/Z729)</f>
        <v>0.5</v>
      </c>
      <c r="AA732" s="245" t="s">
        <v>242</v>
      </c>
      <c r="AE732" s="9">
        <v>1</v>
      </c>
    </row>
    <row r="733" spans="2:31" ht="15.75">
      <c r="B733" s="742"/>
      <c r="C733" s="742"/>
      <c r="D733" s="742"/>
      <c r="E733" s="742"/>
      <c r="F733" s="742"/>
      <c r="G733" s="742"/>
      <c r="H733" s="742"/>
      <c r="I733" s="742"/>
      <c r="J733" s="742"/>
      <c r="K733" s="780"/>
      <c r="L733" s="780"/>
      <c r="M733" s="70" t="str">
        <f>IF(ISBLANK(N733),"",LARGE(M720:M732,1)+1)</f>
        <v/>
      </c>
      <c r="N733" s="96"/>
      <c r="O733" s="61"/>
      <c r="P733" s="61"/>
      <c r="Q733" s="61"/>
      <c r="R733" s="61"/>
      <c r="S733" s="61"/>
      <c r="T733" s="61"/>
      <c r="U733" s="61"/>
      <c r="V733" s="61"/>
      <c r="W733" s="61"/>
      <c r="X733" s="61"/>
      <c r="Y733" s="61"/>
      <c r="Z733" s="929">
        <v>50</v>
      </c>
      <c r="AA733" s="250" t="s">
        <v>243</v>
      </c>
      <c r="AE733" s="9">
        <v>1</v>
      </c>
    </row>
    <row r="734" spans="2:31" ht="15.75">
      <c r="B734" s="742"/>
      <c r="C734" s="742"/>
      <c r="D734" s="742"/>
      <c r="E734" s="742"/>
      <c r="F734" s="742"/>
      <c r="G734" s="742"/>
      <c r="H734" s="742"/>
      <c r="I734" s="742"/>
      <c r="J734" s="742"/>
      <c r="K734" s="780"/>
      <c r="L734" s="780"/>
      <c r="M734" s="70" t="str">
        <f>IF(ISBLANK(N734),"",LARGE(M720:M733,1)+1)</f>
        <v/>
      </c>
      <c r="N734" s="96"/>
      <c r="O734" s="61"/>
      <c r="P734" s="61"/>
      <c r="Q734" s="61"/>
      <c r="R734" s="61"/>
      <c r="S734" s="61"/>
      <c r="T734" s="61"/>
      <c r="U734" s="61"/>
      <c r="V734" s="61"/>
      <c r="W734" s="61"/>
      <c r="X734" s="61"/>
      <c r="Y734" s="61"/>
      <c r="Z734" s="927">
        <f>Z729*Z733%</f>
        <v>1</v>
      </c>
      <c r="AA734" s="245" t="s">
        <v>241</v>
      </c>
      <c r="AE734" s="9">
        <v>1</v>
      </c>
    </row>
    <row r="735" spans="2:31" ht="15.75">
      <c r="B735" s="742"/>
      <c r="C735" s="742"/>
      <c r="D735" s="742"/>
      <c r="E735" s="742"/>
      <c r="F735" s="742"/>
      <c r="G735" s="742"/>
      <c r="H735" s="742"/>
      <c r="I735" s="742"/>
      <c r="J735" s="742"/>
      <c r="K735" s="780"/>
      <c r="L735" s="780"/>
      <c r="M735" s="70" t="str">
        <f>IF(ISBLANK(N735),"",LARGE(M720:M734,1)+1)</f>
        <v/>
      </c>
      <c r="N735" s="96"/>
      <c r="O735" s="61"/>
      <c r="P735" s="61"/>
      <c r="Q735" s="61"/>
      <c r="R735" s="61"/>
      <c r="S735" s="61"/>
      <c r="T735" s="61"/>
      <c r="U735" s="61"/>
      <c r="V735" s="61"/>
      <c r="W735" s="61"/>
      <c r="X735" s="61"/>
      <c r="Y735" s="61"/>
      <c r="Z735" s="930">
        <f>Z729-Z734</f>
        <v>1</v>
      </c>
      <c r="AA735" s="931" t="s">
        <v>244</v>
      </c>
      <c r="AE735" s="9">
        <v>1</v>
      </c>
    </row>
    <row r="736" spans="2:31" ht="15.75">
      <c r="B736" s="742"/>
      <c r="C736" s="742"/>
      <c r="D736" s="742"/>
      <c r="E736" s="742"/>
      <c r="F736" s="742"/>
      <c r="G736" s="742"/>
      <c r="H736" s="742"/>
      <c r="I736" s="742"/>
      <c r="J736" s="742"/>
      <c r="K736" s="780"/>
      <c r="L736" s="780"/>
      <c r="M736" s="70" t="str">
        <f>IF(ISBLANK(N736),"",LARGE(M720:M735,1)+1)</f>
        <v/>
      </c>
      <c r="N736" s="96"/>
      <c r="O736" s="61"/>
      <c r="P736" s="61"/>
      <c r="Q736" s="61"/>
      <c r="R736" s="61"/>
      <c r="S736" s="61"/>
      <c r="T736" s="61"/>
      <c r="U736" s="61"/>
      <c r="V736" s="61"/>
      <c r="W736" s="61"/>
      <c r="X736" s="61"/>
      <c r="Y736" s="61"/>
      <c r="Z736" s="357"/>
      <c r="AA736" s="932"/>
      <c r="AE736" s="9">
        <v>1</v>
      </c>
    </row>
    <row r="737" spans="2:31" ht="15.75">
      <c r="B737" s="742"/>
      <c r="C737" s="742"/>
      <c r="D737" s="742"/>
      <c r="E737" s="742"/>
      <c r="F737" s="742"/>
      <c r="G737" s="742"/>
      <c r="H737" s="742"/>
      <c r="I737" s="742"/>
      <c r="J737" s="742"/>
      <c r="K737" s="780"/>
      <c r="L737" s="780"/>
      <c r="M737" s="70"/>
      <c r="N737" s="96"/>
      <c r="O737" s="61"/>
      <c r="P737" s="61"/>
      <c r="Q737" s="61"/>
      <c r="R737" s="61"/>
      <c r="S737" s="61"/>
      <c r="T737" s="61"/>
      <c r="U737" s="61"/>
      <c r="V737" s="61"/>
      <c r="W737" s="61"/>
      <c r="X737" s="61"/>
      <c r="Y737" s="61"/>
      <c r="Z737" s="61"/>
      <c r="AA737" s="69"/>
      <c r="AE737" s="9">
        <v>1</v>
      </c>
    </row>
    <row r="738" spans="2:31" ht="15.75">
      <c r="B738" s="742"/>
      <c r="C738" s="742"/>
      <c r="D738" s="742"/>
      <c r="E738" s="742"/>
      <c r="F738" s="742"/>
      <c r="G738" s="742"/>
      <c r="H738" s="742"/>
      <c r="I738" s="742"/>
      <c r="J738" s="742"/>
      <c r="K738" s="780"/>
      <c r="L738" s="780"/>
      <c r="M738" s="70"/>
      <c r="N738" s="96"/>
      <c r="O738" s="61"/>
      <c r="P738" s="61"/>
      <c r="Q738" s="61"/>
      <c r="R738" s="61"/>
      <c r="S738" s="61"/>
      <c r="T738" s="61"/>
      <c r="U738" s="61"/>
      <c r="V738" s="61"/>
      <c r="W738" s="61"/>
      <c r="X738" s="61"/>
      <c r="Y738" s="61"/>
      <c r="Z738" s="61"/>
      <c r="AA738" s="69"/>
      <c r="AE738" s="9">
        <v>1</v>
      </c>
    </row>
    <row r="739" spans="2:31" ht="15.75">
      <c r="B739" s="742"/>
      <c r="C739" s="742"/>
      <c r="D739" s="742"/>
      <c r="E739" s="742"/>
      <c r="F739" s="742"/>
      <c r="G739" s="742"/>
      <c r="H739" s="742"/>
      <c r="I739" s="742"/>
      <c r="J739" s="742"/>
      <c r="K739" s="780"/>
      <c r="L739" s="780"/>
      <c r="M739" s="90" t="s">
        <v>118</v>
      </c>
      <c r="N739" s="91"/>
      <c r="O739" s="91"/>
      <c r="P739" s="91"/>
      <c r="Q739" s="91"/>
      <c r="R739" s="91"/>
      <c r="S739" s="91"/>
      <c r="T739" s="91"/>
      <c r="U739" s="91"/>
      <c r="V739" s="91"/>
      <c r="W739" s="91"/>
      <c r="X739" s="91"/>
      <c r="Y739" s="91"/>
      <c r="Z739" s="91"/>
      <c r="AA739" s="828" t="s">
        <v>118</v>
      </c>
      <c r="AE739" s="9">
        <v>1</v>
      </c>
    </row>
    <row r="740" spans="2:31" ht="15.75">
      <c r="B740" s="742"/>
      <c r="C740" s="742"/>
      <c r="D740" s="742"/>
      <c r="E740" s="742"/>
      <c r="F740" s="742"/>
      <c r="G740" s="742"/>
      <c r="H740" s="742"/>
      <c r="I740" s="742"/>
      <c r="J740" s="742"/>
      <c r="K740" s="780"/>
      <c r="L740" s="780"/>
      <c r="M740" s="805" t="s">
        <v>593</v>
      </c>
      <c r="N740" s="96"/>
      <c r="O740" s="61"/>
      <c r="P740" s="61"/>
      <c r="Q740" s="61"/>
      <c r="R740" s="61"/>
      <c r="S740" s="61"/>
      <c r="T740" s="114"/>
      <c r="U740" s="114"/>
      <c r="V740" s="114"/>
      <c r="W740" s="114"/>
      <c r="X740" s="126"/>
      <c r="Y740" s="126"/>
      <c r="Z740" s="126"/>
      <c r="AA740" s="127" t="s">
        <v>245</v>
      </c>
      <c r="AE740" s="9">
        <v>1</v>
      </c>
    </row>
    <row r="741" spans="2:31" ht="15.75">
      <c r="B741" s="742"/>
      <c r="C741" s="742"/>
      <c r="D741" s="742"/>
      <c r="E741" s="742"/>
      <c r="F741" s="742"/>
      <c r="G741" s="742"/>
      <c r="H741" s="742"/>
      <c r="I741" s="742"/>
      <c r="J741" s="742"/>
      <c r="K741" s="780"/>
      <c r="L741" s="780"/>
      <c r="M741" s="179">
        <v>0</v>
      </c>
      <c r="N741" s="96"/>
      <c r="O741" s="61"/>
      <c r="P741" s="61"/>
      <c r="Q741" s="61"/>
      <c r="R741" s="61"/>
      <c r="S741" s="61"/>
      <c r="T741" s="61"/>
      <c r="U741" s="870"/>
      <c r="V741" s="251" t="s">
        <v>246</v>
      </c>
      <c r="W741" s="252">
        <v>175</v>
      </c>
      <c r="X741" s="253" t="s">
        <v>247</v>
      </c>
      <c r="Y741" s="130"/>
      <c r="Z741" s="124"/>
      <c r="AA741" s="125"/>
      <c r="AE741" s="9">
        <v>1</v>
      </c>
    </row>
    <row r="742" spans="2:31" ht="15.75">
      <c r="B742" s="742"/>
      <c r="C742" s="742"/>
      <c r="D742" s="742"/>
      <c r="E742" s="742"/>
      <c r="F742" s="742"/>
      <c r="G742" s="742"/>
      <c r="H742" s="742"/>
      <c r="I742" s="742"/>
      <c r="J742" s="742"/>
      <c r="K742" s="780"/>
      <c r="L742" s="780"/>
      <c r="M742" s="181"/>
      <c r="N742" s="96"/>
      <c r="O742" s="61"/>
      <c r="P742" s="61"/>
      <c r="Q742" s="61"/>
      <c r="R742" s="61"/>
      <c r="S742" s="61"/>
      <c r="T742" s="61"/>
      <c r="U742" s="75"/>
      <c r="V742" s="254" t="s">
        <v>248</v>
      </c>
      <c r="W742" s="255" t="s">
        <v>249</v>
      </c>
      <c r="X742" s="256" t="s">
        <v>250</v>
      </c>
      <c r="Y742" s="130" t="s">
        <v>636</v>
      </c>
      <c r="Z742" s="357" t="s">
        <v>89</v>
      </c>
      <c r="AA742" s="872" t="s">
        <v>267</v>
      </c>
      <c r="AE742" s="9">
        <v>1</v>
      </c>
    </row>
    <row r="743" spans="2:31" ht="15.75">
      <c r="B743" s="742"/>
      <c r="C743" s="742"/>
      <c r="D743" s="742"/>
      <c r="E743" s="742"/>
      <c r="F743" s="742"/>
      <c r="G743" s="742"/>
      <c r="H743" s="742"/>
      <c r="I743" s="742"/>
      <c r="J743" s="742"/>
      <c r="K743" s="780"/>
      <c r="L743" s="780"/>
      <c r="M743" s="181"/>
      <c r="N743" s="96"/>
      <c r="O743" s="61"/>
      <c r="P743" s="61"/>
      <c r="Q743" s="61"/>
      <c r="R743" s="61"/>
      <c r="S743" s="61"/>
      <c r="T743" s="61"/>
      <c r="U743" s="871" t="s">
        <v>251</v>
      </c>
      <c r="V743" s="257">
        <v>12</v>
      </c>
      <c r="W743" s="258">
        <v>1.5</v>
      </c>
      <c r="X743" s="259" t="s">
        <v>637</v>
      </c>
      <c r="Y743" s="867" t="str">
        <f t="shared" ref="Y743:Y751" si="41">IF(OR(V743="",Z743=0),"",INT(Z743/V743) &amp;""&amp; " de " &amp; V743 &amp;" "&amp;X743&amp;  IF(MOD(Z743,V743)&gt;0," + 1 " &amp; "de " &amp; TEXT(MOD(Z743,V743)&amp;" "&amp;X743,"0.00"),""))</f>
        <v>21 de 12 cuisse(s) + 1 de 10.5 cuisse(s)</v>
      </c>
      <c r="Z743" s="869">
        <f>W743*W741</f>
        <v>262.5</v>
      </c>
      <c r="AA743" s="868" t="s">
        <v>252</v>
      </c>
      <c r="AE743" s="9">
        <v>1</v>
      </c>
    </row>
    <row r="744" spans="2:31" ht="15.75">
      <c r="B744" s="742"/>
      <c r="C744" s="742"/>
      <c r="D744" s="742"/>
      <c r="E744" s="742"/>
      <c r="F744" s="742"/>
      <c r="G744" s="742"/>
      <c r="H744" s="742"/>
      <c r="I744" s="742"/>
      <c r="J744" s="742"/>
      <c r="K744" s="780"/>
      <c r="L744" s="780"/>
      <c r="M744" s="181"/>
      <c r="N744" s="96"/>
      <c r="O744" s="61"/>
      <c r="P744" s="61"/>
      <c r="Q744" s="61"/>
      <c r="R744" s="61"/>
      <c r="S744" s="61"/>
      <c r="T744" s="61"/>
      <c r="U744" s="871" t="s">
        <v>253</v>
      </c>
      <c r="V744" s="257">
        <v>24</v>
      </c>
      <c r="W744" s="258">
        <v>1</v>
      </c>
      <c r="X744" s="259" t="s">
        <v>637</v>
      </c>
      <c r="Y744" s="867" t="str">
        <f t="shared" si="41"/>
        <v>7 de 24 cuisse(s) + 1 de 7 cuisse(s)</v>
      </c>
      <c r="Z744" s="869">
        <f>W744*W741</f>
        <v>175</v>
      </c>
      <c r="AA744" s="868" t="s">
        <v>254</v>
      </c>
      <c r="AE744" s="9">
        <v>1</v>
      </c>
    </row>
    <row r="745" spans="2:31" ht="15.75">
      <c r="B745" s="742"/>
      <c r="C745" s="742"/>
      <c r="D745" s="742"/>
      <c r="E745" s="742"/>
      <c r="F745" s="742"/>
      <c r="G745" s="742"/>
      <c r="H745" s="742"/>
      <c r="I745" s="742"/>
      <c r="J745" s="742"/>
      <c r="K745" s="780"/>
      <c r="L745" s="780"/>
      <c r="M745" s="181"/>
      <c r="N745" s="96"/>
      <c r="O745" s="61"/>
      <c r="P745" s="61"/>
      <c r="Q745" s="61"/>
      <c r="R745" s="61"/>
      <c r="S745" s="61"/>
      <c r="T745" s="61"/>
      <c r="U745" s="871" t="s">
        <v>255</v>
      </c>
      <c r="V745" s="257">
        <v>25</v>
      </c>
      <c r="W745" s="258">
        <v>1</v>
      </c>
      <c r="X745" s="259" t="s">
        <v>638</v>
      </c>
      <c r="Y745" s="867" t="str">
        <f t="shared" si="41"/>
        <v>7 de 25 escalope(s)</v>
      </c>
      <c r="Z745" s="869">
        <f>W745*W741</f>
        <v>175</v>
      </c>
      <c r="AA745" s="868" t="s">
        <v>256</v>
      </c>
      <c r="AE745" s="9">
        <v>1</v>
      </c>
    </row>
    <row r="746" spans="2:31" ht="15.75">
      <c r="B746" s="742"/>
      <c r="C746" s="742"/>
      <c r="D746" s="742"/>
      <c r="E746" s="742"/>
      <c r="F746" s="742"/>
      <c r="G746" s="742"/>
      <c r="H746" s="742"/>
      <c r="I746" s="742"/>
      <c r="J746" s="742"/>
      <c r="K746" s="780"/>
      <c r="L746" s="780"/>
      <c r="M746" s="181"/>
      <c r="N746" s="96"/>
      <c r="O746" s="61"/>
      <c r="P746" s="61"/>
      <c r="Q746" s="61"/>
      <c r="R746" s="61"/>
      <c r="S746" s="61"/>
      <c r="T746" s="61"/>
      <c r="U746" s="871" t="s">
        <v>257</v>
      </c>
      <c r="V746" s="257">
        <v>60</v>
      </c>
      <c r="W746" s="258">
        <v>1</v>
      </c>
      <c r="X746" s="259" t="s">
        <v>639</v>
      </c>
      <c r="Y746" s="867" t="str">
        <f t="shared" si="41"/>
        <v>2 de 60 tranche(s) + 1 de 55 tranche(s)</v>
      </c>
      <c r="Z746" s="869">
        <f>W746*W741</f>
        <v>175</v>
      </c>
      <c r="AA746" s="868" t="s">
        <v>258</v>
      </c>
      <c r="AE746" s="9">
        <v>1</v>
      </c>
    </row>
    <row r="747" spans="2:31" ht="15.75">
      <c r="B747" s="742"/>
      <c r="C747" s="742"/>
      <c r="D747" s="742"/>
      <c r="E747" s="742"/>
      <c r="F747" s="742"/>
      <c r="G747" s="742"/>
      <c r="H747" s="742"/>
      <c r="I747" s="742"/>
      <c r="J747" s="742"/>
      <c r="K747" s="780"/>
      <c r="L747" s="780"/>
      <c r="M747" s="181"/>
      <c r="N747" s="96"/>
      <c r="O747" s="61"/>
      <c r="P747" s="61"/>
      <c r="Q747" s="61"/>
      <c r="R747" s="61"/>
      <c r="S747" s="61"/>
      <c r="T747" s="61"/>
      <c r="U747" s="871" t="s">
        <v>259</v>
      </c>
      <c r="V747" s="257">
        <v>25</v>
      </c>
      <c r="W747" s="258">
        <v>1</v>
      </c>
      <c r="X747" s="259" t="s">
        <v>260</v>
      </c>
      <c r="Y747" s="867" t="str">
        <f t="shared" si="41"/>
        <v>7 de 25 paupiettes</v>
      </c>
      <c r="Z747" s="869">
        <f>W747*W741</f>
        <v>175</v>
      </c>
      <c r="AA747" s="868" t="s">
        <v>261</v>
      </c>
      <c r="AE747" s="9">
        <v>1</v>
      </c>
    </row>
    <row r="748" spans="2:31" ht="15.75">
      <c r="B748" s="742"/>
      <c r="C748" s="742"/>
      <c r="D748" s="742"/>
      <c r="E748" s="742"/>
      <c r="F748" s="742"/>
      <c r="G748" s="742"/>
      <c r="H748" s="742"/>
      <c r="I748" s="742"/>
      <c r="J748" s="742"/>
      <c r="K748" s="780"/>
      <c r="L748" s="780"/>
      <c r="M748" s="181"/>
      <c r="N748" s="96"/>
      <c r="O748" s="61"/>
      <c r="P748" s="61"/>
      <c r="Q748" s="61"/>
      <c r="R748" s="61"/>
      <c r="S748" s="61"/>
      <c r="T748" s="61"/>
      <c r="U748" s="871" t="s">
        <v>262</v>
      </c>
      <c r="V748" s="257">
        <v>20</v>
      </c>
      <c r="W748" s="258">
        <v>1</v>
      </c>
      <c r="X748" s="259" t="s">
        <v>263</v>
      </c>
      <c r="Y748" s="867" t="str">
        <f t="shared" si="41"/>
        <v>8 de 20 tomates + 1 de 15 tomates</v>
      </c>
      <c r="Z748" s="869">
        <f>W748*W741</f>
        <v>175</v>
      </c>
      <c r="AA748" s="868" t="s">
        <v>252</v>
      </c>
      <c r="AE748" s="9">
        <v>1</v>
      </c>
    </row>
    <row r="749" spans="2:31" ht="15.75">
      <c r="B749" s="742"/>
      <c r="C749" s="742"/>
      <c r="D749" s="742"/>
      <c r="E749" s="742"/>
      <c r="F749" s="742"/>
      <c r="G749" s="742"/>
      <c r="H749" s="742"/>
      <c r="I749" s="742"/>
      <c r="J749" s="742"/>
      <c r="K749" s="780"/>
      <c r="L749" s="780"/>
      <c r="M749" s="181"/>
      <c r="N749" s="96"/>
      <c r="O749" s="61"/>
      <c r="P749" s="61"/>
      <c r="Q749" s="61"/>
      <c r="R749" s="61"/>
      <c r="S749" s="61"/>
      <c r="T749" s="61"/>
      <c r="U749" s="871" t="s">
        <v>264</v>
      </c>
      <c r="V749" s="257">
        <v>7.2</v>
      </c>
      <c r="W749" s="258">
        <v>0.18</v>
      </c>
      <c r="X749" s="259" t="s">
        <v>55</v>
      </c>
      <c r="Y749" s="867" t="str">
        <f t="shared" si="41"/>
        <v>4 de 7.2 kg + 1 de 2.7 kg</v>
      </c>
      <c r="Z749" s="869">
        <f>W749*W741</f>
        <v>31.5</v>
      </c>
      <c r="AA749" s="868" t="s">
        <v>254</v>
      </c>
      <c r="AE749" s="9">
        <v>1</v>
      </c>
    </row>
    <row r="750" spans="2:31" ht="15.75">
      <c r="B750" s="742"/>
      <c r="C750" s="742"/>
      <c r="D750" s="742"/>
      <c r="E750" s="742"/>
      <c r="F750" s="742"/>
      <c r="G750" s="742"/>
      <c r="H750" s="742"/>
      <c r="I750" s="742"/>
      <c r="J750" s="742"/>
      <c r="K750" s="780"/>
      <c r="L750" s="780"/>
      <c r="M750" s="181"/>
      <c r="N750" s="96"/>
      <c r="O750" s="61"/>
      <c r="P750" s="61"/>
      <c r="Q750" s="61"/>
      <c r="R750" s="61"/>
      <c r="S750" s="61"/>
      <c r="T750" s="61"/>
      <c r="U750" s="871" t="s">
        <v>265</v>
      </c>
      <c r="V750" s="257">
        <v>4</v>
      </c>
      <c r="W750" s="258">
        <v>0.18</v>
      </c>
      <c r="X750" s="259" t="s">
        <v>55</v>
      </c>
      <c r="Y750" s="867" t="str">
        <f t="shared" si="41"/>
        <v>7 de 4 kg + 1 de 3.5 kg</v>
      </c>
      <c r="Z750" s="869">
        <f>W750*W741</f>
        <v>31.5</v>
      </c>
      <c r="AA750" s="868" t="s">
        <v>256</v>
      </c>
      <c r="AE750" s="9">
        <v>1</v>
      </c>
    </row>
    <row r="751" spans="2:31" ht="15.75">
      <c r="B751" s="742"/>
      <c r="C751" s="742"/>
      <c r="D751" s="742"/>
      <c r="E751" s="742"/>
      <c r="F751" s="742"/>
      <c r="G751" s="742"/>
      <c r="H751" s="742"/>
      <c r="I751" s="742"/>
      <c r="J751" s="742"/>
      <c r="K751" s="780"/>
      <c r="L751" s="780"/>
      <c r="M751" s="181"/>
      <c r="N751" s="96"/>
      <c r="O751" s="61"/>
      <c r="P751" s="61"/>
      <c r="Q751" s="61"/>
      <c r="R751" s="61"/>
      <c r="S751" s="61"/>
      <c r="T751" s="61"/>
      <c r="U751" s="871" t="s">
        <v>266</v>
      </c>
      <c r="V751" s="257">
        <v>3</v>
      </c>
      <c r="W751" s="258">
        <v>0.18</v>
      </c>
      <c r="X751" s="259" t="s">
        <v>55</v>
      </c>
      <c r="Y751" s="867" t="str">
        <f t="shared" si="41"/>
        <v>10 de 3 kg + 1 de 1.5 kg</v>
      </c>
      <c r="Z751" s="869">
        <f>W751*W741</f>
        <v>31.5</v>
      </c>
      <c r="AA751" s="868" t="s">
        <v>258</v>
      </c>
      <c r="AE751" s="9">
        <v>1</v>
      </c>
    </row>
    <row r="752" spans="2:31" ht="15.75">
      <c r="B752" s="742"/>
      <c r="C752" s="742"/>
      <c r="D752" s="742"/>
      <c r="E752" s="742"/>
      <c r="F752" s="742"/>
      <c r="G752" s="742"/>
      <c r="H752" s="742"/>
      <c r="I752" s="742"/>
      <c r="J752" s="742"/>
      <c r="K752" s="780"/>
      <c r="L752" s="780"/>
      <c r="M752" s="181"/>
      <c r="N752" s="96"/>
      <c r="O752" s="61"/>
      <c r="P752" s="61"/>
      <c r="Q752" s="61"/>
      <c r="R752" s="61"/>
      <c r="S752" s="61"/>
      <c r="T752" s="182"/>
      <c r="U752" s="182"/>
      <c r="V752" s="182"/>
      <c r="W752" s="182"/>
      <c r="X752" s="182"/>
      <c r="Y752" s="182"/>
      <c r="Z752" s="182"/>
      <c r="AA752" s="873"/>
      <c r="AE752" s="9">
        <v>1</v>
      </c>
    </row>
    <row r="753" spans="2:31" ht="15.75">
      <c r="B753" s="742"/>
      <c r="C753" s="742"/>
      <c r="D753" s="742"/>
      <c r="E753" s="742"/>
      <c r="F753" s="742"/>
      <c r="G753" s="742"/>
      <c r="H753" s="742"/>
      <c r="I753" s="742"/>
      <c r="J753" s="742"/>
      <c r="K753" s="780"/>
      <c r="L753" s="780"/>
      <c r="M753" s="181"/>
      <c r="N753" s="96"/>
      <c r="O753" s="61"/>
      <c r="P753" s="61"/>
      <c r="Q753" s="61"/>
      <c r="R753" s="61"/>
      <c r="S753" s="61"/>
      <c r="T753" s="61"/>
      <c r="U753" s="61"/>
      <c r="V753" s="61"/>
      <c r="W753" s="61"/>
      <c r="X753" s="61"/>
      <c r="Y753" s="61"/>
      <c r="Z753" s="61"/>
      <c r="AA753" s="69"/>
      <c r="AE753" s="9">
        <v>1</v>
      </c>
    </row>
    <row r="754" spans="2:31" ht="15.75">
      <c r="B754" s="742"/>
      <c r="C754" s="742"/>
      <c r="D754" s="742"/>
      <c r="E754" s="742"/>
      <c r="F754" s="742"/>
      <c r="G754" s="742"/>
      <c r="H754" s="742"/>
      <c r="I754" s="742"/>
      <c r="J754" s="742"/>
      <c r="K754" s="780"/>
      <c r="L754" s="780"/>
      <c r="M754" s="181" t="str">
        <f>IF(ISBLANK(N754),"",LARGE(M741:M753,1)+1)</f>
        <v/>
      </c>
      <c r="N754" s="96"/>
      <c r="O754" s="61"/>
      <c r="P754" s="61"/>
      <c r="Q754" s="61"/>
      <c r="R754" s="61"/>
      <c r="S754" s="61"/>
      <c r="T754" s="61"/>
      <c r="U754" s="61"/>
      <c r="V754" s="61"/>
      <c r="W754" s="61"/>
      <c r="X754" s="61"/>
      <c r="Y754" s="61"/>
      <c r="Z754" s="61"/>
      <c r="AA754" s="69"/>
      <c r="AE754" s="9">
        <v>1</v>
      </c>
    </row>
    <row r="755" spans="2:31" ht="15.75">
      <c r="B755" s="742"/>
      <c r="C755" s="742"/>
      <c r="D755" s="742"/>
      <c r="E755" s="742"/>
      <c r="F755" s="742"/>
      <c r="G755" s="742"/>
      <c r="H755" s="742"/>
      <c r="I755" s="742"/>
      <c r="J755" s="742"/>
      <c r="K755" s="780"/>
      <c r="L755" s="780"/>
      <c r="M755" s="181" t="str">
        <f>IF(ISBLANK(N755),"",LARGE(M741:M754,1)+1)</f>
        <v/>
      </c>
      <c r="N755" s="96"/>
      <c r="O755" s="61"/>
      <c r="P755" s="61"/>
      <c r="Q755" s="61"/>
      <c r="R755" s="61"/>
      <c r="S755" s="61"/>
      <c r="T755" s="61"/>
      <c r="U755" s="61"/>
      <c r="V755" s="61"/>
      <c r="W755" s="61"/>
      <c r="X755" s="61"/>
      <c r="Y755" s="61"/>
      <c r="Z755" s="61"/>
      <c r="AA755" s="69"/>
      <c r="AE755" s="9">
        <v>1</v>
      </c>
    </row>
    <row r="756" spans="2:31" ht="15.75">
      <c r="B756" s="742"/>
      <c r="C756" s="742"/>
      <c r="D756" s="742"/>
      <c r="E756" s="742"/>
      <c r="F756" s="742"/>
      <c r="G756" s="742"/>
      <c r="H756" s="742"/>
      <c r="I756" s="742"/>
      <c r="J756" s="742"/>
      <c r="K756" s="780"/>
      <c r="L756" s="780"/>
      <c r="M756" s="181" t="str">
        <f>IF(ISBLANK(N756),"",LARGE(M741:M755,1)+1)</f>
        <v/>
      </c>
      <c r="N756" s="96"/>
      <c r="O756" s="61"/>
      <c r="P756" s="61"/>
      <c r="Q756" s="61"/>
      <c r="R756" s="61"/>
      <c r="S756" s="61"/>
      <c r="T756" s="61"/>
      <c r="U756" s="61"/>
      <c r="V756" s="61"/>
      <c r="W756" s="61"/>
      <c r="X756" s="61"/>
      <c r="Y756" s="61"/>
      <c r="Z756" s="61"/>
      <c r="AA756" s="69"/>
      <c r="AE756" s="9">
        <v>1</v>
      </c>
    </row>
    <row r="757" spans="2:31" ht="15.75">
      <c r="B757" s="742"/>
      <c r="C757" s="742"/>
      <c r="D757" s="742"/>
      <c r="E757" s="742"/>
      <c r="F757" s="742"/>
      <c r="G757" s="742"/>
      <c r="H757" s="742"/>
      <c r="I757" s="742"/>
      <c r="J757" s="742"/>
      <c r="K757" s="780"/>
      <c r="L757" s="780"/>
      <c r="M757" s="181" t="str">
        <f>IF(ISBLANK(N757),"",LARGE(M741:M756,1)+1)</f>
        <v/>
      </c>
      <c r="N757" s="96"/>
      <c r="O757" s="61"/>
      <c r="P757" s="61"/>
      <c r="Q757" s="61"/>
      <c r="R757" s="61"/>
      <c r="S757" s="61"/>
      <c r="T757" s="61"/>
      <c r="U757" s="61"/>
      <c r="V757" s="61"/>
      <c r="W757" s="61"/>
      <c r="X757" s="61"/>
      <c r="Y757" s="61"/>
      <c r="Z757" s="61"/>
      <c r="AA757" s="69"/>
      <c r="AE757" s="9">
        <v>1</v>
      </c>
    </row>
    <row r="758" spans="2:31" ht="15.75">
      <c r="B758" s="742"/>
      <c r="C758" s="742"/>
      <c r="D758" s="742"/>
      <c r="E758" s="742"/>
      <c r="F758" s="742"/>
      <c r="G758" s="742"/>
      <c r="H758" s="742"/>
      <c r="I758" s="742"/>
      <c r="J758" s="742"/>
      <c r="K758" s="780"/>
      <c r="L758" s="780"/>
      <c r="M758" s="181" t="str">
        <f>IF(ISBLANK(N758),"",LARGE(M741:M757,1)+1)</f>
        <v/>
      </c>
      <c r="N758" s="96"/>
      <c r="O758" s="61"/>
      <c r="P758" s="61"/>
      <c r="Q758" s="61"/>
      <c r="R758" s="61"/>
      <c r="S758" s="61"/>
      <c r="T758" s="61"/>
      <c r="U758" s="133"/>
      <c r="V758" s="133"/>
      <c r="W758" s="133"/>
      <c r="X758" s="133"/>
      <c r="Y758" s="133"/>
      <c r="Z758" s="133"/>
      <c r="AA758" s="229"/>
      <c r="AE758" s="9">
        <v>1</v>
      </c>
    </row>
    <row r="759" spans="2:31" ht="15.75">
      <c r="B759" s="742"/>
      <c r="C759" s="742"/>
      <c r="D759" s="742"/>
      <c r="E759" s="742"/>
      <c r="F759" s="742"/>
      <c r="G759" s="742"/>
      <c r="H759" s="742"/>
      <c r="I759" s="742"/>
      <c r="J759" s="742"/>
      <c r="K759" s="780"/>
      <c r="L759" s="780"/>
      <c r="M759" s="181" t="str">
        <f>IF(ISBLANK(N759),"",LARGE(M741:M758,1)+1)</f>
        <v/>
      </c>
      <c r="N759" s="96"/>
      <c r="O759" s="61"/>
      <c r="P759" s="61"/>
      <c r="Q759" s="61"/>
      <c r="R759" s="61"/>
      <c r="S759" s="61"/>
      <c r="T759" s="61"/>
      <c r="U759" s="133"/>
      <c r="V759" s="133"/>
      <c r="W759" s="133"/>
      <c r="X759" s="133"/>
      <c r="Y759" s="133"/>
      <c r="Z759" s="133"/>
      <c r="AA759" s="229"/>
      <c r="AE759" s="9">
        <v>1</v>
      </c>
    </row>
    <row r="760" spans="2:31" ht="15.75">
      <c r="B760" s="742"/>
      <c r="C760" s="742"/>
      <c r="D760" s="742"/>
      <c r="E760" s="742"/>
      <c r="F760" s="742"/>
      <c r="G760" s="742"/>
      <c r="H760" s="742"/>
      <c r="I760" s="742"/>
      <c r="J760" s="742"/>
      <c r="K760" s="780"/>
      <c r="L760" s="780"/>
      <c r="M760" s="90" t="s">
        <v>118</v>
      </c>
      <c r="N760" s="91"/>
      <c r="O760" s="91"/>
      <c r="P760" s="91"/>
      <c r="Q760" s="91"/>
      <c r="R760" s="91"/>
      <c r="S760" s="91"/>
      <c r="T760" s="91"/>
      <c r="U760" s="91"/>
      <c r="V760" s="91"/>
      <c r="W760" s="91"/>
      <c r="X760" s="91"/>
      <c r="Y760" s="91"/>
      <c r="Z760" s="91"/>
      <c r="AA760" s="828" t="s">
        <v>118</v>
      </c>
      <c r="AE760" s="9">
        <v>1</v>
      </c>
    </row>
    <row r="761" spans="2:31" ht="15.75">
      <c r="B761" s="742"/>
      <c r="C761" s="742"/>
      <c r="D761" s="742"/>
      <c r="E761" s="742"/>
      <c r="F761" s="742"/>
      <c r="G761" s="742"/>
      <c r="H761" s="742"/>
      <c r="I761" s="742"/>
      <c r="J761" s="742"/>
      <c r="K761" s="780"/>
      <c r="L761" s="780"/>
      <c r="M761" s="805" t="s">
        <v>593</v>
      </c>
      <c r="N761" s="96"/>
      <c r="O761" s="61"/>
      <c r="P761" s="61"/>
      <c r="Q761" s="61"/>
      <c r="R761" s="61"/>
      <c r="S761" s="61"/>
      <c r="T761" s="61"/>
      <c r="U761" s="875" t="s">
        <v>234</v>
      </c>
      <c r="V761" s="260"/>
      <c r="W761" s="874"/>
      <c r="X761" s="116"/>
      <c r="Y761" s="116"/>
      <c r="Z761" s="116"/>
      <c r="AA761" s="117" t="s">
        <v>268</v>
      </c>
      <c r="AE761" s="9">
        <v>1</v>
      </c>
    </row>
    <row r="762" spans="2:31" ht="15.75">
      <c r="B762" s="742"/>
      <c r="C762" s="742"/>
      <c r="D762" s="742"/>
      <c r="E762" s="742"/>
      <c r="F762" s="742"/>
      <c r="G762" s="742"/>
      <c r="H762" s="742"/>
      <c r="I762" s="742"/>
      <c r="J762" s="742"/>
      <c r="K762" s="780"/>
      <c r="L762" s="780"/>
      <c r="M762" s="84">
        <v>0</v>
      </c>
      <c r="N762" s="96"/>
      <c r="O762" s="61"/>
      <c r="P762" s="61"/>
      <c r="Q762" s="61"/>
      <c r="R762" s="61"/>
      <c r="S762" s="61"/>
      <c r="T762" s="61"/>
      <c r="U762" s="631"/>
      <c r="V762" s="262" t="s">
        <v>269</v>
      </c>
      <c r="W762" s="263" t="s">
        <v>270</v>
      </c>
      <c r="X762" s="264" t="s">
        <v>271</v>
      </c>
      <c r="Y762" s="265" t="s">
        <v>272</v>
      </c>
      <c r="Z762" s="264" t="s">
        <v>6</v>
      </c>
      <c r="AA762" s="266" t="s">
        <v>273</v>
      </c>
      <c r="AE762" s="9">
        <v>1</v>
      </c>
    </row>
    <row r="763" spans="2:31" ht="15.75">
      <c r="B763" s="742"/>
      <c r="C763" s="742"/>
      <c r="D763" s="742"/>
      <c r="E763" s="742"/>
      <c r="F763" s="742"/>
      <c r="G763" s="742"/>
      <c r="H763" s="742"/>
      <c r="I763" s="742"/>
      <c r="J763" s="742"/>
      <c r="K763" s="780"/>
      <c r="L763" s="780"/>
      <c r="M763" s="70" t="str">
        <f>IF(ISBLANK(N763),"",LARGE(M762:M762,1)+1)</f>
        <v/>
      </c>
      <c r="N763" s="96"/>
      <c r="O763" s="61"/>
      <c r="P763" s="61"/>
      <c r="Q763" s="61"/>
      <c r="R763" s="61"/>
      <c r="S763" s="61"/>
      <c r="T763" s="61"/>
      <c r="U763" s="631"/>
      <c r="V763" s="267">
        <v>1</v>
      </c>
      <c r="W763" s="268" t="str">
        <f>"◄ cellule "&amp;ADDRESS(ROW(V763),COLUMN(V763),4)&amp;"  vous pouvez saisir un autre poids"</f>
        <v>◄ cellule V763  vous pouvez saisir un autre poids</v>
      </c>
      <c r="X763" s="269"/>
      <c r="Y763" s="77"/>
      <c r="Z763" s="269"/>
      <c r="AA763" s="107"/>
      <c r="AE763" s="9">
        <v>1</v>
      </c>
    </row>
    <row r="764" spans="2:31" ht="15.75">
      <c r="B764" s="742"/>
      <c r="C764" s="742"/>
      <c r="D764" s="742"/>
      <c r="E764" s="742"/>
      <c r="F764" s="742"/>
      <c r="G764" s="742"/>
      <c r="H764" s="742"/>
      <c r="I764" s="742"/>
      <c r="J764" s="742"/>
      <c r="K764" s="780"/>
      <c r="L764" s="780"/>
      <c r="M764" s="70" t="str">
        <f>IF(ISBLANK(N764),"",LARGE(M762:M763,1)+1)</f>
        <v/>
      </c>
      <c r="N764" s="96"/>
      <c r="O764" s="61"/>
      <c r="P764" s="61"/>
      <c r="Q764" s="61"/>
      <c r="R764" s="61"/>
      <c r="S764" s="61"/>
      <c r="T764" s="61"/>
      <c r="U764" s="631"/>
      <c r="V764" s="270" t="s">
        <v>274</v>
      </c>
      <c r="W764" s="271">
        <v>100</v>
      </c>
      <c r="X764" s="272">
        <v>120</v>
      </c>
      <c r="Y764" s="272">
        <v>180</v>
      </c>
      <c r="Z764" s="272">
        <v>180</v>
      </c>
      <c r="AA764" s="273">
        <v>200</v>
      </c>
      <c r="AE764" s="9">
        <v>1</v>
      </c>
    </row>
    <row r="765" spans="2:31" ht="15.75">
      <c r="B765" s="742"/>
      <c r="C765" s="742"/>
      <c r="D765" s="742"/>
      <c r="E765" s="742"/>
      <c r="F765" s="742"/>
      <c r="G765" s="742"/>
      <c r="H765" s="742"/>
      <c r="I765" s="742"/>
      <c r="J765" s="742"/>
      <c r="K765" s="780"/>
      <c r="L765" s="780"/>
      <c r="M765" s="70" t="str">
        <f>IF(ISBLANK(N765),"",LARGE(M762:M764,1)+1)</f>
        <v/>
      </c>
      <c r="N765" s="96"/>
      <c r="O765" s="61"/>
      <c r="P765" s="61"/>
      <c r="Q765" s="61"/>
      <c r="R765" s="61"/>
      <c r="S765" s="61"/>
      <c r="T765" s="61"/>
      <c r="U765" s="631"/>
      <c r="V765" s="274" t="s">
        <v>275</v>
      </c>
      <c r="W765" s="948">
        <f>IF(MOD(V763*1000/W764,1)=0,V763*1000/W764,IF(MOD(V763*1000/W764,1)&lt;0.5,INT(V763*1000/W764),INT(V763*1000/W764)+1))</f>
        <v>10</v>
      </c>
      <c r="X765" s="949">
        <f>IF(MOD(V763*1000/X764,1)=0,V763*1000/X764,IF(MOD(V763*1000/X764,1)&lt;0.5,INT(V763*1000/X764),INT(V763*1000/X764)+1))</f>
        <v>8</v>
      </c>
      <c r="Y765" s="949">
        <f>IF(MOD(V763*1000/Y764,1)=0,V763*1000/Y764,IF(MOD(V763*1000/Y764,1)&lt;0.5,INT(V763*1000/Y764),INT(V763*1000/Y764)+1))</f>
        <v>6</v>
      </c>
      <c r="Z765" s="949">
        <f>IF(MOD(V763*1000/Z764,1)=0,V763*1000/Z764,IF(MOD(V763*1000/Z764,1)&lt;0.5,INT(V763*1000/Z764),INT(V763*1000/Z764)+1))</f>
        <v>6</v>
      </c>
      <c r="AA765" s="950">
        <f>IF(MOD(V763*1000/AA764,1)=0,V763*1000/AA764,IF(MOD(V763*1000/AA764,1)&lt;0.5,INT(V763*1000/AA764),INT(V763*1000/AA764)+1))</f>
        <v>5</v>
      </c>
      <c r="AE765" s="9">
        <v>1</v>
      </c>
    </row>
    <row r="766" spans="2:31" ht="15.75">
      <c r="B766" s="742"/>
      <c r="C766" s="742"/>
      <c r="D766" s="742"/>
      <c r="E766" s="742"/>
      <c r="F766" s="742"/>
      <c r="G766" s="742"/>
      <c r="H766" s="742"/>
      <c r="I766" s="742"/>
      <c r="J766" s="742"/>
      <c r="K766" s="780"/>
      <c r="L766" s="780"/>
      <c r="M766" s="70" t="str">
        <f>IF(ISBLANK(N766),"",LARGE(M762:M765,1)+1)</f>
        <v/>
      </c>
      <c r="N766" s="96"/>
      <c r="O766" s="61"/>
      <c r="P766" s="61"/>
      <c r="Q766" s="61"/>
      <c r="R766" s="61"/>
      <c r="S766" s="61"/>
      <c r="T766" s="61"/>
      <c r="U766" s="631"/>
      <c r="V766" s="275">
        <v>1</v>
      </c>
      <c r="W766" s="268" t="str">
        <f>"◄ cellule "&amp;ADDRESS(ROW(V766),COLUMN(V766),4)&amp;"  vous pouvez saisir un autre poids"</f>
        <v>◄ cellule V766  vous pouvez saisir un autre poids</v>
      </c>
      <c r="X766" s="276"/>
      <c r="Y766" s="85"/>
      <c r="Z766" s="276"/>
      <c r="AA766" s="107"/>
      <c r="AE766" s="9">
        <v>1</v>
      </c>
    </row>
    <row r="767" spans="2:31" ht="15.75">
      <c r="B767" s="742"/>
      <c r="C767" s="742"/>
      <c r="D767" s="742"/>
      <c r="E767" s="742"/>
      <c r="F767" s="742"/>
      <c r="G767" s="742"/>
      <c r="H767" s="742"/>
      <c r="I767" s="742"/>
      <c r="J767" s="742"/>
      <c r="K767" s="780"/>
      <c r="L767" s="780"/>
      <c r="M767" s="70" t="str">
        <f>IF(ISBLANK(N767),"",LARGE(M762:M766,1)+1)</f>
        <v/>
      </c>
      <c r="N767" s="96"/>
      <c r="O767" s="61"/>
      <c r="P767" s="61"/>
      <c r="Q767" s="61"/>
      <c r="R767" s="61"/>
      <c r="S767" s="61"/>
      <c r="T767" s="61"/>
      <c r="U767" s="631"/>
      <c r="V767" s="277" t="s">
        <v>276</v>
      </c>
      <c r="W767" s="278">
        <v>10</v>
      </c>
      <c r="X767" s="279">
        <v>8</v>
      </c>
      <c r="Y767" s="279">
        <v>5</v>
      </c>
      <c r="Z767" s="279">
        <v>6</v>
      </c>
      <c r="AA767" s="280">
        <v>10</v>
      </c>
      <c r="AE767" s="9">
        <v>1</v>
      </c>
    </row>
    <row r="768" spans="2:31" ht="15.75">
      <c r="B768" s="742"/>
      <c r="C768" s="742"/>
      <c r="D768" s="742"/>
      <c r="E768" s="742"/>
      <c r="F768" s="742"/>
      <c r="G768" s="742"/>
      <c r="H768" s="742"/>
      <c r="I768" s="742"/>
      <c r="J768" s="742"/>
      <c r="K768" s="780"/>
      <c r="L768" s="780"/>
      <c r="M768" s="70" t="str">
        <f>IF(ISBLANK(N768),"",LARGE(M762:M767,1)+1)</f>
        <v/>
      </c>
      <c r="N768" s="96"/>
      <c r="O768" s="61"/>
      <c r="P768" s="61"/>
      <c r="Q768" s="61"/>
      <c r="R768" s="61"/>
      <c r="S768" s="61"/>
      <c r="T768" s="61"/>
      <c r="U768" s="631"/>
      <c r="V768" s="281" t="s">
        <v>277</v>
      </c>
      <c r="W768" s="951">
        <f>V766/W767*1000</f>
        <v>100</v>
      </c>
      <c r="X768" s="952">
        <f>V766/X767*1000</f>
        <v>125</v>
      </c>
      <c r="Y768" s="952">
        <f>V766/Y767*1000</f>
        <v>200</v>
      </c>
      <c r="Z768" s="952">
        <f>V766/Z767*1000</f>
        <v>166.66666666666666</v>
      </c>
      <c r="AA768" s="953">
        <f>V766/AA767*1000</f>
        <v>100</v>
      </c>
      <c r="AE768" s="9">
        <v>1</v>
      </c>
    </row>
    <row r="769" spans="2:31" ht="15.75">
      <c r="B769" s="742"/>
      <c r="C769" s="742"/>
      <c r="D769" s="742"/>
      <c r="E769" s="742"/>
      <c r="F769" s="742"/>
      <c r="G769" s="742"/>
      <c r="H769" s="742"/>
      <c r="I769" s="742"/>
      <c r="J769" s="742"/>
      <c r="K769" s="780"/>
      <c r="L769" s="780"/>
      <c r="M769" s="70" t="str">
        <f>IF(ISBLANK(N769),"",LARGE(M762:M768,1)+1)</f>
        <v/>
      </c>
      <c r="N769" s="96"/>
      <c r="O769" s="61"/>
      <c r="P769" s="61"/>
      <c r="Q769" s="61"/>
      <c r="R769" s="61"/>
      <c r="S769" s="61"/>
      <c r="T769" s="61"/>
      <c r="U769" s="876"/>
      <c r="V769" s="283"/>
      <c r="W769" s="283"/>
      <c r="X769" s="282" t="s">
        <v>278</v>
      </c>
      <c r="Y769" s="283" t="s">
        <v>280</v>
      </c>
      <c r="Z769" s="285" t="s">
        <v>281</v>
      </c>
      <c r="AA769" s="286"/>
      <c r="AE769" s="9">
        <v>1</v>
      </c>
    </row>
    <row r="770" spans="2:31" ht="15.75">
      <c r="B770" s="742"/>
      <c r="C770" s="742"/>
      <c r="D770" s="742"/>
      <c r="E770" s="742"/>
      <c r="F770" s="742"/>
      <c r="G770" s="742"/>
      <c r="H770" s="742"/>
      <c r="I770" s="742"/>
      <c r="J770" s="742"/>
      <c r="K770" s="780"/>
      <c r="L770" s="780"/>
      <c r="M770" s="70" t="str">
        <f>IF(ISBLANK(N770),"",LARGE(M762:M769,1)+1)</f>
        <v/>
      </c>
      <c r="N770" s="96"/>
      <c r="O770" s="61"/>
      <c r="P770" s="61"/>
      <c r="Q770" s="61"/>
      <c r="R770" s="61"/>
      <c r="S770" s="61"/>
      <c r="T770" s="61"/>
      <c r="U770" s="877"/>
      <c r="V770" s="242"/>
      <c r="W770" s="284"/>
      <c r="X770" s="283" t="s">
        <v>279</v>
      </c>
      <c r="Y770" s="283" t="s">
        <v>282</v>
      </c>
      <c r="Z770" s="283" t="s">
        <v>283</v>
      </c>
      <c r="AA770" s="287"/>
      <c r="AE770" s="9">
        <v>1</v>
      </c>
    </row>
    <row r="771" spans="2:31" ht="15.75">
      <c r="B771" s="742"/>
      <c r="C771" s="742"/>
      <c r="D771" s="742"/>
      <c r="E771" s="742"/>
      <c r="F771" s="742"/>
      <c r="G771" s="742"/>
      <c r="H771" s="742"/>
      <c r="I771" s="742"/>
      <c r="J771" s="742"/>
      <c r="K771" s="780"/>
      <c r="L771" s="780"/>
      <c r="M771" s="70"/>
      <c r="N771" s="96"/>
      <c r="O771" s="61"/>
      <c r="P771" s="61"/>
      <c r="Q771" s="61"/>
      <c r="R771" s="61"/>
      <c r="S771" s="61"/>
      <c r="T771" s="61"/>
      <c r="U771" s="878"/>
      <c r="V771" s="879"/>
      <c r="W771" s="879"/>
      <c r="X771" s="879"/>
      <c r="Y771" s="879"/>
      <c r="Z771" s="879"/>
      <c r="AA771" s="880"/>
      <c r="AE771" s="9">
        <v>1</v>
      </c>
    </row>
    <row r="772" spans="2:31" ht="15.75">
      <c r="B772" s="742"/>
      <c r="C772" s="742"/>
      <c r="D772" s="742"/>
      <c r="E772" s="742"/>
      <c r="F772" s="742"/>
      <c r="G772" s="742"/>
      <c r="H772" s="742"/>
      <c r="I772" s="742"/>
      <c r="J772" s="742"/>
      <c r="K772" s="780"/>
      <c r="L772" s="780"/>
      <c r="M772" s="70"/>
      <c r="N772" s="96"/>
      <c r="O772" s="61"/>
      <c r="P772" s="61"/>
      <c r="Q772" s="61"/>
      <c r="R772" s="61"/>
      <c r="S772" s="61"/>
      <c r="T772" s="61"/>
      <c r="U772" s="133"/>
      <c r="V772" s="133"/>
      <c r="W772" s="133"/>
      <c r="X772" s="133"/>
      <c r="Y772" s="133"/>
      <c r="Z772" s="133"/>
      <c r="AA772" s="229"/>
      <c r="AE772" s="9">
        <v>1</v>
      </c>
    </row>
    <row r="773" spans="2:31" ht="15.75">
      <c r="B773" s="742"/>
      <c r="C773" s="742"/>
      <c r="D773" s="742"/>
      <c r="E773" s="742"/>
      <c r="F773" s="742"/>
      <c r="G773" s="742"/>
      <c r="H773" s="742"/>
      <c r="I773" s="742"/>
      <c r="J773" s="742"/>
      <c r="K773" s="780"/>
      <c r="L773" s="780"/>
      <c r="M773" s="70" t="str">
        <f>IF(ISBLANK(N773),"",LARGE(M762:M772,1)+1)</f>
        <v/>
      </c>
      <c r="N773" s="96"/>
      <c r="O773" s="61"/>
      <c r="P773" s="61"/>
      <c r="Q773" s="61"/>
      <c r="R773" s="61"/>
      <c r="S773" s="61"/>
      <c r="T773" s="61"/>
      <c r="U773" s="133"/>
      <c r="V773" s="133"/>
      <c r="W773" s="133"/>
      <c r="X773" s="133"/>
      <c r="Y773" s="133"/>
      <c r="Z773" s="133"/>
      <c r="AA773" s="229"/>
      <c r="AE773" s="9">
        <v>1</v>
      </c>
    </row>
    <row r="774" spans="2:31" ht="15.75">
      <c r="B774" s="742"/>
      <c r="C774" s="742"/>
      <c r="D774" s="742"/>
      <c r="E774" s="742"/>
      <c r="F774" s="742"/>
      <c r="G774" s="742"/>
      <c r="H774" s="742"/>
      <c r="I774" s="742"/>
      <c r="J774" s="742"/>
      <c r="K774" s="780"/>
      <c r="L774" s="780"/>
      <c r="M774" s="70" t="str">
        <f>IF(ISBLANK(N774),"",LARGE(M762:M773,1)+1)</f>
        <v/>
      </c>
      <c r="N774" s="96"/>
      <c r="O774" s="61"/>
      <c r="P774" s="61"/>
      <c r="Q774" s="61"/>
      <c r="R774" s="61"/>
      <c r="S774" s="61"/>
      <c r="T774" s="61"/>
      <c r="U774" s="133"/>
      <c r="V774" s="133"/>
      <c r="W774" s="133"/>
      <c r="X774" s="133"/>
      <c r="Y774" s="133"/>
      <c r="Z774" s="133"/>
      <c r="AA774" s="229"/>
      <c r="AE774" s="9">
        <v>1</v>
      </c>
    </row>
    <row r="775" spans="2:31" ht="15.75">
      <c r="B775" s="742"/>
      <c r="C775" s="742"/>
      <c r="D775" s="742"/>
      <c r="E775" s="742"/>
      <c r="F775" s="742"/>
      <c r="G775" s="742"/>
      <c r="H775" s="742"/>
      <c r="I775" s="742"/>
      <c r="J775" s="742"/>
      <c r="K775" s="780"/>
      <c r="L775" s="780"/>
      <c r="M775" s="70" t="str">
        <f>IF(ISBLANK(N775),"",LARGE(M762:M774,1)+1)</f>
        <v/>
      </c>
      <c r="N775" s="96"/>
      <c r="O775" s="61"/>
      <c r="P775" s="61"/>
      <c r="Q775" s="61"/>
      <c r="R775" s="61"/>
      <c r="S775" s="61"/>
      <c r="T775" s="61"/>
      <c r="U775" s="133"/>
      <c r="V775" s="133"/>
      <c r="W775" s="133"/>
      <c r="X775" s="133"/>
      <c r="Y775" s="133"/>
      <c r="Z775" s="133"/>
      <c r="AA775" s="229"/>
      <c r="AE775" s="9">
        <v>1</v>
      </c>
    </row>
    <row r="776" spans="2:31" ht="15.75">
      <c r="B776" s="742"/>
      <c r="C776" s="742"/>
      <c r="D776" s="742"/>
      <c r="E776" s="742"/>
      <c r="F776" s="742"/>
      <c r="G776" s="742"/>
      <c r="H776" s="742"/>
      <c r="I776" s="742"/>
      <c r="J776" s="742"/>
      <c r="K776" s="780"/>
      <c r="L776" s="780"/>
      <c r="M776" s="70" t="str">
        <f>IF(ISBLANK(N776),"",LARGE(M762:M775,1)+1)</f>
        <v/>
      </c>
      <c r="N776" s="96"/>
      <c r="O776" s="61"/>
      <c r="P776" s="61"/>
      <c r="Q776" s="61"/>
      <c r="R776" s="61"/>
      <c r="S776" s="61"/>
      <c r="T776" s="61"/>
      <c r="U776" s="133"/>
      <c r="V776" s="133"/>
      <c r="W776" s="133"/>
      <c r="X776" s="133"/>
      <c r="Y776" s="133"/>
      <c r="Z776" s="133"/>
      <c r="AA776" s="229"/>
      <c r="AE776" s="9">
        <v>1</v>
      </c>
    </row>
    <row r="777" spans="2:31" ht="15.75">
      <c r="B777" s="742"/>
      <c r="C777" s="742"/>
      <c r="D777" s="742"/>
      <c r="E777" s="742"/>
      <c r="F777" s="742"/>
      <c r="G777" s="742"/>
      <c r="H777" s="742"/>
      <c r="I777" s="742"/>
      <c r="J777" s="742"/>
      <c r="K777" s="780"/>
      <c r="L777" s="780"/>
      <c r="M777" s="70" t="str">
        <f>IF(ISBLANK(N777),"",LARGE(M762:M776,1)+1)</f>
        <v/>
      </c>
      <c r="N777" s="96"/>
      <c r="O777" s="61"/>
      <c r="P777" s="61"/>
      <c r="Q777" s="61"/>
      <c r="R777" s="61"/>
      <c r="S777" s="61"/>
      <c r="T777" s="61"/>
      <c r="U777" s="133"/>
      <c r="V777" s="133"/>
      <c r="W777" s="133"/>
      <c r="X777" s="133"/>
      <c r="Y777" s="133"/>
      <c r="Z777" s="133"/>
      <c r="AA777" s="229"/>
      <c r="AE777" s="9">
        <v>1</v>
      </c>
    </row>
    <row r="778" spans="2:31" ht="15.75">
      <c r="B778" s="742"/>
      <c r="C778" s="742"/>
      <c r="D778" s="742"/>
      <c r="E778" s="742"/>
      <c r="F778" s="742"/>
      <c r="G778" s="742"/>
      <c r="H778" s="742"/>
      <c r="I778" s="742"/>
      <c r="J778" s="742"/>
      <c r="K778" s="780"/>
      <c r="L778" s="780"/>
      <c r="M778" s="70" t="str">
        <f>IF(ISBLANK(N778),"",LARGE(M762:M777,1)+1)</f>
        <v/>
      </c>
      <c r="N778" s="96"/>
      <c r="O778" s="61"/>
      <c r="P778" s="61"/>
      <c r="Q778" s="61"/>
      <c r="R778" s="61"/>
      <c r="S778" s="61"/>
      <c r="T778" s="61"/>
      <c r="U778" s="133"/>
      <c r="V778" s="133"/>
      <c r="W778" s="133"/>
      <c r="X778" s="133"/>
      <c r="Y778" s="133"/>
      <c r="Z778" s="133"/>
      <c r="AA778" s="229"/>
      <c r="AE778" s="9">
        <v>1</v>
      </c>
    </row>
    <row r="779" spans="2:31" ht="15.75">
      <c r="B779" s="742"/>
      <c r="C779" s="742"/>
      <c r="D779" s="742"/>
      <c r="E779" s="742"/>
      <c r="F779" s="742"/>
      <c r="G779" s="742"/>
      <c r="H779" s="742"/>
      <c r="I779" s="742"/>
      <c r="J779" s="742"/>
      <c r="K779" s="780"/>
      <c r="L779" s="780"/>
      <c r="M779" s="70" t="str">
        <f>IF(ISBLANK(N779),"",LARGE(M762:M778,1)+1)</f>
        <v/>
      </c>
      <c r="N779" s="96"/>
      <c r="O779" s="61"/>
      <c r="P779" s="61"/>
      <c r="Q779" s="61"/>
      <c r="R779" s="61"/>
      <c r="S779" s="61"/>
      <c r="T779" s="61"/>
      <c r="U779" s="133"/>
      <c r="V779" s="133"/>
      <c r="W779" s="133"/>
      <c r="X779" s="133"/>
      <c r="Y779" s="133"/>
      <c r="Z779" s="133"/>
      <c r="AA779" s="229"/>
      <c r="AE779" s="9">
        <v>1</v>
      </c>
    </row>
    <row r="780" spans="2:31" ht="15.75">
      <c r="B780" s="742"/>
      <c r="C780" s="742"/>
      <c r="D780" s="742"/>
      <c r="E780" s="742"/>
      <c r="F780" s="742"/>
      <c r="G780" s="742"/>
      <c r="H780" s="742"/>
      <c r="I780" s="742"/>
      <c r="J780" s="742"/>
      <c r="K780" s="780"/>
      <c r="L780" s="780"/>
      <c r="M780" s="70" t="str">
        <f>IF(ISBLANK(N780),"",LARGE(M762:M779,1)+1)</f>
        <v/>
      </c>
      <c r="N780" s="96"/>
      <c r="O780" s="61"/>
      <c r="P780" s="61"/>
      <c r="Q780" s="61"/>
      <c r="R780" s="61"/>
      <c r="S780" s="61"/>
      <c r="T780" s="61"/>
      <c r="U780" s="133"/>
      <c r="V780" s="133"/>
      <c r="W780" s="133"/>
      <c r="X780" s="133"/>
      <c r="Y780" s="133"/>
      <c r="Z780" s="133"/>
      <c r="AA780" s="229"/>
      <c r="AE780" s="9">
        <v>1</v>
      </c>
    </row>
    <row r="781" spans="2:31" ht="15.75">
      <c r="B781" s="742"/>
      <c r="C781" s="742"/>
      <c r="D781" s="742"/>
      <c r="E781" s="742"/>
      <c r="F781" s="742"/>
      <c r="G781" s="742"/>
      <c r="H781" s="742"/>
      <c r="I781" s="742"/>
      <c r="J781" s="742"/>
      <c r="K781" s="780"/>
      <c r="L781" s="780"/>
      <c r="M781" s="90" t="s">
        <v>118</v>
      </c>
      <c r="N781" s="91"/>
      <c r="O781" s="91"/>
      <c r="P781" s="91"/>
      <c r="Q781" s="91"/>
      <c r="R781" s="91"/>
      <c r="S781" s="91"/>
      <c r="T781" s="91"/>
      <c r="U781" s="91"/>
      <c r="V781" s="91"/>
      <c r="W781" s="91"/>
      <c r="X781" s="91"/>
      <c r="Y781" s="91"/>
      <c r="Z781" s="91"/>
      <c r="AA781" s="828" t="s">
        <v>118</v>
      </c>
      <c r="AE781" s="9">
        <v>1</v>
      </c>
    </row>
    <row r="782" spans="2:31" ht="15.75">
      <c r="B782" s="742"/>
      <c r="C782" s="742"/>
      <c r="D782" s="742"/>
      <c r="E782" s="742"/>
      <c r="F782" s="742"/>
      <c r="G782" s="742"/>
      <c r="H782" s="742"/>
      <c r="I782" s="742"/>
      <c r="J782" s="742"/>
      <c r="K782" s="780"/>
      <c r="L782" s="780"/>
      <c r="M782" s="805" t="s">
        <v>593</v>
      </c>
      <c r="N782" s="96"/>
      <c r="O782" s="61"/>
      <c r="P782" s="61"/>
      <c r="Q782" s="61"/>
      <c r="R782" s="61"/>
      <c r="S782" s="61"/>
      <c r="T782" s="840"/>
      <c r="U782" s="114"/>
      <c r="V782" s="114"/>
      <c r="W782" s="114"/>
      <c r="X782" s="114"/>
      <c r="Y782" s="126"/>
      <c r="Z782" s="126"/>
      <c r="AA782" s="127" t="s">
        <v>245</v>
      </c>
      <c r="AE782" s="9">
        <v>1</v>
      </c>
    </row>
    <row r="783" spans="2:31" ht="18.75">
      <c r="B783" s="742"/>
      <c r="C783" s="742"/>
      <c r="D783" s="742"/>
      <c r="E783" s="742"/>
      <c r="F783" s="742"/>
      <c r="G783" s="742"/>
      <c r="H783" s="742"/>
      <c r="I783" s="742"/>
      <c r="J783" s="742"/>
      <c r="K783" s="780"/>
      <c r="L783" s="780"/>
      <c r="M783" s="84">
        <v>0</v>
      </c>
      <c r="N783" s="96"/>
      <c r="O783" s="61"/>
      <c r="P783" s="61"/>
      <c r="Q783" s="61"/>
      <c r="R783" s="61"/>
      <c r="S783" s="61"/>
      <c r="T783" s="885"/>
      <c r="U783" s="289" t="s">
        <v>284</v>
      </c>
      <c r="V783" s="883" t="s">
        <v>285</v>
      </c>
      <c r="W783" s="85"/>
      <c r="X783" s="85"/>
      <c r="Y783" s="884">
        <v>25</v>
      </c>
      <c r="Z783" s="292" t="str">
        <f>"&lt; ③ quantité dans 1"&amp;" "&amp;V784</f>
        <v>&lt; ③ quantité dans 1 Gastro 1/1</v>
      </c>
      <c r="AA783" s="293"/>
      <c r="AE783" s="9">
        <v>1</v>
      </c>
    </row>
    <row r="784" spans="2:31" ht="15.75">
      <c r="B784" s="742"/>
      <c r="C784" s="742"/>
      <c r="D784" s="742"/>
      <c r="E784" s="742"/>
      <c r="F784" s="742"/>
      <c r="G784" s="742"/>
      <c r="H784" s="742"/>
      <c r="I784" s="742"/>
      <c r="J784" s="742"/>
      <c r="K784" s="780"/>
      <c r="L784" s="780"/>
      <c r="M784" s="70" t="str">
        <f>IF(ISBLANK(S784),"",LARGE(M783:M783,1)+1)</f>
        <v/>
      </c>
      <c r="N784" s="96"/>
      <c r="O784" s="61"/>
      <c r="P784" s="61"/>
      <c r="Q784" s="61"/>
      <c r="R784" s="61"/>
      <c r="S784" s="61"/>
      <c r="T784" s="885"/>
      <c r="U784" s="289" t="s">
        <v>286</v>
      </c>
      <c r="V784" s="290" t="s">
        <v>124</v>
      </c>
      <c r="W784" s="85"/>
      <c r="X784" s="85"/>
      <c r="Y784" s="291" t="s">
        <v>287</v>
      </c>
      <c r="Z784" s="292" t="s">
        <v>288</v>
      </c>
      <c r="AA784" s="293"/>
      <c r="AE784" s="9">
        <v>1</v>
      </c>
    </row>
    <row r="785" spans="2:31" ht="15.75">
      <c r="B785" s="742"/>
      <c r="C785" s="742"/>
      <c r="D785" s="742"/>
      <c r="E785" s="742"/>
      <c r="F785" s="742"/>
      <c r="G785" s="742"/>
      <c r="H785" s="742"/>
      <c r="I785" s="742"/>
      <c r="J785" s="742"/>
      <c r="K785" s="780"/>
      <c r="L785" s="780"/>
      <c r="M785" s="70" t="str">
        <f>IF(ISBLANK(S785),"",LARGE(M783:M784,1)+1)</f>
        <v/>
      </c>
      <c r="N785" s="96"/>
      <c r="O785" s="61"/>
      <c r="P785" s="61"/>
      <c r="Q785" s="61"/>
      <c r="R785" s="61"/>
      <c r="S785" s="61"/>
      <c r="T785" s="886"/>
      <c r="U785"/>
      <c r="V785" s="294"/>
      <c r="W785" s="295" t="s">
        <v>289</v>
      </c>
      <c r="X785" s="296">
        <v>120</v>
      </c>
      <c r="Y785" s="297">
        <v>2.7</v>
      </c>
      <c r="Z785" s="298" t="str">
        <f>"&lt; ⑥ poids par "&amp; V784</f>
        <v>&lt; ⑥ poids par Gastro 1/1</v>
      </c>
      <c r="AA785" s="293"/>
      <c r="AE785" s="9">
        <v>1</v>
      </c>
    </row>
    <row r="786" spans="2:31" ht="15.75">
      <c r="B786" s="742"/>
      <c r="C786" s="742"/>
      <c r="D786" s="742"/>
      <c r="E786" s="742"/>
      <c r="F786" s="742"/>
      <c r="G786" s="742"/>
      <c r="H786" s="742"/>
      <c r="I786" s="742"/>
      <c r="J786" s="742"/>
      <c r="K786" s="780"/>
      <c r="L786" s="780"/>
      <c r="M786" s="70" t="str">
        <f>IF(ISBLANK(S786),"",LARGE(M783:M785,1)+1)</f>
        <v/>
      </c>
      <c r="N786" s="96"/>
      <c r="O786" s="61"/>
      <c r="P786" s="61"/>
      <c r="Q786" s="61"/>
      <c r="R786" s="61"/>
      <c r="S786" s="61"/>
      <c r="T786" s="1019"/>
      <c r="U786" s="299" t="s">
        <v>290</v>
      </c>
      <c r="V786" s="300" t="s">
        <v>291</v>
      </c>
      <c r="W786" s="301" t="s">
        <v>292</v>
      </c>
      <c r="X786" s="302" t="s">
        <v>293</v>
      </c>
      <c r="Y786" s="2523" t="s">
        <v>294</v>
      </c>
      <c r="Z786" s="303">
        <f>U788*U787</f>
        <v>225</v>
      </c>
      <c r="AA786" s="304" t="str">
        <f>U789</f>
        <v>escalopes</v>
      </c>
      <c r="AE786" s="9">
        <v>1</v>
      </c>
    </row>
    <row r="787" spans="2:31" ht="18.75">
      <c r="B787" s="742"/>
      <c r="C787" s="742"/>
      <c r="D787" s="742"/>
      <c r="E787" s="742"/>
      <c r="F787" s="742"/>
      <c r="G787" s="742"/>
      <c r="H787" s="742"/>
      <c r="I787" s="742"/>
      <c r="J787" s="742"/>
      <c r="K787" s="780"/>
      <c r="L787" s="780"/>
      <c r="M787" s="70" t="str">
        <f>IF(ISBLANK(S787),"",LARGE(M783:M786,1)+1)</f>
        <v/>
      </c>
      <c r="N787" s="96"/>
      <c r="O787" s="61"/>
      <c r="P787" s="61"/>
      <c r="Q787" s="61"/>
      <c r="R787" s="61"/>
      <c r="S787" s="61"/>
      <c r="T787" s="1020"/>
      <c r="U787" s="305">
        <v>450</v>
      </c>
      <c r="V787" s="306">
        <v>1230</v>
      </c>
      <c r="W787" s="306">
        <v>220</v>
      </c>
      <c r="X787" s="307">
        <v>95</v>
      </c>
      <c r="Y787" s="2524"/>
      <c r="Z787" s="688"/>
      <c r="AA787" s="829">
        <f>X794</f>
        <v>54</v>
      </c>
      <c r="AE787" s="9">
        <v>1</v>
      </c>
    </row>
    <row r="788" spans="2:31" ht="15.75">
      <c r="B788" s="742"/>
      <c r="C788" s="742"/>
      <c r="D788" s="742"/>
      <c r="E788" s="742"/>
      <c r="F788" s="742"/>
      <c r="G788" s="742"/>
      <c r="H788" s="742"/>
      <c r="I788" s="742"/>
      <c r="J788" s="742"/>
      <c r="K788" s="780"/>
      <c r="L788" s="780"/>
      <c r="M788" s="70" t="str">
        <f>IF(ISBLANK(S788),"",LARGE(M783:M787,1)+1)</f>
        <v/>
      </c>
      <c r="N788" s="96"/>
      <c r="O788" s="61"/>
      <c r="P788" s="61"/>
      <c r="Q788" s="61"/>
      <c r="R788" s="61"/>
      <c r="S788" s="61"/>
      <c r="T788" s="1021"/>
      <c r="U788" s="308">
        <v>0.5</v>
      </c>
      <c r="V788" s="309">
        <v>0.75</v>
      </c>
      <c r="W788" s="309">
        <v>1</v>
      </c>
      <c r="X788" s="309">
        <v>1</v>
      </c>
      <c r="Y788" s="2525" t="s">
        <v>295</v>
      </c>
      <c r="Z788" s="310">
        <f>V788*V787</f>
        <v>922.5</v>
      </c>
      <c r="AA788" s="311" t="str">
        <f>V789</f>
        <v>escalopes</v>
      </c>
      <c r="AE788" s="9">
        <v>1</v>
      </c>
    </row>
    <row r="789" spans="2:31" ht="18.75">
      <c r="B789" s="742"/>
      <c r="C789" s="742"/>
      <c r="D789" s="742"/>
      <c r="E789" s="742"/>
      <c r="F789" s="742"/>
      <c r="G789" s="742"/>
      <c r="H789" s="742"/>
      <c r="I789" s="742"/>
      <c r="J789" s="742"/>
      <c r="K789" s="780"/>
      <c r="L789" s="780"/>
      <c r="M789" s="70" t="str">
        <f>IF(ISBLANK(S789),"",LARGE(M783:M788,1)+1)</f>
        <v/>
      </c>
      <c r="N789" s="96"/>
      <c r="O789" s="61"/>
      <c r="P789" s="61"/>
      <c r="Q789" s="61"/>
      <c r="R789" s="61"/>
      <c r="S789" s="61"/>
      <c r="T789" s="887"/>
      <c r="U789" s="312" t="str">
        <f>Y784</f>
        <v>escalopes</v>
      </c>
      <c r="V789" s="313" t="str">
        <f>Y784</f>
        <v>escalopes</v>
      </c>
      <c r="W789" s="313" t="str">
        <f>Y784</f>
        <v>escalopes</v>
      </c>
      <c r="X789" s="313" t="str">
        <f>Y784</f>
        <v>escalopes</v>
      </c>
      <c r="Y789" s="2526"/>
      <c r="Z789" s="689"/>
      <c r="AA789" s="830">
        <f>X795</f>
        <v>147.6</v>
      </c>
      <c r="AE789" s="9">
        <v>1</v>
      </c>
    </row>
    <row r="790" spans="2:31" ht="15.75">
      <c r="B790" s="742"/>
      <c r="C790" s="742"/>
      <c r="D790" s="742"/>
      <c r="E790" s="742"/>
      <c r="F790" s="742"/>
      <c r="G790" s="742"/>
      <c r="H790" s="742"/>
      <c r="I790" s="742"/>
      <c r="J790" s="742"/>
      <c r="K790" s="780"/>
      <c r="L790" s="780"/>
      <c r="M790" s="70" t="str">
        <f>IF(ISBLANK(S790),"",LARGE(M783:M789,1)+1)</f>
        <v/>
      </c>
      <c r="N790" s="96"/>
      <c r="O790" s="61"/>
      <c r="P790" s="61"/>
      <c r="Q790" s="61"/>
      <c r="R790" s="61"/>
      <c r="S790" s="61"/>
      <c r="T790" s="888"/>
      <c r="U790" s="314">
        <f>U788*U787</f>
        <v>225</v>
      </c>
      <c r="V790" s="315">
        <f>V788*V787</f>
        <v>922.5</v>
      </c>
      <c r="W790" s="315">
        <f>W788*W787</f>
        <v>220</v>
      </c>
      <c r="X790" s="315">
        <f>X788*X787</f>
        <v>95</v>
      </c>
      <c r="Y790" s="2505" t="s">
        <v>296</v>
      </c>
      <c r="Z790" s="316">
        <f>W788*W787</f>
        <v>220</v>
      </c>
      <c r="AA790" s="317" t="str">
        <f>W789</f>
        <v>escalopes</v>
      </c>
      <c r="AE790" s="9">
        <v>1</v>
      </c>
    </row>
    <row r="791" spans="2:31" ht="18.75">
      <c r="B791" s="742"/>
      <c r="C791" s="742"/>
      <c r="D791" s="742"/>
      <c r="E791" s="742"/>
      <c r="F791" s="742"/>
      <c r="G791" s="742"/>
      <c r="H791" s="742"/>
      <c r="I791" s="742"/>
      <c r="J791" s="742"/>
      <c r="K791" s="780"/>
      <c r="L791" s="780"/>
      <c r="M791" s="70" t="str">
        <f>IF(ISBLANK(S791),"",LARGE(M783:M790,1)+1)</f>
        <v/>
      </c>
      <c r="N791" s="96"/>
      <c r="O791" s="61"/>
      <c r="P791" s="61"/>
      <c r="Q791" s="61"/>
      <c r="R791" s="61"/>
      <c r="S791" s="61"/>
      <c r="T791" s="889"/>
      <c r="U791" s="318"/>
      <c r="V791" s="319">
        <f>IFERROR(SUM(U787:X787),0)</f>
        <v>1995</v>
      </c>
      <c r="W791" s="320" t="s">
        <v>297</v>
      </c>
      <c r="X791" s="321"/>
      <c r="Y791" s="2506"/>
      <c r="Z791" s="690"/>
      <c r="AA791" s="831">
        <f>X796</f>
        <v>26.4</v>
      </c>
      <c r="AE791" s="9">
        <v>1</v>
      </c>
    </row>
    <row r="792" spans="2:31" ht="15.75">
      <c r="B792" s="742"/>
      <c r="C792" s="742"/>
      <c r="D792" s="742"/>
      <c r="E792" s="742"/>
      <c r="F792" s="742"/>
      <c r="G792" s="742"/>
      <c r="H792" s="742"/>
      <c r="I792" s="742"/>
      <c r="J792" s="742"/>
      <c r="K792" s="780"/>
      <c r="L792" s="780"/>
      <c r="M792" s="70" t="str">
        <f>IF(ISBLANK(S792),"",LARGE(M783:M791,1)+1)</f>
        <v/>
      </c>
      <c r="N792" s="96"/>
      <c r="O792" s="61"/>
      <c r="P792" s="61"/>
      <c r="Q792" s="61"/>
      <c r="R792" s="61"/>
      <c r="S792" s="61"/>
      <c r="T792" s="890"/>
      <c r="U792" s="322">
        <f>X798</f>
        <v>239.4</v>
      </c>
      <c r="V792" s="323">
        <f>IFERROR(SUM(Z786,Z788,Z790,Z792),0)</f>
        <v>1462.5</v>
      </c>
      <c r="W792" s="320" t="str">
        <f>Y784</f>
        <v>escalopes</v>
      </c>
      <c r="X792" s="324"/>
      <c r="Y792" s="2507" t="s">
        <v>298</v>
      </c>
      <c r="Z792" s="325">
        <f>X788*X787</f>
        <v>95</v>
      </c>
      <c r="AA792" s="326" t="str">
        <f>X789</f>
        <v>escalopes</v>
      </c>
      <c r="AE792" s="9">
        <v>1</v>
      </c>
    </row>
    <row r="793" spans="2:31" ht="18.75">
      <c r="B793" s="742"/>
      <c r="C793" s="742"/>
      <c r="D793" s="742"/>
      <c r="E793" s="742"/>
      <c r="F793" s="742"/>
      <c r="G793" s="742"/>
      <c r="H793" s="742"/>
      <c r="I793" s="742"/>
      <c r="J793" s="742"/>
      <c r="K793" s="780"/>
      <c r="L793" s="780"/>
      <c r="M793" s="70" t="str">
        <f>IF(ISBLANK(S793),"",LARGE(M783:M792,1)+1)</f>
        <v/>
      </c>
      <c r="N793" s="96"/>
      <c r="O793" s="61"/>
      <c r="P793" s="61"/>
      <c r="Q793" s="61"/>
      <c r="R793" s="61"/>
      <c r="S793" s="61"/>
      <c r="T793" s="891"/>
      <c r="U793" s="327" t="str">
        <f>"Saisissez ①②③④⑤⑥⑦ plus effectifs ligne "&amp;ROW(U787)&amp;" et quantité ligne " &amp; ROW(U788)</f>
        <v>Saisissez ①②③④⑤⑥⑦ plus effectifs ligne 787 et quantité ligne 788</v>
      </c>
      <c r="V793" s="328"/>
      <c r="W793" s="329"/>
      <c r="X793" s="330"/>
      <c r="Y793" s="2508"/>
      <c r="Z793" s="691"/>
      <c r="AA793" s="832">
        <f>X797</f>
        <v>11.4</v>
      </c>
      <c r="AE793" s="9">
        <v>1</v>
      </c>
    </row>
    <row r="794" spans="2:31" ht="15.75">
      <c r="B794" s="742"/>
      <c r="C794" s="742"/>
      <c r="D794" s="742"/>
      <c r="E794" s="742"/>
      <c r="F794" s="742"/>
      <c r="G794" s="742"/>
      <c r="H794" s="742"/>
      <c r="I794" s="742"/>
      <c r="J794" s="742"/>
      <c r="K794" s="780"/>
      <c r="L794" s="780"/>
      <c r="M794" s="70" t="str">
        <f>IF(ISBLANK(S794),"",LARGE(M783:M793,1)+1)</f>
        <v/>
      </c>
      <c r="N794" s="96"/>
      <c r="O794" s="61"/>
      <c r="P794" s="61"/>
      <c r="Q794" s="61"/>
      <c r="R794" s="61"/>
      <c r="S794" s="61"/>
      <c r="T794" s="1022" t="str">
        <f>IF(OR(Y783="",U790=0),"",INT(U790/Y783) &amp; " " &amp; V784 &amp; " de " &amp; Y783 &amp; " " &amp; Y784 &amp; IF(MOD(U790,Y783)&gt;0," + 1 " &amp; V784 &amp; " de " &amp; TEXT(MOD(U790,Y783),"0.00") &amp; " " &amp; Y784,""))</f>
        <v>9 Gastro 1/1 de 25 escalopes</v>
      </c>
      <c r="U794" s="331"/>
      <c r="V794" s="331"/>
      <c r="W794" s="332"/>
      <c r="X794" s="333">
        <f>(X785*U787)/1000</f>
        <v>54</v>
      </c>
      <c r="Y794" s="334" t="str">
        <f>IF(OR(X794&lt;=0,Y785&lt;=0),"",_xlfn.LET(_xlpm.n,ROUND(X794/Y785,9),_xlpm.q,INT(_xlpm.n),_xlpm.r,ROUND(X794-_xlpm.q*Y785,9),_xlpm.base,_xlpm.q&amp;" "&amp;V784&amp;" de "&amp;TEXT(Y785,"0.000")&amp;" kg",IF(_xlpm.r&lt;=0.000000001,_xlpm.base,_xlpm.base&amp;" + 1 "&amp;V784&amp;" de "&amp;TEXT(_xlpm.r,"0.000")&amp;" kg")))</f>
        <v>20 Gastro 1/1 de 2.700 kg</v>
      </c>
      <c r="Z794" s="335"/>
      <c r="AA794" s="336"/>
      <c r="AE794" s="9">
        <v>1</v>
      </c>
    </row>
    <row r="795" spans="2:31" ht="15.75">
      <c r="B795" s="742"/>
      <c r="C795" s="742"/>
      <c r="D795" s="742"/>
      <c r="E795" s="742"/>
      <c r="F795" s="742"/>
      <c r="G795" s="742"/>
      <c r="H795" s="742"/>
      <c r="I795" s="742"/>
      <c r="J795" s="742"/>
      <c r="K795" s="780"/>
      <c r="L795" s="780"/>
      <c r="M795" s="70" t="str">
        <f>IF(ISBLANK(S795),"",LARGE(M783:M794,1)+1)</f>
        <v/>
      </c>
      <c r="N795" s="96"/>
      <c r="O795" s="61"/>
      <c r="P795" s="61"/>
      <c r="Q795" s="61"/>
      <c r="R795" s="61"/>
      <c r="S795" s="61"/>
      <c r="T795" s="1023" t="str">
        <f>IF(OR(Y783="",V790=0),"",INT(V790/Y783) &amp; " " &amp; V784 &amp; " de " &amp; Y783 &amp; " " &amp; Y784 &amp; IF(MOD(V790,Y783)&gt;0," + 1 " &amp; V784 &amp; " de " &amp; TEXT(MOD(V790,Y783),"0.00") &amp; " " &amp; Y784,""))</f>
        <v>36 Gastro 1/1 de 25 escalopes + 1 Gastro 1/1 de 22.50 escalopes</v>
      </c>
      <c r="U795" s="337"/>
      <c r="V795" s="337"/>
      <c r="W795" s="338"/>
      <c r="X795" s="339">
        <f>(X785*V787)/1000</f>
        <v>147.6</v>
      </c>
      <c r="Y795" s="340" t="str">
        <f>IF(OR(X795&lt;=0,Y785&lt;=0),"",_xlfn.LET(_xlpm.n,ROUND(X795/Y785,9),_xlpm.q,INT(_xlpm.n),_xlpm.r,ROUND(X795-_xlpm.q*Y785,9),_xlpm.base,_xlpm.q&amp;" "&amp;V784&amp;" de "&amp;TEXT(Y785,"0.000")&amp;" kg",IF(_xlpm.r&lt;=0.000000001,_xlpm.base,_xlpm.base&amp;" + 1 "&amp;V784&amp;" de "&amp;TEXT(_xlpm.r,"0.000")&amp;" kg")))</f>
        <v>54 Gastro 1/1 de 2.700 kg + 1 Gastro 1/1 de 1.800 kg</v>
      </c>
      <c r="Z795" s="341"/>
      <c r="AA795" s="342"/>
      <c r="AE795" s="9">
        <v>1</v>
      </c>
    </row>
    <row r="796" spans="2:31" ht="15.75">
      <c r="B796" s="742"/>
      <c r="C796" s="742"/>
      <c r="D796" s="742"/>
      <c r="E796" s="742"/>
      <c r="F796" s="742"/>
      <c r="G796" s="742"/>
      <c r="H796" s="742"/>
      <c r="I796" s="742"/>
      <c r="J796" s="742"/>
      <c r="K796" s="780"/>
      <c r="L796" s="780"/>
      <c r="M796" s="70" t="str">
        <f>IF(ISBLANK(S796),"",LARGE(M783:M795,1)+1)</f>
        <v/>
      </c>
      <c r="N796" s="96"/>
      <c r="O796" s="61"/>
      <c r="P796" s="61"/>
      <c r="Q796" s="61"/>
      <c r="R796" s="61"/>
      <c r="S796" s="61"/>
      <c r="T796" s="1024" t="str">
        <f>IF(OR(Y783="",W790=0),"",INT(W790/Y783) &amp; " " &amp; V784 &amp; " de " &amp; Y783 &amp; " " &amp; Y784 &amp; IF(MOD(W790,Y783)&gt;0," + 1 " &amp; V784 &amp; " de " &amp; TEXT(MOD(W790,Y783),"0.00") &amp; " " &amp; Y784,""))</f>
        <v>8 Gastro 1/1 de 25 escalopes + 1 Gastro 1/1 de 20.00 escalopes</v>
      </c>
      <c r="U796" s="343"/>
      <c r="V796" s="343"/>
      <c r="W796" s="344"/>
      <c r="X796" s="345">
        <f>(X785*W787)/1000</f>
        <v>26.4</v>
      </c>
      <c r="Y796" s="346" t="str">
        <f>IF(OR(X796&lt;=0,Y785&lt;=0),"",_xlfn.LET(_xlpm.n,ROUND(X796/Y785,9),_xlpm.q,INT(_xlpm.n),_xlpm.r,ROUND(X796-_xlpm.q*Y785,9),_xlpm.base,_xlpm.q&amp;" "&amp;V784&amp;" de "&amp;TEXT(Y785,"0.000")&amp;" kg",IF(_xlpm.r&lt;=0.000000001,_xlpm.base,_xlpm.base&amp;" + 1 "&amp;V784&amp;" de "&amp;TEXT(_xlpm.r,"0.000")&amp;" kg")))</f>
        <v>9 Gastro 1/1 de 2.700 kg + 1 Gastro 1/1 de 2.100 kg</v>
      </c>
      <c r="Z796" s="347"/>
      <c r="AA796" s="348"/>
      <c r="AE796" s="9">
        <v>1</v>
      </c>
    </row>
    <row r="797" spans="2:31" ht="15.75">
      <c r="B797" s="742"/>
      <c r="C797" s="742"/>
      <c r="D797" s="742"/>
      <c r="E797" s="742"/>
      <c r="F797" s="742"/>
      <c r="G797" s="742"/>
      <c r="H797" s="742"/>
      <c r="I797" s="742"/>
      <c r="J797" s="742"/>
      <c r="K797" s="780"/>
      <c r="L797" s="780"/>
      <c r="M797" s="70" t="str">
        <f>IF(ISBLANK(S797),"",LARGE(M783:M796,1)+1)</f>
        <v/>
      </c>
      <c r="N797" s="96"/>
      <c r="O797" s="61"/>
      <c r="P797" s="61"/>
      <c r="Q797" s="61"/>
      <c r="R797" s="61"/>
      <c r="S797" s="61"/>
      <c r="T797" s="1025" t="str">
        <f>IF(OR(Y783="",X790=0),"",INT(X790/Y783) &amp; " " &amp; V784 &amp; " de " &amp; Y783 &amp; " " &amp; Y784 &amp; IF(MOD(X790,Y783)&gt;0," + 1 " &amp; V784 &amp; " de " &amp; TEXT(MOD(X790,Y783),"0.00") &amp; " " &amp; Y784,""))</f>
        <v>3 Gastro 1/1 de 25 escalopes + 1 Gastro 1/1 de 20.00 escalopes</v>
      </c>
      <c r="U797" s="349"/>
      <c r="V797" s="349"/>
      <c r="W797" s="350"/>
      <c r="X797" s="351">
        <f>(X785*X787)/1000</f>
        <v>11.4</v>
      </c>
      <c r="Y797" s="352" t="str">
        <f>IF(OR(X797&lt;=0,Y785&lt;=0),"",_xlfn.LET(_xlpm.n,ROUND(X797/Y785,9),_xlpm.q,INT(_xlpm.n),_xlpm.r,ROUND(X797-_xlpm.q*Y785,9),_xlpm.base,_xlpm.q&amp;" "&amp;V784&amp;" de "&amp;TEXT(Y785,"0.000")&amp;" kg",IF(_xlpm.r&lt;=0.000000001,_xlpm.base,_xlpm.base&amp;" + 1 "&amp;V784&amp;" de "&amp;TEXT(_xlpm.r,"0.000")&amp;" kg")))</f>
        <v>4 Gastro 1/1 de 2.700 kg + 1 Gastro 1/1 de 0.600 kg</v>
      </c>
      <c r="Z797" s="353"/>
      <c r="AA797" s="354"/>
      <c r="AE797" s="9">
        <v>1</v>
      </c>
    </row>
    <row r="798" spans="2:31" ht="15.75">
      <c r="B798" s="742"/>
      <c r="C798" s="742"/>
      <c r="D798" s="742"/>
      <c r="E798" s="742"/>
      <c r="F798" s="742"/>
      <c r="G798" s="742"/>
      <c r="H798" s="742"/>
      <c r="I798" s="742"/>
      <c r="J798" s="742"/>
      <c r="K798" s="780"/>
      <c r="L798" s="780"/>
      <c r="M798" s="70" t="str">
        <f>IF(ISBLANK(S798),"",LARGE(M783:M797,1)+1)</f>
        <v/>
      </c>
      <c r="N798" s="96"/>
      <c r="O798" s="61"/>
      <c r="P798" s="61"/>
      <c r="Q798" s="61"/>
      <c r="R798" s="61"/>
      <c r="S798" s="61"/>
      <c r="T798" s="2509"/>
      <c r="U798" s="2510" t="str">
        <f>V792&amp;" "&amp;W792&amp;" "&amp;SUM(
   IFERROR(LEFT(T794, FIND(" ", T794) - 1), 0) + IFERROR(IF(FIND("+", T794), MID(T794, FIND("+", T794) + 2, FIND(" ", T794, FIND("+", T794) + 2) - FIND("+", T794) - 2), 0), 0),
   IFERROR(LEFT(T795, FIND(" ", T795) - 1), 0) + IFERROR(IF(FIND("+", T795), MID(T795, FIND("+", T795) + 2, FIND(" ", T795, FIND("+", T795) + 2) - FIND("+", T795) - 2), 0), 0),
   IFERROR(LEFT(T796, FIND(" ", T796) - 1), 0) + IFERROR(IF(FIND("+", T796), MID(T796, FIND("+", T796) + 2, FIND(" ", T796, FIND("+", T796) + 2) - FIND("+", T796) - 2), 0), 0),
   IFERROR(LEFT(T797, FIND(" ", T797) - 1), 0) + IFERROR(IF(FIND("+", T797), MID(T797, FIND("+", T797) + 2, FIND(" ", T797, FIND("+", T797) + 2) - FIND("+", T797) - 2), 0), 0))&amp;" "&amp;V784</f>
        <v>1462.5 escalopes 59 Gastro 1/1</v>
      </c>
      <c r="V798" s="2510"/>
      <c r="W798" s="2511"/>
      <c r="X798" s="2512">
        <f>SUM(X794:X797)</f>
        <v>239.4</v>
      </c>
      <c r="Y798" s="2510" t="str">
        <f>SUM(
   IFERROR(LEFT(Y794, FIND(" ", Y794) - 1), 0) + IFERROR(IF(FIND("+", Y794), MID(Y794, FIND("+", Y794) + 2, FIND(" ", Y794, FIND("+", Y794) + 2) - FIND("+", Y794) - 2), 0), 0),
   IFERROR(LEFT(Y795, FIND(" ", Y795) - 1), 0) + IFERROR(IF(FIND("+", Y795), MID(Y795, FIND("+", Y795) + 2, FIND(" ", Y795, FIND("+", Y795) + 2) - FIND("+", Y795) - 2), 0), 0),
   IFERROR(LEFT(Y796, FIND(" ", Y796) - 1), 0) + IFERROR(IF(FIND("+", Y796), MID(Y796, FIND("+", Y796) + 2, FIND(" ", Y796, FIND("+", Y796) + 2) - FIND("+", Y796) - 2), 0), 0),
   IFERROR(LEFT(Y797, FIND(" ", Y797) - 1), 0) + IFERROR(IF(FIND("+", Y797), MID(Y797, FIND("+", Y797) + 2, FIND(" ", Y797, FIND("+", Y797) + 2) - FIND("+", Y797) - 2), 0), 0))&amp;" "&amp;V784</f>
        <v>90 Gastro 1/1</v>
      </c>
      <c r="Z798" s="2510"/>
      <c r="AA798" s="2513"/>
      <c r="AE798" s="9">
        <v>1</v>
      </c>
    </row>
    <row r="799" spans="2:31" ht="15.75">
      <c r="B799" s="742"/>
      <c r="C799" s="742"/>
      <c r="D799" s="742"/>
      <c r="E799" s="742"/>
      <c r="F799" s="742"/>
      <c r="G799" s="742"/>
      <c r="H799" s="742"/>
      <c r="I799" s="742"/>
      <c r="J799" s="742"/>
      <c r="K799" s="780"/>
      <c r="L799" s="780"/>
      <c r="M799" s="70" t="str">
        <f>IF(ISBLANK(S799),"",LARGE(M783:M798,1)+1)</f>
        <v/>
      </c>
      <c r="N799" s="96"/>
      <c r="O799" s="61"/>
      <c r="P799" s="61"/>
      <c r="Q799" s="61"/>
      <c r="R799" s="61"/>
      <c r="S799" s="61"/>
      <c r="T799" s="2509"/>
      <c r="U799" s="2510"/>
      <c r="V799" s="2510"/>
      <c r="W799" s="2511"/>
      <c r="X799" s="2512"/>
      <c r="Y799" s="2510"/>
      <c r="Z799" s="2510"/>
      <c r="AA799" s="2513"/>
      <c r="AE799" s="9">
        <v>1</v>
      </c>
    </row>
    <row r="800" spans="2:31" ht="15.75">
      <c r="B800" s="742"/>
      <c r="C800" s="742"/>
      <c r="D800" s="742"/>
      <c r="E800" s="742"/>
      <c r="F800" s="742"/>
      <c r="G800" s="742"/>
      <c r="H800" s="742"/>
      <c r="I800" s="742"/>
      <c r="J800" s="742"/>
      <c r="K800" s="780"/>
      <c r="L800" s="780"/>
      <c r="M800" s="70"/>
      <c r="N800" s="96"/>
      <c r="O800" s="61"/>
      <c r="P800" s="61"/>
      <c r="Q800" s="61"/>
      <c r="R800" s="61"/>
      <c r="S800" s="61"/>
      <c r="T800" s="892"/>
      <c r="U800" s="881"/>
      <c r="V800" s="881"/>
      <c r="W800" s="881"/>
      <c r="X800" s="881"/>
      <c r="Y800" s="881"/>
      <c r="Z800" s="881"/>
      <c r="AA800" s="882"/>
      <c r="AE800" s="9">
        <v>1</v>
      </c>
    </row>
    <row r="801" spans="2:31" ht="15.75">
      <c r="B801" s="357"/>
      <c r="C801" s="357"/>
      <c r="D801" s="357"/>
      <c r="E801" s="357"/>
      <c r="F801" s="357"/>
      <c r="G801" s="357"/>
      <c r="H801" s="357"/>
      <c r="I801" s="357"/>
      <c r="J801" s="357"/>
      <c r="K801" s="780"/>
      <c r="L801" s="780"/>
      <c r="M801" s="70"/>
      <c r="N801" s="61"/>
      <c r="O801" s="61"/>
      <c r="P801" s="61"/>
      <c r="Q801" s="61"/>
      <c r="R801" s="61"/>
      <c r="S801" s="61"/>
      <c r="T801" s="61"/>
      <c r="U801" s="61"/>
      <c r="V801" s="61"/>
      <c r="W801" s="61"/>
      <c r="X801" s="61"/>
      <c r="Y801" s="133"/>
      <c r="Z801" s="133"/>
      <c r="AA801" s="229"/>
      <c r="AE801" s="9">
        <v>1</v>
      </c>
    </row>
    <row r="802" spans="2:31" ht="15.75">
      <c r="B802" s="357"/>
      <c r="C802" s="357"/>
      <c r="D802" s="357"/>
      <c r="E802" s="357"/>
      <c r="F802" s="357"/>
      <c r="G802" s="357"/>
      <c r="H802" s="357"/>
      <c r="I802" s="357"/>
      <c r="J802" s="357"/>
      <c r="K802" s="780"/>
      <c r="L802" s="780"/>
      <c r="M802" s="90" t="s">
        <v>118</v>
      </c>
      <c r="N802" s="91"/>
      <c r="O802" s="91"/>
      <c r="P802" s="91"/>
      <c r="Q802" s="91"/>
      <c r="R802" s="91"/>
      <c r="S802" s="91"/>
      <c r="T802" s="91"/>
      <c r="U802" s="91"/>
      <c r="V802" s="91"/>
      <c r="W802" s="91"/>
      <c r="X802" s="91"/>
      <c r="Y802" s="91"/>
      <c r="Z802" s="91"/>
      <c r="AA802" s="92" t="s">
        <v>118</v>
      </c>
      <c r="AE802" s="9">
        <v>1</v>
      </c>
    </row>
    <row r="803" spans="2:31">
      <c r="B803" s="1063"/>
      <c r="C803" s="1048"/>
      <c r="D803" s="1049"/>
      <c r="E803" s="1048"/>
      <c r="F803" s="1049"/>
      <c r="G803" s="1050"/>
      <c r="H803" s="1051"/>
      <c r="I803" s="1052"/>
      <c r="J803" s="1051"/>
      <c r="K803" s="1053"/>
      <c r="L803" s="1054"/>
      <c r="M803"/>
      <c r="N803" s="1064"/>
      <c r="O803" s="1055"/>
      <c r="P803" s="1056"/>
      <c r="Q803" s="1056"/>
      <c r="R803" s="1057"/>
      <c r="S803" s="1058"/>
      <c r="T803" s="1058"/>
      <c r="U803" s="1059"/>
      <c r="V803" s="1065"/>
      <c r="W803" s="1060"/>
      <c r="X803" s="1066"/>
      <c r="Y803" s="1067"/>
      <c r="Z803" s="1061"/>
      <c r="AA803" s="1062"/>
      <c r="AE803" s="9">
        <v>1</v>
      </c>
    </row>
    <row r="804" spans="2:31">
      <c r="B804" s="1063"/>
      <c r="C804" s="1048"/>
      <c r="D804" s="1049"/>
      <c r="E804" s="1048"/>
      <c r="F804" s="1049"/>
      <c r="G804" s="1050"/>
      <c r="H804" s="1051"/>
      <c r="I804" s="1052"/>
      <c r="J804" s="1051"/>
      <c r="K804" s="1053"/>
      <c r="L804" s="1054"/>
      <c r="M804"/>
      <c r="N804" s="1064"/>
      <c r="O804" s="1055"/>
      <c r="P804" s="1056"/>
      <c r="Q804" s="1056"/>
      <c r="R804" s="1057"/>
      <c r="S804" s="1058"/>
      <c r="T804" s="1058"/>
      <c r="U804" s="1059"/>
      <c r="V804" s="1065"/>
      <c r="W804" s="1060"/>
      <c r="X804" s="1066"/>
      <c r="Y804" s="1067"/>
      <c r="Z804" s="1061"/>
      <c r="AA804" s="1062"/>
      <c r="AE804" s="9">
        <v>1</v>
      </c>
    </row>
    <row r="805" spans="2:31">
      <c r="B805" s="1063"/>
      <c r="C805" s="1048"/>
      <c r="D805" s="1049"/>
      <c r="E805" s="1048"/>
      <c r="F805" s="1049"/>
      <c r="G805" s="1050"/>
      <c r="H805" s="1051"/>
      <c r="I805" s="1052"/>
      <c r="J805" s="1051"/>
      <c r="K805" s="1053"/>
      <c r="L805" s="1054"/>
      <c r="M805"/>
      <c r="N805" s="1064"/>
      <c r="O805" s="1055"/>
      <c r="P805" s="1056"/>
      <c r="Q805" s="1056"/>
      <c r="R805" s="1057"/>
      <c r="S805" s="1058"/>
      <c r="T805" s="1058"/>
      <c r="U805" s="1059"/>
      <c r="V805" s="1065"/>
      <c r="W805" s="1060"/>
      <c r="X805" s="1066"/>
      <c r="Y805" s="1067"/>
      <c r="Z805" s="1061"/>
      <c r="AA805" s="1062"/>
      <c r="AE805" s="9">
        <v>1</v>
      </c>
    </row>
    <row r="806" spans="2:31">
      <c r="B806" s="1063"/>
      <c r="C806" s="1048"/>
      <c r="D806" s="1049"/>
      <c r="E806" s="1048"/>
      <c r="F806" s="1049"/>
      <c r="G806" s="1050"/>
      <c r="H806" s="1051"/>
      <c r="I806" s="1052"/>
      <c r="J806" s="1051"/>
      <c r="K806" s="1053"/>
      <c r="L806" s="1054"/>
      <c r="M806"/>
      <c r="N806" s="1064"/>
      <c r="O806" s="1055"/>
      <c r="P806" s="1056"/>
      <c r="Q806" s="1056"/>
      <c r="R806" s="1057"/>
      <c r="S806" s="1058"/>
      <c r="T806" s="1058"/>
      <c r="U806" s="1059"/>
      <c r="V806" s="1065"/>
      <c r="W806" s="1060"/>
      <c r="X806" s="1066"/>
      <c r="Y806" s="1067"/>
      <c r="Z806" s="1061"/>
      <c r="AA806" s="1062"/>
      <c r="AE806" s="9">
        <v>1</v>
      </c>
    </row>
    <row r="807" spans="2:31">
      <c r="B807" s="1063"/>
      <c r="C807" s="1048"/>
      <c r="D807" s="1049"/>
      <c r="E807" s="1048"/>
      <c r="F807" s="1049"/>
      <c r="G807" s="1050"/>
      <c r="H807" s="1051"/>
      <c r="I807" s="1052"/>
      <c r="J807" s="1051"/>
      <c r="K807" s="1053"/>
      <c r="L807" s="1054"/>
      <c r="M807"/>
      <c r="N807" s="1064"/>
      <c r="O807" s="1055"/>
      <c r="P807" s="1056"/>
      <c r="Q807" s="1056"/>
      <c r="R807" s="1057"/>
      <c r="S807" s="1058"/>
      <c r="T807" s="1058"/>
      <c r="U807" s="1059"/>
      <c r="V807" s="1065"/>
      <c r="W807" s="1060"/>
      <c r="X807" s="1066"/>
      <c r="Y807" s="1067"/>
      <c r="Z807" s="1061"/>
      <c r="AA807" s="1062"/>
      <c r="AE807" s="9">
        <v>1</v>
      </c>
    </row>
    <row r="808" spans="2:31">
      <c r="B808" s="1063"/>
      <c r="C808" s="1048"/>
      <c r="D808" s="1049"/>
      <c r="E808" s="1048"/>
      <c r="F808" s="1049"/>
      <c r="G808" s="1050"/>
      <c r="H808" s="1051"/>
      <c r="I808" s="1052"/>
      <c r="J808" s="1051"/>
      <c r="K808" s="1053"/>
      <c r="L808" s="1054"/>
      <c r="M808"/>
      <c r="N808" s="1064"/>
      <c r="O808" s="1055"/>
      <c r="P808" s="1056"/>
      <c r="Q808" s="1056"/>
      <c r="R808" s="1057"/>
      <c r="S808" s="1058"/>
      <c r="T808" s="1058"/>
      <c r="U808" s="1059"/>
      <c r="V808" s="1065"/>
      <c r="W808" s="1060"/>
      <c r="X808" s="1066"/>
      <c r="Y808" s="1067"/>
      <c r="Z808" s="1061"/>
      <c r="AA808" s="1062"/>
      <c r="AE808" s="9">
        <v>1</v>
      </c>
    </row>
    <row r="809" spans="2:31">
      <c r="B809" s="1063"/>
      <c r="C809" s="1048"/>
      <c r="D809" s="1049"/>
      <c r="E809" s="1048"/>
      <c r="F809" s="1049"/>
      <c r="G809" s="1050"/>
      <c r="H809" s="1051"/>
      <c r="I809" s="1052"/>
      <c r="J809" s="1051"/>
      <c r="K809" s="1053"/>
      <c r="L809" s="1054"/>
      <c r="M809"/>
      <c r="N809" s="1064"/>
      <c r="O809" s="1055"/>
      <c r="P809" s="1056"/>
      <c r="Q809" s="1056"/>
      <c r="R809" s="1057"/>
      <c r="S809" s="1058"/>
      <c r="T809" s="1058"/>
      <c r="U809" s="1059"/>
      <c r="V809" s="1065"/>
      <c r="W809" s="1060"/>
      <c r="X809" s="1066"/>
      <c r="Y809" s="1067"/>
      <c r="Z809" s="1061"/>
      <c r="AA809" s="1062"/>
      <c r="AE809" s="9">
        <v>1</v>
      </c>
    </row>
    <row r="810" spans="2:31">
      <c r="B810" s="1063"/>
      <c r="C810" s="1048"/>
      <c r="D810" s="1049"/>
      <c r="E810" s="1048"/>
      <c r="F810" s="1049"/>
      <c r="G810" s="1050"/>
      <c r="H810" s="1051"/>
      <c r="I810" s="1052"/>
      <c r="J810" s="1051"/>
      <c r="K810" s="1053"/>
      <c r="L810" s="1054"/>
      <c r="M810"/>
      <c r="N810" s="1064"/>
      <c r="O810" s="1055"/>
      <c r="P810" s="1056"/>
      <c r="Q810" s="1056"/>
      <c r="R810" s="1057"/>
      <c r="S810" s="1058"/>
      <c r="T810" s="1058"/>
      <c r="U810" s="1059"/>
      <c r="V810" s="1065"/>
      <c r="W810" s="1060"/>
      <c r="X810" s="1066"/>
      <c r="Y810" s="1067"/>
      <c r="Z810" s="1061"/>
      <c r="AA810" s="1062"/>
      <c r="AE810" s="9">
        <v>1</v>
      </c>
    </row>
    <row r="811" spans="2:31">
      <c r="B811" s="1063"/>
      <c r="C811" s="1048"/>
      <c r="D811" s="1049"/>
      <c r="E811" s="1048"/>
      <c r="F811" s="1049"/>
      <c r="G811" s="1050"/>
      <c r="H811" s="1051"/>
      <c r="I811" s="1052"/>
      <c r="J811" s="1051"/>
      <c r="K811" s="1053"/>
      <c r="L811" s="1054"/>
      <c r="M811"/>
      <c r="N811" s="1064"/>
      <c r="O811" s="1055"/>
      <c r="P811" s="1056"/>
      <c r="Q811" s="1056"/>
      <c r="R811" s="1057"/>
      <c r="S811" s="1058"/>
      <c r="T811" s="1058"/>
      <c r="U811" s="1059"/>
      <c r="V811" s="1065"/>
      <c r="W811" s="1060"/>
      <c r="X811" s="1066"/>
      <c r="Y811" s="1067"/>
      <c r="Z811" s="1061"/>
      <c r="AA811" s="1062"/>
      <c r="AE811" s="9">
        <v>1</v>
      </c>
    </row>
    <row r="812" spans="2:31">
      <c r="B812" s="1063"/>
      <c r="C812" s="1048"/>
      <c r="D812" s="1049"/>
      <c r="E812" s="1048"/>
      <c r="F812" s="1049"/>
      <c r="G812" s="1050"/>
      <c r="H812" s="1051"/>
      <c r="I812" s="1052"/>
      <c r="J812" s="1051"/>
      <c r="K812" s="1053"/>
      <c r="L812" s="1054"/>
      <c r="M812"/>
      <c r="N812" s="1064"/>
      <c r="O812" s="1055"/>
      <c r="P812" s="1056"/>
      <c r="Q812" s="1056"/>
      <c r="R812" s="1057"/>
      <c r="S812" s="1058"/>
      <c r="T812" s="1058"/>
      <c r="U812" s="1059"/>
      <c r="V812" s="1065"/>
      <c r="W812" s="1060"/>
      <c r="X812" s="1066"/>
      <c r="Y812" s="1067"/>
      <c r="Z812" s="1061"/>
      <c r="AA812" s="1062"/>
      <c r="AE812" s="9">
        <v>1</v>
      </c>
    </row>
    <row r="813" spans="2:31">
      <c r="B813" s="1063"/>
      <c r="C813" s="1048"/>
      <c r="D813" s="1049"/>
      <c r="E813" s="1048"/>
      <c r="F813" s="1049"/>
      <c r="G813" s="1050"/>
      <c r="H813" s="1051"/>
      <c r="I813" s="1052"/>
      <c r="J813" s="1051"/>
      <c r="K813" s="1053"/>
      <c r="L813" s="1054"/>
      <c r="M813"/>
      <c r="N813" s="1064"/>
      <c r="O813" s="1055"/>
      <c r="P813" s="1056"/>
      <c r="Q813" s="1056"/>
      <c r="R813" s="1057"/>
      <c r="S813" s="1058"/>
      <c r="T813" s="1058"/>
      <c r="U813" s="1059"/>
      <c r="V813" s="1065"/>
      <c r="W813" s="1060"/>
      <c r="X813" s="1066"/>
      <c r="Y813" s="1067"/>
      <c r="Z813" s="1061"/>
      <c r="AA813" s="1062"/>
      <c r="AE813" s="9">
        <v>1</v>
      </c>
    </row>
    <row r="814" spans="2:31">
      <c r="B814" s="1063"/>
      <c r="C814" s="1048"/>
      <c r="D814" s="1049"/>
      <c r="E814" s="1048"/>
      <c r="F814" s="1049"/>
      <c r="G814" s="1050"/>
      <c r="H814" s="1051"/>
      <c r="I814" s="1052"/>
      <c r="J814" s="1051"/>
      <c r="K814" s="1053"/>
      <c r="L814" s="1054"/>
      <c r="M814"/>
      <c r="N814" s="1064"/>
      <c r="O814" s="1055"/>
      <c r="P814" s="1056"/>
      <c r="Q814" s="1056"/>
      <c r="R814" s="1057"/>
      <c r="S814" s="1058"/>
      <c r="T814" s="1058"/>
      <c r="U814" s="1059"/>
      <c r="V814" s="1065"/>
      <c r="W814" s="1060"/>
      <c r="X814" s="1066"/>
      <c r="Y814" s="1067"/>
      <c r="Z814" s="1061"/>
      <c r="AA814" s="1062"/>
      <c r="AE814" s="9">
        <v>1</v>
      </c>
    </row>
    <row r="815" spans="2:31">
      <c r="B815" s="1063"/>
      <c r="C815" s="1048"/>
      <c r="D815" s="1049"/>
      <c r="E815" s="1048"/>
      <c r="F815" s="1049"/>
      <c r="G815" s="1050"/>
      <c r="H815" s="1051"/>
      <c r="I815" s="1052"/>
      <c r="J815" s="1051"/>
      <c r="K815" s="1053"/>
      <c r="L815" s="1054"/>
      <c r="M815"/>
      <c r="N815" s="1064"/>
      <c r="O815" s="1055"/>
      <c r="P815" s="1056"/>
      <c r="Q815" s="1056"/>
      <c r="R815" s="1057"/>
      <c r="S815" s="1058"/>
      <c r="T815" s="1058"/>
      <c r="U815" s="1059"/>
      <c r="V815" s="1065"/>
      <c r="W815" s="1060"/>
      <c r="X815" s="1066"/>
      <c r="Y815" s="1067"/>
      <c r="Z815" s="1061"/>
      <c r="AA815" s="1062"/>
      <c r="AE815" s="9">
        <v>1</v>
      </c>
    </row>
    <row r="816" spans="2:31">
      <c r="B816" s="1063"/>
      <c r="C816" s="1048"/>
      <c r="D816" s="1049"/>
      <c r="E816" s="1048"/>
      <c r="F816" s="1049"/>
      <c r="G816" s="1050"/>
      <c r="H816" s="1051"/>
      <c r="I816" s="1052"/>
      <c r="J816" s="1051"/>
      <c r="K816" s="1053"/>
      <c r="L816" s="1054"/>
      <c r="M816"/>
      <c r="N816" s="1064"/>
      <c r="O816" s="1055"/>
      <c r="P816" s="1056"/>
      <c r="Q816" s="1056"/>
      <c r="R816" s="1057"/>
      <c r="S816" s="1058"/>
      <c r="T816" s="1058"/>
      <c r="U816" s="1059"/>
      <c r="V816" s="1065"/>
      <c r="W816" s="1060"/>
      <c r="X816" s="1066"/>
      <c r="Y816" s="1067"/>
      <c r="Z816" s="1061"/>
      <c r="AA816" s="1062"/>
      <c r="AE816" s="9">
        <v>1</v>
      </c>
    </row>
    <row r="817" spans="2:31">
      <c r="B817" s="1063"/>
      <c r="C817" s="1048"/>
      <c r="D817" s="1049"/>
      <c r="E817" s="1048"/>
      <c r="F817" s="1049"/>
      <c r="G817" s="1050"/>
      <c r="H817" s="1051"/>
      <c r="I817" s="1052"/>
      <c r="J817" s="1051"/>
      <c r="K817" s="1053"/>
      <c r="L817" s="1054"/>
      <c r="M817"/>
      <c r="N817" s="1064"/>
      <c r="O817" s="1055"/>
      <c r="P817" s="1056"/>
      <c r="Q817" s="1056"/>
      <c r="R817" s="1057"/>
      <c r="S817" s="1058"/>
      <c r="T817" s="1058"/>
      <c r="U817" s="1059"/>
      <c r="V817" s="1065"/>
      <c r="W817" s="1060"/>
      <c r="X817" s="1066"/>
      <c r="Y817" s="1067"/>
      <c r="Z817" s="1061"/>
      <c r="AA817" s="1062"/>
      <c r="AE817" s="9">
        <v>1</v>
      </c>
    </row>
    <row r="818" spans="2:31">
      <c r="B818" s="1063"/>
      <c r="C818" s="1048"/>
      <c r="D818" s="1049"/>
      <c r="E818" s="1048"/>
      <c r="F818" s="1049"/>
      <c r="G818" s="1050"/>
      <c r="H818" s="1051"/>
      <c r="I818" s="1052"/>
      <c r="J818" s="1051"/>
      <c r="K818" s="1053"/>
      <c r="L818" s="1054"/>
      <c r="M818"/>
      <c r="N818" s="1064"/>
      <c r="O818" s="1055"/>
      <c r="P818" s="1056"/>
      <c r="Q818" s="1056"/>
      <c r="R818" s="1057"/>
      <c r="S818" s="1058"/>
      <c r="T818" s="1058"/>
      <c r="U818" s="1059"/>
      <c r="V818" s="1065"/>
      <c r="W818" s="1060"/>
      <c r="X818" s="1066"/>
      <c r="Y818" s="1067"/>
      <c r="Z818" s="1061"/>
      <c r="AA818" s="1062"/>
      <c r="AE818" s="9">
        <v>1</v>
      </c>
    </row>
    <row r="819" spans="2:31">
      <c r="B819" s="1063"/>
      <c r="C819" s="1048"/>
      <c r="D819" s="1049"/>
      <c r="E819" s="1048"/>
      <c r="F819" s="1049"/>
      <c r="G819" s="1050"/>
      <c r="H819" s="1051"/>
      <c r="I819" s="1052"/>
      <c r="J819" s="1051"/>
      <c r="K819" s="1053"/>
      <c r="L819" s="1054"/>
      <c r="M819"/>
      <c r="N819" s="1064"/>
      <c r="O819" s="1055"/>
      <c r="P819" s="1056"/>
      <c r="Q819" s="1056"/>
      <c r="R819" s="1057"/>
      <c r="S819" s="1058"/>
      <c r="T819" s="1058"/>
      <c r="U819" s="1059"/>
      <c r="V819" s="1065"/>
      <c r="W819" s="1060"/>
      <c r="X819" s="1066"/>
      <c r="Y819" s="1067"/>
      <c r="Z819" s="1061"/>
      <c r="AA819" s="1062"/>
      <c r="AE819" s="9">
        <v>1</v>
      </c>
    </row>
    <row r="820" spans="2:31">
      <c r="B820" s="1063"/>
      <c r="C820" s="1048"/>
      <c r="D820" s="1049"/>
      <c r="E820" s="1048"/>
      <c r="F820" s="1049"/>
      <c r="G820" s="1050"/>
      <c r="H820" s="1051"/>
      <c r="I820" s="1052"/>
      <c r="J820" s="1051"/>
      <c r="K820" s="1053"/>
      <c r="L820" s="1054"/>
      <c r="M820"/>
      <c r="N820" s="1064"/>
      <c r="O820" s="1055"/>
      <c r="P820" s="1056"/>
      <c r="Q820" s="1056"/>
      <c r="R820" s="1057"/>
      <c r="S820" s="1058"/>
      <c r="T820" s="1058"/>
      <c r="U820" s="1059"/>
      <c r="V820" s="1065"/>
      <c r="W820" s="1060"/>
      <c r="X820" s="1066"/>
      <c r="Y820" s="1067"/>
      <c r="Z820" s="1061"/>
      <c r="AA820" s="1062"/>
      <c r="AE820" s="9">
        <v>1</v>
      </c>
    </row>
    <row r="821" spans="2:31">
      <c r="B821" s="1063"/>
      <c r="C821" s="1048"/>
      <c r="D821" s="1049"/>
      <c r="E821" s="1048"/>
      <c r="F821" s="1049"/>
      <c r="G821" s="1050"/>
      <c r="H821" s="1051"/>
      <c r="I821" s="1052"/>
      <c r="J821" s="1051"/>
      <c r="K821" s="1053"/>
      <c r="L821" s="1054"/>
      <c r="M821"/>
      <c r="N821" s="1064"/>
      <c r="O821" s="1055"/>
      <c r="P821" s="1056"/>
      <c r="Q821" s="1056"/>
      <c r="R821" s="1057"/>
      <c r="S821" s="1058"/>
      <c r="T821" s="1058"/>
      <c r="U821" s="1059"/>
      <c r="V821" s="1065"/>
      <c r="W821" s="1060"/>
      <c r="X821" s="1066"/>
      <c r="Y821" s="1067"/>
      <c r="Z821" s="1061"/>
      <c r="AA821" s="1062"/>
      <c r="AE821" s="9">
        <v>1</v>
      </c>
    </row>
    <row r="822" spans="2:31">
      <c r="B822" s="1063"/>
      <c r="C822" s="1048"/>
      <c r="D822" s="1049"/>
      <c r="E822" s="1048"/>
      <c r="F822" s="1049"/>
      <c r="G822" s="1050"/>
      <c r="H822" s="1051"/>
      <c r="I822" s="1052"/>
      <c r="J822" s="1051"/>
      <c r="K822" s="1053"/>
      <c r="L822" s="1054"/>
      <c r="M822"/>
      <c r="N822" s="1064"/>
      <c r="O822" s="1055"/>
      <c r="P822" s="1056"/>
      <c r="Q822" s="1056"/>
      <c r="R822" s="1057"/>
      <c r="S822" s="1058"/>
      <c r="T822" s="1058"/>
      <c r="U822" s="1059"/>
      <c r="V822" s="1065"/>
      <c r="W822" s="1060"/>
      <c r="X822" s="1066"/>
      <c r="Y822" s="1067"/>
      <c r="Z822" s="1061"/>
      <c r="AA822" s="1062"/>
      <c r="AE822" s="9">
        <v>1</v>
      </c>
    </row>
    <row r="823" spans="2:31">
      <c r="B823" s="1063"/>
      <c r="C823" s="1048"/>
      <c r="D823" s="1049"/>
      <c r="E823" s="1048"/>
      <c r="F823" s="1049"/>
      <c r="G823" s="1050"/>
      <c r="H823" s="1051"/>
      <c r="I823" s="1052"/>
      <c r="J823" s="1051"/>
      <c r="K823" s="1053"/>
      <c r="L823" s="1054"/>
      <c r="M823"/>
      <c r="N823" s="1064"/>
      <c r="O823" s="1055"/>
      <c r="P823" s="1056"/>
      <c r="Q823" s="1056"/>
      <c r="R823" s="1057"/>
      <c r="S823" s="1058"/>
      <c r="T823" s="1058"/>
      <c r="U823" s="1059"/>
      <c r="V823" s="1065"/>
      <c r="W823" s="1060"/>
      <c r="X823" s="1066"/>
      <c r="Y823" s="1067"/>
      <c r="Z823" s="1061"/>
      <c r="AA823" s="1062"/>
      <c r="AE823" s="9">
        <v>1</v>
      </c>
    </row>
    <row r="824" spans="2:31">
      <c r="B824" s="1063"/>
      <c r="C824" s="1048"/>
      <c r="D824" s="1049"/>
      <c r="E824" s="1048"/>
      <c r="F824" s="1049"/>
      <c r="G824" s="1050"/>
      <c r="H824" s="1051"/>
      <c r="I824" s="1052"/>
      <c r="J824" s="1051"/>
      <c r="K824" s="1053"/>
      <c r="L824" s="1054"/>
      <c r="M824"/>
      <c r="N824" s="1064"/>
      <c r="O824" s="1055"/>
      <c r="P824" s="1056"/>
      <c r="Q824" s="1056"/>
      <c r="R824" s="1057"/>
      <c r="S824" s="1058"/>
      <c r="T824" s="1058"/>
      <c r="U824" s="1059"/>
      <c r="V824" s="1065"/>
      <c r="W824" s="1060"/>
      <c r="X824" s="1066"/>
      <c r="Y824" s="1067"/>
      <c r="Z824" s="1061"/>
      <c r="AA824" s="1062"/>
      <c r="AE824" s="9">
        <v>1</v>
      </c>
    </row>
    <row r="825" spans="2:31">
      <c r="B825" s="1063"/>
      <c r="C825" s="1048"/>
      <c r="D825" s="1049"/>
      <c r="E825" s="1048"/>
      <c r="F825" s="1049"/>
      <c r="G825" s="1050"/>
      <c r="H825" s="1051"/>
      <c r="I825" s="1052"/>
      <c r="J825" s="1051"/>
      <c r="K825" s="1053"/>
      <c r="L825" s="1054"/>
      <c r="M825"/>
      <c r="N825" s="1064"/>
      <c r="O825" s="1055"/>
      <c r="P825" s="1056"/>
      <c r="Q825" s="1056"/>
      <c r="R825" s="1057"/>
      <c r="S825" s="1058"/>
      <c r="T825" s="1058"/>
      <c r="U825" s="1059"/>
      <c r="V825" s="1065"/>
      <c r="W825" s="1060"/>
      <c r="X825" s="1066"/>
      <c r="Y825" s="1067"/>
      <c r="Z825" s="1061"/>
      <c r="AA825" s="1062"/>
      <c r="AE825" s="9">
        <v>1</v>
      </c>
    </row>
    <row r="826" spans="2:31">
      <c r="B826" s="1063"/>
      <c r="C826" s="1048"/>
      <c r="D826" s="1049"/>
      <c r="E826" s="1048"/>
      <c r="F826" s="1049"/>
      <c r="G826" s="1050"/>
      <c r="H826" s="1051"/>
      <c r="I826" s="1052"/>
      <c r="J826" s="1051"/>
      <c r="K826" s="1053"/>
      <c r="L826" s="1054"/>
      <c r="M826"/>
      <c r="N826" s="1064"/>
      <c r="O826" s="1055"/>
      <c r="P826" s="1056"/>
      <c r="Q826" s="1056"/>
      <c r="R826" s="1057"/>
      <c r="S826" s="1058"/>
      <c r="T826" s="1058"/>
      <c r="U826" s="1059"/>
      <c r="V826" s="1065"/>
      <c r="W826" s="1060"/>
      <c r="X826" s="1066"/>
      <c r="Y826" s="1067"/>
      <c r="Z826" s="1061"/>
      <c r="AA826" s="1062"/>
      <c r="AE826" s="9">
        <v>1</v>
      </c>
    </row>
    <row r="827" spans="2:31">
      <c r="B827" s="1063"/>
      <c r="C827" s="1048"/>
      <c r="D827" s="1049"/>
      <c r="E827" s="1048"/>
      <c r="F827" s="1049"/>
      <c r="G827" s="1050"/>
      <c r="H827" s="1051"/>
      <c r="I827" s="1052"/>
      <c r="J827" s="1051"/>
      <c r="K827" s="1053"/>
      <c r="L827" s="1054"/>
      <c r="M827"/>
      <c r="N827" s="1064"/>
      <c r="O827" s="1055"/>
      <c r="P827" s="1056"/>
      <c r="Q827" s="1056"/>
      <c r="R827" s="1057"/>
      <c r="S827" s="1058"/>
      <c r="T827" s="1058"/>
      <c r="U827" s="1059"/>
      <c r="V827" s="1065"/>
      <c r="W827" s="1060"/>
      <c r="X827" s="1066"/>
      <c r="Y827" s="1067"/>
      <c r="Z827" s="1061"/>
      <c r="AA827" s="1062"/>
      <c r="AE827" s="9">
        <v>1</v>
      </c>
    </row>
    <row r="828" spans="2:31">
      <c r="B828" s="1063"/>
      <c r="C828" s="1048"/>
      <c r="D828" s="1049"/>
      <c r="E828" s="1048"/>
      <c r="F828" s="1049"/>
      <c r="G828" s="1050"/>
      <c r="H828" s="1051"/>
      <c r="I828" s="1052"/>
      <c r="J828" s="1051"/>
      <c r="K828" s="1053"/>
      <c r="L828" s="1054"/>
      <c r="M828"/>
      <c r="N828" s="1064"/>
      <c r="O828" s="1055"/>
      <c r="P828" s="1056"/>
      <c r="Q828" s="1056"/>
      <c r="R828" s="1057"/>
      <c r="S828" s="1058"/>
      <c r="T828" s="1058"/>
      <c r="U828" s="1059"/>
      <c r="V828" s="1065"/>
      <c r="W828" s="1060"/>
      <c r="X828" s="1066"/>
      <c r="Y828" s="1067"/>
      <c r="Z828" s="1061"/>
      <c r="AA828" s="1062"/>
      <c r="AE828" s="9">
        <v>1</v>
      </c>
    </row>
    <row r="829" spans="2:31">
      <c r="B829" s="1063"/>
      <c r="C829" s="1048"/>
      <c r="D829" s="1049"/>
      <c r="E829" s="1048"/>
      <c r="F829" s="1049"/>
      <c r="G829" s="1050"/>
      <c r="H829" s="1051"/>
      <c r="I829" s="1052"/>
      <c r="J829" s="1051"/>
      <c r="K829" s="1053"/>
      <c r="L829" s="1054"/>
      <c r="M829"/>
      <c r="N829" s="1064"/>
      <c r="O829" s="1055"/>
      <c r="P829" s="1056"/>
      <c r="Q829" s="1056"/>
      <c r="R829" s="1057"/>
      <c r="S829" s="1058"/>
      <c r="T829" s="1058"/>
      <c r="U829" s="1059"/>
      <c r="V829" s="1065"/>
      <c r="W829" s="1060"/>
      <c r="X829" s="1066"/>
      <c r="Y829" s="1067"/>
      <c r="Z829" s="1061"/>
      <c r="AA829" s="1062"/>
      <c r="AE829" s="9">
        <v>1</v>
      </c>
    </row>
    <row r="830" spans="2:31">
      <c r="B830" s="1063"/>
      <c r="C830" s="1048"/>
      <c r="D830" s="1049"/>
      <c r="E830" s="1048"/>
      <c r="F830" s="1049"/>
      <c r="G830" s="1050"/>
      <c r="H830" s="1051"/>
      <c r="I830" s="1052"/>
      <c r="J830" s="1051"/>
      <c r="K830" s="1053"/>
      <c r="L830" s="1054"/>
      <c r="M830"/>
      <c r="N830" s="1064"/>
      <c r="O830" s="1055"/>
      <c r="P830" s="1056"/>
      <c r="Q830" s="1056"/>
      <c r="R830" s="1057"/>
      <c r="S830" s="1058"/>
      <c r="T830" s="1058"/>
      <c r="U830" s="1059"/>
      <c r="V830" s="1065"/>
      <c r="W830" s="1060"/>
      <c r="X830" s="1066"/>
      <c r="Y830" s="1067"/>
      <c r="Z830" s="1061"/>
      <c r="AA830" s="1062"/>
      <c r="AE830" s="9">
        <v>1</v>
      </c>
    </row>
    <row r="831" spans="2:31">
      <c r="B831" s="1063"/>
      <c r="C831" s="1048"/>
      <c r="D831" s="1049"/>
      <c r="E831" s="1048"/>
      <c r="F831" s="1049"/>
      <c r="G831" s="1050"/>
      <c r="H831" s="1051"/>
      <c r="I831" s="1052"/>
      <c r="J831" s="1051"/>
      <c r="K831" s="1053"/>
      <c r="L831" s="1054"/>
      <c r="M831"/>
      <c r="N831" s="1064"/>
      <c r="O831" s="1055"/>
      <c r="P831" s="1056"/>
      <c r="Q831" s="1056"/>
      <c r="R831" s="1057"/>
      <c r="S831" s="1058"/>
      <c r="T831" s="1058"/>
      <c r="U831" s="1059"/>
      <c r="V831" s="1065"/>
      <c r="W831" s="1060"/>
      <c r="X831" s="1066"/>
      <c r="Y831" s="1067"/>
      <c r="Z831" s="1061"/>
      <c r="AA831" s="1062"/>
      <c r="AE831" s="9">
        <v>1</v>
      </c>
    </row>
    <row r="832" spans="2:31">
      <c r="B832" s="1063"/>
      <c r="C832" s="1048"/>
      <c r="D832" s="1049"/>
      <c r="E832" s="1048"/>
      <c r="F832" s="1049"/>
      <c r="G832" s="1050"/>
      <c r="H832" s="1051"/>
      <c r="I832" s="1052"/>
      <c r="J832" s="1051"/>
      <c r="K832" s="1053"/>
      <c r="L832" s="1054"/>
      <c r="M832"/>
      <c r="N832" s="1064"/>
      <c r="O832" s="1055"/>
      <c r="P832" s="1056"/>
      <c r="Q832" s="1056"/>
      <c r="R832" s="1057"/>
      <c r="S832" s="1058"/>
      <c r="T832" s="1058"/>
      <c r="U832" s="1059"/>
      <c r="V832" s="1065"/>
      <c r="W832" s="1060"/>
      <c r="X832" s="1066"/>
      <c r="Y832" s="1067"/>
      <c r="Z832" s="1061"/>
      <c r="AA832" s="1062"/>
      <c r="AE832" s="9">
        <v>1</v>
      </c>
    </row>
    <row r="833" spans="2:31">
      <c r="B833" s="1063"/>
      <c r="C833" s="1048"/>
      <c r="D833" s="1049"/>
      <c r="E833" s="1048"/>
      <c r="F833" s="1049"/>
      <c r="G833" s="1050"/>
      <c r="H833" s="1051"/>
      <c r="I833" s="1052"/>
      <c r="J833" s="1051"/>
      <c r="K833" s="1053"/>
      <c r="L833" s="1054"/>
      <c r="M833"/>
      <c r="N833" s="1064"/>
      <c r="O833" s="1055"/>
      <c r="P833" s="1056"/>
      <c r="Q833" s="1056"/>
      <c r="R833" s="1057"/>
      <c r="S833" s="1058"/>
      <c r="T833" s="1058"/>
      <c r="U833" s="1059"/>
      <c r="V833" s="1065"/>
      <c r="W833" s="1060"/>
      <c r="X833" s="1066"/>
      <c r="Y833" s="1067"/>
      <c r="Z833" s="1061"/>
      <c r="AA833" s="1062"/>
      <c r="AE833" s="9">
        <v>1</v>
      </c>
    </row>
    <row r="834" spans="2:31">
      <c r="B834" s="1063"/>
      <c r="C834" s="1048"/>
      <c r="D834" s="1049"/>
      <c r="E834" s="1048"/>
      <c r="F834" s="1049"/>
      <c r="G834" s="1050"/>
      <c r="H834" s="1051"/>
      <c r="I834" s="1052"/>
      <c r="J834" s="1051"/>
      <c r="K834" s="1053"/>
      <c r="L834" s="1054"/>
      <c r="M834"/>
      <c r="N834" s="1064"/>
      <c r="O834" s="1055"/>
      <c r="P834" s="1056"/>
      <c r="Q834" s="1056"/>
      <c r="R834" s="1057"/>
      <c r="S834" s="1058"/>
      <c r="T834" s="1058"/>
      <c r="U834" s="1059"/>
      <c r="V834" s="1065"/>
      <c r="W834" s="1060"/>
      <c r="X834" s="1066"/>
      <c r="Y834" s="1067"/>
      <c r="Z834" s="1061"/>
      <c r="AA834" s="1062"/>
      <c r="AE834" s="9">
        <v>1</v>
      </c>
    </row>
    <row r="835" spans="2:31">
      <c r="B835" s="1063"/>
      <c r="C835" s="1048"/>
      <c r="D835" s="1049"/>
      <c r="E835" s="1048"/>
      <c r="F835" s="1049"/>
      <c r="G835" s="1050"/>
      <c r="H835" s="1051"/>
      <c r="I835" s="1052"/>
      <c r="J835" s="1051"/>
      <c r="K835" s="1053"/>
      <c r="L835" s="1054"/>
      <c r="M835"/>
      <c r="N835" s="1064"/>
      <c r="O835" s="1055"/>
      <c r="P835" s="1056"/>
      <c r="Q835" s="1056"/>
      <c r="R835" s="1057"/>
      <c r="S835" s="1058"/>
      <c r="T835" s="1058"/>
      <c r="U835" s="1059"/>
      <c r="V835" s="1065"/>
      <c r="W835" s="1060"/>
      <c r="X835" s="1066"/>
      <c r="Y835" s="1067"/>
      <c r="Z835" s="1061"/>
      <c r="AA835" s="1062"/>
      <c r="AE835" s="9">
        <v>1</v>
      </c>
    </row>
    <row r="836" spans="2:31">
      <c r="B836" s="1063"/>
      <c r="C836" s="1048"/>
      <c r="D836" s="1049"/>
      <c r="E836" s="1048"/>
      <c r="F836" s="1049"/>
      <c r="G836" s="1050"/>
      <c r="H836" s="1051"/>
      <c r="I836" s="1052"/>
      <c r="J836" s="1051"/>
      <c r="K836" s="1053"/>
      <c r="L836" s="1054"/>
      <c r="M836"/>
      <c r="N836" s="1064"/>
      <c r="O836" s="1055"/>
      <c r="P836" s="1056"/>
      <c r="Q836" s="1056"/>
      <c r="R836" s="1057"/>
      <c r="S836" s="1058"/>
      <c r="T836" s="1058"/>
      <c r="U836" s="1059"/>
      <c r="V836" s="1065"/>
      <c r="W836" s="1060"/>
      <c r="X836" s="1066"/>
      <c r="Y836" s="1067"/>
      <c r="Z836" s="1061"/>
      <c r="AA836" s="1062"/>
      <c r="AE836" s="9">
        <v>1</v>
      </c>
    </row>
    <row r="837" spans="2:31">
      <c r="B837" s="1063"/>
      <c r="C837" s="1048"/>
      <c r="D837" s="1049"/>
      <c r="E837" s="1048"/>
      <c r="F837" s="1049"/>
      <c r="G837" s="1050"/>
      <c r="H837" s="1051"/>
      <c r="I837" s="1052"/>
      <c r="J837" s="1051"/>
      <c r="K837" s="1053"/>
      <c r="L837" s="1054"/>
      <c r="M837"/>
      <c r="N837" s="1064"/>
      <c r="O837" s="1055"/>
      <c r="P837" s="1056"/>
      <c r="Q837" s="1056"/>
      <c r="R837" s="1057"/>
      <c r="S837" s="1058"/>
      <c r="T837" s="1058"/>
      <c r="U837" s="1059"/>
      <c r="V837" s="1065"/>
      <c r="W837" s="1060"/>
      <c r="X837" s="1066"/>
      <c r="Y837" s="1067"/>
      <c r="Z837" s="1061"/>
      <c r="AA837" s="1062"/>
      <c r="AE837" s="9">
        <v>1</v>
      </c>
    </row>
    <row r="838" spans="2:31">
      <c r="B838" s="1063"/>
      <c r="C838" s="1048"/>
      <c r="D838" s="1049"/>
      <c r="E838" s="1048"/>
      <c r="F838" s="1049"/>
      <c r="G838" s="1050"/>
      <c r="H838" s="1051"/>
      <c r="I838" s="1052"/>
      <c r="J838" s="1051"/>
      <c r="K838" s="1053"/>
      <c r="L838" s="1054"/>
      <c r="M838"/>
      <c r="N838" s="1064"/>
      <c r="O838" s="1055"/>
      <c r="P838" s="1056"/>
      <c r="Q838" s="1056"/>
      <c r="R838" s="1057"/>
      <c r="S838" s="1058"/>
      <c r="T838" s="1058"/>
      <c r="U838" s="1059"/>
      <c r="V838" s="1065"/>
      <c r="W838" s="1060"/>
      <c r="X838" s="1066"/>
      <c r="Y838" s="1067"/>
      <c r="Z838" s="1061"/>
      <c r="AA838" s="1062"/>
      <c r="AE838" s="9">
        <v>1</v>
      </c>
    </row>
    <row r="839" spans="2:31">
      <c r="B839" s="1063"/>
      <c r="C839" s="1048"/>
      <c r="D839" s="1049"/>
      <c r="E839" s="1048"/>
      <c r="F839" s="1049"/>
      <c r="G839" s="1050"/>
      <c r="H839" s="1051"/>
      <c r="I839" s="1052"/>
      <c r="J839" s="1051"/>
      <c r="K839" s="1053"/>
      <c r="L839" s="1054"/>
      <c r="M839"/>
      <c r="N839" s="1064"/>
      <c r="O839" s="1055"/>
      <c r="P839" s="1056"/>
      <c r="Q839" s="1056"/>
      <c r="R839" s="1057"/>
      <c r="S839" s="1058"/>
      <c r="T839" s="1058"/>
      <c r="U839" s="1059"/>
      <c r="V839" s="1065"/>
      <c r="W839" s="1060"/>
      <c r="X839" s="1066"/>
      <c r="Y839" s="1067"/>
      <c r="Z839" s="1061"/>
      <c r="AA839" s="1062"/>
      <c r="AE839" s="9">
        <v>1</v>
      </c>
    </row>
    <row r="840" spans="2:31">
      <c r="B840" s="1063"/>
      <c r="C840" s="1048"/>
      <c r="D840" s="1049"/>
      <c r="E840" s="1048"/>
      <c r="F840" s="1049"/>
      <c r="G840" s="1050"/>
      <c r="H840" s="1051"/>
      <c r="I840" s="1052"/>
      <c r="J840" s="1051"/>
      <c r="K840" s="1053"/>
      <c r="L840" s="1054"/>
      <c r="M840"/>
      <c r="N840" s="1064"/>
      <c r="O840" s="1055"/>
      <c r="P840" s="1056"/>
      <c r="Q840" s="1056"/>
      <c r="R840" s="1057"/>
      <c r="S840" s="1058"/>
      <c r="T840" s="1058"/>
      <c r="U840" s="1059"/>
      <c r="V840" s="1065"/>
      <c r="W840" s="1060"/>
      <c r="X840" s="1066"/>
      <c r="Y840" s="1067"/>
      <c r="Z840" s="1061"/>
      <c r="AA840" s="1062"/>
      <c r="AE840" s="9">
        <v>1</v>
      </c>
    </row>
    <row r="841" spans="2:31">
      <c r="B841" s="1063"/>
      <c r="C841" s="1048"/>
      <c r="D841" s="1049"/>
      <c r="E841" s="1048"/>
      <c r="F841" s="1049"/>
      <c r="G841" s="1050"/>
      <c r="H841" s="1051"/>
      <c r="I841" s="1052"/>
      <c r="J841" s="1051"/>
      <c r="K841" s="1053"/>
      <c r="L841" s="1054"/>
      <c r="M841"/>
      <c r="N841" s="1064"/>
      <c r="O841" s="1055"/>
      <c r="P841" s="1056"/>
      <c r="Q841" s="1056"/>
      <c r="R841" s="1057"/>
      <c r="S841" s="1058"/>
      <c r="T841" s="1058"/>
      <c r="U841" s="1059"/>
      <c r="V841" s="1065"/>
      <c r="W841" s="1060"/>
      <c r="X841" s="1066"/>
      <c r="Y841" s="1067"/>
      <c r="Z841" s="1061"/>
      <c r="AA841" s="1062"/>
      <c r="AE841" s="9">
        <v>1</v>
      </c>
    </row>
    <row r="842" spans="2:31">
      <c r="B842" s="1063"/>
      <c r="C842" s="1048"/>
      <c r="D842" s="1049"/>
      <c r="E842" s="1048"/>
      <c r="F842" s="1049"/>
      <c r="G842" s="1050"/>
      <c r="H842" s="1051"/>
      <c r="I842" s="1052"/>
      <c r="J842" s="1051"/>
      <c r="K842" s="1053"/>
      <c r="L842" s="1054"/>
      <c r="M842"/>
      <c r="N842" s="1064"/>
      <c r="O842" s="1055"/>
      <c r="P842" s="1056"/>
      <c r="Q842" s="1056"/>
      <c r="R842" s="1057"/>
      <c r="S842" s="1058"/>
      <c r="T842" s="1058"/>
      <c r="U842" s="1059"/>
      <c r="V842" s="1065"/>
      <c r="W842" s="1060"/>
      <c r="X842" s="1066"/>
      <c r="Y842" s="1067"/>
      <c r="Z842" s="1061"/>
      <c r="AA842" s="1062"/>
      <c r="AE842" s="9">
        <v>1</v>
      </c>
    </row>
    <row r="843" spans="2:31">
      <c r="B843" s="1063"/>
      <c r="C843" s="1048"/>
      <c r="D843" s="1049"/>
      <c r="E843" s="1048"/>
      <c r="F843" s="1049"/>
      <c r="G843" s="1050"/>
      <c r="H843" s="1051"/>
      <c r="I843" s="1052"/>
      <c r="J843" s="1051"/>
      <c r="K843" s="1053"/>
      <c r="L843" s="1054"/>
      <c r="M843"/>
      <c r="N843" s="1064"/>
      <c r="O843" s="1055"/>
      <c r="P843" s="1056"/>
      <c r="Q843" s="1056"/>
      <c r="R843" s="1057"/>
      <c r="S843" s="1058"/>
      <c r="T843" s="1058"/>
      <c r="U843" s="1059"/>
      <c r="V843" s="1065"/>
      <c r="W843" s="1060"/>
      <c r="X843" s="1066"/>
      <c r="Y843" s="1067"/>
      <c r="Z843" s="1061"/>
      <c r="AA843" s="1062"/>
      <c r="AE843" s="9">
        <v>1</v>
      </c>
    </row>
    <row r="844" spans="2:31">
      <c r="B844" s="1063"/>
      <c r="C844" s="1048"/>
      <c r="D844" s="1049"/>
      <c r="E844" s="1048"/>
      <c r="F844" s="1049"/>
      <c r="G844" s="1050"/>
      <c r="H844" s="1051"/>
      <c r="I844" s="1052"/>
      <c r="J844" s="1051"/>
      <c r="K844" s="1053"/>
      <c r="L844" s="1054"/>
      <c r="M844"/>
      <c r="N844" s="1064"/>
      <c r="O844" s="1055"/>
      <c r="P844" s="1056"/>
      <c r="Q844" s="1056"/>
      <c r="R844" s="1057"/>
      <c r="S844" s="1058"/>
      <c r="T844" s="1058"/>
      <c r="U844" s="1059"/>
      <c r="V844" s="1065"/>
      <c r="W844" s="1060"/>
      <c r="X844" s="1066"/>
      <c r="Y844" s="1067"/>
      <c r="Z844" s="1061"/>
      <c r="AA844" s="1062"/>
      <c r="AE844" s="9">
        <v>1</v>
      </c>
    </row>
    <row r="845" spans="2:31">
      <c r="B845" s="1063"/>
      <c r="C845" s="1048"/>
      <c r="D845" s="1049"/>
      <c r="E845" s="1048"/>
      <c r="F845" s="1049"/>
      <c r="G845" s="1050"/>
      <c r="H845" s="1051"/>
      <c r="I845" s="1052"/>
      <c r="J845" s="1051"/>
      <c r="K845" s="1053"/>
      <c r="L845" s="1054"/>
      <c r="M845"/>
      <c r="N845" s="1064"/>
      <c r="O845" s="1055"/>
      <c r="P845" s="1056"/>
      <c r="Q845" s="1056"/>
      <c r="R845" s="1057"/>
      <c r="S845" s="1058"/>
      <c r="T845" s="1058"/>
      <c r="U845" s="1059"/>
      <c r="V845" s="1065"/>
      <c r="W845" s="1060"/>
      <c r="X845" s="1066"/>
      <c r="Y845" s="1067"/>
      <c r="Z845" s="1061"/>
      <c r="AA845" s="1062"/>
      <c r="AE845" s="9">
        <v>1</v>
      </c>
    </row>
    <row r="846" spans="2:31">
      <c r="B846" s="1063"/>
      <c r="C846" s="1048"/>
      <c r="D846" s="1049"/>
      <c r="E846" s="1048"/>
      <c r="F846" s="1049"/>
      <c r="G846" s="1050"/>
      <c r="H846" s="1051"/>
      <c r="I846" s="1052"/>
      <c r="J846" s="1051"/>
      <c r="K846" s="1053"/>
      <c r="L846" s="1054"/>
      <c r="M846"/>
      <c r="N846" s="1064"/>
      <c r="O846" s="1055"/>
      <c r="P846" s="1056"/>
      <c r="Q846" s="1056"/>
      <c r="R846" s="1057"/>
      <c r="S846" s="1058"/>
      <c r="T846" s="1058"/>
      <c r="U846" s="1059"/>
      <c r="V846" s="1065"/>
      <c r="W846" s="1060"/>
      <c r="X846" s="1066"/>
      <c r="Y846" s="1067"/>
      <c r="Z846" s="1061"/>
      <c r="AA846" s="1062"/>
      <c r="AE846" s="9">
        <v>1</v>
      </c>
    </row>
    <row r="847" spans="2:31">
      <c r="B847" s="1063"/>
      <c r="C847" s="1048"/>
      <c r="D847" s="1049"/>
      <c r="E847" s="1048"/>
      <c r="F847" s="1049"/>
      <c r="G847" s="1050"/>
      <c r="H847" s="1051"/>
      <c r="I847" s="1052"/>
      <c r="J847" s="1051"/>
      <c r="K847" s="1053"/>
      <c r="L847" s="1054"/>
      <c r="M847"/>
      <c r="N847" s="1064"/>
      <c r="O847" s="1055"/>
      <c r="P847" s="1056"/>
      <c r="Q847" s="1056"/>
      <c r="R847" s="1057"/>
      <c r="S847" s="1058"/>
      <c r="T847" s="1058"/>
      <c r="U847" s="1059"/>
      <c r="V847" s="1065"/>
      <c r="W847" s="1060"/>
      <c r="X847" s="1066"/>
      <c r="Y847" s="1067"/>
      <c r="Z847" s="1061"/>
      <c r="AA847" s="1062"/>
      <c r="AE847" s="9">
        <v>1</v>
      </c>
    </row>
    <row r="848" spans="2:31">
      <c r="B848" s="1063"/>
      <c r="C848" s="1048"/>
      <c r="D848" s="1049"/>
      <c r="E848" s="1048"/>
      <c r="F848" s="1049"/>
      <c r="G848" s="1050"/>
      <c r="H848" s="1051"/>
      <c r="I848" s="1052"/>
      <c r="J848" s="1051"/>
      <c r="K848" s="1053"/>
      <c r="L848" s="1054"/>
      <c r="M848"/>
      <c r="N848" s="1064"/>
      <c r="O848" s="1055"/>
      <c r="P848" s="1056"/>
      <c r="Q848" s="1056"/>
      <c r="R848" s="1057"/>
      <c r="S848" s="1058"/>
      <c r="T848" s="1058"/>
      <c r="U848" s="1059"/>
      <c r="V848" s="1065"/>
      <c r="W848" s="1060"/>
      <c r="X848" s="1066"/>
      <c r="Y848" s="1067"/>
      <c r="Z848" s="1061"/>
      <c r="AA848" s="1062"/>
      <c r="AE848" s="9">
        <v>1</v>
      </c>
    </row>
    <row r="849" spans="2:31">
      <c r="B849" s="1063"/>
      <c r="C849" s="1048"/>
      <c r="D849" s="1049"/>
      <c r="E849" s="1048"/>
      <c r="F849" s="1049"/>
      <c r="G849" s="1050"/>
      <c r="H849" s="1051"/>
      <c r="I849" s="1052"/>
      <c r="J849" s="1051"/>
      <c r="K849" s="1053"/>
      <c r="L849" s="1054"/>
      <c r="M849"/>
      <c r="N849" s="1064"/>
      <c r="O849" s="1055"/>
      <c r="P849" s="1056"/>
      <c r="Q849" s="1056"/>
      <c r="R849" s="1057"/>
      <c r="S849" s="1058"/>
      <c r="T849" s="1058"/>
      <c r="U849" s="1059"/>
      <c r="V849" s="1065"/>
      <c r="W849" s="1060"/>
      <c r="X849" s="1066"/>
      <c r="Y849" s="1067"/>
      <c r="Z849" s="1061"/>
      <c r="AA849" s="1062"/>
      <c r="AE849" s="9">
        <v>1</v>
      </c>
    </row>
    <row r="850" spans="2:31">
      <c r="B850" s="1063"/>
      <c r="C850" s="1048"/>
      <c r="D850" s="1049"/>
      <c r="E850" s="1048"/>
      <c r="F850" s="1049"/>
      <c r="G850" s="1050"/>
      <c r="H850" s="1051"/>
      <c r="I850" s="1052"/>
      <c r="J850" s="1051"/>
      <c r="K850" s="1053"/>
      <c r="L850" s="1054"/>
      <c r="M850"/>
      <c r="N850" s="1064"/>
      <c r="O850" s="1055"/>
      <c r="P850" s="1056"/>
      <c r="Q850" s="1056"/>
      <c r="R850" s="1057"/>
      <c r="S850" s="1058"/>
      <c r="T850" s="1058"/>
      <c r="U850" s="1059"/>
      <c r="V850" s="1065"/>
      <c r="W850" s="1060"/>
      <c r="X850" s="1066"/>
      <c r="Y850" s="1067"/>
      <c r="Z850" s="1061"/>
      <c r="AA850" s="1062"/>
      <c r="AE850" s="9">
        <v>1</v>
      </c>
    </row>
    <row r="851" spans="2:31">
      <c r="B851" s="1063"/>
      <c r="C851" s="1048"/>
      <c r="D851" s="1049"/>
      <c r="E851" s="1048"/>
      <c r="F851" s="1049"/>
      <c r="G851" s="1050"/>
      <c r="H851" s="1051"/>
      <c r="I851" s="1052"/>
      <c r="J851" s="1051"/>
      <c r="K851" s="1053"/>
      <c r="L851" s="1054"/>
      <c r="M851"/>
      <c r="N851" s="1064"/>
      <c r="O851" s="1055"/>
      <c r="P851" s="1056"/>
      <c r="Q851" s="1056"/>
      <c r="R851" s="1057"/>
      <c r="S851" s="1058"/>
      <c r="T851" s="1058"/>
      <c r="U851" s="1059"/>
      <c r="V851" s="1065"/>
      <c r="W851" s="1060"/>
      <c r="X851" s="1066"/>
      <c r="Y851" s="1067"/>
      <c r="Z851" s="1061"/>
      <c r="AA851" s="1062"/>
      <c r="AE851" s="9">
        <v>1</v>
      </c>
    </row>
    <row r="852" spans="2:31">
      <c r="B852" s="1063"/>
      <c r="C852" s="1048"/>
      <c r="D852" s="1049"/>
      <c r="E852" s="1048"/>
      <c r="F852" s="1049"/>
      <c r="G852" s="1050"/>
      <c r="H852" s="1051"/>
      <c r="I852" s="1052"/>
      <c r="J852" s="1051"/>
      <c r="K852" s="1053"/>
      <c r="L852" s="1054"/>
      <c r="M852"/>
      <c r="N852" s="1064"/>
      <c r="O852" s="1055"/>
      <c r="P852" s="1056"/>
      <c r="Q852" s="1056"/>
      <c r="R852" s="1057"/>
      <c r="S852" s="1058"/>
      <c r="T852" s="1058"/>
      <c r="U852" s="1059"/>
      <c r="V852" s="1065"/>
      <c r="W852" s="1060"/>
      <c r="X852" s="1066"/>
      <c r="Y852" s="1067"/>
      <c r="Z852" s="1061"/>
      <c r="AA852" s="1062"/>
      <c r="AE852" s="9">
        <v>1</v>
      </c>
    </row>
    <row r="853" spans="2:31">
      <c r="B853" s="1063"/>
      <c r="C853" s="1048"/>
      <c r="D853" s="1049"/>
      <c r="E853" s="1048"/>
      <c r="F853" s="1049"/>
      <c r="G853" s="1050"/>
      <c r="H853" s="1051"/>
      <c r="I853" s="1052"/>
      <c r="J853" s="1051"/>
      <c r="K853" s="1053"/>
      <c r="L853" s="1054"/>
      <c r="M853"/>
      <c r="N853" s="1064"/>
      <c r="O853" s="1055"/>
      <c r="P853" s="1056"/>
      <c r="Q853" s="1056"/>
      <c r="R853" s="1057"/>
      <c r="S853" s="1058"/>
      <c r="T853" s="1058"/>
      <c r="U853" s="1059"/>
      <c r="V853" s="1065"/>
      <c r="W853" s="1060"/>
      <c r="X853" s="1066"/>
      <c r="Y853" s="1067"/>
      <c r="Z853" s="1061"/>
      <c r="AA853" s="1062"/>
      <c r="AE853" s="9">
        <v>1</v>
      </c>
    </row>
    <row r="854" spans="2:31">
      <c r="B854" s="1063"/>
      <c r="C854" s="1048"/>
      <c r="D854" s="1049"/>
      <c r="E854" s="1048"/>
      <c r="F854" s="1049"/>
      <c r="G854" s="1050"/>
      <c r="H854" s="1051"/>
      <c r="I854" s="1052"/>
      <c r="J854" s="1051"/>
      <c r="K854" s="1053"/>
      <c r="L854" s="1054"/>
      <c r="M854"/>
      <c r="N854" s="1064"/>
      <c r="O854" s="1055"/>
      <c r="P854" s="1056"/>
      <c r="Q854" s="1056"/>
      <c r="R854" s="1057"/>
      <c r="S854" s="1058"/>
      <c r="T854" s="1058"/>
      <c r="U854" s="1059"/>
      <c r="V854" s="1065"/>
      <c r="W854" s="1060"/>
      <c r="X854" s="1066"/>
      <c r="Y854" s="1067"/>
      <c r="Z854" s="1061"/>
      <c r="AA854" s="1062"/>
      <c r="AE854" s="9">
        <v>1</v>
      </c>
    </row>
    <row r="855" spans="2:31">
      <c r="B855" s="1063"/>
      <c r="C855" s="1048"/>
      <c r="D855" s="1049"/>
      <c r="E855" s="1048"/>
      <c r="F855" s="1049"/>
      <c r="G855" s="1050"/>
      <c r="H855" s="1051"/>
      <c r="I855" s="1052"/>
      <c r="J855" s="1051"/>
      <c r="K855" s="1053"/>
      <c r="L855" s="1054"/>
      <c r="M855"/>
      <c r="N855" s="1064"/>
      <c r="O855" s="1055"/>
      <c r="P855" s="1056"/>
      <c r="Q855" s="1056"/>
      <c r="R855" s="1057"/>
      <c r="S855" s="1058"/>
      <c r="T855" s="1058"/>
      <c r="U855" s="1059"/>
      <c r="V855" s="1065"/>
      <c r="W855" s="1060"/>
      <c r="X855" s="1066"/>
      <c r="Y855" s="1067"/>
      <c r="Z855" s="1061"/>
      <c r="AA855" s="1062"/>
      <c r="AE855" s="9">
        <v>1</v>
      </c>
    </row>
    <row r="856" spans="2:31">
      <c r="B856" s="1063"/>
      <c r="C856" s="1048"/>
      <c r="D856" s="1049"/>
      <c r="E856" s="1048"/>
      <c r="F856" s="1049"/>
      <c r="G856" s="1050"/>
      <c r="H856" s="1051"/>
      <c r="I856" s="1052"/>
      <c r="J856" s="1051"/>
      <c r="K856" s="1053"/>
      <c r="L856" s="1054"/>
      <c r="M856"/>
      <c r="N856" s="1064"/>
      <c r="O856" s="1055"/>
      <c r="P856" s="1056"/>
      <c r="Q856" s="1056"/>
      <c r="R856" s="1057"/>
      <c r="S856" s="1058"/>
      <c r="T856" s="1058"/>
      <c r="U856" s="1059"/>
      <c r="V856" s="1065"/>
      <c r="W856" s="1060"/>
      <c r="X856" s="1066"/>
      <c r="Y856" s="1067"/>
      <c r="Z856" s="1061"/>
      <c r="AA856" s="1062"/>
      <c r="AE856" s="9">
        <v>1</v>
      </c>
    </row>
    <row r="857" spans="2:31">
      <c r="B857" s="1063"/>
      <c r="C857" s="1048"/>
      <c r="D857" s="1049"/>
      <c r="E857" s="1048"/>
      <c r="F857" s="1049"/>
      <c r="G857" s="1050"/>
      <c r="H857" s="1051"/>
      <c r="I857" s="1052"/>
      <c r="J857" s="1051"/>
      <c r="K857" s="1053"/>
      <c r="L857" s="1054"/>
      <c r="M857"/>
      <c r="N857" s="1064"/>
      <c r="O857" s="1055"/>
      <c r="P857" s="1056"/>
      <c r="Q857" s="1056"/>
      <c r="R857" s="1057"/>
      <c r="S857" s="1058"/>
      <c r="T857" s="1058"/>
      <c r="U857" s="1059"/>
      <c r="V857" s="1065"/>
      <c r="W857" s="1060"/>
      <c r="X857" s="1066"/>
      <c r="Y857" s="1067"/>
      <c r="Z857" s="1061"/>
      <c r="AA857" s="1062"/>
      <c r="AE857" s="9">
        <v>1</v>
      </c>
    </row>
    <row r="858" spans="2:31">
      <c r="B858" s="1063"/>
      <c r="C858" s="1048"/>
      <c r="D858" s="1049"/>
      <c r="E858" s="1048"/>
      <c r="F858" s="1049"/>
      <c r="G858" s="1050"/>
      <c r="H858" s="1051"/>
      <c r="I858" s="1052"/>
      <c r="J858" s="1051"/>
      <c r="K858" s="1053"/>
      <c r="L858" s="1054"/>
      <c r="M858"/>
      <c r="N858" s="1064"/>
      <c r="O858" s="1055"/>
      <c r="P858" s="1056"/>
      <c r="Q858" s="1056"/>
      <c r="R858" s="1057"/>
      <c r="S858" s="1058"/>
      <c r="T858" s="1058"/>
      <c r="U858" s="1059"/>
      <c r="V858" s="1065"/>
      <c r="W858" s="1060"/>
      <c r="X858" s="1066"/>
      <c r="Y858" s="1067"/>
      <c r="Z858" s="1061"/>
      <c r="AA858" s="1062"/>
      <c r="AE858" s="9">
        <v>1</v>
      </c>
    </row>
    <row r="859" spans="2:31">
      <c r="B859" s="1063"/>
      <c r="C859" s="1048"/>
      <c r="D859" s="1049"/>
      <c r="E859" s="1048"/>
      <c r="F859" s="1049"/>
      <c r="G859" s="1050"/>
      <c r="H859" s="1051"/>
      <c r="I859" s="1052"/>
      <c r="J859" s="1051"/>
      <c r="K859" s="1053"/>
      <c r="L859" s="1054"/>
      <c r="M859"/>
      <c r="N859" s="1064"/>
      <c r="O859" s="1055"/>
      <c r="P859" s="1056"/>
      <c r="Q859" s="1056"/>
      <c r="R859" s="1057"/>
      <c r="S859" s="1058"/>
      <c r="T859" s="1058"/>
      <c r="U859" s="1059"/>
      <c r="V859" s="1065"/>
      <c r="W859" s="1060"/>
      <c r="X859" s="1066"/>
      <c r="Y859" s="1067"/>
      <c r="Z859" s="1061"/>
      <c r="AA859" s="1062"/>
      <c r="AE859" s="9">
        <v>1</v>
      </c>
    </row>
    <row r="860" spans="2:31">
      <c r="B860" s="1063"/>
      <c r="C860" s="1048"/>
      <c r="D860" s="1049"/>
      <c r="E860" s="1048"/>
      <c r="F860" s="1049"/>
      <c r="G860" s="1050"/>
      <c r="H860" s="1051"/>
      <c r="I860" s="1052"/>
      <c r="J860" s="1051"/>
      <c r="K860" s="1053"/>
      <c r="L860" s="1054"/>
      <c r="M860"/>
      <c r="N860" s="1064"/>
      <c r="O860" s="1055"/>
      <c r="P860" s="1056"/>
      <c r="Q860" s="1056"/>
      <c r="R860" s="1057"/>
      <c r="S860" s="1058"/>
      <c r="T860" s="1058"/>
      <c r="U860" s="1059"/>
      <c r="V860" s="1065"/>
      <c r="W860" s="1060"/>
      <c r="X860" s="1066"/>
      <c r="Y860" s="1067"/>
      <c r="Z860" s="1061"/>
      <c r="AA860" s="1062"/>
      <c r="AE860" s="9">
        <v>1</v>
      </c>
    </row>
    <row r="861" spans="2:31">
      <c r="B861" s="1063"/>
      <c r="C861" s="1048"/>
      <c r="D861" s="1049"/>
      <c r="E861" s="1048"/>
      <c r="F861" s="1049"/>
      <c r="G861" s="1050"/>
      <c r="H861" s="1051"/>
      <c r="I861" s="1052"/>
      <c r="J861" s="1051"/>
      <c r="K861" s="1053"/>
      <c r="L861" s="1054"/>
      <c r="M861"/>
      <c r="N861" s="1064"/>
      <c r="O861" s="1055"/>
      <c r="P861" s="1056"/>
      <c r="Q861" s="1056"/>
      <c r="R861" s="1057"/>
      <c r="S861" s="1058"/>
      <c r="T861" s="1058"/>
      <c r="U861" s="1059"/>
      <c r="V861" s="1065"/>
      <c r="W861" s="1060"/>
      <c r="X861" s="1066"/>
      <c r="Y861" s="1067"/>
      <c r="Z861" s="1061"/>
      <c r="AA861" s="1062"/>
      <c r="AE861" s="9">
        <v>1</v>
      </c>
    </row>
    <row r="862" spans="2:31">
      <c r="B862" s="1063"/>
      <c r="C862" s="1048"/>
      <c r="D862" s="1049"/>
      <c r="E862" s="1048"/>
      <c r="F862" s="1049"/>
      <c r="G862" s="1050"/>
      <c r="H862" s="1051"/>
      <c r="I862" s="1052"/>
      <c r="J862" s="1051"/>
      <c r="K862" s="1053"/>
      <c r="L862" s="1054"/>
      <c r="M862"/>
      <c r="N862" s="1064"/>
      <c r="O862" s="1055"/>
      <c r="P862" s="1056"/>
      <c r="Q862" s="1056"/>
      <c r="R862" s="1057"/>
      <c r="S862" s="1058"/>
      <c r="T862" s="1058"/>
      <c r="U862" s="1059"/>
      <c r="V862" s="1065"/>
      <c r="W862" s="1060"/>
      <c r="X862" s="1066"/>
      <c r="Y862" s="1067"/>
      <c r="Z862" s="1061"/>
      <c r="AA862" s="1062"/>
      <c r="AE862" s="9">
        <v>1</v>
      </c>
    </row>
    <row r="863" spans="2:31">
      <c r="B863" s="1063"/>
      <c r="C863" s="1048"/>
      <c r="D863" s="1049"/>
      <c r="E863" s="1048"/>
      <c r="F863" s="1049"/>
      <c r="G863" s="1050"/>
      <c r="H863" s="1051"/>
      <c r="I863" s="1052"/>
      <c r="J863" s="1051"/>
      <c r="K863" s="1053"/>
      <c r="L863" s="1054"/>
      <c r="M863"/>
      <c r="N863" s="1064"/>
      <c r="O863" s="1055"/>
      <c r="P863" s="1056"/>
      <c r="Q863" s="1056"/>
      <c r="R863" s="1057"/>
      <c r="S863" s="1058"/>
      <c r="T863" s="1058"/>
      <c r="U863" s="1059"/>
      <c r="V863" s="1065"/>
      <c r="W863" s="1060"/>
      <c r="X863" s="1066"/>
      <c r="Y863" s="1067"/>
      <c r="Z863" s="1061"/>
      <c r="AA863" s="1062"/>
      <c r="AE863" s="9">
        <v>1</v>
      </c>
    </row>
    <row r="864" spans="2:31">
      <c r="B864" s="1063"/>
      <c r="C864" s="1048"/>
      <c r="D864" s="1049"/>
      <c r="E864" s="1048"/>
      <c r="F864" s="1049"/>
      <c r="G864" s="1050"/>
      <c r="H864" s="1051"/>
      <c r="I864" s="1052"/>
      <c r="J864" s="1051"/>
      <c r="K864" s="1053"/>
      <c r="L864" s="1054"/>
      <c r="M864"/>
      <c r="N864" s="1064"/>
      <c r="O864" s="1055"/>
      <c r="P864" s="1056"/>
      <c r="Q864" s="1056"/>
      <c r="R864" s="1057"/>
      <c r="S864" s="1058"/>
      <c r="T864" s="1058"/>
      <c r="U864" s="1059"/>
      <c r="V864" s="1065"/>
      <c r="W864" s="1060"/>
      <c r="X864" s="1066"/>
      <c r="Y864" s="1067"/>
      <c r="Z864" s="1061"/>
      <c r="AA864" s="1062"/>
      <c r="AE864" s="9">
        <v>1</v>
      </c>
    </row>
    <row r="865" spans="2:31">
      <c r="B865" s="1063"/>
      <c r="C865" s="1048"/>
      <c r="D865" s="1049"/>
      <c r="E865" s="1048"/>
      <c r="F865" s="1049"/>
      <c r="G865" s="1050"/>
      <c r="H865" s="1051"/>
      <c r="I865" s="1052"/>
      <c r="J865" s="1051"/>
      <c r="K865" s="1053"/>
      <c r="L865" s="1054"/>
      <c r="M865"/>
      <c r="N865" s="1064"/>
      <c r="O865" s="1055"/>
      <c r="P865" s="1056"/>
      <c r="Q865" s="1056"/>
      <c r="R865" s="1057"/>
      <c r="S865" s="1058"/>
      <c r="T865" s="1058"/>
      <c r="U865" s="1059"/>
      <c r="V865" s="1065"/>
      <c r="W865" s="1060"/>
      <c r="X865" s="1066"/>
      <c r="Y865" s="1067"/>
      <c r="Z865" s="1061"/>
      <c r="AA865" s="1062"/>
      <c r="AE865" s="9">
        <v>1</v>
      </c>
    </row>
    <row r="866" spans="2:31">
      <c r="B866" s="1063"/>
      <c r="C866" s="1048"/>
      <c r="D866" s="1049"/>
      <c r="E866" s="1048"/>
      <c r="F866" s="1049"/>
      <c r="G866" s="1050"/>
      <c r="H866" s="1051"/>
      <c r="I866" s="1052"/>
      <c r="J866" s="1051"/>
      <c r="K866" s="1053"/>
      <c r="L866" s="1054"/>
      <c r="M866"/>
      <c r="N866" s="1064"/>
      <c r="O866" s="1055"/>
      <c r="P866" s="1056"/>
      <c r="Q866" s="1056"/>
      <c r="R866" s="1057"/>
      <c r="S866" s="1058"/>
      <c r="T866" s="1058"/>
      <c r="U866" s="1059"/>
      <c r="V866" s="1065"/>
      <c r="W866" s="1060"/>
      <c r="X866" s="1066"/>
      <c r="Y866" s="1067"/>
      <c r="Z866" s="1061"/>
      <c r="AA866" s="1062"/>
      <c r="AE866" s="9">
        <v>1</v>
      </c>
    </row>
    <row r="867" spans="2:31">
      <c r="B867" s="1063"/>
      <c r="C867" s="1048"/>
      <c r="D867" s="1049"/>
      <c r="E867" s="1048"/>
      <c r="F867" s="1049"/>
      <c r="G867" s="1050"/>
      <c r="H867" s="1051"/>
      <c r="I867" s="1052"/>
      <c r="J867" s="1051"/>
      <c r="K867" s="1053"/>
      <c r="L867" s="1054"/>
      <c r="M867"/>
      <c r="N867" s="1064"/>
      <c r="O867" s="1055"/>
      <c r="P867" s="1056"/>
      <c r="Q867" s="1056"/>
      <c r="R867" s="1057"/>
      <c r="S867" s="1058"/>
      <c r="T867" s="1058"/>
      <c r="U867" s="1059"/>
      <c r="V867" s="1065"/>
      <c r="W867" s="1060"/>
      <c r="X867" s="1066"/>
      <c r="Y867" s="1067"/>
      <c r="Z867" s="1061"/>
      <c r="AA867" s="1062"/>
      <c r="AE867" s="9">
        <v>1</v>
      </c>
    </row>
    <row r="868" spans="2:31">
      <c r="B868" s="1063"/>
      <c r="C868" s="1048"/>
      <c r="D868" s="1049"/>
      <c r="E868" s="1048"/>
      <c r="F868" s="1049"/>
      <c r="G868" s="1050"/>
      <c r="H868" s="1051"/>
      <c r="I868" s="1052"/>
      <c r="J868" s="1051"/>
      <c r="K868" s="1053"/>
      <c r="L868" s="1054"/>
      <c r="M868"/>
      <c r="N868" s="1064"/>
      <c r="O868" s="1055"/>
      <c r="P868" s="1056"/>
      <c r="Q868" s="1056"/>
      <c r="R868" s="1057"/>
      <c r="S868" s="1058"/>
      <c r="T868" s="1058"/>
      <c r="U868" s="1059"/>
      <c r="V868" s="1065"/>
      <c r="W868" s="1060"/>
      <c r="X868" s="1066"/>
      <c r="Y868" s="1067"/>
      <c r="Z868" s="1061"/>
      <c r="AA868" s="1062"/>
      <c r="AE868" s="9">
        <v>1</v>
      </c>
    </row>
    <row r="869" spans="2:31">
      <c r="B869" s="1063"/>
      <c r="C869" s="1048"/>
      <c r="D869" s="1049"/>
      <c r="E869" s="1048"/>
      <c r="F869" s="1049"/>
      <c r="G869" s="1050"/>
      <c r="H869" s="1051"/>
      <c r="I869" s="1052"/>
      <c r="J869" s="1051"/>
      <c r="K869" s="1053"/>
      <c r="L869" s="1054"/>
      <c r="M869"/>
      <c r="N869" s="1064"/>
      <c r="O869" s="1055"/>
      <c r="P869" s="1056"/>
      <c r="Q869" s="1056"/>
      <c r="R869" s="1057"/>
      <c r="S869" s="1058"/>
      <c r="T869" s="1058"/>
      <c r="U869" s="1059"/>
      <c r="V869" s="1065"/>
      <c r="W869" s="1060"/>
      <c r="X869" s="1066"/>
      <c r="Y869" s="1067"/>
      <c r="Z869" s="1061"/>
      <c r="AA869" s="1062"/>
      <c r="AE869" s="9">
        <v>1</v>
      </c>
    </row>
    <row r="870" spans="2:31">
      <c r="B870" s="1063"/>
      <c r="C870" s="1048"/>
      <c r="D870" s="1049"/>
      <c r="E870" s="1048"/>
      <c r="F870" s="1049"/>
      <c r="G870" s="1050"/>
      <c r="H870" s="1051"/>
      <c r="I870" s="1052"/>
      <c r="J870" s="1051"/>
      <c r="K870" s="1053"/>
      <c r="L870" s="1054"/>
      <c r="M870"/>
      <c r="N870" s="1064"/>
      <c r="O870" s="1055"/>
      <c r="P870" s="1056"/>
      <c r="Q870" s="1056"/>
      <c r="R870" s="1057"/>
      <c r="S870" s="1058"/>
      <c r="T870" s="1058"/>
      <c r="U870" s="1059"/>
      <c r="V870" s="1065"/>
      <c r="W870" s="1060"/>
      <c r="X870" s="1066"/>
      <c r="Y870" s="1067"/>
      <c r="Z870" s="1061"/>
      <c r="AA870" s="1062"/>
      <c r="AE870" s="9">
        <v>1</v>
      </c>
    </row>
    <row r="871" spans="2:31">
      <c r="B871" s="1063"/>
      <c r="C871" s="1048"/>
      <c r="D871" s="1049"/>
      <c r="E871" s="1048"/>
      <c r="F871" s="1049"/>
      <c r="G871" s="1050"/>
      <c r="H871" s="1051"/>
      <c r="I871" s="1052"/>
      <c r="J871" s="1051"/>
      <c r="K871" s="1053"/>
      <c r="L871" s="1054"/>
      <c r="M871"/>
      <c r="N871" s="1064"/>
      <c r="O871" s="1055"/>
      <c r="P871" s="1056"/>
      <c r="Q871" s="1056"/>
      <c r="R871" s="1057"/>
      <c r="S871" s="1058"/>
      <c r="T871" s="1058"/>
      <c r="U871" s="1059"/>
      <c r="V871" s="1065"/>
      <c r="W871" s="1060"/>
      <c r="X871" s="1066"/>
      <c r="Y871" s="1067"/>
      <c r="Z871" s="1061"/>
      <c r="AA871" s="1062"/>
      <c r="AE871" s="9">
        <v>1</v>
      </c>
    </row>
    <row r="872" spans="2:31">
      <c r="B872" s="1063"/>
      <c r="C872" s="1048"/>
      <c r="D872" s="1049"/>
      <c r="E872" s="1048"/>
      <c r="F872" s="1049"/>
      <c r="G872" s="1050"/>
      <c r="H872" s="1051"/>
      <c r="I872" s="1052"/>
      <c r="J872" s="1051"/>
      <c r="K872" s="1053"/>
      <c r="L872" s="1054"/>
      <c r="M872"/>
      <c r="N872" s="1064"/>
      <c r="O872" s="1055"/>
      <c r="P872" s="1056"/>
      <c r="Q872" s="1056"/>
      <c r="R872" s="1057"/>
      <c r="S872" s="1058"/>
      <c r="T872" s="1058"/>
      <c r="U872" s="1059"/>
      <c r="V872" s="1065"/>
      <c r="W872" s="1060"/>
      <c r="X872" s="1066"/>
      <c r="Y872" s="1067"/>
      <c r="Z872" s="1061"/>
      <c r="AA872" s="1062"/>
      <c r="AE872" s="9">
        <v>1</v>
      </c>
    </row>
    <row r="873" spans="2:31">
      <c r="B873" s="1063"/>
      <c r="C873" s="1048"/>
      <c r="D873" s="1049"/>
      <c r="E873" s="1048"/>
      <c r="F873" s="1049"/>
      <c r="G873" s="1050"/>
      <c r="H873" s="1051"/>
      <c r="I873" s="1052"/>
      <c r="J873" s="1051"/>
      <c r="K873" s="1053"/>
      <c r="L873" s="1054"/>
      <c r="M873"/>
      <c r="N873" s="1064"/>
      <c r="O873" s="1055"/>
      <c r="P873" s="1056"/>
      <c r="Q873" s="1056"/>
      <c r="R873" s="1057"/>
      <c r="S873" s="1058"/>
      <c r="T873" s="1058"/>
      <c r="U873" s="1059"/>
      <c r="V873" s="1065"/>
      <c r="W873" s="1060"/>
      <c r="X873" s="1066"/>
      <c r="Y873" s="1067"/>
      <c r="Z873" s="1061"/>
      <c r="AA873" s="1062"/>
      <c r="AE873" s="9">
        <v>1</v>
      </c>
    </row>
    <row r="874" spans="2:31">
      <c r="B874" s="1063"/>
      <c r="C874" s="1048"/>
      <c r="D874" s="1049"/>
      <c r="E874" s="1048"/>
      <c r="F874" s="1049"/>
      <c r="G874" s="1050"/>
      <c r="H874" s="1051"/>
      <c r="I874" s="1052"/>
      <c r="J874" s="1051"/>
      <c r="K874" s="1053"/>
      <c r="L874" s="1054"/>
      <c r="M874"/>
      <c r="N874" s="1064"/>
      <c r="O874" s="1055"/>
      <c r="P874" s="1056"/>
      <c r="Q874" s="1056"/>
      <c r="R874" s="1057"/>
      <c r="S874" s="1058"/>
      <c r="T874" s="1058"/>
      <c r="U874" s="1059"/>
      <c r="V874" s="1065"/>
      <c r="W874" s="1060"/>
      <c r="X874" s="1066"/>
      <c r="Y874" s="1067"/>
      <c r="Z874" s="1061"/>
      <c r="AA874" s="1062"/>
      <c r="AE874" s="9">
        <v>1</v>
      </c>
    </row>
    <row r="875" spans="2:31">
      <c r="B875" s="1063"/>
      <c r="C875" s="1048"/>
      <c r="D875" s="1049"/>
      <c r="E875" s="1048"/>
      <c r="F875" s="1049"/>
      <c r="G875" s="1050"/>
      <c r="H875" s="1051"/>
      <c r="I875" s="1052"/>
      <c r="J875" s="1051"/>
      <c r="K875" s="1053"/>
      <c r="L875" s="1054"/>
      <c r="M875"/>
      <c r="N875" s="1064"/>
      <c r="O875" s="1055"/>
      <c r="P875" s="1056"/>
      <c r="Q875" s="1056"/>
      <c r="R875" s="1057"/>
      <c r="S875" s="1058"/>
      <c r="T875" s="1058"/>
      <c r="U875" s="1059"/>
      <c r="V875" s="1065"/>
      <c r="W875" s="1060"/>
      <c r="X875" s="1066"/>
      <c r="Y875" s="1067"/>
      <c r="Z875" s="1061"/>
      <c r="AA875" s="1062"/>
      <c r="AE875" s="9">
        <v>1</v>
      </c>
    </row>
    <row r="876" spans="2:31">
      <c r="B876" s="1063"/>
      <c r="C876" s="1048"/>
      <c r="D876" s="1049"/>
      <c r="E876" s="1048"/>
      <c r="F876" s="1049"/>
      <c r="G876" s="1050"/>
      <c r="H876" s="1051"/>
      <c r="I876" s="1052"/>
      <c r="J876" s="1051"/>
      <c r="K876" s="1053"/>
      <c r="L876" s="1054"/>
      <c r="M876"/>
      <c r="N876" s="1064"/>
      <c r="O876" s="1055"/>
      <c r="P876" s="1056"/>
      <c r="Q876" s="1056"/>
      <c r="R876" s="1057"/>
      <c r="S876" s="1058"/>
      <c r="T876" s="1058"/>
      <c r="U876" s="1059"/>
      <c r="V876" s="1065"/>
      <c r="W876" s="1060"/>
      <c r="X876" s="1066"/>
      <c r="Y876" s="1067"/>
      <c r="Z876" s="1061"/>
      <c r="AA876" s="1062"/>
      <c r="AE876" s="9">
        <v>1</v>
      </c>
    </row>
    <row r="877" spans="2:31">
      <c r="B877" s="1063"/>
      <c r="C877" s="1048"/>
      <c r="D877" s="1049"/>
      <c r="E877" s="1048"/>
      <c r="F877" s="1049"/>
      <c r="G877" s="1050"/>
      <c r="H877" s="1051"/>
      <c r="I877" s="1052"/>
      <c r="J877" s="1051"/>
      <c r="K877" s="1053"/>
      <c r="L877" s="1054"/>
      <c r="M877"/>
      <c r="N877" s="1064"/>
      <c r="O877" s="1055"/>
      <c r="P877" s="1056"/>
      <c r="Q877" s="1056"/>
      <c r="R877" s="1057"/>
      <c r="S877" s="1058"/>
      <c r="T877" s="1058"/>
      <c r="U877" s="1059"/>
      <c r="V877" s="1065"/>
      <c r="W877" s="1060"/>
      <c r="X877" s="1066"/>
      <c r="Y877" s="1067"/>
      <c r="Z877" s="1061"/>
      <c r="AA877" s="1062"/>
      <c r="AE877" s="9">
        <v>1</v>
      </c>
    </row>
    <row r="878" spans="2:31">
      <c r="B878" s="1063"/>
      <c r="C878" s="1048"/>
      <c r="D878" s="1049"/>
      <c r="E878" s="1048"/>
      <c r="F878" s="1049"/>
      <c r="G878" s="1050"/>
      <c r="H878" s="1051"/>
      <c r="I878" s="1052"/>
      <c r="J878" s="1051"/>
      <c r="K878" s="1053"/>
      <c r="L878" s="1054"/>
      <c r="M878"/>
      <c r="N878" s="1064"/>
      <c r="O878" s="1055"/>
      <c r="P878" s="1056"/>
      <c r="Q878" s="1056"/>
      <c r="R878" s="1057"/>
      <c r="S878" s="1058"/>
      <c r="T878" s="1058"/>
      <c r="U878" s="1059"/>
      <c r="V878" s="1065"/>
      <c r="W878" s="1060"/>
      <c r="X878" s="1066"/>
      <c r="Y878" s="1067"/>
      <c r="Z878" s="1061"/>
      <c r="AA878" s="1062"/>
      <c r="AE878" s="9">
        <v>1</v>
      </c>
    </row>
    <row r="879" spans="2:31">
      <c r="B879" s="1063"/>
      <c r="C879" s="1048"/>
      <c r="D879" s="1049"/>
      <c r="E879" s="1048"/>
      <c r="F879" s="1049"/>
      <c r="G879" s="1050"/>
      <c r="H879" s="1051"/>
      <c r="I879" s="1052"/>
      <c r="J879" s="1051"/>
      <c r="K879" s="1053"/>
      <c r="L879" s="1054"/>
      <c r="M879"/>
      <c r="N879" s="1064"/>
      <c r="O879" s="1055"/>
      <c r="P879" s="1056"/>
      <c r="Q879" s="1056"/>
      <c r="R879" s="1057"/>
      <c r="S879" s="1058"/>
      <c r="T879" s="1058"/>
      <c r="U879" s="1059"/>
      <c r="V879" s="1065"/>
      <c r="W879" s="1060"/>
      <c r="X879" s="1066"/>
      <c r="Y879" s="1067"/>
      <c r="Z879" s="1061"/>
      <c r="AA879" s="1062"/>
      <c r="AE879" s="9">
        <v>1</v>
      </c>
    </row>
    <row r="880" spans="2:31">
      <c r="B880" s="1063"/>
      <c r="C880" s="1048"/>
      <c r="D880" s="1049"/>
      <c r="E880" s="1048"/>
      <c r="F880" s="1049"/>
      <c r="G880" s="1050"/>
      <c r="H880" s="1051"/>
      <c r="I880" s="1052"/>
      <c r="J880" s="1051"/>
      <c r="K880" s="1053"/>
      <c r="L880" s="1054"/>
      <c r="M880"/>
      <c r="N880" s="1064"/>
      <c r="O880" s="1055"/>
      <c r="P880" s="1056"/>
      <c r="Q880" s="1056"/>
      <c r="R880" s="1057"/>
      <c r="S880" s="1058"/>
      <c r="T880" s="1058"/>
      <c r="U880" s="1059"/>
      <c r="V880" s="1065"/>
      <c r="W880" s="1060"/>
      <c r="X880" s="1066"/>
      <c r="Y880" s="1067"/>
      <c r="Z880" s="1061"/>
      <c r="AA880" s="1062"/>
      <c r="AE880" s="9">
        <v>1</v>
      </c>
    </row>
    <row r="881" spans="2:31">
      <c r="B881" s="1063"/>
      <c r="C881" s="1048"/>
      <c r="D881" s="1049"/>
      <c r="E881" s="1048"/>
      <c r="F881" s="1049"/>
      <c r="G881" s="1050"/>
      <c r="H881" s="1051"/>
      <c r="I881" s="1052"/>
      <c r="J881" s="1051"/>
      <c r="K881" s="1053"/>
      <c r="L881" s="1054"/>
      <c r="M881"/>
      <c r="N881" s="1064"/>
      <c r="O881" s="1055"/>
      <c r="P881" s="1056"/>
      <c r="Q881" s="1056"/>
      <c r="R881" s="1057"/>
      <c r="S881" s="1058"/>
      <c r="T881" s="1058"/>
      <c r="U881" s="1059"/>
      <c r="V881" s="1065"/>
      <c r="W881" s="1060"/>
      <c r="X881" s="1066"/>
      <c r="Y881" s="1067"/>
      <c r="Z881" s="1061"/>
      <c r="AA881" s="1062"/>
      <c r="AE881" s="9">
        <v>1</v>
      </c>
    </row>
    <row r="882" spans="2:31">
      <c r="B882" s="1063"/>
      <c r="C882" s="1048"/>
      <c r="D882" s="1049"/>
      <c r="E882" s="1048"/>
      <c r="F882" s="1049"/>
      <c r="G882" s="1050"/>
      <c r="H882" s="1051"/>
      <c r="I882" s="1052"/>
      <c r="J882" s="1051"/>
      <c r="K882" s="1053"/>
      <c r="L882" s="1054"/>
      <c r="M882"/>
      <c r="N882" s="1064"/>
      <c r="O882" s="1055"/>
      <c r="P882" s="1056"/>
      <c r="Q882" s="1056"/>
      <c r="R882" s="1057"/>
      <c r="S882" s="1058"/>
      <c r="T882" s="1058"/>
      <c r="U882" s="1059"/>
      <c r="V882" s="1065"/>
      <c r="W882" s="1060"/>
      <c r="X882" s="1066"/>
      <c r="Y882" s="1067"/>
      <c r="Z882" s="1061"/>
      <c r="AA882" s="1062"/>
      <c r="AE882" s="9">
        <v>1</v>
      </c>
    </row>
    <row r="883" spans="2:31">
      <c r="B883" s="1063"/>
      <c r="C883" s="1048"/>
      <c r="D883" s="1049"/>
      <c r="E883" s="1048"/>
      <c r="F883" s="1049"/>
      <c r="G883" s="1050"/>
      <c r="H883" s="1051"/>
      <c r="I883" s="1052"/>
      <c r="J883" s="1051"/>
      <c r="K883" s="1053"/>
      <c r="L883" s="1054"/>
      <c r="M883"/>
      <c r="N883" s="1064"/>
      <c r="O883" s="1055"/>
      <c r="P883" s="1056"/>
      <c r="Q883" s="1056"/>
      <c r="R883" s="1057"/>
      <c r="S883" s="1058"/>
      <c r="T883" s="1058"/>
      <c r="U883" s="1059"/>
      <c r="V883" s="1065"/>
      <c r="W883" s="1060"/>
      <c r="X883" s="1066"/>
      <c r="Y883" s="1067"/>
      <c r="Z883" s="1061"/>
      <c r="AA883" s="1062"/>
      <c r="AE883" s="9">
        <v>1</v>
      </c>
    </row>
    <row r="884" spans="2:31">
      <c r="B884" s="1063"/>
      <c r="C884" s="1048"/>
      <c r="D884" s="1049"/>
      <c r="E884" s="1048"/>
      <c r="F884" s="1049"/>
      <c r="G884" s="1050"/>
      <c r="H884" s="1051"/>
      <c r="I884" s="1052"/>
      <c r="J884" s="1051"/>
      <c r="K884" s="1053"/>
      <c r="L884" s="1054"/>
      <c r="M884"/>
      <c r="N884" s="1064"/>
      <c r="O884" s="1055"/>
      <c r="P884" s="1056"/>
      <c r="Q884" s="1056"/>
      <c r="R884" s="1057"/>
      <c r="S884" s="1058"/>
      <c r="T884" s="1058"/>
      <c r="U884" s="1059"/>
      <c r="V884" s="1065"/>
      <c r="W884" s="1060"/>
      <c r="X884" s="1066"/>
      <c r="Y884" s="1067"/>
      <c r="Z884" s="1061"/>
      <c r="AA884" s="1062"/>
      <c r="AE884" s="9">
        <v>1</v>
      </c>
    </row>
    <row r="885" spans="2:31">
      <c r="B885" s="1063"/>
      <c r="C885" s="1048"/>
      <c r="D885" s="1049"/>
      <c r="E885" s="1048"/>
      <c r="F885" s="1049"/>
      <c r="G885" s="1050"/>
      <c r="H885" s="1051"/>
      <c r="I885" s="1052"/>
      <c r="J885" s="1051"/>
      <c r="K885" s="1053"/>
      <c r="L885" s="1054"/>
      <c r="M885"/>
      <c r="N885" s="1064"/>
      <c r="O885" s="1055"/>
      <c r="P885" s="1056"/>
      <c r="Q885" s="1056"/>
      <c r="R885" s="1057"/>
      <c r="S885" s="1058"/>
      <c r="T885" s="1058"/>
      <c r="U885" s="1059"/>
      <c r="V885" s="1065"/>
      <c r="W885" s="1060"/>
      <c r="X885" s="1066"/>
      <c r="Y885" s="1067"/>
      <c r="Z885" s="1061"/>
      <c r="AA885" s="1062"/>
      <c r="AE885" s="9">
        <v>1</v>
      </c>
    </row>
    <row r="886" spans="2:31">
      <c r="B886" s="1063"/>
      <c r="C886" s="1048"/>
      <c r="D886" s="1049"/>
      <c r="E886" s="1048"/>
      <c r="F886" s="1049"/>
      <c r="G886" s="1050"/>
      <c r="H886" s="1051"/>
      <c r="I886" s="1052"/>
      <c r="J886" s="1051"/>
      <c r="K886" s="1053"/>
      <c r="L886" s="1054"/>
      <c r="M886"/>
      <c r="N886" s="1064"/>
      <c r="O886" s="1055"/>
      <c r="P886" s="1056"/>
      <c r="Q886" s="1056"/>
      <c r="R886" s="1057"/>
      <c r="S886" s="1058"/>
      <c r="T886" s="1058"/>
      <c r="U886" s="1059"/>
      <c r="V886" s="1065"/>
      <c r="W886" s="1060"/>
      <c r="X886" s="1066"/>
      <c r="Y886" s="1067"/>
      <c r="Z886" s="1061"/>
      <c r="AA886" s="1062"/>
      <c r="AE886" s="9">
        <v>1</v>
      </c>
    </row>
    <row r="887" spans="2:31">
      <c r="B887" s="1063"/>
      <c r="C887" s="1048"/>
      <c r="D887" s="1049"/>
      <c r="E887" s="1048"/>
      <c r="F887" s="1049"/>
      <c r="G887" s="1050"/>
      <c r="H887" s="1051"/>
      <c r="I887" s="1052"/>
      <c r="J887" s="1051"/>
      <c r="K887" s="1053"/>
      <c r="L887" s="1054"/>
      <c r="M887"/>
      <c r="N887" s="1064"/>
      <c r="O887" s="1055"/>
      <c r="P887" s="1056"/>
      <c r="Q887" s="1056"/>
      <c r="R887" s="1057"/>
      <c r="S887" s="1058"/>
      <c r="T887" s="1058"/>
      <c r="U887" s="1059"/>
      <c r="V887" s="1065"/>
      <c r="W887" s="1060"/>
      <c r="X887" s="1066"/>
      <c r="Y887" s="1067"/>
      <c r="Z887" s="1061"/>
      <c r="AA887" s="1062"/>
      <c r="AE887" s="9">
        <v>1</v>
      </c>
    </row>
    <row r="888" spans="2:31">
      <c r="B888" s="1063"/>
      <c r="C888" s="1048"/>
      <c r="D888" s="1049"/>
      <c r="E888" s="1048"/>
      <c r="F888" s="1049"/>
      <c r="G888" s="1050"/>
      <c r="H888" s="1051"/>
      <c r="I888" s="1052"/>
      <c r="J888" s="1051"/>
      <c r="K888" s="1053"/>
      <c r="L888" s="1054"/>
      <c r="M888"/>
      <c r="N888" s="1064"/>
      <c r="O888" s="1055"/>
      <c r="P888" s="1056"/>
      <c r="Q888" s="1056"/>
      <c r="R888" s="1057"/>
      <c r="S888" s="1058"/>
      <c r="T888" s="1058"/>
      <c r="U888" s="1059"/>
      <c r="V888" s="1065"/>
      <c r="W888" s="1060"/>
      <c r="X888" s="1066"/>
      <c r="Y888" s="1067"/>
      <c r="Z888" s="1061"/>
      <c r="AA888" s="1062"/>
      <c r="AE888" s="9">
        <v>1</v>
      </c>
    </row>
    <row r="889" spans="2:31">
      <c r="B889" s="1063"/>
      <c r="C889" s="1048"/>
      <c r="D889" s="1049"/>
      <c r="E889" s="1048"/>
      <c r="F889" s="1049"/>
      <c r="G889" s="1050"/>
      <c r="H889" s="1051"/>
      <c r="I889" s="1052"/>
      <c r="J889" s="1051"/>
      <c r="K889" s="1053"/>
      <c r="L889" s="1054"/>
      <c r="M889"/>
      <c r="N889" s="1064"/>
      <c r="O889" s="1055"/>
      <c r="P889" s="1056"/>
      <c r="Q889" s="1056"/>
      <c r="R889" s="1057"/>
      <c r="S889" s="1058"/>
      <c r="T889" s="1058"/>
      <c r="U889" s="1059"/>
      <c r="V889" s="1065"/>
      <c r="W889" s="1060"/>
      <c r="X889" s="1066"/>
      <c r="Y889" s="1067"/>
      <c r="Z889" s="1061"/>
      <c r="AA889" s="1062"/>
      <c r="AE889" s="9">
        <v>1</v>
      </c>
    </row>
    <row r="890" spans="2:31">
      <c r="B890" s="1063"/>
      <c r="C890" s="1048"/>
      <c r="D890" s="1049"/>
      <c r="E890" s="1048"/>
      <c r="F890" s="1049"/>
      <c r="G890" s="1050"/>
      <c r="H890" s="1051"/>
      <c r="I890" s="1052"/>
      <c r="J890" s="1051"/>
      <c r="K890" s="1053"/>
      <c r="L890" s="1054"/>
      <c r="M890"/>
      <c r="N890" s="1064"/>
      <c r="O890" s="1055"/>
      <c r="P890" s="1056"/>
      <c r="Q890" s="1056"/>
      <c r="R890" s="1057"/>
      <c r="S890" s="1058"/>
      <c r="T890" s="1058"/>
      <c r="U890" s="1059"/>
      <c r="V890" s="1065"/>
      <c r="W890" s="1060"/>
      <c r="X890" s="1066"/>
      <c r="Y890" s="1067"/>
      <c r="Z890" s="1061"/>
      <c r="AA890" s="1062"/>
      <c r="AE890" s="9">
        <v>1</v>
      </c>
    </row>
    <row r="891" spans="2:31">
      <c r="B891" s="1063"/>
      <c r="C891" s="1048"/>
      <c r="D891" s="1049"/>
      <c r="E891" s="1048"/>
      <c r="F891" s="1049"/>
      <c r="G891" s="1050"/>
      <c r="H891" s="1051"/>
      <c r="I891" s="1052"/>
      <c r="J891" s="1051"/>
      <c r="K891" s="1053"/>
      <c r="L891" s="1054"/>
      <c r="M891"/>
      <c r="N891" s="1064"/>
      <c r="O891" s="1055"/>
      <c r="P891" s="1056"/>
      <c r="Q891" s="1056"/>
      <c r="R891" s="1057"/>
      <c r="S891" s="1058"/>
      <c r="T891" s="1058"/>
      <c r="U891" s="1059"/>
      <c r="V891" s="1065"/>
      <c r="W891" s="1060"/>
      <c r="X891" s="1066"/>
      <c r="Y891" s="1067"/>
      <c r="Z891" s="1061"/>
      <c r="AA891" s="1062"/>
      <c r="AE891" s="9">
        <v>1</v>
      </c>
    </row>
    <row r="892" spans="2:31">
      <c r="B892" s="1063"/>
      <c r="C892" s="1048"/>
      <c r="D892" s="1049"/>
      <c r="E892" s="1048"/>
      <c r="F892" s="1049"/>
      <c r="G892" s="1050"/>
      <c r="H892" s="1051"/>
      <c r="I892" s="1052"/>
      <c r="J892" s="1051"/>
      <c r="K892" s="1053"/>
      <c r="L892" s="1054"/>
      <c r="M892"/>
      <c r="N892" s="1064"/>
      <c r="O892" s="1055"/>
      <c r="P892" s="1056"/>
      <c r="Q892" s="1056"/>
      <c r="R892" s="1057"/>
      <c r="S892" s="1058"/>
      <c r="T892" s="1058"/>
      <c r="U892" s="1059"/>
      <c r="V892" s="1065"/>
      <c r="W892" s="1060"/>
      <c r="X892" s="1066"/>
      <c r="Y892" s="1067"/>
      <c r="Z892" s="1061"/>
      <c r="AA892" s="1062"/>
      <c r="AE892" s="9">
        <v>1</v>
      </c>
    </row>
    <row r="893" spans="2:31">
      <c r="B893" s="1063"/>
      <c r="C893" s="1048"/>
      <c r="D893" s="1049"/>
      <c r="E893" s="1048"/>
      <c r="F893" s="1049"/>
      <c r="G893" s="1050"/>
      <c r="H893" s="1051"/>
      <c r="I893" s="1052"/>
      <c r="J893" s="1051"/>
      <c r="K893" s="1053"/>
      <c r="L893" s="1054"/>
      <c r="M893"/>
      <c r="N893" s="1064"/>
      <c r="O893" s="1055"/>
      <c r="P893" s="1056"/>
      <c r="Q893" s="1056"/>
      <c r="R893" s="1057"/>
      <c r="S893" s="1058"/>
      <c r="T893" s="1058"/>
      <c r="U893" s="1059"/>
      <c r="V893" s="1065"/>
      <c r="W893" s="1060"/>
      <c r="X893" s="1066"/>
      <c r="Y893" s="1067"/>
      <c r="Z893" s="1061"/>
      <c r="AA893" s="1062"/>
      <c r="AE893" s="9">
        <v>1</v>
      </c>
    </row>
    <row r="894" spans="2:31">
      <c r="B894" s="1063"/>
      <c r="C894" s="1048"/>
      <c r="D894" s="1049"/>
      <c r="E894" s="1048"/>
      <c r="F894" s="1049"/>
      <c r="G894" s="1050"/>
      <c r="H894" s="1051"/>
      <c r="I894" s="1052"/>
      <c r="J894" s="1051"/>
      <c r="K894" s="1053"/>
      <c r="L894" s="1054"/>
      <c r="M894"/>
      <c r="N894" s="1064"/>
      <c r="O894" s="1055"/>
      <c r="P894" s="1056"/>
      <c r="Q894" s="1056"/>
      <c r="R894" s="1057"/>
      <c r="S894" s="1058"/>
      <c r="T894" s="1058"/>
      <c r="U894" s="1059"/>
      <c r="V894" s="1065"/>
      <c r="W894" s="1060"/>
      <c r="X894" s="1066"/>
      <c r="Y894" s="1067"/>
      <c r="Z894" s="1061"/>
      <c r="AA894" s="1062"/>
      <c r="AE894" s="9">
        <v>1</v>
      </c>
    </row>
    <row r="895" spans="2:31">
      <c r="B895" s="1063"/>
      <c r="C895" s="1048"/>
      <c r="D895" s="1049"/>
      <c r="E895" s="1048"/>
      <c r="F895" s="1049"/>
      <c r="G895" s="1050"/>
      <c r="H895" s="1051"/>
      <c r="I895" s="1052"/>
      <c r="J895" s="1051"/>
      <c r="K895" s="1053"/>
      <c r="L895" s="1054"/>
      <c r="M895"/>
      <c r="N895" s="1064"/>
      <c r="O895" s="1055"/>
      <c r="P895" s="1056"/>
      <c r="Q895" s="1056"/>
      <c r="R895" s="1057"/>
      <c r="S895" s="1058"/>
      <c r="T895" s="1058"/>
      <c r="U895" s="1059"/>
      <c r="V895" s="1065"/>
      <c r="W895" s="1060"/>
      <c r="X895" s="1066"/>
      <c r="Y895" s="1067"/>
      <c r="Z895" s="1061"/>
      <c r="AA895" s="1062"/>
      <c r="AE895" s="9">
        <v>1</v>
      </c>
    </row>
    <row r="896" spans="2:31">
      <c r="B896" s="1063"/>
      <c r="C896" s="1048"/>
      <c r="D896" s="1049"/>
      <c r="E896" s="1048"/>
      <c r="F896" s="1049"/>
      <c r="G896" s="1050"/>
      <c r="H896" s="1051"/>
      <c r="I896" s="1052"/>
      <c r="J896" s="1051"/>
      <c r="K896" s="1053"/>
      <c r="L896" s="1054"/>
      <c r="M896"/>
      <c r="N896" s="1064"/>
      <c r="O896" s="1055"/>
      <c r="P896" s="1056"/>
      <c r="Q896" s="1056"/>
      <c r="R896" s="1057"/>
      <c r="S896" s="1058"/>
      <c r="T896" s="1058"/>
      <c r="U896" s="1059"/>
      <c r="V896" s="1065"/>
      <c r="W896" s="1060"/>
      <c r="X896" s="1066"/>
      <c r="Y896" s="1067"/>
      <c r="Z896" s="1061"/>
      <c r="AA896" s="1062"/>
      <c r="AE896" s="9">
        <v>1</v>
      </c>
    </row>
    <row r="897" spans="2:31">
      <c r="B897" s="1063"/>
      <c r="C897" s="1048"/>
      <c r="D897" s="1049"/>
      <c r="E897" s="1048"/>
      <c r="F897" s="1049"/>
      <c r="G897" s="1050"/>
      <c r="H897" s="1051"/>
      <c r="I897" s="1052"/>
      <c r="J897" s="1051"/>
      <c r="K897" s="1053"/>
      <c r="L897" s="1054"/>
      <c r="M897"/>
      <c r="N897" s="1064"/>
      <c r="O897" s="1055"/>
      <c r="P897" s="1056"/>
      <c r="Q897" s="1056"/>
      <c r="R897" s="1057"/>
      <c r="S897" s="1058"/>
      <c r="T897" s="1058"/>
      <c r="U897" s="1059"/>
      <c r="V897" s="1065"/>
      <c r="W897" s="1060"/>
      <c r="X897" s="1066"/>
      <c r="Y897" s="1067"/>
      <c r="Z897" s="1061"/>
      <c r="AA897" s="1062"/>
      <c r="AE897" s="9">
        <v>1</v>
      </c>
    </row>
    <row r="898" spans="2:31">
      <c r="B898" s="1063"/>
      <c r="C898" s="1048"/>
      <c r="D898" s="1049"/>
      <c r="E898" s="1048"/>
      <c r="F898" s="1049"/>
      <c r="G898" s="1050"/>
      <c r="H898" s="1051"/>
      <c r="I898" s="1052"/>
      <c r="J898" s="1051"/>
      <c r="K898" s="1053"/>
      <c r="L898" s="1054"/>
      <c r="M898"/>
      <c r="N898" s="1064"/>
      <c r="O898" s="1055"/>
      <c r="P898" s="1056"/>
      <c r="Q898" s="1056"/>
      <c r="R898" s="1057"/>
      <c r="S898" s="1058"/>
      <c r="T898" s="1058"/>
      <c r="U898" s="1059"/>
      <c r="V898" s="1065"/>
      <c r="W898" s="1060"/>
      <c r="X898" s="1066"/>
      <c r="Y898" s="1067"/>
      <c r="Z898" s="1061"/>
      <c r="AA898" s="1062"/>
      <c r="AE898" s="9">
        <v>1</v>
      </c>
    </row>
    <row r="899" spans="2:31">
      <c r="B899" s="1063"/>
      <c r="C899" s="1048"/>
      <c r="D899" s="1049"/>
      <c r="E899" s="1048"/>
      <c r="F899" s="1049"/>
      <c r="G899" s="1050"/>
      <c r="H899" s="1051"/>
      <c r="I899" s="1052"/>
      <c r="J899" s="1051"/>
      <c r="K899" s="1053"/>
      <c r="L899" s="1054"/>
      <c r="M899"/>
      <c r="N899" s="1064"/>
      <c r="O899" s="1055"/>
      <c r="P899" s="1056"/>
      <c r="Q899" s="1056"/>
      <c r="R899" s="1057"/>
      <c r="S899" s="1058"/>
      <c r="T899" s="1058"/>
      <c r="U899" s="1059"/>
      <c r="V899" s="1065"/>
      <c r="W899" s="1060"/>
      <c r="X899" s="1066"/>
      <c r="Y899" s="1067"/>
      <c r="Z899" s="1061"/>
      <c r="AA899" s="1062"/>
      <c r="AE899" s="9">
        <v>1</v>
      </c>
    </row>
    <row r="900" spans="2:31">
      <c r="B900" s="1063"/>
      <c r="C900" s="1048"/>
      <c r="D900" s="1049"/>
      <c r="E900" s="1048"/>
      <c r="F900" s="1049"/>
      <c r="G900" s="1050"/>
      <c r="H900" s="1051"/>
      <c r="I900" s="1052"/>
      <c r="J900" s="1051"/>
      <c r="K900" s="1053"/>
      <c r="L900" s="1054"/>
      <c r="M900"/>
      <c r="N900" s="1064"/>
      <c r="O900" s="1055"/>
      <c r="P900" s="1056"/>
      <c r="Q900" s="1056"/>
      <c r="R900" s="1057"/>
      <c r="S900" s="1058"/>
      <c r="T900" s="1058"/>
      <c r="U900" s="1059"/>
      <c r="V900" s="1065"/>
      <c r="W900" s="1060"/>
      <c r="X900" s="1066"/>
      <c r="Y900" s="1067"/>
      <c r="Z900" s="1061"/>
      <c r="AA900" s="1062"/>
      <c r="AE900" s="9">
        <v>1</v>
      </c>
    </row>
    <row r="901" spans="2:31">
      <c r="B901" s="1063"/>
      <c r="C901" s="1048"/>
      <c r="D901" s="1049"/>
      <c r="E901" s="1048"/>
      <c r="F901" s="1049"/>
      <c r="G901" s="1050"/>
      <c r="H901" s="1051"/>
      <c r="I901" s="1052"/>
      <c r="J901" s="1051"/>
      <c r="K901" s="1053"/>
      <c r="L901" s="1054"/>
      <c r="M901"/>
      <c r="N901" s="1064"/>
      <c r="O901" s="1055"/>
      <c r="P901" s="1056"/>
      <c r="Q901" s="1056"/>
      <c r="R901" s="1057"/>
      <c r="S901" s="1058"/>
      <c r="T901" s="1058"/>
      <c r="U901" s="1059"/>
      <c r="V901" s="1065"/>
      <c r="W901" s="1060"/>
      <c r="X901" s="1066"/>
      <c r="Y901" s="1067"/>
      <c r="Z901" s="1061"/>
      <c r="AA901" s="1062"/>
      <c r="AE901" s="9">
        <v>1</v>
      </c>
    </row>
    <row r="902" spans="2:31">
      <c r="B902" s="1063"/>
      <c r="C902" s="1048"/>
      <c r="D902" s="1049"/>
      <c r="E902" s="1048"/>
      <c r="F902" s="1049"/>
      <c r="G902" s="1050"/>
      <c r="H902" s="1051"/>
      <c r="I902" s="1052"/>
      <c r="J902" s="1051"/>
      <c r="K902" s="1053"/>
      <c r="L902" s="1054"/>
      <c r="M902"/>
      <c r="N902" s="1064"/>
      <c r="O902" s="1055"/>
      <c r="P902" s="1056"/>
      <c r="Q902" s="1056"/>
      <c r="R902" s="1057"/>
      <c r="S902" s="1058"/>
      <c r="T902" s="1058"/>
      <c r="U902" s="1059"/>
      <c r="V902" s="1065"/>
      <c r="W902" s="1060"/>
      <c r="X902" s="1066"/>
      <c r="Y902" s="1067"/>
      <c r="Z902" s="1061"/>
      <c r="AA902" s="1062"/>
      <c r="AE902" s="9">
        <v>1</v>
      </c>
    </row>
    <row r="903" spans="2:31">
      <c r="B903" s="1063"/>
      <c r="C903" s="1048"/>
      <c r="D903" s="1049"/>
      <c r="E903" s="1048"/>
      <c r="F903" s="1049"/>
      <c r="G903" s="1050"/>
      <c r="H903" s="1051"/>
      <c r="I903" s="1052"/>
      <c r="J903" s="1051"/>
      <c r="K903" s="1053"/>
      <c r="L903" s="1054"/>
      <c r="M903"/>
      <c r="N903" s="1064"/>
      <c r="O903" s="1055"/>
      <c r="P903" s="1056"/>
      <c r="Q903" s="1056"/>
      <c r="R903" s="1057"/>
      <c r="S903" s="1058"/>
      <c r="T903" s="1058"/>
      <c r="U903" s="1059"/>
      <c r="V903" s="1065"/>
      <c r="W903" s="1060"/>
      <c r="X903" s="1066"/>
      <c r="Y903" s="1067"/>
      <c r="Z903" s="1061"/>
      <c r="AA903" s="1062"/>
      <c r="AE903" s="9">
        <v>1</v>
      </c>
    </row>
    <row r="904" spans="2:31">
      <c r="B904" s="1063"/>
      <c r="C904" s="1048"/>
      <c r="D904" s="1049"/>
      <c r="E904" s="1048"/>
      <c r="F904" s="1049"/>
      <c r="G904" s="1050"/>
      <c r="H904" s="1051"/>
      <c r="I904" s="1052"/>
      <c r="J904" s="1051"/>
      <c r="K904" s="1053"/>
      <c r="L904" s="1054"/>
      <c r="M904"/>
      <c r="N904" s="1064"/>
      <c r="O904" s="1055"/>
      <c r="P904" s="1056"/>
      <c r="Q904" s="1056"/>
      <c r="R904" s="1057"/>
      <c r="S904" s="1058"/>
      <c r="T904" s="1058"/>
      <c r="U904" s="1059"/>
      <c r="V904" s="1065"/>
      <c r="W904" s="1060"/>
      <c r="X904" s="1066"/>
      <c r="Y904" s="1067"/>
      <c r="Z904" s="1061"/>
      <c r="AA904" s="1062"/>
      <c r="AE904" s="9">
        <v>1</v>
      </c>
    </row>
    <row r="905" spans="2:31">
      <c r="B905" s="1063"/>
      <c r="C905" s="1048"/>
      <c r="D905" s="1049"/>
      <c r="E905" s="1048"/>
      <c r="F905" s="1049"/>
      <c r="G905" s="1050"/>
      <c r="H905" s="1051"/>
      <c r="I905" s="1052"/>
      <c r="J905" s="1051"/>
      <c r="K905" s="1053"/>
      <c r="L905" s="1054"/>
      <c r="M905"/>
      <c r="N905" s="1064"/>
      <c r="O905" s="1055"/>
      <c r="P905" s="1056"/>
      <c r="Q905" s="1056"/>
      <c r="R905" s="1057"/>
      <c r="S905" s="1058"/>
      <c r="T905" s="1058"/>
      <c r="U905" s="1059"/>
      <c r="V905" s="1065"/>
      <c r="W905" s="1060"/>
      <c r="X905" s="1066"/>
      <c r="Y905" s="1067"/>
      <c r="Z905" s="1061"/>
      <c r="AA905" s="1062"/>
      <c r="AE905" s="9">
        <v>1</v>
      </c>
    </row>
    <row r="906" spans="2:31">
      <c r="B906" s="1063"/>
      <c r="C906" s="1048"/>
      <c r="D906" s="1049"/>
      <c r="E906" s="1048"/>
      <c r="F906" s="1049"/>
      <c r="G906" s="1050"/>
      <c r="H906" s="1051"/>
      <c r="I906" s="1052"/>
      <c r="J906" s="1051"/>
      <c r="K906" s="1053"/>
      <c r="L906" s="1054"/>
      <c r="M906"/>
      <c r="N906" s="1064"/>
      <c r="O906" s="1055"/>
      <c r="P906" s="1056"/>
      <c r="Q906" s="1056"/>
      <c r="R906" s="1057"/>
      <c r="S906" s="1058"/>
      <c r="T906" s="1058"/>
      <c r="U906" s="1059"/>
      <c r="V906" s="1065"/>
      <c r="W906" s="1060"/>
      <c r="X906" s="1066"/>
      <c r="Y906" s="1067"/>
      <c r="Z906" s="1061"/>
      <c r="AA906" s="1062"/>
      <c r="AE906" s="9">
        <v>1</v>
      </c>
    </row>
    <row r="907" spans="2:31">
      <c r="B907" s="1063"/>
      <c r="C907" s="1048"/>
      <c r="D907" s="1049"/>
      <c r="E907" s="1048"/>
      <c r="F907" s="1049"/>
      <c r="G907" s="1050"/>
      <c r="H907" s="1051"/>
      <c r="I907" s="1052"/>
      <c r="J907" s="1051"/>
      <c r="K907" s="1053"/>
      <c r="L907" s="1054"/>
      <c r="M907"/>
      <c r="N907" s="1064"/>
      <c r="O907" s="1055"/>
      <c r="P907" s="1056"/>
      <c r="Q907" s="1056"/>
      <c r="R907" s="1057"/>
      <c r="S907" s="1058"/>
      <c r="T907" s="1058"/>
      <c r="U907" s="1059"/>
      <c r="V907" s="1065"/>
      <c r="W907" s="1060"/>
      <c r="X907" s="1066"/>
      <c r="Y907" s="1067"/>
      <c r="Z907" s="1061"/>
      <c r="AA907" s="1062"/>
      <c r="AE907" s="9">
        <v>1</v>
      </c>
    </row>
    <row r="908" spans="2:31">
      <c r="B908" s="1063"/>
      <c r="C908" s="1048"/>
      <c r="D908" s="1049"/>
      <c r="E908" s="1048"/>
      <c r="F908" s="1049"/>
      <c r="G908" s="1050"/>
      <c r="H908" s="1051"/>
      <c r="I908" s="1052"/>
      <c r="J908" s="1051"/>
      <c r="K908" s="1053"/>
      <c r="L908" s="1054"/>
      <c r="M908"/>
      <c r="N908" s="1064"/>
      <c r="O908" s="1055"/>
      <c r="P908" s="1056"/>
      <c r="Q908" s="1056"/>
      <c r="R908" s="1057"/>
      <c r="S908" s="1058"/>
      <c r="T908" s="1058"/>
      <c r="U908" s="1059"/>
      <c r="V908" s="1065"/>
      <c r="W908" s="1060"/>
      <c r="X908" s="1066"/>
      <c r="Y908" s="1067"/>
      <c r="Z908" s="1061"/>
      <c r="AA908" s="1062"/>
      <c r="AE908" s="9">
        <v>1</v>
      </c>
    </row>
    <row r="909" spans="2:31">
      <c r="B909" s="1063"/>
      <c r="C909" s="1048"/>
      <c r="D909" s="1049"/>
      <c r="E909" s="1048"/>
      <c r="F909" s="1049"/>
      <c r="G909" s="1050"/>
      <c r="H909" s="1051"/>
      <c r="I909" s="1052"/>
      <c r="J909" s="1051"/>
      <c r="K909" s="1053"/>
      <c r="L909" s="1054"/>
      <c r="M909"/>
      <c r="N909" s="1064"/>
      <c r="O909" s="1055"/>
      <c r="P909" s="1056"/>
      <c r="Q909" s="1056"/>
      <c r="R909" s="1057"/>
      <c r="S909" s="1058"/>
      <c r="T909" s="1058"/>
      <c r="U909" s="1059"/>
      <c r="V909" s="1065"/>
      <c r="W909" s="1060"/>
      <c r="X909" s="1066"/>
      <c r="Y909" s="1067"/>
      <c r="Z909" s="1061"/>
      <c r="AA909" s="1062"/>
      <c r="AE909" s="9">
        <v>1</v>
      </c>
    </row>
    <row r="910" spans="2:31">
      <c r="B910" s="1063"/>
      <c r="C910" s="1048"/>
      <c r="D910" s="1049"/>
      <c r="E910" s="1048"/>
      <c r="F910" s="1049"/>
      <c r="G910" s="1050"/>
      <c r="H910" s="1051"/>
      <c r="I910" s="1052"/>
      <c r="J910" s="1051"/>
      <c r="K910" s="1053"/>
      <c r="L910" s="1054"/>
      <c r="M910"/>
      <c r="N910" s="1064"/>
      <c r="O910" s="1055"/>
      <c r="P910" s="1056"/>
      <c r="Q910" s="1056"/>
      <c r="R910" s="1057"/>
      <c r="S910" s="1058"/>
      <c r="T910" s="1058"/>
      <c r="U910" s="1059"/>
      <c r="V910" s="1065"/>
      <c r="W910" s="1060"/>
      <c r="X910" s="1066"/>
      <c r="Y910" s="1067"/>
      <c r="Z910" s="1061"/>
      <c r="AA910" s="1062"/>
      <c r="AE910" s="9">
        <v>1</v>
      </c>
    </row>
    <row r="911" spans="2:31">
      <c r="B911" s="1063"/>
      <c r="C911" s="1048"/>
      <c r="D911" s="1049"/>
      <c r="E911" s="1048"/>
      <c r="F911" s="1049"/>
      <c r="G911" s="1050"/>
      <c r="H911" s="1051"/>
      <c r="I911" s="1052"/>
      <c r="J911" s="1051"/>
      <c r="K911" s="1053"/>
      <c r="L911" s="1054"/>
      <c r="M911"/>
      <c r="N911" s="1064"/>
      <c r="O911" s="1055"/>
      <c r="P911" s="1056"/>
      <c r="Q911" s="1056"/>
      <c r="R911" s="1057"/>
      <c r="S911" s="1058"/>
      <c r="T911" s="1058"/>
      <c r="U911" s="1059"/>
      <c r="V911" s="1065"/>
      <c r="W911" s="1060"/>
      <c r="X911" s="1066"/>
      <c r="Y911" s="1067"/>
      <c r="Z911" s="1061"/>
      <c r="AA911" s="1062"/>
      <c r="AE911" s="9">
        <v>1</v>
      </c>
    </row>
    <row r="912" spans="2:31">
      <c r="B912" s="1063"/>
      <c r="C912" s="1048"/>
      <c r="D912" s="1049"/>
      <c r="E912" s="1048"/>
      <c r="F912" s="1049"/>
      <c r="G912" s="1050"/>
      <c r="H912" s="1051"/>
      <c r="I912" s="1052"/>
      <c r="J912" s="1051"/>
      <c r="K912" s="1053"/>
      <c r="L912" s="1054"/>
      <c r="M912"/>
      <c r="N912" s="1064"/>
      <c r="O912" s="1055"/>
      <c r="P912" s="1056"/>
      <c r="Q912" s="1056"/>
      <c r="R912" s="1057"/>
      <c r="S912" s="1058"/>
      <c r="T912" s="1058"/>
      <c r="U912" s="1059"/>
      <c r="V912" s="1065"/>
      <c r="W912" s="1060"/>
      <c r="X912" s="1066"/>
      <c r="Y912" s="1067"/>
      <c r="Z912" s="1061"/>
      <c r="AA912" s="1062"/>
      <c r="AE912" s="9">
        <v>1</v>
      </c>
    </row>
    <row r="913" spans="2:31">
      <c r="B913" s="1063"/>
      <c r="C913" s="1048"/>
      <c r="D913" s="1049"/>
      <c r="E913" s="1048"/>
      <c r="F913" s="1049"/>
      <c r="G913" s="1050"/>
      <c r="H913" s="1051"/>
      <c r="I913" s="1052"/>
      <c r="J913" s="1051"/>
      <c r="K913" s="1053"/>
      <c r="L913" s="1054"/>
      <c r="M913"/>
      <c r="N913" s="1064"/>
      <c r="O913" s="1055"/>
      <c r="P913" s="1056"/>
      <c r="Q913" s="1056"/>
      <c r="R913" s="1057"/>
      <c r="S913" s="1058"/>
      <c r="T913" s="1058"/>
      <c r="U913" s="1059"/>
      <c r="V913" s="1065"/>
      <c r="W913" s="1060"/>
      <c r="X913" s="1066"/>
      <c r="Y913" s="1067"/>
      <c r="Z913" s="1061"/>
      <c r="AA913" s="1062"/>
      <c r="AE913" s="9">
        <v>1</v>
      </c>
    </row>
    <row r="914" spans="2:31">
      <c r="B914" s="1063"/>
      <c r="C914" s="1048"/>
      <c r="D914" s="1049"/>
      <c r="E914" s="1048"/>
      <c r="F914" s="1049"/>
      <c r="G914" s="1050"/>
      <c r="H914" s="1051"/>
      <c r="I914" s="1052"/>
      <c r="J914" s="1051"/>
      <c r="K914" s="1053"/>
      <c r="L914" s="1054"/>
      <c r="M914"/>
      <c r="N914" s="1064"/>
      <c r="O914" s="1055"/>
      <c r="P914" s="1056"/>
      <c r="Q914" s="1056"/>
      <c r="R914" s="1057"/>
      <c r="S914" s="1058"/>
      <c r="T914" s="1058"/>
      <c r="U914" s="1059"/>
      <c r="V914" s="1065"/>
      <c r="W914" s="1060"/>
      <c r="X914" s="1066"/>
      <c r="Y914" s="1067"/>
      <c r="Z914" s="1061"/>
      <c r="AA914" s="1062"/>
      <c r="AE914" s="9">
        <v>1</v>
      </c>
    </row>
    <row r="915" spans="2:31">
      <c r="B915" s="1063"/>
      <c r="C915" s="1048"/>
      <c r="D915" s="1049"/>
      <c r="E915" s="1048"/>
      <c r="F915" s="1049"/>
      <c r="G915" s="1050"/>
      <c r="H915" s="1051"/>
      <c r="I915" s="1052"/>
      <c r="J915" s="1051"/>
      <c r="K915" s="1053"/>
      <c r="L915" s="1054"/>
      <c r="M915"/>
      <c r="N915" s="1064"/>
      <c r="O915" s="1055"/>
      <c r="P915" s="1056"/>
      <c r="Q915" s="1056"/>
      <c r="R915" s="1057"/>
      <c r="S915" s="1058"/>
      <c r="T915" s="1058"/>
      <c r="U915" s="1059"/>
      <c r="V915" s="1065"/>
      <c r="W915" s="1060"/>
      <c r="X915" s="1066"/>
      <c r="Y915" s="1067"/>
      <c r="Z915" s="1061"/>
      <c r="AA915" s="1062"/>
      <c r="AE915" s="9">
        <v>1</v>
      </c>
    </row>
    <row r="916" spans="2:31">
      <c r="B916" s="1063"/>
      <c r="C916" s="1048"/>
      <c r="D916" s="1049"/>
      <c r="E916" s="1048"/>
      <c r="F916" s="1049"/>
      <c r="G916" s="1050"/>
      <c r="H916" s="1051"/>
      <c r="I916" s="1052"/>
      <c r="J916" s="1051"/>
      <c r="K916" s="1053"/>
      <c r="L916" s="1054"/>
      <c r="M916"/>
      <c r="N916" s="1064"/>
      <c r="O916" s="1055"/>
      <c r="P916" s="1056"/>
      <c r="Q916" s="1056"/>
      <c r="R916" s="1057"/>
      <c r="S916" s="1058"/>
      <c r="T916" s="1058"/>
      <c r="U916" s="1059"/>
      <c r="V916" s="1065"/>
      <c r="W916" s="1060"/>
      <c r="X916" s="1066"/>
      <c r="Y916" s="1067"/>
      <c r="Z916" s="1061"/>
      <c r="AA916" s="1062"/>
      <c r="AE916" s="9">
        <v>1</v>
      </c>
    </row>
    <row r="917" spans="2:31">
      <c r="B917" s="1063"/>
      <c r="C917" s="1048"/>
      <c r="D917" s="1049"/>
      <c r="E917" s="1048"/>
      <c r="F917" s="1049"/>
      <c r="G917" s="1050"/>
      <c r="H917" s="1051"/>
      <c r="I917" s="1052"/>
      <c r="J917" s="1051"/>
      <c r="K917" s="1053"/>
      <c r="L917" s="1054"/>
      <c r="M917"/>
      <c r="N917" s="1064"/>
      <c r="O917" s="1055"/>
      <c r="P917" s="1056"/>
      <c r="Q917" s="1056"/>
      <c r="R917" s="1057"/>
      <c r="S917" s="1058"/>
      <c r="T917" s="1058"/>
      <c r="U917" s="1059"/>
      <c r="V917" s="1065"/>
      <c r="W917" s="1060"/>
      <c r="X917" s="1066"/>
      <c r="Y917" s="1067"/>
      <c r="Z917" s="1061"/>
      <c r="AA917" s="1062"/>
      <c r="AE917" s="9">
        <v>1</v>
      </c>
    </row>
    <row r="918" spans="2:31">
      <c r="B918" s="1063"/>
      <c r="C918" s="1048"/>
      <c r="D918" s="1049"/>
      <c r="E918" s="1048"/>
      <c r="F918" s="1049"/>
      <c r="G918" s="1050"/>
      <c r="H918" s="1051"/>
      <c r="I918" s="1052"/>
      <c r="J918" s="1051"/>
      <c r="K918" s="1053"/>
      <c r="L918" s="1054"/>
      <c r="M918"/>
      <c r="N918" s="1064"/>
      <c r="O918" s="1055"/>
      <c r="P918" s="1056"/>
      <c r="Q918" s="1056"/>
      <c r="R918" s="1057"/>
      <c r="S918" s="1058"/>
      <c r="T918" s="1058"/>
      <c r="U918" s="1059"/>
      <c r="V918" s="1065"/>
      <c r="W918" s="1060"/>
      <c r="X918" s="1066"/>
      <c r="Y918" s="1067"/>
      <c r="Z918" s="1061"/>
      <c r="AA918" s="1062"/>
      <c r="AE918" s="9">
        <v>1</v>
      </c>
    </row>
    <row r="919" spans="2:31">
      <c r="B919" s="1063"/>
      <c r="C919" s="1048"/>
      <c r="D919" s="1049"/>
      <c r="E919" s="1048"/>
      <c r="F919" s="1049"/>
      <c r="G919" s="1050"/>
      <c r="H919" s="1051"/>
      <c r="I919" s="1052"/>
      <c r="J919" s="1051"/>
      <c r="K919" s="1053"/>
      <c r="L919" s="1054"/>
      <c r="M919"/>
      <c r="N919" s="1064"/>
      <c r="O919" s="1055"/>
      <c r="P919" s="1056"/>
      <c r="Q919" s="1056"/>
      <c r="R919" s="1057"/>
      <c r="S919" s="1058"/>
      <c r="T919" s="1058"/>
      <c r="U919" s="1059"/>
      <c r="V919" s="1065"/>
      <c r="W919" s="1060"/>
      <c r="X919" s="1066"/>
      <c r="Y919" s="1067"/>
      <c r="Z919" s="1061"/>
      <c r="AA919" s="1062"/>
      <c r="AE919" s="9">
        <v>1</v>
      </c>
    </row>
    <row r="920" spans="2:31">
      <c r="B920" s="1063"/>
      <c r="C920" s="1048"/>
      <c r="D920" s="1049"/>
      <c r="E920" s="1048"/>
      <c r="F920" s="1049"/>
      <c r="G920" s="1050"/>
      <c r="H920" s="1051"/>
      <c r="I920" s="1052"/>
      <c r="J920" s="1051"/>
      <c r="K920" s="1053"/>
      <c r="L920" s="1054"/>
      <c r="M920"/>
      <c r="N920" s="1064"/>
      <c r="O920" s="1055"/>
      <c r="P920" s="1056"/>
      <c r="Q920" s="1056"/>
      <c r="R920" s="1057"/>
      <c r="S920" s="1058"/>
      <c r="T920" s="1058"/>
      <c r="U920" s="1059"/>
      <c r="V920" s="1065"/>
      <c r="W920" s="1060"/>
      <c r="X920" s="1066"/>
      <c r="Y920" s="1067"/>
      <c r="Z920" s="1061"/>
      <c r="AA920" s="1062"/>
      <c r="AE920" s="9">
        <v>1</v>
      </c>
    </row>
    <row r="921" spans="2:31">
      <c r="B921" s="1063"/>
      <c r="C921" s="1048"/>
      <c r="D921" s="1049"/>
      <c r="E921" s="1048"/>
      <c r="F921" s="1049"/>
      <c r="G921" s="1050"/>
      <c r="H921" s="1051"/>
      <c r="I921" s="1052"/>
      <c r="J921" s="1051"/>
      <c r="K921" s="1053"/>
      <c r="L921" s="1054"/>
      <c r="M921"/>
      <c r="N921" s="1064"/>
      <c r="O921" s="1055"/>
      <c r="P921" s="1056"/>
      <c r="Q921" s="1056"/>
      <c r="R921" s="1057"/>
      <c r="S921" s="1058"/>
      <c r="T921" s="1058"/>
      <c r="U921" s="1059"/>
      <c r="V921" s="1065"/>
      <c r="W921" s="1060"/>
      <c r="X921" s="1066"/>
      <c r="Y921" s="1067"/>
      <c r="Z921" s="1061"/>
      <c r="AA921" s="1062"/>
      <c r="AE921" s="9">
        <v>1</v>
      </c>
    </row>
    <row r="922" spans="2:31">
      <c r="B922" s="1063"/>
      <c r="C922" s="1048"/>
      <c r="D922" s="1049"/>
      <c r="E922" s="1048"/>
      <c r="F922" s="1049"/>
      <c r="G922" s="1050"/>
      <c r="H922" s="1051"/>
      <c r="I922" s="1052"/>
      <c r="J922" s="1051"/>
      <c r="K922" s="1053"/>
      <c r="L922" s="1054"/>
      <c r="M922"/>
      <c r="N922" s="1064"/>
      <c r="O922" s="1055"/>
      <c r="P922" s="1056"/>
      <c r="Q922" s="1056"/>
      <c r="R922" s="1057"/>
      <c r="S922" s="1058"/>
      <c r="T922" s="1058"/>
      <c r="U922" s="1059"/>
      <c r="V922" s="1065"/>
      <c r="W922" s="1060"/>
      <c r="X922" s="1066"/>
      <c r="Y922" s="1067"/>
      <c r="Z922" s="1061"/>
      <c r="AA922" s="1062"/>
      <c r="AE922" s="9">
        <v>1</v>
      </c>
    </row>
    <row r="923" spans="2:31">
      <c r="B923" s="1063"/>
      <c r="C923" s="1048"/>
      <c r="D923" s="1049"/>
      <c r="E923" s="1048"/>
      <c r="F923" s="1049"/>
      <c r="G923" s="1050"/>
      <c r="H923" s="1051"/>
      <c r="I923" s="1052"/>
      <c r="J923" s="1051"/>
      <c r="K923" s="1053"/>
      <c r="L923" s="1054"/>
      <c r="M923"/>
      <c r="N923" s="1064"/>
      <c r="O923" s="1055"/>
      <c r="P923" s="1056"/>
      <c r="Q923" s="1056"/>
      <c r="R923" s="1057"/>
      <c r="S923" s="1058"/>
      <c r="T923" s="1058"/>
      <c r="U923" s="1059"/>
      <c r="V923" s="1065"/>
      <c r="W923" s="1060"/>
      <c r="X923" s="1066"/>
      <c r="Y923" s="1067"/>
      <c r="Z923" s="1061"/>
      <c r="AA923" s="1062"/>
      <c r="AE923" s="9">
        <v>1</v>
      </c>
    </row>
    <row r="924" spans="2:31">
      <c r="B924" s="1063"/>
      <c r="C924" s="1048"/>
      <c r="D924" s="1049"/>
      <c r="E924" s="1048"/>
      <c r="F924" s="1049"/>
      <c r="G924" s="1050"/>
      <c r="H924" s="1051"/>
      <c r="I924" s="1052"/>
      <c r="J924" s="1051"/>
      <c r="K924" s="1053"/>
      <c r="L924" s="1054"/>
      <c r="M924"/>
      <c r="N924" s="1064"/>
      <c r="O924" s="1055"/>
      <c r="P924" s="1056"/>
      <c r="Q924" s="1056"/>
      <c r="R924" s="1057"/>
      <c r="S924" s="1058"/>
      <c r="T924" s="1058"/>
      <c r="U924" s="1059"/>
      <c r="V924" s="1065"/>
      <c r="W924" s="1060"/>
      <c r="X924" s="1066"/>
      <c r="Y924" s="1067"/>
      <c r="Z924" s="1061"/>
      <c r="AA924" s="1062"/>
      <c r="AE924" s="9">
        <v>1</v>
      </c>
    </row>
    <row r="925" spans="2:31">
      <c r="B925" s="1063"/>
      <c r="C925" s="1048"/>
      <c r="D925" s="1049"/>
      <c r="E925" s="1048"/>
      <c r="F925" s="1049"/>
      <c r="G925" s="1050"/>
      <c r="H925" s="1051"/>
      <c r="I925" s="1052"/>
      <c r="J925" s="1051"/>
      <c r="K925" s="1053"/>
      <c r="L925" s="1054"/>
      <c r="M925"/>
      <c r="N925" s="1064"/>
      <c r="O925" s="1055"/>
      <c r="P925" s="1056"/>
      <c r="Q925" s="1056"/>
      <c r="R925" s="1057"/>
      <c r="S925" s="1058"/>
      <c r="T925" s="1058"/>
      <c r="U925" s="1059"/>
      <c r="V925" s="1065"/>
      <c r="W925" s="1060"/>
      <c r="X925" s="1066"/>
      <c r="Y925" s="1067"/>
      <c r="Z925" s="1061"/>
      <c r="AA925" s="1062"/>
      <c r="AE925" s="9">
        <v>1</v>
      </c>
    </row>
    <row r="926" spans="2:31">
      <c r="B926" s="1063"/>
      <c r="C926" s="1048"/>
      <c r="D926" s="1049"/>
      <c r="E926" s="1048"/>
      <c r="F926" s="1049"/>
      <c r="G926" s="1050"/>
      <c r="H926" s="1051"/>
      <c r="I926" s="1052"/>
      <c r="J926" s="1051"/>
      <c r="K926" s="1053"/>
      <c r="L926" s="1054"/>
      <c r="M926"/>
      <c r="N926" s="1064"/>
      <c r="O926" s="1055"/>
      <c r="P926" s="1056"/>
      <c r="Q926" s="1056"/>
      <c r="R926" s="1057"/>
      <c r="S926" s="1058"/>
      <c r="T926" s="1058"/>
      <c r="U926" s="1059"/>
      <c r="V926" s="1065"/>
      <c r="W926" s="1060"/>
      <c r="X926" s="1066"/>
      <c r="Y926" s="1067"/>
      <c r="Z926" s="1061"/>
      <c r="AA926" s="1062"/>
      <c r="AE926" s="9">
        <v>1</v>
      </c>
    </row>
    <row r="927" spans="2:31">
      <c r="B927" s="1063"/>
      <c r="C927" s="1048"/>
      <c r="D927" s="1049"/>
      <c r="E927" s="1048"/>
      <c r="F927" s="1049"/>
      <c r="G927" s="1050"/>
      <c r="H927" s="1051"/>
      <c r="I927" s="1052"/>
      <c r="J927" s="1051"/>
      <c r="K927" s="1053"/>
      <c r="L927" s="1054"/>
      <c r="M927"/>
      <c r="N927" s="1064"/>
      <c r="O927" s="1055"/>
      <c r="P927" s="1056"/>
      <c r="Q927" s="1056"/>
      <c r="R927" s="1057"/>
      <c r="S927" s="1058"/>
      <c r="T927" s="1058"/>
      <c r="U927" s="1059"/>
      <c r="V927" s="1065"/>
      <c r="W927" s="1060"/>
      <c r="X927" s="1066"/>
      <c r="Y927" s="1067"/>
      <c r="Z927" s="1061"/>
      <c r="AA927" s="1062"/>
      <c r="AE927" s="9">
        <v>1</v>
      </c>
    </row>
    <row r="928" spans="2:31">
      <c r="B928" s="1063"/>
      <c r="C928" s="1048"/>
      <c r="D928" s="1049"/>
      <c r="E928" s="1048"/>
      <c r="F928" s="1049"/>
      <c r="G928" s="1050"/>
      <c r="H928" s="1051"/>
      <c r="I928" s="1052"/>
      <c r="J928" s="1051"/>
      <c r="K928" s="1053"/>
      <c r="L928" s="1054"/>
      <c r="M928"/>
      <c r="N928" s="1064"/>
      <c r="O928" s="1055"/>
      <c r="P928" s="1056"/>
      <c r="Q928" s="1056"/>
      <c r="R928" s="1057"/>
      <c r="S928" s="1058"/>
      <c r="T928" s="1058"/>
      <c r="U928" s="1059"/>
      <c r="V928" s="1065"/>
      <c r="W928" s="1060"/>
      <c r="X928" s="1066"/>
      <c r="Y928" s="1067"/>
      <c r="Z928" s="1061"/>
      <c r="AA928" s="1062"/>
      <c r="AE928" s="9">
        <v>1</v>
      </c>
    </row>
    <row r="929" spans="2:31">
      <c r="B929" s="1063"/>
      <c r="C929" s="1048"/>
      <c r="D929" s="1049"/>
      <c r="E929" s="1048"/>
      <c r="F929" s="1049"/>
      <c r="G929" s="1050"/>
      <c r="H929" s="1051"/>
      <c r="I929" s="1052"/>
      <c r="J929" s="1051"/>
      <c r="K929" s="1053"/>
      <c r="L929" s="1054"/>
      <c r="M929"/>
      <c r="N929" s="1064"/>
      <c r="O929" s="1055"/>
      <c r="P929" s="1056"/>
      <c r="Q929" s="1056"/>
      <c r="R929" s="1057"/>
      <c r="S929" s="1058"/>
      <c r="T929" s="1058"/>
      <c r="U929" s="1059"/>
      <c r="V929" s="1065"/>
      <c r="W929" s="1060"/>
      <c r="X929" s="1066"/>
      <c r="Y929" s="1067"/>
      <c r="Z929" s="1061"/>
      <c r="AA929" s="1062"/>
      <c r="AE929" s="9">
        <v>1</v>
      </c>
    </row>
    <row r="930" spans="2:31">
      <c r="B930" s="1063"/>
      <c r="C930" s="1048"/>
      <c r="D930" s="1049"/>
      <c r="E930" s="1048"/>
      <c r="F930" s="1049"/>
      <c r="G930" s="1050"/>
      <c r="H930" s="1051"/>
      <c r="I930" s="1052"/>
      <c r="J930" s="1051"/>
      <c r="K930" s="1053"/>
      <c r="L930" s="1054"/>
      <c r="M930"/>
      <c r="N930" s="1064"/>
      <c r="O930" s="1055"/>
      <c r="P930" s="1056"/>
      <c r="Q930" s="1056"/>
      <c r="R930" s="1057"/>
      <c r="S930" s="1058"/>
      <c r="T930" s="1058"/>
      <c r="U930" s="1059"/>
      <c r="V930" s="1065"/>
      <c r="W930" s="1060"/>
      <c r="X930" s="1066"/>
      <c r="Y930" s="1067"/>
      <c r="Z930" s="1061"/>
      <c r="AA930" s="1062"/>
      <c r="AE930" s="9">
        <v>1</v>
      </c>
    </row>
    <row r="931" spans="2:31">
      <c r="B931" s="1063"/>
      <c r="C931" s="1048"/>
      <c r="D931" s="1049"/>
      <c r="E931" s="1048"/>
      <c r="F931" s="1049"/>
      <c r="G931" s="1050"/>
      <c r="H931" s="1051"/>
      <c r="I931" s="1052"/>
      <c r="J931" s="1051"/>
      <c r="K931" s="1053"/>
      <c r="L931" s="1054"/>
      <c r="M931"/>
      <c r="N931" s="1064"/>
      <c r="O931" s="1055"/>
      <c r="P931" s="1056"/>
      <c r="Q931" s="1056"/>
      <c r="R931" s="1057"/>
      <c r="S931" s="1058"/>
      <c r="T931" s="1058"/>
      <c r="U931" s="1059"/>
      <c r="V931" s="1065"/>
      <c r="W931" s="1060"/>
      <c r="X931" s="1066"/>
      <c r="Y931" s="1067"/>
      <c r="Z931" s="1061"/>
      <c r="AA931" s="1062"/>
      <c r="AE931" s="9">
        <v>1</v>
      </c>
    </row>
    <row r="932" spans="2:31">
      <c r="B932" s="1063"/>
      <c r="C932" s="1048"/>
      <c r="D932" s="1049"/>
      <c r="E932" s="1048"/>
      <c r="F932" s="1049"/>
      <c r="G932" s="1050"/>
      <c r="H932" s="1051"/>
      <c r="I932" s="1052"/>
      <c r="J932" s="1051"/>
      <c r="K932" s="1053"/>
      <c r="L932" s="1054"/>
      <c r="M932"/>
      <c r="N932" s="1064"/>
      <c r="O932" s="1055"/>
      <c r="P932" s="1056"/>
      <c r="Q932" s="1056"/>
      <c r="R932" s="1057"/>
      <c r="S932" s="1058"/>
      <c r="T932" s="1058"/>
      <c r="U932" s="1059"/>
      <c r="V932" s="1065"/>
      <c r="W932" s="1060"/>
      <c r="X932" s="1066"/>
      <c r="Y932" s="1067"/>
      <c r="Z932" s="1061"/>
      <c r="AA932" s="1062"/>
      <c r="AE932" s="9">
        <v>1</v>
      </c>
    </row>
    <row r="933" spans="2:31">
      <c r="B933" s="1063"/>
      <c r="C933" s="1048"/>
      <c r="D933" s="1049"/>
      <c r="E933" s="1048"/>
      <c r="F933" s="1049"/>
      <c r="G933" s="1050"/>
      <c r="H933" s="1051"/>
      <c r="I933" s="1052"/>
      <c r="J933" s="1051"/>
      <c r="K933" s="1053"/>
      <c r="L933" s="1054"/>
      <c r="M933"/>
      <c r="N933" s="1064"/>
      <c r="O933" s="1055"/>
      <c r="P933" s="1056"/>
      <c r="Q933" s="1056"/>
      <c r="R933" s="1057"/>
      <c r="S933" s="1058"/>
      <c r="T933" s="1058"/>
      <c r="U933" s="1059"/>
      <c r="V933" s="1065"/>
      <c r="W933" s="1060"/>
      <c r="X933" s="1066"/>
      <c r="Y933" s="1067"/>
      <c r="Z933" s="1061"/>
      <c r="AA933" s="1062"/>
      <c r="AE933" s="9">
        <v>1</v>
      </c>
    </row>
    <row r="934" spans="2:31">
      <c r="B934" s="1063"/>
      <c r="C934" s="1048"/>
      <c r="D934" s="1049"/>
      <c r="E934" s="1048"/>
      <c r="F934" s="1049"/>
      <c r="G934" s="1050"/>
      <c r="H934" s="1051"/>
      <c r="I934" s="1052"/>
      <c r="J934" s="1051"/>
      <c r="K934" s="1053"/>
      <c r="L934" s="1054"/>
      <c r="M934"/>
      <c r="N934" s="1064"/>
      <c r="O934" s="1055"/>
      <c r="P934" s="1056"/>
      <c r="Q934" s="1056"/>
      <c r="R934" s="1057"/>
      <c r="S934" s="1058"/>
      <c r="T934" s="1058"/>
      <c r="U934" s="1059"/>
      <c r="V934" s="1065"/>
      <c r="W934" s="1060"/>
      <c r="X934" s="1066"/>
      <c r="Y934" s="1067"/>
      <c r="Z934" s="1061"/>
      <c r="AA934" s="1062"/>
      <c r="AE934" s="9">
        <v>1</v>
      </c>
    </row>
    <row r="935" spans="2:31">
      <c r="B935" s="1063"/>
      <c r="C935" s="1048"/>
      <c r="D935" s="1049"/>
      <c r="E935" s="1048"/>
      <c r="F935" s="1049"/>
      <c r="G935" s="1050"/>
      <c r="H935" s="1051"/>
      <c r="I935" s="1052"/>
      <c r="J935" s="1051"/>
      <c r="K935" s="1053"/>
      <c r="L935" s="1054"/>
      <c r="M935"/>
      <c r="N935" s="1064"/>
      <c r="O935" s="1055"/>
      <c r="P935" s="1056"/>
      <c r="Q935" s="1056"/>
      <c r="R935" s="1057"/>
      <c r="S935" s="1058"/>
      <c r="T935" s="1058"/>
      <c r="U935" s="1059"/>
      <c r="V935" s="1065"/>
      <c r="W935" s="1060"/>
      <c r="X935" s="1066"/>
      <c r="Y935" s="1067"/>
      <c r="Z935" s="1061"/>
      <c r="AA935" s="1062"/>
      <c r="AE935" s="9">
        <v>1</v>
      </c>
    </row>
    <row r="936" spans="2:31">
      <c r="B936" s="1063"/>
      <c r="C936" s="1048"/>
      <c r="D936" s="1049"/>
      <c r="E936" s="1048"/>
      <c r="F936" s="1049"/>
      <c r="G936" s="1050"/>
      <c r="H936" s="1051"/>
      <c r="I936" s="1052"/>
      <c r="J936" s="1051"/>
      <c r="K936" s="1053"/>
      <c r="L936" s="1054"/>
      <c r="M936"/>
      <c r="N936" s="1064"/>
      <c r="O936" s="1055"/>
      <c r="P936" s="1056"/>
      <c r="Q936" s="1056"/>
      <c r="R936" s="1057"/>
      <c r="S936" s="1058"/>
      <c r="T936" s="1058"/>
      <c r="U936" s="1059"/>
      <c r="V936" s="1065"/>
      <c r="W936" s="1060"/>
      <c r="X936" s="1066"/>
      <c r="Y936" s="1067"/>
      <c r="Z936" s="1061"/>
      <c r="AA936" s="1062"/>
      <c r="AE936" s="9">
        <v>1</v>
      </c>
    </row>
    <row r="937" spans="2:31">
      <c r="B937" s="1063"/>
      <c r="C937" s="1048"/>
      <c r="D937" s="1049"/>
      <c r="E937" s="1048"/>
      <c r="F937" s="1049"/>
      <c r="G937" s="1050"/>
      <c r="H937" s="1051"/>
      <c r="I937" s="1052"/>
      <c r="J937" s="1051"/>
      <c r="K937" s="1053"/>
      <c r="L937" s="1054"/>
      <c r="M937"/>
      <c r="N937" s="1064"/>
      <c r="O937" s="1055"/>
      <c r="P937" s="1056"/>
      <c r="Q937" s="1056"/>
      <c r="R937" s="1057"/>
      <c r="S937" s="1058"/>
      <c r="T937" s="1058"/>
      <c r="U937" s="1059"/>
      <c r="V937" s="1065"/>
      <c r="W937" s="1060"/>
      <c r="X937" s="1066"/>
      <c r="Y937" s="1067"/>
      <c r="Z937" s="1061"/>
      <c r="AA937" s="1062"/>
      <c r="AE937" s="9">
        <v>1</v>
      </c>
    </row>
    <row r="938" spans="2:31">
      <c r="B938" s="1063"/>
      <c r="C938" s="1048"/>
      <c r="D938" s="1049"/>
      <c r="E938" s="1048"/>
      <c r="F938" s="1049"/>
      <c r="G938" s="1050"/>
      <c r="H938" s="1051"/>
      <c r="I938" s="1052"/>
      <c r="J938" s="1051"/>
      <c r="K938" s="1053"/>
      <c r="L938" s="1054"/>
      <c r="M938"/>
      <c r="N938" s="1064"/>
      <c r="O938" s="1055"/>
      <c r="P938" s="1056"/>
      <c r="Q938" s="1056"/>
      <c r="R938" s="1057"/>
      <c r="S938" s="1058"/>
      <c r="T938" s="1058"/>
      <c r="U938" s="1059"/>
      <c r="V938" s="1065"/>
      <c r="W938" s="1060"/>
      <c r="X938" s="1066"/>
      <c r="Y938" s="1067"/>
      <c r="Z938" s="1061"/>
      <c r="AA938" s="1062"/>
      <c r="AE938" s="9">
        <v>1</v>
      </c>
    </row>
    <row r="939" spans="2:31">
      <c r="B939" s="1063"/>
      <c r="C939" s="1048"/>
      <c r="D939" s="1049"/>
      <c r="E939" s="1048"/>
      <c r="F939" s="1049"/>
      <c r="G939" s="1050"/>
      <c r="H939" s="1051"/>
      <c r="I939" s="1052"/>
      <c r="J939" s="1051"/>
      <c r="K939" s="1053"/>
      <c r="L939" s="1054"/>
      <c r="M939"/>
      <c r="N939" s="1064"/>
      <c r="O939" s="1055"/>
      <c r="P939" s="1056"/>
      <c r="Q939" s="1056"/>
      <c r="R939" s="1057"/>
      <c r="S939" s="1058"/>
      <c r="T939" s="1058"/>
      <c r="U939" s="1059"/>
      <c r="V939" s="1065"/>
      <c r="W939" s="1060"/>
      <c r="X939" s="1066"/>
      <c r="Y939" s="1067"/>
      <c r="Z939" s="1061"/>
      <c r="AA939" s="1062"/>
      <c r="AE939" s="9">
        <v>1</v>
      </c>
    </row>
    <row r="940" spans="2:31">
      <c r="B940" s="1063"/>
      <c r="C940" s="1048"/>
      <c r="D940" s="1049"/>
      <c r="E940" s="1048"/>
      <c r="F940" s="1049"/>
      <c r="G940" s="1050"/>
      <c r="H940" s="1051"/>
      <c r="I940" s="1052"/>
      <c r="J940" s="1051"/>
      <c r="K940" s="1053"/>
      <c r="L940" s="1054"/>
      <c r="M940"/>
      <c r="N940" s="1064"/>
      <c r="O940" s="1055"/>
      <c r="P940" s="1056"/>
      <c r="Q940" s="1056"/>
      <c r="R940" s="1057"/>
      <c r="S940" s="1058"/>
      <c r="T940" s="1058"/>
      <c r="U940" s="1059"/>
      <c r="V940" s="1065"/>
      <c r="W940" s="1060"/>
      <c r="X940" s="1066"/>
      <c r="Y940" s="1067"/>
      <c r="Z940" s="1061"/>
      <c r="AA940" s="1062"/>
      <c r="AE940" s="9">
        <v>1</v>
      </c>
    </row>
    <row r="941" spans="2:31">
      <c r="B941" s="1063"/>
      <c r="C941" s="1048"/>
      <c r="D941" s="1049"/>
      <c r="E941" s="1048"/>
      <c r="F941" s="1049"/>
      <c r="G941" s="1050"/>
      <c r="H941" s="1051"/>
      <c r="I941" s="1052"/>
      <c r="J941" s="1051"/>
      <c r="K941" s="1053"/>
      <c r="L941" s="1054"/>
      <c r="M941"/>
      <c r="N941" s="1064"/>
      <c r="O941" s="1055"/>
      <c r="P941" s="1056"/>
      <c r="Q941" s="1056"/>
      <c r="R941" s="1057"/>
      <c r="S941" s="1058"/>
      <c r="T941" s="1058"/>
      <c r="U941" s="1059"/>
      <c r="V941" s="1065"/>
      <c r="W941" s="1060"/>
      <c r="X941" s="1066"/>
      <c r="Y941" s="1067"/>
      <c r="Z941" s="1061"/>
      <c r="AA941" s="1062"/>
      <c r="AE941" s="9">
        <v>1</v>
      </c>
    </row>
    <row r="942" spans="2:31">
      <c r="B942" s="1063"/>
      <c r="C942" s="1048"/>
      <c r="D942" s="1049"/>
      <c r="E942" s="1048"/>
      <c r="F942" s="1049"/>
      <c r="G942" s="1050"/>
      <c r="H942" s="1051"/>
      <c r="I942" s="1052"/>
      <c r="J942" s="1051"/>
      <c r="K942" s="1053"/>
      <c r="L942" s="1054"/>
      <c r="M942"/>
      <c r="N942" s="1064"/>
      <c r="O942" s="1055"/>
      <c r="P942" s="1056"/>
      <c r="Q942" s="1056"/>
      <c r="R942" s="1057"/>
      <c r="S942" s="1058"/>
      <c r="T942" s="1058"/>
      <c r="U942" s="1059"/>
      <c r="V942" s="1065"/>
      <c r="W942" s="1060"/>
      <c r="X942" s="1066"/>
      <c r="Y942" s="1067"/>
      <c r="Z942" s="1061"/>
      <c r="AA942" s="1062"/>
      <c r="AE942" s="9">
        <v>1</v>
      </c>
    </row>
    <row r="943" spans="2:31">
      <c r="B943" s="1063"/>
      <c r="C943" s="1048"/>
      <c r="D943" s="1049"/>
      <c r="E943" s="1048"/>
      <c r="F943" s="1049"/>
      <c r="G943" s="1050"/>
      <c r="H943" s="1051"/>
      <c r="I943" s="1052"/>
      <c r="J943" s="1051"/>
      <c r="K943" s="1053"/>
      <c r="L943" s="1054"/>
      <c r="M943"/>
      <c r="N943" s="1064"/>
      <c r="O943" s="1055"/>
      <c r="P943" s="1056"/>
      <c r="Q943" s="1056"/>
      <c r="R943" s="1057"/>
      <c r="S943" s="1058"/>
      <c r="T943" s="1058"/>
      <c r="U943" s="1059"/>
      <c r="V943" s="1065"/>
      <c r="W943" s="1060"/>
      <c r="X943" s="1066"/>
      <c r="Y943" s="1067"/>
      <c r="Z943" s="1061"/>
      <c r="AA943" s="1062"/>
      <c r="AE943" s="9">
        <v>1</v>
      </c>
    </row>
    <row r="944" spans="2:31">
      <c r="B944" s="1063"/>
      <c r="C944" s="1048"/>
      <c r="D944" s="1049"/>
      <c r="E944" s="1048"/>
      <c r="F944" s="1049"/>
      <c r="G944" s="1050"/>
      <c r="H944" s="1051"/>
      <c r="I944" s="1052"/>
      <c r="J944" s="1051"/>
      <c r="K944" s="1053"/>
      <c r="L944" s="1054"/>
      <c r="M944"/>
      <c r="N944" s="1064"/>
      <c r="O944" s="1055"/>
      <c r="P944" s="1056"/>
      <c r="Q944" s="1056"/>
      <c r="R944" s="1057"/>
      <c r="S944" s="1058"/>
      <c r="T944" s="1058"/>
      <c r="U944" s="1059"/>
      <c r="V944" s="1065"/>
      <c r="W944" s="1060"/>
      <c r="X944" s="1066"/>
      <c r="Y944" s="1067"/>
      <c r="Z944" s="1061"/>
      <c r="AA944" s="1062"/>
      <c r="AE944" s="9">
        <v>1</v>
      </c>
    </row>
    <row r="945" spans="2:31">
      <c r="B945" s="1063"/>
      <c r="C945" s="1048"/>
      <c r="D945" s="1049"/>
      <c r="E945" s="1048"/>
      <c r="F945" s="1049"/>
      <c r="G945" s="1050"/>
      <c r="H945" s="1051"/>
      <c r="I945" s="1052"/>
      <c r="J945" s="1051"/>
      <c r="K945" s="1053"/>
      <c r="L945" s="1054"/>
      <c r="M945"/>
      <c r="N945" s="1064"/>
      <c r="O945" s="1055"/>
      <c r="P945" s="1056"/>
      <c r="Q945" s="1056"/>
      <c r="R945" s="1057"/>
      <c r="S945" s="1058"/>
      <c r="T945" s="1058"/>
      <c r="U945" s="1059"/>
      <c r="V945" s="1065"/>
      <c r="W945" s="1060"/>
      <c r="X945" s="1066"/>
      <c r="Y945" s="1067"/>
      <c r="Z945" s="1061"/>
      <c r="AA945" s="1062"/>
      <c r="AE945" s="9">
        <v>1</v>
      </c>
    </row>
    <row r="946" spans="2:31">
      <c r="B946" s="1063"/>
      <c r="C946" s="1048"/>
      <c r="D946" s="1049"/>
      <c r="E946" s="1048"/>
      <c r="F946" s="1049"/>
      <c r="G946" s="1050"/>
      <c r="H946" s="1051"/>
      <c r="I946" s="1052"/>
      <c r="J946" s="1051"/>
      <c r="K946" s="1053"/>
      <c r="L946" s="1054"/>
      <c r="M946"/>
      <c r="N946" s="1064"/>
      <c r="O946" s="1055"/>
      <c r="P946" s="1056"/>
      <c r="Q946" s="1056"/>
      <c r="R946" s="1057"/>
      <c r="S946" s="1058"/>
      <c r="T946" s="1058"/>
      <c r="U946" s="1059"/>
      <c r="V946" s="1065"/>
      <c r="W946" s="1060"/>
      <c r="X946" s="1066"/>
      <c r="Y946" s="1067"/>
      <c r="Z946" s="1061"/>
      <c r="AA946" s="1062"/>
      <c r="AE946" s="9">
        <v>1</v>
      </c>
    </row>
    <row r="947" spans="2:31">
      <c r="B947" s="1063"/>
      <c r="C947" s="1048"/>
      <c r="D947" s="1049"/>
      <c r="E947" s="1048"/>
      <c r="F947" s="1049"/>
      <c r="G947" s="1050"/>
      <c r="H947" s="1051"/>
      <c r="I947" s="1052"/>
      <c r="J947" s="1051"/>
      <c r="K947" s="1053"/>
      <c r="L947" s="1054"/>
      <c r="M947"/>
      <c r="N947" s="1064"/>
      <c r="O947" s="1055"/>
      <c r="P947" s="1056"/>
      <c r="Q947" s="1056"/>
      <c r="R947" s="1057"/>
      <c r="S947" s="1058"/>
      <c r="T947" s="1058"/>
      <c r="U947" s="1059"/>
      <c r="V947" s="1065"/>
      <c r="W947" s="1060"/>
      <c r="X947" s="1066"/>
      <c r="Y947" s="1067"/>
      <c r="Z947" s="1061"/>
      <c r="AA947" s="1062"/>
      <c r="AE947" s="9">
        <v>1</v>
      </c>
    </row>
    <row r="948" spans="2:31">
      <c r="B948" s="1063"/>
      <c r="C948" s="1048"/>
      <c r="D948" s="1049"/>
      <c r="E948" s="1048"/>
      <c r="F948" s="1049"/>
      <c r="G948" s="1050"/>
      <c r="H948" s="1051"/>
      <c r="I948" s="1052"/>
      <c r="J948" s="1051"/>
      <c r="K948" s="1053"/>
      <c r="L948" s="1054"/>
      <c r="M948"/>
      <c r="N948" s="1064"/>
      <c r="O948" s="1055"/>
      <c r="P948" s="1056"/>
      <c r="Q948" s="1056"/>
      <c r="R948" s="1057"/>
      <c r="S948" s="1058"/>
      <c r="T948" s="1058"/>
      <c r="U948" s="1059"/>
      <c r="V948" s="1065"/>
      <c r="W948" s="1060"/>
      <c r="X948" s="1066"/>
      <c r="Y948" s="1067"/>
      <c r="Z948" s="1061"/>
      <c r="AA948" s="1062"/>
      <c r="AE948" s="9">
        <v>1</v>
      </c>
    </row>
    <row r="949" spans="2:31">
      <c r="B949" s="1063"/>
      <c r="C949" s="1048"/>
      <c r="D949" s="1049"/>
      <c r="E949" s="1048"/>
      <c r="F949" s="1049"/>
      <c r="G949" s="1050"/>
      <c r="H949" s="1051"/>
      <c r="I949" s="1052"/>
      <c r="J949" s="1051"/>
      <c r="K949" s="1053"/>
      <c r="L949" s="1054"/>
      <c r="M949"/>
      <c r="N949" s="1064"/>
      <c r="O949" s="1055"/>
      <c r="P949" s="1056"/>
      <c r="Q949" s="1056"/>
      <c r="R949" s="1057"/>
      <c r="S949" s="1058"/>
      <c r="T949" s="1058"/>
      <c r="U949" s="1059"/>
      <c r="V949" s="1065"/>
      <c r="W949" s="1060"/>
      <c r="X949" s="1066"/>
      <c r="Y949" s="1067"/>
      <c r="Z949" s="1061"/>
      <c r="AA949" s="1062"/>
      <c r="AE949" s="9">
        <v>1</v>
      </c>
    </row>
    <row r="950" spans="2:31">
      <c r="B950" s="1063"/>
      <c r="C950" s="1048"/>
      <c r="D950" s="1049"/>
      <c r="E950" s="1048"/>
      <c r="F950" s="1049"/>
      <c r="G950" s="1050"/>
      <c r="H950" s="1051"/>
      <c r="I950" s="1052"/>
      <c r="J950" s="1051"/>
      <c r="K950" s="1053"/>
      <c r="L950" s="1054"/>
      <c r="M950"/>
      <c r="N950" s="1064"/>
      <c r="O950" s="1055"/>
      <c r="P950" s="1056"/>
      <c r="Q950" s="1056"/>
      <c r="R950" s="1057"/>
      <c r="S950" s="1058"/>
      <c r="T950" s="1058"/>
      <c r="U950" s="1059"/>
      <c r="V950" s="1065"/>
      <c r="W950" s="1060"/>
      <c r="X950" s="1066"/>
      <c r="Y950" s="1067"/>
      <c r="Z950" s="1061"/>
      <c r="AA950" s="1062"/>
      <c r="AE950" s="9">
        <v>1</v>
      </c>
    </row>
    <row r="951" spans="2:31">
      <c r="B951" s="1063"/>
      <c r="C951" s="1048"/>
      <c r="D951" s="1049"/>
      <c r="E951" s="1048"/>
      <c r="F951" s="1049"/>
      <c r="G951" s="1050"/>
      <c r="H951" s="1051"/>
      <c r="I951" s="1052"/>
      <c r="J951" s="1051"/>
      <c r="K951" s="1053"/>
      <c r="L951" s="1054"/>
      <c r="M951"/>
      <c r="N951" s="1064"/>
      <c r="O951" s="1055"/>
      <c r="P951" s="1056"/>
      <c r="Q951" s="1056"/>
      <c r="R951" s="1057"/>
      <c r="S951" s="1058"/>
      <c r="T951" s="1058"/>
      <c r="U951" s="1059"/>
      <c r="V951" s="1065"/>
      <c r="W951" s="1060"/>
      <c r="X951" s="1066"/>
      <c r="Y951" s="1067"/>
      <c r="Z951" s="1061"/>
      <c r="AA951" s="1062"/>
      <c r="AE951" s="9">
        <v>1</v>
      </c>
    </row>
    <row r="952" spans="2:31">
      <c r="B952" s="1063"/>
      <c r="C952" s="1048"/>
      <c r="D952" s="1049"/>
      <c r="E952" s="1048"/>
      <c r="F952" s="1049"/>
      <c r="G952" s="1050"/>
      <c r="H952" s="1051"/>
      <c r="I952" s="1052"/>
      <c r="J952" s="1051"/>
      <c r="K952" s="1053"/>
      <c r="L952" s="1054"/>
      <c r="M952"/>
      <c r="N952" s="1064"/>
      <c r="O952" s="1055"/>
      <c r="P952" s="1056"/>
      <c r="Q952" s="1056"/>
      <c r="R952" s="1057"/>
      <c r="S952" s="1058"/>
      <c r="T952" s="1058"/>
      <c r="U952" s="1059"/>
      <c r="V952" s="1065"/>
      <c r="W952" s="1060"/>
      <c r="X952" s="1066"/>
      <c r="Y952" s="1067"/>
      <c r="Z952" s="1061"/>
      <c r="AA952" s="1062"/>
      <c r="AE952" s="9">
        <v>1</v>
      </c>
    </row>
    <row r="953" spans="2:31">
      <c r="B953" s="1063"/>
      <c r="C953" s="1048"/>
      <c r="D953" s="1049"/>
      <c r="E953" s="1048"/>
      <c r="F953" s="1049"/>
      <c r="G953" s="1050"/>
      <c r="H953" s="1051"/>
      <c r="I953" s="1052"/>
      <c r="J953" s="1051"/>
      <c r="K953" s="1053"/>
      <c r="L953" s="1054"/>
      <c r="M953"/>
      <c r="N953" s="1064"/>
      <c r="O953" s="1055"/>
      <c r="P953" s="1056"/>
      <c r="Q953" s="1056"/>
      <c r="R953" s="1057"/>
      <c r="S953" s="1058"/>
      <c r="T953" s="1058"/>
      <c r="U953" s="1059"/>
      <c r="V953" s="1065"/>
      <c r="W953" s="1060"/>
      <c r="X953" s="1066"/>
      <c r="Y953" s="1067"/>
      <c r="Z953" s="1061"/>
      <c r="AA953" s="1062"/>
      <c r="AE953" s="9">
        <v>1</v>
      </c>
    </row>
    <row r="954" spans="2:31">
      <c r="B954" s="1063"/>
      <c r="C954" s="1048"/>
      <c r="D954" s="1049"/>
      <c r="E954" s="1048"/>
      <c r="F954" s="1049"/>
      <c r="G954" s="1050"/>
      <c r="H954" s="1051"/>
      <c r="I954" s="1052"/>
      <c r="J954" s="1051"/>
      <c r="K954" s="1053"/>
      <c r="L954" s="1054"/>
      <c r="M954"/>
      <c r="N954" s="1064"/>
      <c r="O954" s="1055"/>
      <c r="P954" s="1056"/>
      <c r="Q954" s="1056"/>
      <c r="R954" s="1057"/>
      <c r="S954" s="1058"/>
      <c r="T954" s="1058"/>
      <c r="U954" s="1059"/>
      <c r="V954" s="1065"/>
      <c r="W954" s="1060"/>
      <c r="X954" s="1066"/>
      <c r="Y954" s="1067"/>
      <c r="Z954" s="1061"/>
      <c r="AA954" s="1062"/>
      <c r="AE954" s="9">
        <v>1</v>
      </c>
    </row>
    <row r="955" spans="2:31">
      <c r="B955" s="1063"/>
      <c r="C955" s="1048"/>
      <c r="D955" s="1049"/>
      <c r="E955" s="1048"/>
      <c r="F955" s="1049"/>
      <c r="G955" s="1050"/>
      <c r="H955" s="1051"/>
      <c r="I955" s="1052"/>
      <c r="J955" s="1051"/>
      <c r="K955" s="1053"/>
      <c r="L955" s="1054"/>
      <c r="M955"/>
      <c r="N955" s="1064"/>
      <c r="O955" s="1055"/>
      <c r="P955" s="1056"/>
      <c r="Q955" s="1056"/>
      <c r="R955" s="1057"/>
      <c r="S955" s="1058"/>
      <c r="T955" s="1058"/>
      <c r="U955" s="1059"/>
      <c r="V955" s="1065"/>
      <c r="W955" s="1060"/>
      <c r="X955" s="1066"/>
      <c r="Y955" s="1067"/>
      <c r="Z955" s="1061"/>
      <c r="AA955" s="1062"/>
      <c r="AE955" s="9">
        <v>1</v>
      </c>
    </row>
    <row r="956" spans="2:31">
      <c r="B956" s="1063"/>
      <c r="C956" s="1048"/>
      <c r="D956" s="1049"/>
      <c r="E956" s="1048"/>
      <c r="F956" s="1049"/>
      <c r="G956" s="1050"/>
      <c r="H956" s="1051"/>
      <c r="I956" s="1052"/>
      <c r="J956" s="1051"/>
      <c r="K956" s="1053"/>
      <c r="L956" s="1054"/>
      <c r="M956"/>
      <c r="N956" s="1064"/>
      <c r="O956" s="1055"/>
      <c r="P956" s="1056"/>
      <c r="Q956" s="1056"/>
      <c r="R956" s="1057"/>
      <c r="S956" s="1058"/>
      <c r="T956" s="1058"/>
      <c r="U956" s="1059"/>
      <c r="V956" s="1065"/>
      <c r="W956" s="1060"/>
      <c r="X956" s="1066"/>
      <c r="Y956" s="1067"/>
      <c r="Z956" s="1061"/>
      <c r="AA956" s="1062"/>
      <c r="AE956" s="9">
        <v>1</v>
      </c>
    </row>
    <row r="957" spans="2:31">
      <c r="B957" s="1063"/>
      <c r="C957" s="1048"/>
      <c r="D957" s="1049"/>
      <c r="E957" s="1048"/>
      <c r="F957" s="1049"/>
      <c r="G957" s="1050"/>
      <c r="H957" s="1051"/>
      <c r="I957" s="1052"/>
      <c r="J957" s="1051"/>
      <c r="K957" s="1053"/>
      <c r="L957" s="1054"/>
      <c r="M957"/>
      <c r="N957" s="1064"/>
      <c r="O957" s="1055"/>
      <c r="P957" s="1056"/>
      <c r="Q957" s="1056"/>
      <c r="R957" s="1057"/>
      <c r="S957" s="1058"/>
      <c r="T957" s="1058"/>
      <c r="U957" s="1059"/>
      <c r="V957" s="1065"/>
      <c r="W957" s="1060"/>
      <c r="X957" s="1066"/>
      <c r="Y957" s="1067"/>
      <c r="Z957" s="1061"/>
      <c r="AA957" s="1062"/>
      <c r="AE957" s="9">
        <v>1</v>
      </c>
    </row>
    <row r="958" spans="2:31">
      <c r="B958" s="1063"/>
      <c r="C958" s="1048"/>
      <c r="D958" s="1049"/>
      <c r="E958" s="1048"/>
      <c r="F958" s="1049"/>
      <c r="G958" s="1050"/>
      <c r="H958" s="1051"/>
      <c r="I958" s="1052"/>
      <c r="J958" s="1051"/>
      <c r="K958" s="1053"/>
      <c r="L958" s="1054"/>
      <c r="M958"/>
      <c r="N958" s="1064"/>
      <c r="O958" s="1055"/>
      <c r="P958" s="1056"/>
      <c r="Q958" s="1056"/>
      <c r="R958" s="1057"/>
      <c r="S958" s="1058"/>
      <c r="T958" s="1058"/>
      <c r="U958" s="1059"/>
      <c r="V958" s="1065"/>
      <c r="W958" s="1060"/>
      <c r="X958" s="1066"/>
      <c r="Y958" s="1067"/>
      <c r="Z958" s="1061"/>
      <c r="AA958" s="1062"/>
      <c r="AE958" s="9">
        <v>1</v>
      </c>
    </row>
    <row r="959" spans="2:31">
      <c r="B959" s="1063"/>
      <c r="C959" s="1048"/>
      <c r="D959" s="1049"/>
      <c r="E959" s="1048"/>
      <c r="F959" s="1049"/>
      <c r="G959" s="1050"/>
      <c r="H959" s="1051"/>
      <c r="I959" s="1052"/>
      <c r="J959" s="1051"/>
      <c r="K959" s="1053"/>
      <c r="L959" s="1054"/>
      <c r="M959"/>
      <c r="N959" s="1064"/>
      <c r="O959" s="1055"/>
      <c r="P959" s="1056"/>
      <c r="Q959" s="1056"/>
      <c r="R959" s="1057"/>
      <c r="S959" s="1058"/>
      <c r="T959" s="1058"/>
      <c r="U959" s="1059"/>
      <c r="V959" s="1065"/>
      <c r="W959" s="1060"/>
      <c r="X959" s="1066"/>
      <c r="Y959" s="1067"/>
      <c r="Z959" s="1061"/>
      <c r="AA959" s="1062"/>
      <c r="AE959" s="9">
        <v>1</v>
      </c>
    </row>
    <row r="960" spans="2:31">
      <c r="B960" s="1063"/>
      <c r="C960" s="1048"/>
      <c r="D960" s="1049"/>
      <c r="E960" s="1048"/>
      <c r="F960" s="1049"/>
      <c r="G960" s="1050"/>
      <c r="H960" s="1051"/>
      <c r="I960" s="1052"/>
      <c r="J960" s="1051"/>
      <c r="K960" s="1053"/>
      <c r="L960" s="1054"/>
      <c r="M960"/>
      <c r="N960" s="1064"/>
      <c r="O960" s="1055"/>
      <c r="P960" s="1056"/>
      <c r="Q960" s="1056"/>
      <c r="R960" s="1057"/>
      <c r="S960" s="1058"/>
      <c r="T960" s="1058"/>
      <c r="U960" s="1059"/>
      <c r="V960" s="1065"/>
      <c r="W960" s="1060"/>
      <c r="X960" s="1066"/>
      <c r="Y960" s="1067"/>
      <c r="Z960" s="1061"/>
      <c r="AA960" s="1062"/>
      <c r="AE960" s="9">
        <v>1</v>
      </c>
    </row>
    <row r="961" spans="2:31">
      <c r="B961" s="1063"/>
      <c r="C961" s="1048"/>
      <c r="D961" s="1049"/>
      <c r="E961" s="1048"/>
      <c r="F961" s="1049"/>
      <c r="G961" s="1050"/>
      <c r="H961" s="1051"/>
      <c r="I961" s="1052"/>
      <c r="J961" s="1051"/>
      <c r="K961" s="1053"/>
      <c r="L961" s="1054"/>
      <c r="M961"/>
      <c r="N961" s="1064"/>
      <c r="O961" s="1055"/>
      <c r="P961" s="1056"/>
      <c r="Q961" s="1056"/>
      <c r="R961" s="1057"/>
      <c r="S961" s="1058"/>
      <c r="T961" s="1058"/>
      <c r="U961" s="1059"/>
      <c r="V961" s="1065"/>
      <c r="W961" s="1060"/>
      <c r="X961" s="1066"/>
      <c r="Y961" s="1067"/>
      <c r="Z961" s="1061"/>
      <c r="AA961" s="1062"/>
      <c r="AE961" s="9">
        <v>1</v>
      </c>
    </row>
    <row r="962" spans="2:31">
      <c r="B962" s="1063"/>
      <c r="C962" s="1048"/>
      <c r="D962" s="1049"/>
      <c r="E962" s="1048"/>
      <c r="F962" s="1049"/>
      <c r="G962" s="1050"/>
      <c r="H962" s="1051"/>
      <c r="I962" s="1052"/>
      <c r="J962" s="1051"/>
      <c r="K962" s="1053"/>
      <c r="L962" s="1054"/>
      <c r="M962"/>
      <c r="N962" s="1064"/>
      <c r="O962" s="1055"/>
      <c r="P962" s="1056"/>
      <c r="Q962" s="1056"/>
      <c r="R962" s="1057"/>
      <c r="S962" s="1058"/>
      <c r="T962" s="1058"/>
      <c r="U962" s="1059"/>
      <c r="V962" s="1065"/>
      <c r="W962" s="1060"/>
      <c r="X962" s="1066"/>
      <c r="Y962" s="1067"/>
      <c r="Z962" s="1061"/>
      <c r="AA962" s="1062"/>
      <c r="AE962" s="9">
        <v>1</v>
      </c>
    </row>
    <row r="963" spans="2:31">
      <c r="B963" s="1063"/>
      <c r="C963" s="1048"/>
      <c r="D963" s="1049"/>
      <c r="E963" s="1048"/>
      <c r="F963" s="1049"/>
      <c r="G963" s="1050"/>
      <c r="H963" s="1051"/>
      <c r="I963" s="1052"/>
      <c r="J963" s="1051"/>
      <c r="K963" s="1053"/>
      <c r="L963" s="1054"/>
      <c r="M963"/>
      <c r="N963" s="1064"/>
      <c r="O963" s="1055"/>
      <c r="P963" s="1056"/>
      <c r="Q963" s="1056"/>
      <c r="R963" s="1057"/>
      <c r="S963" s="1058"/>
      <c r="T963" s="1058"/>
      <c r="U963" s="1059"/>
      <c r="V963" s="1065"/>
      <c r="W963" s="1060"/>
      <c r="X963" s="1066"/>
      <c r="Y963" s="1067"/>
      <c r="Z963" s="1061"/>
      <c r="AA963" s="1062"/>
      <c r="AE963" s="9">
        <v>1</v>
      </c>
    </row>
    <row r="964" spans="2:31">
      <c r="B964" s="1063"/>
      <c r="C964" s="1048"/>
      <c r="D964" s="1049"/>
      <c r="E964" s="1048"/>
      <c r="F964" s="1049"/>
      <c r="G964" s="1050"/>
      <c r="H964" s="1051"/>
      <c r="I964" s="1052"/>
      <c r="J964" s="1051"/>
      <c r="K964" s="1053"/>
      <c r="L964" s="1054"/>
      <c r="M964"/>
      <c r="N964" s="1064"/>
      <c r="O964" s="1055"/>
      <c r="P964" s="1056"/>
      <c r="Q964" s="1056"/>
      <c r="R964" s="1057"/>
      <c r="S964" s="1058"/>
      <c r="T964" s="1058"/>
      <c r="U964" s="1059"/>
      <c r="V964" s="1065"/>
      <c r="W964" s="1060"/>
      <c r="X964" s="1066"/>
      <c r="Y964" s="1067"/>
      <c r="Z964" s="1061"/>
      <c r="AA964" s="1062"/>
      <c r="AE964" s="9">
        <v>1</v>
      </c>
    </row>
    <row r="965" spans="2:31">
      <c r="B965" s="1063"/>
      <c r="C965" s="1048"/>
      <c r="D965" s="1049"/>
      <c r="E965" s="1048"/>
      <c r="F965" s="1049"/>
      <c r="G965" s="1050"/>
      <c r="H965" s="1051"/>
      <c r="I965" s="1052"/>
      <c r="J965" s="1051"/>
      <c r="K965" s="1053"/>
      <c r="L965" s="1054"/>
      <c r="M965"/>
      <c r="N965" s="1064"/>
      <c r="O965" s="1055"/>
      <c r="P965" s="1056"/>
      <c r="Q965" s="1056"/>
      <c r="R965" s="1057"/>
      <c r="S965" s="1058"/>
      <c r="T965" s="1058"/>
      <c r="U965" s="1059"/>
      <c r="V965" s="1065"/>
      <c r="W965" s="1060"/>
      <c r="X965" s="1066"/>
      <c r="Y965" s="1067"/>
      <c r="Z965" s="1061"/>
      <c r="AA965" s="1062"/>
      <c r="AE965" s="9">
        <v>1</v>
      </c>
    </row>
    <row r="966" spans="2:31">
      <c r="B966" s="1063"/>
      <c r="C966" s="1048"/>
      <c r="D966" s="1049"/>
      <c r="E966" s="1048"/>
      <c r="F966" s="1049"/>
      <c r="G966" s="1050"/>
      <c r="H966" s="1051"/>
      <c r="I966" s="1052"/>
      <c r="J966" s="1051"/>
      <c r="K966" s="1053"/>
      <c r="L966" s="1054"/>
      <c r="M966"/>
      <c r="N966" s="1064"/>
      <c r="O966" s="1055"/>
      <c r="P966" s="1056"/>
      <c r="Q966" s="1056"/>
      <c r="R966" s="1057"/>
      <c r="S966" s="1058"/>
      <c r="T966" s="1058"/>
      <c r="U966" s="1059"/>
      <c r="V966" s="1065"/>
      <c r="W966" s="1060"/>
      <c r="X966" s="1066"/>
      <c r="Y966" s="1067"/>
      <c r="Z966" s="1061"/>
      <c r="AA966" s="1062"/>
      <c r="AE966" s="9">
        <v>1</v>
      </c>
    </row>
    <row r="967" spans="2:31">
      <c r="B967" s="1063"/>
      <c r="C967" s="1048"/>
      <c r="D967" s="1049"/>
      <c r="E967" s="1048"/>
      <c r="F967" s="1049"/>
      <c r="G967" s="1050"/>
      <c r="H967" s="1051"/>
      <c r="I967" s="1052"/>
      <c r="J967" s="1051"/>
      <c r="K967" s="1053"/>
      <c r="L967" s="1054"/>
      <c r="M967"/>
      <c r="N967" s="1064"/>
      <c r="O967" s="1055"/>
      <c r="P967" s="1056"/>
      <c r="Q967" s="1056"/>
      <c r="R967" s="1057"/>
      <c r="S967" s="1058"/>
      <c r="T967" s="1058"/>
      <c r="U967" s="1059"/>
      <c r="V967" s="1065"/>
      <c r="W967" s="1060"/>
      <c r="X967" s="1066"/>
      <c r="Y967" s="1067"/>
      <c r="Z967" s="1061"/>
      <c r="AA967" s="1062"/>
      <c r="AE967" s="9">
        <v>1</v>
      </c>
    </row>
    <row r="968" spans="2:31">
      <c r="B968" s="1063"/>
      <c r="C968" s="1048"/>
      <c r="D968" s="1049"/>
      <c r="E968" s="1048"/>
      <c r="F968" s="1049"/>
      <c r="G968" s="1050"/>
      <c r="H968" s="1051"/>
      <c r="I968" s="1052"/>
      <c r="J968" s="1051"/>
      <c r="K968" s="1053"/>
      <c r="L968" s="1054"/>
      <c r="M968"/>
      <c r="N968" s="1064"/>
      <c r="O968" s="1055"/>
      <c r="P968" s="1056"/>
      <c r="Q968" s="1056"/>
      <c r="R968" s="1057"/>
      <c r="S968" s="1058"/>
      <c r="T968" s="1058"/>
      <c r="U968" s="1059"/>
      <c r="V968" s="1065"/>
      <c r="W968" s="1060"/>
      <c r="X968" s="1066"/>
      <c r="Y968" s="1067"/>
      <c r="Z968" s="1061"/>
      <c r="AA968" s="1062"/>
      <c r="AE968" s="9">
        <v>1</v>
      </c>
    </row>
    <row r="969" spans="2:31">
      <c r="B969" s="1063"/>
      <c r="C969" s="1048"/>
      <c r="D969" s="1049"/>
      <c r="E969" s="1048"/>
      <c r="F969" s="1049"/>
      <c r="G969" s="1050"/>
      <c r="H969" s="1051"/>
      <c r="I969" s="1052"/>
      <c r="J969" s="1051"/>
      <c r="K969" s="1053"/>
      <c r="L969" s="1054"/>
      <c r="M969"/>
      <c r="N969" s="1064"/>
      <c r="O969" s="1055"/>
      <c r="P969" s="1056"/>
      <c r="Q969" s="1056"/>
      <c r="R969" s="1057"/>
      <c r="S969" s="1058"/>
      <c r="T969" s="1058"/>
      <c r="U969" s="1059"/>
      <c r="V969" s="1065"/>
      <c r="W969" s="1060"/>
      <c r="X969" s="1066"/>
      <c r="Y969" s="1067"/>
      <c r="Z969" s="1061"/>
      <c r="AA969" s="1062"/>
      <c r="AE969" s="9">
        <v>1</v>
      </c>
    </row>
    <row r="970" spans="2:31">
      <c r="B970" s="1063"/>
      <c r="C970" s="1048"/>
      <c r="D970" s="1049"/>
      <c r="E970" s="1048"/>
      <c r="F970" s="1049"/>
      <c r="G970" s="1050"/>
      <c r="H970" s="1051"/>
      <c r="I970" s="1052"/>
      <c r="J970" s="1051"/>
      <c r="K970" s="1053"/>
      <c r="L970" s="1054"/>
      <c r="M970"/>
      <c r="N970" s="1064"/>
      <c r="O970" s="1055"/>
      <c r="P970" s="1056"/>
      <c r="Q970" s="1056"/>
      <c r="R970" s="1057"/>
      <c r="S970" s="1058"/>
      <c r="T970" s="1058"/>
      <c r="U970" s="1059"/>
      <c r="V970" s="1065"/>
      <c r="W970" s="1060"/>
      <c r="X970" s="1066"/>
      <c r="Y970" s="1067"/>
      <c r="Z970" s="1061"/>
      <c r="AA970" s="1062"/>
      <c r="AE970" s="9">
        <v>1</v>
      </c>
    </row>
    <row r="971" spans="2:31">
      <c r="B971" s="1063"/>
      <c r="C971" s="1048"/>
      <c r="D971" s="1049"/>
      <c r="E971" s="1048"/>
      <c r="F971" s="1049"/>
      <c r="G971" s="1050"/>
      <c r="H971" s="1051"/>
      <c r="I971" s="1052"/>
      <c r="J971" s="1051"/>
      <c r="K971" s="1053"/>
      <c r="L971" s="1054"/>
      <c r="M971"/>
      <c r="N971" s="1064"/>
      <c r="O971" s="1055"/>
      <c r="P971" s="1056"/>
      <c r="Q971" s="1056"/>
      <c r="R971" s="1057"/>
      <c r="S971" s="1058"/>
      <c r="T971" s="1058"/>
      <c r="U971" s="1059"/>
      <c r="V971" s="1065"/>
      <c r="W971" s="1060"/>
      <c r="X971" s="1066"/>
      <c r="Y971" s="1067"/>
      <c r="Z971" s="1061"/>
      <c r="AA971" s="1062"/>
      <c r="AE971" s="9">
        <v>1</v>
      </c>
    </row>
    <row r="972" spans="2:31">
      <c r="B972" s="1063"/>
      <c r="C972" s="1048"/>
      <c r="D972" s="1049"/>
      <c r="E972" s="1048"/>
      <c r="F972" s="1049"/>
      <c r="G972" s="1050"/>
      <c r="H972" s="1051"/>
      <c r="I972" s="1052"/>
      <c r="J972" s="1051"/>
      <c r="K972" s="1053"/>
      <c r="L972" s="1054"/>
      <c r="M972"/>
      <c r="N972" s="1064"/>
      <c r="O972" s="1055"/>
      <c r="P972" s="1056"/>
      <c r="Q972" s="1056"/>
      <c r="R972" s="1057"/>
      <c r="S972" s="1058"/>
      <c r="T972" s="1058"/>
      <c r="U972" s="1059"/>
      <c r="V972" s="1065"/>
      <c r="W972" s="1060"/>
      <c r="X972" s="1066"/>
      <c r="Y972" s="1067"/>
      <c r="Z972" s="1061"/>
      <c r="AA972" s="1062"/>
      <c r="AE972" s="9">
        <v>1</v>
      </c>
    </row>
    <row r="973" spans="2:31">
      <c r="B973" s="1063"/>
      <c r="C973" s="1048"/>
      <c r="D973" s="1049"/>
      <c r="E973" s="1048"/>
      <c r="F973" s="1049"/>
      <c r="G973" s="1050"/>
      <c r="H973" s="1051"/>
      <c r="I973" s="1052"/>
      <c r="J973" s="1051"/>
      <c r="K973" s="1053"/>
      <c r="L973" s="1054"/>
      <c r="M973"/>
      <c r="N973" s="1064"/>
      <c r="O973" s="1055"/>
      <c r="P973" s="1056"/>
      <c r="Q973" s="1056"/>
      <c r="R973" s="1057"/>
      <c r="S973" s="1058"/>
      <c r="T973" s="1058"/>
      <c r="U973" s="1059"/>
      <c r="V973" s="1065"/>
      <c r="W973" s="1060"/>
      <c r="X973" s="1066"/>
      <c r="Y973" s="1067"/>
      <c r="Z973" s="1061"/>
      <c r="AA973" s="1062"/>
      <c r="AE973" s="9">
        <v>1</v>
      </c>
    </row>
    <row r="974" spans="2:31">
      <c r="B974" s="1063"/>
      <c r="C974" s="1048"/>
      <c r="D974" s="1049"/>
      <c r="E974" s="1048"/>
      <c r="F974" s="1049"/>
      <c r="G974" s="1050"/>
      <c r="H974" s="1051"/>
      <c r="I974" s="1052"/>
      <c r="J974" s="1051"/>
      <c r="K974" s="1053"/>
      <c r="L974" s="1054"/>
      <c r="M974"/>
      <c r="N974" s="1064"/>
      <c r="O974" s="1055"/>
      <c r="P974" s="1056"/>
      <c r="Q974" s="1056"/>
      <c r="R974" s="1057"/>
      <c r="S974" s="1058"/>
      <c r="T974" s="1058"/>
      <c r="U974" s="1059"/>
      <c r="V974" s="1065"/>
      <c r="W974" s="1060"/>
      <c r="X974" s="1066"/>
      <c r="Y974" s="1067"/>
      <c r="Z974" s="1061"/>
      <c r="AA974" s="1062"/>
      <c r="AE974" s="9">
        <v>1</v>
      </c>
    </row>
    <row r="975" spans="2:31">
      <c r="B975" s="1063"/>
      <c r="C975" s="1048"/>
      <c r="D975" s="1049"/>
      <c r="E975" s="1048"/>
      <c r="F975" s="1049"/>
      <c r="G975" s="1050"/>
      <c r="H975" s="1051"/>
      <c r="I975" s="1052"/>
      <c r="J975" s="1051"/>
      <c r="K975" s="1053"/>
      <c r="L975" s="1054"/>
      <c r="M975"/>
      <c r="N975" s="1064"/>
      <c r="O975" s="1055"/>
      <c r="P975" s="1056"/>
      <c r="Q975" s="1056"/>
      <c r="R975" s="1057"/>
      <c r="S975" s="1058"/>
      <c r="T975" s="1058"/>
      <c r="U975" s="1059"/>
      <c r="V975" s="1065"/>
      <c r="W975" s="1060"/>
      <c r="X975" s="1066"/>
      <c r="Y975" s="1067"/>
      <c r="Z975" s="1061"/>
      <c r="AA975" s="1062"/>
      <c r="AE975" s="9">
        <v>1</v>
      </c>
    </row>
    <row r="976" spans="2:31">
      <c r="B976" s="1063"/>
      <c r="C976" s="1048"/>
      <c r="D976" s="1049"/>
      <c r="E976" s="1048"/>
      <c r="F976" s="1049"/>
      <c r="G976" s="1050"/>
      <c r="H976" s="1051"/>
      <c r="I976" s="1052"/>
      <c r="J976" s="1051"/>
      <c r="K976" s="1053"/>
      <c r="L976" s="1054"/>
      <c r="M976"/>
      <c r="N976" s="1064"/>
      <c r="O976" s="1055"/>
      <c r="P976" s="1056"/>
      <c r="Q976" s="1056"/>
      <c r="R976" s="1057"/>
      <c r="S976" s="1058"/>
      <c r="T976" s="1058"/>
      <c r="U976" s="1059"/>
      <c r="V976" s="1065"/>
      <c r="W976" s="1060"/>
      <c r="X976" s="1066"/>
      <c r="Y976" s="1067"/>
      <c r="Z976" s="1061"/>
      <c r="AA976" s="1062"/>
      <c r="AE976" s="9">
        <v>1</v>
      </c>
    </row>
    <row r="977" spans="2:31">
      <c r="B977" s="1063"/>
      <c r="C977" s="1048"/>
      <c r="D977" s="1049"/>
      <c r="E977" s="1048"/>
      <c r="F977" s="1049"/>
      <c r="G977" s="1050"/>
      <c r="H977" s="1051"/>
      <c r="I977" s="1052"/>
      <c r="J977" s="1051"/>
      <c r="K977" s="1053"/>
      <c r="L977" s="1054"/>
      <c r="M977"/>
      <c r="N977" s="1064"/>
      <c r="O977" s="1055"/>
      <c r="P977" s="1056"/>
      <c r="Q977" s="1056"/>
      <c r="R977" s="1057"/>
      <c r="S977" s="1058"/>
      <c r="T977" s="1058"/>
      <c r="U977" s="1059"/>
      <c r="V977" s="1065"/>
      <c r="W977" s="1060"/>
      <c r="X977" s="1066"/>
      <c r="Y977" s="1067"/>
      <c r="Z977" s="1061"/>
      <c r="AA977" s="1062"/>
      <c r="AE977" s="9">
        <v>1</v>
      </c>
    </row>
    <row r="978" spans="2:31">
      <c r="B978" s="1063"/>
      <c r="C978" s="1048"/>
      <c r="D978" s="1049"/>
      <c r="E978" s="1048"/>
      <c r="F978" s="1049"/>
      <c r="G978" s="1050"/>
      <c r="H978" s="1051"/>
      <c r="I978" s="1052"/>
      <c r="J978" s="1051"/>
      <c r="K978" s="1053"/>
      <c r="L978" s="1054"/>
      <c r="M978"/>
      <c r="N978" s="1064"/>
      <c r="O978" s="1055"/>
      <c r="P978" s="1056"/>
      <c r="Q978" s="1056"/>
      <c r="R978" s="1057"/>
      <c r="S978" s="1058"/>
      <c r="T978" s="1058"/>
      <c r="U978" s="1059"/>
      <c r="V978" s="1065"/>
      <c r="W978" s="1060"/>
      <c r="X978" s="1066"/>
      <c r="Y978" s="1067"/>
      <c r="Z978" s="1061"/>
      <c r="AA978" s="1062"/>
      <c r="AE978" s="9">
        <v>1</v>
      </c>
    </row>
    <row r="979" spans="2:31">
      <c r="B979" s="1063"/>
      <c r="C979" s="1048"/>
      <c r="D979" s="1049"/>
      <c r="E979" s="1048"/>
      <c r="F979" s="1049"/>
      <c r="G979" s="1050"/>
      <c r="H979" s="1051"/>
      <c r="I979" s="1052"/>
      <c r="J979" s="1051"/>
      <c r="K979" s="1053"/>
      <c r="L979" s="1054"/>
      <c r="M979"/>
      <c r="N979" s="1064"/>
      <c r="O979" s="1055"/>
      <c r="P979" s="1056"/>
      <c r="Q979" s="1056"/>
      <c r="R979" s="1057"/>
      <c r="S979" s="1058"/>
      <c r="T979" s="1058"/>
      <c r="U979" s="1059"/>
      <c r="V979" s="1065"/>
      <c r="W979" s="1060"/>
      <c r="X979" s="1066"/>
      <c r="Y979" s="1067"/>
      <c r="Z979" s="1061"/>
      <c r="AA979" s="1062"/>
      <c r="AE979" s="9">
        <v>1</v>
      </c>
    </row>
    <row r="980" spans="2:31">
      <c r="B980" s="1063"/>
      <c r="C980" s="1048"/>
      <c r="D980" s="1049"/>
      <c r="E980" s="1048"/>
      <c r="F980" s="1049"/>
      <c r="G980" s="1050"/>
      <c r="H980" s="1051"/>
      <c r="I980" s="1052"/>
      <c r="J980" s="1051"/>
      <c r="K980" s="1053"/>
      <c r="L980" s="1054"/>
      <c r="M980"/>
      <c r="N980" s="1064"/>
      <c r="O980" s="1055"/>
      <c r="P980" s="1056"/>
      <c r="Q980" s="1056"/>
      <c r="R980" s="1057"/>
      <c r="S980" s="1058"/>
      <c r="T980" s="1058"/>
      <c r="U980" s="1059"/>
      <c r="V980" s="1065"/>
      <c r="W980" s="1060"/>
      <c r="X980" s="1066"/>
      <c r="Y980" s="1067"/>
      <c r="Z980" s="1061"/>
      <c r="AA980" s="1062"/>
      <c r="AE980" s="9">
        <v>1</v>
      </c>
    </row>
    <row r="981" spans="2:31">
      <c r="B981" s="1063"/>
      <c r="C981" s="1048"/>
      <c r="D981" s="1049"/>
      <c r="E981" s="1048"/>
      <c r="F981" s="1049"/>
      <c r="G981" s="1050"/>
      <c r="H981" s="1051"/>
      <c r="I981" s="1052"/>
      <c r="J981" s="1051"/>
      <c r="K981" s="1053"/>
      <c r="L981" s="1054"/>
      <c r="M981"/>
      <c r="N981" s="1064"/>
      <c r="O981" s="1055"/>
      <c r="P981" s="1056"/>
      <c r="Q981" s="1056"/>
      <c r="R981" s="1057"/>
      <c r="S981" s="1058"/>
      <c r="T981" s="1058"/>
      <c r="U981" s="1059"/>
      <c r="V981" s="1065"/>
      <c r="W981" s="1060"/>
      <c r="X981" s="1066"/>
      <c r="Y981" s="1067"/>
      <c r="Z981" s="1061"/>
      <c r="AA981" s="1062"/>
      <c r="AE981" s="9">
        <v>1</v>
      </c>
    </row>
    <row r="982" spans="2:31">
      <c r="B982" s="1063"/>
      <c r="C982" s="1048"/>
      <c r="D982" s="1049"/>
      <c r="E982" s="1048"/>
      <c r="F982" s="1049"/>
      <c r="G982" s="1050"/>
      <c r="H982" s="1051"/>
      <c r="I982" s="1052"/>
      <c r="J982" s="1051"/>
      <c r="K982" s="1053"/>
      <c r="L982" s="1054"/>
      <c r="M982"/>
      <c r="N982" s="1064"/>
      <c r="O982" s="1055"/>
      <c r="P982" s="1056"/>
      <c r="Q982" s="1056"/>
      <c r="R982" s="1057"/>
      <c r="S982" s="1058"/>
      <c r="T982" s="1058"/>
      <c r="U982" s="1059"/>
      <c r="V982" s="1065"/>
      <c r="W982" s="1060"/>
      <c r="X982" s="1066"/>
      <c r="Y982" s="1067"/>
      <c r="Z982" s="1061"/>
      <c r="AA982" s="1062"/>
      <c r="AE982" s="9">
        <v>1</v>
      </c>
    </row>
    <row r="983" spans="2:31">
      <c r="B983" s="1063"/>
      <c r="C983" s="1048"/>
      <c r="D983" s="1049"/>
      <c r="E983" s="1048"/>
      <c r="F983" s="1049"/>
      <c r="G983" s="1050"/>
      <c r="H983" s="1051"/>
      <c r="I983" s="1052"/>
      <c r="J983" s="1051"/>
      <c r="K983" s="1053"/>
      <c r="L983" s="1054"/>
      <c r="M983"/>
      <c r="N983" s="1064"/>
      <c r="O983" s="1055"/>
      <c r="P983" s="1056"/>
      <c r="Q983" s="1056"/>
      <c r="R983" s="1057"/>
      <c r="S983" s="1058"/>
      <c r="T983" s="1058"/>
      <c r="U983" s="1059"/>
      <c r="V983" s="1065"/>
      <c r="W983" s="1060"/>
      <c r="X983" s="1066"/>
      <c r="Y983" s="1067"/>
      <c r="Z983" s="1061"/>
      <c r="AA983" s="1062"/>
      <c r="AE983" s="9">
        <v>1</v>
      </c>
    </row>
    <row r="984" spans="2:31">
      <c r="B984" s="1063"/>
      <c r="C984" s="1048"/>
      <c r="D984" s="1049"/>
      <c r="E984" s="1048"/>
      <c r="F984" s="1049"/>
      <c r="G984" s="1050"/>
      <c r="H984" s="1051"/>
      <c r="I984" s="1052"/>
      <c r="J984" s="1051"/>
      <c r="K984" s="1053"/>
      <c r="L984" s="1054"/>
      <c r="M984"/>
      <c r="N984" s="1064"/>
      <c r="O984" s="1055"/>
      <c r="P984" s="1056"/>
      <c r="Q984" s="1056"/>
      <c r="R984" s="1057"/>
      <c r="S984" s="1058"/>
      <c r="T984" s="1058"/>
      <c r="U984" s="1059"/>
      <c r="V984" s="1065"/>
      <c r="W984" s="1060"/>
      <c r="X984" s="1066"/>
      <c r="Y984" s="1067"/>
      <c r="Z984" s="1061"/>
      <c r="AA984" s="1062"/>
      <c r="AE984" s="9">
        <v>1</v>
      </c>
    </row>
    <row r="985" spans="2:31">
      <c r="B985" s="1063"/>
      <c r="C985" s="1048"/>
      <c r="D985" s="1049"/>
      <c r="E985" s="1048"/>
      <c r="F985" s="1049"/>
      <c r="G985" s="1050"/>
      <c r="H985" s="1051"/>
      <c r="I985" s="1052"/>
      <c r="J985" s="1051"/>
      <c r="K985" s="1053"/>
      <c r="L985" s="1054"/>
      <c r="M985"/>
      <c r="N985" s="1064"/>
      <c r="O985" s="1055"/>
      <c r="P985" s="1056"/>
      <c r="Q985" s="1056"/>
      <c r="R985" s="1057"/>
      <c r="S985" s="1058"/>
      <c r="T985" s="1058"/>
      <c r="U985" s="1059"/>
      <c r="V985" s="1065"/>
      <c r="W985" s="1060"/>
      <c r="X985" s="1066"/>
      <c r="Y985" s="1067"/>
      <c r="Z985" s="1061"/>
      <c r="AA985" s="1062"/>
      <c r="AE985" s="9">
        <v>1</v>
      </c>
    </row>
    <row r="986" spans="2:31">
      <c r="B986" s="1063"/>
      <c r="C986" s="1048"/>
      <c r="D986" s="1049"/>
      <c r="E986" s="1048"/>
      <c r="F986" s="1049"/>
      <c r="G986" s="1050"/>
      <c r="H986" s="1051"/>
      <c r="I986" s="1052"/>
      <c r="J986" s="1051"/>
      <c r="K986" s="1053"/>
      <c r="L986" s="1054"/>
      <c r="M986"/>
      <c r="N986" s="1064"/>
      <c r="O986" s="1055"/>
      <c r="P986" s="1056"/>
      <c r="Q986" s="1056"/>
      <c r="R986" s="1057"/>
      <c r="S986" s="1058"/>
      <c r="T986" s="1058"/>
      <c r="U986" s="1059"/>
      <c r="V986" s="1065"/>
      <c r="W986" s="1060"/>
      <c r="X986" s="1066"/>
      <c r="Y986" s="1067"/>
      <c r="Z986" s="1061"/>
      <c r="AA986" s="1062"/>
      <c r="AE986" s="9">
        <v>1</v>
      </c>
    </row>
    <row r="987" spans="2:31">
      <c r="B987" s="1063"/>
      <c r="C987" s="1048"/>
      <c r="D987" s="1049"/>
      <c r="E987" s="1048"/>
      <c r="F987" s="1049"/>
      <c r="G987" s="1050"/>
      <c r="H987" s="1051"/>
      <c r="I987" s="1052"/>
      <c r="J987" s="1051"/>
      <c r="K987" s="1053"/>
      <c r="L987" s="1054"/>
      <c r="M987"/>
      <c r="N987" s="1064"/>
      <c r="O987" s="1055"/>
      <c r="P987" s="1056"/>
      <c r="Q987" s="1056"/>
      <c r="R987" s="1057"/>
      <c r="S987" s="1058"/>
      <c r="T987" s="1058"/>
      <c r="U987" s="1059"/>
      <c r="V987" s="1065"/>
      <c r="W987" s="1060"/>
      <c r="X987" s="1066"/>
      <c r="Y987" s="1067"/>
      <c r="Z987" s="1061"/>
      <c r="AA987" s="1062"/>
      <c r="AE987" s="9">
        <v>1</v>
      </c>
    </row>
    <row r="988" spans="2:31">
      <c r="B988" s="1063"/>
      <c r="C988" s="1048"/>
      <c r="D988" s="1049"/>
      <c r="E988" s="1048"/>
      <c r="F988" s="1049"/>
      <c r="G988" s="1050"/>
      <c r="H988" s="1051"/>
      <c r="I988" s="1052"/>
      <c r="J988" s="1051"/>
      <c r="K988" s="1053"/>
      <c r="L988" s="1054"/>
      <c r="M988"/>
      <c r="N988" s="1064"/>
      <c r="O988" s="1055"/>
      <c r="P988" s="1056"/>
      <c r="Q988" s="1056"/>
      <c r="R988" s="1057"/>
      <c r="S988" s="1058"/>
      <c r="T988" s="1058"/>
      <c r="U988" s="1059"/>
      <c r="V988" s="1065"/>
      <c r="W988" s="1060"/>
      <c r="X988" s="1066"/>
      <c r="Y988" s="1067"/>
      <c r="Z988" s="1061"/>
      <c r="AA988" s="1062"/>
      <c r="AE988" s="9">
        <v>1</v>
      </c>
    </row>
    <row r="989" spans="2:31">
      <c r="B989" s="1063"/>
      <c r="C989" s="1048"/>
      <c r="D989" s="1049"/>
      <c r="E989" s="1048"/>
      <c r="F989" s="1049"/>
      <c r="G989" s="1050"/>
      <c r="H989" s="1051"/>
      <c r="I989" s="1052"/>
      <c r="J989" s="1051"/>
      <c r="K989" s="1053"/>
      <c r="L989" s="1054"/>
      <c r="M989"/>
      <c r="N989" s="1064"/>
      <c r="O989" s="1055"/>
      <c r="P989" s="1056"/>
      <c r="Q989" s="1056"/>
      <c r="R989" s="1057"/>
      <c r="S989" s="1058"/>
      <c r="T989" s="1058"/>
      <c r="U989" s="1059"/>
      <c r="V989" s="1065"/>
      <c r="W989" s="1060"/>
      <c r="X989" s="1066"/>
      <c r="Y989" s="1067"/>
      <c r="Z989" s="1061"/>
      <c r="AA989" s="1062"/>
      <c r="AE989" s="9">
        <v>1</v>
      </c>
    </row>
    <row r="990" spans="2:31">
      <c r="B990" s="1063"/>
      <c r="C990" s="1048"/>
      <c r="D990" s="1049"/>
      <c r="E990" s="1048"/>
      <c r="F990" s="1049"/>
      <c r="G990" s="1050"/>
      <c r="H990" s="1051"/>
      <c r="I990" s="1052"/>
      <c r="J990" s="1051"/>
      <c r="K990" s="1053"/>
      <c r="L990" s="1054"/>
      <c r="M990"/>
      <c r="N990" s="1064"/>
      <c r="O990" s="1055"/>
      <c r="P990" s="1056"/>
      <c r="Q990" s="1056"/>
      <c r="R990" s="1057"/>
      <c r="S990" s="1058"/>
      <c r="T990" s="1058"/>
      <c r="U990" s="1059"/>
      <c r="V990" s="1065"/>
      <c r="W990" s="1060"/>
      <c r="X990" s="1066"/>
      <c r="Y990" s="1067"/>
      <c r="Z990" s="1061"/>
      <c r="AA990" s="1062"/>
      <c r="AE990" s="9">
        <v>1</v>
      </c>
    </row>
    <row r="991" spans="2:31">
      <c r="B991" s="1063"/>
      <c r="C991" s="1048"/>
      <c r="D991" s="1049"/>
      <c r="E991" s="1048"/>
      <c r="F991" s="1049"/>
      <c r="G991" s="1050"/>
      <c r="H991" s="1051"/>
      <c r="I991" s="1052"/>
      <c r="J991" s="1051"/>
      <c r="K991" s="1053"/>
      <c r="L991" s="1054"/>
      <c r="M991"/>
      <c r="N991" s="1064"/>
      <c r="O991" s="1055"/>
      <c r="P991" s="1056"/>
      <c r="Q991" s="1056"/>
      <c r="R991" s="1057"/>
      <c r="S991" s="1058"/>
      <c r="T991" s="1058"/>
      <c r="U991" s="1059"/>
      <c r="V991" s="1065"/>
      <c r="W991" s="1060"/>
      <c r="X991" s="1066"/>
      <c r="Y991" s="1067"/>
      <c r="Z991" s="1061"/>
      <c r="AA991" s="1062"/>
      <c r="AE991" s="9">
        <v>1</v>
      </c>
    </row>
    <row r="992" spans="2:31">
      <c r="B992" s="1063"/>
      <c r="C992" s="1048"/>
      <c r="D992" s="1049"/>
      <c r="E992" s="1048"/>
      <c r="F992" s="1049"/>
      <c r="G992" s="1050"/>
      <c r="H992" s="1051"/>
      <c r="I992" s="1052"/>
      <c r="J992" s="1051"/>
      <c r="K992" s="1053"/>
      <c r="L992" s="1054"/>
      <c r="M992"/>
      <c r="N992" s="1064"/>
      <c r="O992" s="1055"/>
      <c r="P992" s="1056"/>
      <c r="Q992" s="1056"/>
      <c r="R992" s="1057"/>
      <c r="S992" s="1058"/>
      <c r="T992" s="1058"/>
      <c r="U992" s="1059"/>
      <c r="V992" s="1065"/>
      <c r="W992" s="1060"/>
      <c r="X992" s="1066"/>
      <c r="Y992" s="1067"/>
      <c r="Z992" s="1061"/>
      <c r="AA992" s="1062"/>
      <c r="AE992" s="9">
        <v>1</v>
      </c>
    </row>
    <row r="993" spans="2:31">
      <c r="B993" s="1063"/>
      <c r="C993" s="1048"/>
      <c r="D993" s="1049"/>
      <c r="E993" s="1048"/>
      <c r="F993" s="1049"/>
      <c r="G993" s="1050"/>
      <c r="H993" s="1051"/>
      <c r="I993" s="1052"/>
      <c r="J993" s="1051"/>
      <c r="K993" s="1053"/>
      <c r="L993" s="1054"/>
      <c r="M993"/>
      <c r="N993" s="1064"/>
      <c r="O993" s="1055"/>
      <c r="P993" s="1056"/>
      <c r="Q993" s="1056"/>
      <c r="R993" s="1057"/>
      <c r="S993" s="1058"/>
      <c r="T993" s="1058"/>
      <c r="U993" s="1059"/>
      <c r="V993" s="1065"/>
      <c r="W993" s="1060"/>
      <c r="X993" s="1066"/>
      <c r="Y993" s="1067"/>
      <c r="Z993" s="1061"/>
      <c r="AA993" s="1062"/>
      <c r="AE993" s="9">
        <v>1</v>
      </c>
    </row>
    <row r="994" spans="2:31">
      <c r="B994" s="1063"/>
      <c r="C994" s="1048"/>
      <c r="D994" s="1049"/>
      <c r="E994" s="1048"/>
      <c r="F994" s="1049"/>
      <c r="G994" s="1050"/>
      <c r="H994" s="1051"/>
      <c r="I994" s="1052"/>
      <c r="J994" s="1051"/>
      <c r="K994" s="1053"/>
      <c r="L994" s="1054"/>
      <c r="M994"/>
      <c r="N994" s="1064"/>
      <c r="O994" s="1055"/>
      <c r="P994" s="1056"/>
      <c r="Q994" s="1056"/>
      <c r="R994" s="1057"/>
      <c r="S994" s="1058"/>
      <c r="T994" s="1058"/>
      <c r="U994" s="1059"/>
      <c r="V994" s="1065"/>
      <c r="W994" s="1060"/>
      <c r="X994" s="1066"/>
      <c r="Y994" s="1067"/>
      <c r="Z994" s="1061"/>
      <c r="AA994" s="1062"/>
      <c r="AE994" s="9">
        <v>1</v>
      </c>
    </row>
    <row r="995" spans="2:31">
      <c r="B995" s="1063"/>
      <c r="C995" s="1048"/>
      <c r="D995" s="1049"/>
      <c r="E995" s="1048"/>
      <c r="F995" s="1049"/>
      <c r="G995" s="1050"/>
      <c r="H995" s="1051"/>
      <c r="I995" s="1052"/>
      <c r="J995" s="1051"/>
      <c r="K995" s="1053"/>
      <c r="L995" s="1054"/>
      <c r="M995"/>
      <c r="N995" s="1064"/>
      <c r="O995" s="1055"/>
      <c r="P995" s="1056"/>
      <c r="Q995" s="1056"/>
      <c r="R995" s="1057"/>
      <c r="S995" s="1058"/>
      <c r="T995" s="1058"/>
      <c r="U995" s="1059"/>
      <c r="V995" s="1065"/>
      <c r="W995" s="1060"/>
      <c r="X995" s="1066"/>
      <c r="Y995" s="1067"/>
      <c r="Z995" s="1061"/>
      <c r="AA995" s="1062"/>
      <c r="AE995" s="9">
        <v>1</v>
      </c>
    </row>
    <row r="996" spans="2:31">
      <c r="B996" s="1063"/>
      <c r="C996" s="1048"/>
      <c r="D996" s="1049"/>
      <c r="E996" s="1048"/>
      <c r="F996" s="1049"/>
      <c r="G996" s="1050"/>
      <c r="H996" s="1051"/>
      <c r="I996" s="1052"/>
      <c r="J996" s="1051"/>
      <c r="K996" s="1053"/>
      <c r="L996" s="1054"/>
      <c r="M996"/>
      <c r="N996" s="1064"/>
      <c r="O996" s="1055"/>
      <c r="P996" s="1056"/>
      <c r="Q996" s="1056"/>
      <c r="R996" s="1057"/>
      <c r="S996" s="1058"/>
      <c r="T996" s="1058"/>
      <c r="U996" s="1059"/>
      <c r="V996" s="1065"/>
      <c r="W996" s="1060"/>
      <c r="X996" s="1066"/>
      <c r="Y996" s="1067"/>
      <c r="Z996" s="1061"/>
      <c r="AA996" s="1062"/>
      <c r="AE996" s="9">
        <v>1</v>
      </c>
    </row>
    <row r="997" spans="2:31">
      <c r="B997" s="1063"/>
      <c r="C997" s="1048"/>
      <c r="D997" s="1049"/>
      <c r="E997" s="1048"/>
      <c r="F997" s="1049"/>
      <c r="G997" s="1050"/>
      <c r="H997" s="1051"/>
      <c r="I997" s="1052"/>
      <c r="J997" s="1051"/>
      <c r="K997" s="1053"/>
      <c r="L997" s="1054"/>
      <c r="M997"/>
      <c r="N997" s="1064"/>
      <c r="O997" s="1055"/>
      <c r="P997" s="1056"/>
      <c r="Q997" s="1056"/>
      <c r="R997" s="1057"/>
      <c r="S997" s="1058"/>
      <c r="T997" s="1058"/>
      <c r="U997" s="1059"/>
      <c r="V997" s="1065"/>
      <c r="W997" s="1060"/>
      <c r="X997" s="1066"/>
      <c r="Y997" s="1067"/>
      <c r="Z997" s="1061"/>
      <c r="AA997" s="1062"/>
      <c r="AE997" s="9">
        <v>1</v>
      </c>
    </row>
    <row r="998" spans="2:31">
      <c r="B998" s="1063"/>
      <c r="C998" s="1048"/>
      <c r="D998" s="1049"/>
      <c r="E998" s="1048"/>
      <c r="F998" s="1049"/>
      <c r="G998" s="1050"/>
      <c r="H998" s="1051"/>
      <c r="I998" s="1052"/>
      <c r="J998" s="1051"/>
      <c r="K998" s="1053"/>
      <c r="L998" s="1054"/>
      <c r="M998"/>
      <c r="N998" s="1064"/>
      <c r="O998" s="1055"/>
      <c r="P998" s="1056"/>
      <c r="Q998" s="1056"/>
      <c r="R998" s="1057"/>
      <c r="S998" s="1058"/>
      <c r="T998" s="1058"/>
      <c r="U998" s="1059"/>
      <c r="V998" s="1065"/>
      <c r="W998" s="1060"/>
      <c r="X998" s="1066"/>
      <c r="Y998" s="1067"/>
      <c r="Z998" s="1061"/>
      <c r="AA998" s="1062"/>
      <c r="AE998" s="9">
        <v>1</v>
      </c>
    </row>
    <row r="999" spans="2:31">
      <c r="B999" s="1063"/>
      <c r="C999" s="1048"/>
      <c r="D999" s="1049"/>
      <c r="E999" s="1048"/>
      <c r="F999" s="1049"/>
      <c r="G999" s="1050"/>
      <c r="H999" s="1051"/>
      <c r="I999" s="1052"/>
      <c r="J999" s="1051"/>
      <c r="K999" s="1053"/>
      <c r="L999" s="1054"/>
      <c r="M999"/>
      <c r="N999" s="1064"/>
      <c r="O999" s="1055"/>
      <c r="P999" s="1056"/>
      <c r="Q999" s="1056"/>
      <c r="R999" s="1057"/>
      <c r="S999" s="1058"/>
      <c r="T999" s="1058"/>
      <c r="U999" s="1059"/>
      <c r="V999" s="1065"/>
      <c r="W999" s="1060"/>
      <c r="X999" s="1066"/>
      <c r="Y999" s="1067"/>
      <c r="Z999" s="1061"/>
      <c r="AA999" s="1062"/>
      <c r="AE999" s="9">
        <v>1</v>
      </c>
    </row>
    <row r="1000" spans="2:31">
      <c r="B1000" s="1063"/>
      <c r="C1000" s="1048"/>
      <c r="D1000" s="1049"/>
      <c r="E1000" s="1048"/>
      <c r="F1000" s="1049"/>
      <c r="G1000" s="1050"/>
      <c r="H1000" s="1051"/>
      <c r="I1000" s="1052"/>
      <c r="J1000" s="1051"/>
      <c r="K1000" s="1053"/>
      <c r="L1000" s="1054"/>
      <c r="M1000"/>
      <c r="N1000" s="1064"/>
      <c r="O1000" s="1055"/>
      <c r="P1000" s="1056"/>
      <c r="Q1000" s="1056"/>
      <c r="R1000" s="1057"/>
      <c r="S1000" s="1058"/>
      <c r="T1000" s="1058"/>
      <c r="U1000" s="1059"/>
      <c r="V1000" s="1065"/>
      <c r="W1000" s="1060"/>
      <c r="X1000" s="1066"/>
      <c r="Y1000" s="1067"/>
      <c r="Z1000" s="1061"/>
      <c r="AA1000" s="1062"/>
      <c r="AE1000" s="9">
        <v>1</v>
      </c>
    </row>
    <row r="1001" spans="2:31">
      <c r="B1001" s="1063"/>
      <c r="C1001" s="1048"/>
      <c r="D1001" s="1049"/>
      <c r="E1001" s="1048"/>
      <c r="F1001" s="1049"/>
      <c r="G1001" s="1050"/>
      <c r="H1001" s="1051"/>
      <c r="I1001" s="1052"/>
      <c r="J1001" s="1051"/>
      <c r="K1001" s="1053"/>
      <c r="L1001" s="1054"/>
      <c r="M1001"/>
      <c r="N1001" s="1064"/>
      <c r="O1001" s="1055"/>
      <c r="P1001" s="1056"/>
      <c r="Q1001" s="1056"/>
      <c r="R1001" s="1057"/>
      <c r="S1001" s="1058"/>
      <c r="T1001" s="1058"/>
      <c r="U1001" s="1059"/>
      <c r="V1001" s="1065"/>
      <c r="W1001" s="1060"/>
      <c r="X1001" s="1066"/>
      <c r="Y1001" s="1067"/>
      <c r="Z1001" s="1061"/>
      <c r="AA1001" s="1062"/>
      <c r="AE1001" s="9">
        <v>1</v>
      </c>
    </row>
    <row r="1002" spans="2:31">
      <c r="B1002" s="1063"/>
      <c r="C1002" s="1048"/>
      <c r="D1002" s="1049"/>
      <c r="E1002" s="1048"/>
      <c r="F1002" s="1049"/>
      <c r="G1002" s="1050"/>
      <c r="H1002" s="1051"/>
      <c r="I1002" s="1052"/>
      <c r="J1002" s="1051"/>
      <c r="K1002" s="1053"/>
      <c r="L1002" s="1054"/>
      <c r="M1002"/>
      <c r="N1002" s="1064"/>
      <c r="O1002" s="1055"/>
      <c r="P1002" s="1056"/>
      <c r="Q1002" s="1056"/>
      <c r="R1002" s="1057"/>
      <c r="S1002" s="1058"/>
      <c r="T1002" s="1058"/>
      <c r="U1002" s="1059"/>
      <c r="V1002" s="1065"/>
      <c r="W1002" s="1060"/>
      <c r="X1002" s="1066"/>
      <c r="Y1002" s="1067"/>
      <c r="Z1002" s="1061"/>
      <c r="AA1002" s="1062"/>
      <c r="AE1002" s="9">
        <v>1</v>
      </c>
    </row>
    <row r="1003" spans="2:31">
      <c r="B1003" s="1063"/>
      <c r="C1003" s="1048"/>
      <c r="D1003" s="1049"/>
      <c r="E1003" s="1048"/>
      <c r="F1003" s="1049"/>
      <c r="G1003" s="1050"/>
      <c r="H1003" s="1051"/>
      <c r="I1003" s="1052"/>
      <c r="J1003" s="1051"/>
      <c r="K1003" s="1053"/>
      <c r="L1003" s="1054"/>
      <c r="M1003"/>
      <c r="N1003" s="1064"/>
      <c r="O1003" s="1055"/>
      <c r="P1003" s="1056"/>
      <c r="Q1003" s="1056"/>
      <c r="R1003" s="1057"/>
      <c r="S1003" s="1058"/>
      <c r="T1003" s="1058"/>
      <c r="U1003" s="1059"/>
      <c r="V1003" s="1065"/>
      <c r="W1003" s="1060"/>
      <c r="X1003" s="1066"/>
      <c r="Y1003" s="1067"/>
      <c r="Z1003" s="1061"/>
      <c r="AA1003" s="1062"/>
      <c r="AE1003" s="9">
        <v>1</v>
      </c>
    </row>
    <row r="1004" spans="2:31">
      <c r="B1004" s="1063"/>
      <c r="C1004" s="1048"/>
      <c r="D1004" s="1049"/>
      <c r="E1004" s="1048"/>
      <c r="F1004" s="1049"/>
      <c r="G1004" s="1050"/>
      <c r="H1004" s="1051"/>
      <c r="I1004" s="1052"/>
      <c r="J1004" s="1051"/>
      <c r="K1004" s="1053"/>
      <c r="L1004" s="1054"/>
      <c r="M1004"/>
      <c r="N1004" s="1064"/>
      <c r="O1004" s="1055"/>
      <c r="P1004" s="1056"/>
      <c r="Q1004" s="1056"/>
      <c r="R1004" s="1057"/>
      <c r="S1004" s="1058"/>
      <c r="T1004" s="1058"/>
      <c r="U1004" s="1059"/>
      <c r="V1004" s="1065"/>
      <c r="W1004" s="1060"/>
      <c r="X1004" s="1066"/>
      <c r="Y1004" s="1067"/>
      <c r="Z1004" s="1061"/>
      <c r="AA1004" s="1062"/>
      <c r="AE1004" s="9">
        <v>1</v>
      </c>
    </row>
    <row r="1005" spans="2:31">
      <c r="B1005" s="1063"/>
      <c r="C1005" s="1048"/>
      <c r="D1005" s="1049"/>
      <c r="E1005" s="1048"/>
      <c r="F1005" s="1049"/>
      <c r="G1005" s="1050"/>
      <c r="H1005" s="1051"/>
      <c r="I1005" s="1052"/>
      <c r="J1005" s="1051"/>
      <c r="K1005" s="1053"/>
      <c r="L1005" s="1054"/>
      <c r="M1005"/>
      <c r="N1005" s="1064"/>
      <c r="O1005" s="1055"/>
      <c r="P1005" s="1056"/>
      <c r="Q1005" s="1056"/>
      <c r="R1005" s="1057"/>
      <c r="S1005" s="1058"/>
      <c r="T1005" s="1058"/>
      <c r="U1005" s="1059"/>
      <c r="V1005" s="1065"/>
      <c r="W1005" s="1060"/>
      <c r="X1005" s="1066"/>
      <c r="Y1005" s="1067"/>
      <c r="Z1005" s="1061"/>
      <c r="AA1005" s="1062"/>
      <c r="AE1005" s="9">
        <v>1</v>
      </c>
    </row>
    <row r="1006" spans="2:31">
      <c r="B1006" s="1063"/>
      <c r="C1006" s="1048"/>
      <c r="D1006" s="1049"/>
      <c r="E1006" s="1048"/>
      <c r="F1006" s="1049"/>
      <c r="G1006" s="1050"/>
      <c r="H1006" s="1051"/>
      <c r="I1006" s="1052"/>
      <c r="J1006" s="1051"/>
      <c r="K1006" s="1053"/>
      <c r="L1006" s="1054"/>
      <c r="M1006"/>
      <c r="N1006" s="1064"/>
      <c r="O1006" s="1055"/>
      <c r="P1006" s="1056"/>
      <c r="Q1006" s="1056"/>
      <c r="R1006" s="1057"/>
      <c r="S1006" s="1058"/>
      <c r="T1006" s="1058"/>
      <c r="U1006" s="1059"/>
      <c r="V1006" s="1065"/>
      <c r="W1006" s="1060"/>
      <c r="X1006" s="1066"/>
      <c r="Y1006" s="1067"/>
      <c r="Z1006" s="1061"/>
      <c r="AA1006" s="1062"/>
      <c r="AE1006" s="9">
        <v>1</v>
      </c>
    </row>
    <row r="1007" spans="2:31">
      <c r="B1007" s="1063"/>
      <c r="C1007" s="1048"/>
      <c r="D1007" s="1049"/>
      <c r="E1007" s="1048"/>
      <c r="F1007" s="1049"/>
      <c r="G1007" s="1050"/>
      <c r="H1007" s="1051"/>
      <c r="I1007" s="1052"/>
      <c r="J1007" s="1051"/>
      <c r="K1007" s="1053"/>
      <c r="L1007" s="1054"/>
      <c r="M1007"/>
      <c r="N1007" s="1064"/>
      <c r="O1007" s="1055"/>
      <c r="P1007" s="1056"/>
      <c r="Q1007" s="1056"/>
      <c r="R1007" s="1057"/>
      <c r="S1007" s="1058"/>
      <c r="T1007" s="1058"/>
      <c r="U1007" s="1059"/>
      <c r="V1007" s="1065"/>
      <c r="W1007" s="1060"/>
      <c r="X1007" s="1066"/>
      <c r="Y1007" s="1067"/>
      <c r="Z1007" s="1061"/>
      <c r="AA1007" s="1062"/>
      <c r="AE1007" s="9">
        <v>1</v>
      </c>
    </row>
    <row r="1008" spans="2:31">
      <c r="B1008" s="1063"/>
      <c r="C1008" s="1048"/>
      <c r="D1008" s="1049"/>
      <c r="E1008" s="1048"/>
      <c r="F1008" s="1049"/>
      <c r="G1008" s="1050"/>
      <c r="H1008" s="1051"/>
      <c r="I1008" s="1052"/>
      <c r="J1008" s="1051"/>
      <c r="K1008" s="1053"/>
      <c r="L1008" s="1054"/>
      <c r="M1008"/>
      <c r="N1008" s="1064"/>
      <c r="O1008" s="1055"/>
      <c r="P1008" s="1056"/>
      <c r="Q1008" s="1056"/>
      <c r="R1008" s="1057"/>
      <c r="S1008" s="1058"/>
      <c r="T1008" s="1058"/>
      <c r="U1008" s="1059"/>
      <c r="V1008" s="1065"/>
      <c r="W1008" s="1060"/>
      <c r="X1008" s="1066"/>
      <c r="Y1008" s="1067"/>
      <c r="Z1008" s="1061"/>
      <c r="AA1008" s="1062"/>
      <c r="AE1008" s="9">
        <v>1</v>
      </c>
    </row>
    <row r="1009" spans="2:31">
      <c r="B1009" s="1063"/>
      <c r="C1009" s="1048"/>
      <c r="D1009" s="1049"/>
      <c r="E1009" s="1048"/>
      <c r="F1009" s="1049"/>
      <c r="G1009" s="1050"/>
      <c r="H1009" s="1051"/>
      <c r="I1009" s="1052"/>
      <c r="J1009" s="1051"/>
      <c r="K1009" s="1053"/>
      <c r="L1009" s="1054"/>
      <c r="M1009"/>
      <c r="N1009" s="1064"/>
      <c r="O1009" s="1055"/>
      <c r="P1009" s="1056"/>
      <c r="Q1009" s="1056"/>
      <c r="R1009" s="1057"/>
      <c r="S1009" s="1058"/>
      <c r="T1009" s="1058"/>
      <c r="U1009" s="1059"/>
      <c r="V1009" s="1065"/>
      <c r="W1009" s="1060"/>
      <c r="X1009" s="1066"/>
      <c r="Y1009" s="1067"/>
      <c r="Z1009" s="1061"/>
      <c r="AA1009" s="1062"/>
      <c r="AE1009" s="9">
        <v>1</v>
      </c>
    </row>
    <row r="1010" spans="2:31">
      <c r="B1010" s="1063"/>
      <c r="C1010" s="1048"/>
      <c r="D1010" s="1049"/>
      <c r="E1010" s="1048"/>
      <c r="F1010" s="1049"/>
      <c r="G1010" s="1050"/>
      <c r="H1010" s="1051"/>
      <c r="I1010" s="1052"/>
      <c r="J1010" s="1051"/>
      <c r="K1010" s="1053"/>
      <c r="L1010" s="1054"/>
      <c r="M1010"/>
      <c r="N1010" s="1064"/>
      <c r="O1010" s="1055"/>
      <c r="P1010" s="1056"/>
      <c r="Q1010" s="1056"/>
      <c r="R1010" s="1057"/>
      <c r="S1010" s="1058"/>
      <c r="T1010" s="1058"/>
      <c r="U1010" s="1059"/>
      <c r="V1010" s="1065"/>
      <c r="W1010" s="1060"/>
      <c r="X1010" s="1066"/>
      <c r="Y1010" s="1067"/>
      <c r="Z1010" s="1061"/>
      <c r="AA1010" s="1062"/>
      <c r="AE1010" s="9">
        <v>1</v>
      </c>
    </row>
    <row r="1011" spans="2:31">
      <c r="B1011" s="1063"/>
      <c r="C1011" s="1048"/>
      <c r="D1011" s="1049"/>
      <c r="E1011" s="1048"/>
      <c r="F1011" s="1049"/>
      <c r="G1011" s="1050"/>
      <c r="H1011" s="1051"/>
      <c r="I1011" s="1052"/>
      <c r="J1011" s="1051"/>
      <c r="K1011" s="1053"/>
      <c r="L1011" s="1054"/>
      <c r="M1011"/>
      <c r="N1011" s="1064"/>
      <c r="O1011" s="1055"/>
      <c r="P1011" s="1056"/>
      <c r="Q1011" s="1056"/>
      <c r="R1011" s="1057"/>
      <c r="S1011" s="1058"/>
      <c r="T1011" s="1058"/>
      <c r="U1011" s="1059"/>
      <c r="V1011" s="1065"/>
      <c r="W1011" s="1060"/>
      <c r="X1011" s="1066"/>
      <c r="Y1011" s="1067"/>
      <c r="Z1011" s="1061"/>
      <c r="AA1011" s="1062"/>
      <c r="AE1011" s="9">
        <v>1</v>
      </c>
    </row>
    <row r="1012" spans="2:31">
      <c r="B1012" s="1063"/>
      <c r="C1012" s="1048"/>
      <c r="D1012" s="1049"/>
      <c r="E1012" s="1048"/>
      <c r="F1012" s="1049"/>
      <c r="G1012" s="1050"/>
      <c r="H1012" s="1051"/>
      <c r="I1012" s="1052"/>
      <c r="J1012" s="1051"/>
      <c r="K1012" s="1053"/>
      <c r="L1012" s="1054"/>
      <c r="M1012"/>
      <c r="N1012" s="1064"/>
      <c r="O1012" s="1055"/>
      <c r="P1012" s="1056"/>
      <c r="Q1012" s="1056"/>
      <c r="R1012" s="1057"/>
      <c r="S1012" s="1058"/>
      <c r="T1012" s="1058"/>
      <c r="U1012" s="1059"/>
      <c r="V1012" s="1065"/>
      <c r="W1012" s="1060"/>
      <c r="X1012" s="1066"/>
      <c r="Y1012" s="1067"/>
      <c r="Z1012" s="1061"/>
      <c r="AA1012" s="1062"/>
      <c r="AE1012" s="9">
        <v>1</v>
      </c>
    </row>
    <row r="1013" spans="2:31">
      <c r="B1013" s="1063"/>
      <c r="C1013" s="1048"/>
      <c r="D1013" s="1049"/>
      <c r="E1013" s="1048"/>
      <c r="F1013" s="1049"/>
      <c r="G1013" s="1050"/>
      <c r="H1013" s="1051"/>
      <c r="I1013" s="1052"/>
      <c r="J1013" s="1051"/>
      <c r="K1013" s="1053"/>
      <c r="L1013" s="1054"/>
      <c r="M1013"/>
      <c r="N1013" s="1064"/>
      <c r="O1013" s="1055"/>
      <c r="P1013" s="1056"/>
      <c r="Q1013" s="1056"/>
      <c r="R1013" s="1057"/>
      <c r="S1013" s="1058"/>
      <c r="T1013" s="1058"/>
      <c r="U1013" s="1059"/>
      <c r="V1013" s="1065"/>
      <c r="W1013" s="1060"/>
      <c r="X1013" s="1066"/>
      <c r="Y1013" s="1067"/>
      <c r="Z1013" s="1061"/>
      <c r="AA1013" s="1062"/>
      <c r="AE1013" s="9">
        <v>1</v>
      </c>
    </row>
    <row r="1014" spans="2:31">
      <c r="B1014" s="1063"/>
      <c r="C1014" s="1048"/>
      <c r="D1014" s="1049"/>
      <c r="E1014" s="1048"/>
      <c r="F1014" s="1049"/>
      <c r="G1014" s="1050"/>
      <c r="H1014" s="1051"/>
      <c r="I1014" s="1052"/>
      <c r="J1014" s="1051"/>
      <c r="K1014" s="1053"/>
      <c r="L1014" s="1054"/>
      <c r="M1014"/>
      <c r="N1014" s="1064"/>
      <c r="O1014" s="1055"/>
      <c r="P1014" s="1056"/>
      <c r="Q1014" s="1056"/>
      <c r="R1014" s="1057"/>
      <c r="S1014" s="1058"/>
      <c r="T1014" s="1058"/>
      <c r="U1014" s="1059"/>
      <c r="V1014" s="1065"/>
      <c r="W1014" s="1060"/>
      <c r="X1014" s="1066"/>
      <c r="Y1014" s="1067"/>
      <c r="Z1014" s="1061"/>
      <c r="AA1014" s="1062"/>
      <c r="AE1014" s="9">
        <v>1</v>
      </c>
    </row>
    <row r="1015" spans="2:31">
      <c r="B1015" s="1063"/>
      <c r="C1015" s="1048"/>
      <c r="D1015" s="1049"/>
      <c r="E1015" s="1048"/>
      <c r="F1015" s="1049"/>
      <c r="G1015" s="1050"/>
      <c r="H1015" s="1051"/>
      <c r="I1015" s="1052"/>
      <c r="J1015" s="1051"/>
      <c r="K1015" s="1053"/>
      <c r="L1015" s="1054"/>
      <c r="M1015"/>
      <c r="N1015" s="1064"/>
      <c r="O1015" s="1055"/>
      <c r="P1015" s="1056"/>
      <c r="Q1015" s="1056"/>
      <c r="R1015" s="1057"/>
      <c r="S1015" s="1058"/>
      <c r="T1015" s="1058"/>
      <c r="U1015" s="1059"/>
      <c r="V1015" s="1065"/>
      <c r="W1015" s="1060"/>
      <c r="X1015" s="1066"/>
      <c r="Y1015" s="1067"/>
      <c r="Z1015" s="1061"/>
      <c r="AA1015" s="1062"/>
      <c r="AE1015" s="9">
        <v>1</v>
      </c>
    </row>
    <row r="1016" spans="2:31">
      <c r="B1016" s="1063"/>
      <c r="C1016" s="1048"/>
      <c r="D1016" s="1049"/>
      <c r="E1016" s="1048"/>
      <c r="F1016" s="1049"/>
      <c r="G1016" s="1050"/>
      <c r="H1016" s="1051"/>
      <c r="I1016" s="1052"/>
      <c r="J1016" s="1051"/>
      <c r="K1016" s="1053"/>
      <c r="L1016" s="1054"/>
      <c r="M1016"/>
      <c r="N1016" s="1064"/>
      <c r="O1016" s="1055"/>
      <c r="P1016" s="1056"/>
      <c r="Q1016" s="1056"/>
      <c r="R1016" s="1057"/>
      <c r="S1016" s="1058"/>
      <c r="T1016" s="1058"/>
      <c r="U1016" s="1059"/>
      <c r="V1016" s="1065"/>
      <c r="W1016" s="1060"/>
      <c r="X1016" s="1066"/>
      <c r="Y1016" s="1067"/>
      <c r="Z1016" s="1061"/>
      <c r="AA1016" s="1062"/>
      <c r="AE1016" s="9">
        <v>1</v>
      </c>
    </row>
    <row r="1017" spans="2:31">
      <c r="B1017" s="1063"/>
      <c r="C1017" s="1048"/>
      <c r="D1017" s="1049"/>
      <c r="E1017" s="1048"/>
      <c r="F1017" s="1049"/>
      <c r="G1017" s="1050"/>
      <c r="H1017" s="1051"/>
      <c r="I1017" s="1052"/>
      <c r="J1017" s="1051"/>
      <c r="K1017" s="1053"/>
      <c r="L1017" s="1054"/>
      <c r="M1017"/>
      <c r="N1017" s="1064"/>
      <c r="O1017" s="1055"/>
      <c r="P1017" s="1056"/>
      <c r="Q1017" s="1056"/>
      <c r="R1017" s="1057"/>
      <c r="S1017" s="1058"/>
      <c r="T1017" s="1058"/>
      <c r="U1017" s="1059"/>
      <c r="V1017" s="1065"/>
      <c r="W1017" s="1060"/>
      <c r="X1017" s="1066"/>
      <c r="Y1017" s="1067"/>
      <c r="Z1017" s="1061"/>
      <c r="AA1017" s="1062"/>
      <c r="AE1017" s="9">
        <v>1</v>
      </c>
    </row>
    <row r="1018" spans="2:31">
      <c r="B1018" s="1063"/>
      <c r="C1018" s="1048"/>
      <c r="D1018" s="1049"/>
      <c r="E1018" s="1048"/>
      <c r="F1018" s="1049"/>
      <c r="G1018" s="1050"/>
      <c r="H1018" s="1051"/>
      <c r="I1018" s="1052"/>
      <c r="J1018" s="1051"/>
      <c r="K1018" s="1053"/>
      <c r="L1018" s="1054"/>
      <c r="M1018"/>
      <c r="N1018" s="1064"/>
      <c r="O1018" s="1055"/>
      <c r="P1018" s="1056"/>
      <c r="Q1018" s="1056"/>
      <c r="R1018" s="1057"/>
      <c r="S1018" s="1058"/>
      <c r="T1018" s="1058"/>
      <c r="U1018" s="1059"/>
      <c r="V1018" s="1065"/>
      <c r="W1018" s="1060"/>
      <c r="X1018" s="1066"/>
      <c r="Y1018" s="1067"/>
      <c r="Z1018" s="1061"/>
      <c r="AA1018" s="1062"/>
      <c r="AE1018" s="9">
        <v>1</v>
      </c>
    </row>
    <row r="1019" spans="2:31">
      <c r="B1019" s="1063"/>
      <c r="C1019" s="1048"/>
      <c r="D1019" s="1049"/>
      <c r="E1019" s="1048"/>
      <c r="F1019" s="1049"/>
      <c r="G1019" s="1050"/>
      <c r="H1019" s="1051"/>
      <c r="I1019" s="1052"/>
      <c r="J1019" s="1051"/>
      <c r="K1019" s="1053"/>
      <c r="L1019" s="1054"/>
      <c r="M1019"/>
      <c r="N1019" s="1064"/>
      <c r="O1019" s="1055"/>
      <c r="P1019" s="1056"/>
      <c r="Q1019" s="1056"/>
      <c r="R1019" s="1057"/>
      <c r="S1019" s="1058"/>
      <c r="T1019" s="1058"/>
      <c r="U1019" s="1059"/>
      <c r="V1019" s="1065"/>
      <c r="W1019" s="1060"/>
      <c r="X1019" s="1066"/>
      <c r="Y1019" s="1067"/>
      <c r="Z1019" s="1061"/>
      <c r="AA1019" s="1062"/>
      <c r="AE1019" s="9">
        <v>1</v>
      </c>
    </row>
    <row r="1020" spans="2:31">
      <c r="B1020" s="1063"/>
      <c r="C1020" s="1048"/>
      <c r="D1020" s="1049"/>
      <c r="E1020" s="1048"/>
      <c r="F1020" s="1049"/>
      <c r="G1020" s="1050"/>
      <c r="H1020" s="1051"/>
      <c r="I1020" s="1052"/>
      <c r="J1020" s="1051"/>
      <c r="K1020" s="1053"/>
      <c r="L1020" s="1054"/>
      <c r="M1020"/>
      <c r="N1020" s="1064"/>
      <c r="O1020" s="1055"/>
      <c r="P1020" s="1056"/>
      <c r="Q1020" s="1056"/>
      <c r="R1020" s="1057"/>
      <c r="S1020" s="1058"/>
      <c r="T1020" s="1058"/>
      <c r="U1020" s="1059"/>
      <c r="V1020" s="1065"/>
      <c r="W1020" s="1060"/>
      <c r="X1020" s="1066"/>
      <c r="Y1020" s="1067"/>
      <c r="Z1020" s="1061"/>
      <c r="AA1020" s="1062"/>
      <c r="AE1020" s="9">
        <v>1</v>
      </c>
    </row>
    <row r="1021" spans="2:31">
      <c r="B1021" s="1063"/>
      <c r="C1021" s="1048"/>
      <c r="D1021" s="1049"/>
      <c r="E1021" s="1048"/>
      <c r="F1021" s="1049"/>
      <c r="G1021" s="1050"/>
      <c r="H1021" s="1051"/>
      <c r="I1021" s="1052"/>
      <c r="J1021" s="1051"/>
      <c r="K1021" s="1053"/>
      <c r="L1021" s="1054"/>
      <c r="M1021"/>
      <c r="N1021" s="1064"/>
      <c r="O1021" s="1055"/>
      <c r="P1021" s="1056"/>
      <c r="Q1021" s="1056"/>
      <c r="R1021" s="1057"/>
      <c r="S1021" s="1058"/>
      <c r="T1021" s="1058"/>
      <c r="U1021" s="1059"/>
      <c r="V1021" s="1065"/>
      <c r="W1021" s="1060"/>
      <c r="X1021" s="1066"/>
      <c r="Y1021" s="1067"/>
      <c r="Z1021" s="1061"/>
      <c r="AA1021" s="1062"/>
      <c r="AE1021" s="9">
        <v>1</v>
      </c>
    </row>
    <row r="1022" spans="2:31">
      <c r="B1022" s="1063"/>
      <c r="C1022" s="1048"/>
      <c r="D1022" s="1049"/>
      <c r="E1022" s="1048"/>
      <c r="F1022" s="1049"/>
      <c r="G1022" s="1050"/>
      <c r="H1022" s="1051"/>
      <c r="I1022" s="1052"/>
      <c r="J1022" s="1051"/>
      <c r="K1022" s="1053"/>
      <c r="L1022" s="1054"/>
      <c r="M1022"/>
      <c r="N1022" s="1064"/>
      <c r="O1022" s="1055"/>
      <c r="P1022" s="1056"/>
      <c r="Q1022" s="1056"/>
      <c r="R1022" s="1057"/>
      <c r="S1022" s="1058"/>
      <c r="T1022" s="1058"/>
      <c r="U1022" s="1059"/>
      <c r="V1022" s="1065"/>
      <c r="W1022" s="1060"/>
      <c r="X1022" s="1066"/>
      <c r="Y1022" s="1067"/>
      <c r="Z1022" s="1061"/>
      <c r="AA1022" s="1062"/>
      <c r="AE1022" s="9">
        <v>1</v>
      </c>
    </row>
    <row r="1023" spans="2:31">
      <c r="B1023" s="1063"/>
      <c r="C1023" s="1048"/>
      <c r="D1023" s="1049"/>
      <c r="E1023" s="1048"/>
      <c r="F1023" s="1049"/>
      <c r="G1023" s="1050"/>
      <c r="H1023" s="1051"/>
      <c r="I1023" s="1052"/>
      <c r="J1023" s="1051"/>
      <c r="K1023" s="1053"/>
      <c r="L1023" s="1054"/>
      <c r="M1023"/>
      <c r="N1023" s="1064"/>
      <c r="O1023" s="1055"/>
      <c r="P1023" s="1056"/>
      <c r="Q1023" s="1056"/>
      <c r="R1023" s="1057"/>
      <c r="S1023" s="1058"/>
      <c r="T1023" s="1058"/>
      <c r="U1023" s="1059"/>
      <c r="V1023" s="1065"/>
      <c r="W1023" s="1060"/>
      <c r="X1023" s="1066"/>
      <c r="Y1023" s="1067"/>
      <c r="Z1023" s="1061"/>
      <c r="AA1023" s="1062"/>
      <c r="AE1023" s="9">
        <v>1</v>
      </c>
    </row>
    <row r="1024" spans="2:31">
      <c r="B1024" s="1063"/>
      <c r="C1024" s="1048"/>
      <c r="D1024" s="1049"/>
      <c r="E1024" s="1048"/>
      <c r="F1024" s="1049"/>
      <c r="G1024" s="1050"/>
      <c r="H1024" s="1051"/>
      <c r="I1024" s="1052"/>
      <c r="J1024" s="1051"/>
      <c r="K1024" s="1053"/>
      <c r="L1024" s="1054"/>
      <c r="M1024"/>
      <c r="N1024" s="1064"/>
      <c r="O1024" s="1055"/>
      <c r="P1024" s="1056"/>
      <c r="Q1024" s="1056"/>
      <c r="R1024" s="1057"/>
      <c r="S1024" s="1058"/>
      <c r="T1024" s="1058"/>
      <c r="U1024" s="1059"/>
      <c r="V1024" s="1065"/>
      <c r="W1024" s="1060"/>
      <c r="X1024" s="1066"/>
      <c r="Y1024" s="1067"/>
      <c r="Z1024" s="1061"/>
      <c r="AA1024" s="1062"/>
      <c r="AE1024" s="9">
        <v>1</v>
      </c>
    </row>
    <row r="1025" spans="1:33">
      <c r="B1025" s="1063"/>
      <c r="C1025" s="1048"/>
      <c r="D1025" s="1049"/>
      <c r="E1025" s="1048"/>
      <c r="F1025" s="1049"/>
      <c r="G1025" s="1050"/>
      <c r="H1025" s="1051"/>
      <c r="I1025" s="1052"/>
      <c r="J1025" s="1051"/>
      <c r="K1025" s="1053"/>
      <c r="L1025" s="1054"/>
      <c r="M1025"/>
      <c r="N1025" s="1064"/>
      <c r="O1025" s="1055"/>
      <c r="P1025" s="1056"/>
      <c r="Q1025" s="1056"/>
      <c r="R1025" s="1057"/>
      <c r="S1025" s="1058"/>
      <c r="T1025" s="1058"/>
      <c r="U1025" s="1059"/>
      <c r="V1025" s="1065"/>
      <c r="W1025" s="1060"/>
      <c r="X1025" s="1066"/>
      <c r="Y1025" s="1067"/>
      <c r="Z1025" s="1061"/>
      <c r="AA1025" s="1062"/>
      <c r="AE1025" s="9">
        <v>1</v>
      </c>
    </row>
    <row r="1026" spans="1:33">
      <c r="B1026" s="1063"/>
      <c r="C1026" s="1048"/>
      <c r="D1026" s="1049"/>
      <c r="E1026" s="1048"/>
      <c r="F1026" s="1049"/>
      <c r="G1026" s="1050"/>
      <c r="H1026" s="1051"/>
      <c r="I1026" s="1052"/>
      <c r="J1026" s="1051"/>
      <c r="K1026" s="1053"/>
      <c r="L1026" s="1054"/>
      <c r="M1026"/>
      <c r="N1026" s="1064"/>
      <c r="O1026" s="1055"/>
      <c r="P1026" s="1056"/>
      <c r="Q1026" s="1056"/>
      <c r="R1026" s="1057"/>
      <c r="S1026" s="1058"/>
      <c r="T1026" s="1058"/>
      <c r="U1026" s="1059"/>
      <c r="V1026" s="1065"/>
      <c r="W1026" s="1060"/>
      <c r="X1026" s="1066"/>
      <c r="Y1026" s="1067"/>
      <c r="Z1026" s="1061"/>
      <c r="AA1026" s="1062"/>
      <c r="AE1026" s="9">
        <v>1</v>
      </c>
    </row>
    <row r="1027" spans="1:33">
      <c r="B1027" s="1063"/>
      <c r="C1027" s="1048"/>
      <c r="D1027" s="1049"/>
      <c r="E1027" s="1048"/>
      <c r="F1027" s="1049"/>
      <c r="G1027" s="1050"/>
      <c r="H1027" s="1051"/>
      <c r="I1027" s="1052"/>
      <c r="J1027" s="1051"/>
      <c r="K1027" s="1053"/>
      <c r="L1027" s="1054"/>
      <c r="M1027"/>
      <c r="N1027" s="1064"/>
      <c r="O1027" s="1055"/>
      <c r="P1027" s="1056"/>
      <c r="Q1027" s="1056"/>
      <c r="R1027" s="1057"/>
      <c r="S1027" s="1058"/>
      <c r="T1027" s="1058"/>
      <c r="U1027" s="1059"/>
      <c r="V1027" s="1065"/>
      <c r="W1027" s="1060"/>
      <c r="X1027" s="1066"/>
      <c r="Y1027" s="1067"/>
      <c r="Z1027" s="1061"/>
      <c r="AA1027" s="1062"/>
      <c r="AE1027" s="9">
        <v>1</v>
      </c>
    </row>
    <row r="1028" spans="1:33">
      <c r="B1028"/>
      <c r="C1028"/>
      <c r="D1028"/>
      <c r="E1028"/>
      <c r="F1028"/>
      <c r="G1028"/>
      <c r="H1028"/>
      <c r="I1028"/>
      <c r="J1028"/>
      <c r="K1028"/>
      <c r="L1028"/>
      <c r="M1028"/>
      <c r="N1028"/>
      <c r="O1028"/>
      <c r="P1028"/>
      <c r="Q1028"/>
      <c r="R1028"/>
      <c r="S1028"/>
      <c r="T1028"/>
      <c r="U1028"/>
      <c r="V1028"/>
      <c r="W1028"/>
      <c r="X1028"/>
      <c r="Y1028"/>
      <c r="Z1028"/>
      <c r="AA1028"/>
      <c r="AE1028" s="9">
        <v>1</v>
      </c>
    </row>
    <row r="1029" spans="1:33">
      <c r="B1029"/>
      <c r="C1029"/>
      <c r="D1029"/>
      <c r="E1029"/>
      <c r="F1029"/>
      <c r="G1029"/>
      <c r="H1029"/>
      <c r="I1029"/>
      <c r="J1029"/>
      <c r="K1029"/>
      <c r="L1029"/>
      <c r="M1029"/>
      <c r="N1029"/>
      <c r="O1029"/>
      <c r="P1029"/>
      <c r="Q1029"/>
      <c r="R1029"/>
      <c r="S1029"/>
      <c r="T1029"/>
      <c r="U1029"/>
      <c r="V1029"/>
      <c r="W1029"/>
      <c r="X1029"/>
      <c r="Y1029"/>
      <c r="Z1029"/>
      <c r="AA1029"/>
      <c r="AE1029" s="9">
        <v>1</v>
      </c>
    </row>
    <row r="1030" spans="1:33">
      <c r="B1030"/>
      <c r="C1030"/>
      <c r="D1030"/>
      <c r="E1030"/>
      <c r="F1030"/>
      <c r="G1030"/>
      <c r="H1030"/>
      <c r="I1030"/>
      <c r="J1030"/>
      <c r="K1030"/>
      <c r="L1030"/>
      <c r="M1030"/>
      <c r="N1030"/>
      <c r="O1030"/>
      <c r="P1030"/>
      <c r="Q1030"/>
      <c r="R1030"/>
      <c r="S1030"/>
      <c r="T1030"/>
      <c r="U1030"/>
      <c r="V1030"/>
      <c r="W1030"/>
      <c r="X1030"/>
      <c r="Y1030"/>
      <c r="Z1030"/>
      <c r="AA1030"/>
      <c r="AE1030" s="959" t="s">
        <v>299</v>
      </c>
    </row>
    <row r="1031" spans="1:33">
      <c r="A1031" s="9">
        <v>1</v>
      </c>
      <c r="B1031" s="9">
        <v>1</v>
      </c>
      <c r="C1031" s="9">
        <v>1</v>
      </c>
      <c r="D1031" s="9">
        <v>1</v>
      </c>
      <c r="E1031" s="9">
        <v>1</v>
      </c>
      <c r="F1031" s="9">
        <v>1</v>
      </c>
      <c r="G1031" s="9">
        <v>1</v>
      </c>
      <c r="H1031" s="9">
        <v>1</v>
      </c>
      <c r="I1031" s="9">
        <v>1</v>
      </c>
      <c r="J1031" s="9">
        <v>1</v>
      </c>
      <c r="K1031" s="9">
        <v>1</v>
      </c>
      <c r="L1031" s="9">
        <v>1</v>
      </c>
      <c r="M1031" s="9">
        <v>1</v>
      </c>
      <c r="N1031" s="9">
        <v>1</v>
      </c>
      <c r="O1031" s="9">
        <v>1</v>
      </c>
      <c r="P1031" s="9">
        <v>1</v>
      </c>
      <c r="Q1031" s="9">
        <v>1</v>
      </c>
      <c r="R1031" s="9">
        <v>1</v>
      </c>
      <c r="S1031" s="9">
        <v>1</v>
      </c>
      <c r="T1031" s="9">
        <v>1</v>
      </c>
      <c r="U1031" s="9">
        <v>1</v>
      </c>
      <c r="V1031" s="9">
        <v>1</v>
      </c>
      <c r="W1031" s="9">
        <v>1</v>
      </c>
      <c r="X1031" s="9">
        <v>1</v>
      </c>
      <c r="Y1031" s="9">
        <v>1</v>
      </c>
      <c r="Z1031" s="9">
        <v>1</v>
      </c>
      <c r="AA1031" s="9">
        <v>1</v>
      </c>
      <c r="AB1031" s="9">
        <v>1</v>
      </c>
      <c r="AC1031" s="9">
        <v>1</v>
      </c>
      <c r="AD1031" s="9">
        <v>1</v>
      </c>
      <c r="AE1031" s="10" t="str">
        <f>ADDRESS(ROW(),COLUMN(),4)</f>
        <v>AE1031</v>
      </c>
      <c r="AF1031" s="355"/>
      <c r="AG1031" s="356" t="str">
        <f>ADDRESS(ROW(),COLUMN(),4)</f>
        <v>AG1031</v>
      </c>
    </row>
  </sheetData>
  <mergeCells count="118">
    <mergeCell ref="B5:R6"/>
    <mergeCell ref="S5:Y6"/>
    <mergeCell ref="Z5:AA5"/>
    <mergeCell ref="Z6:AA14"/>
    <mergeCell ref="Z15:AA15"/>
    <mergeCell ref="J20:W21"/>
    <mergeCell ref="Y20:Z21"/>
    <mergeCell ref="AA20:AA21"/>
    <mergeCell ref="T7:Y9"/>
    <mergeCell ref="T10:Y11"/>
    <mergeCell ref="N23:S25"/>
    <mergeCell ref="V23:W23"/>
    <mergeCell ref="V24:W24"/>
    <mergeCell ref="I25:J25"/>
    <mergeCell ref="I26:K26"/>
    <mergeCell ref="J28:J29"/>
    <mergeCell ref="K28:K29"/>
    <mergeCell ref="L28:L29"/>
    <mergeCell ref="M28:M29"/>
    <mergeCell ref="R28:R29"/>
    <mergeCell ref="Z28:Z29"/>
    <mergeCell ref="AA28:AA29"/>
    <mergeCell ref="J137:W138"/>
    <mergeCell ref="Y137:Z138"/>
    <mergeCell ref="AA137:AA138"/>
    <mergeCell ref="N140:S142"/>
    <mergeCell ref="S28:S29"/>
    <mergeCell ref="T28:T29"/>
    <mergeCell ref="U28:U29"/>
    <mergeCell ref="V28:V29"/>
    <mergeCell ref="W28:W29"/>
    <mergeCell ref="Y28:Y29"/>
    <mergeCell ref="V140:W140"/>
    <mergeCell ref="V141:W141"/>
    <mergeCell ref="I142:J142"/>
    <mergeCell ref="W106:AA107"/>
    <mergeCell ref="W110:AA111"/>
    <mergeCell ref="T262:T263"/>
    <mergeCell ref="U262:U263"/>
    <mergeCell ref="V262:V263"/>
    <mergeCell ref="W262:W263"/>
    <mergeCell ref="Y262:Y263"/>
    <mergeCell ref="Z379:Z380"/>
    <mergeCell ref="S379:S380"/>
    <mergeCell ref="I143:K143"/>
    <mergeCell ref="J145:J146"/>
    <mergeCell ref="K145:K146"/>
    <mergeCell ref="L145:L146"/>
    <mergeCell ref="M145:M146"/>
    <mergeCell ref="R145:R146"/>
    <mergeCell ref="S145:S146"/>
    <mergeCell ref="I260:K260"/>
    <mergeCell ref="J262:J263"/>
    <mergeCell ref="K262:K263"/>
    <mergeCell ref="L262:L263"/>
    <mergeCell ref="M262:M263"/>
    <mergeCell ref="R262:R263"/>
    <mergeCell ref="AA145:AA146"/>
    <mergeCell ref="J254:W255"/>
    <mergeCell ref="Y254:Z255"/>
    <mergeCell ref="AA254:AA255"/>
    <mergeCell ref="N257:S259"/>
    <mergeCell ref="V257:W257"/>
    <mergeCell ref="V258:W258"/>
    <mergeCell ref="I259:J259"/>
    <mergeCell ref="T145:T146"/>
    <mergeCell ref="U145:U146"/>
    <mergeCell ref="V145:V146"/>
    <mergeCell ref="W145:W146"/>
    <mergeCell ref="Y145:Y146"/>
    <mergeCell ref="Z145:Z146"/>
    <mergeCell ref="W222:AA223"/>
    <mergeCell ref="W226:AA227"/>
    <mergeCell ref="W343:AA344"/>
    <mergeCell ref="Y790:Y791"/>
    <mergeCell ref="Y792:Y793"/>
    <mergeCell ref="T798:T799"/>
    <mergeCell ref="U798:W799"/>
    <mergeCell ref="X798:X799"/>
    <mergeCell ref="Y798:AA799"/>
    <mergeCell ref="X636:X637"/>
    <mergeCell ref="Y636:Y637"/>
    <mergeCell ref="Z636:Z637"/>
    <mergeCell ref="AA636:AA637"/>
    <mergeCell ref="V701:V702"/>
    <mergeCell ref="Z703:AA704"/>
    <mergeCell ref="W636:W637"/>
    <mergeCell ref="Y786:Y787"/>
    <mergeCell ref="Y788:Y789"/>
    <mergeCell ref="W520:AA521"/>
    <mergeCell ref="W524:AA525"/>
    <mergeCell ref="V553:AA555"/>
    <mergeCell ref="V558:AA561"/>
    <mergeCell ref="W456:AA457"/>
    <mergeCell ref="W460:AA461"/>
    <mergeCell ref="I377:K377"/>
    <mergeCell ref="J379:J380"/>
    <mergeCell ref="K379:K380"/>
    <mergeCell ref="L379:L380"/>
    <mergeCell ref="M379:M380"/>
    <mergeCell ref="R379:R380"/>
    <mergeCell ref="AA379:AA380"/>
    <mergeCell ref="Z262:Z263"/>
    <mergeCell ref="AA262:AA263"/>
    <mergeCell ref="J371:W372"/>
    <mergeCell ref="Y371:Z372"/>
    <mergeCell ref="AA371:AA372"/>
    <mergeCell ref="N374:S376"/>
    <mergeCell ref="V374:W374"/>
    <mergeCell ref="V375:W375"/>
    <mergeCell ref="I376:J376"/>
    <mergeCell ref="S262:S263"/>
    <mergeCell ref="W379:W380"/>
    <mergeCell ref="Y379:Y380"/>
    <mergeCell ref="T379:T380"/>
    <mergeCell ref="U379:U380"/>
    <mergeCell ref="V379:V380"/>
    <mergeCell ref="W339:AA340"/>
  </mergeCells>
  <conditionalFormatting sqref="M30:M74">
    <cfRule type="cellIs" dxfId="5" priority="4" operator="notEqual">
      <formula>1</formula>
    </cfRule>
  </conditionalFormatting>
  <conditionalFormatting sqref="M147:M191">
    <cfRule type="cellIs" dxfId="4" priority="3" operator="notEqual">
      <formula>1</formula>
    </cfRule>
  </conditionalFormatting>
  <conditionalFormatting sqref="M264:M308">
    <cfRule type="cellIs" dxfId="3" priority="2" operator="notEqual">
      <formula>1</formula>
    </cfRule>
  </conditionalFormatting>
  <conditionalFormatting sqref="M381:M425">
    <cfRule type="cellIs" dxfId="2" priority="1" operator="notEqual">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2981-3BE6-4DD2-A4C6-8FAB13CC7BFA}">
  <dimension ref="B1:AQ193"/>
  <sheetViews>
    <sheetView workbookViewId="0">
      <selection activeCell="M20" sqref="M20"/>
    </sheetView>
  </sheetViews>
  <sheetFormatPr baseColWidth="10" defaultRowHeight="15"/>
  <cols>
    <col min="2" max="3" width="13.7109375" style="1099" customWidth="1"/>
    <col min="4" max="4" width="2.140625" style="1099" customWidth="1"/>
    <col min="5" max="6" width="13.7109375" style="1099" customWidth="1"/>
    <col min="7" max="7" width="2.140625" style="1099" customWidth="1"/>
    <col min="8" max="9" width="13.7109375" style="1099" customWidth="1"/>
    <col min="10" max="10" width="2.140625" style="1099" customWidth="1"/>
    <col min="11" max="12" width="13.7109375" style="1099" customWidth="1"/>
    <col min="13" max="13" width="2.140625" style="1099" customWidth="1"/>
    <col min="14" max="15" width="13.7109375" style="1099" customWidth="1"/>
    <col min="16" max="16" width="2.140625" style="1099" customWidth="1"/>
    <col min="17" max="18" width="13.7109375" style="1099" customWidth="1"/>
    <col min="19" max="19" width="2.140625" style="1099" customWidth="1"/>
    <col min="20" max="21" width="13.7109375" style="1099" customWidth="1"/>
    <col min="22" max="22" width="2.140625" style="1099" customWidth="1"/>
    <col min="23" max="24" width="13.7109375" style="1099" customWidth="1"/>
    <col min="25" max="25" width="2.140625" style="1099" customWidth="1"/>
    <col min="26" max="27" width="13.7109375" style="1099" customWidth="1"/>
    <col min="28" max="28" width="4.85546875" style="82" customWidth="1"/>
    <col min="29" max="30" width="13.7109375" style="1099" customWidth="1"/>
    <col min="31" max="31" width="4.85546875" style="82" customWidth="1"/>
    <col min="32" max="33" width="13.7109375" style="1099" customWidth="1"/>
    <col min="34" max="34" width="4.85546875" style="82" customWidth="1"/>
    <col min="35" max="35" width="11.7109375" style="1099" customWidth="1"/>
    <col min="36" max="36" width="12.7109375" style="1099" customWidth="1"/>
    <col min="37" max="37" width="4.5703125" style="1099" customWidth="1"/>
    <col min="38" max="38" width="11.7109375" style="1099" customWidth="1"/>
    <col min="39" max="39" width="12.5703125" style="1099" customWidth="1"/>
    <col min="40" max="40" width="2.140625" style="1099" customWidth="1"/>
    <col min="41" max="42" width="12.7109375" style="1099" customWidth="1"/>
    <col min="43" max="43" width="14.28515625" style="1099" customWidth="1"/>
  </cols>
  <sheetData>
    <row r="1" spans="2:43">
      <c r="B1" s="1214" t="str">
        <f t="shared" ref="B1:C1" si="0">SUBSTITUTE(ADDRESS(1,COLUMN(),4),"1","")</f>
        <v>B</v>
      </c>
      <c r="C1" s="1214" t="str">
        <f t="shared" si="0"/>
        <v>C</v>
      </c>
      <c r="E1" s="1214" t="str">
        <f>SUBSTITUTE(ADDRESS(1,COLUMN(),4),"1","")</f>
        <v>E</v>
      </c>
      <c r="F1" s="1214" t="str">
        <f>SUBSTITUTE(ADDRESS(1,COLUMN(),4),"1","")</f>
        <v>F</v>
      </c>
      <c r="H1" s="1214" t="str">
        <f>SUBSTITUTE(ADDRESS(1,COLUMN(),4),"1","")</f>
        <v>H</v>
      </c>
      <c r="I1" s="1214" t="str">
        <f>SUBSTITUTE(ADDRESS(1,COLUMN(),4),"1","")</f>
        <v>I</v>
      </c>
      <c r="K1" s="1214" t="str">
        <f>SUBSTITUTE(ADDRESS(1,COLUMN(),4),"1","")</f>
        <v>K</v>
      </c>
      <c r="L1" s="1214" t="str">
        <f>SUBSTITUTE(ADDRESS(1,COLUMN(),4),"1","")</f>
        <v>L</v>
      </c>
      <c r="N1" s="1214" t="str">
        <f>SUBSTITUTE(ADDRESS(1,COLUMN(),4),"1","")</f>
        <v>N</v>
      </c>
      <c r="O1" s="1214" t="str">
        <f>SUBSTITUTE(ADDRESS(1,COLUMN(),4),"1","")</f>
        <v>O</v>
      </c>
      <c r="Q1" s="1214" t="str">
        <f>SUBSTITUTE(ADDRESS(1,COLUMN(),4),"1","")</f>
        <v>Q</v>
      </c>
      <c r="R1" s="1214" t="str">
        <f>SUBSTITUTE(ADDRESS(1,COLUMN(),4),"1","")</f>
        <v>R</v>
      </c>
      <c r="T1" s="1214" t="str">
        <f>SUBSTITUTE(ADDRESS(1,COLUMN(),4),"1","")</f>
        <v>T</v>
      </c>
      <c r="U1" s="1214" t="str">
        <f>SUBSTITUTE(ADDRESS(1,COLUMN(),4),"1","")</f>
        <v>U</v>
      </c>
      <c r="W1" s="1214" t="str">
        <f>SUBSTITUTE(ADDRESS(1,COLUMN(),4),"1","")</f>
        <v>W</v>
      </c>
      <c r="X1" s="1214" t="str">
        <f>SUBSTITUTE(ADDRESS(1,COLUMN(),4),"1","")</f>
        <v>X</v>
      </c>
      <c r="Z1" s="1214" t="str">
        <f>SUBSTITUTE(ADDRESS(1,COLUMN(),4),"1","")</f>
        <v>Z</v>
      </c>
      <c r="AA1" s="1214" t="str">
        <f>SUBSTITUTE(ADDRESS(1,COLUMN(),4),"1","")</f>
        <v>AA</v>
      </c>
      <c r="AC1" s="1214" t="str">
        <f>SUBSTITUTE(ADDRESS(1,COLUMN(),4),"1","")</f>
        <v>AC</v>
      </c>
      <c r="AD1" s="1214" t="str">
        <f>SUBSTITUTE(ADDRESS(1,COLUMN(),4),"1","")</f>
        <v>AD</v>
      </c>
      <c r="AF1" s="1214" t="str">
        <f>SUBSTITUTE(ADDRESS(1,COLUMN(),4),"1","")</f>
        <v>AF</v>
      </c>
      <c r="AG1" s="1214" t="str">
        <f>SUBSTITUTE(ADDRESS(1,COLUMN(),4),"1","")</f>
        <v>AG</v>
      </c>
      <c r="AI1" s="1214" t="str">
        <f>SUBSTITUTE(ADDRESS(1,COLUMN(),4),"1","")</f>
        <v>AI</v>
      </c>
      <c r="AJ1" s="1214" t="str">
        <f>SUBSTITUTE(ADDRESS(1,COLUMN(),4),"1","")</f>
        <v>AJ</v>
      </c>
      <c r="AL1" s="1214" t="str">
        <f>SUBSTITUTE(ADDRESS(1,COLUMN(),4),"1","")</f>
        <v>AL</v>
      </c>
      <c r="AM1" s="1214" t="str">
        <f>SUBSTITUTE(ADDRESS(1,COLUMN(),4),"1","")</f>
        <v>AM</v>
      </c>
      <c r="AN1"/>
      <c r="AO1" s="1214" t="str">
        <f>SUBSTITUTE(ADDRESS(1,COLUMN(),4),"1","")</f>
        <v>AO</v>
      </c>
      <c r="AP1" s="1214" t="str">
        <f>SUBSTITUTE(ADDRESS(1,COLUMN(),4),"1","")</f>
        <v>AP</v>
      </c>
      <c r="AQ1" s="2560" t="s">
        <v>921</v>
      </c>
    </row>
    <row r="2" spans="2:43">
      <c r="B2" s="3">
        <f t="shared" ref="B2:F3" ca="1" si="1">CELL("largeur",B2)</f>
        <v>13</v>
      </c>
      <c r="C2" s="3">
        <f t="shared" ca="1" si="1"/>
        <v>13</v>
      </c>
      <c r="E2" s="664">
        <f ca="1">CELL("largeur",E2)</f>
        <v>13</v>
      </c>
      <c r="F2" s="664">
        <f ca="1">CELL("largeur",F2)</f>
        <v>13</v>
      </c>
      <c r="H2" s="664">
        <f ca="1">CELL("largeur",H2)</f>
        <v>13</v>
      </c>
      <c r="I2" s="664">
        <f ca="1">CELL("largeur",I2)</f>
        <v>13</v>
      </c>
      <c r="K2" s="664">
        <f ca="1">CELL("largeur",K2)</f>
        <v>13</v>
      </c>
      <c r="L2" s="664">
        <f ca="1">CELL("largeur",L2)</f>
        <v>13</v>
      </c>
      <c r="N2" s="664">
        <f ca="1">CELL("largeur",N2)</f>
        <v>13</v>
      </c>
      <c r="O2" s="664">
        <f ca="1">CELL("largeur",O2)</f>
        <v>13</v>
      </c>
      <c r="Q2" s="664">
        <f ca="1">CELL("largeur",Q2)</f>
        <v>13</v>
      </c>
      <c r="R2" s="664">
        <f ca="1">CELL("largeur",R2)</f>
        <v>13</v>
      </c>
      <c r="T2" s="664">
        <f ca="1">CELL("largeur",T2)</f>
        <v>13</v>
      </c>
      <c r="U2" s="664">
        <f ca="1">CELL("largeur",U2)</f>
        <v>13</v>
      </c>
      <c r="W2" s="664">
        <f ca="1">CELL("largeur",W2)</f>
        <v>13</v>
      </c>
      <c r="X2" s="664">
        <f ca="1">CELL("largeur",X2)</f>
        <v>13</v>
      </c>
      <c r="Z2" s="664">
        <f ca="1">CELL("largeur",Z2)</f>
        <v>13</v>
      </c>
      <c r="AA2" s="664">
        <f ca="1">CELL("largeur",AA2)</f>
        <v>13</v>
      </c>
      <c r="AC2" s="664">
        <f ca="1">CELL("largeur",AC2)</f>
        <v>13</v>
      </c>
      <c r="AD2" s="664">
        <f ca="1">CELL("largeur",AD2)</f>
        <v>13</v>
      </c>
      <c r="AF2" s="664">
        <f ca="1">CELL("largeur",AF2)</f>
        <v>13</v>
      </c>
      <c r="AG2" s="664">
        <f ca="1">CELL("largeur",AG2)</f>
        <v>13</v>
      </c>
      <c r="AI2" s="664">
        <f ca="1">CELL("largeur",AI2)</f>
        <v>11</v>
      </c>
      <c r="AJ2" s="664">
        <f ca="1">CELL("largeur",AJ2)</f>
        <v>12</v>
      </c>
      <c r="AL2" s="664">
        <f ca="1">CELL("largeur",AL2)</f>
        <v>11</v>
      </c>
      <c r="AM2" s="664">
        <f ca="1">CELL("largeur",AM2)</f>
        <v>12</v>
      </c>
      <c r="AN2"/>
      <c r="AO2" s="664">
        <f ca="1">CELL("largeur",AO2)</f>
        <v>12</v>
      </c>
      <c r="AP2" s="664">
        <f ca="1">CELL("largeur",AP2)</f>
        <v>12</v>
      </c>
      <c r="AQ2" s="2560"/>
    </row>
    <row r="3" spans="2:43" ht="22.5">
      <c r="B3" s="358">
        <f t="shared" ca="1" si="1"/>
        <v>13</v>
      </c>
      <c r="C3" s="358">
        <f t="shared" ca="1" si="1"/>
        <v>13</v>
      </c>
      <c r="E3" s="358">
        <f t="shared" ca="1" si="1"/>
        <v>13</v>
      </c>
      <c r="F3" s="358">
        <f t="shared" ca="1" si="1"/>
        <v>13</v>
      </c>
      <c r="H3" s="358">
        <v>13</v>
      </c>
      <c r="I3" s="358">
        <v>13</v>
      </c>
      <c r="K3" s="358">
        <v>13</v>
      </c>
      <c r="L3" s="358">
        <v>13</v>
      </c>
      <c r="N3" s="358">
        <v>13</v>
      </c>
      <c r="O3" s="358">
        <v>13</v>
      </c>
      <c r="Q3" s="358">
        <v>13</v>
      </c>
      <c r="R3" s="358">
        <v>13</v>
      </c>
      <c r="T3" s="358">
        <v>13</v>
      </c>
      <c r="U3" s="358">
        <v>13</v>
      </c>
      <c r="W3" s="358">
        <v>13</v>
      </c>
      <c r="X3" s="358">
        <v>13</v>
      </c>
      <c r="Z3" s="358">
        <v>13</v>
      </c>
      <c r="AA3" s="358">
        <v>13</v>
      </c>
      <c r="AC3" s="358">
        <v>13</v>
      </c>
      <c r="AD3" s="358">
        <v>13</v>
      </c>
      <c r="AF3" s="358">
        <v>13</v>
      </c>
      <c r="AG3" s="358">
        <v>13</v>
      </c>
      <c r="AI3" s="358">
        <v>11</v>
      </c>
      <c r="AJ3" s="358">
        <v>12</v>
      </c>
      <c r="AL3" s="358">
        <v>11</v>
      </c>
      <c r="AM3" s="358">
        <v>12</v>
      </c>
      <c r="AN3"/>
      <c r="AO3" s="358">
        <v>12</v>
      </c>
      <c r="AP3" s="358">
        <v>12</v>
      </c>
      <c r="AQ3" s="1215" t="s">
        <v>922</v>
      </c>
    </row>
    <row r="4" spans="2:43" ht="15.75">
      <c r="B4" s="934" t="s">
        <v>1507</v>
      </c>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527"/>
      <c r="AL4" s="85"/>
      <c r="AM4" s="85"/>
      <c r="AN4" s="85"/>
      <c r="AO4" s="85"/>
      <c r="AP4" s="85"/>
      <c r="AQ4" s="85"/>
    </row>
    <row r="5" spans="2:43" ht="15.75">
      <c r="B5" s="934"/>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80"/>
      <c r="AC5" s="527"/>
      <c r="AD5" s="527"/>
      <c r="AE5" s="80"/>
      <c r="AF5" s="527"/>
      <c r="AG5" s="527"/>
      <c r="AH5" s="80"/>
      <c r="AI5" s="527"/>
      <c r="AJ5" s="527"/>
      <c r="AK5" s="527"/>
      <c r="AL5" s="527"/>
      <c r="AM5" s="527"/>
      <c r="AN5" s="527"/>
      <c r="AO5" s="527"/>
      <c r="AP5" s="527"/>
      <c r="AQ5" s="527"/>
    </row>
    <row r="6" spans="2:43" ht="18.75">
      <c r="B6" s="2561" t="s">
        <v>1508</v>
      </c>
      <c r="C6" s="2561"/>
      <c r="D6" s="2561"/>
      <c r="E6" s="2561"/>
      <c r="F6" s="2561"/>
      <c r="G6" s="2561"/>
      <c r="H6" s="2561"/>
      <c r="I6" s="2561"/>
      <c r="J6" s="2561"/>
      <c r="K6" s="2561"/>
      <c r="L6" s="2561"/>
      <c r="M6" s="2561"/>
      <c r="N6" s="2561"/>
      <c r="O6" s="2561"/>
      <c r="P6" s="2561"/>
      <c r="Q6" s="2561"/>
      <c r="R6" s="1216" t="str">
        <f ca="1">"Page N°"&amp;_xlfn.SHEET()</f>
        <v>Page N°5</v>
      </c>
      <c r="S6" s="527"/>
      <c r="T6" s="1217" t="s">
        <v>1509</v>
      </c>
      <c r="U6" s="527"/>
      <c r="V6" s="527"/>
      <c r="W6" s="527"/>
      <c r="X6" s="527"/>
      <c r="Y6" s="527"/>
      <c r="Z6" s="527"/>
      <c r="AA6" s="527"/>
      <c r="AB6" s="1218"/>
      <c r="AC6" s="527"/>
      <c r="AD6" s="527"/>
      <c r="AE6" s="1218"/>
      <c r="AF6" s="527"/>
      <c r="AG6" s="527"/>
      <c r="AH6" s="1218"/>
      <c r="AI6" s="527"/>
      <c r="AJ6" s="527"/>
      <c r="AK6" s="527"/>
      <c r="AL6" s="527"/>
      <c r="AM6" s="527"/>
      <c r="AN6" s="527"/>
      <c r="AO6" s="527"/>
      <c r="AP6" s="527"/>
      <c r="AQ6" s="527"/>
    </row>
    <row r="7" spans="2:43" ht="30.75" customHeight="1">
      <c r="B7" s="2561"/>
      <c r="C7" s="2561"/>
      <c r="D7" s="2561"/>
      <c r="E7" s="2561"/>
      <c r="F7" s="2561"/>
      <c r="G7" s="2561"/>
      <c r="H7" s="2561"/>
      <c r="I7" s="2561"/>
      <c r="J7" s="2561"/>
      <c r="K7" s="2561"/>
      <c r="L7" s="2561"/>
      <c r="M7" s="2561"/>
      <c r="N7" s="2561"/>
      <c r="O7" s="2561"/>
      <c r="P7" s="2561"/>
      <c r="Q7" s="2561"/>
      <c r="S7" s="527"/>
      <c r="T7" s="527"/>
      <c r="U7" s="527"/>
      <c r="V7" s="527"/>
      <c r="W7" s="527"/>
      <c r="X7" s="1219"/>
      <c r="Y7" s="527"/>
      <c r="Z7" s="527"/>
      <c r="AA7" s="527"/>
      <c r="AB7" s="80"/>
      <c r="AC7" s="527"/>
      <c r="AD7" s="527"/>
      <c r="AE7" s="80"/>
      <c r="AF7" s="527"/>
      <c r="AG7" s="1219"/>
      <c r="AH7" s="80"/>
      <c r="AI7" s="527"/>
      <c r="AJ7" s="527"/>
      <c r="AK7" s="527"/>
      <c r="AL7" s="527"/>
      <c r="AM7" s="527"/>
      <c r="AN7" s="527"/>
      <c r="AO7" s="527"/>
      <c r="AP7" s="527"/>
      <c r="AQ7" s="527"/>
    </row>
    <row r="8" spans="2:43" ht="15.75">
      <c r="B8" s="111" t="s">
        <v>1510</v>
      </c>
      <c r="C8" s="580"/>
      <c r="D8" s="580"/>
      <c r="E8" s="580"/>
      <c r="F8" s="580"/>
      <c r="G8" s="580"/>
      <c r="H8" s="580"/>
      <c r="I8" s="527"/>
      <c r="J8" s="527"/>
      <c r="K8" s="527"/>
      <c r="L8" s="527"/>
      <c r="M8" s="527"/>
      <c r="N8" s="527"/>
      <c r="O8" s="527"/>
      <c r="P8" s="527"/>
      <c r="Q8" s="85"/>
      <c r="R8" s="85"/>
      <c r="S8" s="85"/>
      <c r="T8" s="527"/>
      <c r="U8" s="85" t="s">
        <v>1511</v>
      </c>
      <c r="V8" s="527"/>
      <c r="W8" s="527"/>
      <c r="X8" s="1219"/>
      <c r="Y8" s="527"/>
      <c r="Z8" s="527"/>
      <c r="AA8" s="527"/>
      <c r="AB8" s="80"/>
      <c r="AC8" s="527"/>
      <c r="AD8" s="527"/>
      <c r="AE8" s="80"/>
      <c r="AF8" s="527"/>
      <c r="AG8" s="1219"/>
      <c r="AH8" s="80"/>
      <c r="AI8" s="527"/>
      <c r="AJ8" s="527"/>
      <c r="AK8" s="527"/>
      <c r="AL8" s="527"/>
      <c r="AM8" s="527"/>
      <c r="AN8" s="527"/>
      <c r="AO8" s="527"/>
      <c r="AP8" s="527"/>
      <c r="AQ8" s="527"/>
    </row>
    <row r="9" spans="2:43" ht="15.75">
      <c r="B9" s="111" t="s">
        <v>1512</v>
      </c>
      <c r="C9" s="580"/>
      <c r="D9" s="580"/>
      <c r="E9" s="580"/>
      <c r="F9" s="580"/>
      <c r="G9" s="580"/>
      <c r="H9" s="580"/>
      <c r="I9" s="527"/>
      <c r="J9" s="527"/>
      <c r="K9" s="527"/>
      <c r="L9" s="527"/>
      <c r="M9" s="527"/>
      <c r="N9" s="527"/>
      <c r="O9" s="527"/>
      <c r="P9" s="527"/>
      <c r="Q9" s="85"/>
      <c r="R9" s="85"/>
      <c r="S9"/>
      <c r="T9" s="527"/>
      <c r="U9" s="1220" t="s">
        <v>1513</v>
      </c>
      <c r="V9" s="527"/>
      <c r="W9" s="527"/>
      <c r="X9" s="1219"/>
      <c r="Y9" s="527"/>
      <c r="Z9" s="527"/>
      <c r="AA9" s="527"/>
      <c r="AB9" s="80"/>
      <c r="AC9" s="527"/>
      <c r="AD9" s="527"/>
      <c r="AE9" s="80"/>
      <c r="AF9" s="527"/>
      <c r="AG9" s="1219"/>
      <c r="AH9" s="80"/>
      <c r="AI9" s="527"/>
      <c r="AJ9" s="527"/>
      <c r="AK9" s="527"/>
      <c r="AL9" s="527"/>
      <c r="AM9" s="527"/>
      <c r="AN9" s="527"/>
      <c r="AO9" s="527"/>
      <c r="AP9" s="527"/>
      <c r="AQ9" s="527"/>
    </row>
    <row r="10" spans="2:43" ht="18.75">
      <c r="B10" s="111" t="s">
        <v>1514</v>
      </c>
      <c r="C10" s="580"/>
      <c r="D10" s="580"/>
      <c r="E10" s="580"/>
      <c r="F10" s="580"/>
      <c r="G10" s="580"/>
      <c r="H10" s="580"/>
      <c r="I10" s="527"/>
      <c r="J10" s="527"/>
      <c r="K10" s="527"/>
      <c r="L10" s="527"/>
      <c r="M10" s="527"/>
      <c r="N10" s="527"/>
      <c r="O10" s="527"/>
      <c r="P10" s="527"/>
      <c r="Q10" s="2562" t="s">
        <v>1515</v>
      </c>
      <c r="R10" s="2562"/>
      <c r="S10"/>
      <c r="T10" s="717" t="s">
        <v>78</v>
      </c>
      <c r="U10" s="1221" t="str">
        <f>IFERROR(LOWER(LEFT(TRIM(LEFT(Q10,FIND("-",Q10)-1)),4))&amp;"-"&amp;UPPER(LEFT(TRIM(MID(Q10,FIND("-",Q10)+1,99)),4)),"")</f>
        <v>cuis-CRUD</v>
      </c>
      <c r="V10" s="527"/>
      <c r="W10" s="527"/>
      <c r="X10" s="1219"/>
      <c r="Y10" s="527"/>
      <c r="Z10" s="527"/>
      <c r="AA10" s="527"/>
      <c r="AB10" s="80"/>
      <c r="AC10" s="527"/>
      <c r="AD10" s="527"/>
      <c r="AE10" s="80"/>
      <c r="AF10" s="527"/>
      <c r="AG10" s="1219"/>
      <c r="AH10" s="80"/>
      <c r="AI10" s="527"/>
      <c r="AJ10" s="527"/>
      <c r="AK10" s="527"/>
      <c r="AL10" s="527"/>
      <c r="AM10" s="527"/>
      <c r="AN10" s="527"/>
      <c r="AO10" s="527"/>
      <c r="AP10" s="527"/>
      <c r="AQ10" s="527"/>
    </row>
    <row r="11" spans="2:43" ht="15.75">
      <c r="B11" s="1222" t="s">
        <v>1516</v>
      </c>
      <c r="C11" s="580"/>
      <c r="D11" s="580"/>
      <c r="E11" s="580"/>
      <c r="F11" s="580"/>
      <c r="G11" s="580"/>
      <c r="H11" s="580"/>
      <c r="I11" s="527"/>
      <c r="J11" s="527"/>
      <c r="K11" s="527"/>
      <c r="L11" s="527"/>
      <c r="M11" s="527"/>
      <c r="N11" s="527"/>
      <c r="O11" s="527"/>
      <c r="P11" s="527"/>
      <c r="Q11" s="2562"/>
      <c r="R11" s="2562"/>
      <c r="S11"/>
      <c r="T11" s="85"/>
      <c r="U11" s="1223" t="str">
        <f>IFERROR(LOWER(TRIM(MID(Q10, FIND("-",Q10, FIND("-",Q10)+1)+1, 999))), "")</f>
        <v>céléri branche</v>
      </c>
      <c r="V11" s="527"/>
      <c r="W11" s="527"/>
      <c r="X11" s="1219"/>
      <c r="Y11" s="527"/>
      <c r="Z11" s="527"/>
      <c r="AA11" s="527"/>
      <c r="AB11" s="80"/>
      <c r="AC11" s="527"/>
      <c r="AD11" s="527"/>
      <c r="AE11" s="80"/>
      <c r="AF11" s="527"/>
      <c r="AG11" s="1219"/>
      <c r="AH11" s="80"/>
      <c r="AI11" s="527"/>
      <c r="AJ11" s="527"/>
      <c r="AK11" s="527"/>
      <c r="AL11" s="527"/>
      <c r="AM11" s="527"/>
      <c r="AN11" s="527"/>
      <c r="AO11" s="527"/>
      <c r="AP11" s="527"/>
      <c r="AQ11" s="527"/>
    </row>
    <row r="12" spans="2:43" ht="15.75">
      <c r="B12" s="111" t="s">
        <v>1517</v>
      </c>
      <c r="C12" s="580"/>
      <c r="D12" s="580"/>
      <c r="E12" s="580"/>
      <c r="F12" s="580"/>
      <c r="G12" s="580"/>
      <c r="H12" s="580"/>
      <c r="I12" s="527"/>
      <c r="J12" s="527"/>
      <c r="K12" s="527"/>
      <c r="L12" s="527"/>
      <c r="M12" s="527"/>
      <c r="N12" s="527"/>
      <c r="O12" s="527"/>
      <c r="P12" s="527"/>
      <c r="Q12" s="527"/>
      <c r="R12" s="527"/>
      <c r="S12" s="527"/>
      <c r="T12" s="527"/>
      <c r="U12" s="527"/>
      <c r="V12" s="527"/>
      <c r="W12" s="527"/>
      <c r="X12" s="1219"/>
      <c r="Y12" s="527"/>
      <c r="Z12" s="527"/>
      <c r="AA12" s="527"/>
      <c r="AB12" s="80"/>
      <c r="AC12" s="527"/>
      <c r="AD12" s="527"/>
      <c r="AE12" s="80"/>
      <c r="AF12" s="527"/>
      <c r="AG12" s="1219"/>
      <c r="AH12" s="80"/>
      <c r="AI12" s="527"/>
      <c r="AJ12" s="527"/>
      <c r="AK12" s="527"/>
      <c r="AL12" s="527"/>
      <c r="AM12" s="527"/>
      <c r="AN12" s="527"/>
      <c r="AO12" s="527"/>
      <c r="AP12" s="527"/>
      <c r="AQ12" s="527"/>
    </row>
    <row r="13" spans="2:43" ht="15.75">
      <c r="B13" s="111" t="s">
        <v>1518</v>
      </c>
      <c r="C13" s="580"/>
      <c r="D13" s="580"/>
      <c r="E13" s="580"/>
      <c r="F13" s="580"/>
      <c r="G13" s="580"/>
      <c r="H13" s="580"/>
      <c r="I13" s="527"/>
      <c r="J13" s="527"/>
      <c r="K13" s="527"/>
      <c r="L13" s="527"/>
      <c r="M13" s="527"/>
      <c r="N13" s="527"/>
      <c r="O13" s="527"/>
      <c r="P13" s="527"/>
      <c r="Q13" s="527"/>
      <c r="R13" s="527"/>
      <c r="S13" s="527"/>
      <c r="T13" s="527"/>
      <c r="U13" s="527"/>
      <c r="V13" s="527"/>
      <c r="W13" s="527"/>
      <c r="X13" s="1219"/>
      <c r="Y13" s="527"/>
      <c r="Z13" s="527"/>
      <c r="AA13" s="527"/>
      <c r="AB13" s="80"/>
      <c r="AC13" s="527"/>
      <c r="AD13" s="527"/>
      <c r="AE13" s="80"/>
      <c r="AF13" s="527"/>
      <c r="AG13" s="1219"/>
      <c r="AH13" s="80"/>
      <c r="AI13" s="527"/>
      <c r="AJ13" s="527"/>
      <c r="AK13" s="527"/>
      <c r="AL13" s="527"/>
      <c r="AM13" s="527"/>
      <c r="AN13" s="527"/>
      <c r="AO13" s="527"/>
      <c r="AP13" s="527"/>
      <c r="AQ13" s="527"/>
    </row>
    <row r="14" spans="2:43" ht="19.5" thickBot="1">
      <c r="B14" s="111" t="s">
        <v>1519</v>
      </c>
      <c r="C14" s="580"/>
      <c r="D14" s="580"/>
      <c r="E14" s="580"/>
      <c r="F14" s="580"/>
      <c r="G14" s="580"/>
      <c r="H14" s="580"/>
      <c r="I14" s="527"/>
      <c r="J14" s="527"/>
      <c r="K14" s="527"/>
      <c r="L14" s="527"/>
      <c r="M14" s="527"/>
      <c r="N14" s="527"/>
      <c r="O14" s="527"/>
      <c r="P14" s="527"/>
      <c r="Q14" s="85"/>
      <c r="R14" s="85"/>
      <c r="S14" s="527"/>
      <c r="T14" s="527"/>
      <c r="U14" s="527"/>
      <c r="V14" s="527"/>
      <c r="W14" s="527"/>
      <c r="X14" s="1224" t="s">
        <v>1520</v>
      </c>
      <c r="Y14" s="527"/>
      <c r="AH14" s="80"/>
      <c r="AI14" s="527"/>
      <c r="AJ14" s="527"/>
      <c r="AK14" s="527"/>
      <c r="AL14" s="527"/>
      <c r="AM14" s="527"/>
      <c r="AN14" s="527"/>
      <c r="AO14" s="527"/>
      <c r="AP14" s="527"/>
      <c r="AQ14" s="527"/>
    </row>
    <row r="15" spans="2:43" ht="15.75">
      <c r="B15" s="111" t="s">
        <v>1521</v>
      </c>
      <c r="C15" s="580"/>
      <c r="D15" s="580"/>
      <c r="E15" s="580"/>
      <c r="F15" s="580"/>
      <c r="G15" s="580"/>
      <c r="H15" s="580"/>
      <c r="I15" s="527"/>
      <c r="J15" s="527"/>
      <c r="K15" s="527"/>
      <c r="L15" s="527"/>
      <c r="M15" s="527"/>
      <c r="N15" s="527"/>
      <c r="O15" s="527"/>
      <c r="P15" s="527"/>
      <c r="Q15" s="2563" t="s">
        <v>1522</v>
      </c>
      <c r="R15" s="2563"/>
      <c r="S15" s="2563"/>
      <c r="T15" s="2563"/>
      <c r="U15" s="2563"/>
      <c r="V15" s="2564" t="s">
        <v>352</v>
      </c>
      <c r="W15" s="2564"/>
      <c r="X15" s="2565" t="str">
        <f>UPPER(LEFT(Q15,1))</f>
        <v>C</v>
      </c>
      <c r="AH15" s="80"/>
      <c r="AI15" s="527"/>
      <c r="AJ15" s="527"/>
      <c r="AK15" s="527"/>
      <c r="AL15" s="527"/>
      <c r="AM15" s="527"/>
      <c r="AN15" s="527"/>
      <c r="AO15" s="527"/>
      <c r="AP15" s="527"/>
      <c r="AQ15" s="527"/>
    </row>
    <row r="16" spans="2:43" ht="15.75">
      <c r="B16" s="111" t="s">
        <v>1523</v>
      </c>
      <c r="C16" s="580"/>
      <c r="D16" s="580"/>
      <c r="E16" s="580"/>
      <c r="F16" s="580"/>
      <c r="G16" s="580"/>
      <c r="H16" s="580"/>
      <c r="I16" s="527"/>
      <c r="J16" s="527"/>
      <c r="K16" s="527"/>
      <c r="L16" s="527"/>
      <c r="M16" s="527"/>
      <c r="N16" s="527"/>
      <c r="O16" s="527"/>
      <c r="P16" s="527"/>
      <c r="Q16" s="2556"/>
      <c r="R16" s="2556"/>
      <c r="S16" s="2556"/>
      <c r="T16" s="2556"/>
      <c r="U16" s="2556"/>
      <c r="V16" s="2493"/>
      <c r="W16" s="2493"/>
      <c r="X16" s="2557"/>
      <c r="AH16" s="80"/>
      <c r="AI16" s="527"/>
      <c r="AJ16" s="527"/>
      <c r="AK16" s="527"/>
      <c r="AL16" s="527"/>
      <c r="AM16" s="527"/>
      <c r="AN16" s="527"/>
      <c r="AO16" s="527"/>
      <c r="AP16" s="527"/>
      <c r="AQ16" s="527"/>
    </row>
    <row r="17" spans="2:43" ht="15.75">
      <c r="B17" s="111" t="s">
        <v>1524</v>
      </c>
      <c r="C17" s="580"/>
      <c r="D17" s="580"/>
      <c r="E17" s="580"/>
      <c r="F17" s="580"/>
      <c r="G17" s="580"/>
      <c r="H17" s="580"/>
      <c r="I17" s="527"/>
      <c r="J17" s="527"/>
      <c r="K17" s="527"/>
      <c r="L17" s="527"/>
      <c r="M17" s="527"/>
      <c r="N17" s="527"/>
      <c r="O17" s="527"/>
      <c r="P17" s="527"/>
      <c r="Q17" s="85"/>
      <c r="R17" s="85"/>
      <c r="S17" s="85"/>
      <c r="T17" s="85"/>
      <c r="V17" s="85"/>
      <c r="W17" s="945" t="str">
        <f>X15&amp;"  Formule ►"</f>
        <v>C  Formule ►</v>
      </c>
      <c r="X17" s="75" t="str">
        <f ca="1">_xlfn.FORMULATEXT(X15)</f>
        <v>=MAJUSCULE(GAUCHE(Q15;1))</v>
      </c>
      <c r="Y17" s="85"/>
      <c r="Z17" s="85"/>
      <c r="AA17" s="85"/>
      <c r="AB17" s="85"/>
      <c r="AC17" s="85"/>
      <c r="AD17" s="85"/>
      <c r="AE17" s="85"/>
      <c r="AF17" s="85"/>
      <c r="AG17" s="85"/>
      <c r="AH17" s="80"/>
      <c r="AI17" s="527"/>
      <c r="AJ17" s="527"/>
      <c r="AK17" s="527"/>
      <c r="AL17" s="527"/>
      <c r="AM17" s="527"/>
      <c r="AN17" s="527"/>
      <c r="AO17" s="527"/>
      <c r="AP17" s="527"/>
      <c r="AQ17" s="527"/>
    </row>
    <row r="18" spans="2:43" ht="19.5" thickBot="1">
      <c r="B18" s="111" t="s">
        <v>1525</v>
      </c>
      <c r="C18" s="580"/>
      <c r="D18" s="580"/>
      <c r="E18" s="580"/>
      <c r="F18" s="580"/>
      <c r="G18" s="580"/>
      <c r="H18" s="580"/>
      <c r="I18" s="527"/>
      <c r="J18" s="527"/>
      <c r="K18" s="527"/>
      <c r="L18" s="527"/>
      <c r="M18" s="527"/>
      <c r="N18" s="527"/>
      <c r="O18" s="527"/>
      <c r="P18" s="527"/>
      <c r="Q18" s="527"/>
      <c r="R18" s="527"/>
      <c r="S18" s="80"/>
      <c r="T18" s="527"/>
      <c r="U18" s="527"/>
      <c r="V18" s="80"/>
      <c r="W18" s="527"/>
      <c r="X18" s="1224" t="s">
        <v>1526</v>
      </c>
      <c r="Y18" s="527"/>
      <c r="Z18" s="527"/>
      <c r="AA18" s="527"/>
      <c r="AB18" s="80"/>
      <c r="AC18" s="527"/>
      <c r="AD18" s="527"/>
      <c r="AE18" s="80"/>
      <c r="AF18" s="527"/>
      <c r="AG18" s="1219"/>
      <c r="AH18" s="80"/>
      <c r="AI18" s="527"/>
      <c r="AJ18" s="527"/>
      <c r="AK18" s="527"/>
      <c r="AL18" s="527"/>
      <c r="AM18" s="527"/>
      <c r="AN18" s="527"/>
      <c r="AO18" s="527"/>
      <c r="AP18" s="527"/>
      <c r="AQ18" s="527"/>
    </row>
    <row r="19" spans="2:43" ht="18.75">
      <c r="B19" s="1222" t="s">
        <v>1527</v>
      </c>
      <c r="C19" s="580"/>
      <c r="D19" s="580"/>
      <c r="E19" s="580"/>
      <c r="F19" s="580"/>
      <c r="G19" s="580"/>
      <c r="H19" s="580"/>
      <c r="I19" s="527"/>
      <c r="J19" s="527"/>
      <c r="K19" s="527"/>
      <c r="L19" s="527"/>
      <c r="M19" s="527"/>
      <c r="N19" s="527"/>
      <c r="O19" s="527"/>
      <c r="P19" s="527"/>
      <c r="Q19" s="2563" t="s">
        <v>1522</v>
      </c>
      <c r="R19" s="2563"/>
      <c r="S19" s="2563"/>
      <c r="T19" s="2563"/>
      <c r="U19" s="2563"/>
      <c r="V19" s="2564" t="s">
        <v>352</v>
      </c>
      <c r="W19" s="2564"/>
      <c r="X19" s="1225" t="str">
        <f>IFERROR(LOWER(LEFT(TRIM(LEFT(V19,FIND("-",V19)-1)),4))&amp;"-"&amp;UPPER(LEFT(TRIM(MID(V19,FIND("-",V19)+1,99)),4)),"")</f>
        <v>pâti--ENT</v>
      </c>
      <c r="Y19" s="527"/>
      <c r="Z19" s="77" t="str">
        <f ca="1">X19&amp;"  Formule ► "&amp;_xlfn.FORMULATEXT(X19)</f>
        <v>pâti--ENT  Formule ► =SIERREUR(MINUSCULE(GAUCHE(SUPPRESPACE(GAUCHE(V19;TROUVE("-";V19)-1));4))&amp;"-"&amp;MAJUSCULE(GAUCHE(SUPPRESPACE(STXT(V19;TROUVE("-";V19)+1;99));4));"")</v>
      </c>
      <c r="AA19" s="77"/>
      <c r="AB19" s="77"/>
      <c r="AC19" s="77"/>
      <c r="AD19" s="77"/>
      <c r="AE19" s="77"/>
      <c r="AF19" s="77"/>
      <c r="AG19" s="77"/>
      <c r="AH19" s="80"/>
      <c r="AI19" s="527"/>
      <c r="AJ19" s="527"/>
      <c r="AK19" s="527"/>
      <c r="AL19" s="527"/>
      <c r="AM19" s="527"/>
      <c r="AN19" s="527"/>
      <c r="AO19" s="527"/>
      <c r="AP19" s="527"/>
      <c r="AQ19" s="527"/>
    </row>
    <row r="20" spans="2:43" ht="15.75">
      <c r="B20" s="25" t="s">
        <v>1528</v>
      </c>
      <c r="C20" s="580"/>
      <c r="D20" s="580"/>
      <c r="E20" s="580"/>
      <c r="F20" s="580"/>
      <c r="G20" s="580"/>
      <c r="H20" s="580"/>
      <c r="I20" s="527"/>
      <c r="J20" s="527"/>
      <c r="K20" s="527"/>
      <c r="L20" s="527"/>
      <c r="M20" s="527"/>
      <c r="N20" s="527"/>
      <c r="O20" s="527"/>
      <c r="P20" s="527"/>
      <c r="Q20" s="2556"/>
      <c r="R20" s="2556"/>
      <c r="S20" s="2556"/>
      <c r="T20" s="2556"/>
      <c r="U20" s="2556"/>
      <c r="V20" s="2493"/>
      <c r="W20" s="2493"/>
      <c r="X20" s="1226" t="str">
        <f>IFERROR(LOWER(TRIM(MID(V19, FIND("-",V19, FIND("-",V19)+1)+1, 999))), "")</f>
        <v>entremet</v>
      </c>
      <c r="Y20" s="527"/>
      <c r="Z20" s="77" t="str">
        <f ca="1">X20&amp;"  Formule ► "&amp;_xlfn.FORMULATEXT(X20)</f>
        <v>entremet  Formule ► =SIERREUR(MINUSCULE(SUPPRESPACE(STXT(V19; TROUVE("-";V19; TROUVE("-";V19)+1)+1; 999))); "")</v>
      </c>
      <c r="AA20" s="77"/>
      <c r="AB20" s="77"/>
      <c r="AC20" s="77"/>
      <c r="AD20" s="77"/>
      <c r="AE20" s="77"/>
      <c r="AF20" s="77"/>
      <c r="AG20" s="77"/>
      <c r="AH20" s="80"/>
      <c r="AI20" s="527"/>
      <c r="AJ20" s="527"/>
      <c r="AK20" s="527"/>
      <c r="AL20" s="527"/>
      <c r="AM20" s="527"/>
      <c r="AN20" s="527"/>
      <c r="AO20" s="527"/>
      <c r="AP20" s="527"/>
      <c r="AQ20" s="527"/>
    </row>
    <row r="21" spans="2:43" ht="18.75">
      <c r="B21" s="81" t="s">
        <v>1529</v>
      </c>
      <c r="C21" s="527"/>
      <c r="D21" s="527"/>
      <c r="E21" s="527"/>
      <c r="F21" s="527"/>
      <c r="G21" s="527"/>
      <c r="H21" s="527"/>
      <c r="I21" s="527"/>
      <c r="J21" s="527"/>
      <c r="K21" s="527"/>
      <c r="L21" s="527"/>
      <c r="M21" s="527"/>
      <c r="N21" s="527"/>
      <c r="O21" s="527"/>
      <c r="P21" s="527"/>
      <c r="Q21" s="527"/>
      <c r="R21" s="527"/>
      <c r="S21" s="527"/>
      <c r="T21" s="527"/>
      <c r="U21" s="527"/>
      <c r="V21" s="527"/>
      <c r="W21" s="527"/>
      <c r="X21" s="1219"/>
      <c r="Y21" s="527"/>
      <c r="Z21" s="77"/>
      <c r="AA21" s="77"/>
      <c r="AB21" s="77"/>
      <c r="AC21" s="77"/>
      <c r="AD21" s="77"/>
      <c r="AE21" s="77"/>
      <c r="AF21" s="77"/>
      <c r="AG21" s="77"/>
      <c r="AH21" s="80"/>
      <c r="AI21" s="527"/>
      <c r="AJ21" s="527"/>
      <c r="AK21" s="527"/>
      <c r="AL21" s="527"/>
      <c r="AM21" s="527"/>
      <c r="AN21" s="527"/>
      <c r="AO21" s="527"/>
      <c r="AP21" s="527"/>
      <c r="AQ21" s="527"/>
    </row>
    <row r="22" spans="2:43" ht="15.75">
      <c r="B22" s="583" t="s">
        <v>1530</v>
      </c>
      <c r="C22" s="527"/>
      <c r="D22" s="527"/>
      <c r="E22" s="527"/>
      <c r="F22" s="527"/>
      <c r="G22" s="527"/>
      <c r="H22" s="527"/>
      <c r="I22" s="527"/>
      <c r="J22" s="527"/>
      <c r="K22" s="527"/>
      <c r="L22" s="527"/>
      <c r="M22" s="527"/>
      <c r="N22" s="527"/>
      <c r="O22" s="527"/>
      <c r="P22" s="527"/>
      <c r="Q22" s="527"/>
      <c r="R22" s="527"/>
      <c r="S22" s="527"/>
      <c r="T22" s="527"/>
      <c r="U22" s="527"/>
      <c r="V22" s="527"/>
      <c r="W22" s="527"/>
      <c r="X22" s="1219"/>
      <c r="Y22" s="527"/>
      <c r="Z22" s="527"/>
      <c r="AA22" s="527"/>
      <c r="AB22" s="80"/>
      <c r="AC22" s="527"/>
      <c r="AD22" s="527"/>
      <c r="AE22" s="80"/>
      <c r="AF22" s="527"/>
      <c r="AG22" s="1219"/>
      <c r="AH22" s="80"/>
      <c r="AI22" s="527"/>
      <c r="AJ22" s="527"/>
      <c r="AK22" s="527"/>
      <c r="AL22" s="527"/>
      <c r="AM22" s="527"/>
      <c r="AN22" s="527"/>
      <c r="AO22" s="527"/>
      <c r="AP22" s="527"/>
      <c r="AQ22" s="527"/>
    </row>
    <row r="23" spans="2:43" ht="15.75">
      <c r="B23" s="1227" t="s">
        <v>1531</v>
      </c>
      <c r="C23" s="527"/>
      <c r="D23" s="527"/>
      <c r="E23" s="527"/>
      <c r="F23" s="527"/>
      <c r="G23" s="527"/>
      <c r="H23" s="527"/>
      <c r="I23" s="527"/>
      <c r="J23" s="527"/>
      <c r="K23" s="527"/>
      <c r="L23" s="527"/>
      <c r="M23" s="527"/>
      <c r="N23" s="527"/>
      <c r="O23" s="527"/>
      <c r="P23" s="527"/>
      <c r="Q23" s="527"/>
      <c r="R23" s="527"/>
      <c r="S23" s="527"/>
      <c r="T23" s="527"/>
      <c r="U23" s="527"/>
      <c r="V23" s="527"/>
      <c r="W23" s="527"/>
      <c r="X23" s="1219"/>
      <c r="Y23" s="527"/>
      <c r="Z23" s="527"/>
      <c r="AA23" s="527"/>
      <c r="AB23" s="80"/>
      <c r="AC23" s="527"/>
      <c r="AD23" s="527"/>
      <c r="AE23" s="80"/>
      <c r="AF23" s="527"/>
      <c r="AG23" s="1219"/>
      <c r="AH23" s="80"/>
      <c r="AI23" s="527"/>
      <c r="AJ23" s="527"/>
      <c r="AK23" s="527"/>
      <c r="AL23" s="527"/>
      <c r="AM23" s="527"/>
      <c r="AN23" s="527"/>
      <c r="AO23" s="527"/>
      <c r="AP23" s="527"/>
      <c r="AQ23" s="527"/>
    </row>
    <row r="24" spans="2:43" ht="15.75">
      <c r="B24" s="956" t="s">
        <v>1532</v>
      </c>
      <c r="C24" s="527"/>
      <c r="D24" s="527"/>
      <c r="E24" s="527"/>
      <c r="F24" s="527"/>
      <c r="G24" s="527"/>
      <c r="H24" s="527"/>
      <c r="I24" s="527"/>
      <c r="J24" s="527"/>
      <c r="K24" s="527"/>
      <c r="L24" s="527"/>
      <c r="M24" s="527"/>
      <c r="N24" s="527"/>
      <c r="O24" s="527"/>
      <c r="P24" s="527"/>
      <c r="Q24" s="527"/>
      <c r="R24" s="527"/>
      <c r="S24" s="527"/>
      <c r="T24" s="527"/>
      <c r="U24" s="527"/>
      <c r="V24" s="527"/>
      <c r="W24" s="527"/>
      <c r="X24" s="527"/>
      <c r="Y24" s="527"/>
      <c r="Z24" s="527"/>
      <c r="AA24" s="527"/>
      <c r="AB24" s="527"/>
      <c r="AC24" s="527"/>
      <c r="AD24" s="527"/>
      <c r="AE24" s="527"/>
      <c r="AF24" s="527"/>
      <c r="AG24" s="527"/>
      <c r="AH24" s="527"/>
      <c r="AI24" s="527"/>
      <c r="AJ24" s="527"/>
      <c r="AK24" s="527"/>
      <c r="AL24" s="527"/>
      <c r="AM24" s="527"/>
      <c r="AN24" s="527"/>
      <c r="AO24" s="527"/>
      <c r="AP24" s="527"/>
      <c r="AQ24" s="527"/>
    </row>
    <row r="25" spans="2:43" ht="15.75">
      <c r="B25" s="527"/>
      <c r="C25" s="527"/>
      <c r="D25" s="527"/>
      <c r="E25" s="527"/>
      <c r="F25" s="527"/>
      <c r="G25" s="527"/>
      <c r="H25" s="527"/>
      <c r="I25" s="527"/>
      <c r="J25" s="527"/>
      <c r="K25" s="527"/>
      <c r="L25" s="85"/>
      <c r="M25" s="85"/>
      <c r="N25" s="85"/>
      <c r="O25" s="85"/>
      <c r="P25" s="527"/>
      <c r="Q25" s="527"/>
      <c r="R25" s="527"/>
      <c r="S25" s="527"/>
      <c r="T25" s="527"/>
      <c r="U25" s="527"/>
      <c r="V25" s="527"/>
      <c r="W25" s="527"/>
      <c r="X25" s="527"/>
      <c r="Y25" s="527"/>
      <c r="Z25" s="527"/>
      <c r="AA25" s="527"/>
      <c r="AB25" s="80"/>
      <c r="AC25" s="85"/>
      <c r="AD25" s="85"/>
      <c r="AE25" s="80"/>
      <c r="AF25" s="85"/>
      <c r="AG25" s="85"/>
      <c r="AH25" s="80"/>
      <c r="AI25" s="1228"/>
      <c r="AJ25" s="1228"/>
      <c r="AK25" s="527"/>
      <c r="AL25" s="527"/>
      <c r="AM25" s="527"/>
      <c r="AN25" s="527"/>
      <c r="AO25" s="527"/>
      <c r="AP25" s="527"/>
      <c r="AQ25" s="527"/>
    </row>
    <row r="26" spans="2:43" ht="15.75" thickBot="1">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0"/>
      <c r="AC26" s="85"/>
      <c r="AD26" s="85"/>
      <c r="AE26" s="80"/>
      <c r="AF26" s="85"/>
      <c r="AG26" s="85"/>
      <c r="AH26" s="80"/>
      <c r="AI26" s="527"/>
      <c r="AJ26" s="527"/>
      <c r="AK26" s="527"/>
      <c r="AL26" s="527"/>
      <c r="AM26" s="527"/>
      <c r="AN26" s="527"/>
      <c r="AO26" s="527"/>
      <c r="AP26" s="527"/>
      <c r="AQ26" s="527"/>
    </row>
    <row r="27" spans="2:43">
      <c r="B27" s="2566" t="s">
        <v>1533</v>
      </c>
      <c r="C27" s="2566"/>
      <c r="D27" s="85"/>
      <c r="E27" s="2564" t="s">
        <v>1533</v>
      </c>
      <c r="F27" s="2564"/>
      <c r="G27" s="85"/>
      <c r="H27" s="2568" t="s">
        <v>1533</v>
      </c>
      <c r="I27" s="2568"/>
      <c r="J27" s="85"/>
      <c r="K27" s="2570" t="s">
        <v>1533</v>
      </c>
      <c r="L27" s="2570"/>
      <c r="M27" s="85"/>
      <c r="N27" s="2572" t="s">
        <v>1533</v>
      </c>
      <c r="O27" s="2572"/>
      <c r="P27" s="85"/>
      <c r="Q27" s="2574" t="s">
        <v>1533</v>
      </c>
      <c r="R27" s="2574"/>
      <c r="S27" s="85"/>
      <c r="T27" s="2576" t="s">
        <v>1533</v>
      </c>
      <c r="U27" s="2576"/>
      <c r="V27" s="85"/>
      <c r="W27" s="2578" t="s">
        <v>1533</v>
      </c>
      <c r="X27" s="2578"/>
      <c r="Y27" s="85"/>
      <c r="Z27" s="2579" t="s">
        <v>1533</v>
      </c>
      <c r="AA27" s="2579"/>
      <c r="AB27" s="80"/>
      <c r="AC27" s="2581" t="s">
        <v>1533</v>
      </c>
      <c r="AD27" s="2581"/>
      <c r="AE27" s="80"/>
      <c r="AF27" s="2583" t="s">
        <v>1533</v>
      </c>
      <c r="AG27" s="2583"/>
      <c r="AH27" s="80"/>
      <c r="AI27" s="2585" t="s">
        <v>1534</v>
      </c>
      <c r="AJ27" s="2585"/>
      <c r="AL27" s="2585" t="s">
        <v>1534</v>
      </c>
      <c r="AM27" s="2585"/>
      <c r="AO27" s="527"/>
      <c r="AP27" s="527"/>
    </row>
    <row r="28" spans="2:43">
      <c r="B28" s="2567"/>
      <c r="C28" s="2567"/>
      <c r="D28" s="85"/>
      <c r="E28" s="2493"/>
      <c r="F28" s="2493"/>
      <c r="G28" s="85"/>
      <c r="H28" s="2569"/>
      <c r="I28" s="2569"/>
      <c r="J28" s="85"/>
      <c r="K28" s="2571"/>
      <c r="L28" s="2571"/>
      <c r="M28" s="85"/>
      <c r="N28" s="2573"/>
      <c r="O28" s="2573"/>
      <c r="P28" s="85"/>
      <c r="Q28" s="2575"/>
      <c r="R28" s="2575"/>
      <c r="S28" s="85"/>
      <c r="T28" s="2577"/>
      <c r="U28" s="2577"/>
      <c r="V28" s="85"/>
      <c r="W28" s="2562"/>
      <c r="X28" s="2562"/>
      <c r="Y28" s="85"/>
      <c r="Z28" s="2580"/>
      <c r="AA28" s="2580"/>
      <c r="AB28" s="80"/>
      <c r="AC28" s="2582"/>
      <c r="AD28" s="2582"/>
      <c r="AE28" s="80"/>
      <c r="AF28" s="2584"/>
      <c r="AG28" s="2584"/>
      <c r="AH28" s="80"/>
      <c r="AI28" s="2585"/>
      <c r="AJ28" s="2585"/>
      <c r="AL28" s="2585"/>
      <c r="AM28" s="2585"/>
      <c r="AO28" s="527"/>
      <c r="AP28" s="527"/>
    </row>
    <row r="29" spans="2:43" ht="16.5" thickBot="1">
      <c r="B29" s="1229" t="s">
        <v>1535</v>
      </c>
      <c r="C29" s="1230"/>
      <c r="D29" s="527"/>
      <c r="E29" s="1229"/>
      <c r="F29" s="1230"/>
      <c r="G29" s="527"/>
      <c r="H29" s="1229"/>
      <c r="I29" s="1230"/>
      <c r="J29" s="527"/>
      <c r="K29" s="1229"/>
      <c r="L29" s="1230"/>
      <c r="M29" s="527"/>
      <c r="N29" s="1229"/>
      <c r="O29" s="1230"/>
      <c r="P29" s="527"/>
      <c r="Q29" s="1229" t="s">
        <v>1535</v>
      </c>
      <c r="R29" s="1230"/>
      <c r="S29" s="527"/>
      <c r="T29" s="1229" t="s">
        <v>1535</v>
      </c>
      <c r="U29" s="1230"/>
      <c r="V29" s="527"/>
      <c r="W29" s="1229" t="s">
        <v>1535</v>
      </c>
      <c r="X29" s="1230"/>
      <c r="Y29" s="527"/>
      <c r="Z29" s="1229" t="s">
        <v>1535</v>
      </c>
      <c r="AA29" s="1230"/>
      <c r="AB29" s="80"/>
      <c r="AC29" s="1229"/>
      <c r="AD29" s="1230"/>
      <c r="AE29" s="80"/>
      <c r="AF29" s="1229"/>
      <c r="AG29" s="1230"/>
      <c r="AH29" s="80"/>
      <c r="AL29" s="527"/>
      <c r="AM29" s="527"/>
      <c r="AO29" s="527"/>
      <c r="AP29" s="527"/>
    </row>
    <row r="30" spans="2:43">
      <c r="B30" s="2566" t="s">
        <v>1536</v>
      </c>
      <c r="C30" s="2566"/>
      <c r="E30" s="2586" t="s">
        <v>1537</v>
      </c>
      <c r="F30" s="2586"/>
      <c r="H30" s="2568" t="s">
        <v>1538</v>
      </c>
      <c r="I30" s="2568"/>
      <c r="K30" s="2570" t="s">
        <v>1539</v>
      </c>
      <c r="L30" s="2570"/>
      <c r="N30" s="2572" t="s">
        <v>1540</v>
      </c>
      <c r="O30" s="2572"/>
      <c r="Q30" s="2574" t="s">
        <v>1541</v>
      </c>
      <c r="R30" s="2574"/>
      <c r="T30" s="2576" t="s">
        <v>1542</v>
      </c>
      <c r="U30" s="2576"/>
      <c r="W30" s="2578" t="s">
        <v>1543</v>
      </c>
      <c r="X30" s="2578"/>
      <c r="Z30" s="2579" t="s">
        <v>1544</v>
      </c>
      <c r="AA30" s="2579"/>
      <c r="AC30" s="2581" t="s">
        <v>1545</v>
      </c>
      <c r="AD30" s="2581"/>
      <c r="AF30" s="2583" t="s">
        <v>1546</v>
      </c>
      <c r="AG30" s="2583"/>
      <c r="AI30" s="2596" t="s">
        <v>1547</v>
      </c>
      <c r="AJ30" s="2596"/>
      <c r="AL30" s="527"/>
      <c r="AM30" s="527"/>
      <c r="AO30" s="527"/>
      <c r="AP30" s="527"/>
    </row>
    <row r="31" spans="2:43">
      <c r="B31" s="2567"/>
      <c r="C31" s="2567"/>
      <c r="E31" s="2587"/>
      <c r="F31" s="2587"/>
      <c r="H31" s="2569"/>
      <c r="I31" s="2569"/>
      <c r="K31" s="2571"/>
      <c r="L31" s="2571"/>
      <c r="N31" s="2573"/>
      <c r="O31" s="2573"/>
      <c r="Q31" s="2575"/>
      <c r="R31" s="2575"/>
      <c r="T31" s="2577"/>
      <c r="U31" s="2577"/>
      <c r="W31" s="2562"/>
      <c r="X31" s="2562"/>
      <c r="Z31" s="2580"/>
      <c r="AA31" s="2580"/>
      <c r="AC31" s="2582"/>
      <c r="AD31" s="2582"/>
      <c r="AF31" s="2584"/>
      <c r="AG31" s="2584"/>
      <c r="AI31" s="2596"/>
      <c r="AJ31" s="2596"/>
      <c r="AL31" s="527"/>
      <c r="AM31" s="527"/>
      <c r="AO31" s="561">
        <v>1</v>
      </c>
      <c r="AP31" s="561">
        <v>1</v>
      </c>
    </row>
    <row r="32" spans="2:43" ht="16.5" thickBot="1">
      <c r="Q32" s="1231"/>
      <c r="R32" s="1231"/>
      <c r="AL32" s="527"/>
      <c r="AM32" s="527"/>
      <c r="AO32" s="1232" t="s">
        <v>1548</v>
      </c>
      <c r="AP32" s="527"/>
    </row>
    <row r="33" spans="2:42" ht="15.75">
      <c r="B33" s="2597" t="s">
        <v>1549</v>
      </c>
      <c r="C33" s="2597"/>
      <c r="E33" s="2564" t="s">
        <v>1550</v>
      </c>
      <c r="F33" s="2564"/>
      <c r="H33" s="2568" t="s">
        <v>1551</v>
      </c>
      <c r="I33" s="2568"/>
      <c r="K33" s="2570" t="s">
        <v>1552</v>
      </c>
      <c r="L33" s="2570"/>
      <c r="N33" s="2572" t="s">
        <v>1553</v>
      </c>
      <c r="O33" s="2572"/>
      <c r="Q33" s="2574" t="s">
        <v>1554</v>
      </c>
      <c r="R33" s="2574"/>
      <c r="T33" s="2576" t="s">
        <v>1555</v>
      </c>
      <c r="U33" s="2576"/>
      <c r="W33" s="2578" t="s">
        <v>1556</v>
      </c>
      <c r="X33" s="2578"/>
      <c r="Z33" s="2579" t="s">
        <v>1557</v>
      </c>
      <c r="AA33" s="2579"/>
      <c r="AC33" s="2581" t="s">
        <v>1558</v>
      </c>
      <c r="AD33" s="2581"/>
      <c r="AF33" s="2583" t="s">
        <v>1559</v>
      </c>
      <c r="AG33" s="2583"/>
      <c r="AI33" s="2577" t="s">
        <v>1560</v>
      </c>
      <c r="AJ33" s="2577"/>
      <c r="AL33" s="2562" t="s">
        <v>1561</v>
      </c>
      <c r="AM33" s="2562"/>
      <c r="AO33" s="2588" t="s">
        <v>1562</v>
      </c>
      <c r="AP33" s="2588"/>
    </row>
    <row r="34" spans="2:42">
      <c r="B34" s="2595"/>
      <c r="C34" s="2595"/>
      <c r="E34" s="2493"/>
      <c r="F34" s="2493"/>
      <c r="H34" s="2569"/>
      <c r="I34" s="2569"/>
      <c r="K34" s="2571"/>
      <c r="L34" s="2571"/>
      <c r="N34" s="2573"/>
      <c r="O34" s="2573"/>
      <c r="Q34" s="2575"/>
      <c r="R34" s="2575"/>
      <c r="T34" s="2577"/>
      <c r="U34" s="2577"/>
      <c r="W34" s="2562"/>
      <c r="X34" s="2562"/>
      <c r="Z34" s="2580"/>
      <c r="AA34" s="2580"/>
      <c r="AC34" s="2582"/>
      <c r="AD34" s="2582"/>
      <c r="AF34" s="2584"/>
      <c r="AG34" s="2584"/>
      <c r="AI34" s="2577"/>
      <c r="AJ34" s="2577"/>
      <c r="AL34" s="2562"/>
      <c r="AM34" s="2562"/>
      <c r="AO34" s="2589" t="s">
        <v>1563</v>
      </c>
      <c r="AP34" s="2590"/>
    </row>
    <row r="35" spans="2:42" ht="15.75" thickBot="1">
      <c r="Q35" s="1231"/>
      <c r="R35" s="1231"/>
      <c r="AO35" s="2591"/>
      <c r="AP35" s="2592"/>
    </row>
    <row r="36" spans="2:42">
      <c r="B36" s="2598" t="s">
        <v>1564</v>
      </c>
      <c r="C36" s="2598"/>
      <c r="E36" s="2586" t="s">
        <v>1565</v>
      </c>
      <c r="F36" s="2586"/>
      <c r="H36" s="2568" t="s">
        <v>1566</v>
      </c>
      <c r="I36" s="2568"/>
      <c r="K36" s="2570" t="s">
        <v>1567</v>
      </c>
      <c r="L36" s="2570"/>
      <c r="N36" s="2572" t="s">
        <v>1568</v>
      </c>
      <c r="O36" s="2572"/>
      <c r="Q36" s="2574" t="s">
        <v>1569</v>
      </c>
      <c r="R36" s="2574"/>
      <c r="T36" s="2576" t="s">
        <v>1570</v>
      </c>
      <c r="U36" s="2576"/>
      <c r="W36" s="2578" t="s">
        <v>1571</v>
      </c>
      <c r="X36" s="2578"/>
      <c r="Z36" s="2579" t="s">
        <v>1572</v>
      </c>
      <c r="AA36" s="2579"/>
      <c r="AC36" s="2581" t="s">
        <v>1573</v>
      </c>
      <c r="AD36" s="2581"/>
      <c r="AF36" s="2583" t="s">
        <v>1574</v>
      </c>
      <c r="AG36" s="2583"/>
      <c r="AI36" s="2580" t="s">
        <v>1575</v>
      </c>
      <c r="AJ36" s="2580"/>
      <c r="AL36" s="2595" t="s">
        <v>1576</v>
      </c>
      <c r="AM36" s="2595"/>
      <c r="AO36" s="2593"/>
      <c r="AP36" s="2594"/>
    </row>
    <row r="37" spans="2:42" ht="15.75">
      <c r="B37" s="2599"/>
      <c r="C37" s="2599"/>
      <c r="E37" s="2587"/>
      <c r="F37" s="2587"/>
      <c r="H37" s="2569"/>
      <c r="I37" s="2569"/>
      <c r="K37" s="2571"/>
      <c r="L37" s="2571"/>
      <c r="N37" s="2573"/>
      <c r="O37" s="2573"/>
      <c r="Q37" s="2575"/>
      <c r="R37" s="2575"/>
      <c r="T37" s="2577"/>
      <c r="U37" s="2577"/>
      <c r="W37" s="2562"/>
      <c r="X37" s="2562"/>
      <c r="Z37" s="2580"/>
      <c r="AA37" s="2580"/>
      <c r="AC37" s="2582"/>
      <c r="AD37" s="2582"/>
      <c r="AF37" s="2584"/>
      <c r="AG37" s="2584"/>
      <c r="AI37" s="2580"/>
      <c r="AJ37" s="2580"/>
      <c r="AL37" s="2595"/>
      <c r="AM37" s="2595"/>
      <c r="AO37" s="1233" t="s">
        <v>1577</v>
      </c>
      <c r="AP37" s="1233"/>
    </row>
    <row r="38" spans="2:42" ht="15.75" thickBot="1">
      <c r="H38"/>
      <c r="I38"/>
      <c r="Q38" s="1231"/>
      <c r="R38" s="1231"/>
      <c r="AO38" s="2606" t="s">
        <v>1578</v>
      </c>
      <c r="AP38" s="2607"/>
    </row>
    <row r="39" spans="2:42">
      <c r="B39" s="2610" t="s">
        <v>1579</v>
      </c>
      <c r="C39" s="2610"/>
      <c r="E39" s="2564" t="s">
        <v>1580</v>
      </c>
      <c r="F39" s="2564"/>
      <c r="H39" s="2568" t="s">
        <v>1581</v>
      </c>
      <c r="I39" s="2568"/>
      <c r="K39" s="2570" t="s">
        <v>1582</v>
      </c>
      <c r="L39" s="2570"/>
      <c r="N39" s="2572" t="s">
        <v>1583</v>
      </c>
      <c r="O39" s="2572"/>
      <c r="Q39" s="2574" t="s">
        <v>1584</v>
      </c>
      <c r="R39" s="2574"/>
      <c r="T39" s="2576" t="s">
        <v>1585</v>
      </c>
      <c r="U39" s="2576"/>
      <c r="W39" s="2578" t="s">
        <v>1586</v>
      </c>
      <c r="X39" s="2578"/>
      <c r="Z39" s="2579" t="s">
        <v>1587</v>
      </c>
      <c r="AA39" s="2579"/>
      <c r="AC39" s="2581" t="s">
        <v>1588</v>
      </c>
      <c r="AD39" s="2581"/>
      <c r="AF39" s="2583" t="s">
        <v>1589</v>
      </c>
      <c r="AG39" s="2583"/>
      <c r="AI39" s="2600" t="s">
        <v>1590</v>
      </c>
      <c r="AJ39" s="2600"/>
      <c r="AL39" s="2601" t="s">
        <v>1591</v>
      </c>
      <c r="AM39" s="2601"/>
      <c r="AO39" s="2608"/>
      <c r="AP39" s="2609"/>
    </row>
    <row r="40" spans="2:42">
      <c r="B40" s="2611"/>
      <c r="C40" s="2611"/>
      <c r="E40" s="2493"/>
      <c r="F40" s="2493"/>
      <c r="H40" s="2569"/>
      <c r="I40" s="2569"/>
      <c r="K40" s="2571"/>
      <c r="L40" s="2571"/>
      <c r="N40" s="2573"/>
      <c r="O40" s="2573"/>
      <c r="Q40" s="2575"/>
      <c r="R40" s="2575"/>
      <c r="T40" s="2577"/>
      <c r="U40" s="2577"/>
      <c r="W40" s="2562"/>
      <c r="X40" s="2562"/>
      <c r="Z40" s="2580"/>
      <c r="AA40" s="2580"/>
      <c r="AC40" s="2582"/>
      <c r="AD40" s="2582"/>
      <c r="AF40" s="2584"/>
      <c r="AG40" s="2584"/>
      <c r="AI40" s="2600"/>
      <c r="AJ40" s="2600"/>
      <c r="AL40" s="2601"/>
      <c r="AM40" s="2601"/>
      <c r="AO40" s="1234">
        <v>1</v>
      </c>
      <c r="AP40" s="1234">
        <v>1</v>
      </c>
    </row>
    <row r="41" spans="2:42" ht="15.75" thickBot="1">
      <c r="Q41" s="1231"/>
      <c r="R41" s="1231"/>
      <c r="AO41" s="2602" t="s">
        <v>1592</v>
      </c>
      <c r="AP41" s="2603"/>
    </row>
    <row r="42" spans="2:42">
      <c r="B42" s="2604" t="s">
        <v>1593</v>
      </c>
      <c r="C42" s="2604"/>
      <c r="E42" s="2564" t="s">
        <v>1594</v>
      </c>
      <c r="F42" s="2564"/>
      <c r="H42" s="2568" t="s">
        <v>1595</v>
      </c>
      <c r="I42" s="2568"/>
      <c r="K42" s="2570" t="s">
        <v>1596</v>
      </c>
      <c r="L42" s="2570"/>
      <c r="N42" s="2572" t="s">
        <v>1597</v>
      </c>
      <c r="O42" s="2572"/>
      <c r="Q42" s="2574" t="s">
        <v>1598</v>
      </c>
      <c r="R42" s="2574"/>
      <c r="T42" s="2576" t="s">
        <v>1599</v>
      </c>
      <c r="U42" s="2576"/>
      <c r="W42" s="2578" t="s">
        <v>1600</v>
      </c>
      <c r="X42" s="2578"/>
      <c r="Z42" s="2579" t="s">
        <v>1601</v>
      </c>
      <c r="AA42" s="2579"/>
      <c r="AC42" s="2581" t="s">
        <v>1602</v>
      </c>
      <c r="AD42" s="2581"/>
      <c r="AF42" s="2583" t="s">
        <v>1603</v>
      </c>
      <c r="AG42" s="2583"/>
      <c r="AI42" s="2612" t="s">
        <v>1604</v>
      </c>
      <c r="AJ42" s="2612"/>
      <c r="AL42" s="2613" t="s">
        <v>1605</v>
      </c>
      <c r="AM42" s="2613"/>
      <c r="AO42" s="2614" t="s">
        <v>1606</v>
      </c>
      <c r="AP42" s="2615"/>
    </row>
    <row r="43" spans="2:42">
      <c r="B43" s="2605"/>
      <c r="C43" s="2605"/>
      <c r="E43" s="2493"/>
      <c r="F43" s="2493"/>
      <c r="H43" s="2569"/>
      <c r="I43" s="2569"/>
      <c r="K43" s="2571"/>
      <c r="L43" s="2571"/>
      <c r="N43" s="2573"/>
      <c r="O43" s="2573"/>
      <c r="Q43" s="2575"/>
      <c r="R43" s="2575"/>
      <c r="T43" s="2577"/>
      <c r="U43" s="2577"/>
      <c r="W43" s="2562"/>
      <c r="X43" s="2562"/>
      <c r="Z43" s="2580"/>
      <c r="AA43" s="2580"/>
      <c r="AC43" s="2582"/>
      <c r="AD43" s="2582"/>
      <c r="AF43" s="2584"/>
      <c r="AG43" s="2584"/>
      <c r="AI43" s="2612"/>
      <c r="AJ43" s="2612"/>
      <c r="AL43" s="2613"/>
      <c r="AM43" s="2613"/>
      <c r="AO43" s="1235" t="s">
        <v>1607</v>
      </c>
      <c r="AP43" s="1236"/>
    </row>
    <row r="44" spans="2:42" ht="15.75" thickBot="1">
      <c r="Q44" s="1231"/>
      <c r="R44" s="1231"/>
      <c r="AO44" s="2616" t="s">
        <v>1608</v>
      </c>
      <c r="AP44" s="2617"/>
    </row>
    <row r="45" spans="2:42">
      <c r="B45" s="2618" t="s">
        <v>1609</v>
      </c>
      <c r="C45" s="2618"/>
      <c r="E45" s="2564" t="s">
        <v>1610</v>
      </c>
      <c r="F45" s="2564"/>
      <c r="H45" s="2568" t="s">
        <v>1611</v>
      </c>
      <c r="I45" s="2568"/>
      <c r="K45" s="2570" t="s">
        <v>1612</v>
      </c>
      <c r="L45" s="2570"/>
      <c r="N45" s="2572" t="s">
        <v>1613</v>
      </c>
      <c r="O45" s="2572"/>
      <c r="Q45" s="2574" t="s">
        <v>1614</v>
      </c>
      <c r="R45" s="2574"/>
      <c r="T45" s="2576" t="s">
        <v>1615</v>
      </c>
      <c r="U45" s="2576"/>
      <c r="W45" s="2578" t="s">
        <v>1515</v>
      </c>
      <c r="X45" s="2578"/>
      <c r="Z45" s="2579" t="s">
        <v>1616</v>
      </c>
      <c r="AA45" s="2579"/>
      <c r="AC45" s="2581" t="s">
        <v>1617</v>
      </c>
      <c r="AD45" s="2581"/>
      <c r="AF45" s="2583" t="s">
        <v>1618</v>
      </c>
      <c r="AG45" s="2583"/>
      <c r="AI45" s="2624" t="s">
        <v>1619</v>
      </c>
      <c r="AJ45" s="2575"/>
      <c r="AL45" s="2621" t="s">
        <v>1620</v>
      </c>
      <c r="AM45" s="2621"/>
      <c r="AO45" s="1235" t="s">
        <v>1621</v>
      </c>
      <c r="AP45" s="1236"/>
    </row>
    <row r="46" spans="2:42">
      <c r="B46" s="2619"/>
      <c r="C46" s="2619"/>
      <c r="E46" s="2493"/>
      <c r="F46" s="2493"/>
      <c r="H46" s="2569"/>
      <c r="I46" s="2569"/>
      <c r="K46" s="2571"/>
      <c r="L46" s="2571"/>
      <c r="N46" s="2573"/>
      <c r="O46" s="2573"/>
      <c r="Q46" s="2575"/>
      <c r="R46" s="2575"/>
      <c r="T46" s="2577"/>
      <c r="U46" s="2577"/>
      <c r="W46" s="2562"/>
      <c r="X46" s="2562"/>
      <c r="Z46" s="2580"/>
      <c r="AA46" s="2580"/>
      <c r="AC46" s="2582"/>
      <c r="AD46" s="2582"/>
      <c r="AF46" s="2584"/>
      <c r="AG46" s="2584"/>
      <c r="AI46" s="2575"/>
      <c r="AJ46" s="2575"/>
      <c r="AL46" s="2621"/>
      <c r="AM46" s="2621"/>
      <c r="AO46" s="2616" t="s">
        <v>1622</v>
      </c>
      <c r="AP46" s="2617"/>
    </row>
    <row r="47" spans="2:42" ht="15.75" thickBot="1">
      <c r="Q47" s="1231"/>
      <c r="R47" s="1231"/>
      <c r="AO47" s="1235" t="s">
        <v>1623</v>
      </c>
      <c r="AP47" s="1236"/>
    </row>
    <row r="48" spans="2:42">
      <c r="B48" s="2622" t="s">
        <v>1624</v>
      </c>
      <c r="C48" s="2622"/>
      <c r="E48" s="2564" t="s">
        <v>352</v>
      </c>
      <c r="F48" s="2564"/>
      <c r="H48" s="2568" t="s">
        <v>1625</v>
      </c>
      <c r="I48" s="2568"/>
      <c r="K48" s="2570" t="s">
        <v>1626</v>
      </c>
      <c r="L48" s="2570"/>
      <c r="N48" s="2572" t="s">
        <v>1627</v>
      </c>
      <c r="O48" s="2572"/>
      <c r="Q48" s="2574" t="s">
        <v>1628</v>
      </c>
      <c r="R48" s="2574"/>
      <c r="T48" s="2576" t="s">
        <v>1629</v>
      </c>
      <c r="U48" s="2576"/>
      <c r="W48" s="2578" t="s">
        <v>1630</v>
      </c>
      <c r="X48" s="2578"/>
      <c r="Z48" s="2579" t="s">
        <v>1631</v>
      </c>
      <c r="AA48" s="2579"/>
      <c r="AC48" s="2581" t="s">
        <v>1632</v>
      </c>
      <c r="AD48" s="2581"/>
      <c r="AF48" s="2583" t="s">
        <v>1633</v>
      </c>
      <c r="AG48" s="2583"/>
      <c r="AI48" s="2620" t="s">
        <v>1634</v>
      </c>
      <c r="AJ48" s="2620"/>
      <c r="AL48" s="2595" t="s">
        <v>1576</v>
      </c>
      <c r="AM48" s="2595"/>
      <c r="AO48" s="1235" t="s">
        <v>1635</v>
      </c>
      <c r="AP48" s="1236"/>
    </row>
    <row r="49" spans="2:42">
      <c r="B49" s="2623"/>
      <c r="C49" s="2623"/>
      <c r="E49" s="2493"/>
      <c r="F49" s="2493"/>
      <c r="H49" s="2569"/>
      <c r="I49" s="2569"/>
      <c r="K49" s="2571"/>
      <c r="L49" s="2571"/>
      <c r="N49" s="2573"/>
      <c r="O49" s="2573"/>
      <c r="Q49" s="2575"/>
      <c r="R49" s="2575"/>
      <c r="T49" s="2577"/>
      <c r="U49" s="2577"/>
      <c r="W49" s="2562"/>
      <c r="X49" s="2562"/>
      <c r="Z49" s="2580"/>
      <c r="AA49" s="2580"/>
      <c r="AC49" s="2582"/>
      <c r="AD49" s="2582"/>
      <c r="AF49" s="2584"/>
      <c r="AG49" s="2584"/>
      <c r="AI49" s="2620"/>
      <c r="AJ49" s="2620"/>
      <c r="AL49" s="2595"/>
      <c r="AM49" s="2595"/>
      <c r="AO49" s="2616" t="s">
        <v>1636</v>
      </c>
      <c r="AP49" s="2617"/>
    </row>
    <row r="50" spans="2:42" ht="15.75" thickBot="1">
      <c r="Q50" s="1231"/>
      <c r="R50" s="1231"/>
      <c r="AO50" s="1235" t="s">
        <v>1637</v>
      </c>
      <c r="AP50" s="1236"/>
    </row>
    <row r="51" spans="2:42">
      <c r="B51" s="2625" t="s">
        <v>1638</v>
      </c>
      <c r="C51" s="2625"/>
      <c r="E51" s="2564" t="s">
        <v>1639</v>
      </c>
      <c r="F51" s="2564"/>
      <c r="H51" s="2568" t="s">
        <v>1640</v>
      </c>
      <c r="I51" s="2568"/>
      <c r="K51" s="2570" t="s">
        <v>1641</v>
      </c>
      <c r="L51" s="2570"/>
      <c r="N51" s="2572" t="s">
        <v>1642</v>
      </c>
      <c r="O51" s="2572"/>
      <c r="Q51" s="2574" t="s">
        <v>1643</v>
      </c>
      <c r="R51" s="2574"/>
      <c r="T51" s="2576" t="s">
        <v>1644</v>
      </c>
      <c r="U51" s="2576"/>
      <c r="W51" s="2578" t="s">
        <v>1645</v>
      </c>
      <c r="X51" s="2578"/>
      <c r="Z51" s="2579" t="s">
        <v>1646</v>
      </c>
      <c r="AA51" s="2579"/>
      <c r="AC51" s="2581" t="s">
        <v>1647</v>
      </c>
      <c r="AD51" s="2581"/>
      <c r="AF51" s="2583" t="s">
        <v>1648</v>
      </c>
      <c r="AG51" s="2583"/>
      <c r="AI51" s="2632" t="s">
        <v>1649</v>
      </c>
      <c r="AJ51" s="2632"/>
      <c r="AL51" s="2629" t="s">
        <v>1650</v>
      </c>
      <c r="AM51" s="2629"/>
      <c r="AO51" s="2616" t="s">
        <v>1651</v>
      </c>
      <c r="AP51" s="2617"/>
    </row>
    <row r="52" spans="2:42">
      <c r="B52" s="2626"/>
      <c r="C52" s="2626"/>
      <c r="E52" s="2493"/>
      <c r="F52" s="2493"/>
      <c r="H52" s="2569"/>
      <c r="I52" s="2569"/>
      <c r="K52" s="2571"/>
      <c r="L52" s="2571"/>
      <c r="N52" s="2573"/>
      <c r="O52" s="2573"/>
      <c r="Q52" s="2575"/>
      <c r="R52" s="2575"/>
      <c r="T52" s="2577"/>
      <c r="U52" s="2577"/>
      <c r="W52" s="2562"/>
      <c r="X52" s="2562"/>
      <c r="Z52" s="2580"/>
      <c r="AA52" s="2580"/>
      <c r="AC52" s="2582"/>
      <c r="AD52" s="2582"/>
      <c r="AF52" s="2584"/>
      <c r="AG52" s="2584"/>
      <c r="AI52" s="2632"/>
      <c r="AJ52" s="2632"/>
      <c r="AL52" s="2629"/>
      <c r="AM52" s="2629"/>
      <c r="AO52" s="2630" t="s">
        <v>1652</v>
      </c>
      <c r="AP52" s="2631"/>
    </row>
    <row r="53" spans="2:42" ht="15.75" thickBot="1">
      <c r="Q53" s="1231"/>
      <c r="R53" s="1231"/>
      <c r="AO53" s="1237">
        <v>12</v>
      </c>
      <c r="AP53" s="1238">
        <v>12</v>
      </c>
    </row>
    <row r="54" spans="2:42">
      <c r="B54" s="2586" t="s">
        <v>1653</v>
      </c>
      <c r="C54" s="2586"/>
      <c r="E54" s="2586" t="s">
        <v>1654</v>
      </c>
      <c r="F54" s="2586"/>
      <c r="H54" s="2568" t="s">
        <v>1655</v>
      </c>
      <c r="I54" s="2568"/>
      <c r="K54" s="2570" t="s">
        <v>1656</v>
      </c>
      <c r="L54" s="2570"/>
      <c r="N54" s="2572" t="s">
        <v>1657</v>
      </c>
      <c r="O54" s="2572"/>
      <c r="Q54" s="2574" t="s">
        <v>1658</v>
      </c>
      <c r="R54" s="2574"/>
      <c r="T54" s="2576" t="s">
        <v>1659</v>
      </c>
      <c r="U54" s="2576"/>
      <c r="W54" s="2578" t="s">
        <v>1660</v>
      </c>
      <c r="X54" s="2578"/>
      <c r="Z54" s="2579" t="s">
        <v>1661</v>
      </c>
      <c r="AA54" s="2579"/>
      <c r="AC54" s="2581" t="s">
        <v>1662</v>
      </c>
      <c r="AD54" s="2581"/>
      <c r="AF54" s="2583" t="s">
        <v>1663</v>
      </c>
      <c r="AG54" s="2583"/>
      <c r="AI54" s="2627" t="s">
        <v>1664</v>
      </c>
      <c r="AJ54" s="2627"/>
      <c r="AL54" s="2628" t="s">
        <v>1665</v>
      </c>
      <c r="AM54" s="2628"/>
    </row>
    <row r="55" spans="2:42">
      <c r="B55" s="2587"/>
      <c r="C55" s="2587"/>
      <c r="E55" s="2587"/>
      <c r="F55" s="2587"/>
      <c r="H55" s="2569"/>
      <c r="I55" s="2569"/>
      <c r="K55" s="2571"/>
      <c r="L55" s="2571"/>
      <c r="N55" s="2573"/>
      <c r="O55" s="2573"/>
      <c r="Q55" s="2575"/>
      <c r="R55" s="2575"/>
      <c r="T55" s="2577"/>
      <c r="U55" s="2577"/>
      <c r="W55" s="2562"/>
      <c r="X55" s="2562"/>
      <c r="Z55" s="2580"/>
      <c r="AA55" s="2580"/>
      <c r="AC55" s="2582"/>
      <c r="AD55" s="2582"/>
      <c r="AF55" s="2584"/>
      <c r="AG55" s="2584"/>
      <c r="AI55" s="2627"/>
      <c r="AJ55" s="2627"/>
      <c r="AL55" s="2628"/>
      <c r="AM55" s="2628"/>
    </row>
    <row r="56" spans="2:42" ht="15.75" thickBot="1">
      <c r="Q56" s="1231"/>
      <c r="R56" s="1231"/>
    </row>
    <row r="57" spans="2:42">
      <c r="B57" s="2635" t="s">
        <v>1666</v>
      </c>
      <c r="C57" s="2635"/>
      <c r="E57" s="2586" t="s">
        <v>1667</v>
      </c>
      <c r="F57" s="2586"/>
      <c r="H57" s="2568" t="s">
        <v>1668</v>
      </c>
      <c r="I57" s="2568"/>
      <c r="K57" s="2570" t="s">
        <v>1669</v>
      </c>
      <c r="L57" s="2570"/>
      <c r="N57" s="2572" t="s">
        <v>1670</v>
      </c>
      <c r="O57" s="2572"/>
      <c r="Q57" s="2574" t="s">
        <v>1671</v>
      </c>
      <c r="R57" s="2574"/>
      <c r="T57" s="2576" t="s">
        <v>1672</v>
      </c>
      <c r="U57" s="2576"/>
      <c r="W57" s="2578" t="s">
        <v>1673</v>
      </c>
      <c r="X57" s="2578"/>
      <c r="Z57" s="2579" t="s">
        <v>1674</v>
      </c>
      <c r="AA57" s="2579"/>
      <c r="AC57" s="2581" t="s">
        <v>1675</v>
      </c>
      <c r="AD57" s="2581"/>
      <c r="AF57" s="2583" t="s">
        <v>1676</v>
      </c>
      <c r="AG57" s="2583"/>
    </row>
    <row r="58" spans="2:42">
      <c r="B58" s="2636"/>
      <c r="C58" s="2636"/>
      <c r="E58" s="2587"/>
      <c r="F58" s="2587"/>
      <c r="H58" s="2569"/>
      <c r="I58" s="2569"/>
      <c r="K58" s="2571"/>
      <c r="L58" s="2571"/>
      <c r="N58" s="2573"/>
      <c r="O58" s="2573"/>
      <c r="Q58" s="2575"/>
      <c r="R58" s="2575"/>
      <c r="T58" s="2577"/>
      <c r="U58" s="2577"/>
      <c r="W58" s="2562"/>
      <c r="X58" s="2562"/>
      <c r="Z58" s="2580"/>
      <c r="AA58" s="2580"/>
      <c r="AC58" s="2582"/>
      <c r="AD58" s="2582"/>
      <c r="AF58" s="2584"/>
      <c r="AG58" s="2584"/>
    </row>
    <row r="59" spans="2:42" ht="15.75" thickBot="1">
      <c r="Q59" s="1231"/>
      <c r="R59" s="1231"/>
    </row>
    <row r="60" spans="2:42">
      <c r="B60" s="2633" t="s">
        <v>1677</v>
      </c>
      <c r="C60" s="2633"/>
      <c r="E60" s="2564" t="s">
        <v>1678</v>
      </c>
      <c r="F60" s="2564"/>
      <c r="H60" s="2568" t="s">
        <v>1679</v>
      </c>
      <c r="I60" s="2568"/>
      <c r="K60" s="2570" t="s">
        <v>1680</v>
      </c>
      <c r="L60" s="2570"/>
      <c r="N60" s="2572" t="s">
        <v>1681</v>
      </c>
      <c r="O60" s="2572"/>
      <c r="Q60" s="2574" t="s">
        <v>1682</v>
      </c>
      <c r="R60" s="2574"/>
      <c r="T60" s="2576" t="s">
        <v>1683</v>
      </c>
      <c r="U60" s="2576"/>
      <c r="W60" s="2578" t="s">
        <v>1684</v>
      </c>
      <c r="X60" s="2578"/>
      <c r="Z60" s="2579" t="s">
        <v>1685</v>
      </c>
      <c r="AA60" s="2579"/>
      <c r="AC60" s="2581" t="s">
        <v>1686</v>
      </c>
      <c r="AD60" s="2581"/>
      <c r="AF60" s="2583" t="s">
        <v>1687</v>
      </c>
      <c r="AG60" s="2583"/>
    </row>
    <row r="61" spans="2:42">
      <c r="B61" s="2634"/>
      <c r="C61" s="2634"/>
      <c r="E61" s="2493"/>
      <c r="F61" s="2493"/>
      <c r="H61" s="2569"/>
      <c r="I61" s="2569"/>
      <c r="K61" s="2571"/>
      <c r="L61" s="2571"/>
      <c r="N61" s="2573"/>
      <c r="O61" s="2573"/>
      <c r="Q61" s="2575"/>
      <c r="R61" s="2575"/>
      <c r="T61" s="2577"/>
      <c r="U61" s="2577"/>
      <c r="W61" s="2562"/>
      <c r="X61" s="2562"/>
      <c r="Z61" s="2580"/>
      <c r="AA61" s="2580"/>
      <c r="AC61" s="2582"/>
      <c r="AD61" s="2582"/>
      <c r="AF61" s="2584"/>
      <c r="AG61" s="2584"/>
    </row>
    <row r="62" spans="2:42" ht="15.75" thickBot="1">
      <c r="Q62" s="1231"/>
      <c r="R62" s="1231"/>
    </row>
    <row r="63" spans="2:42">
      <c r="B63" s="2640" t="s">
        <v>1688</v>
      </c>
      <c r="C63" s="2640"/>
      <c r="E63" s="2586" t="s">
        <v>1689</v>
      </c>
      <c r="F63" s="2586"/>
      <c r="H63" s="2568" t="s">
        <v>1690</v>
      </c>
      <c r="I63" s="2568"/>
      <c r="K63" s="2570" t="s">
        <v>1691</v>
      </c>
      <c r="L63" s="2570"/>
      <c r="N63" s="2572" t="s">
        <v>1692</v>
      </c>
      <c r="O63" s="2572"/>
      <c r="Q63" s="2574" t="s">
        <v>1693</v>
      </c>
      <c r="R63" s="2574"/>
      <c r="T63" s="2576" t="s">
        <v>1694</v>
      </c>
      <c r="U63" s="2576"/>
      <c r="W63" s="2578" t="s">
        <v>1695</v>
      </c>
      <c r="X63" s="2578"/>
      <c r="Z63" s="2579" t="s">
        <v>1696</v>
      </c>
      <c r="AA63" s="2579"/>
      <c r="AC63" s="2581" t="s">
        <v>1697</v>
      </c>
      <c r="AD63" s="2581"/>
      <c r="AF63" s="2583" t="s">
        <v>1698</v>
      </c>
      <c r="AG63" s="2583"/>
    </row>
    <row r="64" spans="2:42">
      <c r="B64" s="2641"/>
      <c r="C64" s="2641"/>
      <c r="E64" s="2587"/>
      <c r="F64" s="2587"/>
      <c r="H64" s="2569"/>
      <c r="I64" s="2569"/>
      <c r="K64" s="2571"/>
      <c r="L64" s="2571"/>
      <c r="N64" s="2573"/>
      <c r="O64" s="2573"/>
      <c r="Q64" s="2575"/>
      <c r="R64" s="2575"/>
      <c r="T64" s="2577"/>
      <c r="U64" s="2577"/>
      <c r="W64" s="2562"/>
      <c r="X64" s="2562"/>
      <c r="Z64" s="2580"/>
      <c r="AA64" s="2580"/>
      <c r="AC64" s="2582"/>
      <c r="AD64" s="2582"/>
      <c r="AF64" s="2584"/>
      <c r="AG64" s="2584"/>
    </row>
    <row r="65" spans="2:33" ht="15.75" thickBot="1">
      <c r="Q65" s="1231"/>
      <c r="R65" s="1231"/>
    </row>
    <row r="66" spans="2:33">
      <c r="B66" s="2637" t="s">
        <v>1699</v>
      </c>
      <c r="C66" s="2637"/>
      <c r="E66" s="2564" t="s">
        <v>1700</v>
      </c>
      <c r="F66" s="2564"/>
      <c r="H66" s="2568" t="s">
        <v>1701</v>
      </c>
      <c r="I66" s="2568"/>
      <c r="K66" s="2570" t="s">
        <v>1702</v>
      </c>
      <c r="L66" s="2570"/>
      <c r="N66" s="2638" t="s">
        <v>1703</v>
      </c>
      <c r="O66" s="2638"/>
      <c r="Q66" s="2574" t="s">
        <v>1704</v>
      </c>
      <c r="R66" s="2574"/>
      <c r="T66" s="2576" t="s">
        <v>1705</v>
      </c>
      <c r="U66" s="2576"/>
      <c r="W66" s="2578" t="s">
        <v>1706</v>
      </c>
      <c r="X66" s="2578"/>
      <c r="Z66" s="2579" t="s">
        <v>1707</v>
      </c>
      <c r="AA66" s="2579"/>
      <c r="AC66" s="2581" t="s">
        <v>1708</v>
      </c>
      <c r="AD66" s="2581"/>
      <c r="AF66" s="2583" t="s">
        <v>1709</v>
      </c>
      <c r="AG66" s="2583"/>
    </row>
    <row r="67" spans="2:33">
      <c r="B67" s="2620"/>
      <c r="C67" s="2620"/>
      <c r="E67" s="2493"/>
      <c r="F67" s="2493"/>
      <c r="H67" s="2569"/>
      <c r="I67" s="2569"/>
      <c r="K67" s="2571"/>
      <c r="L67" s="2571"/>
      <c r="N67" s="2639"/>
      <c r="O67" s="2639"/>
      <c r="Q67" s="2575"/>
      <c r="R67" s="2575"/>
      <c r="T67" s="2577"/>
      <c r="U67" s="2577"/>
      <c r="W67" s="2562"/>
      <c r="X67" s="2562"/>
      <c r="Z67" s="2580"/>
      <c r="AA67" s="2580"/>
      <c r="AC67" s="2582"/>
      <c r="AD67" s="2582"/>
      <c r="AF67" s="2584"/>
      <c r="AG67" s="2584"/>
    </row>
    <row r="68" spans="2:33" ht="15.75" thickBot="1">
      <c r="Q68" s="1231"/>
      <c r="R68" s="1231"/>
    </row>
    <row r="69" spans="2:33">
      <c r="B69" s="2644" t="s">
        <v>1710</v>
      </c>
      <c r="C69" s="2644"/>
      <c r="E69" s="2564" t="s">
        <v>1711</v>
      </c>
      <c r="F69" s="2564"/>
      <c r="H69" s="2568" t="s">
        <v>1712</v>
      </c>
      <c r="I69" s="2568"/>
      <c r="K69" s="2570" t="s">
        <v>1713</v>
      </c>
      <c r="L69" s="2570"/>
      <c r="N69" s="2638" t="s">
        <v>1714</v>
      </c>
      <c r="O69" s="2638"/>
      <c r="Q69" s="2574" t="s">
        <v>1715</v>
      </c>
      <c r="R69" s="2574"/>
      <c r="T69" s="2576" t="s">
        <v>1716</v>
      </c>
      <c r="U69" s="2576"/>
      <c r="W69" s="2578" t="s">
        <v>1717</v>
      </c>
      <c r="X69" s="2578"/>
      <c r="Z69" s="2579" t="s">
        <v>1718</v>
      </c>
      <c r="AA69" s="2579"/>
      <c r="AC69" s="2581" t="s">
        <v>1719</v>
      </c>
      <c r="AD69" s="2581"/>
      <c r="AF69" s="2583" t="s">
        <v>1720</v>
      </c>
      <c r="AG69" s="2583"/>
    </row>
    <row r="70" spans="2:33">
      <c r="B70" s="2645"/>
      <c r="C70" s="2645"/>
      <c r="E70" s="2493"/>
      <c r="F70" s="2493"/>
      <c r="H70" s="2569"/>
      <c r="I70" s="2569"/>
      <c r="K70" s="2571"/>
      <c r="L70" s="2571"/>
      <c r="N70" s="2639"/>
      <c r="O70" s="2639"/>
      <c r="Q70" s="2575"/>
      <c r="R70" s="2575"/>
      <c r="T70" s="2577"/>
      <c r="U70" s="2577"/>
      <c r="W70" s="2562"/>
      <c r="X70" s="2562"/>
      <c r="Z70" s="2580"/>
      <c r="AA70" s="2580"/>
      <c r="AC70" s="2582"/>
      <c r="AD70" s="2582"/>
      <c r="AF70" s="2584"/>
      <c r="AG70" s="2584"/>
    </row>
    <row r="71" spans="2:33" ht="15.75" thickBot="1">
      <c r="Q71" s="1231"/>
      <c r="R71" s="1231"/>
    </row>
    <row r="72" spans="2:33">
      <c r="B72" s="2642" t="s">
        <v>1721</v>
      </c>
      <c r="C72" s="2642"/>
      <c r="E72" s="2564" t="s">
        <v>1722</v>
      </c>
      <c r="F72" s="2564"/>
      <c r="H72" s="2568" t="s">
        <v>1723</v>
      </c>
      <c r="I72" s="2568"/>
      <c r="K72" s="2570" t="s">
        <v>1724</v>
      </c>
      <c r="L72" s="2570"/>
      <c r="N72" s="2638" t="s">
        <v>1725</v>
      </c>
      <c r="O72" s="2638"/>
      <c r="Q72" s="2574" t="s">
        <v>1726</v>
      </c>
      <c r="R72" s="2574"/>
      <c r="T72" s="2576" t="s">
        <v>1727</v>
      </c>
      <c r="U72" s="2576"/>
      <c r="W72" s="2578" t="s">
        <v>1728</v>
      </c>
      <c r="X72" s="2578"/>
      <c r="Z72" s="2579" t="s">
        <v>1729</v>
      </c>
      <c r="AA72" s="2579"/>
      <c r="AC72" s="2581" t="s">
        <v>1730</v>
      </c>
      <c r="AD72" s="2581"/>
      <c r="AF72" s="2583" t="s">
        <v>1731</v>
      </c>
      <c r="AG72" s="2583"/>
    </row>
    <row r="73" spans="2:33">
      <c r="B73" s="2643"/>
      <c r="C73" s="2643"/>
      <c r="E73" s="2493"/>
      <c r="F73" s="2493"/>
      <c r="H73" s="2569"/>
      <c r="I73" s="2569"/>
      <c r="K73" s="2571"/>
      <c r="L73" s="2571"/>
      <c r="N73" s="2639"/>
      <c r="O73" s="2639"/>
      <c r="Q73" s="2575"/>
      <c r="R73" s="2575"/>
      <c r="T73" s="2577"/>
      <c r="U73" s="2577"/>
      <c r="W73" s="2562"/>
      <c r="X73" s="2562"/>
      <c r="Z73" s="2580"/>
      <c r="AA73" s="2580"/>
      <c r="AC73" s="2582"/>
      <c r="AD73" s="2582"/>
      <c r="AF73" s="2584"/>
      <c r="AG73" s="2584"/>
    </row>
    <row r="74" spans="2:33" ht="15.75" thickBot="1">
      <c r="Q74" s="1231"/>
      <c r="R74" s="1231"/>
    </row>
    <row r="75" spans="2:33">
      <c r="B75" s="2648" t="s">
        <v>1732</v>
      </c>
      <c r="C75" s="2648"/>
      <c r="E75" s="2586" t="s">
        <v>1733</v>
      </c>
      <c r="F75" s="2586"/>
      <c r="H75" s="2568" t="s">
        <v>1734</v>
      </c>
      <c r="I75" s="2568"/>
      <c r="K75" s="2570" t="s">
        <v>1735</v>
      </c>
      <c r="L75" s="2570"/>
      <c r="N75" s="2572" t="s">
        <v>1736</v>
      </c>
      <c r="O75" s="2572"/>
      <c r="Q75" s="2574" t="s">
        <v>1737</v>
      </c>
      <c r="R75" s="2574"/>
      <c r="T75" s="2576" t="s">
        <v>1738</v>
      </c>
      <c r="U75" s="2576"/>
      <c r="W75" s="2578" t="s">
        <v>1739</v>
      </c>
      <c r="X75" s="2578"/>
      <c r="Z75" s="2579" t="s">
        <v>1740</v>
      </c>
      <c r="AA75" s="2579"/>
      <c r="AC75" s="2581" t="s">
        <v>1741</v>
      </c>
      <c r="AD75" s="2581"/>
      <c r="AF75" s="2583" t="s">
        <v>1742</v>
      </c>
      <c r="AG75" s="2583"/>
    </row>
    <row r="76" spans="2:33">
      <c r="B76" s="2649"/>
      <c r="C76" s="2649"/>
      <c r="E76" s="2587"/>
      <c r="F76" s="2587"/>
      <c r="H76" s="2569"/>
      <c r="I76" s="2569"/>
      <c r="K76" s="2571"/>
      <c r="L76" s="2571"/>
      <c r="N76" s="2573"/>
      <c r="O76" s="2573"/>
      <c r="Q76" s="2575"/>
      <c r="R76" s="2575"/>
      <c r="T76" s="2577"/>
      <c r="U76" s="2577"/>
      <c r="W76" s="2562"/>
      <c r="X76" s="2562"/>
      <c r="Z76" s="2580"/>
      <c r="AA76" s="2580"/>
      <c r="AC76" s="2582"/>
      <c r="AD76" s="2582"/>
      <c r="AF76" s="2584"/>
      <c r="AG76" s="2584"/>
    </row>
    <row r="77" spans="2:33" ht="15.75" thickBot="1">
      <c r="Q77" s="1231"/>
      <c r="R77" s="1231"/>
    </row>
    <row r="78" spans="2:33">
      <c r="B78" s="2646" t="s">
        <v>1743</v>
      </c>
      <c r="C78" s="2646"/>
      <c r="E78" s="2564" t="s">
        <v>1744</v>
      </c>
      <c r="F78" s="2564"/>
      <c r="H78" s="2568" t="s">
        <v>1745</v>
      </c>
      <c r="I78" s="2568"/>
      <c r="K78" s="2570" t="s">
        <v>1746</v>
      </c>
      <c r="L78" s="2570"/>
      <c r="N78" s="2572"/>
      <c r="O78" s="2572"/>
      <c r="Q78" s="2574" t="s">
        <v>1747</v>
      </c>
      <c r="R78" s="2574"/>
      <c r="T78" s="2576" t="s">
        <v>1748</v>
      </c>
      <c r="U78" s="2576"/>
      <c r="W78" s="2578" t="s">
        <v>1749</v>
      </c>
      <c r="X78" s="2578"/>
      <c r="Z78" s="2579" t="s">
        <v>1750</v>
      </c>
      <c r="AA78" s="2579"/>
      <c r="AC78" s="2581" t="s">
        <v>1751</v>
      </c>
      <c r="AD78" s="2581"/>
      <c r="AF78" s="2583" t="s">
        <v>1752</v>
      </c>
      <c r="AG78" s="2583"/>
    </row>
    <row r="79" spans="2:33">
      <c r="B79" s="2647"/>
      <c r="C79" s="2647"/>
      <c r="E79" s="2493"/>
      <c r="F79" s="2493"/>
      <c r="H79" s="2569"/>
      <c r="I79" s="2569"/>
      <c r="K79" s="2571"/>
      <c r="L79" s="2571"/>
      <c r="N79" s="2573"/>
      <c r="O79" s="2573"/>
      <c r="Q79" s="2575"/>
      <c r="R79" s="2575"/>
      <c r="T79" s="2577"/>
      <c r="U79" s="2577"/>
      <c r="W79" s="2562"/>
      <c r="X79" s="2562"/>
      <c r="Z79" s="2580"/>
      <c r="AA79" s="2580"/>
      <c r="AC79" s="2582"/>
      <c r="AD79" s="2582"/>
      <c r="AF79" s="2584"/>
      <c r="AG79" s="2584"/>
    </row>
    <row r="80" spans="2:33" ht="15.75" thickBot="1">
      <c r="Q80" s="1231"/>
      <c r="R80" s="1231"/>
    </row>
    <row r="81" spans="2:33">
      <c r="B81" s="2652" t="s">
        <v>1753</v>
      </c>
      <c r="C81" s="2652"/>
      <c r="E81" s="2564" t="s">
        <v>1754</v>
      </c>
      <c r="F81" s="2564"/>
      <c r="H81" s="2568" t="s">
        <v>1755</v>
      </c>
      <c r="I81" s="2568"/>
      <c r="K81" s="2570" t="s">
        <v>1756</v>
      </c>
      <c r="L81" s="2570"/>
      <c r="Q81" s="2574" t="s">
        <v>1757</v>
      </c>
      <c r="R81" s="2574"/>
      <c r="T81" s="2576" t="s">
        <v>1758</v>
      </c>
      <c r="U81" s="2576"/>
      <c r="W81" s="2578" t="s">
        <v>1759</v>
      </c>
      <c r="X81" s="2578"/>
      <c r="Z81" s="2579" t="s">
        <v>1760</v>
      </c>
      <c r="AA81" s="2579"/>
      <c r="AC81" s="2581" t="s">
        <v>1761</v>
      </c>
      <c r="AD81" s="2581"/>
      <c r="AF81" s="2583" t="s">
        <v>1762</v>
      </c>
      <c r="AG81" s="2583"/>
    </row>
    <row r="82" spans="2:33">
      <c r="B82" s="2601"/>
      <c r="C82" s="2601"/>
      <c r="E82" s="2493"/>
      <c r="F82" s="2493"/>
      <c r="H82" s="2569"/>
      <c r="I82" s="2569"/>
      <c r="K82" s="2571"/>
      <c r="L82" s="2571"/>
      <c r="Q82" s="2575"/>
      <c r="R82" s="2575"/>
      <c r="T82" s="2577"/>
      <c r="U82" s="2577"/>
      <c r="W82" s="2562"/>
      <c r="X82" s="2562"/>
      <c r="Z82" s="2580"/>
      <c r="AA82" s="2580"/>
      <c r="AC82" s="2582"/>
      <c r="AD82" s="2582"/>
      <c r="AF82" s="2584"/>
      <c r="AG82" s="2584"/>
    </row>
    <row r="83" spans="2:33" ht="15.75" thickBot="1">
      <c r="Q83" s="1231"/>
      <c r="R83" s="1231"/>
      <c r="AC83"/>
      <c r="AD83"/>
      <c r="AF83"/>
      <c r="AG83"/>
    </row>
    <row r="84" spans="2:33">
      <c r="B84" s="2650" t="s">
        <v>1763</v>
      </c>
      <c r="C84" s="2650"/>
      <c r="E84" s="2564" t="s">
        <v>1764</v>
      </c>
      <c r="F84" s="2564"/>
      <c r="H84" s="2568" t="s">
        <v>1765</v>
      </c>
      <c r="I84" s="2568"/>
      <c r="K84" s="2570" t="s">
        <v>1766</v>
      </c>
      <c r="L84" s="2570"/>
      <c r="Q84" s="2574" t="s">
        <v>1767</v>
      </c>
      <c r="R84" s="2574"/>
      <c r="T84" s="2576" t="s">
        <v>1768</v>
      </c>
      <c r="U84" s="2576"/>
      <c r="W84" s="2578" t="s">
        <v>1769</v>
      </c>
      <c r="X84" s="2578"/>
      <c r="Z84" s="2579" t="s">
        <v>1770</v>
      </c>
      <c r="AA84" s="2579"/>
      <c r="AC84" s="2581" t="s">
        <v>1771</v>
      </c>
      <c r="AD84" s="2581"/>
      <c r="AF84" s="2583" t="s">
        <v>1772</v>
      </c>
      <c r="AG84" s="2583"/>
    </row>
    <row r="85" spans="2:33">
      <c r="B85" s="2651"/>
      <c r="C85" s="2651"/>
      <c r="E85" s="2493"/>
      <c r="F85" s="2493"/>
      <c r="H85" s="2569"/>
      <c r="I85" s="2569"/>
      <c r="K85" s="2571"/>
      <c r="L85" s="2571"/>
      <c r="Q85" s="2575"/>
      <c r="R85" s="2575"/>
      <c r="T85" s="2577"/>
      <c r="U85" s="2577"/>
      <c r="W85" s="2562"/>
      <c r="X85" s="2562"/>
      <c r="Z85" s="2580"/>
      <c r="AA85" s="2580"/>
      <c r="AC85" s="2582"/>
      <c r="AD85" s="2582"/>
      <c r="AF85" s="2584"/>
      <c r="AG85" s="2584"/>
    </row>
    <row r="86" spans="2:33" ht="15.75" thickBot="1">
      <c r="K86"/>
      <c r="L86"/>
      <c r="Q86" s="1231"/>
      <c r="R86" s="1231"/>
      <c r="AC86"/>
      <c r="AD86"/>
      <c r="AF86"/>
      <c r="AG86"/>
    </row>
    <row r="87" spans="2:33">
      <c r="B87" s="2653" t="s">
        <v>1773</v>
      </c>
      <c r="C87" s="2653"/>
      <c r="E87" s="2564" t="s">
        <v>1774</v>
      </c>
      <c r="F87" s="2564"/>
      <c r="H87" s="2568" t="s">
        <v>1775</v>
      </c>
      <c r="I87" s="2568"/>
      <c r="K87" s="2570" t="s">
        <v>1776</v>
      </c>
      <c r="L87" s="2570"/>
      <c r="Q87" s="2574" t="s">
        <v>1777</v>
      </c>
      <c r="R87" s="2574"/>
      <c r="T87" s="2576" t="s">
        <v>1778</v>
      </c>
      <c r="U87" s="2576"/>
      <c r="W87" s="2578" t="s">
        <v>1779</v>
      </c>
      <c r="X87" s="2578"/>
      <c r="Z87" s="2579" t="s">
        <v>1780</v>
      </c>
      <c r="AA87" s="2579"/>
      <c r="AC87" s="2581" t="s">
        <v>1781</v>
      </c>
      <c r="AD87" s="2581"/>
      <c r="AF87" s="2583" t="s">
        <v>1782</v>
      </c>
      <c r="AG87" s="2583"/>
    </row>
    <row r="88" spans="2:33">
      <c r="B88" s="2654"/>
      <c r="C88" s="2654"/>
      <c r="E88" s="2493"/>
      <c r="F88" s="2493"/>
      <c r="H88" s="2569"/>
      <c r="I88" s="2569"/>
      <c r="K88" s="2571"/>
      <c r="L88" s="2571"/>
      <c r="Q88" s="2575"/>
      <c r="R88" s="2575"/>
      <c r="T88" s="2577"/>
      <c r="U88" s="2577"/>
      <c r="W88" s="2562"/>
      <c r="X88" s="2562"/>
      <c r="Z88" s="2580"/>
      <c r="AA88" s="2580"/>
      <c r="AC88" s="2582"/>
      <c r="AD88" s="2582"/>
      <c r="AF88" s="2584"/>
      <c r="AG88" s="2584"/>
    </row>
    <row r="89" spans="2:33" ht="15.75" thickBot="1">
      <c r="H89"/>
      <c r="I89"/>
      <c r="K89"/>
      <c r="L89"/>
      <c r="Q89" s="1231"/>
      <c r="R89" s="1231"/>
      <c r="AC89"/>
      <c r="AD89"/>
      <c r="AF89"/>
      <c r="AG89"/>
    </row>
    <row r="90" spans="2:33">
      <c r="B90" s="2566" t="s">
        <v>1783</v>
      </c>
      <c r="C90" s="2566"/>
      <c r="E90" s="2564" t="s">
        <v>1784</v>
      </c>
      <c r="F90" s="2564"/>
      <c r="H90" s="2568" t="s">
        <v>1785</v>
      </c>
      <c r="I90" s="2568"/>
      <c r="K90" s="2570" t="s">
        <v>1786</v>
      </c>
      <c r="L90" s="2570"/>
      <c r="Q90" s="2574" t="s">
        <v>1787</v>
      </c>
      <c r="R90" s="2574"/>
      <c r="T90" s="2576" t="s">
        <v>1788</v>
      </c>
      <c r="U90" s="2576"/>
      <c r="W90" s="2578" t="s">
        <v>1789</v>
      </c>
      <c r="X90" s="2578"/>
      <c r="Z90" s="2579" t="s">
        <v>1790</v>
      </c>
      <c r="AA90" s="2579"/>
      <c r="AC90" s="2581" t="s">
        <v>1791</v>
      </c>
      <c r="AD90" s="2581"/>
      <c r="AF90" s="2583" t="s">
        <v>1792</v>
      </c>
      <c r="AG90" s="2583"/>
    </row>
    <row r="91" spans="2:33">
      <c r="B91" s="2567"/>
      <c r="C91" s="2567"/>
      <c r="E91" s="2493"/>
      <c r="F91" s="2493"/>
      <c r="H91" s="2569"/>
      <c r="I91" s="2569"/>
      <c r="K91" s="2571"/>
      <c r="L91" s="2571"/>
      <c r="Q91" s="2575"/>
      <c r="R91" s="2575"/>
      <c r="T91" s="2577"/>
      <c r="U91" s="2577"/>
      <c r="W91" s="2562"/>
      <c r="X91" s="2562"/>
      <c r="Z91" s="2580"/>
      <c r="AA91" s="2580"/>
      <c r="AC91" s="2582"/>
      <c r="AD91" s="2582"/>
      <c r="AF91" s="2584"/>
      <c r="AG91" s="2584"/>
    </row>
    <row r="92" spans="2:33" ht="15.75" thickBot="1">
      <c r="H92"/>
      <c r="I92"/>
      <c r="K92"/>
      <c r="L92"/>
      <c r="Q92" s="1231"/>
      <c r="R92" s="1231"/>
      <c r="AC92"/>
      <c r="AD92"/>
      <c r="AF92"/>
      <c r="AG92"/>
    </row>
    <row r="93" spans="2:33">
      <c r="B93" s="2566" t="s">
        <v>1793</v>
      </c>
      <c r="C93" s="2566"/>
      <c r="E93" s="2586" t="s">
        <v>1794</v>
      </c>
      <c r="F93" s="2586"/>
      <c r="H93" s="2568" t="s">
        <v>1795</v>
      </c>
      <c r="I93" s="2568"/>
      <c r="K93" s="2570" t="s">
        <v>1702</v>
      </c>
      <c r="L93" s="2570"/>
      <c r="Q93" s="2574" t="s">
        <v>1796</v>
      </c>
      <c r="R93" s="2574"/>
      <c r="T93" s="2576" t="s">
        <v>1797</v>
      </c>
      <c r="U93" s="2576"/>
      <c r="W93" s="2578" t="s">
        <v>1798</v>
      </c>
      <c r="X93" s="2578"/>
      <c r="Z93" s="2579"/>
      <c r="AA93" s="2579"/>
      <c r="AC93" s="2581"/>
      <c r="AD93" s="2581"/>
      <c r="AF93" s="2583"/>
      <c r="AG93" s="2583"/>
    </row>
    <row r="94" spans="2:33">
      <c r="B94" s="2567"/>
      <c r="C94" s="2567"/>
      <c r="E94" s="2587"/>
      <c r="F94" s="2587"/>
      <c r="H94" s="2569"/>
      <c r="I94" s="2569"/>
      <c r="K94" s="2571"/>
      <c r="L94" s="2571"/>
      <c r="Q94" s="2575"/>
      <c r="R94" s="2575"/>
      <c r="T94" s="2577"/>
      <c r="U94" s="2577"/>
      <c r="W94" s="2562"/>
      <c r="X94" s="2562"/>
      <c r="Z94" s="2580"/>
      <c r="AA94" s="2580"/>
      <c r="AC94" s="2582"/>
      <c r="AD94" s="2582"/>
      <c r="AF94" s="2584"/>
      <c r="AG94" s="2584"/>
    </row>
    <row r="95" spans="2:33" ht="15.75" thickBot="1">
      <c r="H95"/>
      <c r="I95"/>
      <c r="K95"/>
      <c r="L95"/>
      <c r="Q95" s="1231"/>
      <c r="R95" s="1231"/>
      <c r="AC95"/>
      <c r="AD95"/>
      <c r="AF95"/>
      <c r="AG95"/>
    </row>
    <row r="96" spans="2:33">
      <c r="B96" s="2566" t="s">
        <v>1799</v>
      </c>
      <c r="C96" s="2566"/>
      <c r="E96" s="2564" t="s">
        <v>1800</v>
      </c>
      <c r="F96" s="2564"/>
      <c r="H96" s="2568" t="s">
        <v>1801</v>
      </c>
      <c r="I96" s="2568"/>
      <c r="K96" s="2570" t="s">
        <v>1802</v>
      </c>
      <c r="L96" s="2570"/>
      <c r="Q96" s="2574" t="s">
        <v>1803</v>
      </c>
      <c r="R96" s="2574"/>
      <c r="T96" s="2576" t="s">
        <v>1804</v>
      </c>
      <c r="U96" s="2576"/>
      <c r="W96" s="2578" t="s">
        <v>1805</v>
      </c>
      <c r="X96" s="2578"/>
    </row>
    <row r="97" spans="2:24">
      <c r="B97" s="2567"/>
      <c r="C97" s="2567"/>
      <c r="E97" s="2493"/>
      <c r="F97" s="2493"/>
      <c r="H97" s="2569"/>
      <c r="I97" s="2569"/>
      <c r="K97" s="2571"/>
      <c r="L97" s="2571"/>
      <c r="Q97" s="2575"/>
      <c r="R97" s="2575"/>
      <c r="T97" s="2577"/>
      <c r="U97" s="2577"/>
      <c r="W97" s="2562"/>
      <c r="X97" s="2562"/>
    </row>
    <row r="98" spans="2:24" ht="15.75" thickBot="1">
      <c r="H98"/>
      <c r="I98"/>
      <c r="K98"/>
      <c r="L98"/>
      <c r="Q98" s="1231"/>
      <c r="R98" s="1231"/>
    </row>
    <row r="99" spans="2:24">
      <c r="B99" s="2566" t="s">
        <v>1806</v>
      </c>
      <c r="C99" s="2566"/>
      <c r="E99" s="2564" t="s">
        <v>1807</v>
      </c>
      <c r="F99" s="2564"/>
      <c r="H99" s="2568" t="s">
        <v>1808</v>
      </c>
      <c r="I99" s="2568"/>
      <c r="K99" s="2570" t="s">
        <v>1809</v>
      </c>
      <c r="L99" s="2570"/>
      <c r="Q99" s="2574"/>
      <c r="R99" s="2574"/>
      <c r="T99" s="2576" t="s">
        <v>1810</v>
      </c>
      <c r="U99" s="2576"/>
      <c r="W99" s="2578" t="s">
        <v>1811</v>
      </c>
      <c r="X99" s="2578"/>
    </row>
    <row r="100" spans="2:24">
      <c r="B100" s="2567"/>
      <c r="C100" s="2567"/>
      <c r="E100" s="2493"/>
      <c r="F100" s="2493"/>
      <c r="H100" s="2569"/>
      <c r="I100" s="2569"/>
      <c r="K100" s="2571"/>
      <c r="L100" s="2571"/>
      <c r="Q100" s="2575"/>
      <c r="R100" s="2575"/>
      <c r="T100" s="2577"/>
      <c r="U100" s="2577"/>
      <c r="W100" s="2562"/>
      <c r="X100" s="2562"/>
    </row>
    <row r="101" spans="2:24" ht="15.75" thickBot="1">
      <c r="H101"/>
      <c r="I101"/>
      <c r="K101"/>
      <c r="L101"/>
      <c r="Q101" s="1231"/>
      <c r="R101" s="1231"/>
    </row>
    <row r="102" spans="2:24">
      <c r="B102" s="2566" t="s">
        <v>1812</v>
      </c>
      <c r="C102" s="2566"/>
      <c r="E102" s="2564" t="s">
        <v>1813</v>
      </c>
      <c r="F102" s="2564"/>
      <c r="H102" s="2568" t="s">
        <v>1814</v>
      </c>
      <c r="I102" s="2568"/>
      <c r="K102" s="2570" t="s">
        <v>1815</v>
      </c>
      <c r="L102" s="2570"/>
      <c r="T102" s="2576" t="s">
        <v>1816</v>
      </c>
      <c r="U102" s="2576"/>
      <c r="W102" s="2578" t="s">
        <v>1817</v>
      </c>
      <c r="X102" s="2578"/>
    </row>
    <row r="103" spans="2:24">
      <c r="B103" s="2567"/>
      <c r="C103" s="2567"/>
      <c r="E103" s="2493"/>
      <c r="F103" s="2493"/>
      <c r="H103" s="2569"/>
      <c r="I103" s="2569"/>
      <c r="K103" s="2571"/>
      <c r="L103" s="2571"/>
      <c r="T103" s="2577"/>
      <c r="U103" s="2577"/>
      <c r="W103" s="2562"/>
      <c r="X103" s="2562"/>
    </row>
    <row r="104" spans="2:24" ht="15.75" thickBot="1">
      <c r="H104"/>
      <c r="I104"/>
      <c r="K104"/>
      <c r="L104"/>
    </row>
    <row r="105" spans="2:24">
      <c r="B105" s="2566" t="s">
        <v>1818</v>
      </c>
      <c r="C105" s="2566"/>
      <c r="E105" s="2564" t="s">
        <v>1819</v>
      </c>
      <c r="F105" s="2564"/>
      <c r="H105" s="2568" t="s">
        <v>1820</v>
      </c>
      <c r="I105" s="2568"/>
      <c r="K105" s="2570" t="s">
        <v>1821</v>
      </c>
      <c r="L105" s="2570"/>
      <c r="T105" s="2576" t="s">
        <v>1822</v>
      </c>
      <c r="U105" s="2576"/>
      <c r="W105" s="2578" t="s">
        <v>1823</v>
      </c>
      <c r="X105" s="2578"/>
    </row>
    <row r="106" spans="2:24">
      <c r="B106" s="2567"/>
      <c r="C106" s="2567"/>
      <c r="E106" s="2493"/>
      <c r="F106" s="2493"/>
      <c r="H106" s="2569"/>
      <c r="I106" s="2569"/>
      <c r="K106" s="2571"/>
      <c r="L106" s="2571"/>
      <c r="T106" s="2577"/>
      <c r="U106" s="2577"/>
      <c r="W106" s="2562"/>
      <c r="X106" s="2562"/>
    </row>
    <row r="107" spans="2:24" ht="15.75" thickBot="1">
      <c r="H107"/>
      <c r="I107"/>
      <c r="K107"/>
      <c r="L107"/>
    </row>
    <row r="108" spans="2:24">
      <c r="B108" s="2566" t="s">
        <v>1824</v>
      </c>
      <c r="C108" s="2566"/>
      <c r="E108" s="2564" t="s">
        <v>1825</v>
      </c>
      <c r="F108" s="2564"/>
      <c r="H108" s="2568" t="s">
        <v>1826</v>
      </c>
      <c r="I108" s="2568"/>
      <c r="K108" s="2570" t="s">
        <v>1827</v>
      </c>
      <c r="L108" s="2570"/>
      <c r="T108" s="2576" t="s">
        <v>1828</v>
      </c>
      <c r="U108" s="2576"/>
      <c r="W108" s="2578" t="s">
        <v>1829</v>
      </c>
      <c r="X108" s="2578"/>
    </row>
    <row r="109" spans="2:24">
      <c r="B109" s="2567"/>
      <c r="C109" s="2567"/>
      <c r="E109" s="2493"/>
      <c r="F109" s="2493"/>
      <c r="H109" s="2569"/>
      <c r="I109" s="2569"/>
      <c r="K109" s="2571"/>
      <c r="L109" s="2571"/>
      <c r="T109" s="2577"/>
      <c r="U109" s="2577"/>
      <c r="W109" s="2562"/>
      <c r="X109" s="2562"/>
    </row>
    <row r="110" spans="2:24" ht="15.75" thickBot="1">
      <c r="H110"/>
      <c r="I110"/>
      <c r="K110"/>
      <c r="L110"/>
    </row>
    <row r="111" spans="2:24">
      <c r="B111" s="2566" t="s">
        <v>1830</v>
      </c>
      <c r="C111" s="2566"/>
      <c r="E111" s="2564" t="s">
        <v>1831</v>
      </c>
      <c r="F111" s="2564"/>
      <c r="H111" s="2568" t="s">
        <v>1832</v>
      </c>
      <c r="I111" s="2568"/>
      <c r="K111" s="2570" t="s">
        <v>1833</v>
      </c>
      <c r="L111" s="2570"/>
      <c r="T111" s="2576" t="s">
        <v>1834</v>
      </c>
      <c r="U111" s="2576"/>
      <c r="W111" s="2578" t="s">
        <v>1835</v>
      </c>
      <c r="X111" s="2578"/>
    </row>
    <row r="112" spans="2:24">
      <c r="B112" s="2567"/>
      <c r="C112" s="2567"/>
      <c r="E112" s="2493"/>
      <c r="F112" s="2493"/>
      <c r="H112" s="2569"/>
      <c r="I112" s="2569"/>
      <c r="K112" s="2571"/>
      <c r="L112" s="2571"/>
      <c r="T112" s="2577"/>
      <c r="U112" s="2577"/>
      <c r="W112" s="2562"/>
      <c r="X112" s="2562"/>
    </row>
    <row r="113" spans="2:24" ht="15.75" thickBot="1">
      <c r="H113"/>
      <c r="I113"/>
      <c r="K113"/>
      <c r="L113"/>
    </row>
    <row r="114" spans="2:24">
      <c r="B114" s="2566" t="s">
        <v>1836</v>
      </c>
      <c r="C114" s="2566"/>
      <c r="E114" s="2564" t="s">
        <v>1837</v>
      </c>
      <c r="F114" s="2564"/>
      <c r="H114" s="2568" t="s">
        <v>1838</v>
      </c>
      <c r="I114" s="2568"/>
      <c r="K114" s="2570" t="s">
        <v>1839</v>
      </c>
      <c r="L114" s="2570"/>
      <c r="T114" s="2576" t="s">
        <v>1840</v>
      </c>
      <c r="U114" s="2576"/>
      <c r="W114" s="2578" t="s">
        <v>1841</v>
      </c>
      <c r="X114" s="2578"/>
    </row>
    <row r="115" spans="2:24">
      <c r="B115" s="2567"/>
      <c r="C115" s="2567"/>
      <c r="E115" s="2493"/>
      <c r="F115" s="2493"/>
      <c r="H115" s="2569"/>
      <c r="I115" s="2569"/>
      <c r="K115" s="2571"/>
      <c r="L115" s="2571"/>
      <c r="T115" s="2577"/>
      <c r="U115" s="2577"/>
      <c r="W115" s="2562"/>
      <c r="X115" s="2562"/>
    </row>
    <row r="116" spans="2:24" ht="15.75" thickBot="1">
      <c r="H116"/>
      <c r="I116"/>
      <c r="K116"/>
      <c r="L116"/>
    </row>
    <row r="117" spans="2:24">
      <c r="B117" s="2566"/>
      <c r="C117" s="2566"/>
      <c r="E117" s="2564" t="s">
        <v>1842</v>
      </c>
      <c r="F117" s="2564"/>
      <c r="H117" s="2568" t="s">
        <v>1551</v>
      </c>
      <c r="I117" s="2568"/>
      <c r="K117" s="2570" t="s">
        <v>1843</v>
      </c>
      <c r="L117" s="2570"/>
      <c r="T117" s="2576" t="s">
        <v>1844</v>
      </c>
      <c r="U117" s="2576"/>
      <c r="W117" s="2578" t="s">
        <v>1845</v>
      </c>
      <c r="X117" s="2578"/>
    </row>
    <row r="118" spans="2:24">
      <c r="B118" s="2567"/>
      <c r="C118" s="2567"/>
      <c r="E118" s="2493"/>
      <c r="F118" s="2493"/>
      <c r="H118" s="2569"/>
      <c r="I118" s="2569"/>
      <c r="K118" s="2571"/>
      <c r="L118" s="2571"/>
      <c r="T118" s="2577"/>
      <c r="U118" s="2577"/>
      <c r="W118" s="2562"/>
      <c r="X118" s="2562"/>
    </row>
    <row r="119" spans="2:24" ht="15.75" thickBot="1">
      <c r="K119"/>
      <c r="L119"/>
      <c r="T119" s="1239">
        <v>1</v>
      </c>
      <c r="U119" s="1239">
        <v>1</v>
      </c>
      <c r="W119" s="1239">
        <v>1</v>
      </c>
      <c r="X119" s="1239">
        <v>1</v>
      </c>
    </row>
    <row r="120" spans="2:24">
      <c r="E120" s="2564" t="s">
        <v>1846</v>
      </c>
      <c r="F120" s="2564"/>
      <c r="H120" s="2568"/>
      <c r="I120" s="2568"/>
      <c r="K120" s="2570" t="s">
        <v>1552</v>
      </c>
      <c r="L120" s="2570"/>
      <c r="T120" s="2576" t="s">
        <v>1847</v>
      </c>
      <c r="U120" s="2576"/>
      <c r="W120" s="2578" t="s">
        <v>1848</v>
      </c>
      <c r="X120" s="2578"/>
    </row>
    <row r="121" spans="2:24">
      <c r="E121" s="2493"/>
      <c r="F121" s="2493"/>
      <c r="H121" s="2569"/>
      <c r="I121" s="2569"/>
      <c r="K121" s="2571"/>
      <c r="L121" s="2571"/>
      <c r="T121" s="2577"/>
      <c r="U121" s="2577"/>
      <c r="W121" s="2562"/>
      <c r="X121" s="2562"/>
    </row>
    <row r="122" spans="2:24" ht="15.75" thickBot="1">
      <c r="T122" s="1239">
        <v>1</v>
      </c>
      <c r="U122" s="1239">
        <v>1</v>
      </c>
      <c r="W122" s="1239">
        <v>1</v>
      </c>
      <c r="X122" s="1239">
        <v>1</v>
      </c>
    </row>
    <row r="123" spans="2:24">
      <c r="E123" s="2564" t="s">
        <v>1849</v>
      </c>
      <c r="F123" s="2564"/>
      <c r="K123" s="2570"/>
      <c r="L123" s="2570"/>
      <c r="T123" s="2576" t="s">
        <v>1850</v>
      </c>
      <c r="U123" s="2576"/>
      <c r="W123" s="2578" t="s">
        <v>1851</v>
      </c>
      <c r="X123" s="2578"/>
    </row>
    <row r="124" spans="2:24">
      <c r="E124" s="2493"/>
      <c r="F124" s="2493"/>
      <c r="K124" s="2571"/>
      <c r="L124" s="2571"/>
      <c r="T124" s="2577"/>
      <c r="U124" s="2577"/>
      <c r="W124" s="2562"/>
      <c r="X124" s="2562"/>
    </row>
    <row r="125" spans="2:24" ht="15.75" thickBot="1">
      <c r="T125" s="1239">
        <v>1</v>
      </c>
      <c r="U125" s="1239">
        <v>1</v>
      </c>
      <c r="W125" s="1239">
        <v>1</v>
      </c>
      <c r="X125" s="1239">
        <v>1</v>
      </c>
    </row>
    <row r="126" spans="2:24">
      <c r="E126" s="2564" t="s">
        <v>1852</v>
      </c>
      <c r="F126" s="2564"/>
      <c r="T126" s="2576" t="s">
        <v>1853</v>
      </c>
      <c r="U126" s="2576"/>
      <c r="W126" s="2578" t="s">
        <v>1854</v>
      </c>
      <c r="X126" s="2578"/>
    </row>
    <row r="127" spans="2:24">
      <c r="E127" s="2493"/>
      <c r="F127" s="2493"/>
      <c r="T127" s="2577"/>
      <c r="U127" s="2577"/>
      <c r="W127" s="2562"/>
      <c r="X127" s="2562"/>
    </row>
    <row r="128" spans="2:24" ht="15.75" thickBot="1">
      <c r="T128" s="1239">
        <v>1</v>
      </c>
      <c r="U128" s="1239">
        <v>1</v>
      </c>
      <c r="W128" s="1239">
        <v>1</v>
      </c>
      <c r="X128" s="1239">
        <v>1</v>
      </c>
    </row>
    <row r="129" spans="5:24">
      <c r="E129" s="2564" t="s">
        <v>1855</v>
      </c>
      <c r="F129" s="2564"/>
      <c r="T129" s="2576" t="s">
        <v>1856</v>
      </c>
      <c r="U129" s="2576"/>
      <c r="W129" s="2578" t="s">
        <v>1857</v>
      </c>
      <c r="X129" s="2578"/>
    </row>
    <row r="130" spans="5:24">
      <c r="E130" s="2493"/>
      <c r="F130" s="2493"/>
      <c r="T130" s="2577"/>
      <c r="U130" s="2577"/>
      <c r="W130" s="2562"/>
      <c r="X130" s="2562"/>
    </row>
    <row r="131" spans="5:24" ht="15.75" thickBot="1">
      <c r="T131" s="1239">
        <v>1</v>
      </c>
      <c r="U131" s="1239">
        <v>1</v>
      </c>
      <c r="W131" s="1239">
        <v>1</v>
      </c>
      <c r="X131" s="1239">
        <v>1</v>
      </c>
    </row>
    <row r="132" spans="5:24">
      <c r="E132" s="2564" t="s">
        <v>1858</v>
      </c>
      <c r="F132" s="2564"/>
      <c r="T132" s="2576" t="s">
        <v>1859</v>
      </c>
      <c r="U132" s="2576"/>
      <c r="W132" s="2578" t="s">
        <v>1860</v>
      </c>
      <c r="X132" s="2578"/>
    </row>
    <row r="133" spans="5:24">
      <c r="E133" s="2493"/>
      <c r="F133" s="2493"/>
      <c r="T133" s="2577"/>
      <c r="U133" s="2577"/>
      <c r="W133" s="2562"/>
      <c r="X133" s="2562"/>
    </row>
    <row r="134" spans="5:24" ht="15.75" thickBot="1">
      <c r="T134" s="1239">
        <v>1</v>
      </c>
      <c r="U134" s="1239">
        <v>1</v>
      </c>
      <c r="W134" s="1239">
        <v>1</v>
      </c>
      <c r="X134" s="1239">
        <v>1</v>
      </c>
    </row>
    <row r="135" spans="5:24">
      <c r="E135" s="2564"/>
      <c r="F135" s="2564"/>
      <c r="T135" s="2576" t="s">
        <v>1861</v>
      </c>
      <c r="U135" s="2576"/>
      <c r="W135" s="2578" t="s">
        <v>1862</v>
      </c>
      <c r="X135" s="2578"/>
    </row>
    <row r="136" spans="5:24">
      <c r="E136" s="2493"/>
      <c r="F136" s="2493"/>
      <c r="T136" s="2577"/>
      <c r="U136" s="2577"/>
      <c r="W136" s="2562"/>
      <c r="X136" s="2562"/>
    </row>
    <row r="137" spans="5:24" ht="15.75" thickBot="1">
      <c r="T137" s="1239">
        <v>1</v>
      </c>
      <c r="U137" s="1239">
        <v>1</v>
      </c>
      <c r="W137" s="1239">
        <v>1</v>
      </c>
      <c r="X137" s="1239">
        <v>1</v>
      </c>
    </row>
    <row r="138" spans="5:24">
      <c r="T138" s="2576" t="s">
        <v>1863</v>
      </c>
      <c r="U138" s="2576"/>
      <c r="W138" s="2578" t="s">
        <v>1864</v>
      </c>
      <c r="X138" s="2578"/>
    </row>
    <row r="139" spans="5:24">
      <c r="T139" s="2577"/>
      <c r="U139" s="2577"/>
      <c r="W139" s="2562"/>
      <c r="X139" s="2562"/>
    </row>
    <row r="140" spans="5:24" ht="15.75" thickBot="1">
      <c r="T140" s="1239">
        <v>1</v>
      </c>
      <c r="U140" s="1239">
        <v>1</v>
      </c>
      <c r="W140" s="1239">
        <v>1</v>
      </c>
      <c r="X140" s="1239">
        <v>1</v>
      </c>
    </row>
    <row r="141" spans="5:24">
      <c r="T141" s="2576" t="s">
        <v>1865</v>
      </c>
      <c r="U141" s="2576"/>
      <c r="W141" s="2578" t="s">
        <v>1866</v>
      </c>
      <c r="X141" s="2578"/>
    </row>
    <row r="142" spans="5:24">
      <c r="T142" s="2577"/>
      <c r="U142" s="2577"/>
      <c r="W142" s="2562"/>
      <c r="X142" s="2562"/>
    </row>
    <row r="143" spans="5:24" ht="15.75" thickBot="1">
      <c r="T143" s="1239">
        <v>1</v>
      </c>
      <c r="U143" s="1239">
        <v>1</v>
      </c>
      <c r="W143" s="1239">
        <v>1</v>
      </c>
      <c r="X143" s="1239">
        <v>1</v>
      </c>
    </row>
    <row r="144" spans="5:24">
      <c r="T144" s="2576" t="s">
        <v>1867</v>
      </c>
      <c r="U144" s="2576"/>
      <c r="W144" s="2578" t="s">
        <v>1868</v>
      </c>
      <c r="X144" s="2578"/>
    </row>
    <row r="145" spans="20:24">
      <c r="T145" s="2577"/>
      <c r="U145" s="2577"/>
      <c r="W145" s="2562"/>
      <c r="X145" s="2562"/>
    </row>
    <row r="146" spans="20:24" ht="15.75" thickBot="1">
      <c r="T146" s="1239">
        <v>1</v>
      </c>
      <c r="U146" s="1239">
        <v>1</v>
      </c>
      <c r="W146" s="1239">
        <v>1</v>
      </c>
      <c r="X146" s="1239">
        <v>1</v>
      </c>
    </row>
    <row r="147" spans="20:24">
      <c r="T147" s="2576" t="s">
        <v>1869</v>
      </c>
      <c r="U147" s="2576"/>
      <c r="W147" s="2578" t="s">
        <v>1870</v>
      </c>
      <c r="X147" s="2578"/>
    </row>
    <row r="148" spans="20:24">
      <c r="T148" s="2577"/>
      <c r="U148" s="2577"/>
      <c r="W148" s="2562"/>
      <c r="X148" s="2562"/>
    </row>
    <row r="149" spans="20:24" ht="15.75" thickBot="1">
      <c r="T149" s="1239">
        <v>1</v>
      </c>
      <c r="U149" s="1239">
        <v>1</v>
      </c>
      <c r="W149" s="1239">
        <v>1</v>
      </c>
      <c r="X149" s="1239">
        <v>1</v>
      </c>
    </row>
    <row r="150" spans="20:24">
      <c r="T150" s="2576" t="s">
        <v>1871</v>
      </c>
      <c r="U150" s="2576"/>
      <c r="W150" s="2578" t="s">
        <v>1872</v>
      </c>
      <c r="X150" s="2578"/>
    </row>
    <row r="151" spans="20:24">
      <c r="T151" s="2577"/>
      <c r="U151" s="2577"/>
      <c r="W151" s="2562"/>
      <c r="X151" s="2562"/>
    </row>
    <row r="152" spans="20:24" ht="15.75" thickBot="1">
      <c r="T152" s="1239">
        <v>1</v>
      </c>
      <c r="U152" s="1239">
        <v>1</v>
      </c>
      <c r="W152" s="1239">
        <v>1</v>
      </c>
      <c r="X152" s="1239">
        <v>1</v>
      </c>
    </row>
    <row r="153" spans="20:24">
      <c r="T153" s="2576" t="s">
        <v>1873</v>
      </c>
      <c r="U153" s="2576"/>
      <c r="W153" s="2578" t="s">
        <v>1874</v>
      </c>
      <c r="X153" s="2578"/>
    </row>
    <row r="154" spans="20:24">
      <c r="T154" s="2577"/>
      <c r="U154" s="2577"/>
      <c r="W154" s="2562"/>
      <c r="X154" s="2562"/>
    </row>
    <row r="155" spans="20:24" ht="15.75" thickBot="1">
      <c r="W155" s="1239">
        <v>1</v>
      </c>
      <c r="X155" s="1239">
        <v>1</v>
      </c>
    </row>
    <row r="156" spans="20:24">
      <c r="T156" s="2576"/>
      <c r="U156" s="2576"/>
      <c r="W156" s="2578" t="s">
        <v>1875</v>
      </c>
      <c r="X156" s="2578"/>
    </row>
    <row r="157" spans="20:24">
      <c r="T157" s="2577"/>
      <c r="U157" s="2577"/>
      <c r="W157" s="2562"/>
      <c r="X157" s="2562"/>
    </row>
    <row r="158" spans="20:24" ht="15.75" thickBot="1">
      <c r="W158" s="1239">
        <v>1</v>
      </c>
      <c r="X158" s="1239">
        <v>1</v>
      </c>
    </row>
    <row r="159" spans="20:24">
      <c r="W159" s="2578" t="s">
        <v>1876</v>
      </c>
      <c r="X159" s="2578"/>
    </row>
    <row r="160" spans="20:24">
      <c r="W160" s="2562"/>
      <c r="X160" s="2562"/>
    </row>
    <row r="161" spans="23:24" ht="15.75" thickBot="1">
      <c r="W161" s="1239">
        <v>1</v>
      </c>
      <c r="X161" s="1239">
        <v>1</v>
      </c>
    </row>
    <row r="162" spans="23:24">
      <c r="W162" s="2578" t="s">
        <v>1877</v>
      </c>
      <c r="X162" s="2578"/>
    </row>
    <row r="163" spans="23:24">
      <c r="W163" s="2562"/>
      <c r="X163" s="2562"/>
    </row>
    <row r="164" spans="23:24" ht="15.75" thickBot="1">
      <c r="W164" s="1239">
        <v>1</v>
      </c>
      <c r="X164" s="1239">
        <v>1</v>
      </c>
    </row>
    <row r="165" spans="23:24">
      <c r="W165" s="2578" t="s">
        <v>1878</v>
      </c>
      <c r="X165" s="2578"/>
    </row>
    <row r="166" spans="23:24">
      <c r="W166" s="2562"/>
      <c r="X166" s="2562"/>
    </row>
    <row r="167" spans="23:24" ht="15.75" thickBot="1">
      <c r="W167" s="1239">
        <v>1</v>
      </c>
      <c r="X167" s="1239">
        <v>1</v>
      </c>
    </row>
    <row r="168" spans="23:24">
      <c r="W168" s="2578" t="s">
        <v>1879</v>
      </c>
      <c r="X168" s="2578"/>
    </row>
    <row r="169" spans="23:24">
      <c r="W169" s="2562"/>
      <c r="X169" s="2562"/>
    </row>
    <row r="170" spans="23:24" ht="15.75" thickBot="1">
      <c r="W170" s="1239">
        <v>1</v>
      </c>
      <c r="X170" s="1239">
        <v>1</v>
      </c>
    </row>
    <row r="171" spans="23:24">
      <c r="W171" s="2578" t="s">
        <v>1880</v>
      </c>
      <c r="X171" s="2578"/>
    </row>
    <row r="172" spans="23:24">
      <c r="W172" s="2562"/>
      <c r="X172" s="2562"/>
    </row>
    <row r="173" spans="23:24" ht="15.75" thickBot="1">
      <c r="W173" s="1239">
        <v>1</v>
      </c>
      <c r="X173" s="1239">
        <v>1</v>
      </c>
    </row>
    <row r="174" spans="23:24">
      <c r="W174" s="2578" t="s">
        <v>1881</v>
      </c>
      <c r="X174" s="2578"/>
    </row>
    <row r="175" spans="23:24">
      <c r="W175" s="2562"/>
      <c r="X175" s="2562"/>
    </row>
    <row r="176" spans="23:24" ht="15.75" thickBot="1">
      <c r="W176" s="1239">
        <v>1</v>
      </c>
      <c r="X176" s="1239">
        <v>1</v>
      </c>
    </row>
    <row r="177" spans="2:43">
      <c r="W177" s="2578" t="s">
        <v>1882</v>
      </c>
      <c r="X177" s="2578"/>
    </row>
    <row r="178" spans="2:43">
      <c r="W178" s="2562"/>
      <c r="X178" s="2562"/>
    </row>
    <row r="179" spans="2:43" ht="15.75" thickBot="1">
      <c r="W179" s="1239">
        <v>1</v>
      </c>
      <c r="X179" s="1239">
        <v>1</v>
      </c>
    </row>
    <row r="180" spans="2:43">
      <c r="W180" s="2578" t="s">
        <v>1883</v>
      </c>
      <c r="X180" s="2578"/>
    </row>
    <row r="181" spans="2:43">
      <c r="W181" s="2562"/>
      <c r="X181" s="2562"/>
    </row>
    <row r="182" spans="2:43" ht="15.75" thickBot="1"/>
    <row r="183" spans="2:43">
      <c r="W183" s="2578"/>
      <c r="X183" s="2578"/>
    </row>
    <row r="184" spans="2:43">
      <c r="W184" s="2562"/>
      <c r="X184" s="2562"/>
      <c r="AB184" s="1099"/>
      <c r="AE184" s="1099"/>
      <c r="AH184" s="1099"/>
    </row>
    <row r="185" spans="2:43">
      <c r="AB185" s="1099"/>
      <c r="AE185" s="1099"/>
      <c r="AH185" s="1099"/>
    </row>
    <row r="186" spans="2:43">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row>
    <row r="193" spans="2:43">
      <c r="B193" s="9">
        <v>1</v>
      </c>
      <c r="C193" s="9">
        <v>1</v>
      </c>
      <c r="D193" s="9">
        <v>1</v>
      </c>
      <c r="E193" s="9">
        <v>1</v>
      </c>
      <c r="F193" s="9">
        <v>1</v>
      </c>
      <c r="G193" s="9">
        <v>1</v>
      </c>
      <c r="H193" s="9">
        <v>1</v>
      </c>
      <c r="I193" s="9">
        <v>1</v>
      </c>
      <c r="J193" s="9">
        <v>1</v>
      </c>
      <c r="K193" s="9">
        <v>1</v>
      </c>
      <c r="L193" s="9">
        <v>1</v>
      </c>
      <c r="M193" s="9">
        <v>1</v>
      </c>
      <c r="N193" s="9">
        <v>1</v>
      </c>
      <c r="O193" s="9">
        <v>1</v>
      </c>
      <c r="P193" s="9">
        <v>1</v>
      </c>
      <c r="Q193" s="9">
        <v>1</v>
      </c>
      <c r="R193" s="9">
        <v>1</v>
      </c>
      <c r="S193" s="9">
        <v>1</v>
      </c>
      <c r="T193" s="9">
        <v>1</v>
      </c>
      <c r="U193" s="9">
        <v>1</v>
      </c>
      <c r="V193" s="9">
        <v>1</v>
      </c>
      <c r="W193" s="9">
        <v>1</v>
      </c>
      <c r="X193" s="9">
        <v>1</v>
      </c>
      <c r="Y193" s="9">
        <v>1</v>
      </c>
      <c r="Z193" s="9">
        <v>1</v>
      </c>
      <c r="AA193" s="9">
        <v>1</v>
      </c>
      <c r="AB193" s="9">
        <v>1</v>
      </c>
      <c r="AC193" s="9">
        <v>1</v>
      </c>
      <c r="AD193" s="9">
        <v>1</v>
      </c>
      <c r="AE193" s="9">
        <v>1</v>
      </c>
      <c r="AF193" s="9">
        <v>1</v>
      </c>
      <c r="AG193" s="9">
        <v>1</v>
      </c>
      <c r="AH193" s="9">
        <v>1</v>
      </c>
      <c r="AI193" s="9">
        <v>1</v>
      </c>
      <c r="AJ193" s="9">
        <v>1</v>
      </c>
      <c r="AK193" s="9">
        <v>1</v>
      </c>
      <c r="AL193" s="9">
        <v>1</v>
      </c>
      <c r="AM193" s="9">
        <v>1</v>
      </c>
      <c r="AN193" s="9">
        <v>1</v>
      </c>
      <c r="AO193" s="9">
        <v>1</v>
      </c>
      <c r="AP193" s="9">
        <v>1</v>
      </c>
      <c r="AQ193" s="9">
        <v>1</v>
      </c>
    </row>
  </sheetData>
  <mergeCells count="379">
    <mergeCell ref="W171:X172"/>
    <mergeCell ref="W174:X175"/>
    <mergeCell ref="W177:X178"/>
    <mergeCell ref="W180:X181"/>
    <mergeCell ref="W183:X184"/>
    <mergeCell ref="T156:U157"/>
    <mergeCell ref="W156:X157"/>
    <mergeCell ref="W159:X160"/>
    <mergeCell ref="W162:X163"/>
    <mergeCell ref="W165:X166"/>
    <mergeCell ref="W168:X169"/>
    <mergeCell ref="T147:U148"/>
    <mergeCell ref="W147:X148"/>
    <mergeCell ref="T150:U151"/>
    <mergeCell ref="W150:X151"/>
    <mergeCell ref="T153:U154"/>
    <mergeCell ref="W153:X154"/>
    <mergeCell ref="T138:U139"/>
    <mergeCell ref="W138:X139"/>
    <mergeCell ref="T141:U142"/>
    <mergeCell ref="W141:X142"/>
    <mergeCell ref="T144:U145"/>
    <mergeCell ref="W144:X145"/>
    <mergeCell ref="E132:F133"/>
    <mergeCell ref="T132:U133"/>
    <mergeCell ref="W132:X133"/>
    <mergeCell ref="E135:F136"/>
    <mergeCell ref="T135:U136"/>
    <mergeCell ref="W135:X136"/>
    <mergeCell ref="E126:F127"/>
    <mergeCell ref="T126:U127"/>
    <mergeCell ref="W126:X127"/>
    <mergeCell ref="E129:F130"/>
    <mergeCell ref="T129:U130"/>
    <mergeCell ref="W129:X130"/>
    <mergeCell ref="E120:F121"/>
    <mergeCell ref="H120:I121"/>
    <mergeCell ref="K120:L121"/>
    <mergeCell ref="T120:U121"/>
    <mergeCell ref="W120:X121"/>
    <mergeCell ref="E123:F124"/>
    <mergeCell ref="K123:L124"/>
    <mergeCell ref="T123:U124"/>
    <mergeCell ref="W123:X124"/>
    <mergeCell ref="B117:C118"/>
    <mergeCell ref="E117:F118"/>
    <mergeCell ref="H117:I118"/>
    <mergeCell ref="K117:L118"/>
    <mergeCell ref="T117:U118"/>
    <mergeCell ref="W117:X118"/>
    <mergeCell ref="B114:C115"/>
    <mergeCell ref="E114:F115"/>
    <mergeCell ref="H114:I115"/>
    <mergeCell ref="K114:L115"/>
    <mergeCell ref="T114:U115"/>
    <mergeCell ref="W114:X115"/>
    <mergeCell ref="B111:C112"/>
    <mergeCell ref="E111:F112"/>
    <mergeCell ref="H111:I112"/>
    <mergeCell ref="K111:L112"/>
    <mergeCell ref="T111:U112"/>
    <mergeCell ref="W111:X112"/>
    <mergeCell ref="B108:C109"/>
    <mergeCell ref="E108:F109"/>
    <mergeCell ref="H108:I109"/>
    <mergeCell ref="K108:L109"/>
    <mergeCell ref="T108:U109"/>
    <mergeCell ref="W108:X109"/>
    <mergeCell ref="B105:C106"/>
    <mergeCell ref="E105:F106"/>
    <mergeCell ref="H105:I106"/>
    <mergeCell ref="K105:L106"/>
    <mergeCell ref="T105:U106"/>
    <mergeCell ref="W105:X106"/>
    <mergeCell ref="B102:C103"/>
    <mergeCell ref="E102:F103"/>
    <mergeCell ref="H102:I103"/>
    <mergeCell ref="K102:L103"/>
    <mergeCell ref="T102:U103"/>
    <mergeCell ref="W102:X103"/>
    <mergeCell ref="B96:C97"/>
    <mergeCell ref="E96:F97"/>
    <mergeCell ref="H96:I97"/>
    <mergeCell ref="K96:L97"/>
    <mergeCell ref="Q96:R97"/>
    <mergeCell ref="T96:U97"/>
    <mergeCell ref="W96:X97"/>
    <mergeCell ref="B99:C100"/>
    <mergeCell ref="E99:F100"/>
    <mergeCell ref="H99:I100"/>
    <mergeCell ref="K99:L100"/>
    <mergeCell ref="Q99:R100"/>
    <mergeCell ref="T99:U100"/>
    <mergeCell ref="W99:X100"/>
    <mergeCell ref="B93:C94"/>
    <mergeCell ref="E93:F94"/>
    <mergeCell ref="H93:I94"/>
    <mergeCell ref="K93:L94"/>
    <mergeCell ref="Q93:R94"/>
    <mergeCell ref="T93:U94"/>
    <mergeCell ref="Z93:AA94"/>
    <mergeCell ref="AC93:AD94"/>
    <mergeCell ref="AF93:AG94"/>
    <mergeCell ref="W93:X94"/>
    <mergeCell ref="AF87:AG88"/>
    <mergeCell ref="B90:C91"/>
    <mergeCell ref="E90:F91"/>
    <mergeCell ref="H90:I91"/>
    <mergeCell ref="K90:L91"/>
    <mergeCell ref="Q90:R91"/>
    <mergeCell ref="T90:U91"/>
    <mergeCell ref="W90:X91"/>
    <mergeCell ref="Z90:AA91"/>
    <mergeCell ref="AC90:AD91"/>
    <mergeCell ref="AF90:AG91"/>
    <mergeCell ref="B87:C88"/>
    <mergeCell ref="E87:F88"/>
    <mergeCell ref="H87:I88"/>
    <mergeCell ref="K87:L88"/>
    <mergeCell ref="Q87:R88"/>
    <mergeCell ref="T87:U88"/>
    <mergeCell ref="W87:X88"/>
    <mergeCell ref="Z87:AA88"/>
    <mergeCell ref="AC87:AD88"/>
    <mergeCell ref="W81:X82"/>
    <mergeCell ref="Z81:AA82"/>
    <mergeCell ref="AC81:AD82"/>
    <mergeCell ref="AF81:AG82"/>
    <mergeCell ref="B84:C85"/>
    <mergeCell ref="E84:F85"/>
    <mergeCell ref="H84:I85"/>
    <mergeCell ref="K84:L85"/>
    <mergeCell ref="Q84:R85"/>
    <mergeCell ref="T84:U85"/>
    <mergeCell ref="B81:C82"/>
    <mergeCell ref="E81:F82"/>
    <mergeCell ref="H81:I82"/>
    <mergeCell ref="K81:L82"/>
    <mergeCell ref="Q81:R82"/>
    <mergeCell ref="T81:U82"/>
    <mergeCell ref="W84:X85"/>
    <mergeCell ref="Z84:AA85"/>
    <mergeCell ref="AC84:AD85"/>
    <mergeCell ref="AF84:AG85"/>
    <mergeCell ref="Q78:R79"/>
    <mergeCell ref="T78:U79"/>
    <mergeCell ref="W78:X79"/>
    <mergeCell ref="Z78:AA79"/>
    <mergeCell ref="AC78:AD79"/>
    <mergeCell ref="AF78:AG79"/>
    <mergeCell ref="T75:U76"/>
    <mergeCell ref="W75:X76"/>
    <mergeCell ref="Z75:AA76"/>
    <mergeCell ref="AC75:AD76"/>
    <mergeCell ref="AF75:AG76"/>
    <mergeCell ref="Q75:R76"/>
    <mergeCell ref="B78:C79"/>
    <mergeCell ref="E78:F79"/>
    <mergeCell ref="H78:I79"/>
    <mergeCell ref="K78:L79"/>
    <mergeCell ref="N78:O79"/>
    <mergeCell ref="B75:C76"/>
    <mergeCell ref="E75:F76"/>
    <mergeCell ref="H75:I76"/>
    <mergeCell ref="K75:L76"/>
    <mergeCell ref="N75:O76"/>
    <mergeCell ref="Q72:R73"/>
    <mergeCell ref="T72:U73"/>
    <mergeCell ref="W72:X73"/>
    <mergeCell ref="Z72:AA73"/>
    <mergeCell ref="AC72:AD73"/>
    <mergeCell ref="AF72:AG73"/>
    <mergeCell ref="T69:U70"/>
    <mergeCell ref="W69:X70"/>
    <mergeCell ref="Z69:AA70"/>
    <mergeCell ref="AC69:AD70"/>
    <mergeCell ref="AF69:AG70"/>
    <mergeCell ref="Q69:R70"/>
    <mergeCell ref="B72:C73"/>
    <mergeCell ref="E72:F73"/>
    <mergeCell ref="H72:I73"/>
    <mergeCell ref="K72:L73"/>
    <mergeCell ref="N72:O73"/>
    <mergeCell ref="B69:C70"/>
    <mergeCell ref="E69:F70"/>
    <mergeCell ref="H69:I70"/>
    <mergeCell ref="K69:L70"/>
    <mergeCell ref="N69:O70"/>
    <mergeCell ref="Q66:R67"/>
    <mergeCell ref="T66:U67"/>
    <mergeCell ref="W66:X67"/>
    <mergeCell ref="Z66:AA67"/>
    <mergeCell ref="AC66:AD67"/>
    <mergeCell ref="AF66:AG67"/>
    <mergeCell ref="T63:U64"/>
    <mergeCell ref="W63:X64"/>
    <mergeCell ref="Z63:AA64"/>
    <mergeCell ref="AC63:AD64"/>
    <mergeCell ref="AF63:AG64"/>
    <mergeCell ref="Q63:R64"/>
    <mergeCell ref="B66:C67"/>
    <mergeCell ref="E66:F67"/>
    <mergeCell ref="H66:I67"/>
    <mergeCell ref="K66:L67"/>
    <mergeCell ref="N66:O67"/>
    <mergeCell ref="B63:C64"/>
    <mergeCell ref="E63:F64"/>
    <mergeCell ref="H63:I64"/>
    <mergeCell ref="K63:L64"/>
    <mergeCell ref="N63:O64"/>
    <mergeCell ref="Q60:R61"/>
    <mergeCell ref="T60:U61"/>
    <mergeCell ref="W60:X61"/>
    <mergeCell ref="Z60:AA61"/>
    <mergeCell ref="AC60:AD61"/>
    <mergeCell ref="AF60:AG61"/>
    <mergeCell ref="T57:U58"/>
    <mergeCell ref="W57:X58"/>
    <mergeCell ref="Z57:AA58"/>
    <mergeCell ref="AC57:AD58"/>
    <mergeCell ref="AF57:AG58"/>
    <mergeCell ref="Q57:R58"/>
    <mergeCell ref="B60:C61"/>
    <mergeCell ref="E60:F61"/>
    <mergeCell ref="H60:I61"/>
    <mergeCell ref="K60:L61"/>
    <mergeCell ref="N60:O61"/>
    <mergeCell ref="B57:C58"/>
    <mergeCell ref="E57:F58"/>
    <mergeCell ref="H57:I58"/>
    <mergeCell ref="K57:L58"/>
    <mergeCell ref="N57:O58"/>
    <mergeCell ref="Z54:AA55"/>
    <mergeCell ref="AC54:AD55"/>
    <mergeCell ref="AF54:AG55"/>
    <mergeCell ref="AI54:AJ55"/>
    <mergeCell ref="AL54:AM55"/>
    <mergeCell ref="AL51:AM52"/>
    <mergeCell ref="AO51:AP51"/>
    <mergeCell ref="AO52:AP52"/>
    <mergeCell ref="Z51:AA52"/>
    <mergeCell ref="AC51:AD52"/>
    <mergeCell ref="AF51:AG52"/>
    <mergeCell ref="AI51:AJ52"/>
    <mergeCell ref="B54:C55"/>
    <mergeCell ref="E54:F55"/>
    <mergeCell ref="H54:I55"/>
    <mergeCell ref="K54:L55"/>
    <mergeCell ref="N54:O55"/>
    <mergeCell ref="Q54:R55"/>
    <mergeCell ref="T54:U55"/>
    <mergeCell ref="T51:U52"/>
    <mergeCell ref="W51:X52"/>
    <mergeCell ref="B51:C52"/>
    <mergeCell ref="E51:F52"/>
    <mergeCell ref="H51:I52"/>
    <mergeCell ref="K51:L52"/>
    <mergeCell ref="N51:O52"/>
    <mergeCell ref="Q51:R52"/>
    <mergeCell ref="W54:X55"/>
    <mergeCell ref="Z48:AA49"/>
    <mergeCell ref="AC48:AD49"/>
    <mergeCell ref="AF48:AG49"/>
    <mergeCell ref="AI48:AJ49"/>
    <mergeCell ref="AL48:AM49"/>
    <mergeCell ref="AO49:AP49"/>
    <mergeCell ref="AL45:AM46"/>
    <mergeCell ref="AO46:AP46"/>
    <mergeCell ref="B48:C49"/>
    <mergeCell ref="E48:F49"/>
    <mergeCell ref="H48:I49"/>
    <mergeCell ref="K48:L49"/>
    <mergeCell ref="N48:O49"/>
    <mergeCell ref="Q48:R49"/>
    <mergeCell ref="T48:U49"/>
    <mergeCell ref="W48:X49"/>
    <mergeCell ref="T45:U46"/>
    <mergeCell ref="W45:X46"/>
    <mergeCell ref="Z45:AA46"/>
    <mergeCell ref="AC45:AD46"/>
    <mergeCell ref="AF45:AG46"/>
    <mergeCell ref="AI45:AJ46"/>
    <mergeCell ref="AO44:AP44"/>
    <mergeCell ref="B45:C46"/>
    <mergeCell ref="E45:F46"/>
    <mergeCell ref="H45:I46"/>
    <mergeCell ref="K45:L46"/>
    <mergeCell ref="N45:O46"/>
    <mergeCell ref="Q45:R46"/>
    <mergeCell ref="Q42:R43"/>
    <mergeCell ref="T42:U43"/>
    <mergeCell ref="W42:X43"/>
    <mergeCell ref="Z42:AA43"/>
    <mergeCell ref="AC42:AD43"/>
    <mergeCell ref="AF42:AG43"/>
    <mergeCell ref="AL39:AM40"/>
    <mergeCell ref="AO41:AP41"/>
    <mergeCell ref="B42:C43"/>
    <mergeCell ref="E42:F43"/>
    <mergeCell ref="H42:I43"/>
    <mergeCell ref="K42:L43"/>
    <mergeCell ref="N42:O43"/>
    <mergeCell ref="AO38:AP39"/>
    <mergeCell ref="B39:C40"/>
    <mergeCell ref="E39:F40"/>
    <mergeCell ref="H39:I40"/>
    <mergeCell ref="K39:L40"/>
    <mergeCell ref="N39:O40"/>
    <mergeCell ref="Q39:R40"/>
    <mergeCell ref="T39:U40"/>
    <mergeCell ref="W39:X40"/>
    <mergeCell ref="Z39:AA40"/>
    <mergeCell ref="AI42:AJ43"/>
    <mergeCell ref="AL42:AM43"/>
    <mergeCell ref="AO42:AP42"/>
    <mergeCell ref="AI36:AJ37"/>
    <mergeCell ref="B36:C37"/>
    <mergeCell ref="E36:F37"/>
    <mergeCell ref="H36:I37"/>
    <mergeCell ref="K36:L37"/>
    <mergeCell ref="N36:O37"/>
    <mergeCell ref="Q36:R37"/>
    <mergeCell ref="AC39:AD40"/>
    <mergeCell ref="AF39:AG40"/>
    <mergeCell ref="AI39:AJ40"/>
    <mergeCell ref="AO33:AP33"/>
    <mergeCell ref="AO34:AP36"/>
    <mergeCell ref="AL36:AM37"/>
    <mergeCell ref="AI30:AJ31"/>
    <mergeCell ref="B33:C34"/>
    <mergeCell ref="E33:F34"/>
    <mergeCell ref="H33:I34"/>
    <mergeCell ref="K33:L34"/>
    <mergeCell ref="N33:O34"/>
    <mergeCell ref="Q33:R34"/>
    <mergeCell ref="T33:U34"/>
    <mergeCell ref="W33:X34"/>
    <mergeCell ref="Z33:AA34"/>
    <mergeCell ref="Q30:R31"/>
    <mergeCell ref="T30:U31"/>
    <mergeCell ref="W30:X31"/>
    <mergeCell ref="Z30:AA31"/>
    <mergeCell ref="AC30:AD31"/>
    <mergeCell ref="AF30:AG31"/>
    <mergeCell ref="T36:U37"/>
    <mergeCell ref="W36:X37"/>
    <mergeCell ref="Z36:AA37"/>
    <mergeCell ref="AC36:AD37"/>
    <mergeCell ref="AF36:AG37"/>
    <mergeCell ref="B30:C31"/>
    <mergeCell ref="E30:F31"/>
    <mergeCell ref="H30:I31"/>
    <mergeCell ref="K30:L31"/>
    <mergeCell ref="N30:O31"/>
    <mergeCell ref="AC33:AD34"/>
    <mergeCell ref="AF33:AG34"/>
    <mergeCell ref="AI33:AJ34"/>
    <mergeCell ref="AL33:AM34"/>
    <mergeCell ref="AQ1:AQ2"/>
    <mergeCell ref="B6:Q7"/>
    <mergeCell ref="Q10:R11"/>
    <mergeCell ref="Q15:U16"/>
    <mergeCell ref="V15:W16"/>
    <mergeCell ref="X15:X16"/>
    <mergeCell ref="Q19:U20"/>
    <mergeCell ref="V19:W20"/>
    <mergeCell ref="B27:C28"/>
    <mergeCell ref="E27:F28"/>
    <mergeCell ref="H27:I28"/>
    <mergeCell ref="K27:L28"/>
    <mergeCell ref="N27:O28"/>
    <mergeCell ref="Q27:R28"/>
    <mergeCell ref="T27:U28"/>
    <mergeCell ref="W27:X28"/>
    <mergeCell ref="Z27:AA28"/>
    <mergeCell ref="AC27:AD28"/>
    <mergeCell ref="AF27:AG28"/>
    <mergeCell ref="AI27:AJ28"/>
    <mergeCell ref="AL27:AM2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2CCD-27F1-40D8-B4F5-284503318C48}">
  <dimension ref="A1:CV2418"/>
  <sheetViews>
    <sheetView workbookViewId="0">
      <selection activeCell="G17" sqref="G17"/>
    </sheetView>
  </sheetViews>
  <sheetFormatPr baseColWidth="10" defaultColWidth="10.28515625" defaultRowHeight="15"/>
  <cols>
    <col min="1" max="1" width="6.85546875" style="1376" customWidth="1"/>
    <col min="2" max="3" width="50.28515625" style="1372" customWidth="1"/>
    <col min="4" max="4" width="38.85546875" style="1372" customWidth="1"/>
    <col min="5" max="18" width="12.140625" style="1372" customWidth="1"/>
    <col min="19" max="19" width="34.28515625" style="1372" customWidth="1"/>
    <col min="20" max="20" width="2.28515625" style="1372" customWidth="1"/>
    <col min="21" max="27" width="20.5703125" style="1372" customWidth="1"/>
    <col min="28" max="90" width="5.7109375" style="1372" customWidth="1"/>
    <col min="91" max="91" width="2.28515625" style="1372" customWidth="1"/>
    <col min="92" max="92" width="12.5703125" style="1372" customWidth="1"/>
    <col min="93" max="93" width="36.5703125" style="1372" customWidth="1"/>
    <col min="94" max="94" width="14.85546875" style="1372" customWidth="1"/>
    <col min="95" max="96" width="36.5703125" style="1372" customWidth="1"/>
    <col min="97" max="97" width="40.85546875" style="1372" customWidth="1"/>
    <col min="98" max="98" width="52.5703125" style="1372" customWidth="1"/>
    <col min="99" max="99" width="77.7109375" style="1372" customWidth="1"/>
    <col min="100" max="100" width="11.42578125" style="1376" customWidth="1"/>
    <col min="101" max="16384" width="10.28515625" style="1372"/>
  </cols>
  <sheetData>
    <row r="1" spans="1:100" ht="26.25">
      <c r="A1" s="2656" t="s">
        <v>1893</v>
      </c>
      <c r="B1" s="2656"/>
      <c r="C1" s="2656"/>
      <c r="D1" s="2656"/>
      <c r="E1" s="2656"/>
      <c r="F1" s="2656"/>
      <c r="G1" s="2656"/>
      <c r="H1" s="2656"/>
      <c r="I1" s="2656"/>
      <c r="J1" s="2656"/>
      <c r="K1" s="2656"/>
      <c r="L1" s="2656"/>
      <c r="M1" s="2656"/>
      <c r="N1" s="2656"/>
      <c r="O1" s="2656"/>
      <c r="P1" s="2656"/>
      <c r="Q1" s="2656"/>
      <c r="R1" s="2656"/>
      <c r="S1" s="2656"/>
      <c r="T1" s="1371"/>
      <c r="CM1" s="1373"/>
      <c r="CN1" s="1374" t="s">
        <v>1894</v>
      </c>
      <c r="CO1" s="1374" t="s">
        <v>1895</v>
      </c>
      <c r="CP1" s="1374" t="s">
        <v>1896</v>
      </c>
      <c r="CQ1" s="1374" t="s">
        <v>1897</v>
      </c>
      <c r="CR1" s="1374" t="s">
        <v>1898</v>
      </c>
      <c r="CS1" s="1374" t="s">
        <v>1899</v>
      </c>
      <c r="CT1" s="1374" t="s">
        <v>1900</v>
      </c>
      <c r="CU1" s="1374" t="s">
        <v>1901</v>
      </c>
      <c r="CV1" s="1374" t="s">
        <v>1902</v>
      </c>
    </row>
    <row r="2" spans="1:100" ht="29.25" customHeight="1">
      <c r="A2" s="2657" t="s">
        <v>1903</v>
      </c>
      <c r="B2" s="2657"/>
      <c r="C2" s="2657"/>
      <c r="D2" s="2657"/>
      <c r="E2" s="2657"/>
      <c r="F2" s="2657"/>
      <c r="G2" s="2657"/>
      <c r="H2" s="2657"/>
      <c r="I2" s="2657"/>
      <c r="J2" s="2657"/>
      <c r="K2" s="2657"/>
      <c r="L2" s="2657"/>
      <c r="M2" s="2657"/>
      <c r="N2" s="2657"/>
      <c r="O2" s="2657"/>
      <c r="P2" s="2657"/>
      <c r="Q2" s="2657"/>
      <c r="R2" s="2657"/>
      <c r="S2" s="2657"/>
      <c r="T2" s="1371"/>
      <c r="CM2" s="1373"/>
      <c r="CN2" s="1372" t="s">
        <v>1904</v>
      </c>
      <c r="CO2" s="1372" t="s">
        <v>1905</v>
      </c>
      <c r="CP2" s="1372" t="s">
        <v>1906</v>
      </c>
      <c r="CQ2" s="1372" t="s">
        <v>1907</v>
      </c>
      <c r="CR2" s="1372" t="s">
        <v>1907</v>
      </c>
      <c r="CS2" s="1372" t="s">
        <v>1908</v>
      </c>
      <c r="CT2" s="1372" t="s">
        <v>1909</v>
      </c>
      <c r="CU2" s="1375" t="s">
        <v>1910</v>
      </c>
      <c r="CV2" s="1376" t="s">
        <v>1911</v>
      </c>
    </row>
    <row r="3" spans="1:100" ht="32.25" customHeight="1">
      <c r="A3" s="2658" t="s">
        <v>1912</v>
      </c>
      <c r="B3" s="2658"/>
      <c r="C3" s="2658"/>
      <c r="D3" s="2658"/>
      <c r="E3" s="2658"/>
      <c r="F3" s="2658"/>
      <c r="G3" s="2658"/>
      <c r="H3" s="2658"/>
      <c r="I3" s="2658"/>
      <c r="J3" s="2658"/>
      <c r="K3" s="2658"/>
      <c r="L3" s="2658"/>
      <c r="M3" s="2658"/>
      <c r="N3" s="2658"/>
      <c r="O3" s="2658"/>
      <c r="P3" s="2658"/>
      <c r="Q3" s="2658"/>
      <c r="R3" s="2658"/>
      <c r="S3" s="2658"/>
      <c r="T3" s="1371"/>
      <c r="CM3" s="1373"/>
      <c r="CN3" s="1372" t="s">
        <v>1913</v>
      </c>
      <c r="CO3" s="1372" t="s">
        <v>1905</v>
      </c>
      <c r="CP3" s="1372" t="s">
        <v>1906</v>
      </c>
      <c r="CQ3" s="1372" t="s">
        <v>1914</v>
      </c>
      <c r="CR3" s="1372" t="s">
        <v>1915</v>
      </c>
      <c r="CS3" s="1372" t="s">
        <v>1908</v>
      </c>
      <c r="CT3" s="1372" t="s">
        <v>1909</v>
      </c>
      <c r="CU3" s="1375" t="s">
        <v>1910</v>
      </c>
      <c r="CV3" s="1376" t="s">
        <v>1911</v>
      </c>
    </row>
    <row r="4" spans="1:100" ht="15.75">
      <c r="A4" s="1377"/>
      <c r="B4" s="1378" t="s">
        <v>1916</v>
      </c>
      <c r="T4" s="1371"/>
      <c r="CM4" s="1373"/>
      <c r="CN4" s="1372" t="s">
        <v>1917</v>
      </c>
      <c r="CO4" s="1372" t="s">
        <v>1905</v>
      </c>
      <c r="CP4" s="1372" t="s">
        <v>1906</v>
      </c>
      <c r="CQ4" s="1372" t="s">
        <v>738</v>
      </c>
      <c r="CR4" s="1372" t="s">
        <v>738</v>
      </c>
      <c r="CS4" s="1372" t="s">
        <v>1908</v>
      </c>
      <c r="CT4" s="1372" t="s">
        <v>1909</v>
      </c>
      <c r="CU4" s="1375" t="s">
        <v>1910</v>
      </c>
      <c r="CV4" s="1376" t="s">
        <v>1911</v>
      </c>
    </row>
    <row r="5" spans="1:100">
      <c r="T5" s="1371"/>
      <c r="CM5" s="1373"/>
      <c r="CN5" s="1372" t="s">
        <v>1918</v>
      </c>
      <c r="CO5" s="1372" t="s">
        <v>1905</v>
      </c>
      <c r="CP5" s="1372" t="s">
        <v>1906</v>
      </c>
      <c r="CQ5" s="1372" t="s">
        <v>1919</v>
      </c>
      <c r="CR5" s="1372" t="s">
        <v>1919</v>
      </c>
      <c r="CS5" s="1372" t="s">
        <v>1908</v>
      </c>
      <c r="CT5" s="1372" t="s">
        <v>1909</v>
      </c>
      <c r="CU5" s="1375" t="s">
        <v>1910</v>
      </c>
      <c r="CV5" s="1376" t="s">
        <v>1911</v>
      </c>
    </row>
    <row r="6" spans="1:100" ht="57.95" customHeight="1">
      <c r="A6" s="1379" t="s">
        <v>1920</v>
      </c>
      <c r="B6" s="1380" t="s">
        <v>1921</v>
      </c>
      <c r="C6" s="1381" t="s">
        <v>1922</v>
      </c>
      <c r="D6" s="1381" t="s">
        <v>1923</v>
      </c>
      <c r="E6" s="1379" t="s">
        <v>1905</v>
      </c>
      <c r="F6" s="1379" t="s">
        <v>602</v>
      </c>
      <c r="G6" s="1379" t="s">
        <v>601</v>
      </c>
      <c r="H6" s="1379" t="s">
        <v>603</v>
      </c>
      <c r="I6" s="1379" t="s">
        <v>597</v>
      </c>
      <c r="J6" s="1379" t="s">
        <v>607</v>
      </c>
      <c r="K6" s="1379" t="s">
        <v>606</v>
      </c>
      <c r="L6" s="1379" t="s">
        <v>604</v>
      </c>
      <c r="M6" s="1379" t="s">
        <v>599</v>
      </c>
      <c r="N6" s="1379" t="s">
        <v>600</v>
      </c>
      <c r="O6" s="1379" t="s">
        <v>605</v>
      </c>
      <c r="P6" s="1379" t="s">
        <v>609</v>
      </c>
      <c r="Q6" s="1379" t="s">
        <v>608</v>
      </c>
      <c r="R6" s="1379" t="s">
        <v>598</v>
      </c>
      <c r="S6" s="1379" t="s">
        <v>1924</v>
      </c>
      <c r="T6" s="1371"/>
      <c r="U6" s="1382" t="s">
        <v>1925</v>
      </c>
      <c r="V6" s="1382" t="s">
        <v>1926</v>
      </c>
      <c r="W6" s="1382" t="s">
        <v>1927</v>
      </c>
      <c r="X6" s="1382" t="s">
        <v>1928</v>
      </c>
      <c r="Y6" s="1382" t="s">
        <v>1929</v>
      </c>
      <c r="Z6" s="1382" t="s">
        <v>1930</v>
      </c>
      <c r="AA6" s="1382" t="s">
        <v>1931</v>
      </c>
      <c r="AB6" s="1382" t="s">
        <v>1932</v>
      </c>
      <c r="AC6" s="1382" t="s">
        <v>1933</v>
      </c>
      <c r="AD6" s="1382" t="s">
        <v>1934</v>
      </c>
      <c r="AE6" s="1382" t="s">
        <v>1935</v>
      </c>
      <c r="AF6" s="1382" t="s">
        <v>1905</v>
      </c>
      <c r="AG6" s="1382" t="s">
        <v>1936</v>
      </c>
      <c r="AH6" s="1382" t="s">
        <v>1937</v>
      </c>
      <c r="AI6" s="1382" t="s">
        <v>602</v>
      </c>
      <c r="AJ6" s="1382" t="s">
        <v>1938</v>
      </c>
      <c r="AK6" s="1382" t="s">
        <v>1939</v>
      </c>
      <c r="AL6" s="1382" t="s">
        <v>1939</v>
      </c>
      <c r="AM6" s="1382" t="s">
        <v>601</v>
      </c>
      <c r="AN6" s="1382" t="s">
        <v>1940</v>
      </c>
      <c r="AO6" s="1382" t="s">
        <v>1941</v>
      </c>
      <c r="AP6" s="1382" t="s">
        <v>1942</v>
      </c>
      <c r="AQ6" s="1382" t="s">
        <v>1943</v>
      </c>
      <c r="AR6" s="1382" t="s">
        <v>1944</v>
      </c>
      <c r="AS6" s="1382" t="s">
        <v>1945</v>
      </c>
      <c r="AT6" s="1382" t="s">
        <v>1946</v>
      </c>
      <c r="AU6" s="1382" t="s">
        <v>1947</v>
      </c>
      <c r="AV6" s="1382" t="s">
        <v>1948</v>
      </c>
      <c r="AW6" s="1382" t="s">
        <v>1949</v>
      </c>
      <c r="AX6" s="1382" t="s">
        <v>1950</v>
      </c>
      <c r="AY6" s="1382" t="s">
        <v>1951</v>
      </c>
      <c r="AZ6" s="1382" t="s">
        <v>603</v>
      </c>
      <c r="BA6" s="1382" t="s">
        <v>1952</v>
      </c>
      <c r="BB6" s="1382" t="s">
        <v>597</v>
      </c>
      <c r="BC6" s="1382" t="s">
        <v>1953</v>
      </c>
      <c r="BD6" s="1382" t="s">
        <v>1954</v>
      </c>
      <c r="BE6" s="1382" t="s">
        <v>1955</v>
      </c>
      <c r="BF6" s="1382" t="s">
        <v>607</v>
      </c>
      <c r="BG6" s="1382" t="s">
        <v>1956</v>
      </c>
      <c r="BH6" s="1382" t="s">
        <v>1957</v>
      </c>
      <c r="BI6" s="1382" t="s">
        <v>1958</v>
      </c>
      <c r="BJ6" s="1382" t="s">
        <v>1959</v>
      </c>
      <c r="BK6" s="1382" t="s">
        <v>1960</v>
      </c>
      <c r="BL6" s="1382" t="s">
        <v>1960</v>
      </c>
      <c r="BM6" s="1382" t="s">
        <v>606</v>
      </c>
      <c r="BN6" s="1382" t="s">
        <v>1961</v>
      </c>
      <c r="BO6" s="1382" t="s">
        <v>1962</v>
      </c>
      <c r="BP6" s="1382" t="s">
        <v>1963</v>
      </c>
      <c r="BQ6" s="1382" t="s">
        <v>604</v>
      </c>
      <c r="BR6" s="1382" t="s">
        <v>1964</v>
      </c>
      <c r="BS6" s="1382" t="s">
        <v>1965</v>
      </c>
      <c r="BT6" s="1382" t="s">
        <v>599</v>
      </c>
      <c r="BU6" s="1382" t="s">
        <v>1966</v>
      </c>
      <c r="BV6" s="1382" t="s">
        <v>1967</v>
      </c>
      <c r="BW6" s="1382" t="s">
        <v>600</v>
      </c>
      <c r="BX6" s="1382" t="s">
        <v>1968</v>
      </c>
      <c r="BY6" s="1382" t="s">
        <v>1969</v>
      </c>
      <c r="BZ6" s="1382" t="s">
        <v>605</v>
      </c>
      <c r="CA6" s="1382" t="s">
        <v>1970</v>
      </c>
      <c r="CB6" s="1382" t="s">
        <v>1971</v>
      </c>
      <c r="CC6" s="1382" t="s">
        <v>609</v>
      </c>
      <c r="CD6" s="1382" t="s">
        <v>1972</v>
      </c>
      <c r="CE6" s="1382" t="s">
        <v>1973</v>
      </c>
      <c r="CF6" s="1382" t="s">
        <v>608</v>
      </c>
      <c r="CG6" s="1382" t="s">
        <v>1974</v>
      </c>
      <c r="CH6" s="1382" t="s">
        <v>1975</v>
      </c>
      <c r="CI6" s="1382" t="s">
        <v>1976</v>
      </c>
      <c r="CJ6" s="1382" t="s">
        <v>1977</v>
      </c>
      <c r="CK6" s="1382" t="s">
        <v>1978</v>
      </c>
      <c r="CL6" s="1382" t="s">
        <v>598</v>
      </c>
      <c r="CM6" s="1373"/>
      <c r="CN6" s="1372" t="s">
        <v>1979</v>
      </c>
      <c r="CO6" s="1372" t="s">
        <v>1905</v>
      </c>
      <c r="CP6" s="1372" t="s">
        <v>1906</v>
      </c>
      <c r="CQ6" s="1372" t="s">
        <v>739</v>
      </c>
      <c r="CR6" s="1372" t="s">
        <v>739</v>
      </c>
      <c r="CS6" s="1372" t="s">
        <v>1980</v>
      </c>
      <c r="CT6" s="1372" t="s">
        <v>1981</v>
      </c>
      <c r="CU6" s="1375" t="s">
        <v>1910</v>
      </c>
      <c r="CV6" s="1376" t="s">
        <v>1982</v>
      </c>
    </row>
    <row r="7" spans="1:100">
      <c r="A7" s="1383">
        <v>1</v>
      </c>
      <c r="B7" s="1384" t="s">
        <v>1983</v>
      </c>
      <c r="C7" s="1385" t="str">
        <f t="shared" ref="C7:C66" si="0">IF($B7="","",$B7&amp;IF(COUNTIF($E7:$R7,"X")&gt;0," *",IF(COUNTIF($E7:$R7,"?")&gt;0," ?","")))</f>
        <v>Oignons émincés surgelés</v>
      </c>
      <c r="D7" s="1386" t="str">
        <f t="shared" ref="D7:D66" si="1">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1387" t="str">
        <f t="shared" ref="E7:E66" si="2">IF($B7="","",AF7)</f>
        <v/>
      </c>
      <c r="F7" s="1387" t="str">
        <f t="shared" ref="F7:F66" si="3">IF($B7="","",AI7)</f>
        <v/>
      </c>
      <c r="G7" s="1387" t="str">
        <f t="shared" ref="G7:G66" si="4">IF($B7="","",AM7)</f>
        <v/>
      </c>
      <c r="H7" s="1387" t="str">
        <f t="shared" ref="H7:H66" si="5">IF($B7="","",AZ7)</f>
        <v/>
      </c>
      <c r="I7" s="1387" t="str">
        <f t="shared" ref="I7:I66" si="6">IF($B7="","",BB7)</f>
        <v/>
      </c>
      <c r="J7" s="1387" t="str">
        <f t="shared" ref="J7:J66" si="7">IF($B7="","",BF7)</f>
        <v/>
      </c>
      <c r="K7" s="1387" t="str">
        <f t="shared" ref="K7:K66" si="8">IF($B7="","",BM7)</f>
        <v/>
      </c>
      <c r="L7" s="1387" t="str">
        <f t="shared" ref="L7:L66" si="9">IF($B7="","",BQ7)</f>
        <v/>
      </c>
      <c r="M7" s="1387" t="str">
        <f t="shared" ref="M7:M66" si="10">IF($B7="","",BT7)</f>
        <v/>
      </c>
      <c r="N7" s="1387" t="str">
        <f t="shared" ref="N7:N66" si="11">IF($B7="","",BW7)</f>
        <v/>
      </c>
      <c r="O7" s="1387" t="str">
        <f t="shared" ref="O7:O66" si="12">IF($B7="","",BZ7)</f>
        <v/>
      </c>
      <c r="P7" s="1387" t="str">
        <f t="shared" ref="P7:P66" si="13">IF($B7="","",CC7)</f>
        <v/>
      </c>
      <c r="Q7" s="1387" t="str">
        <f t="shared" ref="Q7:Q66" si="14">IF($B7="","",CF7)</f>
        <v/>
      </c>
      <c r="R7" s="1387" t="str">
        <f t="shared" ref="R7:R66" si="15">IF($B7="","",CL7)</f>
        <v/>
      </c>
      <c r="S7" s="1388" t="str">
        <f t="shared" ref="S7:S66" si="16">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T7" s="1371"/>
      <c r="U7" s="1389" t="str">
        <f t="shared" ref="U7:U66" si="17">IF($B7="","",$B7)</f>
        <v>Oignons émincés surgelés</v>
      </c>
      <c r="V7" s="1389" t="str">
        <f t="shared" ref="V7:V66" si="18">LOWER(CLEAN(SUBSTITUTE(SUBSTITUTE(SUBSTITUTE(SUBSTITUTE($U7,CHAR(160)," ")," "," "),CHAR(10)," "),CHAR(13)," ")))</f>
        <v>oignons émincés surgelés</v>
      </c>
      <c r="W7" s="1389" t="str">
        <f t="shared" ref="W7:W66" si="19">SUBSTITUTE(SUBSTITUTE(SUBSTITUTE(SUBSTITUTE(SUBSTITUTE(SUBSTITUTE(SUBSTITUTE(SUBSTITUTE(SUBSTITUTE(SUBSTITUTE(SUBSTITUTE(SUBSTITUTE($V7,"œ","oe"),"æ","ae"),"à","a"),"á","a"),"â","a"),"ä","a"),"ã","a"),"ç","c"),"è","e"),"é","e"),"ê","e"),"ë","e")</f>
        <v>oignons eminces surgeles</v>
      </c>
      <c r="X7" s="1389" t="str">
        <f t="shared" ref="X7:X66" si="20">SUBSTITUTE(SUBSTITUTE(SUBSTITUTE(SUBSTITUTE(SUBSTITUTE(SUBSTITUTE(SUBSTITUTE(SUBSTITUTE(SUBSTITUTE(SUBSTITUTE(SUBSTITUTE(SUBSTITUTE(SUBSTITUTE(SUBSTITUTE(SUBSTITUTE(SUBSTITUTE($W7,"ì","i"),"í","i"),"î","i"),"ï","i"),"ñ","n"),"ò","o"),"ó","o"),"ô","o"),"ö","o"),"õ","o"),"ù","u"),"ú","u"),"û","u"),"ü","u"),"ý","y"),"ÿ","y")</f>
        <v>oignons eminces surgeles</v>
      </c>
      <c r="Y7" s="1389" t="str">
        <f t="shared" ref="Y7:Y66" si="21">SUBSTITUTE(SUBSTITUTE(SUBSTITUTE(SUBSTITUTE(SUBSTITUTE(SUBSTITUTE(SUBSTITUTE(SUBSTITUTE(SUBSTITUTE(SUBSTITUTE(SUBSTITUTE(SUBSTITUTE(SUBSTITUTE(SUBSTITUTE($X7,"’"," "),"`"," "),"–"," "),"—"," "),"-"," "),"'"," "),"/"," "),"_"," "),","," "),"."," "),"("," "),")"," "),";"," "),":"," ")</f>
        <v>oignons eminces surgeles</v>
      </c>
      <c r="Z7" s="1389" t="str">
        <f t="shared" ref="Z7:Z66" si="22">SUBSTITUTE(SUBSTITUTE(SUBSTITUTE(SUBSTITUTE(SUBSTITUTE(SUBSTITUTE(SUBSTITUTE(SUBSTITUTE(SUBSTITUTE(SUBSTITUTE(SUBSTITUTE(SUBSTITUTE(SUBSTITUTE(SUBSTITUTE(SUBSTITUTE($Y7,"!"," "),"?"," "),"+"," "),"*"," "),"&amp;"," "),"["," "),"]"," "),"{"," "),"}"," "),"%"," "),"="," "),"\"," "),"|"," "),"&lt;"," "),"&gt;"," ")</f>
        <v>oignons eminces surgeles</v>
      </c>
      <c r="AA7" s="1389" t="str">
        <f t="shared" ref="AA7:AA66" si="23">" "&amp;TRIM(SUBSTITUTE(SUBSTITUTE(SUBSTITUTE(SUBSTITUTE(SUBSTITUTE(SUBSTITUTE($Z7,CHAR(34)," "),"  "," "),"  "," "),"  "," "),"  "," "),"  "," "))&amp;" "</f>
        <v xml:space="preserve"> oignons eminces surgeles </v>
      </c>
      <c r="AB7" s="1389">
        <f t="shared" ref="AB7:AB66" si="24">IF($U7="","",SUMPRODUCT(--ISNUMBER(SEARCH(" "&amp;$CR$2:$CR$101&amp;" ",$AA7))))</f>
        <v>0</v>
      </c>
      <c r="AC7" s="1389">
        <f t="shared" ref="AC7:AC66" si="25">IF($U7="","",SUMPRODUCT(--ISNUMBER(SEARCH(" "&amp;$CR$102:$CR$147&amp;" ",$AA7))))</f>
        <v>0</v>
      </c>
      <c r="AD7" s="1389">
        <f t="shared" ref="AD7:AD66" si="26">IF($U7="","",SUMPRODUCT(--ISNUMBER(SEARCH(" "&amp;$CR$148:$CR$185&amp;" ",$AA7))))</f>
        <v>0</v>
      </c>
      <c r="AE7" s="1389">
        <f t="shared" ref="AE7:AE66" si="27">IF($U7="","",SUMPRODUCT(--ISNUMBER(SEARCH(" "&amp;$CR$186:$CR$207&amp;" ",$AA7))))</f>
        <v>0</v>
      </c>
      <c r="AF7" s="1389" t="str">
        <f t="shared" ref="AF7:AF66" si="28">IF($U7="","",IF((SUM(AB7:AC7))-(AD7)&gt;0,"X",IF((AE7)-(0)&gt;0,"?","")))</f>
        <v/>
      </c>
      <c r="AG7" s="1389">
        <f t="shared" ref="AG7:AG66" si="29">IF($U7="","",SUMPRODUCT(--ISNUMBER(SEARCH(" "&amp;$CR$208:$CR$307&amp;" ",$AA7))))</f>
        <v>0</v>
      </c>
      <c r="AH7" s="1389">
        <f t="shared" ref="AH7:AH66" si="30">IF($U7="","",SUMPRODUCT(--ISNUMBER(SEARCH(" "&amp;$CR$308:$CR$342&amp;" ",$AA7))))</f>
        <v>0</v>
      </c>
      <c r="AI7" s="1389" t="str">
        <f t="shared" ref="AI7:AI66" si="31">IF($U7="","",IF((SUM(AG7:AH7))-(0)&gt;0,"X",IF((0)-(0)&gt;0,"?","")))</f>
        <v/>
      </c>
      <c r="AJ7" s="1389">
        <f t="shared" ref="AJ7:AJ66" si="32">IF($U7="","",SUMPRODUCT(--ISNUMBER(SEARCH(" "&amp;$CR$343:$CR$400&amp;" ",$AA7))))</f>
        <v>0</v>
      </c>
      <c r="AK7" s="1389">
        <f t="shared" ref="AK7:AK66" si="33">IF($U7="","",SUMPRODUCT(--ISNUMBER(SEARCH(" "&amp;$CR$401:$CR$428&amp;" ",$AA7))))</f>
        <v>0</v>
      </c>
      <c r="AL7" s="1389">
        <f t="shared" ref="AL7:AL66" si="34">IF($U7="","",SUMPRODUCT(--ISNUMBER(SEARCH(" "&amp;$CR$429:$CR$437&amp;" ",$AA7))))</f>
        <v>0</v>
      </c>
      <c r="AM7" s="1389" t="str">
        <f t="shared" ref="AM7:AM66" si="35">IF($U7="","",IF((AJ7)-(0)&gt;0,"X",IF((AK7)-(AL7)&gt;0,"?","")))</f>
        <v/>
      </c>
      <c r="AN7" s="1389">
        <f t="shared" ref="AN7:AN66" si="36">IF($U7="","",SUMPRODUCT(--ISNUMBER(SEARCH(" "&amp;$CR$438:$CR$537&amp;" ",$AA7))))</f>
        <v>0</v>
      </c>
      <c r="AO7" s="1389">
        <f t="shared" ref="AO7:AO66" si="37">IF($U7="","",SUMPRODUCT(--ISNUMBER(SEARCH(" "&amp;$CR$538:$CR$637&amp;" ",$AA7))))</f>
        <v>0</v>
      </c>
      <c r="AP7" s="1389">
        <f t="shared" ref="AP7:AP66" si="38">IF($U7="","",SUMPRODUCT(--ISNUMBER(SEARCH(" "&amp;$CR$638:$CR$737&amp;" ",$AA7))))</f>
        <v>0</v>
      </c>
      <c r="AQ7" s="1389">
        <f t="shared" ref="AQ7:AQ66" si="39">IF($U7="","",SUMPRODUCT(--ISNUMBER(SEARCH(" "&amp;$CR$738:$CR$837&amp;" ",$AA7))))</f>
        <v>0</v>
      </c>
      <c r="AR7" s="1389">
        <f t="shared" ref="AR7:AR66" si="40">IF($U7="","",SUMPRODUCT(--ISNUMBER(SEARCH(" "&amp;$CR$838:$CR$937&amp;" ",$AA7))))</f>
        <v>0</v>
      </c>
      <c r="AS7" s="1389">
        <f t="shared" ref="AS7:AS66" si="41">IF($U7="","",SUMPRODUCT(--ISNUMBER(SEARCH(" "&amp;$CR$938:$CR$1037&amp;" ",$AA7))))</f>
        <v>0</v>
      </c>
      <c r="AT7" s="1389">
        <f t="shared" ref="AT7:AT66" si="42">IF($U7="","",SUMPRODUCT(--ISNUMBER(SEARCH(" "&amp;$CR$1038:$CR$1137&amp;" ",$AA7))))</f>
        <v>0</v>
      </c>
      <c r="AU7" s="1389">
        <f t="shared" ref="AU7:AU66" si="43">IF($U7="","",SUMPRODUCT(--ISNUMBER(SEARCH(" "&amp;$CR$1138:$CR$1237&amp;" ",$AA7))))</f>
        <v>0</v>
      </c>
      <c r="AV7" s="1389">
        <f t="shared" ref="AV7:AV66" si="44">IF($U7="","",SUMPRODUCT(--ISNUMBER(SEARCH(" "&amp;$CR$1238:$CR$1337&amp;" ",$AA7))))</f>
        <v>0</v>
      </c>
      <c r="AW7" s="1389">
        <f t="shared" ref="AW7:AW66" si="45">IF($U7="","",SUMPRODUCT(--ISNUMBER(SEARCH(" "&amp;$CR$1338:$CR$1365&amp;" ",$AA7))))</f>
        <v>0</v>
      </c>
      <c r="AX7" s="1389">
        <f t="shared" ref="AX7:AX66" si="46">IF($U7="","",SUMPRODUCT(--ISNUMBER(SEARCH(" "&amp;$CR$1366:$CR$1374&amp;" ",$AA7))))</f>
        <v>0</v>
      </c>
      <c r="AY7" s="1389">
        <f t="shared" ref="AY7:AY66" si="47">IF($U7="","",SUMPRODUCT(--ISNUMBER(SEARCH(" "&amp;$CR$1375:$CR$1385&amp;" ",$AA7))))</f>
        <v>0</v>
      </c>
      <c r="AZ7" s="1389" t="str">
        <f t="shared" ref="AZ7:AZ66" si="48">IF($U7="","",IF((SUM(AN7:AW7))-(AX7)&gt;0,"X",IF((AY7)-(0)&gt;0,"?","")))</f>
        <v/>
      </c>
      <c r="BA7" s="1389">
        <f t="shared" ref="BA7:BA66" si="49">IF($U7="","",SUMPRODUCT(--ISNUMBER(SEARCH(" "&amp;$CR$1386:$CR$1406&amp;" ",$AA7))))</f>
        <v>0</v>
      </c>
      <c r="BB7" s="1389" t="str">
        <f t="shared" ref="BB7:BB66" si="50">IF($U7="","",IF((BA7)-(0)&gt;0,"X",IF((0)-(0)&gt;0,"?","")))</f>
        <v/>
      </c>
      <c r="BC7" s="1389">
        <f t="shared" ref="BC7:BC66" si="51">IF($U7="","",SUMPRODUCT(--ISNUMBER(SEARCH(" "&amp;$CR$1407:$CR$1444&amp;" ",$AA7))))</f>
        <v>0</v>
      </c>
      <c r="BD7" s="1389">
        <f t="shared" ref="BD7:BD66" si="52">IF($U7="","",SUMPRODUCT(--ISNUMBER(SEARCH(" "&amp;$CR$1445:$CR$1446&amp;" ",$AA7))))</f>
        <v>0</v>
      </c>
      <c r="BE7" s="1389">
        <f t="shared" ref="BE7:BE66" si="53">IF($U7="","",SUMPRODUCT(--ISNUMBER(SEARCH(" "&amp;$CR$1447:$CR$1457&amp;" ",$AA7))))</f>
        <v>0</v>
      </c>
      <c r="BF7" s="1389" t="str">
        <f t="shared" ref="BF7:BF66" si="54">IF($U7="","",IF((BC7)-(BD7)&gt;0,"X",IF((BE7)-(0)&gt;0,"?","")))</f>
        <v/>
      </c>
      <c r="BG7" s="1389">
        <f t="shared" ref="BG7:BG66" si="55">IF($U7="","",SUMPRODUCT(--ISNUMBER(SEARCH(" "&amp;$CR$1458:$CR$1557&amp;" ",$AA7))))</f>
        <v>0</v>
      </c>
      <c r="BH7" s="1389">
        <f t="shared" ref="BH7:BH66" si="56">IF($U7="","",SUMPRODUCT(--ISNUMBER(SEARCH(" "&amp;$CR$1558:$CR$1657&amp;" ",$AA7))))</f>
        <v>0</v>
      </c>
      <c r="BI7" s="1389">
        <f t="shared" ref="BI7:BI66" si="57">IF($U7="","",SUMPRODUCT(--ISNUMBER(SEARCH(" "&amp;$CR$1658:$CR$1741&amp;" ",$AA7))))</f>
        <v>0</v>
      </c>
      <c r="BJ7" s="1389">
        <f t="shared" ref="BJ7:BJ66" si="58">IF($U7="","",SUMPRODUCT(--ISNUMBER(SEARCH(" "&amp;$CR$1742:$CR$1791&amp;" ",$AA7))))</f>
        <v>0</v>
      </c>
      <c r="BK7" s="1389">
        <f t="shared" ref="BK7:BK66" si="59">IF($U7="","",SUMPRODUCT(--ISNUMBER(SEARCH(" "&amp;$CR$1792:$CR$1871&amp;" ",$AA7))))</f>
        <v>0</v>
      </c>
      <c r="BL7" s="1389">
        <f t="shared" ref="BL7:BL66" si="60">IF($U7="","",SUMPRODUCT(--ISNUMBER(SEARCH(" "&amp;$CR$1872:$CR$1880&amp;" ",$AA7))))</f>
        <v>0</v>
      </c>
      <c r="BM7" s="1389" t="str">
        <f t="shared" ref="BM7:BM66" si="61">IF($U7="","",IF((SUM(BG7:BI7))-(BJ7)&gt;0,"X",IF((BK7)-(BL7)&gt;0,"?","")))</f>
        <v/>
      </c>
      <c r="BN7" s="1389">
        <f t="shared" ref="BN7:BN66" si="62">IF($U7="","",SUMPRODUCT(--ISNUMBER(SEARCH(" "&amp;$CR$1881:$CR$1938&amp;" ",$AA7))))</f>
        <v>0</v>
      </c>
      <c r="BO7" s="1389">
        <f t="shared" ref="BO7:BO66" si="63">IF($U7="","",SUMPRODUCT(--ISNUMBER(SEARCH(" "&amp;$CR$1939:$CR$1961&amp;" ",$AA7))))</f>
        <v>0</v>
      </c>
      <c r="BP7" s="1389">
        <f t="shared" ref="BP7:BP66" si="64">IF($U7="","",SUMPRODUCT(--ISNUMBER(SEARCH(" "&amp;$CR$1962:$CR$1978&amp;" ",$AA7))))</f>
        <v>0</v>
      </c>
      <c r="BQ7" s="1389" t="str">
        <f t="shared" ref="BQ7:BQ66" si="65">IF($U7="","",IF((BN7)-(BO7)&gt;0,"X",IF((BP7)-(0)&gt;0,"?","")))</f>
        <v/>
      </c>
      <c r="BR7" s="1389">
        <f t="shared" ref="BR7:BR66" si="66">IF($U7="","",SUMPRODUCT(--ISNUMBER(SEARCH(" "&amp;$CR$1979:$CR$1992&amp;" ",$AA7))))</f>
        <v>0</v>
      </c>
      <c r="BS7" s="1389">
        <f t="shared" ref="BS7:BS66" si="67">IF($U7="","",SUMPRODUCT(--ISNUMBER(SEARCH(" "&amp;$CR$1993:$CR$2007&amp;" ",$AA7))))</f>
        <v>0</v>
      </c>
      <c r="BT7" s="1389" t="str">
        <f t="shared" ref="BT7:BT66" si="68">IF($U7="","",IF((BR7)-(0)&gt;0,"X",IF((BS7)-(0)&gt;0,"?","")))</f>
        <v/>
      </c>
      <c r="BU7" s="1389">
        <f t="shared" ref="BU7:BU66" si="69">IF($U7="","",SUMPRODUCT(--ISNUMBER(SEARCH(" "&amp;$CR$2008:$CR$2025&amp;" ",$AA7))))</f>
        <v>0</v>
      </c>
      <c r="BV7" s="1389">
        <f t="shared" ref="BV7:BV66" si="70">IF($U7="","",SUMPRODUCT(--ISNUMBER(SEARCH(" "&amp;$CR$2026:$CR$2040&amp;" ",$AA7))))</f>
        <v>0</v>
      </c>
      <c r="BW7" s="1389" t="str">
        <f t="shared" ref="BW7:BW66" si="71">IF($U7="","",IF((BU7)-(0)&gt;0,"X",IF((BV7)-(0)&gt;0,"?","")))</f>
        <v/>
      </c>
      <c r="BX7" s="1389">
        <f t="shared" ref="BX7:BX66" si="72">IF($U7="","",SUMPRODUCT(--ISNUMBER(SEARCH(" "&amp;$CR$2041:$CR$2059&amp;" ",$AA7))))</f>
        <v>0</v>
      </c>
      <c r="BY7" s="1389">
        <f t="shared" ref="BY7:BY66" si="73">IF($U7="","",SUMPRODUCT(--ISNUMBER(SEARCH(" "&amp;$CR$2060:$CR$2074&amp;" ",$AA7))))</f>
        <v>0</v>
      </c>
      <c r="BZ7" s="1389" t="str">
        <f t="shared" ref="BZ7:BZ66" si="74">IF($U7="","",IF((BX7)-(0)&gt;0,"X",IF((BY7)-(0)&gt;0,"?","")))</f>
        <v/>
      </c>
      <c r="CA7" s="1389">
        <f t="shared" ref="CA7:CA66" si="75">IF($U7="","",SUMPRODUCT(--ISNUMBER(SEARCH(" "&amp;$CR$2075:$CR$2095&amp;" ",$AA7))))</f>
        <v>0</v>
      </c>
      <c r="CB7" s="1389">
        <f t="shared" ref="CB7:CB66" si="76">IF($U7="","",SUMPRODUCT(--ISNUMBER(SEARCH(" "&amp;$CR$2096:$CR$2135&amp;" ",$AA7))))</f>
        <v>0</v>
      </c>
      <c r="CC7" s="1389" t="str">
        <f t="shared" ref="CC7:CC66" si="77">IF($U7="","",IF((CA7)-(0)&gt;0,"X",IF((CB7)-(0)&gt;0,"?","")))</f>
        <v/>
      </c>
      <c r="CD7" s="1389">
        <f t="shared" ref="CD7:CD66" si="78">IF($U7="","",SUMPRODUCT(--ISNUMBER(SEARCH(" "&amp;$CR$2136:$CR$2148&amp;" ",$AA7))))</f>
        <v>0</v>
      </c>
      <c r="CE7" s="1389">
        <f t="shared" ref="CE7:CE66" si="79">IF($U7="","",SUMPRODUCT(--ISNUMBER(SEARCH(" "&amp;$CR$2149:$CR$2154&amp;" ",$AA7))))</f>
        <v>0</v>
      </c>
      <c r="CF7" s="1389" t="str">
        <f t="shared" ref="CF7:CF66" si="80">IF($U7="","",IF((CD7)-(0)&gt;0,"X",IF((CE7)-(0)&gt;0,"?","")))</f>
        <v/>
      </c>
      <c r="CG7" s="1389">
        <f t="shared" ref="CG7:CG66" si="81">IF($U7="","",SUMPRODUCT(--ISNUMBER(SEARCH(" "&amp;$CR$2155:$CR$2254&amp;" ",$AA7))))</f>
        <v>0</v>
      </c>
      <c r="CH7" s="1389">
        <f t="shared" ref="CH7:CH66" si="82">IF($U7="","",SUMPRODUCT(--ISNUMBER(SEARCH(" "&amp;$CR$2255:$CR$2354&amp;" ",$AA7))))</f>
        <v>0</v>
      </c>
      <c r="CI7" s="1389">
        <f t="shared" ref="CI7:CI66" si="83">IF($U7="","",SUMPRODUCT(--ISNUMBER(SEARCH(" "&amp;$CR$2355:$CR$2397&amp;" ",$AA7))))</f>
        <v>0</v>
      </c>
      <c r="CJ7" s="1389">
        <f t="shared" ref="CJ7:CJ66" si="84">IF($U7="","",SUMPRODUCT(--ISNUMBER(SEARCH(" "&amp;$CR$2398:$CR$2413&amp;" ",$AA7))))</f>
        <v>0</v>
      </c>
      <c r="CK7" s="1389">
        <f t="shared" ref="CK7:CK66" si="85">IF($U7="","",SUMPRODUCT(--ISNUMBER(SEARCH(" "&amp;$CR$2414:$CR$2418&amp;" ",$AA7))))</f>
        <v>0</v>
      </c>
      <c r="CL7" s="1389" t="str">
        <f t="shared" ref="CL7:CL66" si="86">IF($U7="","",IF((SUM(CG7:CI7))-(CJ7)&gt;0,"X",IF((CK7)-(0)&gt;0,"?","")))</f>
        <v/>
      </c>
      <c r="CM7" s="1373"/>
      <c r="CN7" s="1372" t="s">
        <v>1984</v>
      </c>
      <c r="CO7" s="1372" t="s">
        <v>1905</v>
      </c>
      <c r="CP7" s="1372" t="s">
        <v>1906</v>
      </c>
      <c r="CQ7" s="1372" t="s">
        <v>1985</v>
      </c>
      <c r="CR7" s="1372" t="s">
        <v>1986</v>
      </c>
      <c r="CS7" s="1372" t="s">
        <v>1908</v>
      </c>
      <c r="CT7" s="1372" t="s">
        <v>1909</v>
      </c>
      <c r="CU7" s="1375" t="s">
        <v>1910</v>
      </c>
      <c r="CV7" s="1376" t="s">
        <v>1911</v>
      </c>
    </row>
    <row r="8" spans="1:100">
      <c r="A8" s="1390">
        <v>2</v>
      </c>
      <c r="B8" s="1372" t="s">
        <v>1987</v>
      </c>
      <c r="C8" s="1391" t="str">
        <f t="shared" si="0"/>
        <v>Pommes reinette</v>
      </c>
      <c r="D8" s="1392" t="str">
        <f t="shared" si="1"/>
        <v/>
      </c>
      <c r="E8" s="1376" t="str">
        <f t="shared" si="2"/>
        <v/>
      </c>
      <c r="F8" s="1376" t="str">
        <f t="shared" si="3"/>
        <v/>
      </c>
      <c r="G8" s="1376" t="str">
        <f t="shared" si="4"/>
        <v/>
      </c>
      <c r="H8" s="1376" t="str">
        <f t="shared" si="5"/>
        <v/>
      </c>
      <c r="I8" s="1376" t="str">
        <f t="shared" si="6"/>
        <v/>
      </c>
      <c r="J8" s="1376" t="str">
        <f t="shared" si="7"/>
        <v/>
      </c>
      <c r="K8" s="1376" t="str">
        <f t="shared" si="8"/>
        <v/>
      </c>
      <c r="L8" s="1376" t="str">
        <f t="shared" si="9"/>
        <v/>
      </c>
      <c r="M8" s="1376" t="str">
        <f t="shared" si="10"/>
        <v/>
      </c>
      <c r="N8" s="1376" t="str">
        <f t="shared" si="11"/>
        <v/>
      </c>
      <c r="O8" s="1376" t="str">
        <f t="shared" si="12"/>
        <v/>
      </c>
      <c r="P8" s="1376" t="str">
        <f t="shared" si="13"/>
        <v/>
      </c>
      <c r="Q8" s="1376" t="str">
        <f t="shared" si="14"/>
        <v/>
      </c>
      <c r="R8" s="1376" t="str">
        <f t="shared" si="15"/>
        <v/>
      </c>
      <c r="S8" s="1393" t="str">
        <f t="shared" si="16"/>
        <v/>
      </c>
      <c r="T8" s="1371"/>
      <c r="U8" s="1389" t="str">
        <f t="shared" si="17"/>
        <v>Pommes reinette</v>
      </c>
      <c r="V8" s="1389" t="str">
        <f t="shared" si="18"/>
        <v>pommes reinette</v>
      </c>
      <c r="W8" s="1389" t="str">
        <f t="shared" si="19"/>
        <v>pommes reinette</v>
      </c>
      <c r="X8" s="1389" t="str">
        <f t="shared" si="20"/>
        <v>pommes reinette</v>
      </c>
      <c r="Y8" s="1389" t="str">
        <f t="shared" si="21"/>
        <v>pommes reinette</v>
      </c>
      <c r="Z8" s="1389" t="str">
        <f t="shared" si="22"/>
        <v>pommes reinette</v>
      </c>
      <c r="AA8" s="1389" t="str">
        <f t="shared" si="23"/>
        <v xml:space="preserve"> pommes reinette </v>
      </c>
      <c r="AB8" s="1389">
        <f t="shared" si="24"/>
        <v>0</v>
      </c>
      <c r="AC8" s="1389">
        <f t="shared" si="25"/>
        <v>0</v>
      </c>
      <c r="AD8" s="1389">
        <f t="shared" si="26"/>
        <v>0</v>
      </c>
      <c r="AE8" s="1389">
        <f t="shared" si="27"/>
        <v>0</v>
      </c>
      <c r="AF8" s="1389" t="str">
        <f t="shared" si="28"/>
        <v/>
      </c>
      <c r="AG8" s="1389">
        <f t="shared" si="29"/>
        <v>0</v>
      </c>
      <c r="AH8" s="1389">
        <f t="shared" si="30"/>
        <v>0</v>
      </c>
      <c r="AI8" s="1389" t="str">
        <f t="shared" si="31"/>
        <v/>
      </c>
      <c r="AJ8" s="1389">
        <f t="shared" si="32"/>
        <v>0</v>
      </c>
      <c r="AK8" s="1389">
        <f t="shared" si="33"/>
        <v>0</v>
      </c>
      <c r="AL8" s="1389">
        <f t="shared" si="34"/>
        <v>0</v>
      </c>
      <c r="AM8" s="1389" t="str">
        <f t="shared" si="35"/>
        <v/>
      </c>
      <c r="AN8" s="1389">
        <f t="shared" si="36"/>
        <v>0</v>
      </c>
      <c r="AO8" s="1389">
        <f t="shared" si="37"/>
        <v>0</v>
      </c>
      <c r="AP8" s="1389">
        <f t="shared" si="38"/>
        <v>0</v>
      </c>
      <c r="AQ8" s="1389">
        <f t="shared" si="39"/>
        <v>0</v>
      </c>
      <c r="AR8" s="1389">
        <f t="shared" si="40"/>
        <v>0</v>
      </c>
      <c r="AS8" s="1389">
        <f t="shared" si="41"/>
        <v>0</v>
      </c>
      <c r="AT8" s="1389">
        <f t="shared" si="42"/>
        <v>0</v>
      </c>
      <c r="AU8" s="1389">
        <f t="shared" si="43"/>
        <v>0</v>
      </c>
      <c r="AV8" s="1389">
        <f t="shared" si="44"/>
        <v>0</v>
      </c>
      <c r="AW8" s="1389">
        <f t="shared" si="45"/>
        <v>0</v>
      </c>
      <c r="AX8" s="1389">
        <f t="shared" si="46"/>
        <v>0</v>
      </c>
      <c r="AY8" s="1389">
        <f t="shared" si="47"/>
        <v>0</v>
      </c>
      <c r="AZ8" s="1389" t="str">
        <f t="shared" si="48"/>
        <v/>
      </c>
      <c r="BA8" s="1389">
        <f t="shared" si="49"/>
        <v>0</v>
      </c>
      <c r="BB8" s="1389" t="str">
        <f t="shared" si="50"/>
        <v/>
      </c>
      <c r="BC8" s="1389">
        <f t="shared" si="51"/>
        <v>0</v>
      </c>
      <c r="BD8" s="1389">
        <f t="shared" si="52"/>
        <v>0</v>
      </c>
      <c r="BE8" s="1389">
        <f t="shared" si="53"/>
        <v>0</v>
      </c>
      <c r="BF8" s="1389" t="str">
        <f t="shared" si="54"/>
        <v/>
      </c>
      <c r="BG8" s="1389">
        <f t="shared" si="55"/>
        <v>0</v>
      </c>
      <c r="BH8" s="1389">
        <f t="shared" si="56"/>
        <v>0</v>
      </c>
      <c r="BI8" s="1389">
        <f t="shared" si="57"/>
        <v>0</v>
      </c>
      <c r="BJ8" s="1389">
        <f t="shared" si="58"/>
        <v>0</v>
      </c>
      <c r="BK8" s="1389">
        <f t="shared" si="59"/>
        <v>0</v>
      </c>
      <c r="BL8" s="1389">
        <f t="shared" si="60"/>
        <v>0</v>
      </c>
      <c r="BM8" s="1389" t="str">
        <f t="shared" si="61"/>
        <v/>
      </c>
      <c r="BN8" s="1389">
        <f t="shared" si="62"/>
        <v>0</v>
      </c>
      <c r="BO8" s="1389">
        <f t="shared" si="63"/>
        <v>0</v>
      </c>
      <c r="BP8" s="1389">
        <f t="shared" si="64"/>
        <v>0</v>
      </c>
      <c r="BQ8" s="1389" t="str">
        <f t="shared" si="65"/>
        <v/>
      </c>
      <c r="BR8" s="1389">
        <f t="shared" si="66"/>
        <v>0</v>
      </c>
      <c r="BS8" s="1389">
        <f t="shared" si="67"/>
        <v>0</v>
      </c>
      <c r="BT8" s="1389" t="str">
        <f t="shared" si="68"/>
        <v/>
      </c>
      <c r="BU8" s="1389">
        <f t="shared" si="69"/>
        <v>0</v>
      </c>
      <c r="BV8" s="1389">
        <f t="shared" si="70"/>
        <v>0</v>
      </c>
      <c r="BW8" s="1389" t="str">
        <f t="shared" si="71"/>
        <v/>
      </c>
      <c r="BX8" s="1389">
        <f t="shared" si="72"/>
        <v>0</v>
      </c>
      <c r="BY8" s="1389">
        <f t="shared" si="73"/>
        <v>0</v>
      </c>
      <c r="BZ8" s="1389" t="str">
        <f t="shared" si="74"/>
        <v/>
      </c>
      <c r="CA8" s="1389">
        <f t="shared" si="75"/>
        <v>0</v>
      </c>
      <c r="CB8" s="1389">
        <f t="shared" si="76"/>
        <v>0</v>
      </c>
      <c r="CC8" s="1389" t="str">
        <f t="shared" si="77"/>
        <v/>
      </c>
      <c r="CD8" s="1389">
        <f t="shared" si="78"/>
        <v>0</v>
      </c>
      <c r="CE8" s="1389">
        <f t="shared" si="79"/>
        <v>0</v>
      </c>
      <c r="CF8" s="1389" t="str">
        <f t="shared" si="80"/>
        <v/>
      </c>
      <c r="CG8" s="1389">
        <f t="shared" si="81"/>
        <v>0</v>
      </c>
      <c r="CH8" s="1389">
        <f t="shared" si="82"/>
        <v>0</v>
      </c>
      <c r="CI8" s="1389">
        <f t="shared" si="83"/>
        <v>0</v>
      </c>
      <c r="CJ8" s="1389">
        <f t="shared" si="84"/>
        <v>0</v>
      </c>
      <c r="CK8" s="1389">
        <f t="shared" si="85"/>
        <v>0</v>
      </c>
      <c r="CL8" s="1389" t="str">
        <f t="shared" si="86"/>
        <v/>
      </c>
      <c r="CM8" s="1373"/>
      <c r="CN8" s="1372" t="s">
        <v>1988</v>
      </c>
      <c r="CO8" s="1372" t="s">
        <v>1905</v>
      </c>
      <c r="CP8" s="1372" t="s">
        <v>1906</v>
      </c>
      <c r="CQ8" s="1372" t="s">
        <v>1989</v>
      </c>
      <c r="CR8" s="1372" t="s">
        <v>1990</v>
      </c>
      <c r="CS8" s="1372" t="s">
        <v>1908</v>
      </c>
      <c r="CT8" s="1372" t="s">
        <v>1909</v>
      </c>
      <c r="CU8" s="1375" t="s">
        <v>1910</v>
      </c>
      <c r="CV8" s="1376" t="s">
        <v>1911</v>
      </c>
    </row>
    <row r="9" spans="1:100">
      <c r="A9" s="1390">
        <v>3</v>
      </c>
      <c r="B9" s="1372" t="s">
        <v>1991</v>
      </c>
      <c r="C9" s="1391" t="str">
        <f t="shared" si="0"/>
        <v>Beurre *</v>
      </c>
      <c r="D9" s="1392" t="str">
        <f t="shared" si="1"/>
        <v>Lait</v>
      </c>
      <c r="E9" s="1376" t="str">
        <f t="shared" si="2"/>
        <v/>
      </c>
      <c r="F9" s="1376" t="str">
        <f t="shared" si="3"/>
        <v/>
      </c>
      <c r="G9" s="1376" t="str">
        <f t="shared" si="4"/>
        <v/>
      </c>
      <c r="H9" s="1376" t="str">
        <f t="shared" si="5"/>
        <v/>
      </c>
      <c r="I9" s="1376" t="str">
        <f t="shared" si="6"/>
        <v/>
      </c>
      <c r="J9" s="1376" t="str">
        <f t="shared" si="7"/>
        <v/>
      </c>
      <c r="K9" s="1376" t="str">
        <f t="shared" si="8"/>
        <v>X</v>
      </c>
      <c r="L9" s="1376" t="str">
        <f t="shared" si="9"/>
        <v/>
      </c>
      <c r="M9" s="1376" t="str">
        <f t="shared" si="10"/>
        <v/>
      </c>
      <c r="N9" s="1376" t="str">
        <f t="shared" si="11"/>
        <v/>
      </c>
      <c r="O9" s="1376" t="str">
        <f t="shared" si="12"/>
        <v/>
      </c>
      <c r="P9" s="1376" t="str">
        <f t="shared" si="13"/>
        <v/>
      </c>
      <c r="Q9" s="1376" t="str">
        <f t="shared" si="14"/>
        <v/>
      </c>
      <c r="R9" s="1376" t="str">
        <f t="shared" si="15"/>
        <v/>
      </c>
      <c r="S9" s="1393" t="str">
        <f t="shared" si="16"/>
        <v/>
      </c>
      <c r="T9" s="1371"/>
      <c r="U9" s="1389" t="str">
        <f t="shared" si="17"/>
        <v>Beurre</v>
      </c>
      <c r="V9" s="1389" t="str">
        <f t="shared" si="18"/>
        <v>beurre</v>
      </c>
      <c r="W9" s="1389" t="str">
        <f t="shared" si="19"/>
        <v>beurre</v>
      </c>
      <c r="X9" s="1389" t="str">
        <f t="shared" si="20"/>
        <v>beurre</v>
      </c>
      <c r="Y9" s="1389" t="str">
        <f t="shared" si="21"/>
        <v>beurre</v>
      </c>
      <c r="Z9" s="1389" t="str">
        <f t="shared" si="22"/>
        <v>beurre</v>
      </c>
      <c r="AA9" s="1389" t="str">
        <f t="shared" si="23"/>
        <v xml:space="preserve"> beurre </v>
      </c>
      <c r="AB9" s="1389">
        <f t="shared" si="24"/>
        <v>0</v>
      </c>
      <c r="AC9" s="1389">
        <f t="shared" si="25"/>
        <v>0</v>
      </c>
      <c r="AD9" s="1389">
        <f t="shared" si="26"/>
        <v>0</v>
      </c>
      <c r="AE9" s="1389">
        <f t="shared" si="27"/>
        <v>0</v>
      </c>
      <c r="AF9" s="1389" t="str">
        <f t="shared" si="28"/>
        <v/>
      </c>
      <c r="AG9" s="1389">
        <f t="shared" si="29"/>
        <v>0</v>
      </c>
      <c r="AH9" s="1389">
        <f t="shared" si="30"/>
        <v>0</v>
      </c>
      <c r="AI9" s="1389" t="str">
        <f t="shared" si="31"/>
        <v/>
      </c>
      <c r="AJ9" s="1389">
        <f t="shared" si="32"/>
        <v>0</v>
      </c>
      <c r="AK9" s="1389">
        <f t="shared" si="33"/>
        <v>0</v>
      </c>
      <c r="AL9" s="1389">
        <f t="shared" si="34"/>
        <v>0</v>
      </c>
      <c r="AM9" s="1389" t="str">
        <f t="shared" si="35"/>
        <v/>
      </c>
      <c r="AN9" s="1389">
        <f t="shared" si="36"/>
        <v>0</v>
      </c>
      <c r="AO9" s="1389">
        <f t="shared" si="37"/>
        <v>0</v>
      </c>
      <c r="AP9" s="1389">
        <f t="shared" si="38"/>
        <v>0</v>
      </c>
      <c r="AQ9" s="1389">
        <f t="shared" si="39"/>
        <v>0</v>
      </c>
      <c r="AR9" s="1389">
        <f t="shared" si="40"/>
        <v>0</v>
      </c>
      <c r="AS9" s="1389">
        <f t="shared" si="41"/>
        <v>0</v>
      </c>
      <c r="AT9" s="1389">
        <f t="shared" si="42"/>
        <v>0</v>
      </c>
      <c r="AU9" s="1389">
        <f t="shared" si="43"/>
        <v>0</v>
      </c>
      <c r="AV9" s="1389">
        <f t="shared" si="44"/>
        <v>0</v>
      </c>
      <c r="AW9" s="1389">
        <f t="shared" si="45"/>
        <v>0</v>
      </c>
      <c r="AX9" s="1389">
        <f t="shared" si="46"/>
        <v>0</v>
      </c>
      <c r="AY9" s="1389">
        <f t="shared" si="47"/>
        <v>0</v>
      </c>
      <c r="AZ9" s="1389" t="str">
        <f t="shared" si="48"/>
        <v/>
      </c>
      <c r="BA9" s="1389">
        <f t="shared" si="49"/>
        <v>0</v>
      </c>
      <c r="BB9" s="1389" t="str">
        <f t="shared" si="50"/>
        <v/>
      </c>
      <c r="BC9" s="1389">
        <f t="shared" si="51"/>
        <v>0</v>
      </c>
      <c r="BD9" s="1389">
        <f t="shared" si="52"/>
        <v>0</v>
      </c>
      <c r="BE9" s="1389">
        <f t="shared" si="53"/>
        <v>0</v>
      </c>
      <c r="BF9" s="1389" t="str">
        <f t="shared" si="54"/>
        <v/>
      </c>
      <c r="BG9" s="1389">
        <f t="shared" si="55"/>
        <v>1</v>
      </c>
      <c r="BH9" s="1389">
        <f t="shared" si="56"/>
        <v>0</v>
      </c>
      <c r="BI9" s="1389">
        <f t="shared" si="57"/>
        <v>0</v>
      </c>
      <c r="BJ9" s="1389">
        <f t="shared" si="58"/>
        <v>0</v>
      </c>
      <c r="BK9" s="1389">
        <f t="shared" si="59"/>
        <v>0</v>
      </c>
      <c r="BL9" s="1389">
        <f t="shared" si="60"/>
        <v>0</v>
      </c>
      <c r="BM9" s="1389" t="str">
        <f t="shared" si="61"/>
        <v>X</v>
      </c>
      <c r="BN9" s="1389">
        <f t="shared" si="62"/>
        <v>0</v>
      </c>
      <c r="BO9" s="1389">
        <f t="shared" si="63"/>
        <v>0</v>
      </c>
      <c r="BP9" s="1389">
        <f t="shared" si="64"/>
        <v>0</v>
      </c>
      <c r="BQ9" s="1389" t="str">
        <f t="shared" si="65"/>
        <v/>
      </c>
      <c r="BR9" s="1389">
        <f t="shared" si="66"/>
        <v>0</v>
      </c>
      <c r="BS9" s="1389">
        <f t="shared" si="67"/>
        <v>0</v>
      </c>
      <c r="BT9" s="1389" t="str">
        <f t="shared" si="68"/>
        <v/>
      </c>
      <c r="BU9" s="1389">
        <f t="shared" si="69"/>
        <v>0</v>
      </c>
      <c r="BV9" s="1389">
        <f t="shared" si="70"/>
        <v>0</v>
      </c>
      <c r="BW9" s="1389" t="str">
        <f t="shared" si="71"/>
        <v/>
      </c>
      <c r="BX9" s="1389">
        <f t="shared" si="72"/>
        <v>0</v>
      </c>
      <c r="BY9" s="1389">
        <f t="shared" si="73"/>
        <v>0</v>
      </c>
      <c r="BZ9" s="1389" t="str">
        <f t="shared" si="74"/>
        <v/>
      </c>
      <c r="CA9" s="1389">
        <f t="shared" si="75"/>
        <v>0</v>
      </c>
      <c r="CB9" s="1389">
        <f t="shared" si="76"/>
        <v>0</v>
      </c>
      <c r="CC9" s="1389" t="str">
        <f t="shared" si="77"/>
        <v/>
      </c>
      <c r="CD9" s="1389">
        <f t="shared" si="78"/>
        <v>0</v>
      </c>
      <c r="CE9" s="1389">
        <f t="shared" si="79"/>
        <v>0</v>
      </c>
      <c r="CF9" s="1389" t="str">
        <f t="shared" si="80"/>
        <v/>
      </c>
      <c r="CG9" s="1389">
        <f t="shared" si="81"/>
        <v>0</v>
      </c>
      <c r="CH9" s="1389">
        <f t="shared" si="82"/>
        <v>0</v>
      </c>
      <c r="CI9" s="1389">
        <f t="shared" si="83"/>
        <v>0</v>
      </c>
      <c r="CJ9" s="1389">
        <f t="shared" si="84"/>
        <v>0</v>
      </c>
      <c r="CK9" s="1389">
        <f t="shared" si="85"/>
        <v>0</v>
      </c>
      <c r="CL9" s="1389" t="str">
        <f t="shared" si="86"/>
        <v/>
      </c>
      <c r="CM9" s="1373"/>
      <c r="CN9" s="1372" t="s">
        <v>1992</v>
      </c>
      <c r="CO9" s="1372" t="s">
        <v>1905</v>
      </c>
      <c r="CP9" s="1372" t="s">
        <v>1906</v>
      </c>
      <c r="CQ9" s="1372" t="s">
        <v>1993</v>
      </c>
      <c r="CR9" s="1372" t="s">
        <v>1994</v>
      </c>
      <c r="CS9" s="1372" t="s">
        <v>1908</v>
      </c>
      <c r="CT9" s="1372" t="s">
        <v>1909</v>
      </c>
      <c r="CU9" s="1375" t="s">
        <v>1910</v>
      </c>
      <c r="CV9" s="1376" t="s">
        <v>1911</v>
      </c>
    </row>
    <row r="10" spans="1:100">
      <c r="A10" s="1390">
        <v>4</v>
      </c>
      <c r="B10" s="1372" t="s">
        <v>1995</v>
      </c>
      <c r="C10" s="1391" t="str">
        <f t="shared" si="0"/>
        <v>Vinaigre de vin ?</v>
      </c>
      <c r="D10" s="1392" t="str">
        <f t="shared" si="1"/>
        <v/>
      </c>
      <c r="E10" s="1376" t="str">
        <f t="shared" si="2"/>
        <v/>
      </c>
      <c r="F10" s="1376" t="str">
        <f t="shared" si="3"/>
        <v/>
      </c>
      <c r="G10" s="1376" t="str">
        <f t="shared" si="4"/>
        <v/>
      </c>
      <c r="H10" s="1376" t="str">
        <f t="shared" si="5"/>
        <v/>
      </c>
      <c r="I10" s="1376" t="str">
        <f t="shared" si="6"/>
        <v/>
      </c>
      <c r="J10" s="1376" t="str">
        <f t="shared" si="7"/>
        <v/>
      </c>
      <c r="K10" s="1376" t="str">
        <f t="shared" si="8"/>
        <v/>
      </c>
      <c r="L10" s="1376" t="str">
        <f t="shared" si="9"/>
        <v/>
      </c>
      <c r="M10" s="1376" t="str">
        <f t="shared" si="10"/>
        <v/>
      </c>
      <c r="N10" s="1376" t="str">
        <f t="shared" si="11"/>
        <v/>
      </c>
      <c r="O10" s="1376" t="str">
        <f t="shared" si="12"/>
        <v/>
      </c>
      <c r="P10" s="1376" t="str">
        <f t="shared" si="13"/>
        <v>?</v>
      </c>
      <c r="Q10" s="1376" t="str">
        <f t="shared" si="14"/>
        <v/>
      </c>
      <c r="R10" s="1376" t="str">
        <f t="shared" si="15"/>
        <v/>
      </c>
      <c r="S10" s="1393" t="str">
        <f t="shared" si="16"/>
        <v>Sulfites</v>
      </c>
      <c r="T10" s="1371"/>
      <c r="U10" s="1389" t="str">
        <f t="shared" si="17"/>
        <v>Vinaigre de vin</v>
      </c>
      <c r="V10" s="1389" t="str">
        <f t="shared" si="18"/>
        <v>vinaigre de vin</v>
      </c>
      <c r="W10" s="1389" t="str">
        <f t="shared" si="19"/>
        <v>vinaigre de vin</v>
      </c>
      <c r="X10" s="1389" t="str">
        <f t="shared" si="20"/>
        <v>vinaigre de vin</v>
      </c>
      <c r="Y10" s="1389" t="str">
        <f t="shared" si="21"/>
        <v>vinaigre de vin</v>
      </c>
      <c r="Z10" s="1389" t="str">
        <f t="shared" si="22"/>
        <v>vinaigre de vin</v>
      </c>
      <c r="AA10" s="1389" t="str">
        <f t="shared" si="23"/>
        <v xml:space="preserve"> vinaigre de vin </v>
      </c>
      <c r="AB10" s="1389">
        <f t="shared" si="24"/>
        <v>0</v>
      </c>
      <c r="AC10" s="1389">
        <f t="shared" si="25"/>
        <v>0</v>
      </c>
      <c r="AD10" s="1389">
        <f t="shared" si="26"/>
        <v>0</v>
      </c>
      <c r="AE10" s="1389">
        <f t="shared" si="27"/>
        <v>0</v>
      </c>
      <c r="AF10" s="1389" t="str">
        <f t="shared" si="28"/>
        <v/>
      </c>
      <c r="AG10" s="1389">
        <f t="shared" si="29"/>
        <v>0</v>
      </c>
      <c r="AH10" s="1389">
        <f t="shared" si="30"/>
        <v>0</v>
      </c>
      <c r="AI10" s="1389" t="str">
        <f t="shared" si="31"/>
        <v/>
      </c>
      <c r="AJ10" s="1389">
        <f t="shared" si="32"/>
        <v>0</v>
      </c>
      <c r="AK10" s="1389">
        <f t="shared" si="33"/>
        <v>0</v>
      </c>
      <c r="AL10" s="1389">
        <f t="shared" si="34"/>
        <v>0</v>
      </c>
      <c r="AM10" s="1389" t="str">
        <f t="shared" si="35"/>
        <v/>
      </c>
      <c r="AN10" s="1389">
        <f t="shared" si="36"/>
        <v>0</v>
      </c>
      <c r="AO10" s="1389">
        <f t="shared" si="37"/>
        <v>0</v>
      </c>
      <c r="AP10" s="1389">
        <f t="shared" si="38"/>
        <v>0</v>
      </c>
      <c r="AQ10" s="1389">
        <f t="shared" si="39"/>
        <v>0</v>
      </c>
      <c r="AR10" s="1389">
        <f t="shared" si="40"/>
        <v>0</v>
      </c>
      <c r="AS10" s="1389">
        <f t="shared" si="41"/>
        <v>0</v>
      </c>
      <c r="AT10" s="1389">
        <f t="shared" si="42"/>
        <v>0</v>
      </c>
      <c r="AU10" s="1389">
        <f t="shared" si="43"/>
        <v>0</v>
      </c>
      <c r="AV10" s="1389">
        <f t="shared" si="44"/>
        <v>0</v>
      </c>
      <c r="AW10" s="1389">
        <f t="shared" si="45"/>
        <v>0</v>
      </c>
      <c r="AX10" s="1389">
        <f t="shared" si="46"/>
        <v>0</v>
      </c>
      <c r="AY10" s="1389">
        <f t="shared" si="47"/>
        <v>0</v>
      </c>
      <c r="AZ10" s="1389" t="str">
        <f t="shared" si="48"/>
        <v/>
      </c>
      <c r="BA10" s="1389">
        <f t="shared" si="49"/>
        <v>0</v>
      </c>
      <c r="BB10" s="1389" t="str">
        <f t="shared" si="50"/>
        <v/>
      </c>
      <c r="BC10" s="1389">
        <f t="shared" si="51"/>
        <v>0</v>
      </c>
      <c r="BD10" s="1389">
        <f t="shared" si="52"/>
        <v>0</v>
      </c>
      <c r="BE10" s="1389">
        <f t="shared" si="53"/>
        <v>0</v>
      </c>
      <c r="BF10" s="1389" t="str">
        <f t="shared" si="54"/>
        <v/>
      </c>
      <c r="BG10" s="1389">
        <f t="shared" si="55"/>
        <v>0</v>
      </c>
      <c r="BH10" s="1389">
        <f t="shared" si="56"/>
        <v>0</v>
      </c>
      <c r="BI10" s="1389">
        <f t="shared" si="57"/>
        <v>0</v>
      </c>
      <c r="BJ10" s="1389">
        <f t="shared" si="58"/>
        <v>0</v>
      </c>
      <c r="BK10" s="1389">
        <f t="shared" si="59"/>
        <v>0</v>
      </c>
      <c r="BL10" s="1389">
        <f t="shared" si="60"/>
        <v>0</v>
      </c>
      <c r="BM10" s="1389" t="str">
        <f t="shared" si="61"/>
        <v/>
      </c>
      <c r="BN10" s="1389">
        <f t="shared" si="62"/>
        <v>0</v>
      </c>
      <c r="BO10" s="1389">
        <f t="shared" si="63"/>
        <v>0</v>
      </c>
      <c r="BP10" s="1389">
        <f t="shared" si="64"/>
        <v>0</v>
      </c>
      <c r="BQ10" s="1389" t="str">
        <f t="shared" si="65"/>
        <v/>
      </c>
      <c r="BR10" s="1389">
        <f t="shared" si="66"/>
        <v>0</v>
      </c>
      <c r="BS10" s="1389">
        <f t="shared" si="67"/>
        <v>0</v>
      </c>
      <c r="BT10" s="1389" t="str">
        <f t="shared" si="68"/>
        <v/>
      </c>
      <c r="BU10" s="1389">
        <f t="shared" si="69"/>
        <v>0</v>
      </c>
      <c r="BV10" s="1389">
        <f t="shared" si="70"/>
        <v>0</v>
      </c>
      <c r="BW10" s="1389" t="str">
        <f t="shared" si="71"/>
        <v/>
      </c>
      <c r="BX10" s="1389">
        <f t="shared" si="72"/>
        <v>0</v>
      </c>
      <c r="BY10" s="1389">
        <f t="shared" si="73"/>
        <v>0</v>
      </c>
      <c r="BZ10" s="1389" t="str">
        <f t="shared" si="74"/>
        <v/>
      </c>
      <c r="CA10" s="1389">
        <f t="shared" si="75"/>
        <v>0</v>
      </c>
      <c r="CB10" s="1389">
        <f t="shared" si="76"/>
        <v>2</v>
      </c>
      <c r="CC10" s="1389" t="str">
        <f t="shared" si="77"/>
        <v>?</v>
      </c>
      <c r="CD10" s="1389">
        <f t="shared" si="78"/>
        <v>0</v>
      </c>
      <c r="CE10" s="1389">
        <f t="shared" si="79"/>
        <v>0</v>
      </c>
      <c r="CF10" s="1389" t="str">
        <f t="shared" si="80"/>
        <v/>
      </c>
      <c r="CG10" s="1389">
        <f t="shared" si="81"/>
        <v>0</v>
      </c>
      <c r="CH10" s="1389">
        <f t="shared" si="82"/>
        <v>0</v>
      </c>
      <c r="CI10" s="1389">
        <f t="shared" si="83"/>
        <v>0</v>
      </c>
      <c r="CJ10" s="1389">
        <f t="shared" si="84"/>
        <v>0</v>
      </c>
      <c r="CK10" s="1389">
        <f t="shared" si="85"/>
        <v>0</v>
      </c>
      <c r="CL10" s="1389" t="str">
        <f t="shared" si="86"/>
        <v/>
      </c>
      <c r="CM10" s="1373"/>
      <c r="CN10" s="1372" t="s">
        <v>1996</v>
      </c>
      <c r="CO10" s="1372" t="s">
        <v>1905</v>
      </c>
      <c r="CP10" s="1372" t="s">
        <v>1906</v>
      </c>
      <c r="CQ10" s="1372" t="s">
        <v>1997</v>
      </c>
      <c r="CR10" s="1372" t="s">
        <v>1998</v>
      </c>
      <c r="CS10" s="1372" t="s">
        <v>1908</v>
      </c>
      <c r="CT10" s="1372" t="s">
        <v>1909</v>
      </c>
      <c r="CU10" s="1375" t="s">
        <v>1910</v>
      </c>
      <c r="CV10" s="1376" t="s">
        <v>1911</v>
      </c>
    </row>
    <row r="11" spans="1:100">
      <c r="A11" s="1390">
        <v>5</v>
      </c>
      <c r="B11" s="1372" t="s">
        <v>1999</v>
      </c>
      <c r="C11" s="1391" t="str">
        <f t="shared" si="0"/>
        <v>Vin rouge ?</v>
      </c>
      <c r="D11" s="1392" t="str">
        <f t="shared" si="1"/>
        <v/>
      </c>
      <c r="E11" s="1376" t="str">
        <f t="shared" si="2"/>
        <v/>
      </c>
      <c r="F11" s="1376" t="str">
        <f t="shared" si="3"/>
        <v/>
      </c>
      <c r="G11" s="1376" t="str">
        <f t="shared" si="4"/>
        <v/>
      </c>
      <c r="H11" s="1376" t="str">
        <f t="shared" si="5"/>
        <v/>
      </c>
      <c r="I11" s="1376" t="str">
        <f t="shared" si="6"/>
        <v/>
      </c>
      <c r="J11" s="1376" t="str">
        <f t="shared" si="7"/>
        <v/>
      </c>
      <c r="K11" s="1376" t="str">
        <f t="shared" si="8"/>
        <v/>
      </c>
      <c r="L11" s="1376" t="str">
        <f t="shared" si="9"/>
        <v/>
      </c>
      <c r="M11" s="1376" t="str">
        <f t="shared" si="10"/>
        <v/>
      </c>
      <c r="N11" s="1376" t="str">
        <f t="shared" si="11"/>
        <v/>
      </c>
      <c r="O11" s="1376" t="str">
        <f t="shared" si="12"/>
        <v/>
      </c>
      <c r="P11" s="1376" t="str">
        <f t="shared" si="13"/>
        <v>?</v>
      </c>
      <c r="Q11" s="1376" t="str">
        <f t="shared" si="14"/>
        <v/>
      </c>
      <c r="R11" s="1376" t="str">
        <f t="shared" si="15"/>
        <v/>
      </c>
      <c r="S11" s="1393" t="str">
        <f t="shared" si="16"/>
        <v>Sulfites</v>
      </c>
      <c r="T11" s="1371"/>
      <c r="U11" s="1389" t="str">
        <f t="shared" si="17"/>
        <v>Vin rouge</v>
      </c>
      <c r="V11" s="1389" t="str">
        <f t="shared" si="18"/>
        <v>vin rouge</v>
      </c>
      <c r="W11" s="1389" t="str">
        <f t="shared" si="19"/>
        <v>vin rouge</v>
      </c>
      <c r="X11" s="1389" t="str">
        <f t="shared" si="20"/>
        <v>vin rouge</v>
      </c>
      <c r="Y11" s="1389" t="str">
        <f t="shared" si="21"/>
        <v>vin rouge</v>
      </c>
      <c r="Z11" s="1389" t="str">
        <f t="shared" si="22"/>
        <v>vin rouge</v>
      </c>
      <c r="AA11" s="1389" t="str">
        <f t="shared" si="23"/>
        <v xml:space="preserve"> vin rouge </v>
      </c>
      <c r="AB11" s="1389">
        <f t="shared" si="24"/>
        <v>0</v>
      </c>
      <c r="AC11" s="1389">
        <f t="shared" si="25"/>
        <v>0</v>
      </c>
      <c r="AD11" s="1389">
        <f t="shared" si="26"/>
        <v>0</v>
      </c>
      <c r="AE11" s="1389">
        <f t="shared" si="27"/>
        <v>0</v>
      </c>
      <c r="AF11" s="1389" t="str">
        <f t="shared" si="28"/>
        <v/>
      </c>
      <c r="AG11" s="1389">
        <f t="shared" si="29"/>
        <v>0</v>
      </c>
      <c r="AH11" s="1389">
        <f t="shared" si="30"/>
        <v>0</v>
      </c>
      <c r="AI11" s="1389" t="str">
        <f t="shared" si="31"/>
        <v/>
      </c>
      <c r="AJ11" s="1389">
        <f t="shared" si="32"/>
        <v>0</v>
      </c>
      <c r="AK11" s="1389">
        <f t="shared" si="33"/>
        <v>0</v>
      </c>
      <c r="AL11" s="1389">
        <f t="shared" si="34"/>
        <v>0</v>
      </c>
      <c r="AM11" s="1389" t="str">
        <f t="shared" si="35"/>
        <v/>
      </c>
      <c r="AN11" s="1389">
        <f t="shared" si="36"/>
        <v>0</v>
      </c>
      <c r="AO11" s="1389">
        <f t="shared" si="37"/>
        <v>0</v>
      </c>
      <c r="AP11" s="1389">
        <f t="shared" si="38"/>
        <v>0</v>
      </c>
      <c r="AQ11" s="1389">
        <f t="shared" si="39"/>
        <v>0</v>
      </c>
      <c r="AR11" s="1389">
        <f t="shared" si="40"/>
        <v>0</v>
      </c>
      <c r="AS11" s="1389">
        <f t="shared" si="41"/>
        <v>0</v>
      </c>
      <c r="AT11" s="1389">
        <f t="shared" si="42"/>
        <v>0</v>
      </c>
      <c r="AU11" s="1389">
        <f t="shared" si="43"/>
        <v>0</v>
      </c>
      <c r="AV11" s="1389">
        <f t="shared" si="44"/>
        <v>0</v>
      </c>
      <c r="AW11" s="1389">
        <f t="shared" si="45"/>
        <v>0</v>
      </c>
      <c r="AX11" s="1389">
        <f t="shared" si="46"/>
        <v>0</v>
      </c>
      <c r="AY11" s="1389">
        <f t="shared" si="47"/>
        <v>0</v>
      </c>
      <c r="AZ11" s="1389" t="str">
        <f t="shared" si="48"/>
        <v/>
      </c>
      <c r="BA11" s="1389">
        <f t="shared" si="49"/>
        <v>0</v>
      </c>
      <c r="BB11" s="1389" t="str">
        <f t="shared" si="50"/>
        <v/>
      </c>
      <c r="BC11" s="1389">
        <f t="shared" si="51"/>
        <v>0</v>
      </c>
      <c r="BD11" s="1389">
        <f t="shared" si="52"/>
        <v>0</v>
      </c>
      <c r="BE11" s="1389">
        <f t="shared" si="53"/>
        <v>0</v>
      </c>
      <c r="BF11" s="1389" t="str">
        <f t="shared" si="54"/>
        <v/>
      </c>
      <c r="BG11" s="1389">
        <f t="shared" si="55"/>
        <v>0</v>
      </c>
      <c r="BH11" s="1389">
        <f t="shared" si="56"/>
        <v>0</v>
      </c>
      <c r="BI11" s="1389">
        <f t="shared" si="57"/>
        <v>0</v>
      </c>
      <c r="BJ11" s="1389">
        <f t="shared" si="58"/>
        <v>0</v>
      </c>
      <c r="BK11" s="1389">
        <f t="shared" si="59"/>
        <v>0</v>
      </c>
      <c r="BL11" s="1389">
        <f t="shared" si="60"/>
        <v>0</v>
      </c>
      <c r="BM11" s="1389" t="str">
        <f t="shared" si="61"/>
        <v/>
      </c>
      <c r="BN11" s="1389">
        <f t="shared" si="62"/>
        <v>0</v>
      </c>
      <c r="BO11" s="1389">
        <f t="shared" si="63"/>
        <v>0</v>
      </c>
      <c r="BP11" s="1389">
        <f t="shared" si="64"/>
        <v>0</v>
      </c>
      <c r="BQ11" s="1389" t="str">
        <f t="shared" si="65"/>
        <v/>
      </c>
      <c r="BR11" s="1389">
        <f t="shared" si="66"/>
        <v>0</v>
      </c>
      <c r="BS11" s="1389">
        <f t="shared" si="67"/>
        <v>0</v>
      </c>
      <c r="BT11" s="1389" t="str">
        <f t="shared" si="68"/>
        <v/>
      </c>
      <c r="BU11" s="1389">
        <f t="shared" si="69"/>
        <v>0</v>
      </c>
      <c r="BV11" s="1389">
        <f t="shared" si="70"/>
        <v>0</v>
      </c>
      <c r="BW11" s="1389" t="str">
        <f t="shared" si="71"/>
        <v/>
      </c>
      <c r="BX11" s="1389">
        <f t="shared" si="72"/>
        <v>0</v>
      </c>
      <c r="BY11" s="1389">
        <f t="shared" si="73"/>
        <v>0</v>
      </c>
      <c r="BZ11" s="1389" t="str">
        <f t="shared" si="74"/>
        <v/>
      </c>
      <c r="CA11" s="1389">
        <f t="shared" si="75"/>
        <v>0</v>
      </c>
      <c r="CB11" s="1389">
        <f t="shared" si="76"/>
        <v>2</v>
      </c>
      <c r="CC11" s="1389" t="str">
        <f t="shared" si="77"/>
        <v>?</v>
      </c>
      <c r="CD11" s="1389">
        <f t="shared" si="78"/>
        <v>0</v>
      </c>
      <c r="CE11" s="1389">
        <f t="shared" si="79"/>
        <v>0</v>
      </c>
      <c r="CF11" s="1389" t="str">
        <f t="shared" si="80"/>
        <v/>
      </c>
      <c r="CG11" s="1389">
        <f t="shared" si="81"/>
        <v>0</v>
      </c>
      <c r="CH11" s="1389">
        <f t="shared" si="82"/>
        <v>0</v>
      </c>
      <c r="CI11" s="1389">
        <f t="shared" si="83"/>
        <v>0</v>
      </c>
      <c r="CJ11" s="1389">
        <f t="shared" si="84"/>
        <v>0</v>
      </c>
      <c r="CK11" s="1389">
        <f t="shared" si="85"/>
        <v>0</v>
      </c>
      <c r="CL11" s="1389" t="str">
        <f t="shared" si="86"/>
        <v/>
      </c>
      <c r="CM11" s="1373"/>
      <c r="CN11" s="1372" t="s">
        <v>2000</v>
      </c>
      <c r="CO11" s="1372" t="s">
        <v>1905</v>
      </c>
      <c r="CP11" s="1372" t="s">
        <v>1906</v>
      </c>
      <c r="CQ11" s="1372" t="s">
        <v>2001</v>
      </c>
      <c r="CR11" s="1372" t="s">
        <v>2001</v>
      </c>
      <c r="CS11" s="1372" t="s">
        <v>1908</v>
      </c>
      <c r="CT11" s="1372" t="s">
        <v>1909</v>
      </c>
      <c r="CU11" s="1375" t="s">
        <v>1910</v>
      </c>
      <c r="CV11" s="1376" t="s">
        <v>1911</v>
      </c>
    </row>
    <row r="12" spans="1:100">
      <c r="A12" s="1390">
        <v>6</v>
      </c>
      <c r="B12" s="1372" t="s">
        <v>2002</v>
      </c>
      <c r="C12" s="1391" t="str">
        <f t="shared" si="0"/>
        <v>Laurier déshydraté</v>
      </c>
      <c r="D12" s="1392" t="str">
        <f t="shared" si="1"/>
        <v/>
      </c>
      <c r="E12" s="1376" t="str">
        <f t="shared" si="2"/>
        <v/>
      </c>
      <c r="F12" s="1376" t="str">
        <f t="shared" si="3"/>
        <v/>
      </c>
      <c r="G12" s="1376" t="str">
        <f t="shared" si="4"/>
        <v/>
      </c>
      <c r="H12" s="1376" t="str">
        <f t="shared" si="5"/>
        <v/>
      </c>
      <c r="I12" s="1376" t="str">
        <f t="shared" si="6"/>
        <v/>
      </c>
      <c r="J12" s="1376" t="str">
        <f t="shared" si="7"/>
        <v/>
      </c>
      <c r="K12" s="1376" t="str">
        <f t="shared" si="8"/>
        <v/>
      </c>
      <c r="L12" s="1376" t="str">
        <f t="shared" si="9"/>
        <v/>
      </c>
      <c r="M12" s="1376" t="str">
        <f t="shared" si="10"/>
        <v/>
      </c>
      <c r="N12" s="1376" t="str">
        <f t="shared" si="11"/>
        <v/>
      </c>
      <c r="O12" s="1376" t="str">
        <f t="shared" si="12"/>
        <v/>
      </c>
      <c r="P12" s="1376" t="str">
        <f t="shared" si="13"/>
        <v/>
      </c>
      <c r="Q12" s="1376" t="str">
        <f t="shared" si="14"/>
        <v/>
      </c>
      <c r="R12" s="1376" t="str">
        <f t="shared" si="15"/>
        <v/>
      </c>
      <c r="S12" s="1393" t="str">
        <f t="shared" si="16"/>
        <v/>
      </c>
      <c r="T12" s="1371"/>
      <c r="U12" s="1389" t="str">
        <f t="shared" si="17"/>
        <v>Laurier déshydraté</v>
      </c>
      <c r="V12" s="1389" t="str">
        <f t="shared" si="18"/>
        <v>laurier déshydraté</v>
      </c>
      <c r="W12" s="1389" t="str">
        <f t="shared" si="19"/>
        <v>laurier deshydrate</v>
      </c>
      <c r="X12" s="1389" t="str">
        <f t="shared" si="20"/>
        <v>laurier deshydrate</v>
      </c>
      <c r="Y12" s="1389" t="str">
        <f t="shared" si="21"/>
        <v>laurier deshydrate</v>
      </c>
      <c r="Z12" s="1389" t="str">
        <f t="shared" si="22"/>
        <v>laurier deshydrate</v>
      </c>
      <c r="AA12" s="1389" t="str">
        <f t="shared" si="23"/>
        <v xml:space="preserve"> laurier deshydrate </v>
      </c>
      <c r="AB12" s="1389">
        <f t="shared" si="24"/>
        <v>0</v>
      </c>
      <c r="AC12" s="1389">
        <f t="shared" si="25"/>
        <v>0</v>
      </c>
      <c r="AD12" s="1389">
        <f t="shared" si="26"/>
        <v>0</v>
      </c>
      <c r="AE12" s="1389">
        <f t="shared" si="27"/>
        <v>0</v>
      </c>
      <c r="AF12" s="1389" t="str">
        <f t="shared" si="28"/>
        <v/>
      </c>
      <c r="AG12" s="1389">
        <f t="shared" si="29"/>
        <v>0</v>
      </c>
      <c r="AH12" s="1389">
        <f t="shared" si="30"/>
        <v>0</v>
      </c>
      <c r="AI12" s="1389" t="str">
        <f t="shared" si="31"/>
        <v/>
      </c>
      <c r="AJ12" s="1389">
        <f t="shared" si="32"/>
        <v>0</v>
      </c>
      <c r="AK12" s="1389">
        <f t="shared" si="33"/>
        <v>0</v>
      </c>
      <c r="AL12" s="1389">
        <f t="shared" si="34"/>
        <v>0</v>
      </c>
      <c r="AM12" s="1389" t="str">
        <f t="shared" si="35"/>
        <v/>
      </c>
      <c r="AN12" s="1389">
        <f t="shared" si="36"/>
        <v>0</v>
      </c>
      <c r="AO12" s="1389">
        <f t="shared" si="37"/>
        <v>0</v>
      </c>
      <c r="AP12" s="1389">
        <f t="shared" si="38"/>
        <v>0</v>
      </c>
      <c r="AQ12" s="1389">
        <f t="shared" si="39"/>
        <v>0</v>
      </c>
      <c r="AR12" s="1389">
        <f t="shared" si="40"/>
        <v>0</v>
      </c>
      <c r="AS12" s="1389">
        <f t="shared" si="41"/>
        <v>0</v>
      </c>
      <c r="AT12" s="1389">
        <f t="shared" si="42"/>
        <v>0</v>
      </c>
      <c r="AU12" s="1389">
        <f t="shared" si="43"/>
        <v>0</v>
      </c>
      <c r="AV12" s="1389">
        <f t="shared" si="44"/>
        <v>0</v>
      </c>
      <c r="AW12" s="1389">
        <f t="shared" si="45"/>
        <v>0</v>
      </c>
      <c r="AX12" s="1389">
        <f t="shared" si="46"/>
        <v>0</v>
      </c>
      <c r="AY12" s="1389">
        <f t="shared" si="47"/>
        <v>0</v>
      </c>
      <c r="AZ12" s="1389" t="str">
        <f t="shared" si="48"/>
        <v/>
      </c>
      <c r="BA12" s="1389">
        <f t="shared" si="49"/>
        <v>0</v>
      </c>
      <c r="BB12" s="1389" t="str">
        <f t="shared" si="50"/>
        <v/>
      </c>
      <c r="BC12" s="1389">
        <f t="shared" si="51"/>
        <v>0</v>
      </c>
      <c r="BD12" s="1389">
        <f t="shared" si="52"/>
        <v>0</v>
      </c>
      <c r="BE12" s="1389">
        <f t="shared" si="53"/>
        <v>0</v>
      </c>
      <c r="BF12" s="1389" t="str">
        <f t="shared" si="54"/>
        <v/>
      </c>
      <c r="BG12" s="1389">
        <f t="shared" si="55"/>
        <v>0</v>
      </c>
      <c r="BH12" s="1389">
        <f t="shared" si="56"/>
        <v>0</v>
      </c>
      <c r="BI12" s="1389">
        <f t="shared" si="57"/>
        <v>0</v>
      </c>
      <c r="BJ12" s="1389">
        <f t="shared" si="58"/>
        <v>0</v>
      </c>
      <c r="BK12" s="1389">
        <f t="shared" si="59"/>
        <v>0</v>
      </c>
      <c r="BL12" s="1389">
        <f t="shared" si="60"/>
        <v>0</v>
      </c>
      <c r="BM12" s="1389" t="str">
        <f t="shared" si="61"/>
        <v/>
      </c>
      <c r="BN12" s="1389">
        <f t="shared" si="62"/>
        <v>0</v>
      </c>
      <c r="BO12" s="1389">
        <f t="shared" si="63"/>
        <v>0</v>
      </c>
      <c r="BP12" s="1389">
        <f t="shared" si="64"/>
        <v>0</v>
      </c>
      <c r="BQ12" s="1389" t="str">
        <f t="shared" si="65"/>
        <v/>
      </c>
      <c r="BR12" s="1389">
        <f t="shared" si="66"/>
        <v>0</v>
      </c>
      <c r="BS12" s="1389">
        <f t="shared" si="67"/>
        <v>0</v>
      </c>
      <c r="BT12" s="1389" t="str">
        <f t="shared" si="68"/>
        <v/>
      </c>
      <c r="BU12" s="1389">
        <f t="shared" si="69"/>
        <v>0</v>
      </c>
      <c r="BV12" s="1389">
        <f t="shared" si="70"/>
        <v>0</v>
      </c>
      <c r="BW12" s="1389" t="str">
        <f t="shared" si="71"/>
        <v/>
      </c>
      <c r="BX12" s="1389">
        <f t="shared" si="72"/>
        <v>0</v>
      </c>
      <c r="BY12" s="1389">
        <f t="shared" si="73"/>
        <v>0</v>
      </c>
      <c r="BZ12" s="1389" t="str">
        <f t="shared" si="74"/>
        <v/>
      </c>
      <c r="CA12" s="1389">
        <f t="shared" si="75"/>
        <v>0</v>
      </c>
      <c r="CB12" s="1389">
        <f t="shared" si="76"/>
        <v>0</v>
      </c>
      <c r="CC12" s="1389" t="str">
        <f t="shared" si="77"/>
        <v/>
      </c>
      <c r="CD12" s="1389">
        <f t="shared" si="78"/>
        <v>0</v>
      </c>
      <c r="CE12" s="1389">
        <f t="shared" si="79"/>
        <v>0</v>
      </c>
      <c r="CF12" s="1389" t="str">
        <f t="shared" si="80"/>
        <v/>
      </c>
      <c r="CG12" s="1389">
        <f t="shared" si="81"/>
        <v>0</v>
      </c>
      <c r="CH12" s="1389">
        <f t="shared" si="82"/>
        <v>0</v>
      </c>
      <c r="CI12" s="1389">
        <f t="shared" si="83"/>
        <v>0</v>
      </c>
      <c r="CJ12" s="1389">
        <f t="shared" si="84"/>
        <v>0</v>
      </c>
      <c r="CK12" s="1389">
        <f t="shared" si="85"/>
        <v>0</v>
      </c>
      <c r="CL12" s="1389" t="str">
        <f t="shared" si="86"/>
        <v/>
      </c>
      <c r="CM12" s="1373"/>
      <c r="CN12" s="1372" t="s">
        <v>2003</v>
      </c>
      <c r="CO12" s="1372" t="s">
        <v>1905</v>
      </c>
      <c r="CP12" s="1372" t="s">
        <v>1906</v>
      </c>
      <c r="CQ12" s="1372" t="s">
        <v>2004</v>
      </c>
      <c r="CR12" s="1372" t="s">
        <v>2004</v>
      </c>
      <c r="CS12" s="1372" t="s">
        <v>1908</v>
      </c>
      <c r="CT12" s="1372" t="s">
        <v>1909</v>
      </c>
      <c r="CU12" s="1375" t="s">
        <v>1910</v>
      </c>
      <c r="CV12" s="1376" t="s">
        <v>1911</v>
      </c>
    </row>
    <row r="13" spans="1:100">
      <c r="A13" s="1390">
        <v>7</v>
      </c>
      <c r="B13" s="1372" t="s">
        <v>2005</v>
      </c>
      <c r="C13" s="1391" t="str">
        <f t="shared" si="0"/>
        <v>Sucre en cassonade</v>
      </c>
      <c r="D13" s="1392" t="str">
        <f t="shared" si="1"/>
        <v/>
      </c>
      <c r="E13" s="1376" t="str">
        <f t="shared" si="2"/>
        <v/>
      </c>
      <c r="F13" s="1376" t="str">
        <f t="shared" si="3"/>
        <v/>
      </c>
      <c r="G13" s="1376" t="str">
        <f t="shared" si="4"/>
        <v/>
      </c>
      <c r="H13" s="1376" t="str">
        <f t="shared" si="5"/>
        <v/>
      </c>
      <c r="I13" s="1376" t="str">
        <f t="shared" si="6"/>
        <v/>
      </c>
      <c r="J13" s="1376" t="str">
        <f t="shared" si="7"/>
        <v/>
      </c>
      <c r="K13" s="1376" t="str">
        <f t="shared" si="8"/>
        <v/>
      </c>
      <c r="L13" s="1376" t="str">
        <f t="shared" si="9"/>
        <v/>
      </c>
      <c r="M13" s="1376" t="str">
        <f t="shared" si="10"/>
        <v/>
      </c>
      <c r="N13" s="1376" t="str">
        <f t="shared" si="11"/>
        <v/>
      </c>
      <c r="O13" s="1376" t="str">
        <f t="shared" si="12"/>
        <v/>
      </c>
      <c r="P13" s="1376" t="str">
        <f t="shared" si="13"/>
        <v/>
      </c>
      <c r="Q13" s="1376" t="str">
        <f t="shared" si="14"/>
        <v/>
      </c>
      <c r="R13" s="1376" t="str">
        <f t="shared" si="15"/>
        <v/>
      </c>
      <c r="S13" s="1393" t="str">
        <f t="shared" si="16"/>
        <v/>
      </c>
      <c r="T13" s="1371"/>
      <c r="U13" s="1389" t="str">
        <f t="shared" si="17"/>
        <v>Sucre en cassonade</v>
      </c>
      <c r="V13" s="1389" t="str">
        <f t="shared" si="18"/>
        <v>sucre en cassonade</v>
      </c>
      <c r="W13" s="1389" t="str">
        <f t="shared" si="19"/>
        <v>sucre en cassonade</v>
      </c>
      <c r="X13" s="1389" t="str">
        <f t="shared" si="20"/>
        <v>sucre en cassonade</v>
      </c>
      <c r="Y13" s="1389" t="str">
        <f t="shared" si="21"/>
        <v>sucre en cassonade</v>
      </c>
      <c r="Z13" s="1389" t="str">
        <f t="shared" si="22"/>
        <v>sucre en cassonade</v>
      </c>
      <c r="AA13" s="1389" t="str">
        <f t="shared" si="23"/>
        <v xml:space="preserve"> sucre en cassonade </v>
      </c>
      <c r="AB13" s="1389">
        <f t="shared" si="24"/>
        <v>0</v>
      </c>
      <c r="AC13" s="1389">
        <f t="shared" si="25"/>
        <v>0</v>
      </c>
      <c r="AD13" s="1389">
        <f t="shared" si="26"/>
        <v>0</v>
      </c>
      <c r="AE13" s="1389">
        <f t="shared" si="27"/>
        <v>0</v>
      </c>
      <c r="AF13" s="1389" t="str">
        <f t="shared" si="28"/>
        <v/>
      </c>
      <c r="AG13" s="1389">
        <f t="shared" si="29"/>
        <v>0</v>
      </c>
      <c r="AH13" s="1389">
        <f t="shared" si="30"/>
        <v>0</v>
      </c>
      <c r="AI13" s="1389" t="str">
        <f t="shared" si="31"/>
        <v/>
      </c>
      <c r="AJ13" s="1389">
        <f t="shared" si="32"/>
        <v>0</v>
      </c>
      <c r="AK13" s="1389">
        <f t="shared" si="33"/>
        <v>0</v>
      </c>
      <c r="AL13" s="1389">
        <f t="shared" si="34"/>
        <v>0</v>
      </c>
      <c r="AM13" s="1389" t="str">
        <f t="shared" si="35"/>
        <v/>
      </c>
      <c r="AN13" s="1389">
        <f t="shared" si="36"/>
        <v>0</v>
      </c>
      <c r="AO13" s="1389">
        <f t="shared" si="37"/>
        <v>0</v>
      </c>
      <c r="AP13" s="1389">
        <f t="shared" si="38"/>
        <v>0</v>
      </c>
      <c r="AQ13" s="1389">
        <f t="shared" si="39"/>
        <v>0</v>
      </c>
      <c r="AR13" s="1389">
        <f t="shared" si="40"/>
        <v>0</v>
      </c>
      <c r="AS13" s="1389">
        <f t="shared" si="41"/>
        <v>0</v>
      </c>
      <c r="AT13" s="1389">
        <f t="shared" si="42"/>
        <v>0</v>
      </c>
      <c r="AU13" s="1389">
        <f t="shared" si="43"/>
        <v>0</v>
      </c>
      <c r="AV13" s="1389">
        <f t="shared" si="44"/>
        <v>0</v>
      </c>
      <c r="AW13" s="1389">
        <f t="shared" si="45"/>
        <v>0</v>
      </c>
      <c r="AX13" s="1389">
        <f t="shared" si="46"/>
        <v>0</v>
      </c>
      <c r="AY13" s="1389">
        <f t="shared" si="47"/>
        <v>0</v>
      </c>
      <c r="AZ13" s="1389" t="str">
        <f t="shared" si="48"/>
        <v/>
      </c>
      <c r="BA13" s="1389">
        <f t="shared" si="49"/>
        <v>0</v>
      </c>
      <c r="BB13" s="1389" t="str">
        <f t="shared" si="50"/>
        <v/>
      </c>
      <c r="BC13" s="1389">
        <f t="shared" si="51"/>
        <v>0</v>
      </c>
      <c r="BD13" s="1389">
        <f t="shared" si="52"/>
        <v>0</v>
      </c>
      <c r="BE13" s="1389">
        <f t="shared" si="53"/>
        <v>0</v>
      </c>
      <c r="BF13" s="1389" t="str">
        <f t="shared" si="54"/>
        <v/>
      </c>
      <c r="BG13" s="1389">
        <f t="shared" si="55"/>
        <v>0</v>
      </c>
      <c r="BH13" s="1389">
        <f t="shared" si="56"/>
        <v>0</v>
      </c>
      <c r="BI13" s="1389">
        <f t="shared" si="57"/>
        <v>0</v>
      </c>
      <c r="BJ13" s="1389">
        <f t="shared" si="58"/>
        <v>0</v>
      </c>
      <c r="BK13" s="1389">
        <f t="shared" si="59"/>
        <v>0</v>
      </c>
      <c r="BL13" s="1389">
        <f t="shared" si="60"/>
        <v>0</v>
      </c>
      <c r="BM13" s="1389" t="str">
        <f t="shared" si="61"/>
        <v/>
      </c>
      <c r="BN13" s="1389">
        <f t="shared" si="62"/>
        <v>0</v>
      </c>
      <c r="BO13" s="1389">
        <f t="shared" si="63"/>
        <v>0</v>
      </c>
      <c r="BP13" s="1389">
        <f t="shared" si="64"/>
        <v>0</v>
      </c>
      <c r="BQ13" s="1389" t="str">
        <f t="shared" si="65"/>
        <v/>
      </c>
      <c r="BR13" s="1389">
        <f t="shared" si="66"/>
        <v>0</v>
      </c>
      <c r="BS13" s="1389">
        <f t="shared" si="67"/>
        <v>0</v>
      </c>
      <c r="BT13" s="1389" t="str">
        <f t="shared" si="68"/>
        <v/>
      </c>
      <c r="BU13" s="1389">
        <f t="shared" si="69"/>
        <v>0</v>
      </c>
      <c r="BV13" s="1389">
        <f t="shared" si="70"/>
        <v>0</v>
      </c>
      <c r="BW13" s="1389" t="str">
        <f t="shared" si="71"/>
        <v/>
      </c>
      <c r="BX13" s="1389">
        <f t="shared" si="72"/>
        <v>0</v>
      </c>
      <c r="BY13" s="1389">
        <f t="shared" si="73"/>
        <v>0</v>
      </c>
      <c r="BZ13" s="1389" t="str">
        <f t="shared" si="74"/>
        <v/>
      </c>
      <c r="CA13" s="1389">
        <f t="shared" si="75"/>
        <v>0</v>
      </c>
      <c r="CB13" s="1389">
        <f t="shared" si="76"/>
        <v>0</v>
      </c>
      <c r="CC13" s="1389" t="str">
        <f t="shared" si="77"/>
        <v/>
      </c>
      <c r="CD13" s="1389">
        <f t="shared" si="78"/>
        <v>0</v>
      </c>
      <c r="CE13" s="1389">
        <f t="shared" si="79"/>
        <v>0</v>
      </c>
      <c r="CF13" s="1389" t="str">
        <f t="shared" si="80"/>
        <v/>
      </c>
      <c r="CG13" s="1389">
        <f t="shared" si="81"/>
        <v>0</v>
      </c>
      <c r="CH13" s="1389">
        <f t="shared" si="82"/>
        <v>0</v>
      </c>
      <c r="CI13" s="1389">
        <f t="shared" si="83"/>
        <v>0</v>
      </c>
      <c r="CJ13" s="1389">
        <f t="shared" si="84"/>
        <v>0</v>
      </c>
      <c r="CK13" s="1389">
        <f t="shared" si="85"/>
        <v>0</v>
      </c>
      <c r="CL13" s="1389" t="str">
        <f t="shared" si="86"/>
        <v/>
      </c>
      <c r="CM13" s="1373"/>
      <c r="CN13" s="1372" t="s">
        <v>2006</v>
      </c>
      <c r="CO13" s="1372" t="s">
        <v>1905</v>
      </c>
      <c r="CP13" s="1372" t="s">
        <v>1906</v>
      </c>
      <c r="CQ13" s="1372" t="s">
        <v>740</v>
      </c>
      <c r="CR13" s="1372" t="s">
        <v>740</v>
      </c>
      <c r="CS13" s="1372" t="s">
        <v>1908</v>
      </c>
      <c r="CT13" s="1372" t="s">
        <v>1909</v>
      </c>
      <c r="CU13" s="1375" t="s">
        <v>1910</v>
      </c>
      <c r="CV13" s="1376" t="s">
        <v>1911</v>
      </c>
    </row>
    <row r="14" spans="1:100">
      <c r="A14" s="1390">
        <v>8</v>
      </c>
      <c r="B14" s="1372" t="s">
        <v>2007</v>
      </c>
      <c r="C14" s="1391" t="str">
        <f t="shared" si="0"/>
        <v>Cannelle</v>
      </c>
      <c r="D14" s="1392" t="str">
        <f t="shared" si="1"/>
        <v/>
      </c>
      <c r="E14" s="1376" t="str">
        <f t="shared" si="2"/>
        <v/>
      </c>
      <c r="F14" s="1376" t="str">
        <f t="shared" si="3"/>
        <v/>
      </c>
      <c r="G14" s="1376" t="str">
        <f t="shared" si="4"/>
        <v/>
      </c>
      <c r="H14" s="1376" t="str">
        <f t="shared" si="5"/>
        <v/>
      </c>
      <c r="I14" s="1376" t="str">
        <f t="shared" si="6"/>
        <v/>
      </c>
      <c r="J14" s="1376" t="str">
        <f t="shared" si="7"/>
        <v/>
      </c>
      <c r="K14" s="1376" t="str">
        <f t="shared" si="8"/>
        <v/>
      </c>
      <c r="L14" s="1376" t="str">
        <f t="shared" si="9"/>
        <v/>
      </c>
      <c r="M14" s="1376" t="str">
        <f t="shared" si="10"/>
        <v/>
      </c>
      <c r="N14" s="1376" t="str">
        <f t="shared" si="11"/>
        <v/>
      </c>
      <c r="O14" s="1376" t="str">
        <f t="shared" si="12"/>
        <v/>
      </c>
      <c r="P14" s="1376" t="str">
        <f t="shared" si="13"/>
        <v/>
      </c>
      <c r="Q14" s="1376" t="str">
        <f t="shared" si="14"/>
        <v/>
      </c>
      <c r="R14" s="1376" t="str">
        <f t="shared" si="15"/>
        <v/>
      </c>
      <c r="S14" s="1393" t="str">
        <f t="shared" si="16"/>
        <v/>
      </c>
      <c r="T14" s="1371"/>
      <c r="U14" s="1389" t="str">
        <f t="shared" si="17"/>
        <v>Cannelle</v>
      </c>
      <c r="V14" s="1389" t="str">
        <f t="shared" si="18"/>
        <v>cannelle</v>
      </c>
      <c r="W14" s="1389" t="str">
        <f t="shared" si="19"/>
        <v>cannelle</v>
      </c>
      <c r="X14" s="1389" t="str">
        <f t="shared" si="20"/>
        <v>cannelle</v>
      </c>
      <c r="Y14" s="1389" t="str">
        <f t="shared" si="21"/>
        <v>cannelle</v>
      </c>
      <c r="Z14" s="1389" t="str">
        <f t="shared" si="22"/>
        <v>cannelle</v>
      </c>
      <c r="AA14" s="1389" t="str">
        <f t="shared" si="23"/>
        <v xml:space="preserve"> cannelle </v>
      </c>
      <c r="AB14" s="1389">
        <f t="shared" si="24"/>
        <v>0</v>
      </c>
      <c r="AC14" s="1389">
        <f t="shared" si="25"/>
        <v>0</v>
      </c>
      <c r="AD14" s="1389">
        <f t="shared" si="26"/>
        <v>0</v>
      </c>
      <c r="AE14" s="1389">
        <f t="shared" si="27"/>
        <v>0</v>
      </c>
      <c r="AF14" s="1389" t="str">
        <f t="shared" si="28"/>
        <v/>
      </c>
      <c r="AG14" s="1389">
        <f t="shared" si="29"/>
        <v>0</v>
      </c>
      <c r="AH14" s="1389">
        <f t="shared" si="30"/>
        <v>0</v>
      </c>
      <c r="AI14" s="1389" t="str">
        <f t="shared" si="31"/>
        <v/>
      </c>
      <c r="AJ14" s="1389">
        <f t="shared" si="32"/>
        <v>0</v>
      </c>
      <c r="AK14" s="1389">
        <f t="shared" si="33"/>
        <v>0</v>
      </c>
      <c r="AL14" s="1389">
        <f t="shared" si="34"/>
        <v>0</v>
      </c>
      <c r="AM14" s="1389" t="str">
        <f t="shared" si="35"/>
        <v/>
      </c>
      <c r="AN14" s="1389">
        <f t="shared" si="36"/>
        <v>0</v>
      </c>
      <c r="AO14" s="1389">
        <f t="shared" si="37"/>
        <v>0</v>
      </c>
      <c r="AP14" s="1389">
        <f t="shared" si="38"/>
        <v>0</v>
      </c>
      <c r="AQ14" s="1389">
        <f t="shared" si="39"/>
        <v>0</v>
      </c>
      <c r="AR14" s="1389">
        <f t="shared" si="40"/>
        <v>0</v>
      </c>
      <c r="AS14" s="1389">
        <f t="shared" si="41"/>
        <v>0</v>
      </c>
      <c r="AT14" s="1389">
        <f t="shared" si="42"/>
        <v>0</v>
      </c>
      <c r="AU14" s="1389">
        <f t="shared" si="43"/>
        <v>0</v>
      </c>
      <c r="AV14" s="1389">
        <f t="shared" si="44"/>
        <v>0</v>
      </c>
      <c r="AW14" s="1389">
        <f t="shared" si="45"/>
        <v>0</v>
      </c>
      <c r="AX14" s="1389">
        <f t="shared" si="46"/>
        <v>0</v>
      </c>
      <c r="AY14" s="1389">
        <f t="shared" si="47"/>
        <v>0</v>
      </c>
      <c r="AZ14" s="1389" t="str">
        <f t="shared" si="48"/>
        <v/>
      </c>
      <c r="BA14" s="1389">
        <f t="shared" si="49"/>
        <v>0</v>
      </c>
      <c r="BB14" s="1389" t="str">
        <f t="shared" si="50"/>
        <v/>
      </c>
      <c r="BC14" s="1389">
        <f t="shared" si="51"/>
        <v>0</v>
      </c>
      <c r="BD14" s="1389">
        <f t="shared" si="52"/>
        <v>0</v>
      </c>
      <c r="BE14" s="1389">
        <f t="shared" si="53"/>
        <v>0</v>
      </c>
      <c r="BF14" s="1389" t="str">
        <f t="shared" si="54"/>
        <v/>
      </c>
      <c r="BG14" s="1389">
        <f t="shared" si="55"/>
        <v>0</v>
      </c>
      <c r="BH14" s="1389">
        <f t="shared" si="56"/>
        <v>0</v>
      </c>
      <c r="BI14" s="1389">
        <f t="shared" si="57"/>
        <v>0</v>
      </c>
      <c r="BJ14" s="1389">
        <f t="shared" si="58"/>
        <v>0</v>
      </c>
      <c r="BK14" s="1389">
        <f t="shared" si="59"/>
        <v>0</v>
      </c>
      <c r="BL14" s="1389">
        <f t="shared" si="60"/>
        <v>0</v>
      </c>
      <c r="BM14" s="1389" t="str">
        <f t="shared" si="61"/>
        <v/>
      </c>
      <c r="BN14" s="1389">
        <f t="shared" si="62"/>
        <v>0</v>
      </c>
      <c r="BO14" s="1389">
        <f t="shared" si="63"/>
        <v>0</v>
      </c>
      <c r="BP14" s="1389">
        <f t="shared" si="64"/>
        <v>0</v>
      </c>
      <c r="BQ14" s="1389" t="str">
        <f t="shared" si="65"/>
        <v/>
      </c>
      <c r="BR14" s="1389">
        <f t="shared" si="66"/>
        <v>0</v>
      </c>
      <c r="BS14" s="1389">
        <f t="shared" si="67"/>
        <v>0</v>
      </c>
      <c r="BT14" s="1389" t="str">
        <f t="shared" si="68"/>
        <v/>
      </c>
      <c r="BU14" s="1389">
        <f t="shared" si="69"/>
        <v>0</v>
      </c>
      <c r="BV14" s="1389">
        <f t="shared" si="70"/>
        <v>0</v>
      </c>
      <c r="BW14" s="1389" t="str">
        <f t="shared" si="71"/>
        <v/>
      </c>
      <c r="BX14" s="1389">
        <f t="shared" si="72"/>
        <v>0</v>
      </c>
      <c r="BY14" s="1389">
        <f t="shared" si="73"/>
        <v>0</v>
      </c>
      <c r="BZ14" s="1389" t="str">
        <f t="shared" si="74"/>
        <v/>
      </c>
      <c r="CA14" s="1389">
        <f t="shared" si="75"/>
        <v>0</v>
      </c>
      <c r="CB14" s="1389">
        <f t="shared" si="76"/>
        <v>0</v>
      </c>
      <c r="CC14" s="1389" t="str">
        <f t="shared" si="77"/>
        <v/>
      </c>
      <c r="CD14" s="1389">
        <f t="shared" si="78"/>
        <v>0</v>
      </c>
      <c r="CE14" s="1389">
        <f t="shared" si="79"/>
        <v>0</v>
      </c>
      <c r="CF14" s="1389" t="str">
        <f t="shared" si="80"/>
        <v/>
      </c>
      <c r="CG14" s="1389">
        <f t="shared" si="81"/>
        <v>0</v>
      </c>
      <c r="CH14" s="1389">
        <f t="shared" si="82"/>
        <v>0</v>
      </c>
      <c r="CI14" s="1389">
        <f t="shared" si="83"/>
        <v>0</v>
      </c>
      <c r="CJ14" s="1389">
        <f t="shared" si="84"/>
        <v>0</v>
      </c>
      <c r="CK14" s="1389">
        <f t="shared" si="85"/>
        <v>0</v>
      </c>
      <c r="CL14" s="1389" t="str">
        <f t="shared" si="86"/>
        <v/>
      </c>
      <c r="CM14" s="1373"/>
      <c r="CN14" s="1372" t="s">
        <v>2008</v>
      </c>
      <c r="CO14" s="1372" t="s">
        <v>1905</v>
      </c>
      <c r="CP14" s="1372" t="s">
        <v>1906</v>
      </c>
      <c r="CQ14" s="1372" t="s">
        <v>2009</v>
      </c>
      <c r="CR14" s="1372" t="s">
        <v>2009</v>
      </c>
      <c r="CS14" s="1372" t="s">
        <v>1908</v>
      </c>
      <c r="CT14" s="1372" t="s">
        <v>1909</v>
      </c>
      <c r="CU14" s="1375" t="s">
        <v>1910</v>
      </c>
      <c r="CV14" s="1376" t="s">
        <v>1911</v>
      </c>
    </row>
    <row r="15" spans="1:100">
      <c r="A15" s="1390">
        <v>9</v>
      </c>
      <c r="B15" s="1372" t="s">
        <v>2010</v>
      </c>
      <c r="C15" s="1391" t="str">
        <f t="shared" si="0"/>
        <v>Poivre blanc</v>
      </c>
      <c r="D15" s="1392" t="str">
        <f t="shared" si="1"/>
        <v/>
      </c>
      <c r="E15" s="1376" t="str">
        <f t="shared" si="2"/>
        <v/>
      </c>
      <c r="F15" s="1376" t="str">
        <f t="shared" si="3"/>
        <v/>
      </c>
      <c r="G15" s="1376" t="str">
        <f t="shared" si="4"/>
        <v/>
      </c>
      <c r="H15" s="1376" t="str">
        <f t="shared" si="5"/>
        <v/>
      </c>
      <c r="I15" s="1376" t="str">
        <f t="shared" si="6"/>
        <v/>
      </c>
      <c r="J15" s="1376" t="str">
        <f t="shared" si="7"/>
        <v/>
      </c>
      <c r="K15" s="1376" t="str">
        <f t="shared" si="8"/>
        <v/>
      </c>
      <c r="L15" s="1376" t="str">
        <f t="shared" si="9"/>
        <v/>
      </c>
      <c r="M15" s="1376" t="str">
        <f t="shared" si="10"/>
        <v/>
      </c>
      <c r="N15" s="1376" t="str">
        <f t="shared" si="11"/>
        <v/>
      </c>
      <c r="O15" s="1376" t="str">
        <f t="shared" si="12"/>
        <v/>
      </c>
      <c r="P15" s="1376" t="str">
        <f t="shared" si="13"/>
        <v/>
      </c>
      <c r="Q15" s="1376" t="str">
        <f t="shared" si="14"/>
        <v/>
      </c>
      <c r="R15" s="1376" t="str">
        <f t="shared" si="15"/>
        <v/>
      </c>
      <c r="S15" s="1393" t="str">
        <f t="shared" si="16"/>
        <v/>
      </c>
      <c r="T15" s="1371"/>
      <c r="U15" s="1389" t="str">
        <f t="shared" si="17"/>
        <v>Poivre blanc</v>
      </c>
      <c r="V15" s="1389" t="str">
        <f t="shared" si="18"/>
        <v>poivre blanc</v>
      </c>
      <c r="W15" s="1389" t="str">
        <f t="shared" si="19"/>
        <v>poivre blanc</v>
      </c>
      <c r="X15" s="1389" t="str">
        <f t="shared" si="20"/>
        <v>poivre blanc</v>
      </c>
      <c r="Y15" s="1389" t="str">
        <f t="shared" si="21"/>
        <v>poivre blanc</v>
      </c>
      <c r="Z15" s="1389" t="str">
        <f t="shared" si="22"/>
        <v>poivre blanc</v>
      </c>
      <c r="AA15" s="1389" t="str">
        <f t="shared" si="23"/>
        <v xml:space="preserve"> poivre blanc </v>
      </c>
      <c r="AB15" s="1389">
        <f t="shared" si="24"/>
        <v>0</v>
      </c>
      <c r="AC15" s="1389">
        <f t="shared" si="25"/>
        <v>0</v>
      </c>
      <c r="AD15" s="1389">
        <f t="shared" si="26"/>
        <v>0</v>
      </c>
      <c r="AE15" s="1389">
        <f t="shared" si="27"/>
        <v>0</v>
      </c>
      <c r="AF15" s="1389" t="str">
        <f t="shared" si="28"/>
        <v/>
      </c>
      <c r="AG15" s="1389">
        <f t="shared" si="29"/>
        <v>0</v>
      </c>
      <c r="AH15" s="1389">
        <f t="shared" si="30"/>
        <v>0</v>
      </c>
      <c r="AI15" s="1389" t="str">
        <f t="shared" si="31"/>
        <v/>
      </c>
      <c r="AJ15" s="1389">
        <f t="shared" si="32"/>
        <v>0</v>
      </c>
      <c r="AK15" s="1389">
        <f t="shared" si="33"/>
        <v>0</v>
      </c>
      <c r="AL15" s="1389">
        <f t="shared" si="34"/>
        <v>0</v>
      </c>
      <c r="AM15" s="1389" t="str">
        <f t="shared" si="35"/>
        <v/>
      </c>
      <c r="AN15" s="1389">
        <f t="shared" si="36"/>
        <v>0</v>
      </c>
      <c r="AO15" s="1389">
        <f t="shared" si="37"/>
        <v>0</v>
      </c>
      <c r="AP15" s="1389">
        <f t="shared" si="38"/>
        <v>0</v>
      </c>
      <c r="AQ15" s="1389">
        <f t="shared" si="39"/>
        <v>0</v>
      </c>
      <c r="AR15" s="1389">
        <f t="shared" si="40"/>
        <v>0</v>
      </c>
      <c r="AS15" s="1389">
        <f t="shared" si="41"/>
        <v>0</v>
      </c>
      <c r="AT15" s="1389">
        <f t="shared" si="42"/>
        <v>0</v>
      </c>
      <c r="AU15" s="1389">
        <f t="shared" si="43"/>
        <v>0</v>
      </c>
      <c r="AV15" s="1389">
        <f t="shared" si="44"/>
        <v>0</v>
      </c>
      <c r="AW15" s="1389">
        <f t="shared" si="45"/>
        <v>0</v>
      </c>
      <c r="AX15" s="1389">
        <f t="shared" si="46"/>
        <v>0</v>
      </c>
      <c r="AY15" s="1389">
        <f t="shared" si="47"/>
        <v>0</v>
      </c>
      <c r="AZ15" s="1389" t="str">
        <f t="shared" si="48"/>
        <v/>
      </c>
      <c r="BA15" s="1389">
        <f t="shared" si="49"/>
        <v>0</v>
      </c>
      <c r="BB15" s="1389" t="str">
        <f t="shared" si="50"/>
        <v/>
      </c>
      <c r="BC15" s="1389">
        <f t="shared" si="51"/>
        <v>0</v>
      </c>
      <c r="BD15" s="1389">
        <f t="shared" si="52"/>
        <v>0</v>
      </c>
      <c r="BE15" s="1389">
        <f t="shared" si="53"/>
        <v>0</v>
      </c>
      <c r="BF15" s="1389" t="str">
        <f t="shared" si="54"/>
        <v/>
      </c>
      <c r="BG15" s="1389">
        <f t="shared" si="55"/>
        <v>0</v>
      </c>
      <c r="BH15" s="1389">
        <f t="shared" si="56"/>
        <v>0</v>
      </c>
      <c r="BI15" s="1389">
        <f t="shared" si="57"/>
        <v>0</v>
      </c>
      <c r="BJ15" s="1389">
        <f t="shared" si="58"/>
        <v>0</v>
      </c>
      <c r="BK15" s="1389">
        <f t="shared" si="59"/>
        <v>0</v>
      </c>
      <c r="BL15" s="1389">
        <f t="shared" si="60"/>
        <v>0</v>
      </c>
      <c r="BM15" s="1389" t="str">
        <f t="shared" si="61"/>
        <v/>
      </c>
      <c r="BN15" s="1389">
        <f t="shared" si="62"/>
        <v>0</v>
      </c>
      <c r="BO15" s="1389">
        <f t="shared" si="63"/>
        <v>0</v>
      </c>
      <c r="BP15" s="1389">
        <f t="shared" si="64"/>
        <v>0</v>
      </c>
      <c r="BQ15" s="1389" t="str">
        <f t="shared" si="65"/>
        <v/>
      </c>
      <c r="BR15" s="1389">
        <f t="shared" si="66"/>
        <v>0</v>
      </c>
      <c r="BS15" s="1389">
        <f t="shared" si="67"/>
        <v>0</v>
      </c>
      <c r="BT15" s="1389" t="str">
        <f t="shared" si="68"/>
        <v/>
      </c>
      <c r="BU15" s="1389">
        <f t="shared" si="69"/>
        <v>0</v>
      </c>
      <c r="BV15" s="1389">
        <f t="shared" si="70"/>
        <v>0</v>
      </c>
      <c r="BW15" s="1389" t="str">
        <f t="shared" si="71"/>
        <v/>
      </c>
      <c r="BX15" s="1389">
        <f t="shared" si="72"/>
        <v>0</v>
      </c>
      <c r="BY15" s="1389">
        <f t="shared" si="73"/>
        <v>0</v>
      </c>
      <c r="BZ15" s="1389" t="str">
        <f t="shared" si="74"/>
        <v/>
      </c>
      <c r="CA15" s="1389">
        <f t="shared" si="75"/>
        <v>0</v>
      </c>
      <c r="CB15" s="1389">
        <f t="shared" si="76"/>
        <v>0</v>
      </c>
      <c r="CC15" s="1389" t="str">
        <f t="shared" si="77"/>
        <v/>
      </c>
      <c r="CD15" s="1389">
        <f t="shared" si="78"/>
        <v>0</v>
      </c>
      <c r="CE15" s="1389">
        <f t="shared" si="79"/>
        <v>0</v>
      </c>
      <c r="CF15" s="1389" t="str">
        <f t="shared" si="80"/>
        <v/>
      </c>
      <c r="CG15" s="1389">
        <f t="shared" si="81"/>
        <v>0</v>
      </c>
      <c r="CH15" s="1389">
        <f t="shared" si="82"/>
        <v>0</v>
      </c>
      <c r="CI15" s="1389">
        <f t="shared" si="83"/>
        <v>0</v>
      </c>
      <c r="CJ15" s="1389">
        <f t="shared" si="84"/>
        <v>0</v>
      </c>
      <c r="CK15" s="1389">
        <f t="shared" si="85"/>
        <v>0</v>
      </c>
      <c r="CL15" s="1389" t="str">
        <f t="shared" si="86"/>
        <v/>
      </c>
      <c r="CM15" s="1373"/>
      <c r="CN15" s="1372" t="s">
        <v>2011</v>
      </c>
      <c r="CO15" s="1372" t="s">
        <v>1905</v>
      </c>
      <c r="CP15" s="1372" t="s">
        <v>1906</v>
      </c>
      <c r="CQ15" s="1372" t="s">
        <v>742</v>
      </c>
      <c r="CR15" s="1372" t="s">
        <v>741</v>
      </c>
      <c r="CS15" s="1372" t="s">
        <v>1908</v>
      </c>
      <c r="CT15" s="1372" t="s">
        <v>1909</v>
      </c>
      <c r="CU15" s="1375" t="s">
        <v>1910</v>
      </c>
      <c r="CV15" s="1376" t="s">
        <v>1911</v>
      </c>
    </row>
    <row r="16" spans="1:100">
      <c r="A16" s="1390">
        <v>10</v>
      </c>
      <c r="B16" s="1372" t="s">
        <v>2012</v>
      </c>
      <c r="C16" s="1391" t="str">
        <f t="shared" si="0"/>
        <v>Sel fin</v>
      </c>
      <c r="D16" s="1392" t="str">
        <f t="shared" si="1"/>
        <v/>
      </c>
      <c r="E16" s="1376" t="str">
        <f t="shared" si="2"/>
        <v/>
      </c>
      <c r="F16" s="1376" t="str">
        <f t="shared" si="3"/>
        <v/>
      </c>
      <c r="G16" s="1376" t="str">
        <f t="shared" si="4"/>
        <v/>
      </c>
      <c r="H16" s="1376" t="str">
        <f t="shared" si="5"/>
        <v/>
      </c>
      <c r="I16" s="1376" t="str">
        <f t="shared" si="6"/>
        <v/>
      </c>
      <c r="J16" s="1376" t="str">
        <f t="shared" si="7"/>
        <v/>
      </c>
      <c r="K16" s="1376" t="str">
        <f t="shared" si="8"/>
        <v/>
      </c>
      <c r="L16" s="1376" t="str">
        <f t="shared" si="9"/>
        <v/>
      </c>
      <c r="M16" s="1376" t="str">
        <f t="shared" si="10"/>
        <v/>
      </c>
      <c r="N16" s="1376" t="str">
        <f t="shared" si="11"/>
        <v/>
      </c>
      <c r="O16" s="1376" t="str">
        <f t="shared" si="12"/>
        <v/>
      </c>
      <c r="P16" s="1376" t="str">
        <f t="shared" si="13"/>
        <v/>
      </c>
      <c r="Q16" s="1376" t="str">
        <f t="shared" si="14"/>
        <v/>
      </c>
      <c r="R16" s="1376" t="str">
        <f t="shared" si="15"/>
        <v/>
      </c>
      <c r="S16" s="1393" t="str">
        <f t="shared" si="16"/>
        <v/>
      </c>
      <c r="T16" s="1371"/>
      <c r="U16" s="1389" t="str">
        <f t="shared" si="17"/>
        <v>Sel fin</v>
      </c>
      <c r="V16" s="1389" t="str">
        <f t="shared" si="18"/>
        <v>sel fin</v>
      </c>
      <c r="W16" s="1389" t="str">
        <f t="shared" si="19"/>
        <v>sel fin</v>
      </c>
      <c r="X16" s="1389" t="str">
        <f t="shared" si="20"/>
        <v>sel fin</v>
      </c>
      <c r="Y16" s="1389" t="str">
        <f t="shared" si="21"/>
        <v>sel fin</v>
      </c>
      <c r="Z16" s="1389" t="str">
        <f t="shared" si="22"/>
        <v>sel fin</v>
      </c>
      <c r="AA16" s="1389" t="str">
        <f t="shared" si="23"/>
        <v xml:space="preserve"> sel fin </v>
      </c>
      <c r="AB16" s="1389">
        <f t="shared" si="24"/>
        <v>0</v>
      </c>
      <c r="AC16" s="1389">
        <f t="shared" si="25"/>
        <v>0</v>
      </c>
      <c r="AD16" s="1389">
        <f t="shared" si="26"/>
        <v>0</v>
      </c>
      <c r="AE16" s="1389">
        <f t="shared" si="27"/>
        <v>0</v>
      </c>
      <c r="AF16" s="1389" t="str">
        <f t="shared" si="28"/>
        <v/>
      </c>
      <c r="AG16" s="1389">
        <f t="shared" si="29"/>
        <v>0</v>
      </c>
      <c r="AH16" s="1389">
        <f t="shared" si="30"/>
        <v>0</v>
      </c>
      <c r="AI16" s="1389" t="str">
        <f t="shared" si="31"/>
        <v/>
      </c>
      <c r="AJ16" s="1389">
        <f t="shared" si="32"/>
        <v>0</v>
      </c>
      <c r="AK16" s="1389">
        <f t="shared" si="33"/>
        <v>0</v>
      </c>
      <c r="AL16" s="1389">
        <f t="shared" si="34"/>
        <v>0</v>
      </c>
      <c r="AM16" s="1389" t="str">
        <f t="shared" si="35"/>
        <v/>
      </c>
      <c r="AN16" s="1389">
        <f t="shared" si="36"/>
        <v>0</v>
      </c>
      <c r="AO16" s="1389">
        <f t="shared" si="37"/>
        <v>0</v>
      </c>
      <c r="AP16" s="1389">
        <f t="shared" si="38"/>
        <v>0</v>
      </c>
      <c r="AQ16" s="1389">
        <f t="shared" si="39"/>
        <v>0</v>
      </c>
      <c r="AR16" s="1389">
        <f t="shared" si="40"/>
        <v>0</v>
      </c>
      <c r="AS16" s="1389">
        <f t="shared" si="41"/>
        <v>0</v>
      </c>
      <c r="AT16" s="1389">
        <f t="shared" si="42"/>
        <v>0</v>
      </c>
      <c r="AU16" s="1389">
        <f t="shared" si="43"/>
        <v>0</v>
      </c>
      <c r="AV16" s="1389">
        <f t="shared" si="44"/>
        <v>0</v>
      </c>
      <c r="AW16" s="1389">
        <f t="shared" si="45"/>
        <v>0</v>
      </c>
      <c r="AX16" s="1389">
        <f t="shared" si="46"/>
        <v>0</v>
      </c>
      <c r="AY16" s="1389">
        <f t="shared" si="47"/>
        <v>0</v>
      </c>
      <c r="AZ16" s="1389" t="str">
        <f t="shared" si="48"/>
        <v/>
      </c>
      <c r="BA16" s="1389">
        <f t="shared" si="49"/>
        <v>0</v>
      </c>
      <c r="BB16" s="1389" t="str">
        <f t="shared" si="50"/>
        <v/>
      </c>
      <c r="BC16" s="1389">
        <f t="shared" si="51"/>
        <v>0</v>
      </c>
      <c r="BD16" s="1389">
        <f t="shared" si="52"/>
        <v>0</v>
      </c>
      <c r="BE16" s="1389">
        <f t="shared" si="53"/>
        <v>0</v>
      </c>
      <c r="BF16" s="1389" t="str">
        <f t="shared" si="54"/>
        <v/>
      </c>
      <c r="BG16" s="1389">
        <f t="shared" si="55"/>
        <v>0</v>
      </c>
      <c r="BH16" s="1389">
        <f t="shared" si="56"/>
        <v>0</v>
      </c>
      <c r="BI16" s="1389">
        <f t="shared" si="57"/>
        <v>0</v>
      </c>
      <c r="BJ16" s="1389">
        <f t="shared" si="58"/>
        <v>0</v>
      </c>
      <c r="BK16" s="1389">
        <f t="shared" si="59"/>
        <v>0</v>
      </c>
      <c r="BL16" s="1389">
        <f t="shared" si="60"/>
        <v>0</v>
      </c>
      <c r="BM16" s="1389" t="str">
        <f t="shared" si="61"/>
        <v/>
      </c>
      <c r="BN16" s="1389">
        <f t="shared" si="62"/>
        <v>0</v>
      </c>
      <c r="BO16" s="1389">
        <f t="shared" si="63"/>
        <v>0</v>
      </c>
      <c r="BP16" s="1389">
        <f t="shared" si="64"/>
        <v>0</v>
      </c>
      <c r="BQ16" s="1389" t="str">
        <f t="shared" si="65"/>
        <v/>
      </c>
      <c r="BR16" s="1389">
        <f t="shared" si="66"/>
        <v>0</v>
      </c>
      <c r="BS16" s="1389">
        <f t="shared" si="67"/>
        <v>0</v>
      </c>
      <c r="BT16" s="1389" t="str">
        <f t="shared" si="68"/>
        <v/>
      </c>
      <c r="BU16" s="1389">
        <f t="shared" si="69"/>
        <v>0</v>
      </c>
      <c r="BV16" s="1389">
        <f t="shared" si="70"/>
        <v>0</v>
      </c>
      <c r="BW16" s="1389" t="str">
        <f t="shared" si="71"/>
        <v/>
      </c>
      <c r="BX16" s="1389">
        <f t="shared" si="72"/>
        <v>0</v>
      </c>
      <c r="BY16" s="1389">
        <f t="shared" si="73"/>
        <v>0</v>
      </c>
      <c r="BZ16" s="1389" t="str">
        <f t="shared" si="74"/>
        <v/>
      </c>
      <c r="CA16" s="1389">
        <f t="shared" si="75"/>
        <v>0</v>
      </c>
      <c r="CB16" s="1389">
        <f t="shared" si="76"/>
        <v>0</v>
      </c>
      <c r="CC16" s="1389" t="str">
        <f t="shared" si="77"/>
        <v/>
      </c>
      <c r="CD16" s="1389">
        <f t="shared" si="78"/>
        <v>0</v>
      </c>
      <c r="CE16" s="1389">
        <f t="shared" si="79"/>
        <v>0</v>
      </c>
      <c r="CF16" s="1389" t="str">
        <f t="shared" si="80"/>
        <v/>
      </c>
      <c r="CG16" s="1389">
        <f t="shared" si="81"/>
        <v>0</v>
      </c>
      <c r="CH16" s="1389">
        <f t="shared" si="82"/>
        <v>0</v>
      </c>
      <c r="CI16" s="1389">
        <f t="shared" si="83"/>
        <v>0</v>
      </c>
      <c r="CJ16" s="1389">
        <f t="shared" si="84"/>
        <v>0</v>
      </c>
      <c r="CK16" s="1389">
        <f t="shared" si="85"/>
        <v>0</v>
      </c>
      <c r="CL16" s="1389" t="str">
        <f t="shared" si="86"/>
        <v/>
      </c>
      <c r="CM16" s="1373"/>
      <c r="CN16" s="1372" t="s">
        <v>2013</v>
      </c>
      <c r="CO16" s="1372" t="s">
        <v>1905</v>
      </c>
      <c r="CP16" s="1372" t="s">
        <v>1906</v>
      </c>
      <c r="CQ16" s="1372" t="s">
        <v>743</v>
      </c>
      <c r="CR16" s="1372" t="s">
        <v>743</v>
      </c>
      <c r="CS16" s="1372" t="s">
        <v>1908</v>
      </c>
      <c r="CT16" s="1372" t="s">
        <v>1909</v>
      </c>
      <c r="CU16" s="1375" t="s">
        <v>1910</v>
      </c>
      <c r="CV16" s="1376" t="s">
        <v>1911</v>
      </c>
    </row>
    <row r="17" spans="1:100">
      <c r="A17" s="1390">
        <v>11</v>
      </c>
      <c r="B17" s="1372" t="s">
        <v>2014</v>
      </c>
      <c r="C17" s="1391" t="str">
        <f t="shared" si="0"/>
        <v>Poivre</v>
      </c>
      <c r="D17" s="1392" t="str">
        <f t="shared" si="1"/>
        <v/>
      </c>
      <c r="E17" s="1376" t="str">
        <f t="shared" si="2"/>
        <v/>
      </c>
      <c r="F17" s="1376" t="str">
        <f t="shared" si="3"/>
        <v/>
      </c>
      <c r="G17" s="1376" t="str">
        <f t="shared" si="4"/>
        <v/>
      </c>
      <c r="H17" s="1376" t="str">
        <f t="shared" si="5"/>
        <v/>
      </c>
      <c r="I17" s="1376" t="str">
        <f t="shared" si="6"/>
        <v/>
      </c>
      <c r="J17" s="1376" t="str">
        <f t="shared" si="7"/>
        <v/>
      </c>
      <c r="K17" s="1376" t="str">
        <f t="shared" si="8"/>
        <v/>
      </c>
      <c r="L17" s="1376" t="str">
        <f t="shared" si="9"/>
        <v/>
      </c>
      <c r="M17" s="1376" t="str">
        <f t="shared" si="10"/>
        <v/>
      </c>
      <c r="N17" s="1376" t="str">
        <f t="shared" si="11"/>
        <v/>
      </c>
      <c r="O17" s="1376" t="str">
        <f t="shared" si="12"/>
        <v/>
      </c>
      <c r="P17" s="1376" t="str">
        <f t="shared" si="13"/>
        <v/>
      </c>
      <c r="Q17" s="1376" t="str">
        <f t="shared" si="14"/>
        <v/>
      </c>
      <c r="R17" s="1376" t="str">
        <f t="shared" si="15"/>
        <v/>
      </c>
      <c r="S17" s="1393" t="str">
        <f t="shared" si="16"/>
        <v/>
      </c>
      <c r="T17" s="1371"/>
      <c r="U17" s="1389" t="str">
        <f t="shared" si="17"/>
        <v>Poivre</v>
      </c>
      <c r="V17" s="1389" t="str">
        <f t="shared" si="18"/>
        <v>poivre</v>
      </c>
      <c r="W17" s="1389" t="str">
        <f t="shared" si="19"/>
        <v>poivre</v>
      </c>
      <c r="X17" s="1389" t="str">
        <f t="shared" si="20"/>
        <v>poivre</v>
      </c>
      <c r="Y17" s="1389" t="str">
        <f t="shared" si="21"/>
        <v>poivre</v>
      </c>
      <c r="Z17" s="1389" t="str">
        <f t="shared" si="22"/>
        <v>poivre</v>
      </c>
      <c r="AA17" s="1389" t="str">
        <f t="shared" si="23"/>
        <v xml:space="preserve"> poivre </v>
      </c>
      <c r="AB17" s="1389">
        <f t="shared" si="24"/>
        <v>0</v>
      </c>
      <c r="AC17" s="1389">
        <f t="shared" si="25"/>
        <v>0</v>
      </c>
      <c r="AD17" s="1389">
        <f t="shared" si="26"/>
        <v>0</v>
      </c>
      <c r="AE17" s="1389">
        <f t="shared" si="27"/>
        <v>0</v>
      </c>
      <c r="AF17" s="1389" t="str">
        <f t="shared" si="28"/>
        <v/>
      </c>
      <c r="AG17" s="1389">
        <f t="shared" si="29"/>
        <v>0</v>
      </c>
      <c r="AH17" s="1389">
        <f t="shared" si="30"/>
        <v>0</v>
      </c>
      <c r="AI17" s="1389" t="str">
        <f t="shared" si="31"/>
        <v/>
      </c>
      <c r="AJ17" s="1389">
        <f t="shared" si="32"/>
        <v>0</v>
      </c>
      <c r="AK17" s="1389">
        <f t="shared" si="33"/>
        <v>0</v>
      </c>
      <c r="AL17" s="1389">
        <f t="shared" si="34"/>
        <v>0</v>
      </c>
      <c r="AM17" s="1389" t="str">
        <f t="shared" si="35"/>
        <v/>
      </c>
      <c r="AN17" s="1389">
        <f t="shared" si="36"/>
        <v>0</v>
      </c>
      <c r="AO17" s="1389">
        <f t="shared" si="37"/>
        <v>0</v>
      </c>
      <c r="AP17" s="1389">
        <f t="shared" si="38"/>
        <v>0</v>
      </c>
      <c r="AQ17" s="1389">
        <f t="shared" si="39"/>
        <v>0</v>
      </c>
      <c r="AR17" s="1389">
        <f t="shared" si="40"/>
        <v>0</v>
      </c>
      <c r="AS17" s="1389">
        <f t="shared" si="41"/>
        <v>0</v>
      </c>
      <c r="AT17" s="1389">
        <f t="shared" si="42"/>
        <v>0</v>
      </c>
      <c r="AU17" s="1389">
        <f t="shared" si="43"/>
        <v>0</v>
      </c>
      <c r="AV17" s="1389">
        <f t="shared" si="44"/>
        <v>0</v>
      </c>
      <c r="AW17" s="1389">
        <f t="shared" si="45"/>
        <v>0</v>
      </c>
      <c r="AX17" s="1389">
        <f t="shared" si="46"/>
        <v>0</v>
      </c>
      <c r="AY17" s="1389">
        <f t="shared" si="47"/>
        <v>0</v>
      </c>
      <c r="AZ17" s="1389" t="str">
        <f t="shared" si="48"/>
        <v/>
      </c>
      <c r="BA17" s="1389">
        <f t="shared" si="49"/>
        <v>0</v>
      </c>
      <c r="BB17" s="1389" t="str">
        <f t="shared" si="50"/>
        <v/>
      </c>
      <c r="BC17" s="1389">
        <f t="shared" si="51"/>
        <v>0</v>
      </c>
      <c r="BD17" s="1389">
        <f t="shared" si="52"/>
        <v>0</v>
      </c>
      <c r="BE17" s="1389">
        <f t="shared" si="53"/>
        <v>0</v>
      </c>
      <c r="BF17" s="1389" t="str">
        <f t="shared" si="54"/>
        <v/>
      </c>
      <c r="BG17" s="1389">
        <f t="shared" si="55"/>
        <v>0</v>
      </c>
      <c r="BH17" s="1389">
        <f t="shared" si="56"/>
        <v>0</v>
      </c>
      <c r="BI17" s="1389">
        <f t="shared" si="57"/>
        <v>0</v>
      </c>
      <c r="BJ17" s="1389">
        <f t="shared" si="58"/>
        <v>0</v>
      </c>
      <c r="BK17" s="1389">
        <f t="shared" si="59"/>
        <v>0</v>
      </c>
      <c r="BL17" s="1389">
        <f t="shared" si="60"/>
        <v>0</v>
      </c>
      <c r="BM17" s="1389" t="str">
        <f t="shared" si="61"/>
        <v/>
      </c>
      <c r="BN17" s="1389">
        <f t="shared" si="62"/>
        <v>0</v>
      </c>
      <c r="BO17" s="1389">
        <f t="shared" si="63"/>
        <v>0</v>
      </c>
      <c r="BP17" s="1389">
        <f t="shared" si="64"/>
        <v>0</v>
      </c>
      <c r="BQ17" s="1389" t="str">
        <f t="shared" si="65"/>
        <v/>
      </c>
      <c r="BR17" s="1389">
        <f t="shared" si="66"/>
        <v>0</v>
      </c>
      <c r="BS17" s="1389">
        <f t="shared" si="67"/>
        <v>0</v>
      </c>
      <c r="BT17" s="1389" t="str">
        <f t="shared" si="68"/>
        <v/>
      </c>
      <c r="BU17" s="1389">
        <f t="shared" si="69"/>
        <v>0</v>
      </c>
      <c r="BV17" s="1389">
        <f t="shared" si="70"/>
        <v>0</v>
      </c>
      <c r="BW17" s="1389" t="str">
        <f t="shared" si="71"/>
        <v/>
      </c>
      <c r="BX17" s="1389">
        <f t="shared" si="72"/>
        <v>0</v>
      </c>
      <c r="BY17" s="1389">
        <f t="shared" si="73"/>
        <v>0</v>
      </c>
      <c r="BZ17" s="1389" t="str">
        <f t="shared" si="74"/>
        <v/>
      </c>
      <c r="CA17" s="1389">
        <f t="shared" si="75"/>
        <v>0</v>
      </c>
      <c r="CB17" s="1389">
        <f t="shared" si="76"/>
        <v>0</v>
      </c>
      <c r="CC17" s="1389" t="str">
        <f t="shared" si="77"/>
        <v/>
      </c>
      <c r="CD17" s="1389">
        <f t="shared" si="78"/>
        <v>0</v>
      </c>
      <c r="CE17" s="1389">
        <f t="shared" si="79"/>
        <v>0</v>
      </c>
      <c r="CF17" s="1389" t="str">
        <f t="shared" si="80"/>
        <v/>
      </c>
      <c r="CG17" s="1389">
        <f t="shared" si="81"/>
        <v>0</v>
      </c>
      <c r="CH17" s="1389">
        <f t="shared" si="82"/>
        <v>0</v>
      </c>
      <c r="CI17" s="1389">
        <f t="shared" si="83"/>
        <v>0</v>
      </c>
      <c r="CJ17" s="1389">
        <f t="shared" si="84"/>
        <v>0</v>
      </c>
      <c r="CK17" s="1389">
        <f t="shared" si="85"/>
        <v>0</v>
      </c>
      <c r="CL17" s="1389" t="str">
        <f t="shared" si="86"/>
        <v/>
      </c>
      <c r="CM17" s="1373"/>
      <c r="CN17" s="1372" t="s">
        <v>2015</v>
      </c>
      <c r="CO17" s="1372" t="s">
        <v>1905</v>
      </c>
      <c r="CP17" s="1372" t="s">
        <v>1906</v>
      </c>
      <c r="CQ17" s="1372" t="s">
        <v>2016</v>
      </c>
      <c r="CR17" s="1372" t="s">
        <v>2016</v>
      </c>
      <c r="CS17" s="1372" t="s">
        <v>1980</v>
      </c>
      <c r="CT17" s="1372" t="s">
        <v>1981</v>
      </c>
      <c r="CU17" s="1375" t="s">
        <v>1910</v>
      </c>
      <c r="CV17" s="1376" t="s">
        <v>1982</v>
      </c>
    </row>
    <row r="18" spans="1:100">
      <c r="A18" s="1390">
        <v>12</v>
      </c>
      <c r="B18" s="1372" t="s">
        <v>2017</v>
      </c>
      <c r="C18" s="1391" t="str">
        <f t="shared" si="0"/>
        <v>Sucre semoule *</v>
      </c>
      <c r="D18" s="1392" t="str">
        <f t="shared" si="1"/>
        <v>Céréales contenant du gluten</v>
      </c>
      <c r="E18" s="1376" t="str">
        <f t="shared" si="2"/>
        <v>X</v>
      </c>
      <c r="F18" s="1376" t="str">
        <f t="shared" si="3"/>
        <v/>
      </c>
      <c r="G18" s="1376" t="str">
        <f t="shared" si="4"/>
        <v/>
      </c>
      <c r="H18" s="1376" t="str">
        <f t="shared" si="5"/>
        <v/>
      </c>
      <c r="I18" s="1376" t="str">
        <f t="shared" si="6"/>
        <v/>
      </c>
      <c r="J18" s="1376" t="str">
        <f t="shared" si="7"/>
        <v/>
      </c>
      <c r="K18" s="1376" t="str">
        <f t="shared" si="8"/>
        <v/>
      </c>
      <c r="L18" s="1376" t="str">
        <f t="shared" si="9"/>
        <v/>
      </c>
      <c r="M18" s="1376" t="str">
        <f t="shared" si="10"/>
        <v/>
      </c>
      <c r="N18" s="1376" t="str">
        <f t="shared" si="11"/>
        <v/>
      </c>
      <c r="O18" s="1376" t="str">
        <f t="shared" si="12"/>
        <v/>
      </c>
      <c r="P18" s="1376" t="str">
        <f t="shared" si="13"/>
        <v/>
      </c>
      <c r="Q18" s="1376" t="str">
        <f t="shared" si="14"/>
        <v/>
      </c>
      <c r="R18" s="1376" t="str">
        <f t="shared" si="15"/>
        <v/>
      </c>
      <c r="S18" s="1393" t="str">
        <f t="shared" si="16"/>
        <v/>
      </c>
      <c r="T18" s="1371"/>
      <c r="U18" s="1389" t="str">
        <f t="shared" si="17"/>
        <v>Sucre semoule</v>
      </c>
      <c r="V18" s="1389" t="str">
        <f t="shared" si="18"/>
        <v>sucre semoule</v>
      </c>
      <c r="W18" s="1389" t="str">
        <f t="shared" si="19"/>
        <v>sucre semoule</v>
      </c>
      <c r="X18" s="1389" t="str">
        <f t="shared" si="20"/>
        <v>sucre semoule</v>
      </c>
      <c r="Y18" s="1389" t="str">
        <f t="shared" si="21"/>
        <v>sucre semoule</v>
      </c>
      <c r="Z18" s="1389" t="str">
        <f t="shared" si="22"/>
        <v>sucre semoule</v>
      </c>
      <c r="AA18" s="1389" t="str">
        <f t="shared" si="23"/>
        <v xml:space="preserve"> sucre semoule </v>
      </c>
      <c r="AB18" s="1389">
        <f t="shared" si="24"/>
        <v>0</v>
      </c>
      <c r="AC18" s="1389">
        <f t="shared" si="25"/>
        <v>1</v>
      </c>
      <c r="AD18" s="1389">
        <f t="shared" si="26"/>
        <v>0</v>
      </c>
      <c r="AE18" s="1389">
        <f t="shared" si="27"/>
        <v>0</v>
      </c>
      <c r="AF18" s="1389" t="str">
        <f t="shared" si="28"/>
        <v>X</v>
      </c>
      <c r="AG18" s="1389">
        <f t="shared" si="29"/>
        <v>0</v>
      </c>
      <c r="AH18" s="1389">
        <f t="shared" si="30"/>
        <v>0</v>
      </c>
      <c r="AI18" s="1389" t="str">
        <f t="shared" si="31"/>
        <v/>
      </c>
      <c r="AJ18" s="1389">
        <f t="shared" si="32"/>
        <v>0</v>
      </c>
      <c r="AK18" s="1389">
        <f t="shared" si="33"/>
        <v>0</v>
      </c>
      <c r="AL18" s="1389">
        <f t="shared" si="34"/>
        <v>0</v>
      </c>
      <c r="AM18" s="1389" t="str">
        <f t="shared" si="35"/>
        <v/>
      </c>
      <c r="AN18" s="1389">
        <f t="shared" si="36"/>
        <v>0</v>
      </c>
      <c r="AO18" s="1389">
        <f t="shared" si="37"/>
        <v>0</v>
      </c>
      <c r="AP18" s="1389">
        <f t="shared" si="38"/>
        <v>0</v>
      </c>
      <c r="AQ18" s="1389">
        <f t="shared" si="39"/>
        <v>0</v>
      </c>
      <c r="AR18" s="1389">
        <f t="shared" si="40"/>
        <v>0</v>
      </c>
      <c r="AS18" s="1389">
        <f t="shared" si="41"/>
        <v>0</v>
      </c>
      <c r="AT18" s="1389">
        <f t="shared" si="42"/>
        <v>0</v>
      </c>
      <c r="AU18" s="1389">
        <f t="shared" si="43"/>
        <v>0</v>
      </c>
      <c r="AV18" s="1389">
        <f t="shared" si="44"/>
        <v>0</v>
      </c>
      <c r="AW18" s="1389">
        <f t="shared" si="45"/>
        <v>0</v>
      </c>
      <c r="AX18" s="1389">
        <f t="shared" si="46"/>
        <v>0</v>
      </c>
      <c r="AY18" s="1389">
        <f t="shared" si="47"/>
        <v>0</v>
      </c>
      <c r="AZ18" s="1389" t="str">
        <f t="shared" si="48"/>
        <v/>
      </c>
      <c r="BA18" s="1389">
        <f t="shared" si="49"/>
        <v>0</v>
      </c>
      <c r="BB18" s="1389" t="str">
        <f t="shared" si="50"/>
        <v/>
      </c>
      <c r="BC18" s="1389">
        <f t="shared" si="51"/>
        <v>0</v>
      </c>
      <c r="BD18" s="1389">
        <f t="shared" si="52"/>
        <v>0</v>
      </c>
      <c r="BE18" s="1389">
        <f t="shared" si="53"/>
        <v>0</v>
      </c>
      <c r="BF18" s="1389" t="str">
        <f t="shared" si="54"/>
        <v/>
      </c>
      <c r="BG18" s="1389">
        <f t="shared" si="55"/>
        <v>0</v>
      </c>
      <c r="BH18" s="1389">
        <f t="shared" si="56"/>
        <v>0</v>
      </c>
      <c r="BI18" s="1389">
        <f t="shared" si="57"/>
        <v>0</v>
      </c>
      <c r="BJ18" s="1389">
        <f t="shared" si="58"/>
        <v>0</v>
      </c>
      <c r="BK18" s="1389">
        <f t="shared" si="59"/>
        <v>0</v>
      </c>
      <c r="BL18" s="1389">
        <f t="shared" si="60"/>
        <v>0</v>
      </c>
      <c r="BM18" s="1389" t="str">
        <f t="shared" si="61"/>
        <v/>
      </c>
      <c r="BN18" s="1389">
        <f t="shared" si="62"/>
        <v>0</v>
      </c>
      <c r="BO18" s="1389">
        <f t="shared" si="63"/>
        <v>0</v>
      </c>
      <c r="BP18" s="1389">
        <f t="shared" si="64"/>
        <v>0</v>
      </c>
      <c r="BQ18" s="1389" t="str">
        <f t="shared" si="65"/>
        <v/>
      </c>
      <c r="BR18" s="1389">
        <f t="shared" si="66"/>
        <v>0</v>
      </c>
      <c r="BS18" s="1389">
        <f t="shared" si="67"/>
        <v>0</v>
      </c>
      <c r="BT18" s="1389" t="str">
        <f t="shared" si="68"/>
        <v/>
      </c>
      <c r="BU18" s="1389">
        <f t="shared" si="69"/>
        <v>0</v>
      </c>
      <c r="BV18" s="1389">
        <f t="shared" si="70"/>
        <v>0</v>
      </c>
      <c r="BW18" s="1389" t="str">
        <f t="shared" si="71"/>
        <v/>
      </c>
      <c r="BX18" s="1389">
        <f t="shared" si="72"/>
        <v>0</v>
      </c>
      <c r="BY18" s="1389">
        <f t="shared" si="73"/>
        <v>0</v>
      </c>
      <c r="BZ18" s="1389" t="str">
        <f t="shared" si="74"/>
        <v/>
      </c>
      <c r="CA18" s="1389">
        <f t="shared" si="75"/>
        <v>0</v>
      </c>
      <c r="CB18" s="1389">
        <f t="shared" si="76"/>
        <v>0</v>
      </c>
      <c r="CC18" s="1389" t="str">
        <f t="shared" si="77"/>
        <v/>
      </c>
      <c r="CD18" s="1389">
        <f t="shared" si="78"/>
        <v>0</v>
      </c>
      <c r="CE18" s="1389">
        <f t="shared" si="79"/>
        <v>0</v>
      </c>
      <c r="CF18" s="1389" t="str">
        <f t="shared" si="80"/>
        <v/>
      </c>
      <c r="CG18" s="1389">
        <f t="shared" si="81"/>
        <v>0</v>
      </c>
      <c r="CH18" s="1389">
        <f t="shared" si="82"/>
        <v>0</v>
      </c>
      <c r="CI18" s="1389">
        <f t="shared" si="83"/>
        <v>0</v>
      </c>
      <c r="CJ18" s="1389">
        <f t="shared" si="84"/>
        <v>0</v>
      </c>
      <c r="CK18" s="1389">
        <f t="shared" si="85"/>
        <v>0</v>
      </c>
      <c r="CL18" s="1389" t="str">
        <f t="shared" si="86"/>
        <v/>
      </c>
      <c r="CM18" s="1373"/>
      <c r="CN18" s="1372" t="s">
        <v>2018</v>
      </c>
      <c r="CO18" s="1372" t="s">
        <v>1905</v>
      </c>
      <c r="CP18" s="1372" t="s">
        <v>1906</v>
      </c>
      <c r="CQ18" s="1372" t="s">
        <v>2019</v>
      </c>
      <c r="CR18" s="1372" t="s">
        <v>2019</v>
      </c>
      <c r="CS18" s="1372" t="s">
        <v>1980</v>
      </c>
      <c r="CT18" s="1372" t="s">
        <v>1981</v>
      </c>
      <c r="CU18" s="1375" t="s">
        <v>1910</v>
      </c>
      <c r="CV18" s="1376" t="s">
        <v>1982</v>
      </c>
    </row>
    <row r="19" spans="1:100">
      <c r="A19" s="1390">
        <v>13</v>
      </c>
      <c r="B19" s="1372" t="s">
        <v>2020</v>
      </c>
      <c r="C19" s="1391" t="str">
        <f t="shared" si="0"/>
        <v>Huile d’olive</v>
      </c>
      <c r="D19" s="1392" t="str">
        <f t="shared" si="1"/>
        <v/>
      </c>
      <c r="E19" s="1376" t="str">
        <f t="shared" si="2"/>
        <v/>
      </c>
      <c r="F19" s="1376" t="str">
        <f t="shared" si="3"/>
        <v/>
      </c>
      <c r="G19" s="1376" t="str">
        <f t="shared" si="4"/>
        <v/>
      </c>
      <c r="H19" s="1376" t="str">
        <f t="shared" si="5"/>
        <v/>
      </c>
      <c r="I19" s="1376" t="str">
        <f t="shared" si="6"/>
        <v/>
      </c>
      <c r="J19" s="1376" t="str">
        <f t="shared" si="7"/>
        <v/>
      </c>
      <c r="K19" s="1376" t="str">
        <f t="shared" si="8"/>
        <v/>
      </c>
      <c r="L19" s="1376" t="str">
        <f t="shared" si="9"/>
        <v/>
      </c>
      <c r="M19" s="1376" t="str">
        <f t="shared" si="10"/>
        <v/>
      </c>
      <c r="N19" s="1376" t="str">
        <f t="shared" si="11"/>
        <v/>
      </c>
      <c r="O19" s="1376" t="str">
        <f t="shared" si="12"/>
        <v/>
      </c>
      <c r="P19" s="1376" t="str">
        <f t="shared" si="13"/>
        <v/>
      </c>
      <c r="Q19" s="1376" t="str">
        <f t="shared" si="14"/>
        <v/>
      </c>
      <c r="R19" s="1376" t="str">
        <f t="shared" si="15"/>
        <v/>
      </c>
      <c r="S19" s="1393" t="str">
        <f t="shared" si="16"/>
        <v/>
      </c>
      <c r="T19" s="1371"/>
      <c r="U19" s="1389" t="str">
        <f t="shared" si="17"/>
        <v>Huile d’olive</v>
      </c>
      <c r="V19" s="1389" t="str">
        <f t="shared" si="18"/>
        <v>huile d’olive</v>
      </c>
      <c r="W19" s="1389" t="str">
        <f t="shared" si="19"/>
        <v>huile d’olive</v>
      </c>
      <c r="X19" s="1389" t="str">
        <f t="shared" si="20"/>
        <v>huile d’olive</v>
      </c>
      <c r="Y19" s="1389" t="str">
        <f t="shared" si="21"/>
        <v>huile d olive</v>
      </c>
      <c r="Z19" s="1389" t="str">
        <f t="shared" si="22"/>
        <v>huile d olive</v>
      </c>
      <c r="AA19" s="1389" t="str">
        <f t="shared" si="23"/>
        <v xml:space="preserve"> huile d olive </v>
      </c>
      <c r="AB19" s="1389">
        <f t="shared" si="24"/>
        <v>0</v>
      </c>
      <c r="AC19" s="1389">
        <f t="shared" si="25"/>
        <v>0</v>
      </c>
      <c r="AD19" s="1389">
        <f t="shared" si="26"/>
        <v>0</v>
      </c>
      <c r="AE19" s="1389">
        <f t="shared" si="27"/>
        <v>0</v>
      </c>
      <c r="AF19" s="1389" t="str">
        <f t="shared" si="28"/>
        <v/>
      </c>
      <c r="AG19" s="1389">
        <f t="shared" si="29"/>
        <v>0</v>
      </c>
      <c r="AH19" s="1389">
        <f t="shared" si="30"/>
        <v>0</v>
      </c>
      <c r="AI19" s="1389" t="str">
        <f t="shared" si="31"/>
        <v/>
      </c>
      <c r="AJ19" s="1389">
        <f t="shared" si="32"/>
        <v>0</v>
      </c>
      <c r="AK19" s="1389">
        <f t="shared" si="33"/>
        <v>0</v>
      </c>
      <c r="AL19" s="1389">
        <f t="shared" si="34"/>
        <v>0</v>
      </c>
      <c r="AM19" s="1389" t="str">
        <f t="shared" si="35"/>
        <v/>
      </c>
      <c r="AN19" s="1389">
        <f t="shared" si="36"/>
        <v>0</v>
      </c>
      <c r="AO19" s="1389">
        <f t="shared" si="37"/>
        <v>0</v>
      </c>
      <c r="AP19" s="1389">
        <f t="shared" si="38"/>
        <v>0</v>
      </c>
      <c r="AQ19" s="1389">
        <f t="shared" si="39"/>
        <v>0</v>
      </c>
      <c r="AR19" s="1389">
        <f t="shared" si="40"/>
        <v>0</v>
      </c>
      <c r="AS19" s="1389">
        <f t="shared" si="41"/>
        <v>0</v>
      </c>
      <c r="AT19" s="1389">
        <f t="shared" si="42"/>
        <v>0</v>
      </c>
      <c r="AU19" s="1389">
        <f t="shared" si="43"/>
        <v>0</v>
      </c>
      <c r="AV19" s="1389">
        <f t="shared" si="44"/>
        <v>0</v>
      </c>
      <c r="AW19" s="1389">
        <f t="shared" si="45"/>
        <v>0</v>
      </c>
      <c r="AX19" s="1389">
        <f t="shared" si="46"/>
        <v>0</v>
      </c>
      <c r="AY19" s="1389">
        <f t="shared" si="47"/>
        <v>0</v>
      </c>
      <c r="AZ19" s="1389" t="str">
        <f t="shared" si="48"/>
        <v/>
      </c>
      <c r="BA19" s="1389">
        <f t="shared" si="49"/>
        <v>0</v>
      </c>
      <c r="BB19" s="1389" t="str">
        <f t="shared" si="50"/>
        <v/>
      </c>
      <c r="BC19" s="1389">
        <f t="shared" si="51"/>
        <v>0</v>
      </c>
      <c r="BD19" s="1389">
        <f t="shared" si="52"/>
        <v>0</v>
      </c>
      <c r="BE19" s="1389">
        <f t="shared" si="53"/>
        <v>0</v>
      </c>
      <c r="BF19" s="1389" t="str">
        <f t="shared" si="54"/>
        <v/>
      </c>
      <c r="BG19" s="1389">
        <f t="shared" si="55"/>
        <v>0</v>
      </c>
      <c r="BH19" s="1389">
        <f t="shared" si="56"/>
        <v>0</v>
      </c>
      <c r="BI19" s="1389">
        <f t="shared" si="57"/>
        <v>0</v>
      </c>
      <c r="BJ19" s="1389">
        <f t="shared" si="58"/>
        <v>0</v>
      </c>
      <c r="BK19" s="1389">
        <f t="shared" si="59"/>
        <v>0</v>
      </c>
      <c r="BL19" s="1389">
        <f t="shared" si="60"/>
        <v>0</v>
      </c>
      <c r="BM19" s="1389" t="str">
        <f t="shared" si="61"/>
        <v/>
      </c>
      <c r="BN19" s="1389">
        <f t="shared" si="62"/>
        <v>0</v>
      </c>
      <c r="BO19" s="1389">
        <f t="shared" si="63"/>
        <v>0</v>
      </c>
      <c r="BP19" s="1389">
        <f t="shared" si="64"/>
        <v>0</v>
      </c>
      <c r="BQ19" s="1389" t="str">
        <f t="shared" si="65"/>
        <v/>
      </c>
      <c r="BR19" s="1389">
        <f t="shared" si="66"/>
        <v>0</v>
      </c>
      <c r="BS19" s="1389">
        <f t="shared" si="67"/>
        <v>0</v>
      </c>
      <c r="BT19" s="1389" t="str">
        <f t="shared" si="68"/>
        <v/>
      </c>
      <c r="BU19" s="1389">
        <f t="shared" si="69"/>
        <v>0</v>
      </c>
      <c r="BV19" s="1389">
        <f t="shared" si="70"/>
        <v>0</v>
      </c>
      <c r="BW19" s="1389" t="str">
        <f t="shared" si="71"/>
        <v/>
      </c>
      <c r="BX19" s="1389">
        <f t="shared" si="72"/>
        <v>0</v>
      </c>
      <c r="BY19" s="1389">
        <f t="shared" si="73"/>
        <v>0</v>
      </c>
      <c r="BZ19" s="1389" t="str">
        <f t="shared" si="74"/>
        <v/>
      </c>
      <c r="CA19" s="1389">
        <f t="shared" si="75"/>
        <v>0</v>
      </c>
      <c r="CB19" s="1389">
        <f t="shared" si="76"/>
        <v>0</v>
      </c>
      <c r="CC19" s="1389" t="str">
        <f t="shared" si="77"/>
        <v/>
      </c>
      <c r="CD19" s="1389">
        <f t="shared" si="78"/>
        <v>0</v>
      </c>
      <c r="CE19" s="1389">
        <f t="shared" si="79"/>
        <v>0</v>
      </c>
      <c r="CF19" s="1389" t="str">
        <f t="shared" si="80"/>
        <v/>
      </c>
      <c r="CG19" s="1389">
        <f t="shared" si="81"/>
        <v>0</v>
      </c>
      <c r="CH19" s="1389">
        <f t="shared" si="82"/>
        <v>0</v>
      </c>
      <c r="CI19" s="1389">
        <f t="shared" si="83"/>
        <v>0</v>
      </c>
      <c r="CJ19" s="1389">
        <f t="shared" si="84"/>
        <v>0</v>
      </c>
      <c r="CK19" s="1389">
        <f t="shared" si="85"/>
        <v>0</v>
      </c>
      <c r="CL19" s="1389" t="str">
        <f t="shared" si="86"/>
        <v/>
      </c>
      <c r="CM19" s="1373"/>
      <c r="CN19" s="1372" t="s">
        <v>2021</v>
      </c>
      <c r="CO19" s="1372" t="s">
        <v>1905</v>
      </c>
      <c r="CP19" s="1372" t="s">
        <v>1906</v>
      </c>
      <c r="CQ19" s="1372" t="s">
        <v>2022</v>
      </c>
      <c r="CR19" s="1372" t="s">
        <v>2022</v>
      </c>
      <c r="CS19" s="1372" t="s">
        <v>1908</v>
      </c>
      <c r="CT19" s="1372" t="s">
        <v>1909</v>
      </c>
      <c r="CU19" s="1375" t="s">
        <v>1910</v>
      </c>
      <c r="CV19" s="1376" t="s">
        <v>1911</v>
      </c>
    </row>
    <row r="20" spans="1:100">
      <c r="A20" s="1390">
        <v>14</v>
      </c>
      <c r="B20" s="1372" t="s">
        <v>2023</v>
      </c>
      <c r="C20" s="1391" t="str">
        <f t="shared" si="0"/>
        <v>Sauce tomate</v>
      </c>
      <c r="D20" s="1392" t="str">
        <f t="shared" si="1"/>
        <v/>
      </c>
      <c r="E20" s="1376" t="str">
        <f t="shared" si="2"/>
        <v/>
      </c>
      <c r="F20" s="1376" t="str">
        <f t="shared" si="3"/>
        <v/>
      </c>
      <c r="G20" s="1376" t="str">
        <f t="shared" si="4"/>
        <v/>
      </c>
      <c r="H20" s="1376" t="str">
        <f t="shared" si="5"/>
        <v/>
      </c>
      <c r="I20" s="1376" t="str">
        <f t="shared" si="6"/>
        <v/>
      </c>
      <c r="J20" s="1376" t="str">
        <f t="shared" si="7"/>
        <v/>
      </c>
      <c r="K20" s="1376" t="str">
        <f t="shared" si="8"/>
        <v/>
      </c>
      <c r="L20" s="1376" t="str">
        <f t="shared" si="9"/>
        <v/>
      </c>
      <c r="M20" s="1376" t="str">
        <f t="shared" si="10"/>
        <v/>
      </c>
      <c r="N20" s="1376" t="str">
        <f t="shared" si="11"/>
        <v/>
      </c>
      <c r="O20" s="1376" t="str">
        <f t="shared" si="12"/>
        <v/>
      </c>
      <c r="P20" s="1376" t="str">
        <f t="shared" si="13"/>
        <v/>
      </c>
      <c r="Q20" s="1376" t="str">
        <f t="shared" si="14"/>
        <v/>
      </c>
      <c r="R20" s="1376" t="str">
        <f t="shared" si="15"/>
        <v/>
      </c>
      <c r="S20" s="1393" t="str">
        <f t="shared" si="16"/>
        <v/>
      </c>
      <c r="T20" s="1371"/>
      <c r="U20" s="1389" t="str">
        <f t="shared" si="17"/>
        <v>Sauce tomate</v>
      </c>
      <c r="V20" s="1389" t="str">
        <f t="shared" si="18"/>
        <v>sauce tomate</v>
      </c>
      <c r="W20" s="1389" t="str">
        <f t="shared" si="19"/>
        <v>sauce tomate</v>
      </c>
      <c r="X20" s="1389" t="str">
        <f t="shared" si="20"/>
        <v>sauce tomate</v>
      </c>
      <c r="Y20" s="1389" t="str">
        <f t="shared" si="21"/>
        <v>sauce tomate</v>
      </c>
      <c r="Z20" s="1389" t="str">
        <f t="shared" si="22"/>
        <v>sauce tomate</v>
      </c>
      <c r="AA20" s="1389" t="str">
        <f t="shared" si="23"/>
        <v xml:space="preserve"> sauce tomate </v>
      </c>
      <c r="AB20" s="1389">
        <f t="shared" si="24"/>
        <v>0</v>
      </c>
      <c r="AC20" s="1389">
        <f t="shared" si="25"/>
        <v>0</v>
      </c>
      <c r="AD20" s="1389">
        <f t="shared" si="26"/>
        <v>0</v>
      </c>
      <c r="AE20" s="1389">
        <f t="shared" si="27"/>
        <v>0</v>
      </c>
      <c r="AF20" s="1389" t="str">
        <f t="shared" si="28"/>
        <v/>
      </c>
      <c r="AG20" s="1389">
        <f t="shared" si="29"/>
        <v>0</v>
      </c>
      <c r="AH20" s="1389">
        <f t="shared" si="30"/>
        <v>0</v>
      </c>
      <c r="AI20" s="1389" t="str">
        <f t="shared" si="31"/>
        <v/>
      </c>
      <c r="AJ20" s="1389">
        <f t="shared" si="32"/>
        <v>0</v>
      </c>
      <c r="AK20" s="1389">
        <f t="shared" si="33"/>
        <v>0</v>
      </c>
      <c r="AL20" s="1389">
        <f t="shared" si="34"/>
        <v>0</v>
      </c>
      <c r="AM20" s="1389" t="str">
        <f t="shared" si="35"/>
        <v/>
      </c>
      <c r="AN20" s="1389">
        <f t="shared" si="36"/>
        <v>0</v>
      </c>
      <c r="AO20" s="1389">
        <f t="shared" si="37"/>
        <v>0</v>
      </c>
      <c r="AP20" s="1389">
        <f t="shared" si="38"/>
        <v>0</v>
      </c>
      <c r="AQ20" s="1389">
        <f t="shared" si="39"/>
        <v>0</v>
      </c>
      <c r="AR20" s="1389">
        <f t="shared" si="40"/>
        <v>0</v>
      </c>
      <c r="AS20" s="1389">
        <f t="shared" si="41"/>
        <v>0</v>
      </c>
      <c r="AT20" s="1389">
        <f t="shared" si="42"/>
        <v>0</v>
      </c>
      <c r="AU20" s="1389">
        <f t="shared" si="43"/>
        <v>0</v>
      </c>
      <c r="AV20" s="1389">
        <f t="shared" si="44"/>
        <v>0</v>
      </c>
      <c r="AW20" s="1389">
        <f t="shared" si="45"/>
        <v>0</v>
      </c>
      <c r="AX20" s="1389">
        <f t="shared" si="46"/>
        <v>0</v>
      </c>
      <c r="AY20" s="1389">
        <f t="shared" si="47"/>
        <v>0</v>
      </c>
      <c r="AZ20" s="1389" t="str">
        <f t="shared" si="48"/>
        <v/>
      </c>
      <c r="BA20" s="1389">
        <f t="shared" si="49"/>
        <v>0</v>
      </c>
      <c r="BB20" s="1389" t="str">
        <f t="shared" si="50"/>
        <v/>
      </c>
      <c r="BC20" s="1389">
        <f t="shared" si="51"/>
        <v>0</v>
      </c>
      <c r="BD20" s="1389">
        <f t="shared" si="52"/>
        <v>0</v>
      </c>
      <c r="BE20" s="1389">
        <f t="shared" si="53"/>
        <v>0</v>
      </c>
      <c r="BF20" s="1389" t="str">
        <f t="shared" si="54"/>
        <v/>
      </c>
      <c r="BG20" s="1389">
        <f t="shared" si="55"/>
        <v>0</v>
      </c>
      <c r="BH20" s="1389">
        <f t="shared" si="56"/>
        <v>0</v>
      </c>
      <c r="BI20" s="1389">
        <f t="shared" si="57"/>
        <v>0</v>
      </c>
      <c r="BJ20" s="1389">
        <f t="shared" si="58"/>
        <v>0</v>
      </c>
      <c r="BK20" s="1389">
        <f t="shared" si="59"/>
        <v>0</v>
      </c>
      <c r="BL20" s="1389">
        <f t="shared" si="60"/>
        <v>0</v>
      </c>
      <c r="BM20" s="1389" t="str">
        <f t="shared" si="61"/>
        <v/>
      </c>
      <c r="BN20" s="1389">
        <f t="shared" si="62"/>
        <v>0</v>
      </c>
      <c r="BO20" s="1389">
        <f t="shared" si="63"/>
        <v>0</v>
      </c>
      <c r="BP20" s="1389">
        <f t="shared" si="64"/>
        <v>0</v>
      </c>
      <c r="BQ20" s="1389" t="str">
        <f t="shared" si="65"/>
        <v/>
      </c>
      <c r="BR20" s="1389">
        <f t="shared" si="66"/>
        <v>0</v>
      </c>
      <c r="BS20" s="1389">
        <f t="shared" si="67"/>
        <v>0</v>
      </c>
      <c r="BT20" s="1389" t="str">
        <f t="shared" si="68"/>
        <v/>
      </c>
      <c r="BU20" s="1389">
        <f t="shared" si="69"/>
        <v>0</v>
      </c>
      <c r="BV20" s="1389">
        <f t="shared" si="70"/>
        <v>0</v>
      </c>
      <c r="BW20" s="1389" t="str">
        <f t="shared" si="71"/>
        <v/>
      </c>
      <c r="BX20" s="1389">
        <f t="shared" si="72"/>
        <v>0</v>
      </c>
      <c r="BY20" s="1389">
        <f t="shared" si="73"/>
        <v>0</v>
      </c>
      <c r="BZ20" s="1389" t="str">
        <f t="shared" si="74"/>
        <v/>
      </c>
      <c r="CA20" s="1389">
        <f t="shared" si="75"/>
        <v>0</v>
      </c>
      <c r="CB20" s="1389">
        <f t="shared" si="76"/>
        <v>0</v>
      </c>
      <c r="CC20" s="1389" t="str">
        <f t="shared" si="77"/>
        <v/>
      </c>
      <c r="CD20" s="1389">
        <f t="shared" si="78"/>
        <v>0</v>
      </c>
      <c r="CE20" s="1389">
        <f t="shared" si="79"/>
        <v>0</v>
      </c>
      <c r="CF20" s="1389" t="str">
        <f t="shared" si="80"/>
        <v/>
      </c>
      <c r="CG20" s="1389">
        <f t="shared" si="81"/>
        <v>0</v>
      </c>
      <c r="CH20" s="1389">
        <f t="shared" si="82"/>
        <v>0</v>
      </c>
      <c r="CI20" s="1389">
        <f t="shared" si="83"/>
        <v>0</v>
      </c>
      <c r="CJ20" s="1389">
        <f t="shared" si="84"/>
        <v>0</v>
      </c>
      <c r="CK20" s="1389">
        <f t="shared" si="85"/>
        <v>0</v>
      </c>
      <c r="CL20" s="1389" t="str">
        <f t="shared" si="86"/>
        <v/>
      </c>
      <c r="CM20" s="1373"/>
      <c r="CN20" s="1372" t="s">
        <v>2024</v>
      </c>
      <c r="CO20" s="1372" t="s">
        <v>1905</v>
      </c>
      <c r="CP20" s="1372" t="s">
        <v>1906</v>
      </c>
      <c r="CQ20" s="1372" t="s">
        <v>2025</v>
      </c>
      <c r="CR20" s="1372" t="s">
        <v>2025</v>
      </c>
      <c r="CS20" s="1372" t="s">
        <v>1908</v>
      </c>
      <c r="CT20" s="1372" t="s">
        <v>1909</v>
      </c>
      <c r="CU20" s="1372" t="s">
        <v>1910</v>
      </c>
      <c r="CV20" s="1376" t="s">
        <v>1911</v>
      </c>
    </row>
    <row r="21" spans="1:100">
      <c r="A21" s="1390">
        <v>15</v>
      </c>
      <c r="C21" s="1391" t="str">
        <f t="shared" si="0"/>
        <v/>
      </c>
      <c r="D21" s="1392" t="str">
        <f t="shared" si="1"/>
        <v/>
      </c>
      <c r="E21" s="1376" t="str">
        <f t="shared" si="2"/>
        <v/>
      </c>
      <c r="F21" s="1376" t="str">
        <f t="shared" si="3"/>
        <v/>
      </c>
      <c r="G21" s="1376" t="str">
        <f t="shared" si="4"/>
        <v/>
      </c>
      <c r="H21" s="1376" t="str">
        <f t="shared" si="5"/>
        <v/>
      </c>
      <c r="I21" s="1376" t="str">
        <f t="shared" si="6"/>
        <v/>
      </c>
      <c r="J21" s="1376" t="str">
        <f t="shared" si="7"/>
        <v/>
      </c>
      <c r="K21" s="1376" t="str">
        <f t="shared" si="8"/>
        <v/>
      </c>
      <c r="L21" s="1376" t="str">
        <f t="shared" si="9"/>
        <v/>
      </c>
      <c r="M21" s="1376" t="str">
        <f t="shared" si="10"/>
        <v/>
      </c>
      <c r="N21" s="1376" t="str">
        <f t="shared" si="11"/>
        <v/>
      </c>
      <c r="O21" s="1376" t="str">
        <f t="shared" si="12"/>
        <v/>
      </c>
      <c r="P21" s="1376" t="str">
        <f t="shared" si="13"/>
        <v/>
      </c>
      <c r="Q21" s="1376" t="str">
        <f t="shared" si="14"/>
        <v/>
      </c>
      <c r="R21" s="1376" t="str">
        <f t="shared" si="15"/>
        <v/>
      </c>
      <c r="S21" s="1393" t="str">
        <f t="shared" si="16"/>
        <v/>
      </c>
      <c r="T21" s="1371"/>
      <c r="U21" s="1389" t="str">
        <f t="shared" si="17"/>
        <v/>
      </c>
      <c r="V21" s="1389" t="str">
        <f t="shared" si="18"/>
        <v/>
      </c>
      <c r="W21" s="1389" t="str">
        <f t="shared" si="19"/>
        <v/>
      </c>
      <c r="X21" s="1389" t="str">
        <f t="shared" si="20"/>
        <v/>
      </c>
      <c r="Y21" s="1389" t="str">
        <f t="shared" si="21"/>
        <v/>
      </c>
      <c r="Z21" s="1389" t="str">
        <f t="shared" si="22"/>
        <v/>
      </c>
      <c r="AA21" s="1389" t="str">
        <f t="shared" si="23"/>
        <v xml:space="preserve">  </v>
      </c>
      <c r="AB21" s="1389" t="str">
        <f t="shared" si="24"/>
        <v/>
      </c>
      <c r="AC21" s="1389" t="str">
        <f t="shared" si="25"/>
        <v/>
      </c>
      <c r="AD21" s="1389" t="str">
        <f t="shared" si="26"/>
        <v/>
      </c>
      <c r="AE21" s="1389" t="str">
        <f t="shared" si="27"/>
        <v/>
      </c>
      <c r="AF21" s="1389" t="str">
        <f t="shared" si="28"/>
        <v/>
      </c>
      <c r="AG21" s="1389" t="str">
        <f t="shared" si="29"/>
        <v/>
      </c>
      <c r="AH21" s="1389" t="str">
        <f t="shared" si="30"/>
        <v/>
      </c>
      <c r="AI21" s="1389" t="str">
        <f t="shared" si="31"/>
        <v/>
      </c>
      <c r="AJ21" s="1389" t="str">
        <f t="shared" si="32"/>
        <v/>
      </c>
      <c r="AK21" s="1389" t="str">
        <f t="shared" si="33"/>
        <v/>
      </c>
      <c r="AL21" s="1389" t="str">
        <f t="shared" si="34"/>
        <v/>
      </c>
      <c r="AM21" s="1389" t="str">
        <f t="shared" si="35"/>
        <v/>
      </c>
      <c r="AN21" s="1389" t="str">
        <f t="shared" si="36"/>
        <v/>
      </c>
      <c r="AO21" s="1389" t="str">
        <f t="shared" si="37"/>
        <v/>
      </c>
      <c r="AP21" s="1389" t="str">
        <f t="shared" si="38"/>
        <v/>
      </c>
      <c r="AQ21" s="1389" t="str">
        <f t="shared" si="39"/>
        <v/>
      </c>
      <c r="AR21" s="1389" t="str">
        <f t="shared" si="40"/>
        <v/>
      </c>
      <c r="AS21" s="1389" t="str">
        <f t="shared" si="41"/>
        <v/>
      </c>
      <c r="AT21" s="1389" t="str">
        <f t="shared" si="42"/>
        <v/>
      </c>
      <c r="AU21" s="1389" t="str">
        <f t="shared" si="43"/>
        <v/>
      </c>
      <c r="AV21" s="1389" t="str">
        <f t="shared" si="44"/>
        <v/>
      </c>
      <c r="AW21" s="1389" t="str">
        <f t="shared" si="45"/>
        <v/>
      </c>
      <c r="AX21" s="1389" t="str">
        <f t="shared" si="46"/>
        <v/>
      </c>
      <c r="AY21" s="1389" t="str">
        <f t="shared" si="47"/>
        <v/>
      </c>
      <c r="AZ21" s="1389" t="str">
        <f t="shared" si="48"/>
        <v/>
      </c>
      <c r="BA21" s="1389" t="str">
        <f t="shared" si="49"/>
        <v/>
      </c>
      <c r="BB21" s="1389" t="str">
        <f t="shared" si="50"/>
        <v/>
      </c>
      <c r="BC21" s="1389" t="str">
        <f t="shared" si="51"/>
        <v/>
      </c>
      <c r="BD21" s="1389" t="str">
        <f t="shared" si="52"/>
        <v/>
      </c>
      <c r="BE21" s="1389" t="str">
        <f t="shared" si="53"/>
        <v/>
      </c>
      <c r="BF21" s="1389" t="str">
        <f t="shared" si="54"/>
        <v/>
      </c>
      <c r="BG21" s="1389" t="str">
        <f t="shared" si="55"/>
        <v/>
      </c>
      <c r="BH21" s="1389" t="str">
        <f t="shared" si="56"/>
        <v/>
      </c>
      <c r="BI21" s="1389" t="str">
        <f t="shared" si="57"/>
        <v/>
      </c>
      <c r="BJ21" s="1389" t="str">
        <f t="shared" si="58"/>
        <v/>
      </c>
      <c r="BK21" s="1389" t="str">
        <f t="shared" si="59"/>
        <v/>
      </c>
      <c r="BL21" s="1389" t="str">
        <f t="shared" si="60"/>
        <v/>
      </c>
      <c r="BM21" s="1389" t="str">
        <f t="shared" si="61"/>
        <v/>
      </c>
      <c r="BN21" s="1389" t="str">
        <f t="shared" si="62"/>
        <v/>
      </c>
      <c r="BO21" s="1389" t="str">
        <f t="shared" si="63"/>
        <v/>
      </c>
      <c r="BP21" s="1389" t="str">
        <f t="shared" si="64"/>
        <v/>
      </c>
      <c r="BQ21" s="1389" t="str">
        <f t="shared" si="65"/>
        <v/>
      </c>
      <c r="BR21" s="1389" t="str">
        <f t="shared" si="66"/>
        <v/>
      </c>
      <c r="BS21" s="1389" t="str">
        <f t="shared" si="67"/>
        <v/>
      </c>
      <c r="BT21" s="1389" t="str">
        <f t="shared" si="68"/>
        <v/>
      </c>
      <c r="BU21" s="1389" t="str">
        <f t="shared" si="69"/>
        <v/>
      </c>
      <c r="BV21" s="1389" t="str">
        <f t="shared" si="70"/>
        <v/>
      </c>
      <c r="BW21" s="1389" t="str">
        <f t="shared" si="71"/>
        <v/>
      </c>
      <c r="BX21" s="1389" t="str">
        <f t="shared" si="72"/>
        <v/>
      </c>
      <c r="BY21" s="1389" t="str">
        <f t="shared" si="73"/>
        <v/>
      </c>
      <c r="BZ21" s="1389" t="str">
        <f t="shared" si="74"/>
        <v/>
      </c>
      <c r="CA21" s="1389" t="str">
        <f t="shared" si="75"/>
        <v/>
      </c>
      <c r="CB21" s="1389" t="str">
        <f t="shared" si="76"/>
        <v/>
      </c>
      <c r="CC21" s="1389" t="str">
        <f t="shared" si="77"/>
        <v/>
      </c>
      <c r="CD21" s="1389" t="str">
        <f t="shared" si="78"/>
        <v/>
      </c>
      <c r="CE21" s="1389" t="str">
        <f t="shared" si="79"/>
        <v/>
      </c>
      <c r="CF21" s="1389" t="str">
        <f t="shared" si="80"/>
        <v/>
      </c>
      <c r="CG21" s="1389" t="str">
        <f t="shared" si="81"/>
        <v/>
      </c>
      <c r="CH21" s="1389" t="str">
        <f t="shared" si="82"/>
        <v/>
      </c>
      <c r="CI21" s="1389" t="str">
        <f t="shared" si="83"/>
        <v/>
      </c>
      <c r="CJ21" s="1389" t="str">
        <f t="shared" si="84"/>
        <v/>
      </c>
      <c r="CK21" s="1389" t="str">
        <f t="shared" si="85"/>
        <v/>
      </c>
      <c r="CL21" s="1389" t="str">
        <f t="shared" si="86"/>
        <v/>
      </c>
      <c r="CM21" s="1373"/>
      <c r="CN21" s="1372" t="s">
        <v>2026</v>
      </c>
      <c r="CO21" s="1372" t="s">
        <v>1905</v>
      </c>
      <c r="CP21" s="1372" t="s">
        <v>1906</v>
      </c>
      <c r="CQ21" s="1372" t="s">
        <v>2027</v>
      </c>
      <c r="CR21" s="1372" t="s">
        <v>2027</v>
      </c>
      <c r="CS21" s="1372" t="s">
        <v>1908</v>
      </c>
      <c r="CT21" s="1372" t="s">
        <v>1909</v>
      </c>
      <c r="CU21" s="1375" t="s">
        <v>1910</v>
      </c>
      <c r="CV21" s="1376" t="s">
        <v>1911</v>
      </c>
    </row>
    <row r="22" spans="1:100">
      <c r="A22" s="1390">
        <v>16</v>
      </c>
      <c r="B22" s="1372" t="s">
        <v>606</v>
      </c>
      <c r="C22" s="1391" t="str">
        <f t="shared" si="0"/>
        <v>Lait *</v>
      </c>
      <c r="D22" s="1392" t="str">
        <f t="shared" si="1"/>
        <v>Lait</v>
      </c>
      <c r="E22" s="1376" t="str">
        <f t="shared" si="2"/>
        <v/>
      </c>
      <c r="F22" s="1376" t="str">
        <f t="shared" si="3"/>
        <v/>
      </c>
      <c r="G22" s="1376" t="str">
        <f t="shared" si="4"/>
        <v/>
      </c>
      <c r="H22" s="1376" t="str">
        <f t="shared" si="5"/>
        <v/>
      </c>
      <c r="I22" s="1376" t="str">
        <f t="shared" si="6"/>
        <v/>
      </c>
      <c r="J22" s="1376" t="str">
        <f t="shared" si="7"/>
        <v/>
      </c>
      <c r="K22" s="1376" t="str">
        <f t="shared" si="8"/>
        <v>X</v>
      </c>
      <c r="L22" s="1376" t="str">
        <f t="shared" si="9"/>
        <v/>
      </c>
      <c r="M22" s="1376" t="str">
        <f t="shared" si="10"/>
        <v/>
      </c>
      <c r="N22" s="1376" t="str">
        <f t="shared" si="11"/>
        <v/>
      </c>
      <c r="O22" s="1376" t="str">
        <f t="shared" si="12"/>
        <v/>
      </c>
      <c r="P22" s="1376" t="str">
        <f t="shared" si="13"/>
        <v/>
      </c>
      <c r="Q22" s="1376" t="str">
        <f t="shared" si="14"/>
        <v/>
      </c>
      <c r="R22" s="1376" t="str">
        <f t="shared" si="15"/>
        <v/>
      </c>
      <c r="S22" s="1393" t="str">
        <f t="shared" si="16"/>
        <v/>
      </c>
      <c r="T22" s="1371"/>
      <c r="U22" s="1389" t="str">
        <f t="shared" si="17"/>
        <v>Lait</v>
      </c>
      <c r="V22" s="1389" t="str">
        <f t="shared" si="18"/>
        <v>lait</v>
      </c>
      <c r="W22" s="1389" t="str">
        <f t="shared" si="19"/>
        <v>lait</v>
      </c>
      <c r="X22" s="1389" t="str">
        <f t="shared" si="20"/>
        <v>lait</v>
      </c>
      <c r="Y22" s="1389" t="str">
        <f t="shared" si="21"/>
        <v>lait</v>
      </c>
      <c r="Z22" s="1389" t="str">
        <f t="shared" si="22"/>
        <v>lait</v>
      </c>
      <c r="AA22" s="1389" t="str">
        <f t="shared" si="23"/>
        <v xml:space="preserve"> lait </v>
      </c>
      <c r="AB22" s="1389">
        <f t="shared" si="24"/>
        <v>0</v>
      </c>
      <c r="AC22" s="1389">
        <f t="shared" si="25"/>
        <v>0</v>
      </c>
      <c r="AD22" s="1389">
        <f t="shared" si="26"/>
        <v>0</v>
      </c>
      <c r="AE22" s="1389">
        <f t="shared" si="27"/>
        <v>0</v>
      </c>
      <c r="AF22" s="1389" t="str">
        <f t="shared" si="28"/>
        <v/>
      </c>
      <c r="AG22" s="1389">
        <f t="shared" si="29"/>
        <v>0</v>
      </c>
      <c r="AH22" s="1389">
        <f t="shared" si="30"/>
        <v>0</v>
      </c>
      <c r="AI22" s="1389" t="str">
        <f t="shared" si="31"/>
        <v/>
      </c>
      <c r="AJ22" s="1389">
        <f t="shared" si="32"/>
        <v>0</v>
      </c>
      <c r="AK22" s="1389">
        <f t="shared" si="33"/>
        <v>0</v>
      </c>
      <c r="AL22" s="1389">
        <f t="shared" si="34"/>
        <v>0</v>
      </c>
      <c r="AM22" s="1389" t="str">
        <f t="shared" si="35"/>
        <v/>
      </c>
      <c r="AN22" s="1389">
        <f t="shared" si="36"/>
        <v>0</v>
      </c>
      <c r="AO22" s="1389">
        <f t="shared" si="37"/>
        <v>0</v>
      </c>
      <c r="AP22" s="1389">
        <f t="shared" si="38"/>
        <v>0</v>
      </c>
      <c r="AQ22" s="1389">
        <f t="shared" si="39"/>
        <v>0</v>
      </c>
      <c r="AR22" s="1389">
        <f t="shared" si="40"/>
        <v>0</v>
      </c>
      <c r="AS22" s="1389">
        <f t="shared" si="41"/>
        <v>0</v>
      </c>
      <c r="AT22" s="1389">
        <f t="shared" si="42"/>
        <v>0</v>
      </c>
      <c r="AU22" s="1389">
        <f t="shared" si="43"/>
        <v>0</v>
      </c>
      <c r="AV22" s="1389">
        <f t="shared" si="44"/>
        <v>0</v>
      </c>
      <c r="AW22" s="1389">
        <f t="shared" si="45"/>
        <v>0</v>
      </c>
      <c r="AX22" s="1389">
        <f t="shared" si="46"/>
        <v>0</v>
      </c>
      <c r="AY22" s="1389">
        <f t="shared" si="47"/>
        <v>0</v>
      </c>
      <c r="AZ22" s="1389" t="str">
        <f t="shared" si="48"/>
        <v/>
      </c>
      <c r="BA22" s="1389">
        <f t="shared" si="49"/>
        <v>0</v>
      </c>
      <c r="BB22" s="1389" t="str">
        <f t="shared" si="50"/>
        <v/>
      </c>
      <c r="BC22" s="1389">
        <f t="shared" si="51"/>
        <v>0</v>
      </c>
      <c r="BD22" s="1389">
        <f t="shared" si="52"/>
        <v>0</v>
      </c>
      <c r="BE22" s="1389">
        <f t="shared" si="53"/>
        <v>0</v>
      </c>
      <c r="BF22" s="1389" t="str">
        <f t="shared" si="54"/>
        <v/>
      </c>
      <c r="BG22" s="1389">
        <f t="shared" si="55"/>
        <v>0</v>
      </c>
      <c r="BH22" s="1389">
        <f t="shared" si="56"/>
        <v>1</v>
      </c>
      <c r="BI22" s="1389">
        <f t="shared" si="57"/>
        <v>0</v>
      </c>
      <c r="BJ22" s="1389">
        <f t="shared" si="58"/>
        <v>0</v>
      </c>
      <c r="BK22" s="1389">
        <f t="shared" si="59"/>
        <v>0</v>
      </c>
      <c r="BL22" s="1389">
        <f t="shared" si="60"/>
        <v>0</v>
      </c>
      <c r="BM22" s="1389" t="str">
        <f t="shared" si="61"/>
        <v>X</v>
      </c>
      <c r="BN22" s="1389">
        <f t="shared" si="62"/>
        <v>0</v>
      </c>
      <c r="BO22" s="1389">
        <f t="shared" si="63"/>
        <v>0</v>
      </c>
      <c r="BP22" s="1389">
        <f t="shared" si="64"/>
        <v>0</v>
      </c>
      <c r="BQ22" s="1389" t="str">
        <f t="shared" si="65"/>
        <v/>
      </c>
      <c r="BR22" s="1389">
        <f t="shared" si="66"/>
        <v>0</v>
      </c>
      <c r="BS22" s="1389">
        <f t="shared" si="67"/>
        <v>0</v>
      </c>
      <c r="BT22" s="1389" t="str">
        <f t="shared" si="68"/>
        <v/>
      </c>
      <c r="BU22" s="1389">
        <f t="shared" si="69"/>
        <v>0</v>
      </c>
      <c r="BV22" s="1389">
        <f t="shared" si="70"/>
        <v>0</v>
      </c>
      <c r="BW22" s="1389" t="str">
        <f t="shared" si="71"/>
        <v/>
      </c>
      <c r="BX22" s="1389">
        <f t="shared" si="72"/>
        <v>0</v>
      </c>
      <c r="BY22" s="1389">
        <f t="shared" si="73"/>
        <v>0</v>
      </c>
      <c r="BZ22" s="1389" t="str">
        <f t="shared" si="74"/>
        <v/>
      </c>
      <c r="CA22" s="1389">
        <f t="shared" si="75"/>
        <v>0</v>
      </c>
      <c r="CB22" s="1389">
        <f t="shared" si="76"/>
        <v>0</v>
      </c>
      <c r="CC22" s="1389" t="str">
        <f t="shared" si="77"/>
        <v/>
      </c>
      <c r="CD22" s="1389">
        <f t="shared" si="78"/>
        <v>0</v>
      </c>
      <c r="CE22" s="1389">
        <f t="shared" si="79"/>
        <v>0</v>
      </c>
      <c r="CF22" s="1389" t="str">
        <f t="shared" si="80"/>
        <v/>
      </c>
      <c r="CG22" s="1389">
        <f t="shared" si="81"/>
        <v>0</v>
      </c>
      <c r="CH22" s="1389">
        <f t="shared" si="82"/>
        <v>0</v>
      </c>
      <c r="CI22" s="1389">
        <f t="shared" si="83"/>
        <v>0</v>
      </c>
      <c r="CJ22" s="1389">
        <f t="shared" si="84"/>
        <v>0</v>
      </c>
      <c r="CK22" s="1389">
        <f t="shared" si="85"/>
        <v>0</v>
      </c>
      <c r="CL22" s="1389" t="str">
        <f t="shared" si="86"/>
        <v/>
      </c>
      <c r="CM22" s="1373"/>
      <c r="CN22" s="1372" t="s">
        <v>2028</v>
      </c>
      <c r="CO22" s="1372" t="s">
        <v>1905</v>
      </c>
      <c r="CP22" s="1372" t="s">
        <v>1906</v>
      </c>
      <c r="CQ22" s="1372" t="s">
        <v>2029</v>
      </c>
      <c r="CR22" s="1372" t="s">
        <v>2029</v>
      </c>
      <c r="CS22" s="1372" t="s">
        <v>1908</v>
      </c>
      <c r="CT22" s="1372" t="s">
        <v>1909</v>
      </c>
      <c r="CU22" s="1372" t="s">
        <v>1910</v>
      </c>
      <c r="CV22" s="1376" t="s">
        <v>1911</v>
      </c>
    </row>
    <row r="23" spans="1:100">
      <c r="A23" s="1390">
        <v>17</v>
      </c>
      <c r="B23" s="1372" t="s">
        <v>2030</v>
      </c>
      <c r="C23" s="1391" t="str">
        <f t="shared" si="0"/>
        <v>Crème fraîche *</v>
      </c>
      <c r="D23" s="1392" t="str">
        <f t="shared" si="1"/>
        <v>Lait</v>
      </c>
      <c r="E23" s="1376" t="str">
        <f t="shared" si="2"/>
        <v/>
      </c>
      <c r="F23" s="1376" t="str">
        <f t="shared" si="3"/>
        <v/>
      </c>
      <c r="G23" s="1376" t="str">
        <f t="shared" si="4"/>
        <v/>
      </c>
      <c r="H23" s="1376" t="str">
        <f t="shared" si="5"/>
        <v/>
      </c>
      <c r="I23" s="1376" t="str">
        <f t="shared" si="6"/>
        <v/>
      </c>
      <c r="J23" s="1376" t="str">
        <f t="shared" si="7"/>
        <v/>
      </c>
      <c r="K23" s="1376" t="str">
        <f t="shared" si="8"/>
        <v>X</v>
      </c>
      <c r="L23" s="1376" t="str">
        <f t="shared" si="9"/>
        <v/>
      </c>
      <c r="M23" s="1376" t="str">
        <f t="shared" si="10"/>
        <v/>
      </c>
      <c r="N23" s="1376" t="str">
        <f t="shared" si="11"/>
        <v/>
      </c>
      <c r="O23" s="1376" t="str">
        <f t="shared" si="12"/>
        <v/>
      </c>
      <c r="P23" s="1376" t="str">
        <f t="shared" si="13"/>
        <v/>
      </c>
      <c r="Q23" s="1376" t="str">
        <f t="shared" si="14"/>
        <v/>
      </c>
      <c r="R23" s="1376" t="str">
        <f t="shared" si="15"/>
        <v/>
      </c>
      <c r="S23" s="1393" t="str">
        <f t="shared" si="16"/>
        <v/>
      </c>
      <c r="T23" s="1371"/>
      <c r="U23" s="1389" t="str">
        <f t="shared" si="17"/>
        <v>Crème fraîche</v>
      </c>
      <c r="V23" s="1389" t="str">
        <f t="shared" si="18"/>
        <v>crème fraîche</v>
      </c>
      <c r="W23" s="1389" t="str">
        <f t="shared" si="19"/>
        <v>creme fraîche</v>
      </c>
      <c r="X23" s="1389" t="str">
        <f t="shared" si="20"/>
        <v>creme fraiche</v>
      </c>
      <c r="Y23" s="1389" t="str">
        <f t="shared" si="21"/>
        <v>creme fraiche</v>
      </c>
      <c r="Z23" s="1389" t="str">
        <f t="shared" si="22"/>
        <v>creme fraiche</v>
      </c>
      <c r="AA23" s="1389" t="str">
        <f t="shared" si="23"/>
        <v xml:space="preserve"> creme fraiche </v>
      </c>
      <c r="AB23" s="1389">
        <f t="shared" si="24"/>
        <v>0</v>
      </c>
      <c r="AC23" s="1389">
        <f t="shared" si="25"/>
        <v>0</v>
      </c>
      <c r="AD23" s="1389">
        <f t="shared" si="26"/>
        <v>0</v>
      </c>
      <c r="AE23" s="1389">
        <f t="shared" si="27"/>
        <v>0</v>
      </c>
      <c r="AF23" s="1389" t="str">
        <f t="shared" si="28"/>
        <v/>
      </c>
      <c r="AG23" s="1389">
        <f t="shared" si="29"/>
        <v>0</v>
      </c>
      <c r="AH23" s="1389">
        <f t="shared" si="30"/>
        <v>0</v>
      </c>
      <c r="AI23" s="1389" t="str">
        <f t="shared" si="31"/>
        <v/>
      </c>
      <c r="AJ23" s="1389">
        <f t="shared" si="32"/>
        <v>0</v>
      </c>
      <c r="AK23" s="1389">
        <f t="shared" si="33"/>
        <v>0</v>
      </c>
      <c r="AL23" s="1389">
        <f t="shared" si="34"/>
        <v>0</v>
      </c>
      <c r="AM23" s="1389" t="str">
        <f t="shared" si="35"/>
        <v/>
      </c>
      <c r="AN23" s="1389">
        <f t="shared" si="36"/>
        <v>0</v>
      </c>
      <c r="AO23" s="1389">
        <f t="shared" si="37"/>
        <v>0</v>
      </c>
      <c r="AP23" s="1389">
        <f t="shared" si="38"/>
        <v>0</v>
      </c>
      <c r="AQ23" s="1389">
        <f t="shared" si="39"/>
        <v>0</v>
      </c>
      <c r="AR23" s="1389">
        <f t="shared" si="40"/>
        <v>0</v>
      </c>
      <c r="AS23" s="1389">
        <f t="shared" si="41"/>
        <v>0</v>
      </c>
      <c r="AT23" s="1389">
        <f t="shared" si="42"/>
        <v>0</v>
      </c>
      <c r="AU23" s="1389">
        <f t="shared" si="43"/>
        <v>0</v>
      </c>
      <c r="AV23" s="1389">
        <f t="shared" si="44"/>
        <v>0</v>
      </c>
      <c r="AW23" s="1389">
        <f t="shared" si="45"/>
        <v>0</v>
      </c>
      <c r="AX23" s="1389">
        <f t="shared" si="46"/>
        <v>0</v>
      </c>
      <c r="AY23" s="1389">
        <f t="shared" si="47"/>
        <v>0</v>
      </c>
      <c r="AZ23" s="1389" t="str">
        <f t="shared" si="48"/>
        <v/>
      </c>
      <c r="BA23" s="1389">
        <f t="shared" si="49"/>
        <v>0</v>
      </c>
      <c r="BB23" s="1389" t="str">
        <f t="shared" si="50"/>
        <v/>
      </c>
      <c r="BC23" s="1389">
        <f t="shared" si="51"/>
        <v>0</v>
      </c>
      <c r="BD23" s="1389">
        <f t="shared" si="52"/>
        <v>0</v>
      </c>
      <c r="BE23" s="1389">
        <f t="shared" si="53"/>
        <v>0</v>
      </c>
      <c r="BF23" s="1389" t="str">
        <f t="shared" si="54"/>
        <v/>
      </c>
      <c r="BG23" s="1389">
        <f t="shared" si="55"/>
        <v>2</v>
      </c>
      <c r="BH23" s="1389">
        <f t="shared" si="56"/>
        <v>0</v>
      </c>
      <c r="BI23" s="1389">
        <f t="shared" si="57"/>
        <v>0</v>
      </c>
      <c r="BJ23" s="1389">
        <f t="shared" si="58"/>
        <v>0</v>
      </c>
      <c r="BK23" s="1389">
        <f t="shared" si="59"/>
        <v>0</v>
      </c>
      <c r="BL23" s="1389">
        <f t="shared" si="60"/>
        <v>0</v>
      </c>
      <c r="BM23" s="1389" t="str">
        <f t="shared" si="61"/>
        <v>X</v>
      </c>
      <c r="BN23" s="1389">
        <f t="shared" si="62"/>
        <v>0</v>
      </c>
      <c r="BO23" s="1389">
        <f t="shared" si="63"/>
        <v>0</v>
      </c>
      <c r="BP23" s="1389">
        <f t="shared" si="64"/>
        <v>0</v>
      </c>
      <c r="BQ23" s="1389" t="str">
        <f t="shared" si="65"/>
        <v/>
      </c>
      <c r="BR23" s="1389">
        <f t="shared" si="66"/>
        <v>0</v>
      </c>
      <c r="BS23" s="1389">
        <f t="shared" si="67"/>
        <v>0</v>
      </c>
      <c r="BT23" s="1389" t="str">
        <f t="shared" si="68"/>
        <v/>
      </c>
      <c r="BU23" s="1389">
        <f t="shared" si="69"/>
        <v>0</v>
      </c>
      <c r="BV23" s="1389">
        <f t="shared" si="70"/>
        <v>0</v>
      </c>
      <c r="BW23" s="1389" t="str">
        <f t="shared" si="71"/>
        <v/>
      </c>
      <c r="BX23" s="1389">
        <f t="shared" si="72"/>
        <v>0</v>
      </c>
      <c r="BY23" s="1389">
        <f t="shared" si="73"/>
        <v>0</v>
      </c>
      <c r="BZ23" s="1389" t="str">
        <f t="shared" si="74"/>
        <v/>
      </c>
      <c r="CA23" s="1389">
        <f t="shared" si="75"/>
        <v>0</v>
      </c>
      <c r="CB23" s="1389">
        <f t="shared" si="76"/>
        <v>0</v>
      </c>
      <c r="CC23" s="1389" t="str">
        <f t="shared" si="77"/>
        <v/>
      </c>
      <c r="CD23" s="1389">
        <f t="shared" si="78"/>
        <v>0</v>
      </c>
      <c r="CE23" s="1389">
        <f t="shared" si="79"/>
        <v>0</v>
      </c>
      <c r="CF23" s="1389" t="str">
        <f t="shared" si="80"/>
        <v/>
      </c>
      <c r="CG23" s="1389">
        <f t="shared" si="81"/>
        <v>0</v>
      </c>
      <c r="CH23" s="1389">
        <f t="shared" si="82"/>
        <v>0</v>
      </c>
      <c r="CI23" s="1389">
        <f t="shared" si="83"/>
        <v>0</v>
      </c>
      <c r="CJ23" s="1389">
        <f t="shared" si="84"/>
        <v>0</v>
      </c>
      <c r="CK23" s="1389">
        <f t="shared" si="85"/>
        <v>0</v>
      </c>
      <c r="CL23" s="1389" t="str">
        <f t="shared" si="86"/>
        <v/>
      </c>
      <c r="CM23" s="1373"/>
      <c r="CN23" s="1372" t="s">
        <v>2031</v>
      </c>
      <c r="CO23" s="1372" t="s">
        <v>1905</v>
      </c>
      <c r="CP23" s="1372" t="s">
        <v>1906</v>
      </c>
      <c r="CQ23" s="1372" t="s">
        <v>2032</v>
      </c>
      <c r="CR23" s="1372" t="s">
        <v>2032</v>
      </c>
      <c r="CS23" s="1372" t="s">
        <v>1908</v>
      </c>
      <c r="CT23" s="1372" t="s">
        <v>1909</v>
      </c>
      <c r="CU23" s="1372" t="s">
        <v>1910</v>
      </c>
      <c r="CV23" s="1376" t="s">
        <v>1911</v>
      </c>
    </row>
    <row r="24" spans="1:100">
      <c r="A24" s="1390">
        <v>18</v>
      </c>
      <c r="B24" s="1372" t="s">
        <v>2033</v>
      </c>
      <c r="C24" s="1391" t="str">
        <f t="shared" si="0"/>
        <v>Farine *</v>
      </c>
      <c r="D24" s="1392" t="str">
        <f t="shared" si="1"/>
        <v>Céréales contenant du gluten</v>
      </c>
      <c r="E24" s="1376" t="str">
        <f t="shared" si="2"/>
        <v>X</v>
      </c>
      <c r="F24" s="1376" t="str">
        <f t="shared" si="3"/>
        <v/>
      </c>
      <c r="G24" s="1376" t="str">
        <f t="shared" si="4"/>
        <v/>
      </c>
      <c r="H24" s="1376" t="str">
        <f t="shared" si="5"/>
        <v/>
      </c>
      <c r="I24" s="1376" t="str">
        <f t="shared" si="6"/>
        <v/>
      </c>
      <c r="J24" s="1376" t="str">
        <f t="shared" si="7"/>
        <v/>
      </c>
      <c r="K24" s="1376" t="str">
        <f t="shared" si="8"/>
        <v/>
      </c>
      <c r="L24" s="1376" t="str">
        <f t="shared" si="9"/>
        <v/>
      </c>
      <c r="M24" s="1376" t="str">
        <f t="shared" si="10"/>
        <v/>
      </c>
      <c r="N24" s="1376" t="str">
        <f t="shared" si="11"/>
        <v/>
      </c>
      <c r="O24" s="1376" t="str">
        <f t="shared" si="12"/>
        <v/>
      </c>
      <c r="P24" s="1376" t="str">
        <f t="shared" si="13"/>
        <v/>
      </c>
      <c r="Q24" s="1376" t="str">
        <f t="shared" si="14"/>
        <v/>
      </c>
      <c r="R24" s="1376" t="str">
        <f t="shared" si="15"/>
        <v/>
      </c>
      <c r="S24" s="1393" t="str">
        <f t="shared" si="16"/>
        <v/>
      </c>
      <c r="T24" s="1371"/>
      <c r="U24" s="1389" t="str">
        <f t="shared" si="17"/>
        <v>Farine</v>
      </c>
      <c r="V24" s="1389" t="str">
        <f t="shared" si="18"/>
        <v>farine</v>
      </c>
      <c r="W24" s="1389" t="str">
        <f t="shared" si="19"/>
        <v>farine</v>
      </c>
      <c r="X24" s="1389" t="str">
        <f t="shared" si="20"/>
        <v>farine</v>
      </c>
      <c r="Y24" s="1389" t="str">
        <f t="shared" si="21"/>
        <v>farine</v>
      </c>
      <c r="Z24" s="1389" t="str">
        <f t="shared" si="22"/>
        <v>farine</v>
      </c>
      <c r="AA24" s="1389" t="str">
        <f t="shared" si="23"/>
        <v xml:space="preserve"> farine </v>
      </c>
      <c r="AB24" s="1389">
        <f t="shared" si="24"/>
        <v>1</v>
      </c>
      <c r="AC24" s="1389">
        <f t="shared" si="25"/>
        <v>0</v>
      </c>
      <c r="AD24" s="1389">
        <f t="shared" si="26"/>
        <v>0</v>
      </c>
      <c r="AE24" s="1389">
        <f t="shared" si="27"/>
        <v>0</v>
      </c>
      <c r="AF24" s="1389" t="str">
        <f t="shared" si="28"/>
        <v>X</v>
      </c>
      <c r="AG24" s="1389">
        <f t="shared" si="29"/>
        <v>0</v>
      </c>
      <c r="AH24" s="1389">
        <f t="shared" si="30"/>
        <v>0</v>
      </c>
      <c r="AI24" s="1389" t="str">
        <f t="shared" si="31"/>
        <v/>
      </c>
      <c r="AJ24" s="1389">
        <f t="shared" si="32"/>
        <v>0</v>
      </c>
      <c r="AK24" s="1389">
        <f t="shared" si="33"/>
        <v>0</v>
      </c>
      <c r="AL24" s="1389">
        <f t="shared" si="34"/>
        <v>0</v>
      </c>
      <c r="AM24" s="1389" t="str">
        <f t="shared" si="35"/>
        <v/>
      </c>
      <c r="AN24" s="1389">
        <f t="shared" si="36"/>
        <v>0</v>
      </c>
      <c r="AO24" s="1389">
        <f t="shared" si="37"/>
        <v>0</v>
      </c>
      <c r="AP24" s="1389">
        <f t="shared" si="38"/>
        <v>0</v>
      </c>
      <c r="AQ24" s="1389">
        <f t="shared" si="39"/>
        <v>0</v>
      </c>
      <c r="AR24" s="1389">
        <f t="shared" si="40"/>
        <v>0</v>
      </c>
      <c r="AS24" s="1389">
        <f t="shared" si="41"/>
        <v>0</v>
      </c>
      <c r="AT24" s="1389">
        <f t="shared" si="42"/>
        <v>0</v>
      </c>
      <c r="AU24" s="1389">
        <f t="shared" si="43"/>
        <v>0</v>
      </c>
      <c r="AV24" s="1389">
        <f t="shared" si="44"/>
        <v>0</v>
      </c>
      <c r="AW24" s="1389">
        <f t="shared" si="45"/>
        <v>0</v>
      </c>
      <c r="AX24" s="1389">
        <f t="shared" si="46"/>
        <v>0</v>
      </c>
      <c r="AY24" s="1389">
        <f t="shared" si="47"/>
        <v>0</v>
      </c>
      <c r="AZ24" s="1389" t="str">
        <f t="shared" si="48"/>
        <v/>
      </c>
      <c r="BA24" s="1389">
        <f t="shared" si="49"/>
        <v>0</v>
      </c>
      <c r="BB24" s="1389" t="str">
        <f t="shared" si="50"/>
        <v/>
      </c>
      <c r="BC24" s="1389">
        <f t="shared" si="51"/>
        <v>0</v>
      </c>
      <c r="BD24" s="1389">
        <f t="shared" si="52"/>
        <v>0</v>
      </c>
      <c r="BE24" s="1389">
        <f t="shared" si="53"/>
        <v>0</v>
      </c>
      <c r="BF24" s="1389" t="str">
        <f t="shared" si="54"/>
        <v/>
      </c>
      <c r="BG24" s="1389">
        <f t="shared" si="55"/>
        <v>0</v>
      </c>
      <c r="BH24" s="1389">
        <f t="shared" si="56"/>
        <v>0</v>
      </c>
      <c r="BI24" s="1389">
        <f t="shared" si="57"/>
        <v>0</v>
      </c>
      <c r="BJ24" s="1389">
        <f t="shared" si="58"/>
        <v>0</v>
      </c>
      <c r="BK24" s="1389">
        <f t="shared" si="59"/>
        <v>0</v>
      </c>
      <c r="BL24" s="1389">
        <f t="shared" si="60"/>
        <v>0</v>
      </c>
      <c r="BM24" s="1389" t="str">
        <f t="shared" si="61"/>
        <v/>
      </c>
      <c r="BN24" s="1389">
        <f t="shared" si="62"/>
        <v>0</v>
      </c>
      <c r="BO24" s="1389">
        <f t="shared" si="63"/>
        <v>0</v>
      </c>
      <c r="BP24" s="1389">
        <f t="shared" si="64"/>
        <v>0</v>
      </c>
      <c r="BQ24" s="1389" t="str">
        <f t="shared" si="65"/>
        <v/>
      </c>
      <c r="BR24" s="1389">
        <f t="shared" si="66"/>
        <v>0</v>
      </c>
      <c r="BS24" s="1389">
        <f t="shared" si="67"/>
        <v>0</v>
      </c>
      <c r="BT24" s="1389" t="str">
        <f t="shared" si="68"/>
        <v/>
      </c>
      <c r="BU24" s="1389">
        <f t="shared" si="69"/>
        <v>0</v>
      </c>
      <c r="BV24" s="1389">
        <f t="shared" si="70"/>
        <v>0</v>
      </c>
      <c r="BW24" s="1389" t="str">
        <f t="shared" si="71"/>
        <v/>
      </c>
      <c r="BX24" s="1389">
        <f t="shared" si="72"/>
        <v>0</v>
      </c>
      <c r="BY24" s="1389">
        <f t="shared" si="73"/>
        <v>0</v>
      </c>
      <c r="BZ24" s="1389" t="str">
        <f t="shared" si="74"/>
        <v/>
      </c>
      <c r="CA24" s="1389">
        <f t="shared" si="75"/>
        <v>0</v>
      </c>
      <c r="CB24" s="1389">
        <f t="shared" si="76"/>
        <v>0</v>
      </c>
      <c r="CC24" s="1389" t="str">
        <f t="shared" si="77"/>
        <v/>
      </c>
      <c r="CD24" s="1389">
        <f t="shared" si="78"/>
        <v>0</v>
      </c>
      <c r="CE24" s="1389">
        <f t="shared" si="79"/>
        <v>0</v>
      </c>
      <c r="CF24" s="1389" t="str">
        <f t="shared" si="80"/>
        <v/>
      </c>
      <c r="CG24" s="1389">
        <f t="shared" si="81"/>
        <v>0</v>
      </c>
      <c r="CH24" s="1389">
        <f t="shared" si="82"/>
        <v>0</v>
      </c>
      <c r="CI24" s="1389">
        <f t="shared" si="83"/>
        <v>0</v>
      </c>
      <c r="CJ24" s="1389">
        <f t="shared" si="84"/>
        <v>0</v>
      </c>
      <c r="CK24" s="1389">
        <f t="shared" si="85"/>
        <v>0</v>
      </c>
      <c r="CL24" s="1389" t="str">
        <f t="shared" si="86"/>
        <v/>
      </c>
      <c r="CM24" s="1373"/>
      <c r="CN24" s="1372" t="s">
        <v>2034</v>
      </c>
      <c r="CO24" s="1372" t="s">
        <v>1905</v>
      </c>
      <c r="CP24" s="1372" t="s">
        <v>1906</v>
      </c>
      <c r="CQ24" s="1372" t="s">
        <v>2035</v>
      </c>
      <c r="CR24" s="1372" t="s">
        <v>2035</v>
      </c>
      <c r="CS24" s="1372" t="s">
        <v>1908</v>
      </c>
      <c r="CT24" s="1372" t="s">
        <v>1909</v>
      </c>
      <c r="CU24" s="1372" t="s">
        <v>1910</v>
      </c>
      <c r="CV24" s="1376" t="s">
        <v>1911</v>
      </c>
    </row>
    <row r="25" spans="1:100">
      <c r="A25" s="1390">
        <v>19</v>
      </c>
      <c r="B25" s="1372" t="s">
        <v>2036</v>
      </c>
      <c r="C25" s="1391" t="str">
        <f t="shared" si="0"/>
        <v>Beurre ou margarine *</v>
      </c>
      <c r="D25" s="1392" t="str">
        <f t="shared" si="1"/>
        <v>Lait</v>
      </c>
      <c r="E25" s="1376" t="str">
        <f t="shared" si="2"/>
        <v/>
      </c>
      <c r="F25" s="1376" t="str">
        <f t="shared" si="3"/>
        <v/>
      </c>
      <c r="G25" s="1376" t="str">
        <f t="shared" si="4"/>
        <v/>
      </c>
      <c r="H25" s="1376" t="str">
        <f t="shared" si="5"/>
        <v/>
      </c>
      <c r="I25" s="1376" t="str">
        <f t="shared" si="6"/>
        <v/>
      </c>
      <c r="J25" s="1376" t="str">
        <f t="shared" si="7"/>
        <v>?</v>
      </c>
      <c r="K25" s="1376" t="str">
        <f t="shared" si="8"/>
        <v>X</v>
      </c>
      <c r="L25" s="1376" t="str">
        <f t="shared" si="9"/>
        <v/>
      </c>
      <c r="M25" s="1376" t="str">
        <f t="shared" si="10"/>
        <v/>
      </c>
      <c r="N25" s="1376" t="str">
        <f t="shared" si="11"/>
        <v/>
      </c>
      <c r="O25" s="1376" t="str">
        <f t="shared" si="12"/>
        <v/>
      </c>
      <c r="P25" s="1376" t="str">
        <f t="shared" si="13"/>
        <v/>
      </c>
      <c r="Q25" s="1376" t="str">
        <f t="shared" si="14"/>
        <v/>
      </c>
      <c r="R25" s="1376" t="str">
        <f t="shared" si="15"/>
        <v/>
      </c>
      <c r="S25" s="1393" t="str">
        <f t="shared" si="16"/>
        <v>Soja</v>
      </c>
      <c r="T25" s="1371"/>
      <c r="U25" s="1389" t="str">
        <f t="shared" si="17"/>
        <v>Beurre ou margarine</v>
      </c>
      <c r="V25" s="1389" t="str">
        <f t="shared" si="18"/>
        <v>beurre ou margarine</v>
      </c>
      <c r="W25" s="1389" t="str">
        <f t="shared" si="19"/>
        <v>beurre ou margarine</v>
      </c>
      <c r="X25" s="1389" t="str">
        <f t="shared" si="20"/>
        <v>beurre ou margarine</v>
      </c>
      <c r="Y25" s="1389" t="str">
        <f t="shared" si="21"/>
        <v>beurre ou margarine</v>
      </c>
      <c r="Z25" s="1389" t="str">
        <f t="shared" si="22"/>
        <v>beurre ou margarine</v>
      </c>
      <c r="AA25" s="1389" t="str">
        <f t="shared" si="23"/>
        <v xml:space="preserve"> beurre ou margarine </v>
      </c>
      <c r="AB25" s="1389">
        <f t="shared" si="24"/>
        <v>0</v>
      </c>
      <c r="AC25" s="1389">
        <f t="shared" si="25"/>
        <v>0</v>
      </c>
      <c r="AD25" s="1389">
        <f t="shared" si="26"/>
        <v>0</v>
      </c>
      <c r="AE25" s="1389">
        <f t="shared" si="27"/>
        <v>0</v>
      </c>
      <c r="AF25" s="1389" t="str">
        <f t="shared" si="28"/>
        <v/>
      </c>
      <c r="AG25" s="1389">
        <f t="shared" si="29"/>
        <v>0</v>
      </c>
      <c r="AH25" s="1389">
        <f t="shared" si="30"/>
        <v>0</v>
      </c>
      <c r="AI25" s="1389" t="str">
        <f t="shared" si="31"/>
        <v/>
      </c>
      <c r="AJ25" s="1389">
        <f t="shared" si="32"/>
        <v>0</v>
      </c>
      <c r="AK25" s="1389">
        <f t="shared" si="33"/>
        <v>0</v>
      </c>
      <c r="AL25" s="1389">
        <f t="shared" si="34"/>
        <v>0</v>
      </c>
      <c r="AM25" s="1389" t="str">
        <f t="shared" si="35"/>
        <v/>
      </c>
      <c r="AN25" s="1389">
        <f t="shared" si="36"/>
        <v>0</v>
      </c>
      <c r="AO25" s="1389">
        <f t="shared" si="37"/>
        <v>0</v>
      </c>
      <c r="AP25" s="1389">
        <f t="shared" si="38"/>
        <v>0</v>
      </c>
      <c r="AQ25" s="1389">
        <f t="shared" si="39"/>
        <v>0</v>
      </c>
      <c r="AR25" s="1389">
        <f t="shared" si="40"/>
        <v>0</v>
      </c>
      <c r="AS25" s="1389">
        <f t="shared" si="41"/>
        <v>0</v>
      </c>
      <c r="AT25" s="1389">
        <f t="shared" si="42"/>
        <v>0</v>
      </c>
      <c r="AU25" s="1389">
        <f t="shared" si="43"/>
        <v>0</v>
      </c>
      <c r="AV25" s="1389">
        <f t="shared" si="44"/>
        <v>0</v>
      </c>
      <c r="AW25" s="1389">
        <f t="shared" si="45"/>
        <v>0</v>
      </c>
      <c r="AX25" s="1389">
        <f t="shared" si="46"/>
        <v>0</v>
      </c>
      <c r="AY25" s="1389">
        <f t="shared" si="47"/>
        <v>0</v>
      </c>
      <c r="AZ25" s="1389" t="str">
        <f t="shared" si="48"/>
        <v/>
      </c>
      <c r="BA25" s="1389">
        <f t="shared" si="49"/>
        <v>0</v>
      </c>
      <c r="BB25" s="1389" t="str">
        <f t="shared" si="50"/>
        <v/>
      </c>
      <c r="BC25" s="1389">
        <f t="shared" si="51"/>
        <v>0</v>
      </c>
      <c r="BD25" s="1389">
        <f t="shared" si="52"/>
        <v>0</v>
      </c>
      <c r="BE25" s="1389">
        <f t="shared" si="53"/>
        <v>1</v>
      </c>
      <c r="BF25" s="1389" t="str">
        <f t="shared" si="54"/>
        <v>?</v>
      </c>
      <c r="BG25" s="1389">
        <f t="shared" si="55"/>
        <v>1</v>
      </c>
      <c r="BH25" s="1389">
        <f t="shared" si="56"/>
        <v>0</v>
      </c>
      <c r="BI25" s="1389">
        <f t="shared" si="57"/>
        <v>0</v>
      </c>
      <c r="BJ25" s="1389">
        <f t="shared" si="58"/>
        <v>0</v>
      </c>
      <c r="BK25" s="1389">
        <f t="shared" si="59"/>
        <v>1</v>
      </c>
      <c r="BL25" s="1389">
        <f t="shared" si="60"/>
        <v>0</v>
      </c>
      <c r="BM25" s="1389" t="str">
        <f t="shared" si="61"/>
        <v>X</v>
      </c>
      <c r="BN25" s="1389">
        <f t="shared" si="62"/>
        <v>0</v>
      </c>
      <c r="BO25" s="1389">
        <f t="shared" si="63"/>
        <v>0</v>
      </c>
      <c r="BP25" s="1389">
        <f t="shared" si="64"/>
        <v>0</v>
      </c>
      <c r="BQ25" s="1389" t="str">
        <f t="shared" si="65"/>
        <v/>
      </c>
      <c r="BR25" s="1389">
        <f t="shared" si="66"/>
        <v>0</v>
      </c>
      <c r="BS25" s="1389">
        <f t="shared" si="67"/>
        <v>0</v>
      </c>
      <c r="BT25" s="1389" t="str">
        <f t="shared" si="68"/>
        <v/>
      </c>
      <c r="BU25" s="1389">
        <f t="shared" si="69"/>
        <v>0</v>
      </c>
      <c r="BV25" s="1389">
        <f t="shared" si="70"/>
        <v>0</v>
      </c>
      <c r="BW25" s="1389" t="str">
        <f t="shared" si="71"/>
        <v/>
      </c>
      <c r="BX25" s="1389">
        <f t="shared" si="72"/>
        <v>0</v>
      </c>
      <c r="BY25" s="1389">
        <f t="shared" si="73"/>
        <v>0</v>
      </c>
      <c r="BZ25" s="1389" t="str">
        <f t="shared" si="74"/>
        <v/>
      </c>
      <c r="CA25" s="1389">
        <f t="shared" si="75"/>
        <v>0</v>
      </c>
      <c r="CB25" s="1389">
        <f t="shared" si="76"/>
        <v>0</v>
      </c>
      <c r="CC25" s="1389" t="str">
        <f t="shared" si="77"/>
        <v/>
      </c>
      <c r="CD25" s="1389">
        <f t="shared" si="78"/>
        <v>0</v>
      </c>
      <c r="CE25" s="1389">
        <f t="shared" si="79"/>
        <v>0</v>
      </c>
      <c r="CF25" s="1389" t="str">
        <f t="shared" si="80"/>
        <v/>
      </c>
      <c r="CG25" s="1389">
        <f t="shared" si="81"/>
        <v>0</v>
      </c>
      <c r="CH25" s="1389">
        <f t="shared" si="82"/>
        <v>0</v>
      </c>
      <c r="CI25" s="1389">
        <f t="shared" si="83"/>
        <v>0</v>
      </c>
      <c r="CJ25" s="1389">
        <f t="shared" si="84"/>
        <v>0</v>
      </c>
      <c r="CK25" s="1389">
        <f t="shared" si="85"/>
        <v>0</v>
      </c>
      <c r="CL25" s="1389" t="str">
        <f t="shared" si="86"/>
        <v/>
      </c>
      <c r="CM25" s="1373"/>
      <c r="CN25" s="1372" t="s">
        <v>2037</v>
      </c>
      <c r="CO25" s="1372" t="s">
        <v>1905</v>
      </c>
      <c r="CP25" s="1372" t="s">
        <v>1906</v>
      </c>
      <c r="CQ25" s="1372" t="s">
        <v>2038</v>
      </c>
      <c r="CR25" s="1372" t="s">
        <v>2038</v>
      </c>
      <c r="CS25" s="1372" t="s">
        <v>1908</v>
      </c>
      <c r="CT25" s="1372" t="s">
        <v>1909</v>
      </c>
      <c r="CU25" s="1372" t="s">
        <v>1910</v>
      </c>
      <c r="CV25" s="1376" t="s">
        <v>1911</v>
      </c>
    </row>
    <row r="26" spans="1:100">
      <c r="A26" s="1390">
        <v>20</v>
      </c>
      <c r="B26" s="1372" t="s">
        <v>2039</v>
      </c>
      <c r="C26" s="1391" t="str">
        <f t="shared" si="0"/>
        <v>Sel</v>
      </c>
      <c r="D26" s="1392" t="str">
        <f t="shared" si="1"/>
        <v/>
      </c>
      <c r="E26" s="1376" t="str">
        <f t="shared" si="2"/>
        <v/>
      </c>
      <c r="F26" s="1376" t="str">
        <f t="shared" si="3"/>
        <v/>
      </c>
      <c r="G26" s="1376" t="str">
        <f t="shared" si="4"/>
        <v/>
      </c>
      <c r="H26" s="1376" t="str">
        <f t="shared" si="5"/>
        <v/>
      </c>
      <c r="I26" s="1376" t="str">
        <f t="shared" si="6"/>
        <v/>
      </c>
      <c r="J26" s="1376" t="str">
        <f t="shared" si="7"/>
        <v/>
      </c>
      <c r="K26" s="1376" t="str">
        <f t="shared" si="8"/>
        <v/>
      </c>
      <c r="L26" s="1376" t="str">
        <f t="shared" si="9"/>
        <v/>
      </c>
      <c r="M26" s="1376" t="str">
        <f t="shared" si="10"/>
        <v/>
      </c>
      <c r="N26" s="1376" t="str">
        <f t="shared" si="11"/>
        <v/>
      </c>
      <c r="O26" s="1376" t="str">
        <f t="shared" si="12"/>
        <v/>
      </c>
      <c r="P26" s="1376" t="str">
        <f t="shared" si="13"/>
        <v/>
      </c>
      <c r="Q26" s="1376" t="str">
        <f t="shared" si="14"/>
        <v/>
      </c>
      <c r="R26" s="1376" t="str">
        <f t="shared" si="15"/>
        <v/>
      </c>
      <c r="S26" s="1393" t="str">
        <f t="shared" si="16"/>
        <v/>
      </c>
      <c r="T26" s="1371"/>
      <c r="U26" s="1389" t="str">
        <f t="shared" si="17"/>
        <v>Sel</v>
      </c>
      <c r="V26" s="1389" t="str">
        <f t="shared" si="18"/>
        <v>sel</v>
      </c>
      <c r="W26" s="1389" t="str">
        <f t="shared" si="19"/>
        <v>sel</v>
      </c>
      <c r="X26" s="1389" t="str">
        <f t="shared" si="20"/>
        <v>sel</v>
      </c>
      <c r="Y26" s="1389" t="str">
        <f t="shared" si="21"/>
        <v>sel</v>
      </c>
      <c r="Z26" s="1389" t="str">
        <f t="shared" si="22"/>
        <v>sel</v>
      </c>
      <c r="AA26" s="1389" t="str">
        <f t="shared" si="23"/>
        <v xml:space="preserve"> sel </v>
      </c>
      <c r="AB26" s="1389">
        <f t="shared" si="24"/>
        <v>0</v>
      </c>
      <c r="AC26" s="1389">
        <f t="shared" si="25"/>
        <v>0</v>
      </c>
      <c r="AD26" s="1389">
        <f t="shared" si="26"/>
        <v>0</v>
      </c>
      <c r="AE26" s="1389">
        <f t="shared" si="27"/>
        <v>0</v>
      </c>
      <c r="AF26" s="1389" t="str">
        <f t="shared" si="28"/>
        <v/>
      </c>
      <c r="AG26" s="1389">
        <f t="shared" si="29"/>
        <v>0</v>
      </c>
      <c r="AH26" s="1389">
        <f t="shared" si="30"/>
        <v>0</v>
      </c>
      <c r="AI26" s="1389" t="str">
        <f t="shared" si="31"/>
        <v/>
      </c>
      <c r="AJ26" s="1389">
        <f t="shared" si="32"/>
        <v>0</v>
      </c>
      <c r="AK26" s="1389">
        <f t="shared" si="33"/>
        <v>0</v>
      </c>
      <c r="AL26" s="1389">
        <f t="shared" si="34"/>
        <v>0</v>
      </c>
      <c r="AM26" s="1389" t="str">
        <f t="shared" si="35"/>
        <v/>
      </c>
      <c r="AN26" s="1389">
        <f t="shared" si="36"/>
        <v>0</v>
      </c>
      <c r="AO26" s="1389">
        <f t="shared" si="37"/>
        <v>0</v>
      </c>
      <c r="AP26" s="1389">
        <f t="shared" si="38"/>
        <v>0</v>
      </c>
      <c r="AQ26" s="1389">
        <f t="shared" si="39"/>
        <v>0</v>
      </c>
      <c r="AR26" s="1389">
        <f t="shared" si="40"/>
        <v>0</v>
      </c>
      <c r="AS26" s="1389">
        <f t="shared" si="41"/>
        <v>0</v>
      </c>
      <c r="AT26" s="1389">
        <f t="shared" si="42"/>
        <v>0</v>
      </c>
      <c r="AU26" s="1389">
        <f t="shared" si="43"/>
        <v>0</v>
      </c>
      <c r="AV26" s="1389">
        <f t="shared" si="44"/>
        <v>0</v>
      </c>
      <c r="AW26" s="1389">
        <f t="shared" si="45"/>
        <v>0</v>
      </c>
      <c r="AX26" s="1389">
        <f t="shared" si="46"/>
        <v>0</v>
      </c>
      <c r="AY26" s="1389">
        <f t="shared" si="47"/>
        <v>0</v>
      </c>
      <c r="AZ26" s="1389" t="str">
        <f t="shared" si="48"/>
        <v/>
      </c>
      <c r="BA26" s="1389">
        <f t="shared" si="49"/>
        <v>0</v>
      </c>
      <c r="BB26" s="1389" t="str">
        <f t="shared" si="50"/>
        <v/>
      </c>
      <c r="BC26" s="1389">
        <f t="shared" si="51"/>
        <v>0</v>
      </c>
      <c r="BD26" s="1389">
        <f t="shared" si="52"/>
        <v>0</v>
      </c>
      <c r="BE26" s="1389">
        <f t="shared" si="53"/>
        <v>0</v>
      </c>
      <c r="BF26" s="1389" t="str">
        <f t="shared" si="54"/>
        <v/>
      </c>
      <c r="BG26" s="1389">
        <f t="shared" si="55"/>
        <v>0</v>
      </c>
      <c r="BH26" s="1389">
        <f t="shared" si="56"/>
        <v>0</v>
      </c>
      <c r="BI26" s="1389">
        <f t="shared" si="57"/>
        <v>0</v>
      </c>
      <c r="BJ26" s="1389">
        <f t="shared" si="58"/>
        <v>0</v>
      </c>
      <c r="BK26" s="1389">
        <f t="shared" si="59"/>
        <v>0</v>
      </c>
      <c r="BL26" s="1389">
        <f t="shared" si="60"/>
        <v>0</v>
      </c>
      <c r="BM26" s="1389" t="str">
        <f t="shared" si="61"/>
        <v/>
      </c>
      <c r="BN26" s="1389">
        <f t="shared" si="62"/>
        <v>0</v>
      </c>
      <c r="BO26" s="1389">
        <f t="shared" si="63"/>
        <v>0</v>
      </c>
      <c r="BP26" s="1389">
        <f t="shared" si="64"/>
        <v>0</v>
      </c>
      <c r="BQ26" s="1389" t="str">
        <f t="shared" si="65"/>
        <v/>
      </c>
      <c r="BR26" s="1389">
        <f t="shared" si="66"/>
        <v>0</v>
      </c>
      <c r="BS26" s="1389">
        <f t="shared" si="67"/>
        <v>0</v>
      </c>
      <c r="BT26" s="1389" t="str">
        <f t="shared" si="68"/>
        <v/>
      </c>
      <c r="BU26" s="1389">
        <f t="shared" si="69"/>
        <v>0</v>
      </c>
      <c r="BV26" s="1389">
        <f t="shared" si="70"/>
        <v>0</v>
      </c>
      <c r="BW26" s="1389" t="str">
        <f t="shared" si="71"/>
        <v/>
      </c>
      <c r="BX26" s="1389">
        <f t="shared" si="72"/>
        <v>0</v>
      </c>
      <c r="BY26" s="1389">
        <f t="shared" si="73"/>
        <v>0</v>
      </c>
      <c r="BZ26" s="1389" t="str">
        <f t="shared" si="74"/>
        <v/>
      </c>
      <c r="CA26" s="1389">
        <f t="shared" si="75"/>
        <v>0</v>
      </c>
      <c r="CB26" s="1389">
        <f t="shared" si="76"/>
        <v>0</v>
      </c>
      <c r="CC26" s="1389" t="str">
        <f t="shared" si="77"/>
        <v/>
      </c>
      <c r="CD26" s="1389">
        <f t="shared" si="78"/>
        <v>0</v>
      </c>
      <c r="CE26" s="1389">
        <f t="shared" si="79"/>
        <v>0</v>
      </c>
      <c r="CF26" s="1389" t="str">
        <f t="shared" si="80"/>
        <v/>
      </c>
      <c r="CG26" s="1389">
        <f t="shared" si="81"/>
        <v>0</v>
      </c>
      <c r="CH26" s="1389">
        <f t="shared" si="82"/>
        <v>0</v>
      </c>
      <c r="CI26" s="1389">
        <f t="shared" si="83"/>
        <v>0</v>
      </c>
      <c r="CJ26" s="1389">
        <f t="shared" si="84"/>
        <v>0</v>
      </c>
      <c r="CK26" s="1389">
        <f t="shared" si="85"/>
        <v>0</v>
      </c>
      <c r="CL26" s="1389" t="str">
        <f t="shared" si="86"/>
        <v/>
      </c>
      <c r="CM26" s="1373"/>
      <c r="CN26" s="1372" t="s">
        <v>2040</v>
      </c>
      <c r="CO26" s="1372" t="s">
        <v>1905</v>
      </c>
      <c r="CP26" s="1372" t="s">
        <v>1906</v>
      </c>
      <c r="CQ26" s="1372" t="s">
        <v>643</v>
      </c>
      <c r="CR26" s="1372" t="s">
        <v>643</v>
      </c>
      <c r="CS26" s="1372" t="s">
        <v>1908</v>
      </c>
      <c r="CT26" s="1372" t="s">
        <v>1909</v>
      </c>
      <c r="CU26" s="1372" t="s">
        <v>1910</v>
      </c>
      <c r="CV26" s="1376" t="s">
        <v>1911</v>
      </c>
    </row>
    <row r="27" spans="1:100">
      <c r="A27" s="1390">
        <v>21</v>
      </c>
      <c r="B27" s="1372" t="s">
        <v>2041</v>
      </c>
      <c r="C27" s="1391" t="str">
        <f t="shared" si="0"/>
        <v>Poivre blanc moulu</v>
      </c>
      <c r="D27" s="1392" t="str">
        <f t="shared" si="1"/>
        <v/>
      </c>
      <c r="E27" s="1376" t="str">
        <f t="shared" si="2"/>
        <v/>
      </c>
      <c r="F27" s="1376" t="str">
        <f t="shared" si="3"/>
        <v/>
      </c>
      <c r="G27" s="1376" t="str">
        <f t="shared" si="4"/>
        <v/>
      </c>
      <c r="H27" s="1376" t="str">
        <f t="shared" si="5"/>
        <v/>
      </c>
      <c r="I27" s="1376" t="str">
        <f t="shared" si="6"/>
        <v/>
      </c>
      <c r="J27" s="1376" t="str">
        <f t="shared" si="7"/>
        <v/>
      </c>
      <c r="K27" s="1376" t="str">
        <f t="shared" si="8"/>
        <v/>
      </c>
      <c r="L27" s="1376" t="str">
        <f t="shared" si="9"/>
        <v/>
      </c>
      <c r="M27" s="1376" t="str">
        <f t="shared" si="10"/>
        <v/>
      </c>
      <c r="N27" s="1376" t="str">
        <f t="shared" si="11"/>
        <v/>
      </c>
      <c r="O27" s="1376" t="str">
        <f t="shared" si="12"/>
        <v/>
      </c>
      <c r="P27" s="1376" t="str">
        <f t="shared" si="13"/>
        <v/>
      </c>
      <c r="Q27" s="1376" t="str">
        <f t="shared" si="14"/>
        <v/>
      </c>
      <c r="R27" s="1376" t="str">
        <f t="shared" si="15"/>
        <v/>
      </c>
      <c r="S27" s="1393" t="str">
        <f t="shared" si="16"/>
        <v/>
      </c>
      <c r="T27" s="1371"/>
      <c r="U27" s="1389" t="str">
        <f t="shared" si="17"/>
        <v>Poivre blanc moulu</v>
      </c>
      <c r="V27" s="1389" t="str">
        <f t="shared" si="18"/>
        <v>poivre blanc moulu</v>
      </c>
      <c r="W27" s="1389" t="str">
        <f t="shared" si="19"/>
        <v>poivre blanc moulu</v>
      </c>
      <c r="X27" s="1389" t="str">
        <f t="shared" si="20"/>
        <v>poivre blanc moulu</v>
      </c>
      <c r="Y27" s="1389" t="str">
        <f t="shared" si="21"/>
        <v>poivre blanc moulu</v>
      </c>
      <c r="Z27" s="1389" t="str">
        <f t="shared" si="22"/>
        <v>poivre blanc moulu</v>
      </c>
      <c r="AA27" s="1389" t="str">
        <f t="shared" si="23"/>
        <v xml:space="preserve"> poivre blanc moulu </v>
      </c>
      <c r="AB27" s="1389">
        <f t="shared" si="24"/>
        <v>0</v>
      </c>
      <c r="AC27" s="1389">
        <f t="shared" si="25"/>
        <v>0</v>
      </c>
      <c r="AD27" s="1389">
        <f t="shared" si="26"/>
        <v>0</v>
      </c>
      <c r="AE27" s="1389">
        <f t="shared" si="27"/>
        <v>0</v>
      </c>
      <c r="AF27" s="1389" t="str">
        <f t="shared" si="28"/>
        <v/>
      </c>
      <c r="AG27" s="1389">
        <f t="shared" si="29"/>
        <v>0</v>
      </c>
      <c r="AH27" s="1389">
        <f t="shared" si="30"/>
        <v>0</v>
      </c>
      <c r="AI27" s="1389" t="str">
        <f t="shared" si="31"/>
        <v/>
      </c>
      <c r="AJ27" s="1389">
        <f t="shared" si="32"/>
        <v>0</v>
      </c>
      <c r="AK27" s="1389">
        <f t="shared" si="33"/>
        <v>0</v>
      </c>
      <c r="AL27" s="1389">
        <f t="shared" si="34"/>
        <v>0</v>
      </c>
      <c r="AM27" s="1389" t="str">
        <f t="shared" si="35"/>
        <v/>
      </c>
      <c r="AN27" s="1389">
        <f t="shared" si="36"/>
        <v>0</v>
      </c>
      <c r="AO27" s="1389">
        <f t="shared" si="37"/>
        <v>0</v>
      </c>
      <c r="AP27" s="1389">
        <f t="shared" si="38"/>
        <v>0</v>
      </c>
      <c r="AQ27" s="1389">
        <f t="shared" si="39"/>
        <v>0</v>
      </c>
      <c r="AR27" s="1389">
        <f t="shared" si="40"/>
        <v>0</v>
      </c>
      <c r="AS27" s="1389">
        <f t="shared" si="41"/>
        <v>0</v>
      </c>
      <c r="AT27" s="1389">
        <f t="shared" si="42"/>
        <v>0</v>
      </c>
      <c r="AU27" s="1389">
        <f t="shared" si="43"/>
        <v>0</v>
      </c>
      <c r="AV27" s="1389">
        <f t="shared" si="44"/>
        <v>0</v>
      </c>
      <c r="AW27" s="1389">
        <f t="shared" si="45"/>
        <v>0</v>
      </c>
      <c r="AX27" s="1389">
        <f t="shared" si="46"/>
        <v>0</v>
      </c>
      <c r="AY27" s="1389">
        <f t="shared" si="47"/>
        <v>0</v>
      </c>
      <c r="AZ27" s="1389" t="str">
        <f t="shared" si="48"/>
        <v/>
      </c>
      <c r="BA27" s="1389">
        <f t="shared" si="49"/>
        <v>0</v>
      </c>
      <c r="BB27" s="1389" t="str">
        <f t="shared" si="50"/>
        <v/>
      </c>
      <c r="BC27" s="1389">
        <f t="shared" si="51"/>
        <v>0</v>
      </c>
      <c r="BD27" s="1389">
        <f t="shared" si="52"/>
        <v>0</v>
      </c>
      <c r="BE27" s="1389">
        <f t="shared" si="53"/>
        <v>0</v>
      </c>
      <c r="BF27" s="1389" t="str">
        <f t="shared" si="54"/>
        <v/>
      </c>
      <c r="BG27" s="1389">
        <f t="shared" si="55"/>
        <v>0</v>
      </c>
      <c r="BH27" s="1389">
        <f t="shared" si="56"/>
        <v>0</v>
      </c>
      <c r="BI27" s="1389">
        <f t="shared" si="57"/>
        <v>0</v>
      </c>
      <c r="BJ27" s="1389">
        <f t="shared" si="58"/>
        <v>0</v>
      </c>
      <c r="BK27" s="1389">
        <f t="shared" si="59"/>
        <v>0</v>
      </c>
      <c r="BL27" s="1389">
        <f t="shared" si="60"/>
        <v>0</v>
      </c>
      <c r="BM27" s="1389" t="str">
        <f t="shared" si="61"/>
        <v/>
      </c>
      <c r="BN27" s="1389">
        <f t="shared" si="62"/>
        <v>0</v>
      </c>
      <c r="BO27" s="1389">
        <f t="shared" si="63"/>
        <v>0</v>
      </c>
      <c r="BP27" s="1389">
        <f t="shared" si="64"/>
        <v>0</v>
      </c>
      <c r="BQ27" s="1389" t="str">
        <f t="shared" si="65"/>
        <v/>
      </c>
      <c r="BR27" s="1389">
        <f t="shared" si="66"/>
        <v>0</v>
      </c>
      <c r="BS27" s="1389">
        <f t="shared" si="67"/>
        <v>0</v>
      </c>
      <c r="BT27" s="1389" t="str">
        <f t="shared" si="68"/>
        <v/>
      </c>
      <c r="BU27" s="1389">
        <f t="shared" si="69"/>
        <v>0</v>
      </c>
      <c r="BV27" s="1389">
        <f t="shared" si="70"/>
        <v>0</v>
      </c>
      <c r="BW27" s="1389" t="str">
        <f t="shared" si="71"/>
        <v/>
      </c>
      <c r="BX27" s="1389">
        <f t="shared" si="72"/>
        <v>0</v>
      </c>
      <c r="BY27" s="1389">
        <f t="shared" si="73"/>
        <v>0</v>
      </c>
      <c r="BZ27" s="1389" t="str">
        <f t="shared" si="74"/>
        <v/>
      </c>
      <c r="CA27" s="1389">
        <f t="shared" si="75"/>
        <v>0</v>
      </c>
      <c r="CB27" s="1389">
        <f t="shared" si="76"/>
        <v>0</v>
      </c>
      <c r="CC27" s="1389" t="str">
        <f t="shared" si="77"/>
        <v/>
      </c>
      <c r="CD27" s="1389">
        <f t="shared" si="78"/>
        <v>0</v>
      </c>
      <c r="CE27" s="1389">
        <f t="shared" si="79"/>
        <v>0</v>
      </c>
      <c r="CF27" s="1389" t="str">
        <f t="shared" si="80"/>
        <v/>
      </c>
      <c r="CG27" s="1389">
        <f t="shared" si="81"/>
        <v>0</v>
      </c>
      <c r="CH27" s="1389">
        <f t="shared" si="82"/>
        <v>0</v>
      </c>
      <c r="CI27" s="1389">
        <f t="shared" si="83"/>
        <v>0</v>
      </c>
      <c r="CJ27" s="1389">
        <f t="shared" si="84"/>
        <v>0</v>
      </c>
      <c r="CK27" s="1389">
        <f t="shared" si="85"/>
        <v>0</v>
      </c>
      <c r="CL27" s="1389" t="str">
        <f t="shared" si="86"/>
        <v/>
      </c>
      <c r="CM27" s="1373"/>
      <c r="CN27" s="1372" t="s">
        <v>2042</v>
      </c>
      <c r="CO27" s="1372" t="s">
        <v>1905</v>
      </c>
      <c r="CP27" s="1372" t="s">
        <v>1906</v>
      </c>
      <c r="CQ27" s="1372" t="s">
        <v>2043</v>
      </c>
      <c r="CR27" s="1372" t="s">
        <v>2044</v>
      </c>
      <c r="CS27" s="1372" t="s">
        <v>1908</v>
      </c>
      <c r="CT27" s="1372" t="s">
        <v>1909</v>
      </c>
      <c r="CU27" s="1372" t="s">
        <v>1910</v>
      </c>
      <c r="CV27" s="1376" t="s">
        <v>1911</v>
      </c>
    </row>
    <row r="28" spans="1:100">
      <c r="A28" s="1390">
        <v>22</v>
      </c>
      <c r="B28" s="1372" t="s">
        <v>2045</v>
      </c>
      <c r="C28" s="1391" t="str">
        <f t="shared" si="0"/>
        <v>Piment de Cayenne</v>
      </c>
      <c r="D28" s="1392" t="str">
        <f t="shared" si="1"/>
        <v/>
      </c>
      <c r="E28" s="1376" t="str">
        <f t="shared" si="2"/>
        <v/>
      </c>
      <c r="F28" s="1376" t="str">
        <f t="shared" si="3"/>
        <v/>
      </c>
      <c r="G28" s="1376" t="str">
        <f t="shared" si="4"/>
        <v/>
      </c>
      <c r="H28" s="1376" t="str">
        <f t="shared" si="5"/>
        <v/>
      </c>
      <c r="I28" s="1376" t="str">
        <f t="shared" si="6"/>
        <v/>
      </c>
      <c r="J28" s="1376" t="str">
        <f t="shared" si="7"/>
        <v/>
      </c>
      <c r="K28" s="1376" t="str">
        <f t="shared" si="8"/>
        <v/>
      </c>
      <c r="L28" s="1376" t="str">
        <f t="shared" si="9"/>
        <v/>
      </c>
      <c r="M28" s="1376" t="str">
        <f t="shared" si="10"/>
        <v/>
      </c>
      <c r="N28" s="1376" t="str">
        <f t="shared" si="11"/>
        <v/>
      </c>
      <c r="O28" s="1376" t="str">
        <f t="shared" si="12"/>
        <v/>
      </c>
      <c r="P28" s="1376" t="str">
        <f t="shared" si="13"/>
        <v/>
      </c>
      <c r="Q28" s="1376" t="str">
        <f t="shared" si="14"/>
        <v/>
      </c>
      <c r="R28" s="1376" t="str">
        <f t="shared" si="15"/>
        <v/>
      </c>
      <c r="S28" s="1393" t="str">
        <f t="shared" si="16"/>
        <v/>
      </c>
      <c r="T28" s="1371"/>
      <c r="U28" s="1389" t="str">
        <f t="shared" si="17"/>
        <v>Piment de Cayenne</v>
      </c>
      <c r="V28" s="1389" t="str">
        <f t="shared" si="18"/>
        <v>piment de cayenne</v>
      </c>
      <c r="W28" s="1389" t="str">
        <f t="shared" si="19"/>
        <v>piment de cayenne</v>
      </c>
      <c r="X28" s="1389" t="str">
        <f t="shared" si="20"/>
        <v>piment de cayenne</v>
      </c>
      <c r="Y28" s="1389" t="str">
        <f t="shared" si="21"/>
        <v>piment de cayenne</v>
      </c>
      <c r="Z28" s="1389" t="str">
        <f t="shared" si="22"/>
        <v>piment de cayenne</v>
      </c>
      <c r="AA28" s="1389" t="str">
        <f t="shared" si="23"/>
        <v xml:space="preserve"> piment de cayenne </v>
      </c>
      <c r="AB28" s="1389">
        <f t="shared" si="24"/>
        <v>0</v>
      </c>
      <c r="AC28" s="1389">
        <f t="shared" si="25"/>
        <v>0</v>
      </c>
      <c r="AD28" s="1389">
        <f t="shared" si="26"/>
        <v>0</v>
      </c>
      <c r="AE28" s="1389">
        <f t="shared" si="27"/>
        <v>0</v>
      </c>
      <c r="AF28" s="1389" t="str">
        <f t="shared" si="28"/>
        <v/>
      </c>
      <c r="AG28" s="1389">
        <f t="shared" si="29"/>
        <v>0</v>
      </c>
      <c r="AH28" s="1389">
        <f t="shared" si="30"/>
        <v>0</v>
      </c>
      <c r="AI28" s="1389" t="str">
        <f t="shared" si="31"/>
        <v/>
      </c>
      <c r="AJ28" s="1389">
        <f t="shared" si="32"/>
        <v>0</v>
      </c>
      <c r="AK28" s="1389">
        <f t="shared" si="33"/>
        <v>0</v>
      </c>
      <c r="AL28" s="1389">
        <f t="shared" si="34"/>
        <v>0</v>
      </c>
      <c r="AM28" s="1389" t="str">
        <f t="shared" si="35"/>
        <v/>
      </c>
      <c r="AN28" s="1389">
        <f t="shared" si="36"/>
        <v>0</v>
      </c>
      <c r="AO28" s="1389">
        <f t="shared" si="37"/>
        <v>0</v>
      </c>
      <c r="AP28" s="1389">
        <f t="shared" si="38"/>
        <v>0</v>
      </c>
      <c r="AQ28" s="1389">
        <f t="shared" si="39"/>
        <v>0</v>
      </c>
      <c r="AR28" s="1389">
        <f t="shared" si="40"/>
        <v>0</v>
      </c>
      <c r="AS28" s="1389">
        <f t="shared" si="41"/>
        <v>0</v>
      </c>
      <c r="AT28" s="1389">
        <f t="shared" si="42"/>
        <v>0</v>
      </c>
      <c r="AU28" s="1389">
        <f t="shared" si="43"/>
        <v>0</v>
      </c>
      <c r="AV28" s="1389">
        <f t="shared" si="44"/>
        <v>0</v>
      </c>
      <c r="AW28" s="1389">
        <f t="shared" si="45"/>
        <v>0</v>
      </c>
      <c r="AX28" s="1389">
        <f t="shared" si="46"/>
        <v>0</v>
      </c>
      <c r="AY28" s="1389">
        <f t="shared" si="47"/>
        <v>0</v>
      </c>
      <c r="AZ28" s="1389" t="str">
        <f t="shared" si="48"/>
        <v/>
      </c>
      <c r="BA28" s="1389">
        <f t="shared" si="49"/>
        <v>0</v>
      </c>
      <c r="BB28" s="1389" t="str">
        <f t="shared" si="50"/>
        <v/>
      </c>
      <c r="BC28" s="1389">
        <f t="shared" si="51"/>
        <v>0</v>
      </c>
      <c r="BD28" s="1389">
        <f t="shared" si="52"/>
        <v>0</v>
      </c>
      <c r="BE28" s="1389">
        <f t="shared" si="53"/>
        <v>0</v>
      </c>
      <c r="BF28" s="1389" t="str">
        <f t="shared" si="54"/>
        <v/>
      </c>
      <c r="BG28" s="1389">
        <f t="shared" si="55"/>
        <v>0</v>
      </c>
      <c r="BH28" s="1389">
        <f t="shared" si="56"/>
        <v>0</v>
      </c>
      <c r="BI28" s="1389">
        <f t="shared" si="57"/>
        <v>0</v>
      </c>
      <c r="BJ28" s="1389">
        <f t="shared" si="58"/>
        <v>0</v>
      </c>
      <c r="BK28" s="1389">
        <f t="shared" si="59"/>
        <v>0</v>
      </c>
      <c r="BL28" s="1389">
        <f t="shared" si="60"/>
        <v>0</v>
      </c>
      <c r="BM28" s="1389" t="str">
        <f t="shared" si="61"/>
        <v/>
      </c>
      <c r="BN28" s="1389">
        <f t="shared" si="62"/>
        <v>0</v>
      </c>
      <c r="BO28" s="1389">
        <f t="shared" si="63"/>
        <v>0</v>
      </c>
      <c r="BP28" s="1389">
        <f t="shared" si="64"/>
        <v>0</v>
      </c>
      <c r="BQ28" s="1389" t="str">
        <f t="shared" si="65"/>
        <v/>
      </c>
      <c r="BR28" s="1389">
        <f t="shared" si="66"/>
        <v>0</v>
      </c>
      <c r="BS28" s="1389">
        <f t="shared" si="67"/>
        <v>0</v>
      </c>
      <c r="BT28" s="1389" t="str">
        <f t="shared" si="68"/>
        <v/>
      </c>
      <c r="BU28" s="1389">
        <f t="shared" si="69"/>
        <v>0</v>
      </c>
      <c r="BV28" s="1389">
        <f t="shared" si="70"/>
        <v>0</v>
      </c>
      <c r="BW28" s="1389" t="str">
        <f t="shared" si="71"/>
        <v/>
      </c>
      <c r="BX28" s="1389">
        <f t="shared" si="72"/>
        <v>0</v>
      </c>
      <c r="BY28" s="1389">
        <f t="shared" si="73"/>
        <v>0</v>
      </c>
      <c r="BZ28" s="1389" t="str">
        <f t="shared" si="74"/>
        <v/>
      </c>
      <c r="CA28" s="1389">
        <f t="shared" si="75"/>
        <v>0</v>
      </c>
      <c r="CB28" s="1389">
        <f t="shared" si="76"/>
        <v>0</v>
      </c>
      <c r="CC28" s="1389" t="str">
        <f t="shared" si="77"/>
        <v/>
      </c>
      <c r="CD28" s="1389">
        <f t="shared" si="78"/>
        <v>0</v>
      </c>
      <c r="CE28" s="1389">
        <f t="shared" si="79"/>
        <v>0</v>
      </c>
      <c r="CF28" s="1389" t="str">
        <f t="shared" si="80"/>
        <v/>
      </c>
      <c r="CG28" s="1389">
        <f t="shared" si="81"/>
        <v>0</v>
      </c>
      <c r="CH28" s="1389">
        <f t="shared" si="82"/>
        <v>0</v>
      </c>
      <c r="CI28" s="1389">
        <f t="shared" si="83"/>
        <v>0</v>
      </c>
      <c r="CJ28" s="1389">
        <f t="shared" si="84"/>
        <v>0</v>
      </c>
      <c r="CK28" s="1389">
        <f t="shared" si="85"/>
        <v>0</v>
      </c>
      <c r="CL28" s="1389" t="str">
        <f t="shared" si="86"/>
        <v/>
      </c>
      <c r="CM28" s="1373"/>
      <c r="CN28" s="1372" t="s">
        <v>2046</v>
      </c>
      <c r="CO28" s="1372" t="s">
        <v>1905</v>
      </c>
      <c r="CP28" s="1372" t="s">
        <v>1906</v>
      </c>
      <c r="CQ28" s="1372" t="s">
        <v>744</v>
      </c>
      <c r="CR28" s="1372" t="s">
        <v>744</v>
      </c>
      <c r="CS28" s="1372" t="s">
        <v>1908</v>
      </c>
      <c r="CT28" s="1372" t="s">
        <v>1909</v>
      </c>
      <c r="CU28" s="1372" t="s">
        <v>1910</v>
      </c>
      <c r="CV28" s="1376" t="s">
        <v>1911</v>
      </c>
    </row>
    <row r="29" spans="1:100">
      <c r="A29" s="1390">
        <v>23</v>
      </c>
      <c r="B29" s="1372" t="s">
        <v>2047</v>
      </c>
      <c r="C29" s="1391" t="str">
        <f t="shared" si="0"/>
        <v>Muscade</v>
      </c>
      <c r="D29" s="1392" t="str">
        <f t="shared" si="1"/>
        <v/>
      </c>
      <c r="E29" s="1376" t="str">
        <f t="shared" si="2"/>
        <v/>
      </c>
      <c r="F29" s="1376" t="str">
        <f t="shared" si="3"/>
        <v/>
      </c>
      <c r="G29" s="1376" t="str">
        <f t="shared" si="4"/>
        <v/>
      </c>
      <c r="H29" s="1376" t="str">
        <f t="shared" si="5"/>
        <v/>
      </c>
      <c r="I29" s="1376" t="str">
        <f t="shared" si="6"/>
        <v/>
      </c>
      <c r="J29" s="1376" t="str">
        <f t="shared" si="7"/>
        <v/>
      </c>
      <c r="K29" s="1376" t="str">
        <f t="shared" si="8"/>
        <v/>
      </c>
      <c r="L29" s="1376" t="str">
        <f t="shared" si="9"/>
        <v/>
      </c>
      <c r="M29" s="1376" t="str">
        <f t="shared" si="10"/>
        <v/>
      </c>
      <c r="N29" s="1376" t="str">
        <f t="shared" si="11"/>
        <v/>
      </c>
      <c r="O29" s="1376" t="str">
        <f t="shared" si="12"/>
        <v/>
      </c>
      <c r="P29" s="1376" t="str">
        <f t="shared" si="13"/>
        <v/>
      </c>
      <c r="Q29" s="1376" t="str">
        <f t="shared" si="14"/>
        <v/>
      </c>
      <c r="R29" s="1376" t="str">
        <f t="shared" si="15"/>
        <v/>
      </c>
      <c r="S29" s="1393" t="str">
        <f t="shared" si="16"/>
        <v/>
      </c>
      <c r="T29" s="1371"/>
      <c r="U29" s="1389" t="str">
        <f t="shared" si="17"/>
        <v>Muscade</v>
      </c>
      <c r="V29" s="1389" t="str">
        <f t="shared" si="18"/>
        <v>muscade</v>
      </c>
      <c r="W29" s="1389" t="str">
        <f t="shared" si="19"/>
        <v>muscade</v>
      </c>
      <c r="X29" s="1389" t="str">
        <f t="shared" si="20"/>
        <v>muscade</v>
      </c>
      <c r="Y29" s="1389" t="str">
        <f t="shared" si="21"/>
        <v>muscade</v>
      </c>
      <c r="Z29" s="1389" t="str">
        <f t="shared" si="22"/>
        <v>muscade</v>
      </c>
      <c r="AA29" s="1389" t="str">
        <f t="shared" si="23"/>
        <v xml:space="preserve"> muscade </v>
      </c>
      <c r="AB29" s="1389">
        <f t="shared" si="24"/>
        <v>0</v>
      </c>
      <c r="AC29" s="1389">
        <f t="shared" si="25"/>
        <v>0</v>
      </c>
      <c r="AD29" s="1389">
        <f t="shared" si="26"/>
        <v>0</v>
      </c>
      <c r="AE29" s="1389">
        <f t="shared" si="27"/>
        <v>0</v>
      </c>
      <c r="AF29" s="1389" t="str">
        <f t="shared" si="28"/>
        <v/>
      </c>
      <c r="AG29" s="1389">
        <f t="shared" si="29"/>
        <v>0</v>
      </c>
      <c r="AH29" s="1389">
        <f t="shared" si="30"/>
        <v>0</v>
      </c>
      <c r="AI29" s="1389" t="str">
        <f t="shared" si="31"/>
        <v/>
      </c>
      <c r="AJ29" s="1389">
        <f t="shared" si="32"/>
        <v>0</v>
      </c>
      <c r="AK29" s="1389">
        <f t="shared" si="33"/>
        <v>0</v>
      </c>
      <c r="AL29" s="1389">
        <f t="shared" si="34"/>
        <v>0</v>
      </c>
      <c r="AM29" s="1389" t="str">
        <f t="shared" si="35"/>
        <v/>
      </c>
      <c r="AN29" s="1389">
        <f t="shared" si="36"/>
        <v>0</v>
      </c>
      <c r="AO29" s="1389">
        <f t="shared" si="37"/>
        <v>0</v>
      </c>
      <c r="AP29" s="1389">
        <f t="shared" si="38"/>
        <v>0</v>
      </c>
      <c r="AQ29" s="1389">
        <f t="shared" si="39"/>
        <v>0</v>
      </c>
      <c r="AR29" s="1389">
        <f t="shared" si="40"/>
        <v>0</v>
      </c>
      <c r="AS29" s="1389">
        <f t="shared" si="41"/>
        <v>0</v>
      </c>
      <c r="AT29" s="1389">
        <f t="shared" si="42"/>
        <v>0</v>
      </c>
      <c r="AU29" s="1389">
        <f t="shared" si="43"/>
        <v>0</v>
      </c>
      <c r="AV29" s="1389">
        <f t="shared" si="44"/>
        <v>0</v>
      </c>
      <c r="AW29" s="1389">
        <f t="shared" si="45"/>
        <v>0</v>
      </c>
      <c r="AX29" s="1389">
        <f t="shared" si="46"/>
        <v>0</v>
      </c>
      <c r="AY29" s="1389">
        <f t="shared" si="47"/>
        <v>0</v>
      </c>
      <c r="AZ29" s="1389" t="str">
        <f t="shared" si="48"/>
        <v/>
      </c>
      <c r="BA29" s="1389">
        <f t="shared" si="49"/>
        <v>0</v>
      </c>
      <c r="BB29" s="1389" t="str">
        <f t="shared" si="50"/>
        <v/>
      </c>
      <c r="BC29" s="1389">
        <f t="shared" si="51"/>
        <v>0</v>
      </c>
      <c r="BD29" s="1389">
        <f t="shared" si="52"/>
        <v>0</v>
      </c>
      <c r="BE29" s="1389">
        <f t="shared" si="53"/>
        <v>0</v>
      </c>
      <c r="BF29" s="1389" t="str">
        <f t="shared" si="54"/>
        <v/>
      </c>
      <c r="BG29" s="1389">
        <f t="shared" si="55"/>
        <v>0</v>
      </c>
      <c r="BH29" s="1389">
        <f t="shared" si="56"/>
        <v>0</v>
      </c>
      <c r="BI29" s="1389">
        <f t="shared" si="57"/>
        <v>0</v>
      </c>
      <c r="BJ29" s="1389">
        <f t="shared" si="58"/>
        <v>0</v>
      </c>
      <c r="BK29" s="1389">
        <f t="shared" si="59"/>
        <v>0</v>
      </c>
      <c r="BL29" s="1389">
        <f t="shared" si="60"/>
        <v>0</v>
      </c>
      <c r="BM29" s="1389" t="str">
        <f t="shared" si="61"/>
        <v/>
      </c>
      <c r="BN29" s="1389">
        <f t="shared" si="62"/>
        <v>0</v>
      </c>
      <c r="BO29" s="1389">
        <f t="shared" si="63"/>
        <v>1</v>
      </c>
      <c r="BP29" s="1389">
        <f t="shared" si="64"/>
        <v>0</v>
      </c>
      <c r="BQ29" s="1389" t="str">
        <f t="shared" si="65"/>
        <v/>
      </c>
      <c r="BR29" s="1389">
        <f t="shared" si="66"/>
        <v>0</v>
      </c>
      <c r="BS29" s="1389">
        <f t="shared" si="67"/>
        <v>0</v>
      </c>
      <c r="BT29" s="1389" t="str">
        <f t="shared" si="68"/>
        <v/>
      </c>
      <c r="BU29" s="1389">
        <f t="shared" si="69"/>
        <v>0</v>
      </c>
      <c r="BV29" s="1389">
        <f t="shared" si="70"/>
        <v>0</v>
      </c>
      <c r="BW29" s="1389" t="str">
        <f t="shared" si="71"/>
        <v/>
      </c>
      <c r="BX29" s="1389">
        <f t="shared" si="72"/>
        <v>0</v>
      </c>
      <c r="BY29" s="1389">
        <f t="shared" si="73"/>
        <v>0</v>
      </c>
      <c r="BZ29" s="1389" t="str">
        <f t="shared" si="74"/>
        <v/>
      </c>
      <c r="CA29" s="1389">
        <f t="shared" si="75"/>
        <v>0</v>
      </c>
      <c r="CB29" s="1389">
        <f t="shared" si="76"/>
        <v>0</v>
      </c>
      <c r="CC29" s="1389" t="str">
        <f t="shared" si="77"/>
        <v/>
      </c>
      <c r="CD29" s="1389">
        <f t="shared" si="78"/>
        <v>0</v>
      </c>
      <c r="CE29" s="1389">
        <f t="shared" si="79"/>
        <v>0</v>
      </c>
      <c r="CF29" s="1389" t="str">
        <f t="shared" si="80"/>
        <v/>
      </c>
      <c r="CG29" s="1389">
        <f t="shared" si="81"/>
        <v>0</v>
      </c>
      <c r="CH29" s="1389">
        <f t="shared" si="82"/>
        <v>0</v>
      </c>
      <c r="CI29" s="1389">
        <f t="shared" si="83"/>
        <v>0</v>
      </c>
      <c r="CJ29" s="1389">
        <f t="shared" si="84"/>
        <v>0</v>
      </c>
      <c r="CK29" s="1389">
        <f t="shared" si="85"/>
        <v>0</v>
      </c>
      <c r="CL29" s="1389" t="str">
        <f t="shared" si="86"/>
        <v/>
      </c>
      <c r="CM29" s="1373"/>
      <c r="CN29" s="1372" t="s">
        <v>2048</v>
      </c>
      <c r="CO29" s="1372" t="s">
        <v>1905</v>
      </c>
      <c r="CP29" s="1372" t="s">
        <v>1906</v>
      </c>
      <c r="CQ29" s="1372" t="s">
        <v>2049</v>
      </c>
      <c r="CR29" s="1372" t="s">
        <v>2049</v>
      </c>
      <c r="CS29" s="1372" t="s">
        <v>1908</v>
      </c>
      <c r="CT29" s="1372" t="s">
        <v>1909</v>
      </c>
      <c r="CU29" s="1372" t="s">
        <v>1910</v>
      </c>
      <c r="CV29" s="1376" t="s">
        <v>1911</v>
      </c>
    </row>
    <row r="30" spans="1:100">
      <c r="A30" s="1390">
        <v>24</v>
      </c>
      <c r="C30" s="1391" t="str">
        <f t="shared" si="0"/>
        <v/>
      </c>
      <c r="D30" s="1392" t="str">
        <f t="shared" si="1"/>
        <v/>
      </c>
      <c r="E30" s="1376" t="str">
        <f t="shared" si="2"/>
        <v/>
      </c>
      <c r="F30" s="1376" t="str">
        <f t="shared" si="3"/>
        <v/>
      </c>
      <c r="G30" s="1376" t="str">
        <f t="shared" si="4"/>
        <v/>
      </c>
      <c r="H30" s="1376" t="str">
        <f t="shared" si="5"/>
        <v/>
      </c>
      <c r="I30" s="1376" t="str">
        <f t="shared" si="6"/>
        <v/>
      </c>
      <c r="J30" s="1376" t="str">
        <f t="shared" si="7"/>
        <v/>
      </c>
      <c r="K30" s="1376" t="str">
        <f t="shared" si="8"/>
        <v/>
      </c>
      <c r="L30" s="1376" t="str">
        <f t="shared" si="9"/>
        <v/>
      </c>
      <c r="M30" s="1376" t="str">
        <f t="shared" si="10"/>
        <v/>
      </c>
      <c r="N30" s="1376" t="str">
        <f t="shared" si="11"/>
        <v/>
      </c>
      <c r="O30" s="1376" t="str">
        <f t="shared" si="12"/>
        <v/>
      </c>
      <c r="P30" s="1376" t="str">
        <f t="shared" si="13"/>
        <v/>
      </c>
      <c r="Q30" s="1376" t="str">
        <f t="shared" si="14"/>
        <v/>
      </c>
      <c r="R30" s="1376" t="str">
        <f t="shared" si="15"/>
        <v/>
      </c>
      <c r="S30" s="1393" t="str">
        <f t="shared" si="16"/>
        <v/>
      </c>
      <c r="T30" s="1371"/>
      <c r="U30" s="1389" t="str">
        <f t="shared" si="17"/>
        <v/>
      </c>
      <c r="V30" s="1389" t="str">
        <f t="shared" si="18"/>
        <v/>
      </c>
      <c r="W30" s="1389" t="str">
        <f t="shared" si="19"/>
        <v/>
      </c>
      <c r="X30" s="1389" t="str">
        <f t="shared" si="20"/>
        <v/>
      </c>
      <c r="Y30" s="1389" t="str">
        <f t="shared" si="21"/>
        <v/>
      </c>
      <c r="Z30" s="1389" t="str">
        <f t="shared" si="22"/>
        <v/>
      </c>
      <c r="AA30" s="1389" t="str">
        <f t="shared" si="23"/>
        <v xml:space="preserve">  </v>
      </c>
      <c r="AB30" s="1389" t="str">
        <f t="shared" si="24"/>
        <v/>
      </c>
      <c r="AC30" s="1389" t="str">
        <f t="shared" si="25"/>
        <v/>
      </c>
      <c r="AD30" s="1389" t="str">
        <f t="shared" si="26"/>
        <v/>
      </c>
      <c r="AE30" s="1389" t="str">
        <f t="shared" si="27"/>
        <v/>
      </c>
      <c r="AF30" s="1389" t="str">
        <f t="shared" si="28"/>
        <v/>
      </c>
      <c r="AG30" s="1389" t="str">
        <f t="shared" si="29"/>
        <v/>
      </c>
      <c r="AH30" s="1389" t="str">
        <f t="shared" si="30"/>
        <v/>
      </c>
      <c r="AI30" s="1389" t="str">
        <f t="shared" si="31"/>
        <v/>
      </c>
      <c r="AJ30" s="1389" t="str">
        <f t="shared" si="32"/>
        <v/>
      </c>
      <c r="AK30" s="1389" t="str">
        <f t="shared" si="33"/>
        <v/>
      </c>
      <c r="AL30" s="1389" t="str">
        <f t="shared" si="34"/>
        <v/>
      </c>
      <c r="AM30" s="1389" t="str">
        <f t="shared" si="35"/>
        <v/>
      </c>
      <c r="AN30" s="1389" t="str">
        <f t="shared" si="36"/>
        <v/>
      </c>
      <c r="AO30" s="1389" t="str">
        <f t="shared" si="37"/>
        <v/>
      </c>
      <c r="AP30" s="1389" t="str">
        <f t="shared" si="38"/>
        <v/>
      </c>
      <c r="AQ30" s="1389" t="str">
        <f t="shared" si="39"/>
        <v/>
      </c>
      <c r="AR30" s="1389" t="str">
        <f t="shared" si="40"/>
        <v/>
      </c>
      <c r="AS30" s="1389" t="str">
        <f t="shared" si="41"/>
        <v/>
      </c>
      <c r="AT30" s="1389" t="str">
        <f t="shared" si="42"/>
        <v/>
      </c>
      <c r="AU30" s="1389" t="str">
        <f t="shared" si="43"/>
        <v/>
      </c>
      <c r="AV30" s="1389" t="str">
        <f t="shared" si="44"/>
        <v/>
      </c>
      <c r="AW30" s="1389" t="str">
        <f t="shared" si="45"/>
        <v/>
      </c>
      <c r="AX30" s="1389" t="str">
        <f t="shared" si="46"/>
        <v/>
      </c>
      <c r="AY30" s="1389" t="str">
        <f t="shared" si="47"/>
        <v/>
      </c>
      <c r="AZ30" s="1389" t="str">
        <f t="shared" si="48"/>
        <v/>
      </c>
      <c r="BA30" s="1389" t="str">
        <f t="shared" si="49"/>
        <v/>
      </c>
      <c r="BB30" s="1389" t="str">
        <f t="shared" si="50"/>
        <v/>
      </c>
      <c r="BC30" s="1389" t="str">
        <f t="shared" si="51"/>
        <v/>
      </c>
      <c r="BD30" s="1389" t="str">
        <f t="shared" si="52"/>
        <v/>
      </c>
      <c r="BE30" s="1389" t="str">
        <f t="shared" si="53"/>
        <v/>
      </c>
      <c r="BF30" s="1389" t="str">
        <f t="shared" si="54"/>
        <v/>
      </c>
      <c r="BG30" s="1389" t="str">
        <f t="shared" si="55"/>
        <v/>
      </c>
      <c r="BH30" s="1389" t="str">
        <f t="shared" si="56"/>
        <v/>
      </c>
      <c r="BI30" s="1389" t="str">
        <f t="shared" si="57"/>
        <v/>
      </c>
      <c r="BJ30" s="1389" t="str">
        <f t="shared" si="58"/>
        <v/>
      </c>
      <c r="BK30" s="1389" t="str">
        <f t="shared" si="59"/>
        <v/>
      </c>
      <c r="BL30" s="1389" t="str">
        <f t="shared" si="60"/>
        <v/>
      </c>
      <c r="BM30" s="1389" t="str">
        <f t="shared" si="61"/>
        <v/>
      </c>
      <c r="BN30" s="1389" t="str">
        <f t="shared" si="62"/>
        <v/>
      </c>
      <c r="BO30" s="1389" t="str">
        <f t="shared" si="63"/>
        <v/>
      </c>
      <c r="BP30" s="1389" t="str">
        <f t="shared" si="64"/>
        <v/>
      </c>
      <c r="BQ30" s="1389" t="str">
        <f t="shared" si="65"/>
        <v/>
      </c>
      <c r="BR30" s="1389" t="str">
        <f t="shared" si="66"/>
        <v/>
      </c>
      <c r="BS30" s="1389" t="str">
        <f t="shared" si="67"/>
        <v/>
      </c>
      <c r="BT30" s="1389" t="str">
        <f t="shared" si="68"/>
        <v/>
      </c>
      <c r="BU30" s="1389" t="str">
        <f t="shared" si="69"/>
        <v/>
      </c>
      <c r="BV30" s="1389" t="str">
        <f t="shared" si="70"/>
        <v/>
      </c>
      <c r="BW30" s="1389" t="str">
        <f t="shared" si="71"/>
        <v/>
      </c>
      <c r="BX30" s="1389" t="str">
        <f t="shared" si="72"/>
        <v/>
      </c>
      <c r="BY30" s="1389" t="str">
        <f t="shared" si="73"/>
        <v/>
      </c>
      <c r="BZ30" s="1389" t="str">
        <f t="shared" si="74"/>
        <v/>
      </c>
      <c r="CA30" s="1389" t="str">
        <f t="shared" si="75"/>
        <v/>
      </c>
      <c r="CB30" s="1389" t="str">
        <f t="shared" si="76"/>
        <v/>
      </c>
      <c r="CC30" s="1389" t="str">
        <f t="shared" si="77"/>
        <v/>
      </c>
      <c r="CD30" s="1389" t="str">
        <f t="shared" si="78"/>
        <v/>
      </c>
      <c r="CE30" s="1389" t="str">
        <f t="shared" si="79"/>
        <v/>
      </c>
      <c r="CF30" s="1389" t="str">
        <f t="shared" si="80"/>
        <v/>
      </c>
      <c r="CG30" s="1389" t="str">
        <f t="shared" si="81"/>
        <v/>
      </c>
      <c r="CH30" s="1389" t="str">
        <f t="shared" si="82"/>
        <v/>
      </c>
      <c r="CI30" s="1389" t="str">
        <f t="shared" si="83"/>
        <v/>
      </c>
      <c r="CJ30" s="1389" t="str">
        <f t="shared" si="84"/>
        <v/>
      </c>
      <c r="CK30" s="1389" t="str">
        <f t="shared" si="85"/>
        <v/>
      </c>
      <c r="CL30" s="1389" t="str">
        <f t="shared" si="86"/>
        <v/>
      </c>
      <c r="CM30" s="1373"/>
      <c r="CN30" s="1372" t="s">
        <v>2050</v>
      </c>
      <c r="CO30" s="1372" t="s">
        <v>1905</v>
      </c>
      <c r="CP30" s="1372" t="s">
        <v>1906</v>
      </c>
      <c r="CQ30" s="1372" t="s">
        <v>745</v>
      </c>
      <c r="CR30" s="1372" t="s">
        <v>745</v>
      </c>
      <c r="CS30" s="1372" t="s">
        <v>1908</v>
      </c>
      <c r="CT30" s="1372" t="s">
        <v>1909</v>
      </c>
      <c r="CU30" s="1372" t="s">
        <v>1910</v>
      </c>
      <c r="CV30" s="1376" t="s">
        <v>1911</v>
      </c>
    </row>
    <row r="31" spans="1:100">
      <c r="A31" s="1390">
        <v>25</v>
      </c>
      <c r="B31" s="1372" t="s">
        <v>2051</v>
      </c>
      <c r="C31" s="1391" t="str">
        <f t="shared" si="0"/>
        <v>Emmenthal râpé* *</v>
      </c>
      <c r="D31" s="1392" t="str">
        <f t="shared" si="1"/>
        <v>Lait</v>
      </c>
      <c r="E31" s="1376" t="str">
        <f t="shared" si="2"/>
        <v/>
      </c>
      <c r="F31" s="1376" t="str">
        <f t="shared" si="3"/>
        <v/>
      </c>
      <c r="G31" s="1376" t="str">
        <f t="shared" si="4"/>
        <v/>
      </c>
      <c r="H31" s="1376" t="str">
        <f t="shared" si="5"/>
        <v/>
      </c>
      <c r="I31" s="1376" t="str">
        <f t="shared" si="6"/>
        <v/>
      </c>
      <c r="J31" s="1376" t="str">
        <f t="shared" si="7"/>
        <v/>
      </c>
      <c r="K31" s="1376" t="str">
        <f t="shared" si="8"/>
        <v>X</v>
      </c>
      <c r="L31" s="1376" t="str">
        <f t="shared" si="9"/>
        <v/>
      </c>
      <c r="M31" s="1376" t="str">
        <f t="shared" si="10"/>
        <v/>
      </c>
      <c r="N31" s="1376" t="str">
        <f t="shared" si="11"/>
        <v/>
      </c>
      <c r="O31" s="1376" t="str">
        <f t="shared" si="12"/>
        <v/>
      </c>
      <c r="P31" s="1376" t="str">
        <f t="shared" si="13"/>
        <v/>
      </c>
      <c r="Q31" s="1376" t="str">
        <f t="shared" si="14"/>
        <v/>
      </c>
      <c r="R31" s="1376" t="str">
        <f t="shared" si="15"/>
        <v/>
      </c>
      <c r="S31" s="1393" t="str">
        <f t="shared" si="16"/>
        <v/>
      </c>
      <c r="T31" s="1371"/>
      <c r="U31" s="1389" t="str">
        <f t="shared" si="17"/>
        <v>Emmenthal râpé*</v>
      </c>
      <c r="V31" s="1389" t="str">
        <f t="shared" si="18"/>
        <v>emmenthal râpé*</v>
      </c>
      <c r="W31" s="1389" t="str">
        <f t="shared" si="19"/>
        <v>emmenthal rape*</v>
      </c>
      <c r="X31" s="1389" t="str">
        <f t="shared" si="20"/>
        <v>emmenthal rape*</v>
      </c>
      <c r="Y31" s="1389" t="str">
        <f t="shared" si="21"/>
        <v>emmenthal rape*</v>
      </c>
      <c r="Z31" s="1389" t="str">
        <f t="shared" si="22"/>
        <v xml:space="preserve">emmenthal rape </v>
      </c>
      <c r="AA31" s="1389" t="str">
        <f t="shared" si="23"/>
        <v xml:space="preserve"> emmenthal rape </v>
      </c>
      <c r="AB31" s="1389">
        <f t="shared" si="24"/>
        <v>0</v>
      </c>
      <c r="AC31" s="1389">
        <f t="shared" si="25"/>
        <v>0</v>
      </c>
      <c r="AD31" s="1389">
        <f t="shared" si="26"/>
        <v>0</v>
      </c>
      <c r="AE31" s="1389">
        <f t="shared" si="27"/>
        <v>0</v>
      </c>
      <c r="AF31" s="1389" t="str">
        <f t="shared" si="28"/>
        <v/>
      </c>
      <c r="AG31" s="1389">
        <f t="shared" si="29"/>
        <v>0</v>
      </c>
      <c r="AH31" s="1389">
        <f t="shared" si="30"/>
        <v>0</v>
      </c>
      <c r="AI31" s="1389" t="str">
        <f t="shared" si="31"/>
        <v/>
      </c>
      <c r="AJ31" s="1389">
        <f t="shared" si="32"/>
        <v>0</v>
      </c>
      <c r="AK31" s="1389">
        <f t="shared" si="33"/>
        <v>0</v>
      </c>
      <c r="AL31" s="1389">
        <f t="shared" si="34"/>
        <v>0</v>
      </c>
      <c r="AM31" s="1389" t="str">
        <f t="shared" si="35"/>
        <v/>
      </c>
      <c r="AN31" s="1389">
        <f t="shared" si="36"/>
        <v>0</v>
      </c>
      <c r="AO31" s="1389">
        <f t="shared" si="37"/>
        <v>0</v>
      </c>
      <c r="AP31" s="1389">
        <f t="shared" si="38"/>
        <v>0</v>
      </c>
      <c r="AQ31" s="1389">
        <f t="shared" si="39"/>
        <v>0</v>
      </c>
      <c r="AR31" s="1389">
        <f t="shared" si="40"/>
        <v>0</v>
      </c>
      <c r="AS31" s="1389">
        <f t="shared" si="41"/>
        <v>0</v>
      </c>
      <c r="AT31" s="1389">
        <f t="shared" si="42"/>
        <v>0</v>
      </c>
      <c r="AU31" s="1389">
        <f t="shared" si="43"/>
        <v>0</v>
      </c>
      <c r="AV31" s="1389">
        <f t="shared" si="44"/>
        <v>0</v>
      </c>
      <c r="AW31" s="1389">
        <f t="shared" si="45"/>
        <v>0</v>
      </c>
      <c r="AX31" s="1389">
        <f t="shared" si="46"/>
        <v>0</v>
      </c>
      <c r="AY31" s="1389">
        <f t="shared" si="47"/>
        <v>0</v>
      </c>
      <c r="AZ31" s="1389" t="str">
        <f t="shared" si="48"/>
        <v/>
      </c>
      <c r="BA31" s="1389">
        <f t="shared" si="49"/>
        <v>0</v>
      </c>
      <c r="BB31" s="1389" t="str">
        <f t="shared" si="50"/>
        <v/>
      </c>
      <c r="BC31" s="1389">
        <f t="shared" si="51"/>
        <v>0</v>
      </c>
      <c r="BD31" s="1389">
        <f t="shared" si="52"/>
        <v>0</v>
      </c>
      <c r="BE31" s="1389">
        <f t="shared" si="53"/>
        <v>0</v>
      </c>
      <c r="BF31" s="1389" t="str">
        <f t="shared" si="54"/>
        <v/>
      </c>
      <c r="BG31" s="1389">
        <f t="shared" si="55"/>
        <v>0</v>
      </c>
      <c r="BH31" s="1389">
        <f t="shared" si="56"/>
        <v>2</v>
      </c>
      <c r="BI31" s="1389">
        <f t="shared" si="57"/>
        <v>0</v>
      </c>
      <c r="BJ31" s="1389">
        <f t="shared" si="58"/>
        <v>0</v>
      </c>
      <c r="BK31" s="1389">
        <f t="shared" si="59"/>
        <v>0</v>
      </c>
      <c r="BL31" s="1389">
        <f t="shared" si="60"/>
        <v>0</v>
      </c>
      <c r="BM31" s="1389" t="str">
        <f t="shared" si="61"/>
        <v>X</v>
      </c>
      <c r="BN31" s="1389">
        <f t="shared" si="62"/>
        <v>0</v>
      </c>
      <c r="BO31" s="1389">
        <f t="shared" si="63"/>
        <v>0</v>
      </c>
      <c r="BP31" s="1389">
        <f t="shared" si="64"/>
        <v>0</v>
      </c>
      <c r="BQ31" s="1389" t="str">
        <f t="shared" si="65"/>
        <v/>
      </c>
      <c r="BR31" s="1389">
        <f t="shared" si="66"/>
        <v>0</v>
      </c>
      <c r="BS31" s="1389">
        <f t="shared" si="67"/>
        <v>0</v>
      </c>
      <c r="BT31" s="1389" t="str">
        <f t="shared" si="68"/>
        <v/>
      </c>
      <c r="BU31" s="1389">
        <f t="shared" si="69"/>
        <v>0</v>
      </c>
      <c r="BV31" s="1389">
        <f t="shared" si="70"/>
        <v>0</v>
      </c>
      <c r="BW31" s="1389" t="str">
        <f t="shared" si="71"/>
        <v/>
      </c>
      <c r="BX31" s="1389">
        <f t="shared" si="72"/>
        <v>0</v>
      </c>
      <c r="BY31" s="1389">
        <f t="shared" si="73"/>
        <v>0</v>
      </c>
      <c r="BZ31" s="1389" t="str">
        <f t="shared" si="74"/>
        <v/>
      </c>
      <c r="CA31" s="1389">
        <f t="shared" si="75"/>
        <v>0</v>
      </c>
      <c r="CB31" s="1389">
        <f t="shared" si="76"/>
        <v>0</v>
      </c>
      <c r="CC31" s="1389" t="str">
        <f t="shared" si="77"/>
        <v/>
      </c>
      <c r="CD31" s="1389">
        <f t="shared" si="78"/>
        <v>0</v>
      </c>
      <c r="CE31" s="1389">
        <f t="shared" si="79"/>
        <v>0</v>
      </c>
      <c r="CF31" s="1389" t="str">
        <f t="shared" si="80"/>
        <v/>
      </c>
      <c r="CG31" s="1389">
        <f t="shared" si="81"/>
        <v>0</v>
      </c>
      <c r="CH31" s="1389">
        <f t="shared" si="82"/>
        <v>0</v>
      </c>
      <c r="CI31" s="1389">
        <f t="shared" si="83"/>
        <v>0</v>
      </c>
      <c r="CJ31" s="1389">
        <f t="shared" si="84"/>
        <v>0</v>
      </c>
      <c r="CK31" s="1389">
        <f t="shared" si="85"/>
        <v>0</v>
      </c>
      <c r="CL31" s="1389" t="str">
        <f t="shared" si="86"/>
        <v/>
      </c>
      <c r="CM31" s="1373"/>
      <c r="CN31" s="1372" t="s">
        <v>2052</v>
      </c>
      <c r="CO31" s="1372" t="s">
        <v>1905</v>
      </c>
      <c r="CP31" s="1372" t="s">
        <v>1906</v>
      </c>
      <c r="CQ31" s="1372" t="s">
        <v>2053</v>
      </c>
      <c r="CR31" s="1372" t="s">
        <v>2053</v>
      </c>
      <c r="CS31" s="1372" t="s">
        <v>1908</v>
      </c>
      <c r="CT31" s="1372" t="s">
        <v>1909</v>
      </c>
      <c r="CU31" s="1372" t="s">
        <v>1910</v>
      </c>
      <c r="CV31" s="1376" t="s">
        <v>1911</v>
      </c>
    </row>
    <row r="32" spans="1:100">
      <c r="A32" s="1390">
        <v>26</v>
      </c>
      <c r="B32" s="1372" t="s">
        <v>2054</v>
      </c>
      <c r="C32" s="1391" t="str">
        <f t="shared" si="0"/>
        <v>Parmesan* *</v>
      </c>
      <c r="D32" s="1392" t="str">
        <f t="shared" si="1"/>
        <v>Lait</v>
      </c>
      <c r="E32" s="1376" t="str">
        <f t="shared" si="2"/>
        <v/>
      </c>
      <c r="F32" s="1376" t="str">
        <f t="shared" si="3"/>
        <v/>
      </c>
      <c r="G32" s="1376" t="str">
        <f t="shared" si="4"/>
        <v/>
      </c>
      <c r="H32" s="1376" t="str">
        <f t="shared" si="5"/>
        <v/>
      </c>
      <c r="I32" s="1376" t="str">
        <f t="shared" si="6"/>
        <v/>
      </c>
      <c r="J32" s="1376" t="str">
        <f t="shared" si="7"/>
        <v/>
      </c>
      <c r="K32" s="1376" t="str">
        <f t="shared" si="8"/>
        <v>X</v>
      </c>
      <c r="L32" s="1376" t="str">
        <f t="shared" si="9"/>
        <v/>
      </c>
      <c r="M32" s="1376" t="str">
        <f t="shared" si="10"/>
        <v/>
      </c>
      <c r="N32" s="1376" t="str">
        <f t="shared" si="11"/>
        <v/>
      </c>
      <c r="O32" s="1376" t="str">
        <f t="shared" si="12"/>
        <v/>
      </c>
      <c r="P32" s="1376" t="str">
        <f t="shared" si="13"/>
        <v/>
      </c>
      <c r="Q32" s="1376" t="str">
        <f t="shared" si="14"/>
        <v/>
      </c>
      <c r="R32" s="1376" t="str">
        <f t="shared" si="15"/>
        <v/>
      </c>
      <c r="S32" s="1393" t="str">
        <f t="shared" si="16"/>
        <v/>
      </c>
      <c r="T32" s="1371"/>
      <c r="U32" s="1389" t="str">
        <f t="shared" si="17"/>
        <v>Parmesan*</v>
      </c>
      <c r="V32" s="1389" t="str">
        <f t="shared" si="18"/>
        <v>parmesan*</v>
      </c>
      <c r="W32" s="1389" t="str">
        <f t="shared" si="19"/>
        <v>parmesan*</v>
      </c>
      <c r="X32" s="1389" t="str">
        <f t="shared" si="20"/>
        <v>parmesan*</v>
      </c>
      <c r="Y32" s="1389" t="str">
        <f t="shared" si="21"/>
        <v>parmesan*</v>
      </c>
      <c r="Z32" s="1389" t="str">
        <f t="shared" si="22"/>
        <v xml:space="preserve">parmesan </v>
      </c>
      <c r="AA32" s="1389" t="str">
        <f t="shared" si="23"/>
        <v xml:space="preserve"> parmesan </v>
      </c>
      <c r="AB32" s="1389">
        <f t="shared" si="24"/>
        <v>0</v>
      </c>
      <c r="AC32" s="1389">
        <f t="shared" si="25"/>
        <v>0</v>
      </c>
      <c r="AD32" s="1389">
        <f t="shared" si="26"/>
        <v>0</v>
      </c>
      <c r="AE32" s="1389">
        <f t="shared" si="27"/>
        <v>0</v>
      </c>
      <c r="AF32" s="1389" t="str">
        <f t="shared" si="28"/>
        <v/>
      </c>
      <c r="AG32" s="1389">
        <f t="shared" si="29"/>
        <v>0</v>
      </c>
      <c r="AH32" s="1389">
        <f t="shared" si="30"/>
        <v>0</v>
      </c>
      <c r="AI32" s="1389" t="str">
        <f t="shared" si="31"/>
        <v/>
      </c>
      <c r="AJ32" s="1389">
        <f t="shared" si="32"/>
        <v>0</v>
      </c>
      <c r="AK32" s="1389">
        <f t="shared" si="33"/>
        <v>0</v>
      </c>
      <c r="AL32" s="1389">
        <f t="shared" si="34"/>
        <v>0</v>
      </c>
      <c r="AM32" s="1389" t="str">
        <f t="shared" si="35"/>
        <v/>
      </c>
      <c r="AN32" s="1389">
        <f t="shared" si="36"/>
        <v>0</v>
      </c>
      <c r="AO32" s="1389">
        <f t="shared" si="37"/>
        <v>0</v>
      </c>
      <c r="AP32" s="1389">
        <f t="shared" si="38"/>
        <v>0</v>
      </c>
      <c r="AQ32" s="1389">
        <f t="shared" si="39"/>
        <v>0</v>
      </c>
      <c r="AR32" s="1389">
        <f t="shared" si="40"/>
        <v>0</v>
      </c>
      <c r="AS32" s="1389">
        <f t="shared" si="41"/>
        <v>0</v>
      </c>
      <c r="AT32" s="1389">
        <f t="shared" si="42"/>
        <v>0</v>
      </c>
      <c r="AU32" s="1389">
        <f t="shared" si="43"/>
        <v>0</v>
      </c>
      <c r="AV32" s="1389">
        <f t="shared" si="44"/>
        <v>0</v>
      </c>
      <c r="AW32" s="1389">
        <f t="shared" si="45"/>
        <v>0</v>
      </c>
      <c r="AX32" s="1389">
        <f t="shared" si="46"/>
        <v>0</v>
      </c>
      <c r="AY32" s="1389">
        <f t="shared" si="47"/>
        <v>0</v>
      </c>
      <c r="AZ32" s="1389" t="str">
        <f t="shared" si="48"/>
        <v/>
      </c>
      <c r="BA32" s="1389">
        <f t="shared" si="49"/>
        <v>0</v>
      </c>
      <c r="BB32" s="1389" t="str">
        <f t="shared" si="50"/>
        <v/>
      </c>
      <c r="BC32" s="1389">
        <f t="shared" si="51"/>
        <v>0</v>
      </c>
      <c r="BD32" s="1389">
        <f t="shared" si="52"/>
        <v>0</v>
      </c>
      <c r="BE32" s="1389">
        <f t="shared" si="53"/>
        <v>0</v>
      </c>
      <c r="BF32" s="1389" t="str">
        <f t="shared" si="54"/>
        <v/>
      </c>
      <c r="BG32" s="1389">
        <f t="shared" si="55"/>
        <v>0</v>
      </c>
      <c r="BH32" s="1389">
        <f t="shared" si="56"/>
        <v>1</v>
      </c>
      <c r="BI32" s="1389">
        <f t="shared" si="57"/>
        <v>0</v>
      </c>
      <c r="BJ32" s="1389">
        <f t="shared" si="58"/>
        <v>0</v>
      </c>
      <c r="BK32" s="1389">
        <f t="shared" si="59"/>
        <v>0</v>
      </c>
      <c r="BL32" s="1389">
        <f t="shared" si="60"/>
        <v>0</v>
      </c>
      <c r="BM32" s="1389" t="str">
        <f t="shared" si="61"/>
        <v>X</v>
      </c>
      <c r="BN32" s="1389">
        <f t="shared" si="62"/>
        <v>0</v>
      </c>
      <c r="BO32" s="1389">
        <f t="shared" si="63"/>
        <v>0</v>
      </c>
      <c r="BP32" s="1389">
        <f t="shared" si="64"/>
        <v>0</v>
      </c>
      <c r="BQ32" s="1389" t="str">
        <f t="shared" si="65"/>
        <v/>
      </c>
      <c r="BR32" s="1389">
        <f t="shared" si="66"/>
        <v>0</v>
      </c>
      <c r="BS32" s="1389">
        <f t="shared" si="67"/>
        <v>0</v>
      </c>
      <c r="BT32" s="1389" t="str">
        <f t="shared" si="68"/>
        <v/>
      </c>
      <c r="BU32" s="1389">
        <f t="shared" si="69"/>
        <v>0</v>
      </c>
      <c r="BV32" s="1389">
        <f t="shared" si="70"/>
        <v>0</v>
      </c>
      <c r="BW32" s="1389" t="str">
        <f t="shared" si="71"/>
        <v/>
      </c>
      <c r="BX32" s="1389">
        <f t="shared" si="72"/>
        <v>0</v>
      </c>
      <c r="BY32" s="1389">
        <f t="shared" si="73"/>
        <v>0</v>
      </c>
      <c r="BZ32" s="1389" t="str">
        <f t="shared" si="74"/>
        <v/>
      </c>
      <c r="CA32" s="1389">
        <f t="shared" si="75"/>
        <v>0</v>
      </c>
      <c r="CB32" s="1389">
        <f t="shared" si="76"/>
        <v>0</v>
      </c>
      <c r="CC32" s="1389" t="str">
        <f t="shared" si="77"/>
        <v/>
      </c>
      <c r="CD32" s="1389">
        <f t="shared" si="78"/>
        <v>0</v>
      </c>
      <c r="CE32" s="1389">
        <f t="shared" si="79"/>
        <v>0</v>
      </c>
      <c r="CF32" s="1389" t="str">
        <f t="shared" si="80"/>
        <v/>
      </c>
      <c r="CG32" s="1389">
        <f t="shared" si="81"/>
        <v>0</v>
      </c>
      <c r="CH32" s="1389">
        <f t="shared" si="82"/>
        <v>0</v>
      </c>
      <c r="CI32" s="1389">
        <f t="shared" si="83"/>
        <v>0</v>
      </c>
      <c r="CJ32" s="1389">
        <f t="shared" si="84"/>
        <v>0</v>
      </c>
      <c r="CK32" s="1389">
        <f t="shared" si="85"/>
        <v>0</v>
      </c>
      <c r="CL32" s="1389" t="str">
        <f t="shared" si="86"/>
        <v/>
      </c>
      <c r="CM32" s="1373"/>
      <c r="CN32" s="1372" t="s">
        <v>2055</v>
      </c>
      <c r="CO32" s="1372" t="s">
        <v>1905</v>
      </c>
      <c r="CP32" s="1372" t="s">
        <v>1906</v>
      </c>
      <c r="CQ32" s="1372" t="s">
        <v>2056</v>
      </c>
      <c r="CR32" s="1372" t="s">
        <v>2056</v>
      </c>
      <c r="CS32" s="1372" t="s">
        <v>1908</v>
      </c>
      <c r="CT32" s="1372" t="s">
        <v>1909</v>
      </c>
      <c r="CU32" s="1372" t="s">
        <v>1910</v>
      </c>
      <c r="CV32" s="1376" t="s">
        <v>1911</v>
      </c>
    </row>
    <row r="33" spans="1:100">
      <c r="A33" s="1390">
        <v>27</v>
      </c>
      <c r="C33" s="1391" t="str">
        <f t="shared" si="0"/>
        <v/>
      </c>
      <c r="D33" s="1392" t="str">
        <f t="shared" si="1"/>
        <v/>
      </c>
      <c r="E33" s="1376" t="str">
        <f t="shared" si="2"/>
        <v/>
      </c>
      <c r="F33" s="1376" t="str">
        <f t="shared" si="3"/>
        <v/>
      </c>
      <c r="G33" s="1376" t="str">
        <f t="shared" si="4"/>
        <v/>
      </c>
      <c r="H33" s="1376" t="str">
        <f t="shared" si="5"/>
        <v/>
      </c>
      <c r="I33" s="1376" t="str">
        <f t="shared" si="6"/>
        <v/>
      </c>
      <c r="J33" s="1376" t="str">
        <f t="shared" si="7"/>
        <v/>
      </c>
      <c r="K33" s="1376" t="str">
        <f t="shared" si="8"/>
        <v/>
      </c>
      <c r="L33" s="1376" t="str">
        <f t="shared" si="9"/>
        <v/>
      </c>
      <c r="M33" s="1376" t="str">
        <f t="shared" si="10"/>
        <v/>
      </c>
      <c r="N33" s="1376" t="str">
        <f t="shared" si="11"/>
        <v/>
      </c>
      <c r="O33" s="1376" t="str">
        <f t="shared" si="12"/>
        <v/>
      </c>
      <c r="P33" s="1376" t="str">
        <f t="shared" si="13"/>
        <v/>
      </c>
      <c r="Q33" s="1376" t="str">
        <f t="shared" si="14"/>
        <v/>
      </c>
      <c r="R33" s="1376" t="str">
        <f t="shared" si="15"/>
        <v/>
      </c>
      <c r="S33" s="1393" t="str">
        <f t="shared" si="16"/>
        <v/>
      </c>
      <c r="T33" s="1371"/>
      <c r="U33" s="1389" t="str">
        <f t="shared" si="17"/>
        <v/>
      </c>
      <c r="V33" s="1389" t="str">
        <f t="shared" si="18"/>
        <v/>
      </c>
      <c r="W33" s="1389" t="str">
        <f t="shared" si="19"/>
        <v/>
      </c>
      <c r="X33" s="1389" t="str">
        <f t="shared" si="20"/>
        <v/>
      </c>
      <c r="Y33" s="1389" t="str">
        <f t="shared" si="21"/>
        <v/>
      </c>
      <c r="Z33" s="1389" t="str">
        <f t="shared" si="22"/>
        <v/>
      </c>
      <c r="AA33" s="1389" t="str">
        <f t="shared" si="23"/>
        <v xml:space="preserve">  </v>
      </c>
      <c r="AB33" s="1389" t="str">
        <f t="shared" si="24"/>
        <v/>
      </c>
      <c r="AC33" s="1389" t="str">
        <f t="shared" si="25"/>
        <v/>
      </c>
      <c r="AD33" s="1389" t="str">
        <f t="shared" si="26"/>
        <v/>
      </c>
      <c r="AE33" s="1389" t="str">
        <f t="shared" si="27"/>
        <v/>
      </c>
      <c r="AF33" s="1389" t="str">
        <f t="shared" si="28"/>
        <v/>
      </c>
      <c r="AG33" s="1389" t="str">
        <f t="shared" si="29"/>
        <v/>
      </c>
      <c r="AH33" s="1389" t="str">
        <f t="shared" si="30"/>
        <v/>
      </c>
      <c r="AI33" s="1389" t="str">
        <f t="shared" si="31"/>
        <v/>
      </c>
      <c r="AJ33" s="1389" t="str">
        <f t="shared" si="32"/>
        <v/>
      </c>
      <c r="AK33" s="1389" t="str">
        <f t="shared" si="33"/>
        <v/>
      </c>
      <c r="AL33" s="1389" t="str">
        <f t="shared" si="34"/>
        <v/>
      </c>
      <c r="AM33" s="1389" t="str">
        <f t="shared" si="35"/>
        <v/>
      </c>
      <c r="AN33" s="1389" t="str">
        <f t="shared" si="36"/>
        <v/>
      </c>
      <c r="AO33" s="1389" t="str">
        <f t="shared" si="37"/>
        <v/>
      </c>
      <c r="AP33" s="1389" t="str">
        <f t="shared" si="38"/>
        <v/>
      </c>
      <c r="AQ33" s="1389" t="str">
        <f t="shared" si="39"/>
        <v/>
      </c>
      <c r="AR33" s="1389" t="str">
        <f t="shared" si="40"/>
        <v/>
      </c>
      <c r="AS33" s="1389" t="str">
        <f t="shared" si="41"/>
        <v/>
      </c>
      <c r="AT33" s="1389" t="str">
        <f t="shared" si="42"/>
        <v/>
      </c>
      <c r="AU33" s="1389" t="str">
        <f t="shared" si="43"/>
        <v/>
      </c>
      <c r="AV33" s="1389" t="str">
        <f t="shared" si="44"/>
        <v/>
      </c>
      <c r="AW33" s="1389" t="str">
        <f t="shared" si="45"/>
        <v/>
      </c>
      <c r="AX33" s="1389" t="str">
        <f t="shared" si="46"/>
        <v/>
      </c>
      <c r="AY33" s="1389" t="str">
        <f t="shared" si="47"/>
        <v/>
      </c>
      <c r="AZ33" s="1389" t="str">
        <f t="shared" si="48"/>
        <v/>
      </c>
      <c r="BA33" s="1389" t="str">
        <f t="shared" si="49"/>
        <v/>
      </c>
      <c r="BB33" s="1389" t="str">
        <f t="shared" si="50"/>
        <v/>
      </c>
      <c r="BC33" s="1389" t="str">
        <f t="shared" si="51"/>
        <v/>
      </c>
      <c r="BD33" s="1389" t="str">
        <f t="shared" si="52"/>
        <v/>
      </c>
      <c r="BE33" s="1389" t="str">
        <f t="shared" si="53"/>
        <v/>
      </c>
      <c r="BF33" s="1389" t="str">
        <f t="shared" si="54"/>
        <v/>
      </c>
      <c r="BG33" s="1389" t="str">
        <f t="shared" si="55"/>
        <v/>
      </c>
      <c r="BH33" s="1389" t="str">
        <f t="shared" si="56"/>
        <v/>
      </c>
      <c r="BI33" s="1389" t="str">
        <f t="shared" si="57"/>
        <v/>
      </c>
      <c r="BJ33" s="1389" t="str">
        <f t="shared" si="58"/>
        <v/>
      </c>
      <c r="BK33" s="1389" t="str">
        <f t="shared" si="59"/>
        <v/>
      </c>
      <c r="BL33" s="1389" t="str">
        <f t="shared" si="60"/>
        <v/>
      </c>
      <c r="BM33" s="1389" t="str">
        <f t="shared" si="61"/>
        <v/>
      </c>
      <c r="BN33" s="1389" t="str">
        <f t="shared" si="62"/>
        <v/>
      </c>
      <c r="BO33" s="1389" t="str">
        <f t="shared" si="63"/>
        <v/>
      </c>
      <c r="BP33" s="1389" t="str">
        <f t="shared" si="64"/>
        <v/>
      </c>
      <c r="BQ33" s="1389" t="str">
        <f t="shared" si="65"/>
        <v/>
      </c>
      <c r="BR33" s="1389" t="str">
        <f t="shared" si="66"/>
        <v/>
      </c>
      <c r="BS33" s="1389" t="str">
        <f t="shared" si="67"/>
        <v/>
      </c>
      <c r="BT33" s="1389" t="str">
        <f t="shared" si="68"/>
        <v/>
      </c>
      <c r="BU33" s="1389" t="str">
        <f t="shared" si="69"/>
        <v/>
      </c>
      <c r="BV33" s="1389" t="str">
        <f t="shared" si="70"/>
        <v/>
      </c>
      <c r="BW33" s="1389" t="str">
        <f t="shared" si="71"/>
        <v/>
      </c>
      <c r="BX33" s="1389" t="str">
        <f t="shared" si="72"/>
        <v/>
      </c>
      <c r="BY33" s="1389" t="str">
        <f t="shared" si="73"/>
        <v/>
      </c>
      <c r="BZ33" s="1389" t="str">
        <f t="shared" si="74"/>
        <v/>
      </c>
      <c r="CA33" s="1389" t="str">
        <f t="shared" si="75"/>
        <v/>
      </c>
      <c r="CB33" s="1389" t="str">
        <f t="shared" si="76"/>
        <v/>
      </c>
      <c r="CC33" s="1389" t="str">
        <f t="shared" si="77"/>
        <v/>
      </c>
      <c r="CD33" s="1389" t="str">
        <f t="shared" si="78"/>
        <v/>
      </c>
      <c r="CE33" s="1389" t="str">
        <f t="shared" si="79"/>
        <v/>
      </c>
      <c r="CF33" s="1389" t="str">
        <f t="shared" si="80"/>
        <v/>
      </c>
      <c r="CG33" s="1389" t="str">
        <f t="shared" si="81"/>
        <v/>
      </c>
      <c r="CH33" s="1389" t="str">
        <f t="shared" si="82"/>
        <v/>
      </c>
      <c r="CI33" s="1389" t="str">
        <f t="shared" si="83"/>
        <v/>
      </c>
      <c r="CJ33" s="1389" t="str">
        <f t="shared" si="84"/>
        <v/>
      </c>
      <c r="CK33" s="1389" t="str">
        <f t="shared" si="85"/>
        <v/>
      </c>
      <c r="CL33" s="1389" t="str">
        <f t="shared" si="86"/>
        <v/>
      </c>
      <c r="CM33" s="1373"/>
      <c r="CN33" s="1372" t="s">
        <v>2057</v>
      </c>
      <c r="CO33" s="1372" t="s">
        <v>1905</v>
      </c>
      <c r="CP33" s="1372" t="s">
        <v>1906</v>
      </c>
      <c r="CQ33" s="1372" t="s">
        <v>2058</v>
      </c>
      <c r="CR33" s="1372" t="s">
        <v>2059</v>
      </c>
      <c r="CS33" s="1372" t="s">
        <v>1908</v>
      </c>
      <c r="CT33" s="1372" t="s">
        <v>1909</v>
      </c>
      <c r="CU33" s="1372" t="s">
        <v>1910</v>
      </c>
      <c r="CV33" s="1376" t="s">
        <v>1911</v>
      </c>
    </row>
    <row r="34" spans="1:100">
      <c r="A34" s="1390">
        <v>28</v>
      </c>
      <c r="B34" s="1372" t="s">
        <v>1991</v>
      </c>
      <c r="C34" s="1391" t="str">
        <f t="shared" si="0"/>
        <v>Beurre *</v>
      </c>
      <c r="D34" s="1392" t="str">
        <f t="shared" si="1"/>
        <v>Lait</v>
      </c>
      <c r="E34" s="1376" t="str">
        <f t="shared" si="2"/>
        <v/>
      </c>
      <c r="F34" s="1376" t="str">
        <f t="shared" si="3"/>
        <v/>
      </c>
      <c r="G34" s="1376" t="str">
        <f t="shared" si="4"/>
        <v/>
      </c>
      <c r="H34" s="1376" t="str">
        <f t="shared" si="5"/>
        <v/>
      </c>
      <c r="I34" s="1376" t="str">
        <f t="shared" si="6"/>
        <v/>
      </c>
      <c r="J34" s="1376" t="str">
        <f t="shared" si="7"/>
        <v/>
      </c>
      <c r="K34" s="1376" t="str">
        <f t="shared" si="8"/>
        <v>X</v>
      </c>
      <c r="L34" s="1376" t="str">
        <f t="shared" si="9"/>
        <v/>
      </c>
      <c r="M34" s="1376" t="str">
        <f t="shared" si="10"/>
        <v/>
      </c>
      <c r="N34" s="1376" t="str">
        <f t="shared" si="11"/>
        <v/>
      </c>
      <c r="O34" s="1376" t="str">
        <f t="shared" si="12"/>
        <v/>
      </c>
      <c r="P34" s="1376" t="str">
        <f t="shared" si="13"/>
        <v/>
      </c>
      <c r="Q34" s="1376" t="str">
        <f t="shared" si="14"/>
        <v/>
      </c>
      <c r="R34" s="1376" t="str">
        <f t="shared" si="15"/>
        <v/>
      </c>
      <c r="S34" s="1393" t="str">
        <f t="shared" si="16"/>
        <v/>
      </c>
      <c r="T34" s="1371"/>
      <c r="U34" s="1389" t="str">
        <f t="shared" si="17"/>
        <v>Beurre</v>
      </c>
      <c r="V34" s="1389" t="str">
        <f t="shared" si="18"/>
        <v>beurre</v>
      </c>
      <c r="W34" s="1389" t="str">
        <f t="shared" si="19"/>
        <v>beurre</v>
      </c>
      <c r="X34" s="1389" t="str">
        <f t="shared" si="20"/>
        <v>beurre</v>
      </c>
      <c r="Y34" s="1389" t="str">
        <f t="shared" si="21"/>
        <v>beurre</v>
      </c>
      <c r="Z34" s="1389" t="str">
        <f t="shared" si="22"/>
        <v>beurre</v>
      </c>
      <c r="AA34" s="1389" t="str">
        <f t="shared" si="23"/>
        <v xml:space="preserve"> beurre </v>
      </c>
      <c r="AB34" s="1389">
        <f t="shared" si="24"/>
        <v>0</v>
      </c>
      <c r="AC34" s="1389">
        <f t="shared" si="25"/>
        <v>0</v>
      </c>
      <c r="AD34" s="1389">
        <f t="shared" si="26"/>
        <v>0</v>
      </c>
      <c r="AE34" s="1389">
        <f t="shared" si="27"/>
        <v>0</v>
      </c>
      <c r="AF34" s="1389" t="str">
        <f t="shared" si="28"/>
        <v/>
      </c>
      <c r="AG34" s="1389">
        <f t="shared" si="29"/>
        <v>0</v>
      </c>
      <c r="AH34" s="1389">
        <f t="shared" si="30"/>
        <v>0</v>
      </c>
      <c r="AI34" s="1389" t="str">
        <f t="shared" si="31"/>
        <v/>
      </c>
      <c r="AJ34" s="1389">
        <f t="shared" si="32"/>
        <v>0</v>
      </c>
      <c r="AK34" s="1389">
        <f t="shared" si="33"/>
        <v>0</v>
      </c>
      <c r="AL34" s="1389">
        <f t="shared" si="34"/>
        <v>0</v>
      </c>
      <c r="AM34" s="1389" t="str">
        <f t="shared" si="35"/>
        <v/>
      </c>
      <c r="AN34" s="1389">
        <f t="shared" si="36"/>
        <v>0</v>
      </c>
      <c r="AO34" s="1389">
        <f t="shared" si="37"/>
        <v>0</v>
      </c>
      <c r="AP34" s="1389">
        <f t="shared" si="38"/>
        <v>0</v>
      </c>
      <c r="AQ34" s="1389">
        <f t="shared" si="39"/>
        <v>0</v>
      </c>
      <c r="AR34" s="1389">
        <f t="shared" si="40"/>
        <v>0</v>
      </c>
      <c r="AS34" s="1389">
        <f t="shared" si="41"/>
        <v>0</v>
      </c>
      <c r="AT34" s="1389">
        <f t="shared" si="42"/>
        <v>0</v>
      </c>
      <c r="AU34" s="1389">
        <f t="shared" si="43"/>
        <v>0</v>
      </c>
      <c r="AV34" s="1389">
        <f t="shared" si="44"/>
        <v>0</v>
      </c>
      <c r="AW34" s="1389">
        <f t="shared" si="45"/>
        <v>0</v>
      </c>
      <c r="AX34" s="1389">
        <f t="shared" si="46"/>
        <v>0</v>
      </c>
      <c r="AY34" s="1389">
        <f t="shared" si="47"/>
        <v>0</v>
      </c>
      <c r="AZ34" s="1389" t="str">
        <f t="shared" si="48"/>
        <v/>
      </c>
      <c r="BA34" s="1389">
        <f t="shared" si="49"/>
        <v>0</v>
      </c>
      <c r="BB34" s="1389" t="str">
        <f t="shared" si="50"/>
        <v/>
      </c>
      <c r="BC34" s="1389">
        <f t="shared" si="51"/>
        <v>0</v>
      </c>
      <c r="BD34" s="1389">
        <f t="shared" si="52"/>
        <v>0</v>
      </c>
      <c r="BE34" s="1389">
        <f t="shared" si="53"/>
        <v>0</v>
      </c>
      <c r="BF34" s="1389" t="str">
        <f t="shared" si="54"/>
        <v/>
      </c>
      <c r="BG34" s="1389">
        <f t="shared" si="55"/>
        <v>1</v>
      </c>
      <c r="BH34" s="1389">
        <f t="shared" si="56"/>
        <v>0</v>
      </c>
      <c r="BI34" s="1389">
        <f t="shared" si="57"/>
        <v>0</v>
      </c>
      <c r="BJ34" s="1389">
        <f t="shared" si="58"/>
        <v>0</v>
      </c>
      <c r="BK34" s="1389">
        <f t="shared" si="59"/>
        <v>0</v>
      </c>
      <c r="BL34" s="1389">
        <f t="shared" si="60"/>
        <v>0</v>
      </c>
      <c r="BM34" s="1389" t="str">
        <f t="shared" si="61"/>
        <v>X</v>
      </c>
      <c r="BN34" s="1389">
        <f t="shared" si="62"/>
        <v>0</v>
      </c>
      <c r="BO34" s="1389">
        <f t="shared" si="63"/>
        <v>0</v>
      </c>
      <c r="BP34" s="1389">
        <f t="shared" si="64"/>
        <v>0</v>
      </c>
      <c r="BQ34" s="1389" t="str">
        <f t="shared" si="65"/>
        <v/>
      </c>
      <c r="BR34" s="1389">
        <f t="shared" si="66"/>
        <v>0</v>
      </c>
      <c r="BS34" s="1389">
        <f t="shared" si="67"/>
        <v>0</v>
      </c>
      <c r="BT34" s="1389" t="str">
        <f t="shared" si="68"/>
        <v/>
      </c>
      <c r="BU34" s="1389">
        <f t="shared" si="69"/>
        <v>0</v>
      </c>
      <c r="BV34" s="1389">
        <f t="shared" si="70"/>
        <v>0</v>
      </c>
      <c r="BW34" s="1389" t="str">
        <f t="shared" si="71"/>
        <v/>
      </c>
      <c r="BX34" s="1389">
        <f t="shared" si="72"/>
        <v>0</v>
      </c>
      <c r="BY34" s="1389">
        <f t="shared" si="73"/>
        <v>0</v>
      </c>
      <c r="BZ34" s="1389" t="str">
        <f t="shared" si="74"/>
        <v/>
      </c>
      <c r="CA34" s="1389">
        <f t="shared" si="75"/>
        <v>0</v>
      </c>
      <c r="CB34" s="1389">
        <f t="shared" si="76"/>
        <v>0</v>
      </c>
      <c r="CC34" s="1389" t="str">
        <f t="shared" si="77"/>
        <v/>
      </c>
      <c r="CD34" s="1389">
        <f t="shared" si="78"/>
        <v>0</v>
      </c>
      <c r="CE34" s="1389">
        <f t="shared" si="79"/>
        <v>0</v>
      </c>
      <c r="CF34" s="1389" t="str">
        <f t="shared" si="80"/>
        <v/>
      </c>
      <c r="CG34" s="1389">
        <f t="shared" si="81"/>
        <v>0</v>
      </c>
      <c r="CH34" s="1389">
        <f t="shared" si="82"/>
        <v>0</v>
      </c>
      <c r="CI34" s="1389">
        <f t="shared" si="83"/>
        <v>0</v>
      </c>
      <c r="CJ34" s="1389">
        <f t="shared" si="84"/>
        <v>0</v>
      </c>
      <c r="CK34" s="1389">
        <f t="shared" si="85"/>
        <v>0</v>
      </c>
      <c r="CL34" s="1389" t="str">
        <f t="shared" si="86"/>
        <v/>
      </c>
      <c r="CM34" s="1373"/>
      <c r="CN34" s="1372" t="s">
        <v>2060</v>
      </c>
      <c r="CO34" s="1372" t="s">
        <v>1905</v>
      </c>
      <c r="CP34" s="1372" t="s">
        <v>1906</v>
      </c>
      <c r="CQ34" s="1372" t="s">
        <v>2061</v>
      </c>
      <c r="CR34" s="1372" t="s">
        <v>2062</v>
      </c>
      <c r="CS34" s="1372" t="s">
        <v>1908</v>
      </c>
      <c r="CT34" s="1372" t="s">
        <v>1909</v>
      </c>
      <c r="CU34" s="1372" t="s">
        <v>1910</v>
      </c>
      <c r="CV34" s="1376" t="s">
        <v>1911</v>
      </c>
    </row>
    <row r="35" spans="1:100">
      <c r="A35" s="1390">
        <v>29</v>
      </c>
      <c r="B35" s="1372" t="s">
        <v>2063</v>
      </c>
      <c r="C35" s="1391" t="str">
        <f t="shared" si="0"/>
        <v>Œufs pasteurisés *</v>
      </c>
      <c r="D35" s="1392" t="str">
        <f t="shared" si="1"/>
        <v>Œufs</v>
      </c>
      <c r="E35" s="1376" t="str">
        <f t="shared" si="2"/>
        <v/>
      </c>
      <c r="F35" s="1376" t="str">
        <f t="shared" si="3"/>
        <v/>
      </c>
      <c r="G35" s="1376" t="str">
        <f t="shared" si="4"/>
        <v>X</v>
      </c>
      <c r="H35" s="1376" t="str">
        <f t="shared" si="5"/>
        <v/>
      </c>
      <c r="I35" s="1376" t="str">
        <f t="shared" si="6"/>
        <v/>
      </c>
      <c r="J35" s="1376" t="str">
        <f t="shared" si="7"/>
        <v/>
      </c>
      <c r="K35" s="1376" t="str">
        <f t="shared" si="8"/>
        <v/>
      </c>
      <c r="L35" s="1376" t="str">
        <f t="shared" si="9"/>
        <v/>
      </c>
      <c r="M35" s="1376" t="str">
        <f t="shared" si="10"/>
        <v/>
      </c>
      <c r="N35" s="1376" t="str">
        <f t="shared" si="11"/>
        <v/>
      </c>
      <c r="O35" s="1376" t="str">
        <f t="shared" si="12"/>
        <v/>
      </c>
      <c r="P35" s="1376" t="str">
        <f t="shared" si="13"/>
        <v/>
      </c>
      <c r="Q35" s="1376" t="str">
        <f t="shared" si="14"/>
        <v/>
      </c>
      <c r="R35" s="1376" t="str">
        <f t="shared" si="15"/>
        <v/>
      </c>
      <c r="S35" s="1393" t="str">
        <f t="shared" si="16"/>
        <v/>
      </c>
      <c r="T35" s="1371"/>
      <c r="U35" s="1389" t="str">
        <f t="shared" si="17"/>
        <v>Œufs pasteurisés</v>
      </c>
      <c r="V35" s="1389" t="str">
        <f t="shared" si="18"/>
        <v>œufs pasteurisés</v>
      </c>
      <c r="W35" s="1389" t="str">
        <f t="shared" si="19"/>
        <v>oeufs pasteurises</v>
      </c>
      <c r="X35" s="1389" t="str">
        <f t="shared" si="20"/>
        <v>oeufs pasteurises</v>
      </c>
      <c r="Y35" s="1389" t="str">
        <f t="shared" si="21"/>
        <v>oeufs pasteurises</v>
      </c>
      <c r="Z35" s="1389" t="str">
        <f t="shared" si="22"/>
        <v>oeufs pasteurises</v>
      </c>
      <c r="AA35" s="1389" t="str">
        <f t="shared" si="23"/>
        <v xml:space="preserve"> oeufs pasteurises </v>
      </c>
      <c r="AB35" s="1389">
        <f t="shared" si="24"/>
        <v>0</v>
      </c>
      <c r="AC35" s="1389">
        <f t="shared" si="25"/>
        <v>0</v>
      </c>
      <c r="AD35" s="1389">
        <f t="shared" si="26"/>
        <v>0</v>
      </c>
      <c r="AE35" s="1389">
        <f t="shared" si="27"/>
        <v>0</v>
      </c>
      <c r="AF35" s="1389" t="str">
        <f t="shared" si="28"/>
        <v/>
      </c>
      <c r="AG35" s="1389">
        <f t="shared" si="29"/>
        <v>0</v>
      </c>
      <c r="AH35" s="1389">
        <f t="shared" si="30"/>
        <v>0</v>
      </c>
      <c r="AI35" s="1389" t="str">
        <f t="shared" si="31"/>
        <v/>
      </c>
      <c r="AJ35" s="1389">
        <f t="shared" si="32"/>
        <v>1</v>
      </c>
      <c r="AK35" s="1389">
        <f t="shared" si="33"/>
        <v>0</v>
      </c>
      <c r="AL35" s="1389">
        <f t="shared" si="34"/>
        <v>0</v>
      </c>
      <c r="AM35" s="1389" t="str">
        <f t="shared" si="35"/>
        <v>X</v>
      </c>
      <c r="AN35" s="1389">
        <f t="shared" si="36"/>
        <v>0</v>
      </c>
      <c r="AO35" s="1389">
        <f t="shared" si="37"/>
        <v>0</v>
      </c>
      <c r="AP35" s="1389">
        <f t="shared" si="38"/>
        <v>0</v>
      </c>
      <c r="AQ35" s="1389">
        <f t="shared" si="39"/>
        <v>0</v>
      </c>
      <c r="AR35" s="1389">
        <f t="shared" si="40"/>
        <v>0</v>
      </c>
      <c r="AS35" s="1389">
        <f t="shared" si="41"/>
        <v>0</v>
      </c>
      <c r="AT35" s="1389">
        <f t="shared" si="42"/>
        <v>0</v>
      </c>
      <c r="AU35" s="1389">
        <f t="shared" si="43"/>
        <v>0</v>
      </c>
      <c r="AV35" s="1389">
        <f t="shared" si="44"/>
        <v>0</v>
      </c>
      <c r="AW35" s="1389">
        <f t="shared" si="45"/>
        <v>0</v>
      </c>
      <c r="AX35" s="1389">
        <f t="shared" si="46"/>
        <v>0</v>
      </c>
      <c r="AY35" s="1389">
        <f t="shared" si="47"/>
        <v>0</v>
      </c>
      <c r="AZ35" s="1389" t="str">
        <f t="shared" si="48"/>
        <v/>
      </c>
      <c r="BA35" s="1389">
        <f t="shared" si="49"/>
        <v>0</v>
      </c>
      <c r="BB35" s="1389" t="str">
        <f t="shared" si="50"/>
        <v/>
      </c>
      <c r="BC35" s="1389">
        <f t="shared" si="51"/>
        <v>0</v>
      </c>
      <c r="BD35" s="1389">
        <f t="shared" si="52"/>
        <v>0</v>
      </c>
      <c r="BE35" s="1389">
        <f t="shared" si="53"/>
        <v>0</v>
      </c>
      <c r="BF35" s="1389" t="str">
        <f t="shared" si="54"/>
        <v/>
      </c>
      <c r="BG35" s="1389">
        <f t="shared" si="55"/>
        <v>0</v>
      </c>
      <c r="BH35" s="1389">
        <f t="shared" si="56"/>
        <v>0</v>
      </c>
      <c r="BI35" s="1389">
        <f t="shared" si="57"/>
        <v>0</v>
      </c>
      <c r="BJ35" s="1389">
        <f t="shared" si="58"/>
        <v>0</v>
      </c>
      <c r="BK35" s="1389">
        <f t="shared" si="59"/>
        <v>0</v>
      </c>
      <c r="BL35" s="1389">
        <f t="shared" si="60"/>
        <v>0</v>
      </c>
      <c r="BM35" s="1389" t="str">
        <f t="shared" si="61"/>
        <v/>
      </c>
      <c r="BN35" s="1389">
        <f t="shared" si="62"/>
        <v>0</v>
      </c>
      <c r="BO35" s="1389">
        <f t="shared" si="63"/>
        <v>0</v>
      </c>
      <c r="BP35" s="1389">
        <f t="shared" si="64"/>
        <v>0</v>
      </c>
      <c r="BQ35" s="1389" t="str">
        <f t="shared" si="65"/>
        <v/>
      </c>
      <c r="BR35" s="1389">
        <f t="shared" si="66"/>
        <v>0</v>
      </c>
      <c r="BS35" s="1389">
        <f t="shared" si="67"/>
        <v>0</v>
      </c>
      <c r="BT35" s="1389" t="str">
        <f t="shared" si="68"/>
        <v/>
      </c>
      <c r="BU35" s="1389">
        <f t="shared" si="69"/>
        <v>0</v>
      </c>
      <c r="BV35" s="1389">
        <f t="shared" si="70"/>
        <v>0</v>
      </c>
      <c r="BW35" s="1389" t="str">
        <f t="shared" si="71"/>
        <v/>
      </c>
      <c r="BX35" s="1389">
        <f t="shared" si="72"/>
        <v>0</v>
      </c>
      <c r="BY35" s="1389">
        <f t="shared" si="73"/>
        <v>0</v>
      </c>
      <c r="BZ35" s="1389" t="str">
        <f t="shared" si="74"/>
        <v/>
      </c>
      <c r="CA35" s="1389">
        <f t="shared" si="75"/>
        <v>0</v>
      </c>
      <c r="CB35" s="1389">
        <f t="shared" si="76"/>
        <v>0</v>
      </c>
      <c r="CC35" s="1389" t="str">
        <f t="shared" si="77"/>
        <v/>
      </c>
      <c r="CD35" s="1389">
        <f t="shared" si="78"/>
        <v>0</v>
      </c>
      <c r="CE35" s="1389">
        <f t="shared" si="79"/>
        <v>0</v>
      </c>
      <c r="CF35" s="1389" t="str">
        <f t="shared" si="80"/>
        <v/>
      </c>
      <c r="CG35" s="1389">
        <f t="shared" si="81"/>
        <v>0</v>
      </c>
      <c r="CH35" s="1389">
        <f t="shared" si="82"/>
        <v>0</v>
      </c>
      <c r="CI35" s="1389">
        <f t="shared" si="83"/>
        <v>0</v>
      </c>
      <c r="CJ35" s="1389">
        <f t="shared" si="84"/>
        <v>0</v>
      </c>
      <c r="CK35" s="1389">
        <f t="shared" si="85"/>
        <v>0</v>
      </c>
      <c r="CL35" s="1389" t="str">
        <f t="shared" si="86"/>
        <v/>
      </c>
      <c r="CM35" s="1373"/>
      <c r="CN35" s="1372" t="s">
        <v>2064</v>
      </c>
      <c r="CO35" s="1372" t="s">
        <v>1905</v>
      </c>
      <c r="CP35" s="1372" t="s">
        <v>1906</v>
      </c>
      <c r="CQ35" s="1372" t="s">
        <v>2065</v>
      </c>
      <c r="CR35" s="1372" t="s">
        <v>2065</v>
      </c>
      <c r="CS35" s="1372" t="s">
        <v>1908</v>
      </c>
      <c r="CT35" s="1372" t="s">
        <v>1909</v>
      </c>
      <c r="CU35" s="1372" t="s">
        <v>1910</v>
      </c>
      <c r="CV35" s="1376" t="s">
        <v>1911</v>
      </c>
    </row>
    <row r="36" spans="1:100">
      <c r="A36" s="1390">
        <v>30</v>
      </c>
      <c r="B36" s="1372" t="s">
        <v>2066</v>
      </c>
      <c r="C36" s="1391" t="str">
        <f t="shared" si="0"/>
        <v>Levure biologique</v>
      </c>
      <c r="D36" s="1392" t="str">
        <f t="shared" si="1"/>
        <v/>
      </c>
      <c r="E36" s="1376" t="str">
        <f t="shared" si="2"/>
        <v/>
      </c>
      <c r="F36" s="1376" t="str">
        <f t="shared" si="3"/>
        <v/>
      </c>
      <c r="G36" s="1376" t="str">
        <f t="shared" si="4"/>
        <v/>
      </c>
      <c r="H36" s="1376" t="str">
        <f t="shared" si="5"/>
        <v/>
      </c>
      <c r="I36" s="1376" t="str">
        <f t="shared" si="6"/>
        <v/>
      </c>
      <c r="J36" s="1376" t="str">
        <f t="shared" si="7"/>
        <v/>
      </c>
      <c r="K36" s="1376" t="str">
        <f t="shared" si="8"/>
        <v/>
      </c>
      <c r="L36" s="1376" t="str">
        <f t="shared" si="9"/>
        <v/>
      </c>
      <c r="M36" s="1376" t="str">
        <f t="shared" si="10"/>
        <v/>
      </c>
      <c r="N36" s="1376" t="str">
        <f t="shared" si="11"/>
        <v/>
      </c>
      <c r="O36" s="1376" t="str">
        <f t="shared" si="12"/>
        <v/>
      </c>
      <c r="P36" s="1376" t="str">
        <f t="shared" si="13"/>
        <v/>
      </c>
      <c r="Q36" s="1376" t="str">
        <f t="shared" si="14"/>
        <v/>
      </c>
      <c r="R36" s="1376" t="str">
        <f t="shared" si="15"/>
        <v/>
      </c>
      <c r="S36" s="1393" t="str">
        <f t="shared" si="16"/>
        <v/>
      </c>
      <c r="T36" s="1371"/>
      <c r="U36" s="1389" t="str">
        <f t="shared" si="17"/>
        <v>Levure biologique</v>
      </c>
      <c r="V36" s="1389" t="str">
        <f t="shared" si="18"/>
        <v>levure biologique</v>
      </c>
      <c r="W36" s="1389" t="str">
        <f t="shared" si="19"/>
        <v>levure biologique</v>
      </c>
      <c r="X36" s="1389" t="str">
        <f t="shared" si="20"/>
        <v>levure biologique</v>
      </c>
      <c r="Y36" s="1389" t="str">
        <f t="shared" si="21"/>
        <v>levure biologique</v>
      </c>
      <c r="Z36" s="1389" t="str">
        <f t="shared" si="22"/>
        <v>levure biologique</v>
      </c>
      <c r="AA36" s="1389" t="str">
        <f t="shared" si="23"/>
        <v xml:space="preserve"> levure biologique </v>
      </c>
      <c r="AB36" s="1389">
        <f t="shared" si="24"/>
        <v>0</v>
      </c>
      <c r="AC36" s="1389">
        <f t="shared" si="25"/>
        <v>0</v>
      </c>
      <c r="AD36" s="1389">
        <f t="shared" si="26"/>
        <v>0</v>
      </c>
      <c r="AE36" s="1389">
        <f t="shared" si="27"/>
        <v>0</v>
      </c>
      <c r="AF36" s="1389" t="str">
        <f t="shared" si="28"/>
        <v/>
      </c>
      <c r="AG36" s="1389">
        <f t="shared" si="29"/>
        <v>0</v>
      </c>
      <c r="AH36" s="1389">
        <f t="shared" si="30"/>
        <v>0</v>
      </c>
      <c r="AI36" s="1389" t="str">
        <f t="shared" si="31"/>
        <v/>
      </c>
      <c r="AJ36" s="1389">
        <f t="shared" si="32"/>
        <v>0</v>
      </c>
      <c r="AK36" s="1389">
        <f t="shared" si="33"/>
        <v>0</v>
      </c>
      <c r="AL36" s="1389">
        <f t="shared" si="34"/>
        <v>0</v>
      </c>
      <c r="AM36" s="1389" t="str">
        <f t="shared" si="35"/>
        <v/>
      </c>
      <c r="AN36" s="1389">
        <f t="shared" si="36"/>
        <v>0</v>
      </c>
      <c r="AO36" s="1389">
        <f t="shared" si="37"/>
        <v>0</v>
      </c>
      <c r="AP36" s="1389">
        <f t="shared" si="38"/>
        <v>0</v>
      </c>
      <c r="AQ36" s="1389">
        <f t="shared" si="39"/>
        <v>0</v>
      </c>
      <c r="AR36" s="1389">
        <f t="shared" si="40"/>
        <v>0</v>
      </c>
      <c r="AS36" s="1389">
        <f t="shared" si="41"/>
        <v>0</v>
      </c>
      <c r="AT36" s="1389">
        <f t="shared" si="42"/>
        <v>0</v>
      </c>
      <c r="AU36" s="1389">
        <f t="shared" si="43"/>
        <v>0</v>
      </c>
      <c r="AV36" s="1389">
        <f t="shared" si="44"/>
        <v>0</v>
      </c>
      <c r="AW36" s="1389">
        <f t="shared" si="45"/>
        <v>0</v>
      </c>
      <c r="AX36" s="1389">
        <f t="shared" si="46"/>
        <v>0</v>
      </c>
      <c r="AY36" s="1389">
        <f t="shared" si="47"/>
        <v>0</v>
      </c>
      <c r="AZ36" s="1389" t="str">
        <f t="shared" si="48"/>
        <v/>
      </c>
      <c r="BA36" s="1389">
        <f t="shared" si="49"/>
        <v>0</v>
      </c>
      <c r="BB36" s="1389" t="str">
        <f t="shared" si="50"/>
        <v/>
      </c>
      <c r="BC36" s="1389">
        <f t="shared" si="51"/>
        <v>0</v>
      </c>
      <c r="BD36" s="1389">
        <f t="shared" si="52"/>
        <v>0</v>
      </c>
      <c r="BE36" s="1389">
        <f t="shared" si="53"/>
        <v>0</v>
      </c>
      <c r="BF36" s="1389" t="str">
        <f t="shared" si="54"/>
        <v/>
      </c>
      <c r="BG36" s="1389">
        <f t="shared" si="55"/>
        <v>0</v>
      </c>
      <c r="BH36" s="1389">
        <f t="shared" si="56"/>
        <v>0</v>
      </c>
      <c r="BI36" s="1389">
        <f t="shared" si="57"/>
        <v>0</v>
      </c>
      <c r="BJ36" s="1389">
        <f t="shared" si="58"/>
        <v>0</v>
      </c>
      <c r="BK36" s="1389">
        <f t="shared" si="59"/>
        <v>0</v>
      </c>
      <c r="BL36" s="1389">
        <f t="shared" si="60"/>
        <v>0</v>
      </c>
      <c r="BM36" s="1389" t="str">
        <f t="shared" si="61"/>
        <v/>
      </c>
      <c r="BN36" s="1389">
        <f t="shared" si="62"/>
        <v>0</v>
      </c>
      <c r="BO36" s="1389">
        <f t="shared" si="63"/>
        <v>0</v>
      </c>
      <c r="BP36" s="1389">
        <f t="shared" si="64"/>
        <v>0</v>
      </c>
      <c r="BQ36" s="1389" t="str">
        <f t="shared" si="65"/>
        <v/>
      </c>
      <c r="BR36" s="1389">
        <f t="shared" si="66"/>
        <v>0</v>
      </c>
      <c r="BS36" s="1389">
        <f t="shared" si="67"/>
        <v>0</v>
      </c>
      <c r="BT36" s="1389" t="str">
        <f t="shared" si="68"/>
        <v/>
      </c>
      <c r="BU36" s="1389">
        <f t="shared" si="69"/>
        <v>0</v>
      </c>
      <c r="BV36" s="1389">
        <f t="shared" si="70"/>
        <v>0</v>
      </c>
      <c r="BW36" s="1389" t="str">
        <f t="shared" si="71"/>
        <v/>
      </c>
      <c r="BX36" s="1389">
        <f t="shared" si="72"/>
        <v>0</v>
      </c>
      <c r="BY36" s="1389">
        <f t="shared" si="73"/>
        <v>0</v>
      </c>
      <c r="BZ36" s="1389" t="str">
        <f t="shared" si="74"/>
        <v/>
      </c>
      <c r="CA36" s="1389">
        <f t="shared" si="75"/>
        <v>0</v>
      </c>
      <c r="CB36" s="1389">
        <f t="shared" si="76"/>
        <v>0</v>
      </c>
      <c r="CC36" s="1389" t="str">
        <f t="shared" si="77"/>
        <v/>
      </c>
      <c r="CD36" s="1389">
        <f t="shared" si="78"/>
        <v>0</v>
      </c>
      <c r="CE36" s="1389">
        <f t="shared" si="79"/>
        <v>0</v>
      </c>
      <c r="CF36" s="1389" t="str">
        <f t="shared" si="80"/>
        <v/>
      </c>
      <c r="CG36" s="1389">
        <f t="shared" si="81"/>
        <v>0</v>
      </c>
      <c r="CH36" s="1389">
        <f t="shared" si="82"/>
        <v>0</v>
      </c>
      <c r="CI36" s="1389">
        <f t="shared" si="83"/>
        <v>0</v>
      </c>
      <c r="CJ36" s="1389">
        <f t="shared" si="84"/>
        <v>0</v>
      </c>
      <c r="CK36" s="1389">
        <f t="shared" si="85"/>
        <v>0</v>
      </c>
      <c r="CL36" s="1389" t="str">
        <f t="shared" si="86"/>
        <v/>
      </c>
      <c r="CM36" s="1373"/>
      <c r="CN36" s="1372" t="s">
        <v>2067</v>
      </c>
      <c r="CO36" s="1372" t="s">
        <v>1905</v>
      </c>
      <c r="CP36" s="1372" t="s">
        <v>1906</v>
      </c>
      <c r="CQ36" s="1372" t="s">
        <v>2068</v>
      </c>
      <c r="CR36" s="1372" t="s">
        <v>746</v>
      </c>
      <c r="CS36" s="1372" t="s">
        <v>1908</v>
      </c>
      <c r="CT36" s="1372" t="s">
        <v>1909</v>
      </c>
      <c r="CU36" s="1372" t="s">
        <v>1910</v>
      </c>
      <c r="CV36" s="1376" t="s">
        <v>1911</v>
      </c>
    </row>
    <row r="37" spans="1:100">
      <c r="A37" s="1390">
        <v>31</v>
      </c>
      <c r="B37" s="1372" t="s">
        <v>2039</v>
      </c>
      <c r="C37" s="1391" t="str">
        <f t="shared" si="0"/>
        <v>Sel</v>
      </c>
      <c r="D37" s="1392" t="str">
        <f t="shared" si="1"/>
        <v/>
      </c>
      <c r="E37" s="1376" t="str">
        <f t="shared" si="2"/>
        <v/>
      </c>
      <c r="F37" s="1376" t="str">
        <f t="shared" si="3"/>
        <v/>
      </c>
      <c r="G37" s="1376" t="str">
        <f t="shared" si="4"/>
        <v/>
      </c>
      <c r="H37" s="1376" t="str">
        <f t="shared" si="5"/>
        <v/>
      </c>
      <c r="I37" s="1376" t="str">
        <f t="shared" si="6"/>
        <v/>
      </c>
      <c r="J37" s="1376" t="str">
        <f t="shared" si="7"/>
        <v/>
      </c>
      <c r="K37" s="1376" t="str">
        <f t="shared" si="8"/>
        <v/>
      </c>
      <c r="L37" s="1376" t="str">
        <f t="shared" si="9"/>
        <v/>
      </c>
      <c r="M37" s="1376" t="str">
        <f t="shared" si="10"/>
        <v/>
      </c>
      <c r="N37" s="1376" t="str">
        <f t="shared" si="11"/>
        <v/>
      </c>
      <c r="O37" s="1376" t="str">
        <f t="shared" si="12"/>
        <v/>
      </c>
      <c r="P37" s="1376" t="str">
        <f t="shared" si="13"/>
        <v/>
      </c>
      <c r="Q37" s="1376" t="str">
        <f t="shared" si="14"/>
        <v/>
      </c>
      <c r="R37" s="1376" t="str">
        <f t="shared" si="15"/>
        <v/>
      </c>
      <c r="S37" s="1393" t="str">
        <f t="shared" si="16"/>
        <v/>
      </c>
      <c r="T37" s="1371"/>
      <c r="U37" s="1389" t="str">
        <f t="shared" si="17"/>
        <v>Sel</v>
      </c>
      <c r="V37" s="1389" t="str">
        <f t="shared" si="18"/>
        <v>sel</v>
      </c>
      <c r="W37" s="1389" t="str">
        <f t="shared" si="19"/>
        <v>sel</v>
      </c>
      <c r="X37" s="1389" t="str">
        <f t="shared" si="20"/>
        <v>sel</v>
      </c>
      <c r="Y37" s="1389" t="str">
        <f t="shared" si="21"/>
        <v>sel</v>
      </c>
      <c r="Z37" s="1389" t="str">
        <f t="shared" si="22"/>
        <v>sel</v>
      </c>
      <c r="AA37" s="1389" t="str">
        <f t="shared" si="23"/>
        <v xml:space="preserve"> sel </v>
      </c>
      <c r="AB37" s="1389">
        <f t="shared" si="24"/>
        <v>0</v>
      </c>
      <c r="AC37" s="1389">
        <f t="shared" si="25"/>
        <v>0</v>
      </c>
      <c r="AD37" s="1389">
        <f t="shared" si="26"/>
        <v>0</v>
      </c>
      <c r="AE37" s="1389">
        <f t="shared" si="27"/>
        <v>0</v>
      </c>
      <c r="AF37" s="1389" t="str">
        <f t="shared" si="28"/>
        <v/>
      </c>
      <c r="AG37" s="1389">
        <f t="shared" si="29"/>
        <v>0</v>
      </c>
      <c r="AH37" s="1389">
        <f t="shared" si="30"/>
        <v>0</v>
      </c>
      <c r="AI37" s="1389" t="str">
        <f t="shared" si="31"/>
        <v/>
      </c>
      <c r="AJ37" s="1389">
        <f t="shared" si="32"/>
        <v>0</v>
      </c>
      <c r="AK37" s="1389">
        <f t="shared" si="33"/>
        <v>0</v>
      </c>
      <c r="AL37" s="1389">
        <f t="shared" si="34"/>
        <v>0</v>
      </c>
      <c r="AM37" s="1389" t="str">
        <f t="shared" si="35"/>
        <v/>
      </c>
      <c r="AN37" s="1389">
        <f t="shared" si="36"/>
        <v>0</v>
      </c>
      <c r="AO37" s="1389">
        <f t="shared" si="37"/>
        <v>0</v>
      </c>
      <c r="AP37" s="1389">
        <f t="shared" si="38"/>
        <v>0</v>
      </c>
      <c r="AQ37" s="1389">
        <f t="shared" si="39"/>
        <v>0</v>
      </c>
      <c r="AR37" s="1389">
        <f t="shared" si="40"/>
        <v>0</v>
      </c>
      <c r="AS37" s="1389">
        <f t="shared" si="41"/>
        <v>0</v>
      </c>
      <c r="AT37" s="1389">
        <f t="shared" si="42"/>
        <v>0</v>
      </c>
      <c r="AU37" s="1389">
        <f t="shared" si="43"/>
        <v>0</v>
      </c>
      <c r="AV37" s="1389">
        <f t="shared" si="44"/>
        <v>0</v>
      </c>
      <c r="AW37" s="1389">
        <f t="shared" si="45"/>
        <v>0</v>
      </c>
      <c r="AX37" s="1389">
        <f t="shared" si="46"/>
        <v>0</v>
      </c>
      <c r="AY37" s="1389">
        <f t="shared" si="47"/>
        <v>0</v>
      </c>
      <c r="AZ37" s="1389" t="str">
        <f t="shared" si="48"/>
        <v/>
      </c>
      <c r="BA37" s="1389">
        <f t="shared" si="49"/>
        <v>0</v>
      </c>
      <c r="BB37" s="1389" t="str">
        <f t="shared" si="50"/>
        <v/>
      </c>
      <c r="BC37" s="1389">
        <f t="shared" si="51"/>
        <v>0</v>
      </c>
      <c r="BD37" s="1389">
        <f t="shared" si="52"/>
        <v>0</v>
      </c>
      <c r="BE37" s="1389">
        <f t="shared" si="53"/>
        <v>0</v>
      </c>
      <c r="BF37" s="1389" t="str">
        <f t="shared" si="54"/>
        <v/>
      </c>
      <c r="BG37" s="1389">
        <f t="shared" si="55"/>
        <v>0</v>
      </c>
      <c r="BH37" s="1389">
        <f t="shared" si="56"/>
        <v>0</v>
      </c>
      <c r="BI37" s="1389">
        <f t="shared" si="57"/>
        <v>0</v>
      </c>
      <c r="BJ37" s="1389">
        <f t="shared" si="58"/>
        <v>0</v>
      </c>
      <c r="BK37" s="1389">
        <f t="shared" si="59"/>
        <v>0</v>
      </c>
      <c r="BL37" s="1389">
        <f t="shared" si="60"/>
        <v>0</v>
      </c>
      <c r="BM37" s="1389" t="str">
        <f t="shared" si="61"/>
        <v/>
      </c>
      <c r="BN37" s="1389">
        <f t="shared" si="62"/>
        <v>0</v>
      </c>
      <c r="BO37" s="1389">
        <f t="shared" si="63"/>
        <v>0</v>
      </c>
      <c r="BP37" s="1389">
        <f t="shared" si="64"/>
        <v>0</v>
      </c>
      <c r="BQ37" s="1389" t="str">
        <f t="shared" si="65"/>
        <v/>
      </c>
      <c r="BR37" s="1389">
        <f t="shared" si="66"/>
        <v>0</v>
      </c>
      <c r="BS37" s="1389">
        <f t="shared" si="67"/>
        <v>0</v>
      </c>
      <c r="BT37" s="1389" t="str">
        <f t="shared" si="68"/>
        <v/>
      </c>
      <c r="BU37" s="1389">
        <f t="shared" si="69"/>
        <v>0</v>
      </c>
      <c r="BV37" s="1389">
        <f t="shared" si="70"/>
        <v>0</v>
      </c>
      <c r="BW37" s="1389" t="str">
        <f t="shared" si="71"/>
        <v/>
      </c>
      <c r="BX37" s="1389">
        <f t="shared" si="72"/>
        <v>0</v>
      </c>
      <c r="BY37" s="1389">
        <f t="shared" si="73"/>
        <v>0</v>
      </c>
      <c r="BZ37" s="1389" t="str">
        <f t="shared" si="74"/>
        <v/>
      </c>
      <c r="CA37" s="1389">
        <f t="shared" si="75"/>
        <v>0</v>
      </c>
      <c r="CB37" s="1389">
        <f t="shared" si="76"/>
        <v>0</v>
      </c>
      <c r="CC37" s="1389" t="str">
        <f t="shared" si="77"/>
        <v/>
      </c>
      <c r="CD37" s="1389">
        <f t="shared" si="78"/>
        <v>0</v>
      </c>
      <c r="CE37" s="1389">
        <f t="shared" si="79"/>
        <v>0</v>
      </c>
      <c r="CF37" s="1389" t="str">
        <f t="shared" si="80"/>
        <v/>
      </c>
      <c r="CG37" s="1389">
        <f t="shared" si="81"/>
        <v>0</v>
      </c>
      <c r="CH37" s="1389">
        <f t="shared" si="82"/>
        <v>0</v>
      </c>
      <c r="CI37" s="1389">
        <f t="shared" si="83"/>
        <v>0</v>
      </c>
      <c r="CJ37" s="1389">
        <f t="shared" si="84"/>
        <v>0</v>
      </c>
      <c r="CK37" s="1389">
        <f t="shared" si="85"/>
        <v>0</v>
      </c>
      <c r="CL37" s="1389" t="str">
        <f t="shared" si="86"/>
        <v/>
      </c>
      <c r="CM37" s="1373"/>
      <c r="CN37" s="1372" t="s">
        <v>2069</v>
      </c>
      <c r="CO37" s="1372" t="s">
        <v>1905</v>
      </c>
      <c r="CP37" s="1372" t="s">
        <v>1906</v>
      </c>
      <c r="CQ37" s="1372" t="s">
        <v>766</v>
      </c>
      <c r="CR37" s="1372" t="s">
        <v>765</v>
      </c>
      <c r="CS37" s="1372" t="s">
        <v>1908</v>
      </c>
      <c r="CT37" s="1372" t="s">
        <v>1909</v>
      </c>
      <c r="CU37" s="1372" t="s">
        <v>1910</v>
      </c>
      <c r="CV37" s="1376" t="s">
        <v>1911</v>
      </c>
    </row>
    <row r="38" spans="1:100">
      <c r="A38" s="1390">
        <v>32</v>
      </c>
      <c r="B38" s="1372" t="s">
        <v>2070</v>
      </c>
      <c r="C38" s="1391" t="str">
        <f t="shared" si="0"/>
        <v>Sucre</v>
      </c>
      <c r="D38" s="1392" t="str">
        <f t="shared" si="1"/>
        <v/>
      </c>
      <c r="E38" s="1376" t="str">
        <f t="shared" si="2"/>
        <v/>
      </c>
      <c r="F38" s="1376" t="str">
        <f t="shared" si="3"/>
        <v/>
      </c>
      <c r="G38" s="1376" t="str">
        <f t="shared" si="4"/>
        <v/>
      </c>
      <c r="H38" s="1376" t="str">
        <f t="shared" si="5"/>
        <v/>
      </c>
      <c r="I38" s="1376" t="str">
        <f t="shared" si="6"/>
        <v/>
      </c>
      <c r="J38" s="1376" t="str">
        <f t="shared" si="7"/>
        <v/>
      </c>
      <c r="K38" s="1376" t="str">
        <f t="shared" si="8"/>
        <v/>
      </c>
      <c r="L38" s="1376" t="str">
        <f t="shared" si="9"/>
        <v/>
      </c>
      <c r="M38" s="1376" t="str">
        <f t="shared" si="10"/>
        <v/>
      </c>
      <c r="N38" s="1376" t="str">
        <f t="shared" si="11"/>
        <v/>
      </c>
      <c r="O38" s="1376" t="str">
        <f t="shared" si="12"/>
        <v/>
      </c>
      <c r="P38" s="1376" t="str">
        <f t="shared" si="13"/>
        <v/>
      </c>
      <c r="Q38" s="1376" t="str">
        <f t="shared" si="14"/>
        <v/>
      </c>
      <c r="R38" s="1376" t="str">
        <f t="shared" si="15"/>
        <v/>
      </c>
      <c r="S38" s="1393" t="str">
        <f t="shared" si="16"/>
        <v/>
      </c>
      <c r="T38" s="1371"/>
      <c r="U38" s="1389" t="str">
        <f t="shared" si="17"/>
        <v>Sucre</v>
      </c>
      <c r="V38" s="1389" t="str">
        <f t="shared" si="18"/>
        <v>sucre</v>
      </c>
      <c r="W38" s="1389" t="str">
        <f t="shared" si="19"/>
        <v>sucre</v>
      </c>
      <c r="X38" s="1389" t="str">
        <f t="shared" si="20"/>
        <v>sucre</v>
      </c>
      <c r="Y38" s="1389" t="str">
        <f t="shared" si="21"/>
        <v>sucre</v>
      </c>
      <c r="Z38" s="1389" t="str">
        <f t="shared" si="22"/>
        <v>sucre</v>
      </c>
      <c r="AA38" s="1389" t="str">
        <f t="shared" si="23"/>
        <v xml:space="preserve"> sucre </v>
      </c>
      <c r="AB38" s="1389">
        <f t="shared" si="24"/>
        <v>0</v>
      </c>
      <c r="AC38" s="1389">
        <f t="shared" si="25"/>
        <v>0</v>
      </c>
      <c r="AD38" s="1389">
        <f t="shared" si="26"/>
        <v>0</v>
      </c>
      <c r="AE38" s="1389">
        <f t="shared" si="27"/>
        <v>0</v>
      </c>
      <c r="AF38" s="1389" t="str">
        <f t="shared" si="28"/>
        <v/>
      </c>
      <c r="AG38" s="1389">
        <f t="shared" si="29"/>
        <v>0</v>
      </c>
      <c r="AH38" s="1389">
        <f t="shared" si="30"/>
        <v>0</v>
      </c>
      <c r="AI38" s="1389" t="str">
        <f t="shared" si="31"/>
        <v/>
      </c>
      <c r="AJ38" s="1389">
        <f t="shared" si="32"/>
        <v>0</v>
      </c>
      <c r="AK38" s="1389">
        <f t="shared" si="33"/>
        <v>0</v>
      </c>
      <c r="AL38" s="1389">
        <f t="shared" si="34"/>
        <v>0</v>
      </c>
      <c r="AM38" s="1389" t="str">
        <f t="shared" si="35"/>
        <v/>
      </c>
      <c r="AN38" s="1389">
        <f t="shared" si="36"/>
        <v>0</v>
      </c>
      <c r="AO38" s="1389">
        <f t="shared" si="37"/>
        <v>0</v>
      </c>
      <c r="AP38" s="1389">
        <f t="shared" si="38"/>
        <v>0</v>
      </c>
      <c r="AQ38" s="1389">
        <f t="shared" si="39"/>
        <v>0</v>
      </c>
      <c r="AR38" s="1389">
        <f t="shared" si="40"/>
        <v>0</v>
      </c>
      <c r="AS38" s="1389">
        <f t="shared" si="41"/>
        <v>0</v>
      </c>
      <c r="AT38" s="1389">
        <f t="shared" si="42"/>
        <v>0</v>
      </c>
      <c r="AU38" s="1389">
        <f t="shared" si="43"/>
        <v>0</v>
      </c>
      <c r="AV38" s="1389">
        <f t="shared" si="44"/>
        <v>0</v>
      </c>
      <c r="AW38" s="1389">
        <f t="shared" si="45"/>
        <v>0</v>
      </c>
      <c r="AX38" s="1389">
        <f t="shared" si="46"/>
        <v>0</v>
      </c>
      <c r="AY38" s="1389">
        <f t="shared" si="47"/>
        <v>0</v>
      </c>
      <c r="AZ38" s="1389" t="str">
        <f t="shared" si="48"/>
        <v/>
      </c>
      <c r="BA38" s="1389">
        <f t="shared" si="49"/>
        <v>0</v>
      </c>
      <c r="BB38" s="1389" t="str">
        <f t="shared" si="50"/>
        <v/>
      </c>
      <c r="BC38" s="1389">
        <f t="shared" si="51"/>
        <v>0</v>
      </c>
      <c r="BD38" s="1389">
        <f t="shared" si="52"/>
        <v>0</v>
      </c>
      <c r="BE38" s="1389">
        <f t="shared" si="53"/>
        <v>0</v>
      </c>
      <c r="BF38" s="1389" t="str">
        <f t="shared" si="54"/>
        <v/>
      </c>
      <c r="BG38" s="1389">
        <f t="shared" si="55"/>
        <v>0</v>
      </c>
      <c r="BH38" s="1389">
        <f t="shared" si="56"/>
        <v>0</v>
      </c>
      <c r="BI38" s="1389">
        <f t="shared" si="57"/>
        <v>0</v>
      </c>
      <c r="BJ38" s="1389">
        <f t="shared" si="58"/>
        <v>0</v>
      </c>
      <c r="BK38" s="1389">
        <f t="shared" si="59"/>
        <v>0</v>
      </c>
      <c r="BL38" s="1389">
        <f t="shared" si="60"/>
        <v>0</v>
      </c>
      <c r="BM38" s="1389" t="str">
        <f t="shared" si="61"/>
        <v/>
      </c>
      <c r="BN38" s="1389">
        <f t="shared" si="62"/>
        <v>0</v>
      </c>
      <c r="BO38" s="1389">
        <f t="shared" si="63"/>
        <v>0</v>
      </c>
      <c r="BP38" s="1389">
        <f t="shared" si="64"/>
        <v>0</v>
      </c>
      <c r="BQ38" s="1389" t="str">
        <f t="shared" si="65"/>
        <v/>
      </c>
      <c r="BR38" s="1389">
        <f t="shared" si="66"/>
        <v>0</v>
      </c>
      <c r="BS38" s="1389">
        <f t="shared" si="67"/>
        <v>0</v>
      </c>
      <c r="BT38" s="1389" t="str">
        <f t="shared" si="68"/>
        <v/>
      </c>
      <c r="BU38" s="1389">
        <f t="shared" si="69"/>
        <v>0</v>
      </c>
      <c r="BV38" s="1389">
        <f t="shared" si="70"/>
        <v>0</v>
      </c>
      <c r="BW38" s="1389" t="str">
        <f t="shared" si="71"/>
        <v/>
      </c>
      <c r="BX38" s="1389">
        <f t="shared" si="72"/>
        <v>0</v>
      </c>
      <c r="BY38" s="1389">
        <f t="shared" si="73"/>
        <v>0</v>
      </c>
      <c r="BZ38" s="1389" t="str">
        <f t="shared" si="74"/>
        <v/>
      </c>
      <c r="CA38" s="1389">
        <f t="shared" si="75"/>
        <v>0</v>
      </c>
      <c r="CB38" s="1389">
        <f t="shared" si="76"/>
        <v>0</v>
      </c>
      <c r="CC38" s="1389" t="str">
        <f t="shared" si="77"/>
        <v/>
      </c>
      <c r="CD38" s="1389">
        <f t="shared" si="78"/>
        <v>0</v>
      </c>
      <c r="CE38" s="1389">
        <f t="shared" si="79"/>
        <v>0</v>
      </c>
      <c r="CF38" s="1389" t="str">
        <f t="shared" si="80"/>
        <v/>
      </c>
      <c r="CG38" s="1389">
        <f t="shared" si="81"/>
        <v>0</v>
      </c>
      <c r="CH38" s="1389">
        <f t="shared" si="82"/>
        <v>0</v>
      </c>
      <c r="CI38" s="1389">
        <f t="shared" si="83"/>
        <v>0</v>
      </c>
      <c r="CJ38" s="1389">
        <f t="shared" si="84"/>
        <v>0</v>
      </c>
      <c r="CK38" s="1389">
        <f t="shared" si="85"/>
        <v>0</v>
      </c>
      <c r="CL38" s="1389" t="str">
        <f t="shared" si="86"/>
        <v/>
      </c>
      <c r="CM38" s="1373"/>
      <c r="CN38" s="1372" t="s">
        <v>2071</v>
      </c>
      <c r="CO38" s="1372" t="s">
        <v>1905</v>
      </c>
      <c r="CP38" s="1372" t="s">
        <v>1906</v>
      </c>
      <c r="CQ38" s="1372" t="s">
        <v>2072</v>
      </c>
      <c r="CR38" s="1372" t="s">
        <v>2072</v>
      </c>
      <c r="CS38" s="1372" t="s">
        <v>1908</v>
      </c>
      <c r="CT38" s="1372" t="s">
        <v>1909</v>
      </c>
      <c r="CU38" s="1372" t="s">
        <v>1910</v>
      </c>
      <c r="CV38" s="1376" t="s">
        <v>1911</v>
      </c>
    </row>
    <row r="39" spans="1:100">
      <c r="A39" s="1390">
        <v>33</v>
      </c>
      <c r="C39" s="1391" t="str">
        <f t="shared" si="0"/>
        <v/>
      </c>
      <c r="D39" s="1392" t="str">
        <f t="shared" si="1"/>
        <v/>
      </c>
      <c r="E39" s="1376" t="str">
        <f t="shared" si="2"/>
        <v/>
      </c>
      <c r="F39" s="1376" t="str">
        <f t="shared" si="3"/>
        <v/>
      </c>
      <c r="G39" s="1376" t="str">
        <f t="shared" si="4"/>
        <v/>
      </c>
      <c r="H39" s="1376" t="str">
        <f t="shared" si="5"/>
        <v/>
      </c>
      <c r="I39" s="1376" t="str">
        <f t="shared" si="6"/>
        <v/>
      </c>
      <c r="J39" s="1376" t="str">
        <f t="shared" si="7"/>
        <v/>
      </c>
      <c r="K39" s="1376" t="str">
        <f t="shared" si="8"/>
        <v/>
      </c>
      <c r="L39" s="1376" t="str">
        <f t="shared" si="9"/>
        <v/>
      </c>
      <c r="M39" s="1376" t="str">
        <f t="shared" si="10"/>
        <v/>
      </c>
      <c r="N39" s="1376" t="str">
        <f t="shared" si="11"/>
        <v/>
      </c>
      <c r="O39" s="1376" t="str">
        <f t="shared" si="12"/>
        <v/>
      </c>
      <c r="P39" s="1376" t="str">
        <f t="shared" si="13"/>
        <v/>
      </c>
      <c r="Q39" s="1376" t="str">
        <f t="shared" si="14"/>
        <v/>
      </c>
      <c r="R39" s="1376" t="str">
        <f t="shared" si="15"/>
        <v/>
      </c>
      <c r="S39" s="1393" t="str">
        <f t="shared" si="16"/>
        <v/>
      </c>
      <c r="T39" s="1371"/>
      <c r="U39" s="1389" t="str">
        <f t="shared" si="17"/>
        <v/>
      </c>
      <c r="V39" s="1389" t="str">
        <f t="shared" si="18"/>
        <v/>
      </c>
      <c r="W39" s="1389" t="str">
        <f t="shared" si="19"/>
        <v/>
      </c>
      <c r="X39" s="1389" t="str">
        <f t="shared" si="20"/>
        <v/>
      </c>
      <c r="Y39" s="1389" t="str">
        <f t="shared" si="21"/>
        <v/>
      </c>
      <c r="Z39" s="1389" t="str">
        <f t="shared" si="22"/>
        <v/>
      </c>
      <c r="AA39" s="1389" t="str">
        <f t="shared" si="23"/>
        <v xml:space="preserve">  </v>
      </c>
      <c r="AB39" s="1389" t="str">
        <f t="shared" si="24"/>
        <v/>
      </c>
      <c r="AC39" s="1389" t="str">
        <f t="shared" si="25"/>
        <v/>
      </c>
      <c r="AD39" s="1389" t="str">
        <f t="shared" si="26"/>
        <v/>
      </c>
      <c r="AE39" s="1389" t="str">
        <f t="shared" si="27"/>
        <v/>
      </c>
      <c r="AF39" s="1389" t="str">
        <f t="shared" si="28"/>
        <v/>
      </c>
      <c r="AG39" s="1389" t="str">
        <f t="shared" si="29"/>
        <v/>
      </c>
      <c r="AH39" s="1389" t="str">
        <f t="shared" si="30"/>
        <v/>
      </c>
      <c r="AI39" s="1389" t="str">
        <f t="shared" si="31"/>
        <v/>
      </c>
      <c r="AJ39" s="1389" t="str">
        <f t="shared" si="32"/>
        <v/>
      </c>
      <c r="AK39" s="1389" t="str">
        <f t="shared" si="33"/>
        <v/>
      </c>
      <c r="AL39" s="1389" t="str">
        <f t="shared" si="34"/>
        <v/>
      </c>
      <c r="AM39" s="1389" t="str">
        <f t="shared" si="35"/>
        <v/>
      </c>
      <c r="AN39" s="1389" t="str">
        <f t="shared" si="36"/>
        <v/>
      </c>
      <c r="AO39" s="1389" t="str">
        <f t="shared" si="37"/>
        <v/>
      </c>
      <c r="AP39" s="1389" t="str">
        <f t="shared" si="38"/>
        <v/>
      </c>
      <c r="AQ39" s="1389" t="str">
        <f t="shared" si="39"/>
        <v/>
      </c>
      <c r="AR39" s="1389" t="str">
        <f t="shared" si="40"/>
        <v/>
      </c>
      <c r="AS39" s="1389" t="str">
        <f t="shared" si="41"/>
        <v/>
      </c>
      <c r="AT39" s="1389" t="str">
        <f t="shared" si="42"/>
        <v/>
      </c>
      <c r="AU39" s="1389" t="str">
        <f t="shared" si="43"/>
        <v/>
      </c>
      <c r="AV39" s="1389" t="str">
        <f t="shared" si="44"/>
        <v/>
      </c>
      <c r="AW39" s="1389" t="str">
        <f t="shared" si="45"/>
        <v/>
      </c>
      <c r="AX39" s="1389" t="str">
        <f t="shared" si="46"/>
        <v/>
      </c>
      <c r="AY39" s="1389" t="str">
        <f t="shared" si="47"/>
        <v/>
      </c>
      <c r="AZ39" s="1389" t="str">
        <f t="shared" si="48"/>
        <v/>
      </c>
      <c r="BA39" s="1389" t="str">
        <f t="shared" si="49"/>
        <v/>
      </c>
      <c r="BB39" s="1389" t="str">
        <f t="shared" si="50"/>
        <v/>
      </c>
      <c r="BC39" s="1389" t="str">
        <f t="shared" si="51"/>
        <v/>
      </c>
      <c r="BD39" s="1389" t="str">
        <f t="shared" si="52"/>
        <v/>
      </c>
      <c r="BE39" s="1389" t="str">
        <f t="shared" si="53"/>
        <v/>
      </c>
      <c r="BF39" s="1389" t="str">
        <f t="shared" si="54"/>
        <v/>
      </c>
      <c r="BG39" s="1389" t="str">
        <f t="shared" si="55"/>
        <v/>
      </c>
      <c r="BH39" s="1389" t="str">
        <f t="shared" si="56"/>
        <v/>
      </c>
      <c r="BI39" s="1389" t="str">
        <f t="shared" si="57"/>
        <v/>
      </c>
      <c r="BJ39" s="1389" t="str">
        <f t="shared" si="58"/>
        <v/>
      </c>
      <c r="BK39" s="1389" t="str">
        <f t="shared" si="59"/>
        <v/>
      </c>
      <c r="BL39" s="1389" t="str">
        <f t="shared" si="60"/>
        <v/>
      </c>
      <c r="BM39" s="1389" t="str">
        <f t="shared" si="61"/>
        <v/>
      </c>
      <c r="BN39" s="1389" t="str">
        <f t="shared" si="62"/>
        <v/>
      </c>
      <c r="BO39" s="1389" t="str">
        <f t="shared" si="63"/>
        <v/>
      </c>
      <c r="BP39" s="1389" t="str">
        <f t="shared" si="64"/>
        <v/>
      </c>
      <c r="BQ39" s="1389" t="str">
        <f t="shared" si="65"/>
        <v/>
      </c>
      <c r="BR39" s="1389" t="str">
        <f t="shared" si="66"/>
        <v/>
      </c>
      <c r="BS39" s="1389" t="str">
        <f t="shared" si="67"/>
        <v/>
      </c>
      <c r="BT39" s="1389" t="str">
        <f t="shared" si="68"/>
        <v/>
      </c>
      <c r="BU39" s="1389" t="str">
        <f t="shared" si="69"/>
        <v/>
      </c>
      <c r="BV39" s="1389" t="str">
        <f t="shared" si="70"/>
        <v/>
      </c>
      <c r="BW39" s="1389" t="str">
        <f t="shared" si="71"/>
        <v/>
      </c>
      <c r="BX39" s="1389" t="str">
        <f t="shared" si="72"/>
        <v/>
      </c>
      <c r="BY39" s="1389" t="str">
        <f t="shared" si="73"/>
        <v/>
      </c>
      <c r="BZ39" s="1389" t="str">
        <f t="shared" si="74"/>
        <v/>
      </c>
      <c r="CA39" s="1389" t="str">
        <f t="shared" si="75"/>
        <v/>
      </c>
      <c r="CB39" s="1389" t="str">
        <f t="shared" si="76"/>
        <v/>
      </c>
      <c r="CC39" s="1389" t="str">
        <f t="shared" si="77"/>
        <v/>
      </c>
      <c r="CD39" s="1389" t="str">
        <f t="shared" si="78"/>
        <v/>
      </c>
      <c r="CE39" s="1389" t="str">
        <f t="shared" si="79"/>
        <v/>
      </c>
      <c r="CF39" s="1389" t="str">
        <f t="shared" si="80"/>
        <v/>
      </c>
      <c r="CG39" s="1389" t="str">
        <f t="shared" si="81"/>
        <v/>
      </c>
      <c r="CH39" s="1389" t="str">
        <f t="shared" si="82"/>
        <v/>
      </c>
      <c r="CI39" s="1389" t="str">
        <f t="shared" si="83"/>
        <v/>
      </c>
      <c r="CJ39" s="1389" t="str">
        <f t="shared" si="84"/>
        <v/>
      </c>
      <c r="CK39" s="1389" t="str">
        <f t="shared" si="85"/>
        <v/>
      </c>
      <c r="CL39" s="1389" t="str">
        <f t="shared" si="86"/>
        <v/>
      </c>
      <c r="CM39" s="1373"/>
      <c r="CN39" s="1372" t="s">
        <v>2073</v>
      </c>
      <c r="CO39" s="1372" t="s">
        <v>1905</v>
      </c>
      <c r="CP39" s="1372" t="s">
        <v>1906</v>
      </c>
      <c r="CQ39" s="1372" t="s">
        <v>2074</v>
      </c>
      <c r="CR39" s="1372" t="s">
        <v>2075</v>
      </c>
      <c r="CS39" s="1372" t="s">
        <v>1908</v>
      </c>
      <c r="CT39" s="1372" t="s">
        <v>1909</v>
      </c>
      <c r="CU39" s="1372" t="s">
        <v>1910</v>
      </c>
      <c r="CV39" s="1376" t="s">
        <v>1911</v>
      </c>
    </row>
    <row r="40" spans="1:100">
      <c r="A40" s="1390">
        <v>34</v>
      </c>
      <c r="C40" s="1391" t="str">
        <f t="shared" si="0"/>
        <v/>
      </c>
      <c r="D40" s="1392" t="str">
        <f t="shared" si="1"/>
        <v/>
      </c>
      <c r="E40" s="1376" t="str">
        <f t="shared" si="2"/>
        <v/>
      </c>
      <c r="F40" s="1376" t="str">
        <f t="shared" si="3"/>
        <v/>
      </c>
      <c r="G40" s="1376" t="str">
        <f t="shared" si="4"/>
        <v/>
      </c>
      <c r="H40" s="1376" t="str">
        <f t="shared" si="5"/>
        <v/>
      </c>
      <c r="I40" s="1376" t="str">
        <f t="shared" si="6"/>
        <v/>
      </c>
      <c r="J40" s="1376" t="str">
        <f t="shared" si="7"/>
        <v/>
      </c>
      <c r="K40" s="1376" t="str">
        <f t="shared" si="8"/>
        <v/>
      </c>
      <c r="L40" s="1376" t="str">
        <f t="shared" si="9"/>
        <v/>
      </c>
      <c r="M40" s="1376" t="str">
        <f t="shared" si="10"/>
        <v/>
      </c>
      <c r="N40" s="1376" t="str">
        <f t="shared" si="11"/>
        <v/>
      </c>
      <c r="O40" s="1376" t="str">
        <f t="shared" si="12"/>
        <v/>
      </c>
      <c r="P40" s="1376" t="str">
        <f t="shared" si="13"/>
        <v/>
      </c>
      <c r="Q40" s="1376" t="str">
        <f t="shared" si="14"/>
        <v/>
      </c>
      <c r="R40" s="1376" t="str">
        <f t="shared" si="15"/>
        <v/>
      </c>
      <c r="S40" s="1393" t="str">
        <f t="shared" si="16"/>
        <v/>
      </c>
      <c r="T40" s="1371"/>
      <c r="U40" s="1389" t="str">
        <f t="shared" si="17"/>
        <v/>
      </c>
      <c r="V40" s="1389" t="str">
        <f t="shared" si="18"/>
        <v/>
      </c>
      <c r="W40" s="1389" t="str">
        <f t="shared" si="19"/>
        <v/>
      </c>
      <c r="X40" s="1389" t="str">
        <f t="shared" si="20"/>
        <v/>
      </c>
      <c r="Y40" s="1389" t="str">
        <f t="shared" si="21"/>
        <v/>
      </c>
      <c r="Z40" s="1389" t="str">
        <f t="shared" si="22"/>
        <v/>
      </c>
      <c r="AA40" s="1389" t="str">
        <f t="shared" si="23"/>
        <v xml:space="preserve">  </v>
      </c>
      <c r="AB40" s="1389" t="str">
        <f t="shared" si="24"/>
        <v/>
      </c>
      <c r="AC40" s="1389" t="str">
        <f t="shared" si="25"/>
        <v/>
      </c>
      <c r="AD40" s="1389" t="str">
        <f t="shared" si="26"/>
        <v/>
      </c>
      <c r="AE40" s="1389" t="str">
        <f t="shared" si="27"/>
        <v/>
      </c>
      <c r="AF40" s="1389" t="str">
        <f t="shared" si="28"/>
        <v/>
      </c>
      <c r="AG40" s="1389" t="str">
        <f t="shared" si="29"/>
        <v/>
      </c>
      <c r="AH40" s="1389" t="str">
        <f t="shared" si="30"/>
        <v/>
      </c>
      <c r="AI40" s="1389" t="str">
        <f t="shared" si="31"/>
        <v/>
      </c>
      <c r="AJ40" s="1389" t="str">
        <f t="shared" si="32"/>
        <v/>
      </c>
      <c r="AK40" s="1389" t="str">
        <f t="shared" si="33"/>
        <v/>
      </c>
      <c r="AL40" s="1389" t="str">
        <f t="shared" si="34"/>
        <v/>
      </c>
      <c r="AM40" s="1389" t="str">
        <f t="shared" si="35"/>
        <v/>
      </c>
      <c r="AN40" s="1389" t="str">
        <f t="shared" si="36"/>
        <v/>
      </c>
      <c r="AO40" s="1389" t="str">
        <f t="shared" si="37"/>
        <v/>
      </c>
      <c r="AP40" s="1389" t="str">
        <f t="shared" si="38"/>
        <v/>
      </c>
      <c r="AQ40" s="1389" t="str">
        <f t="shared" si="39"/>
        <v/>
      </c>
      <c r="AR40" s="1389" t="str">
        <f t="shared" si="40"/>
        <v/>
      </c>
      <c r="AS40" s="1389" t="str">
        <f t="shared" si="41"/>
        <v/>
      </c>
      <c r="AT40" s="1389" t="str">
        <f t="shared" si="42"/>
        <v/>
      </c>
      <c r="AU40" s="1389" t="str">
        <f t="shared" si="43"/>
        <v/>
      </c>
      <c r="AV40" s="1389" t="str">
        <f t="shared" si="44"/>
        <v/>
      </c>
      <c r="AW40" s="1389" t="str">
        <f t="shared" si="45"/>
        <v/>
      </c>
      <c r="AX40" s="1389" t="str">
        <f t="shared" si="46"/>
        <v/>
      </c>
      <c r="AY40" s="1389" t="str">
        <f t="shared" si="47"/>
        <v/>
      </c>
      <c r="AZ40" s="1389" t="str">
        <f t="shared" si="48"/>
        <v/>
      </c>
      <c r="BA40" s="1389" t="str">
        <f t="shared" si="49"/>
        <v/>
      </c>
      <c r="BB40" s="1389" t="str">
        <f t="shared" si="50"/>
        <v/>
      </c>
      <c r="BC40" s="1389" t="str">
        <f t="shared" si="51"/>
        <v/>
      </c>
      <c r="BD40" s="1389" t="str">
        <f t="shared" si="52"/>
        <v/>
      </c>
      <c r="BE40" s="1389" t="str">
        <f t="shared" si="53"/>
        <v/>
      </c>
      <c r="BF40" s="1389" t="str">
        <f t="shared" si="54"/>
        <v/>
      </c>
      <c r="BG40" s="1389" t="str">
        <f t="shared" si="55"/>
        <v/>
      </c>
      <c r="BH40" s="1389" t="str">
        <f t="shared" si="56"/>
        <v/>
      </c>
      <c r="BI40" s="1389" t="str">
        <f t="shared" si="57"/>
        <v/>
      </c>
      <c r="BJ40" s="1389" t="str">
        <f t="shared" si="58"/>
        <v/>
      </c>
      <c r="BK40" s="1389" t="str">
        <f t="shared" si="59"/>
        <v/>
      </c>
      <c r="BL40" s="1389" t="str">
        <f t="shared" si="60"/>
        <v/>
      </c>
      <c r="BM40" s="1389" t="str">
        <f t="shared" si="61"/>
        <v/>
      </c>
      <c r="BN40" s="1389" t="str">
        <f t="shared" si="62"/>
        <v/>
      </c>
      <c r="BO40" s="1389" t="str">
        <f t="shared" si="63"/>
        <v/>
      </c>
      <c r="BP40" s="1389" t="str">
        <f t="shared" si="64"/>
        <v/>
      </c>
      <c r="BQ40" s="1389" t="str">
        <f t="shared" si="65"/>
        <v/>
      </c>
      <c r="BR40" s="1389" t="str">
        <f t="shared" si="66"/>
        <v/>
      </c>
      <c r="BS40" s="1389" t="str">
        <f t="shared" si="67"/>
        <v/>
      </c>
      <c r="BT40" s="1389" t="str">
        <f t="shared" si="68"/>
        <v/>
      </c>
      <c r="BU40" s="1389" t="str">
        <f t="shared" si="69"/>
        <v/>
      </c>
      <c r="BV40" s="1389" t="str">
        <f t="shared" si="70"/>
        <v/>
      </c>
      <c r="BW40" s="1389" t="str">
        <f t="shared" si="71"/>
        <v/>
      </c>
      <c r="BX40" s="1389" t="str">
        <f t="shared" si="72"/>
        <v/>
      </c>
      <c r="BY40" s="1389" t="str">
        <f t="shared" si="73"/>
        <v/>
      </c>
      <c r="BZ40" s="1389" t="str">
        <f t="shared" si="74"/>
        <v/>
      </c>
      <c r="CA40" s="1389" t="str">
        <f t="shared" si="75"/>
        <v/>
      </c>
      <c r="CB40" s="1389" t="str">
        <f t="shared" si="76"/>
        <v/>
      </c>
      <c r="CC40" s="1389" t="str">
        <f t="shared" si="77"/>
        <v/>
      </c>
      <c r="CD40" s="1389" t="str">
        <f t="shared" si="78"/>
        <v/>
      </c>
      <c r="CE40" s="1389" t="str">
        <f t="shared" si="79"/>
        <v/>
      </c>
      <c r="CF40" s="1389" t="str">
        <f t="shared" si="80"/>
        <v/>
      </c>
      <c r="CG40" s="1389" t="str">
        <f t="shared" si="81"/>
        <v/>
      </c>
      <c r="CH40" s="1389" t="str">
        <f t="shared" si="82"/>
        <v/>
      </c>
      <c r="CI40" s="1389" t="str">
        <f t="shared" si="83"/>
        <v/>
      </c>
      <c r="CJ40" s="1389" t="str">
        <f t="shared" si="84"/>
        <v/>
      </c>
      <c r="CK40" s="1389" t="str">
        <f t="shared" si="85"/>
        <v/>
      </c>
      <c r="CL40" s="1389" t="str">
        <f t="shared" si="86"/>
        <v/>
      </c>
      <c r="CM40" s="1373"/>
      <c r="CN40" s="1372" t="s">
        <v>2076</v>
      </c>
      <c r="CO40" s="1372" t="s">
        <v>1905</v>
      </c>
      <c r="CP40" s="1372" t="s">
        <v>1906</v>
      </c>
      <c r="CQ40" s="1372" t="s">
        <v>2077</v>
      </c>
      <c r="CR40" s="1372" t="s">
        <v>2078</v>
      </c>
      <c r="CS40" s="1372" t="s">
        <v>1908</v>
      </c>
      <c r="CT40" s="1372" t="s">
        <v>1909</v>
      </c>
      <c r="CU40" s="1372" t="s">
        <v>1910</v>
      </c>
      <c r="CV40" s="1376" t="s">
        <v>1911</v>
      </c>
    </row>
    <row r="41" spans="1:100">
      <c r="A41" s="1390">
        <v>35</v>
      </c>
      <c r="C41" s="1391" t="str">
        <f t="shared" si="0"/>
        <v/>
      </c>
      <c r="D41" s="1392" t="str">
        <f t="shared" si="1"/>
        <v/>
      </c>
      <c r="E41" s="1376" t="str">
        <f t="shared" si="2"/>
        <v/>
      </c>
      <c r="F41" s="1376" t="str">
        <f t="shared" si="3"/>
        <v/>
      </c>
      <c r="G41" s="1376" t="str">
        <f t="shared" si="4"/>
        <v/>
      </c>
      <c r="H41" s="1376" t="str">
        <f t="shared" si="5"/>
        <v/>
      </c>
      <c r="I41" s="1376" t="str">
        <f t="shared" si="6"/>
        <v/>
      </c>
      <c r="J41" s="1376" t="str">
        <f t="shared" si="7"/>
        <v/>
      </c>
      <c r="K41" s="1376" t="str">
        <f t="shared" si="8"/>
        <v/>
      </c>
      <c r="L41" s="1376" t="str">
        <f t="shared" si="9"/>
        <v/>
      </c>
      <c r="M41" s="1376" t="str">
        <f t="shared" si="10"/>
        <v/>
      </c>
      <c r="N41" s="1376" t="str">
        <f t="shared" si="11"/>
        <v/>
      </c>
      <c r="O41" s="1376" t="str">
        <f t="shared" si="12"/>
        <v/>
      </c>
      <c r="P41" s="1376" t="str">
        <f t="shared" si="13"/>
        <v/>
      </c>
      <c r="Q41" s="1376" t="str">
        <f t="shared" si="14"/>
        <v/>
      </c>
      <c r="R41" s="1376" t="str">
        <f t="shared" si="15"/>
        <v/>
      </c>
      <c r="S41" s="1393" t="str">
        <f t="shared" si="16"/>
        <v/>
      </c>
      <c r="T41" s="1371"/>
      <c r="U41" s="1389" t="str">
        <f t="shared" si="17"/>
        <v/>
      </c>
      <c r="V41" s="1389" t="str">
        <f t="shared" si="18"/>
        <v/>
      </c>
      <c r="W41" s="1389" t="str">
        <f t="shared" si="19"/>
        <v/>
      </c>
      <c r="X41" s="1389" t="str">
        <f t="shared" si="20"/>
        <v/>
      </c>
      <c r="Y41" s="1389" t="str">
        <f t="shared" si="21"/>
        <v/>
      </c>
      <c r="Z41" s="1389" t="str">
        <f t="shared" si="22"/>
        <v/>
      </c>
      <c r="AA41" s="1389" t="str">
        <f t="shared" si="23"/>
        <v xml:space="preserve">  </v>
      </c>
      <c r="AB41" s="1389" t="str">
        <f t="shared" si="24"/>
        <v/>
      </c>
      <c r="AC41" s="1389" t="str">
        <f t="shared" si="25"/>
        <v/>
      </c>
      <c r="AD41" s="1389" t="str">
        <f t="shared" si="26"/>
        <v/>
      </c>
      <c r="AE41" s="1389" t="str">
        <f t="shared" si="27"/>
        <v/>
      </c>
      <c r="AF41" s="1389" t="str">
        <f t="shared" si="28"/>
        <v/>
      </c>
      <c r="AG41" s="1389" t="str">
        <f t="shared" si="29"/>
        <v/>
      </c>
      <c r="AH41" s="1389" t="str">
        <f t="shared" si="30"/>
        <v/>
      </c>
      <c r="AI41" s="1389" t="str">
        <f t="shared" si="31"/>
        <v/>
      </c>
      <c r="AJ41" s="1389" t="str">
        <f t="shared" si="32"/>
        <v/>
      </c>
      <c r="AK41" s="1389" t="str">
        <f t="shared" si="33"/>
        <v/>
      </c>
      <c r="AL41" s="1389" t="str">
        <f t="shared" si="34"/>
        <v/>
      </c>
      <c r="AM41" s="1389" t="str">
        <f t="shared" si="35"/>
        <v/>
      </c>
      <c r="AN41" s="1389" t="str">
        <f t="shared" si="36"/>
        <v/>
      </c>
      <c r="AO41" s="1389" t="str">
        <f t="shared" si="37"/>
        <v/>
      </c>
      <c r="AP41" s="1389" t="str">
        <f t="shared" si="38"/>
        <v/>
      </c>
      <c r="AQ41" s="1389" t="str">
        <f t="shared" si="39"/>
        <v/>
      </c>
      <c r="AR41" s="1389" t="str">
        <f t="shared" si="40"/>
        <v/>
      </c>
      <c r="AS41" s="1389" t="str">
        <f t="shared" si="41"/>
        <v/>
      </c>
      <c r="AT41" s="1389" t="str">
        <f t="shared" si="42"/>
        <v/>
      </c>
      <c r="AU41" s="1389" t="str">
        <f t="shared" si="43"/>
        <v/>
      </c>
      <c r="AV41" s="1389" t="str">
        <f t="shared" si="44"/>
        <v/>
      </c>
      <c r="AW41" s="1389" t="str">
        <f t="shared" si="45"/>
        <v/>
      </c>
      <c r="AX41" s="1389" t="str">
        <f t="shared" si="46"/>
        <v/>
      </c>
      <c r="AY41" s="1389" t="str">
        <f t="shared" si="47"/>
        <v/>
      </c>
      <c r="AZ41" s="1389" t="str">
        <f t="shared" si="48"/>
        <v/>
      </c>
      <c r="BA41" s="1389" t="str">
        <f t="shared" si="49"/>
        <v/>
      </c>
      <c r="BB41" s="1389" t="str">
        <f t="shared" si="50"/>
        <v/>
      </c>
      <c r="BC41" s="1389" t="str">
        <f t="shared" si="51"/>
        <v/>
      </c>
      <c r="BD41" s="1389" t="str">
        <f t="shared" si="52"/>
        <v/>
      </c>
      <c r="BE41" s="1389" t="str">
        <f t="shared" si="53"/>
        <v/>
      </c>
      <c r="BF41" s="1389" t="str">
        <f t="shared" si="54"/>
        <v/>
      </c>
      <c r="BG41" s="1389" t="str">
        <f t="shared" si="55"/>
        <v/>
      </c>
      <c r="BH41" s="1389" t="str">
        <f t="shared" si="56"/>
        <v/>
      </c>
      <c r="BI41" s="1389" t="str">
        <f t="shared" si="57"/>
        <v/>
      </c>
      <c r="BJ41" s="1389" t="str">
        <f t="shared" si="58"/>
        <v/>
      </c>
      <c r="BK41" s="1389" t="str">
        <f t="shared" si="59"/>
        <v/>
      </c>
      <c r="BL41" s="1389" t="str">
        <f t="shared" si="60"/>
        <v/>
      </c>
      <c r="BM41" s="1389" t="str">
        <f t="shared" si="61"/>
        <v/>
      </c>
      <c r="BN41" s="1389" t="str">
        <f t="shared" si="62"/>
        <v/>
      </c>
      <c r="BO41" s="1389" t="str">
        <f t="shared" si="63"/>
        <v/>
      </c>
      <c r="BP41" s="1389" t="str">
        <f t="shared" si="64"/>
        <v/>
      </c>
      <c r="BQ41" s="1389" t="str">
        <f t="shared" si="65"/>
        <v/>
      </c>
      <c r="BR41" s="1389" t="str">
        <f t="shared" si="66"/>
        <v/>
      </c>
      <c r="BS41" s="1389" t="str">
        <f t="shared" si="67"/>
        <v/>
      </c>
      <c r="BT41" s="1389" t="str">
        <f t="shared" si="68"/>
        <v/>
      </c>
      <c r="BU41" s="1389" t="str">
        <f t="shared" si="69"/>
        <v/>
      </c>
      <c r="BV41" s="1389" t="str">
        <f t="shared" si="70"/>
        <v/>
      </c>
      <c r="BW41" s="1389" t="str">
        <f t="shared" si="71"/>
        <v/>
      </c>
      <c r="BX41" s="1389" t="str">
        <f t="shared" si="72"/>
        <v/>
      </c>
      <c r="BY41" s="1389" t="str">
        <f t="shared" si="73"/>
        <v/>
      </c>
      <c r="BZ41" s="1389" t="str">
        <f t="shared" si="74"/>
        <v/>
      </c>
      <c r="CA41" s="1389" t="str">
        <f t="shared" si="75"/>
        <v/>
      </c>
      <c r="CB41" s="1389" t="str">
        <f t="shared" si="76"/>
        <v/>
      </c>
      <c r="CC41" s="1389" t="str">
        <f t="shared" si="77"/>
        <v/>
      </c>
      <c r="CD41" s="1389" t="str">
        <f t="shared" si="78"/>
        <v/>
      </c>
      <c r="CE41" s="1389" t="str">
        <f t="shared" si="79"/>
        <v/>
      </c>
      <c r="CF41" s="1389" t="str">
        <f t="shared" si="80"/>
        <v/>
      </c>
      <c r="CG41" s="1389" t="str">
        <f t="shared" si="81"/>
        <v/>
      </c>
      <c r="CH41" s="1389" t="str">
        <f t="shared" si="82"/>
        <v/>
      </c>
      <c r="CI41" s="1389" t="str">
        <f t="shared" si="83"/>
        <v/>
      </c>
      <c r="CJ41" s="1389" t="str">
        <f t="shared" si="84"/>
        <v/>
      </c>
      <c r="CK41" s="1389" t="str">
        <f t="shared" si="85"/>
        <v/>
      </c>
      <c r="CL41" s="1389" t="str">
        <f t="shared" si="86"/>
        <v/>
      </c>
      <c r="CM41" s="1373"/>
      <c r="CN41" s="1372" t="s">
        <v>2079</v>
      </c>
      <c r="CO41" s="1372" t="s">
        <v>1905</v>
      </c>
      <c r="CP41" s="1372" t="s">
        <v>1906</v>
      </c>
      <c r="CQ41" s="1372" t="s">
        <v>2080</v>
      </c>
      <c r="CR41" s="1372" t="s">
        <v>2080</v>
      </c>
      <c r="CS41" s="1372" t="s">
        <v>1908</v>
      </c>
      <c r="CT41" s="1372" t="s">
        <v>1909</v>
      </c>
      <c r="CU41" s="1372" t="s">
        <v>1910</v>
      </c>
      <c r="CV41" s="1376" t="s">
        <v>1911</v>
      </c>
    </row>
    <row r="42" spans="1:100">
      <c r="A42" s="1390">
        <v>36</v>
      </c>
      <c r="C42" s="1391" t="str">
        <f t="shared" si="0"/>
        <v/>
      </c>
      <c r="D42" s="1392" t="str">
        <f t="shared" si="1"/>
        <v/>
      </c>
      <c r="E42" s="1376" t="str">
        <f t="shared" si="2"/>
        <v/>
      </c>
      <c r="F42" s="1376" t="str">
        <f t="shared" si="3"/>
        <v/>
      </c>
      <c r="G42" s="1376" t="str">
        <f t="shared" si="4"/>
        <v/>
      </c>
      <c r="H42" s="1376" t="str">
        <f t="shared" si="5"/>
        <v/>
      </c>
      <c r="I42" s="1376" t="str">
        <f t="shared" si="6"/>
        <v/>
      </c>
      <c r="J42" s="1376" t="str">
        <f t="shared" si="7"/>
        <v/>
      </c>
      <c r="K42" s="1376" t="str">
        <f t="shared" si="8"/>
        <v/>
      </c>
      <c r="L42" s="1376" t="str">
        <f t="shared" si="9"/>
        <v/>
      </c>
      <c r="M42" s="1376" t="str">
        <f t="shared" si="10"/>
        <v/>
      </c>
      <c r="N42" s="1376" t="str">
        <f t="shared" si="11"/>
        <v/>
      </c>
      <c r="O42" s="1376" t="str">
        <f t="shared" si="12"/>
        <v/>
      </c>
      <c r="P42" s="1376" t="str">
        <f t="shared" si="13"/>
        <v/>
      </c>
      <c r="Q42" s="1376" t="str">
        <f t="shared" si="14"/>
        <v/>
      </c>
      <c r="R42" s="1376" t="str">
        <f t="shared" si="15"/>
        <v/>
      </c>
      <c r="S42" s="1393" t="str">
        <f t="shared" si="16"/>
        <v/>
      </c>
      <c r="T42" s="1371"/>
      <c r="U42" s="1389" t="str">
        <f t="shared" si="17"/>
        <v/>
      </c>
      <c r="V42" s="1389" t="str">
        <f t="shared" si="18"/>
        <v/>
      </c>
      <c r="W42" s="1389" t="str">
        <f t="shared" si="19"/>
        <v/>
      </c>
      <c r="X42" s="1389" t="str">
        <f t="shared" si="20"/>
        <v/>
      </c>
      <c r="Y42" s="1389" t="str">
        <f t="shared" si="21"/>
        <v/>
      </c>
      <c r="Z42" s="1389" t="str">
        <f t="shared" si="22"/>
        <v/>
      </c>
      <c r="AA42" s="1389" t="str">
        <f t="shared" si="23"/>
        <v xml:space="preserve">  </v>
      </c>
      <c r="AB42" s="1389" t="str">
        <f t="shared" si="24"/>
        <v/>
      </c>
      <c r="AC42" s="1389" t="str">
        <f t="shared" si="25"/>
        <v/>
      </c>
      <c r="AD42" s="1389" t="str">
        <f t="shared" si="26"/>
        <v/>
      </c>
      <c r="AE42" s="1389" t="str">
        <f t="shared" si="27"/>
        <v/>
      </c>
      <c r="AF42" s="1389" t="str">
        <f t="shared" si="28"/>
        <v/>
      </c>
      <c r="AG42" s="1389" t="str">
        <f t="shared" si="29"/>
        <v/>
      </c>
      <c r="AH42" s="1389" t="str">
        <f t="shared" si="30"/>
        <v/>
      </c>
      <c r="AI42" s="1389" t="str">
        <f t="shared" si="31"/>
        <v/>
      </c>
      <c r="AJ42" s="1389" t="str">
        <f t="shared" si="32"/>
        <v/>
      </c>
      <c r="AK42" s="1389" t="str">
        <f t="shared" si="33"/>
        <v/>
      </c>
      <c r="AL42" s="1389" t="str">
        <f t="shared" si="34"/>
        <v/>
      </c>
      <c r="AM42" s="1389" t="str">
        <f t="shared" si="35"/>
        <v/>
      </c>
      <c r="AN42" s="1389" t="str">
        <f t="shared" si="36"/>
        <v/>
      </c>
      <c r="AO42" s="1389" t="str">
        <f t="shared" si="37"/>
        <v/>
      </c>
      <c r="AP42" s="1389" t="str">
        <f t="shared" si="38"/>
        <v/>
      </c>
      <c r="AQ42" s="1389" t="str">
        <f t="shared" si="39"/>
        <v/>
      </c>
      <c r="AR42" s="1389" t="str">
        <f t="shared" si="40"/>
        <v/>
      </c>
      <c r="AS42" s="1389" t="str">
        <f t="shared" si="41"/>
        <v/>
      </c>
      <c r="AT42" s="1389" t="str">
        <f t="shared" si="42"/>
        <v/>
      </c>
      <c r="AU42" s="1389" t="str">
        <f t="shared" si="43"/>
        <v/>
      </c>
      <c r="AV42" s="1389" t="str">
        <f t="shared" si="44"/>
        <v/>
      </c>
      <c r="AW42" s="1389" t="str">
        <f t="shared" si="45"/>
        <v/>
      </c>
      <c r="AX42" s="1389" t="str">
        <f t="shared" si="46"/>
        <v/>
      </c>
      <c r="AY42" s="1389" t="str">
        <f t="shared" si="47"/>
        <v/>
      </c>
      <c r="AZ42" s="1389" t="str">
        <f t="shared" si="48"/>
        <v/>
      </c>
      <c r="BA42" s="1389" t="str">
        <f t="shared" si="49"/>
        <v/>
      </c>
      <c r="BB42" s="1389" t="str">
        <f t="shared" si="50"/>
        <v/>
      </c>
      <c r="BC42" s="1389" t="str">
        <f t="shared" si="51"/>
        <v/>
      </c>
      <c r="BD42" s="1389" t="str">
        <f t="shared" si="52"/>
        <v/>
      </c>
      <c r="BE42" s="1389" t="str">
        <f t="shared" si="53"/>
        <v/>
      </c>
      <c r="BF42" s="1389" t="str">
        <f t="shared" si="54"/>
        <v/>
      </c>
      <c r="BG42" s="1389" t="str">
        <f t="shared" si="55"/>
        <v/>
      </c>
      <c r="BH42" s="1389" t="str">
        <f t="shared" si="56"/>
        <v/>
      </c>
      <c r="BI42" s="1389" t="str">
        <f t="shared" si="57"/>
        <v/>
      </c>
      <c r="BJ42" s="1389" t="str">
        <f t="shared" si="58"/>
        <v/>
      </c>
      <c r="BK42" s="1389" t="str">
        <f t="shared" si="59"/>
        <v/>
      </c>
      <c r="BL42" s="1389" t="str">
        <f t="shared" si="60"/>
        <v/>
      </c>
      <c r="BM42" s="1389" t="str">
        <f t="shared" si="61"/>
        <v/>
      </c>
      <c r="BN42" s="1389" t="str">
        <f t="shared" si="62"/>
        <v/>
      </c>
      <c r="BO42" s="1389" t="str">
        <f t="shared" si="63"/>
        <v/>
      </c>
      <c r="BP42" s="1389" t="str">
        <f t="shared" si="64"/>
        <v/>
      </c>
      <c r="BQ42" s="1389" t="str">
        <f t="shared" si="65"/>
        <v/>
      </c>
      <c r="BR42" s="1389" t="str">
        <f t="shared" si="66"/>
        <v/>
      </c>
      <c r="BS42" s="1389" t="str">
        <f t="shared" si="67"/>
        <v/>
      </c>
      <c r="BT42" s="1389" t="str">
        <f t="shared" si="68"/>
        <v/>
      </c>
      <c r="BU42" s="1389" t="str">
        <f t="shared" si="69"/>
        <v/>
      </c>
      <c r="BV42" s="1389" t="str">
        <f t="shared" si="70"/>
        <v/>
      </c>
      <c r="BW42" s="1389" t="str">
        <f t="shared" si="71"/>
        <v/>
      </c>
      <c r="BX42" s="1389" t="str">
        <f t="shared" si="72"/>
        <v/>
      </c>
      <c r="BY42" s="1389" t="str">
        <f t="shared" si="73"/>
        <v/>
      </c>
      <c r="BZ42" s="1389" t="str">
        <f t="shared" si="74"/>
        <v/>
      </c>
      <c r="CA42" s="1389" t="str">
        <f t="shared" si="75"/>
        <v/>
      </c>
      <c r="CB42" s="1389" t="str">
        <f t="shared" si="76"/>
        <v/>
      </c>
      <c r="CC42" s="1389" t="str">
        <f t="shared" si="77"/>
        <v/>
      </c>
      <c r="CD42" s="1389" t="str">
        <f t="shared" si="78"/>
        <v/>
      </c>
      <c r="CE42" s="1389" t="str">
        <f t="shared" si="79"/>
        <v/>
      </c>
      <c r="CF42" s="1389" t="str">
        <f t="shared" si="80"/>
        <v/>
      </c>
      <c r="CG42" s="1389" t="str">
        <f t="shared" si="81"/>
        <v/>
      </c>
      <c r="CH42" s="1389" t="str">
        <f t="shared" si="82"/>
        <v/>
      </c>
      <c r="CI42" s="1389" t="str">
        <f t="shared" si="83"/>
        <v/>
      </c>
      <c r="CJ42" s="1389" t="str">
        <f t="shared" si="84"/>
        <v/>
      </c>
      <c r="CK42" s="1389" t="str">
        <f t="shared" si="85"/>
        <v/>
      </c>
      <c r="CL42" s="1389" t="str">
        <f t="shared" si="86"/>
        <v/>
      </c>
      <c r="CM42" s="1373"/>
      <c r="CN42" s="1372" t="s">
        <v>2081</v>
      </c>
      <c r="CO42" s="1372" t="s">
        <v>1905</v>
      </c>
      <c r="CP42" s="1372" t="s">
        <v>1906</v>
      </c>
      <c r="CQ42" s="1372" t="s">
        <v>2082</v>
      </c>
      <c r="CR42" s="1372" t="s">
        <v>747</v>
      </c>
      <c r="CS42" s="1372" t="s">
        <v>1908</v>
      </c>
      <c r="CT42" s="1372" t="s">
        <v>1909</v>
      </c>
      <c r="CU42" s="1372" t="s">
        <v>1910</v>
      </c>
      <c r="CV42" s="1376" t="s">
        <v>1911</v>
      </c>
    </row>
    <row r="43" spans="1:100">
      <c r="A43" s="1390">
        <v>37</v>
      </c>
      <c r="C43" s="1391" t="str">
        <f t="shared" si="0"/>
        <v/>
      </c>
      <c r="D43" s="1392" t="str">
        <f t="shared" si="1"/>
        <v/>
      </c>
      <c r="E43" s="1376" t="str">
        <f t="shared" si="2"/>
        <v/>
      </c>
      <c r="F43" s="1376" t="str">
        <f t="shared" si="3"/>
        <v/>
      </c>
      <c r="G43" s="1376" t="str">
        <f t="shared" si="4"/>
        <v/>
      </c>
      <c r="H43" s="1376" t="str">
        <f t="shared" si="5"/>
        <v/>
      </c>
      <c r="I43" s="1376" t="str">
        <f t="shared" si="6"/>
        <v/>
      </c>
      <c r="J43" s="1376" t="str">
        <f t="shared" si="7"/>
        <v/>
      </c>
      <c r="K43" s="1376" t="str">
        <f t="shared" si="8"/>
        <v/>
      </c>
      <c r="L43" s="1376" t="str">
        <f t="shared" si="9"/>
        <v/>
      </c>
      <c r="M43" s="1376" t="str">
        <f t="shared" si="10"/>
        <v/>
      </c>
      <c r="N43" s="1376" t="str">
        <f t="shared" si="11"/>
        <v/>
      </c>
      <c r="O43" s="1376" t="str">
        <f t="shared" si="12"/>
        <v/>
      </c>
      <c r="P43" s="1376" t="str">
        <f t="shared" si="13"/>
        <v/>
      </c>
      <c r="Q43" s="1376" t="str">
        <f t="shared" si="14"/>
        <v/>
      </c>
      <c r="R43" s="1376" t="str">
        <f t="shared" si="15"/>
        <v/>
      </c>
      <c r="S43" s="1393" t="str">
        <f t="shared" si="16"/>
        <v/>
      </c>
      <c r="T43" s="1371"/>
      <c r="U43" s="1389" t="str">
        <f t="shared" si="17"/>
        <v/>
      </c>
      <c r="V43" s="1389" t="str">
        <f t="shared" si="18"/>
        <v/>
      </c>
      <c r="W43" s="1389" t="str">
        <f t="shared" si="19"/>
        <v/>
      </c>
      <c r="X43" s="1389" t="str">
        <f t="shared" si="20"/>
        <v/>
      </c>
      <c r="Y43" s="1389" t="str">
        <f t="shared" si="21"/>
        <v/>
      </c>
      <c r="Z43" s="1389" t="str">
        <f t="shared" si="22"/>
        <v/>
      </c>
      <c r="AA43" s="1389" t="str">
        <f t="shared" si="23"/>
        <v xml:space="preserve">  </v>
      </c>
      <c r="AB43" s="1389" t="str">
        <f t="shared" si="24"/>
        <v/>
      </c>
      <c r="AC43" s="1389" t="str">
        <f t="shared" si="25"/>
        <v/>
      </c>
      <c r="AD43" s="1389" t="str">
        <f t="shared" si="26"/>
        <v/>
      </c>
      <c r="AE43" s="1389" t="str">
        <f t="shared" si="27"/>
        <v/>
      </c>
      <c r="AF43" s="1389" t="str">
        <f t="shared" si="28"/>
        <v/>
      </c>
      <c r="AG43" s="1389" t="str">
        <f t="shared" si="29"/>
        <v/>
      </c>
      <c r="AH43" s="1389" t="str">
        <f t="shared" si="30"/>
        <v/>
      </c>
      <c r="AI43" s="1389" t="str">
        <f t="shared" si="31"/>
        <v/>
      </c>
      <c r="AJ43" s="1389" t="str">
        <f t="shared" si="32"/>
        <v/>
      </c>
      <c r="AK43" s="1389" t="str">
        <f t="shared" si="33"/>
        <v/>
      </c>
      <c r="AL43" s="1389" t="str">
        <f t="shared" si="34"/>
        <v/>
      </c>
      <c r="AM43" s="1389" t="str">
        <f t="shared" si="35"/>
        <v/>
      </c>
      <c r="AN43" s="1389" t="str">
        <f t="shared" si="36"/>
        <v/>
      </c>
      <c r="AO43" s="1389" t="str">
        <f t="shared" si="37"/>
        <v/>
      </c>
      <c r="AP43" s="1389" t="str">
        <f t="shared" si="38"/>
        <v/>
      </c>
      <c r="AQ43" s="1389" t="str">
        <f t="shared" si="39"/>
        <v/>
      </c>
      <c r="AR43" s="1389" t="str">
        <f t="shared" si="40"/>
        <v/>
      </c>
      <c r="AS43" s="1389" t="str">
        <f t="shared" si="41"/>
        <v/>
      </c>
      <c r="AT43" s="1389" t="str">
        <f t="shared" si="42"/>
        <v/>
      </c>
      <c r="AU43" s="1389" t="str">
        <f t="shared" si="43"/>
        <v/>
      </c>
      <c r="AV43" s="1389" t="str">
        <f t="shared" si="44"/>
        <v/>
      </c>
      <c r="AW43" s="1389" t="str">
        <f t="shared" si="45"/>
        <v/>
      </c>
      <c r="AX43" s="1389" t="str">
        <f t="shared" si="46"/>
        <v/>
      </c>
      <c r="AY43" s="1389" t="str">
        <f t="shared" si="47"/>
        <v/>
      </c>
      <c r="AZ43" s="1389" t="str">
        <f t="shared" si="48"/>
        <v/>
      </c>
      <c r="BA43" s="1389" t="str">
        <f t="shared" si="49"/>
        <v/>
      </c>
      <c r="BB43" s="1389" t="str">
        <f t="shared" si="50"/>
        <v/>
      </c>
      <c r="BC43" s="1389" t="str">
        <f t="shared" si="51"/>
        <v/>
      </c>
      <c r="BD43" s="1389" t="str">
        <f t="shared" si="52"/>
        <v/>
      </c>
      <c r="BE43" s="1389" t="str">
        <f t="shared" si="53"/>
        <v/>
      </c>
      <c r="BF43" s="1389" t="str">
        <f t="shared" si="54"/>
        <v/>
      </c>
      <c r="BG43" s="1389" t="str">
        <f t="shared" si="55"/>
        <v/>
      </c>
      <c r="BH43" s="1389" t="str">
        <f t="shared" si="56"/>
        <v/>
      </c>
      <c r="BI43" s="1389" t="str">
        <f t="shared" si="57"/>
        <v/>
      </c>
      <c r="BJ43" s="1389" t="str">
        <f t="shared" si="58"/>
        <v/>
      </c>
      <c r="BK43" s="1389" t="str">
        <f t="shared" si="59"/>
        <v/>
      </c>
      <c r="BL43" s="1389" t="str">
        <f t="shared" si="60"/>
        <v/>
      </c>
      <c r="BM43" s="1389" t="str">
        <f t="shared" si="61"/>
        <v/>
      </c>
      <c r="BN43" s="1389" t="str">
        <f t="shared" si="62"/>
        <v/>
      </c>
      <c r="BO43" s="1389" t="str">
        <f t="shared" si="63"/>
        <v/>
      </c>
      <c r="BP43" s="1389" t="str">
        <f t="shared" si="64"/>
        <v/>
      </c>
      <c r="BQ43" s="1389" t="str">
        <f t="shared" si="65"/>
        <v/>
      </c>
      <c r="BR43" s="1389" t="str">
        <f t="shared" si="66"/>
        <v/>
      </c>
      <c r="BS43" s="1389" t="str">
        <f t="shared" si="67"/>
        <v/>
      </c>
      <c r="BT43" s="1389" t="str">
        <f t="shared" si="68"/>
        <v/>
      </c>
      <c r="BU43" s="1389" t="str">
        <f t="shared" si="69"/>
        <v/>
      </c>
      <c r="BV43" s="1389" t="str">
        <f t="shared" si="70"/>
        <v/>
      </c>
      <c r="BW43" s="1389" t="str">
        <f t="shared" si="71"/>
        <v/>
      </c>
      <c r="BX43" s="1389" t="str">
        <f t="shared" si="72"/>
        <v/>
      </c>
      <c r="BY43" s="1389" t="str">
        <f t="shared" si="73"/>
        <v/>
      </c>
      <c r="BZ43" s="1389" t="str">
        <f t="shared" si="74"/>
        <v/>
      </c>
      <c r="CA43" s="1389" t="str">
        <f t="shared" si="75"/>
        <v/>
      </c>
      <c r="CB43" s="1389" t="str">
        <f t="shared" si="76"/>
        <v/>
      </c>
      <c r="CC43" s="1389" t="str">
        <f t="shared" si="77"/>
        <v/>
      </c>
      <c r="CD43" s="1389" t="str">
        <f t="shared" si="78"/>
        <v/>
      </c>
      <c r="CE43" s="1389" t="str">
        <f t="shared" si="79"/>
        <v/>
      </c>
      <c r="CF43" s="1389" t="str">
        <f t="shared" si="80"/>
        <v/>
      </c>
      <c r="CG43" s="1389" t="str">
        <f t="shared" si="81"/>
        <v/>
      </c>
      <c r="CH43" s="1389" t="str">
        <f t="shared" si="82"/>
        <v/>
      </c>
      <c r="CI43" s="1389" t="str">
        <f t="shared" si="83"/>
        <v/>
      </c>
      <c r="CJ43" s="1389" t="str">
        <f t="shared" si="84"/>
        <v/>
      </c>
      <c r="CK43" s="1389" t="str">
        <f t="shared" si="85"/>
        <v/>
      </c>
      <c r="CL43" s="1389" t="str">
        <f t="shared" si="86"/>
        <v/>
      </c>
      <c r="CM43" s="1373"/>
      <c r="CN43" s="1372" t="s">
        <v>2083</v>
      </c>
      <c r="CO43" s="1372" t="s">
        <v>1905</v>
      </c>
      <c r="CP43" s="1372" t="s">
        <v>1906</v>
      </c>
      <c r="CQ43" s="1372" t="s">
        <v>2084</v>
      </c>
      <c r="CR43" s="1372" t="s">
        <v>2084</v>
      </c>
      <c r="CS43" s="1372" t="s">
        <v>1908</v>
      </c>
      <c r="CT43" s="1372" t="s">
        <v>1909</v>
      </c>
      <c r="CU43" s="1372" t="s">
        <v>1910</v>
      </c>
      <c r="CV43" s="1376" t="s">
        <v>1911</v>
      </c>
    </row>
    <row r="44" spans="1:100">
      <c r="A44" s="1390">
        <v>38</v>
      </c>
      <c r="C44" s="1391" t="str">
        <f t="shared" si="0"/>
        <v/>
      </c>
      <c r="D44" s="1392" t="str">
        <f t="shared" si="1"/>
        <v/>
      </c>
      <c r="E44" s="1376" t="str">
        <f t="shared" si="2"/>
        <v/>
      </c>
      <c r="F44" s="1376" t="str">
        <f t="shared" si="3"/>
        <v/>
      </c>
      <c r="G44" s="1376" t="str">
        <f t="shared" si="4"/>
        <v/>
      </c>
      <c r="H44" s="1376" t="str">
        <f t="shared" si="5"/>
        <v/>
      </c>
      <c r="I44" s="1376" t="str">
        <f t="shared" si="6"/>
        <v/>
      </c>
      <c r="J44" s="1376" t="str">
        <f t="shared" si="7"/>
        <v/>
      </c>
      <c r="K44" s="1376" t="str">
        <f t="shared" si="8"/>
        <v/>
      </c>
      <c r="L44" s="1376" t="str">
        <f t="shared" si="9"/>
        <v/>
      </c>
      <c r="M44" s="1376" t="str">
        <f t="shared" si="10"/>
        <v/>
      </c>
      <c r="N44" s="1376" t="str">
        <f t="shared" si="11"/>
        <v/>
      </c>
      <c r="O44" s="1376" t="str">
        <f t="shared" si="12"/>
        <v/>
      </c>
      <c r="P44" s="1376" t="str">
        <f t="shared" si="13"/>
        <v/>
      </c>
      <c r="Q44" s="1376" t="str">
        <f t="shared" si="14"/>
        <v/>
      </c>
      <c r="R44" s="1376" t="str">
        <f t="shared" si="15"/>
        <v/>
      </c>
      <c r="S44" s="1393" t="str">
        <f t="shared" si="16"/>
        <v/>
      </c>
      <c r="T44" s="1371"/>
      <c r="U44" s="1389" t="str">
        <f t="shared" si="17"/>
        <v/>
      </c>
      <c r="V44" s="1389" t="str">
        <f t="shared" si="18"/>
        <v/>
      </c>
      <c r="W44" s="1389" t="str">
        <f t="shared" si="19"/>
        <v/>
      </c>
      <c r="X44" s="1389" t="str">
        <f t="shared" si="20"/>
        <v/>
      </c>
      <c r="Y44" s="1389" t="str">
        <f t="shared" si="21"/>
        <v/>
      </c>
      <c r="Z44" s="1389" t="str">
        <f t="shared" si="22"/>
        <v/>
      </c>
      <c r="AA44" s="1389" t="str">
        <f t="shared" si="23"/>
        <v xml:space="preserve">  </v>
      </c>
      <c r="AB44" s="1389" t="str">
        <f t="shared" si="24"/>
        <v/>
      </c>
      <c r="AC44" s="1389" t="str">
        <f t="shared" si="25"/>
        <v/>
      </c>
      <c r="AD44" s="1389" t="str">
        <f t="shared" si="26"/>
        <v/>
      </c>
      <c r="AE44" s="1389" t="str">
        <f t="shared" si="27"/>
        <v/>
      </c>
      <c r="AF44" s="1389" t="str">
        <f t="shared" si="28"/>
        <v/>
      </c>
      <c r="AG44" s="1389" t="str">
        <f t="shared" si="29"/>
        <v/>
      </c>
      <c r="AH44" s="1389" t="str">
        <f t="shared" si="30"/>
        <v/>
      </c>
      <c r="AI44" s="1389" t="str">
        <f t="shared" si="31"/>
        <v/>
      </c>
      <c r="AJ44" s="1389" t="str">
        <f t="shared" si="32"/>
        <v/>
      </c>
      <c r="AK44" s="1389" t="str">
        <f t="shared" si="33"/>
        <v/>
      </c>
      <c r="AL44" s="1389" t="str">
        <f t="shared" si="34"/>
        <v/>
      </c>
      <c r="AM44" s="1389" t="str">
        <f t="shared" si="35"/>
        <v/>
      </c>
      <c r="AN44" s="1389" t="str">
        <f t="shared" si="36"/>
        <v/>
      </c>
      <c r="AO44" s="1389" t="str">
        <f t="shared" si="37"/>
        <v/>
      </c>
      <c r="AP44" s="1389" t="str">
        <f t="shared" si="38"/>
        <v/>
      </c>
      <c r="AQ44" s="1389" t="str">
        <f t="shared" si="39"/>
        <v/>
      </c>
      <c r="AR44" s="1389" t="str">
        <f t="shared" si="40"/>
        <v/>
      </c>
      <c r="AS44" s="1389" t="str">
        <f t="shared" si="41"/>
        <v/>
      </c>
      <c r="AT44" s="1389" t="str">
        <f t="shared" si="42"/>
        <v/>
      </c>
      <c r="AU44" s="1389" t="str">
        <f t="shared" si="43"/>
        <v/>
      </c>
      <c r="AV44" s="1389" t="str">
        <f t="shared" si="44"/>
        <v/>
      </c>
      <c r="AW44" s="1389" t="str">
        <f t="shared" si="45"/>
        <v/>
      </c>
      <c r="AX44" s="1389" t="str">
        <f t="shared" si="46"/>
        <v/>
      </c>
      <c r="AY44" s="1389" t="str">
        <f t="shared" si="47"/>
        <v/>
      </c>
      <c r="AZ44" s="1389" t="str">
        <f t="shared" si="48"/>
        <v/>
      </c>
      <c r="BA44" s="1389" t="str">
        <f t="shared" si="49"/>
        <v/>
      </c>
      <c r="BB44" s="1389" t="str">
        <f t="shared" si="50"/>
        <v/>
      </c>
      <c r="BC44" s="1389" t="str">
        <f t="shared" si="51"/>
        <v/>
      </c>
      <c r="BD44" s="1389" t="str">
        <f t="shared" si="52"/>
        <v/>
      </c>
      <c r="BE44" s="1389" t="str">
        <f t="shared" si="53"/>
        <v/>
      </c>
      <c r="BF44" s="1389" t="str">
        <f t="shared" si="54"/>
        <v/>
      </c>
      <c r="BG44" s="1389" t="str">
        <f t="shared" si="55"/>
        <v/>
      </c>
      <c r="BH44" s="1389" t="str">
        <f t="shared" si="56"/>
        <v/>
      </c>
      <c r="BI44" s="1389" t="str">
        <f t="shared" si="57"/>
        <v/>
      </c>
      <c r="BJ44" s="1389" t="str">
        <f t="shared" si="58"/>
        <v/>
      </c>
      <c r="BK44" s="1389" t="str">
        <f t="shared" si="59"/>
        <v/>
      </c>
      <c r="BL44" s="1389" t="str">
        <f t="shared" si="60"/>
        <v/>
      </c>
      <c r="BM44" s="1389" t="str">
        <f t="shared" si="61"/>
        <v/>
      </c>
      <c r="BN44" s="1389" t="str">
        <f t="shared" si="62"/>
        <v/>
      </c>
      <c r="BO44" s="1389" t="str">
        <f t="shared" si="63"/>
        <v/>
      </c>
      <c r="BP44" s="1389" t="str">
        <f t="shared" si="64"/>
        <v/>
      </c>
      <c r="BQ44" s="1389" t="str">
        <f t="shared" si="65"/>
        <v/>
      </c>
      <c r="BR44" s="1389" t="str">
        <f t="shared" si="66"/>
        <v/>
      </c>
      <c r="BS44" s="1389" t="str">
        <f t="shared" si="67"/>
        <v/>
      </c>
      <c r="BT44" s="1389" t="str">
        <f t="shared" si="68"/>
        <v/>
      </c>
      <c r="BU44" s="1389" t="str">
        <f t="shared" si="69"/>
        <v/>
      </c>
      <c r="BV44" s="1389" t="str">
        <f t="shared" si="70"/>
        <v/>
      </c>
      <c r="BW44" s="1389" t="str">
        <f t="shared" si="71"/>
        <v/>
      </c>
      <c r="BX44" s="1389" t="str">
        <f t="shared" si="72"/>
        <v/>
      </c>
      <c r="BY44" s="1389" t="str">
        <f t="shared" si="73"/>
        <v/>
      </c>
      <c r="BZ44" s="1389" t="str">
        <f t="shared" si="74"/>
        <v/>
      </c>
      <c r="CA44" s="1389" t="str">
        <f t="shared" si="75"/>
        <v/>
      </c>
      <c r="CB44" s="1389" t="str">
        <f t="shared" si="76"/>
        <v/>
      </c>
      <c r="CC44" s="1389" t="str">
        <f t="shared" si="77"/>
        <v/>
      </c>
      <c r="CD44" s="1389" t="str">
        <f t="shared" si="78"/>
        <v/>
      </c>
      <c r="CE44" s="1389" t="str">
        <f t="shared" si="79"/>
        <v/>
      </c>
      <c r="CF44" s="1389" t="str">
        <f t="shared" si="80"/>
        <v/>
      </c>
      <c r="CG44" s="1389" t="str">
        <f t="shared" si="81"/>
        <v/>
      </c>
      <c r="CH44" s="1389" t="str">
        <f t="shared" si="82"/>
        <v/>
      </c>
      <c r="CI44" s="1389" t="str">
        <f t="shared" si="83"/>
        <v/>
      </c>
      <c r="CJ44" s="1389" t="str">
        <f t="shared" si="84"/>
        <v/>
      </c>
      <c r="CK44" s="1389" t="str">
        <f t="shared" si="85"/>
        <v/>
      </c>
      <c r="CL44" s="1389" t="str">
        <f t="shared" si="86"/>
        <v/>
      </c>
      <c r="CM44" s="1373"/>
      <c r="CN44" s="1372" t="s">
        <v>2085</v>
      </c>
      <c r="CO44" s="1372" t="s">
        <v>1905</v>
      </c>
      <c r="CP44" s="1372" t="s">
        <v>1906</v>
      </c>
      <c r="CQ44" s="1372" t="s">
        <v>748</v>
      </c>
      <c r="CR44" s="1372" t="s">
        <v>748</v>
      </c>
      <c r="CS44" s="1372" t="s">
        <v>1908</v>
      </c>
      <c r="CT44" s="1372" t="s">
        <v>1909</v>
      </c>
      <c r="CU44" s="1372" t="s">
        <v>1910</v>
      </c>
      <c r="CV44" s="1376" t="s">
        <v>1911</v>
      </c>
    </row>
    <row r="45" spans="1:100">
      <c r="A45" s="1390">
        <v>39</v>
      </c>
      <c r="C45" s="1391" t="str">
        <f t="shared" si="0"/>
        <v/>
      </c>
      <c r="D45" s="1392" t="str">
        <f t="shared" si="1"/>
        <v/>
      </c>
      <c r="E45" s="1376" t="str">
        <f t="shared" si="2"/>
        <v/>
      </c>
      <c r="F45" s="1376" t="str">
        <f t="shared" si="3"/>
        <v/>
      </c>
      <c r="G45" s="1376" t="str">
        <f t="shared" si="4"/>
        <v/>
      </c>
      <c r="H45" s="1376" t="str">
        <f t="shared" si="5"/>
        <v/>
      </c>
      <c r="I45" s="1376" t="str">
        <f t="shared" si="6"/>
        <v/>
      </c>
      <c r="J45" s="1376" t="str">
        <f t="shared" si="7"/>
        <v/>
      </c>
      <c r="K45" s="1376" t="str">
        <f t="shared" si="8"/>
        <v/>
      </c>
      <c r="L45" s="1376" t="str">
        <f t="shared" si="9"/>
        <v/>
      </c>
      <c r="M45" s="1376" t="str">
        <f t="shared" si="10"/>
        <v/>
      </c>
      <c r="N45" s="1376" t="str">
        <f t="shared" si="11"/>
        <v/>
      </c>
      <c r="O45" s="1376" t="str">
        <f t="shared" si="12"/>
        <v/>
      </c>
      <c r="P45" s="1376" t="str">
        <f t="shared" si="13"/>
        <v/>
      </c>
      <c r="Q45" s="1376" t="str">
        <f t="shared" si="14"/>
        <v/>
      </c>
      <c r="R45" s="1376" t="str">
        <f t="shared" si="15"/>
        <v/>
      </c>
      <c r="S45" s="1393" t="str">
        <f t="shared" si="16"/>
        <v/>
      </c>
      <c r="T45" s="1371"/>
      <c r="U45" s="1389" t="str">
        <f t="shared" si="17"/>
        <v/>
      </c>
      <c r="V45" s="1389" t="str">
        <f t="shared" si="18"/>
        <v/>
      </c>
      <c r="W45" s="1389" t="str">
        <f t="shared" si="19"/>
        <v/>
      </c>
      <c r="X45" s="1389" t="str">
        <f t="shared" si="20"/>
        <v/>
      </c>
      <c r="Y45" s="1389" t="str">
        <f t="shared" si="21"/>
        <v/>
      </c>
      <c r="Z45" s="1389" t="str">
        <f t="shared" si="22"/>
        <v/>
      </c>
      <c r="AA45" s="1389" t="str">
        <f t="shared" si="23"/>
        <v xml:space="preserve">  </v>
      </c>
      <c r="AB45" s="1389" t="str">
        <f t="shared" si="24"/>
        <v/>
      </c>
      <c r="AC45" s="1389" t="str">
        <f t="shared" si="25"/>
        <v/>
      </c>
      <c r="AD45" s="1389" t="str">
        <f t="shared" si="26"/>
        <v/>
      </c>
      <c r="AE45" s="1389" t="str">
        <f t="shared" si="27"/>
        <v/>
      </c>
      <c r="AF45" s="1389" t="str">
        <f t="shared" si="28"/>
        <v/>
      </c>
      <c r="AG45" s="1389" t="str">
        <f t="shared" si="29"/>
        <v/>
      </c>
      <c r="AH45" s="1389" t="str">
        <f t="shared" si="30"/>
        <v/>
      </c>
      <c r="AI45" s="1389" t="str">
        <f t="shared" si="31"/>
        <v/>
      </c>
      <c r="AJ45" s="1389" t="str">
        <f t="shared" si="32"/>
        <v/>
      </c>
      <c r="AK45" s="1389" t="str">
        <f t="shared" si="33"/>
        <v/>
      </c>
      <c r="AL45" s="1389" t="str">
        <f t="shared" si="34"/>
        <v/>
      </c>
      <c r="AM45" s="1389" t="str">
        <f t="shared" si="35"/>
        <v/>
      </c>
      <c r="AN45" s="1389" t="str">
        <f t="shared" si="36"/>
        <v/>
      </c>
      <c r="AO45" s="1389" t="str">
        <f t="shared" si="37"/>
        <v/>
      </c>
      <c r="AP45" s="1389" t="str">
        <f t="shared" si="38"/>
        <v/>
      </c>
      <c r="AQ45" s="1389" t="str">
        <f t="shared" si="39"/>
        <v/>
      </c>
      <c r="AR45" s="1389" t="str">
        <f t="shared" si="40"/>
        <v/>
      </c>
      <c r="AS45" s="1389" t="str">
        <f t="shared" si="41"/>
        <v/>
      </c>
      <c r="AT45" s="1389" t="str">
        <f t="shared" si="42"/>
        <v/>
      </c>
      <c r="AU45" s="1389" t="str">
        <f t="shared" si="43"/>
        <v/>
      </c>
      <c r="AV45" s="1389" t="str">
        <f t="shared" si="44"/>
        <v/>
      </c>
      <c r="AW45" s="1389" t="str">
        <f t="shared" si="45"/>
        <v/>
      </c>
      <c r="AX45" s="1389" t="str">
        <f t="shared" si="46"/>
        <v/>
      </c>
      <c r="AY45" s="1389" t="str">
        <f t="shared" si="47"/>
        <v/>
      </c>
      <c r="AZ45" s="1389" t="str">
        <f t="shared" si="48"/>
        <v/>
      </c>
      <c r="BA45" s="1389" t="str">
        <f t="shared" si="49"/>
        <v/>
      </c>
      <c r="BB45" s="1389" t="str">
        <f t="shared" si="50"/>
        <v/>
      </c>
      <c r="BC45" s="1389" t="str">
        <f t="shared" si="51"/>
        <v/>
      </c>
      <c r="BD45" s="1389" t="str">
        <f t="shared" si="52"/>
        <v/>
      </c>
      <c r="BE45" s="1389" t="str">
        <f t="shared" si="53"/>
        <v/>
      </c>
      <c r="BF45" s="1389" t="str">
        <f t="shared" si="54"/>
        <v/>
      </c>
      <c r="BG45" s="1389" t="str">
        <f t="shared" si="55"/>
        <v/>
      </c>
      <c r="BH45" s="1389" t="str">
        <f t="shared" si="56"/>
        <v/>
      </c>
      <c r="BI45" s="1389" t="str">
        <f t="shared" si="57"/>
        <v/>
      </c>
      <c r="BJ45" s="1389" t="str">
        <f t="shared" si="58"/>
        <v/>
      </c>
      <c r="BK45" s="1389" t="str">
        <f t="shared" si="59"/>
        <v/>
      </c>
      <c r="BL45" s="1389" t="str">
        <f t="shared" si="60"/>
        <v/>
      </c>
      <c r="BM45" s="1389" t="str">
        <f t="shared" si="61"/>
        <v/>
      </c>
      <c r="BN45" s="1389" t="str">
        <f t="shared" si="62"/>
        <v/>
      </c>
      <c r="BO45" s="1389" t="str">
        <f t="shared" si="63"/>
        <v/>
      </c>
      <c r="BP45" s="1389" t="str">
        <f t="shared" si="64"/>
        <v/>
      </c>
      <c r="BQ45" s="1389" t="str">
        <f t="shared" si="65"/>
        <v/>
      </c>
      <c r="BR45" s="1389" t="str">
        <f t="shared" si="66"/>
        <v/>
      </c>
      <c r="BS45" s="1389" t="str">
        <f t="shared" si="67"/>
        <v/>
      </c>
      <c r="BT45" s="1389" t="str">
        <f t="shared" si="68"/>
        <v/>
      </c>
      <c r="BU45" s="1389" t="str">
        <f t="shared" si="69"/>
        <v/>
      </c>
      <c r="BV45" s="1389" t="str">
        <f t="shared" si="70"/>
        <v/>
      </c>
      <c r="BW45" s="1389" t="str">
        <f t="shared" si="71"/>
        <v/>
      </c>
      <c r="BX45" s="1389" t="str">
        <f t="shared" si="72"/>
        <v/>
      </c>
      <c r="BY45" s="1389" t="str">
        <f t="shared" si="73"/>
        <v/>
      </c>
      <c r="BZ45" s="1389" t="str">
        <f t="shared" si="74"/>
        <v/>
      </c>
      <c r="CA45" s="1389" t="str">
        <f t="shared" si="75"/>
        <v/>
      </c>
      <c r="CB45" s="1389" t="str">
        <f t="shared" si="76"/>
        <v/>
      </c>
      <c r="CC45" s="1389" t="str">
        <f t="shared" si="77"/>
        <v/>
      </c>
      <c r="CD45" s="1389" t="str">
        <f t="shared" si="78"/>
        <v/>
      </c>
      <c r="CE45" s="1389" t="str">
        <f t="shared" si="79"/>
        <v/>
      </c>
      <c r="CF45" s="1389" t="str">
        <f t="shared" si="80"/>
        <v/>
      </c>
      <c r="CG45" s="1389" t="str">
        <f t="shared" si="81"/>
        <v/>
      </c>
      <c r="CH45" s="1389" t="str">
        <f t="shared" si="82"/>
        <v/>
      </c>
      <c r="CI45" s="1389" t="str">
        <f t="shared" si="83"/>
        <v/>
      </c>
      <c r="CJ45" s="1389" t="str">
        <f t="shared" si="84"/>
        <v/>
      </c>
      <c r="CK45" s="1389" t="str">
        <f t="shared" si="85"/>
        <v/>
      </c>
      <c r="CL45" s="1389" t="str">
        <f t="shared" si="86"/>
        <v/>
      </c>
      <c r="CM45" s="1373"/>
      <c r="CN45" s="1372" t="s">
        <v>2086</v>
      </c>
      <c r="CO45" s="1372" t="s">
        <v>1905</v>
      </c>
      <c r="CP45" s="1372" t="s">
        <v>1906</v>
      </c>
      <c r="CQ45" s="1372" t="s">
        <v>2087</v>
      </c>
      <c r="CR45" s="1372" t="s">
        <v>2087</v>
      </c>
      <c r="CS45" s="1372" t="s">
        <v>1908</v>
      </c>
      <c r="CT45" s="1372" t="s">
        <v>1909</v>
      </c>
      <c r="CU45" s="1372" t="s">
        <v>1910</v>
      </c>
      <c r="CV45" s="1376" t="s">
        <v>1911</v>
      </c>
    </row>
    <row r="46" spans="1:100">
      <c r="A46" s="1390">
        <v>40</v>
      </c>
      <c r="C46" s="1391" t="str">
        <f t="shared" si="0"/>
        <v/>
      </c>
      <c r="D46" s="1392" t="str">
        <f t="shared" si="1"/>
        <v/>
      </c>
      <c r="E46" s="1376" t="str">
        <f t="shared" si="2"/>
        <v/>
      </c>
      <c r="F46" s="1376" t="str">
        <f t="shared" si="3"/>
        <v/>
      </c>
      <c r="G46" s="1376" t="str">
        <f t="shared" si="4"/>
        <v/>
      </c>
      <c r="H46" s="1376" t="str">
        <f t="shared" si="5"/>
        <v/>
      </c>
      <c r="I46" s="1376" t="str">
        <f t="shared" si="6"/>
        <v/>
      </c>
      <c r="J46" s="1376" t="str">
        <f t="shared" si="7"/>
        <v/>
      </c>
      <c r="K46" s="1376" t="str">
        <f t="shared" si="8"/>
        <v/>
      </c>
      <c r="L46" s="1376" t="str">
        <f t="shared" si="9"/>
        <v/>
      </c>
      <c r="M46" s="1376" t="str">
        <f t="shared" si="10"/>
        <v/>
      </c>
      <c r="N46" s="1376" t="str">
        <f t="shared" si="11"/>
        <v/>
      </c>
      <c r="O46" s="1376" t="str">
        <f t="shared" si="12"/>
        <v/>
      </c>
      <c r="P46" s="1376" t="str">
        <f t="shared" si="13"/>
        <v/>
      </c>
      <c r="Q46" s="1376" t="str">
        <f t="shared" si="14"/>
        <v/>
      </c>
      <c r="R46" s="1376" t="str">
        <f t="shared" si="15"/>
        <v/>
      </c>
      <c r="S46" s="1393" t="str">
        <f t="shared" si="16"/>
        <v/>
      </c>
      <c r="T46" s="1371"/>
      <c r="U46" s="1389" t="str">
        <f t="shared" si="17"/>
        <v/>
      </c>
      <c r="V46" s="1389" t="str">
        <f t="shared" si="18"/>
        <v/>
      </c>
      <c r="W46" s="1389" t="str">
        <f t="shared" si="19"/>
        <v/>
      </c>
      <c r="X46" s="1389" t="str">
        <f t="shared" si="20"/>
        <v/>
      </c>
      <c r="Y46" s="1389" t="str">
        <f t="shared" si="21"/>
        <v/>
      </c>
      <c r="Z46" s="1389" t="str">
        <f t="shared" si="22"/>
        <v/>
      </c>
      <c r="AA46" s="1389" t="str">
        <f t="shared" si="23"/>
        <v xml:space="preserve">  </v>
      </c>
      <c r="AB46" s="1389" t="str">
        <f t="shared" si="24"/>
        <v/>
      </c>
      <c r="AC46" s="1389" t="str">
        <f t="shared" si="25"/>
        <v/>
      </c>
      <c r="AD46" s="1389" t="str">
        <f t="shared" si="26"/>
        <v/>
      </c>
      <c r="AE46" s="1389" t="str">
        <f t="shared" si="27"/>
        <v/>
      </c>
      <c r="AF46" s="1389" t="str">
        <f t="shared" si="28"/>
        <v/>
      </c>
      <c r="AG46" s="1389" t="str">
        <f t="shared" si="29"/>
        <v/>
      </c>
      <c r="AH46" s="1389" t="str">
        <f t="shared" si="30"/>
        <v/>
      </c>
      <c r="AI46" s="1389" t="str">
        <f t="shared" si="31"/>
        <v/>
      </c>
      <c r="AJ46" s="1389" t="str">
        <f t="shared" si="32"/>
        <v/>
      </c>
      <c r="AK46" s="1389" t="str">
        <f t="shared" si="33"/>
        <v/>
      </c>
      <c r="AL46" s="1389" t="str">
        <f t="shared" si="34"/>
        <v/>
      </c>
      <c r="AM46" s="1389" t="str">
        <f t="shared" si="35"/>
        <v/>
      </c>
      <c r="AN46" s="1389" t="str">
        <f t="shared" si="36"/>
        <v/>
      </c>
      <c r="AO46" s="1389" t="str">
        <f t="shared" si="37"/>
        <v/>
      </c>
      <c r="AP46" s="1389" t="str">
        <f t="shared" si="38"/>
        <v/>
      </c>
      <c r="AQ46" s="1389" t="str">
        <f t="shared" si="39"/>
        <v/>
      </c>
      <c r="AR46" s="1389" t="str">
        <f t="shared" si="40"/>
        <v/>
      </c>
      <c r="AS46" s="1389" t="str">
        <f t="shared" si="41"/>
        <v/>
      </c>
      <c r="AT46" s="1389" t="str">
        <f t="shared" si="42"/>
        <v/>
      </c>
      <c r="AU46" s="1389" t="str">
        <f t="shared" si="43"/>
        <v/>
      </c>
      <c r="AV46" s="1389" t="str">
        <f t="shared" si="44"/>
        <v/>
      </c>
      <c r="AW46" s="1389" t="str">
        <f t="shared" si="45"/>
        <v/>
      </c>
      <c r="AX46" s="1389" t="str">
        <f t="shared" si="46"/>
        <v/>
      </c>
      <c r="AY46" s="1389" t="str">
        <f t="shared" si="47"/>
        <v/>
      </c>
      <c r="AZ46" s="1389" t="str">
        <f t="shared" si="48"/>
        <v/>
      </c>
      <c r="BA46" s="1389" t="str">
        <f t="shared" si="49"/>
        <v/>
      </c>
      <c r="BB46" s="1389" t="str">
        <f t="shared" si="50"/>
        <v/>
      </c>
      <c r="BC46" s="1389" t="str">
        <f t="shared" si="51"/>
        <v/>
      </c>
      <c r="BD46" s="1389" t="str">
        <f t="shared" si="52"/>
        <v/>
      </c>
      <c r="BE46" s="1389" t="str">
        <f t="shared" si="53"/>
        <v/>
      </c>
      <c r="BF46" s="1389" t="str">
        <f t="shared" si="54"/>
        <v/>
      </c>
      <c r="BG46" s="1389" t="str">
        <f t="shared" si="55"/>
        <v/>
      </c>
      <c r="BH46" s="1389" t="str">
        <f t="shared" si="56"/>
        <v/>
      </c>
      <c r="BI46" s="1389" t="str">
        <f t="shared" si="57"/>
        <v/>
      </c>
      <c r="BJ46" s="1389" t="str">
        <f t="shared" si="58"/>
        <v/>
      </c>
      <c r="BK46" s="1389" t="str">
        <f t="shared" si="59"/>
        <v/>
      </c>
      <c r="BL46" s="1389" t="str">
        <f t="shared" si="60"/>
        <v/>
      </c>
      <c r="BM46" s="1389" t="str">
        <f t="shared" si="61"/>
        <v/>
      </c>
      <c r="BN46" s="1389" t="str">
        <f t="shared" si="62"/>
        <v/>
      </c>
      <c r="BO46" s="1389" t="str">
        <f t="shared" si="63"/>
        <v/>
      </c>
      <c r="BP46" s="1389" t="str">
        <f t="shared" si="64"/>
        <v/>
      </c>
      <c r="BQ46" s="1389" t="str">
        <f t="shared" si="65"/>
        <v/>
      </c>
      <c r="BR46" s="1389" t="str">
        <f t="shared" si="66"/>
        <v/>
      </c>
      <c r="BS46" s="1389" t="str">
        <f t="shared" si="67"/>
        <v/>
      </c>
      <c r="BT46" s="1389" t="str">
        <f t="shared" si="68"/>
        <v/>
      </c>
      <c r="BU46" s="1389" t="str">
        <f t="shared" si="69"/>
        <v/>
      </c>
      <c r="BV46" s="1389" t="str">
        <f t="shared" si="70"/>
        <v/>
      </c>
      <c r="BW46" s="1389" t="str">
        <f t="shared" si="71"/>
        <v/>
      </c>
      <c r="BX46" s="1389" t="str">
        <f t="shared" si="72"/>
        <v/>
      </c>
      <c r="BY46" s="1389" t="str">
        <f t="shared" si="73"/>
        <v/>
      </c>
      <c r="BZ46" s="1389" t="str">
        <f t="shared" si="74"/>
        <v/>
      </c>
      <c r="CA46" s="1389" t="str">
        <f t="shared" si="75"/>
        <v/>
      </c>
      <c r="CB46" s="1389" t="str">
        <f t="shared" si="76"/>
        <v/>
      </c>
      <c r="CC46" s="1389" t="str">
        <f t="shared" si="77"/>
        <v/>
      </c>
      <c r="CD46" s="1389" t="str">
        <f t="shared" si="78"/>
        <v/>
      </c>
      <c r="CE46" s="1389" t="str">
        <f t="shared" si="79"/>
        <v/>
      </c>
      <c r="CF46" s="1389" t="str">
        <f t="shared" si="80"/>
        <v/>
      </c>
      <c r="CG46" s="1389" t="str">
        <f t="shared" si="81"/>
        <v/>
      </c>
      <c r="CH46" s="1389" t="str">
        <f t="shared" si="82"/>
        <v/>
      </c>
      <c r="CI46" s="1389" t="str">
        <f t="shared" si="83"/>
        <v/>
      </c>
      <c r="CJ46" s="1389" t="str">
        <f t="shared" si="84"/>
        <v/>
      </c>
      <c r="CK46" s="1389" t="str">
        <f t="shared" si="85"/>
        <v/>
      </c>
      <c r="CL46" s="1389" t="str">
        <f t="shared" si="86"/>
        <v/>
      </c>
      <c r="CM46" s="1373"/>
      <c r="CN46" s="1372" t="s">
        <v>2088</v>
      </c>
      <c r="CO46" s="1372" t="s">
        <v>1905</v>
      </c>
      <c r="CP46" s="1372" t="s">
        <v>1906</v>
      </c>
      <c r="CQ46" s="1372" t="s">
        <v>2089</v>
      </c>
      <c r="CR46" s="1372" t="s">
        <v>2089</v>
      </c>
      <c r="CS46" s="1372" t="s">
        <v>1908</v>
      </c>
      <c r="CT46" s="1372" t="s">
        <v>1909</v>
      </c>
      <c r="CU46" s="1372" t="s">
        <v>1910</v>
      </c>
      <c r="CV46" s="1376" t="s">
        <v>1911</v>
      </c>
    </row>
    <row r="47" spans="1:100">
      <c r="A47" s="1390">
        <v>41</v>
      </c>
      <c r="C47" s="1391" t="str">
        <f t="shared" si="0"/>
        <v/>
      </c>
      <c r="D47" s="1392" t="str">
        <f t="shared" si="1"/>
        <v/>
      </c>
      <c r="E47" s="1376" t="str">
        <f t="shared" si="2"/>
        <v/>
      </c>
      <c r="F47" s="1376" t="str">
        <f t="shared" si="3"/>
        <v/>
      </c>
      <c r="G47" s="1376" t="str">
        <f t="shared" si="4"/>
        <v/>
      </c>
      <c r="H47" s="1376" t="str">
        <f t="shared" si="5"/>
        <v/>
      </c>
      <c r="I47" s="1376" t="str">
        <f t="shared" si="6"/>
        <v/>
      </c>
      <c r="J47" s="1376" t="str">
        <f t="shared" si="7"/>
        <v/>
      </c>
      <c r="K47" s="1376" t="str">
        <f t="shared" si="8"/>
        <v/>
      </c>
      <c r="L47" s="1376" t="str">
        <f t="shared" si="9"/>
        <v/>
      </c>
      <c r="M47" s="1376" t="str">
        <f t="shared" si="10"/>
        <v/>
      </c>
      <c r="N47" s="1376" t="str">
        <f t="shared" si="11"/>
        <v/>
      </c>
      <c r="O47" s="1376" t="str">
        <f t="shared" si="12"/>
        <v/>
      </c>
      <c r="P47" s="1376" t="str">
        <f t="shared" si="13"/>
        <v/>
      </c>
      <c r="Q47" s="1376" t="str">
        <f t="shared" si="14"/>
        <v/>
      </c>
      <c r="R47" s="1376" t="str">
        <f t="shared" si="15"/>
        <v/>
      </c>
      <c r="S47" s="1393" t="str">
        <f t="shared" si="16"/>
        <v/>
      </c>
      <c r="T47" s="1371"/>
      <c r="U47" s="1389" t="str">
        <f t="shared" si="17"/>
        <v/>
      </c>
      <c r="V47" s="1389" t="str">
        <f t="shared" si="18"/>
        <v/>
      </c>
      <c r="W47" s="1389" t="str">
        <f t="shared" si="19"/>
        <v/>
      </c>
      <c r="X47" s="1389" t="str">
        <f t="shared" si="20"/>
        <v/>
      </c>
      <c r="Y47" s="1389" t="str">
        <f t="shared" si="21"/>
        <v/>
      </c>
      <c r="Z47" s="1389" t="str">
        <f t="shared" si="22"/>
        <v/>
      </c>
      <c r="AA47" s="1389" t="str">
        <f t="shared" si="23"/>
        <v xml:space="preserve">  </v>
      </c>
      <c r="AB47" s="1389" t="str">
        <f t="shared" si="24"/>
        <v/>
      </c>
      <c r="AC47" s="1389" t="str">
        <f t="shared" si="25"/>
        <v/>
      </c>
      <c r="AD47" s="1389" t="str">
        <f t="shared" si="26"/>
        <v/>
      </c>
      <c r="AE47" s="1389" t="str">
        <f t="shared" si="27"/>
        <v/>
      </c>
      <c r="AF47" s="1389" t="str">
        <f t="shared" si="28"/>
        <v/>
      </c>
      <c r="AG47" s="1389" t="str">
        <f t="shared" si="29"/>
        <v/>
      </c>
      <c r="AH47" s="1389" t="str">
        <f t="shared" si="30"/>
        <v/>
      </c>
      <c r="AI47" s="1389" t="str">
        <f t="shared" si="31"/>
        <v/>
      </c>
      <c r="AJ47" s="1389" t="str">
        <f t="shared" si="32"/>
        <v/>
      </c>
      <c r="AK47" s="1389" t="str">
        <f t="shared" si="33"/>
        <v/>
      </c>
      <c r="AL47" s="1389" t="str">
        <f t="shared" si="34"/>
        <v/>
      </c>
      <c r="AM47" s="1389" t="str">
        <f t="shared" si="35"/>
        <v/>
      </c>
      <c r="AN47" s="1389" t="str">
        <f t="shared" si="36"/>
        <v/>
      </c>
      <c r="AO47" s="1389" t="str">
        <f t="shared" si="37"/>
        <v/>
      </c>
      <c r="AP47" s="1389" t="str">
        <f t="shared" si="38"/>
        <v/>
      </c>
      <c r="AQ47" s="1389" t="str">
        <f t="shared" si="39"/>
        <v/>
      </c>
      <c r="AR47" s="1389" t="str">
        <f t="shared" si="40"/>
        <v/>
      </c>
      <c r="AS47" s="1389" t="str">
        <f t="shared" si="41"/>
        <v/>
      </c>
      <c r="AT47" s="1389" t="str">
        <f t="shared" si="42"/>
        <v/>
      </c>
      <c r="AU47" s="1389" t="str">
        <f t="shared" si="43"/>
        <v/>
      </c>
      <c r="AV47" s="1389" t="str">
        <f t="shared" si="44"/>
        <v/>
      </c>
      <c r="AW47" s="1389" t="str">
        <f t="shared" si="45"/>
        <v/>
      </c>
      <c r="AX47" s="1389" t="str">
        <f t="shared" si="46"/>
        <v/>
      </c>
      <c r="AY47" s="1389" t="str">
        <f t="shared" si="47"/>
        <v/>
      </c>
      <c r="AZ47" s="1389" t="str">
        <f t="shared" si="48"/>
        <v/>
      </c>
      <c r="BA47" s="1389" t="str">
        <f t="shared" si="49"/>
        <v/>
      </c>
      <c r="BB47" s="1389" t="str">
        <f t="shared" si="50"/>
        <v/>
      </c>
      <c r="BC47" s="1389" t="str">
        <f t="shared" si="51"/>
        <v/>
      </c>
      <c r="BD47" s="1389" t="str">
        <f t="shared" si="52"/>
        <v/>
      </c>
      <c r="BE47" s="1389" t="str">
        <f t="shared" si="53"/>
        <v/>
      </c>
      <c r="BF47" s="1389" t="str">
        <f t="shared" si="54"/>
        <v/>
      </c>
      <c r="BG47" s="1389" t="str">
        <f t="shared" si="55"/>
        <v/>
      </c>
      <c r="BH47" s="1389" t="str">
        <f t="shared" si="56"/>
        <v/>
      </c>
      <c r="BI47" s="1389" t="str">
        <f t="shared" si="57"/>
        <v/>
      </c>
      <c r="BJ47" s="1389" t="str">
        <f t="shared" si="58"/>
        <v/>
      </c>
      <c r="BK47" s="1389" t="str">
        <f t="shared" si="59"/>
        <v/>
      </c>
      <c r="BL47" s="1389" t="str">
        <f t="shared" si="60"/>
        <v/>
      </c>
      <c r="BM47" s="1389" t="str">
        <f t="shared" si="61"/>
        <v/>
      </c>
      <c r="BN47" s="1389" t="str">
        <f t="shared" si="62"/>
        <v/>
      </c>
      <c r="BO47" s="1389" t="str">
        <f t="shared" si="63"/>
        <v/>
      </c>
      <c r="BP47" s="1389" t="str">
        <f t="shared" si="64"/>
        <v/>
      </c>
      <c r="BQ47" s="1389" t="str">
        <f t="shared" si="65"/>
        <v/>
      </c>
      <c r="BR47" s="1389" t="str">
        <f t="shared" si="66"/>
        <v/>
      </c>
      <c r="BS47" s="1389" t="str">
        <f t="shared" si="67"/>
        <v/>
      </c>
      <c r="BT47" s="1389" t="str">
        <f t="shared" si="68"/>
        <v/>
      </c>
      <c r="BU47" s="1389" t="str">
        <f t="shared" si="69"/>
        <v/>
      </c>
      <c r="BV47" s="1389" t="str">
        <f t="shared" si="70"/>
        <v/>
      </c>
      <c r="BW47" s="1389" t="str">
        <f t="shared" si="71"/>
        <v/>
      </c>
      <c r="BX47" s="1389" t="str">
        <f t="shared" si="72"/>
        <v/>
      </c>
      <c r="BY47" s="1389" t="str">
        <f t="shared" si="73"/>
        <v/>
      </c>
      <c r="BZ47" s="1389" t="str">
        <f t="shared" si="74"/>
        <v/>
      </c>
      <c r="CA47" s="1389" t="str">
        <f t="shared" si="75"/>
        <v/>
      </c>
      <c r="CB47" s="1389" t="str">
        <f t="shared" si="76"/>
        <v/>
      </c>
      <c r="CC47" s="1389" t="str">
        <f t="shared" si="77"/>
        <v/>
      </c>
      <c r="CD47" s="1389" t="str">
        <f t="shared" si="78"/>
        <v/>
      </c>
      <c r="CE47" s="1389" t="str">
        <f t="shared" si="79"/>
        <v/>
      </c>
      <c r="CF47" s="1389" t="str">
        <f t="shared" si="80"/>
        <v/>
      </c>
      <c r="CG47" s="1389" t="str">
        <f t="shared" si="81"/>
        <v/>
      </c>
      <c r="CH47" s="1389" t="str">
        <f t="shared" si="82"/>
        <v/>
      </c>
      <c r="CI47" s="1389" t="str">
        <f t="shared" si="83"/>
        <v/>
      </c>
      <c r="CJ47" s="1389" t="str">
        <f t="shared" si="84"/>
        <v/>
      </c>
      <c r="CK47" s="1389" t="str">
        <f t="shared" si="85"/>
        <v/>
      </c>
      <c r="CL47" s="1389" t="str">
        <f t="shared" si="86"/>
        <v/>
      </c>
      <c r="CM47" s="1373"/>
      <c r="CN47" s="1372" t="s">
        <v>2090</v>
      </c>
      <c r="CO47" s="1372" t="s">
        <v>1905</v>
      </c>
      <c r="CP47" s="1372" t="s">
        <v>1906</v>
      </c>
      <c r="CQ47" s="1372" t="s">
        <v>2091</v>
      </c>
      <c r="CR47" s="1372" t="s">
        <v>2092</v>
      </c>
      <c r="CS47" s="1372" t="s">
        <v>1908</v>
      </c>
      <c r="CT47" s="1372" t="s">
        <v>1909</v>
      </c>
      <c r="CU47" s="1372" t="s">
        <v>1910</v>
      </c>
      <c r="CV47" s="1376" t="s">
        <v>1911</v>
      </c>
    </row>
    <row r="48" spans="1:100">
      <c r="A48" s="1390">
        <v>42</v>
      </c>
      <c r="C48" s="1391" t="str">
        <f t="shared" si="0"/>
        <v/>
      </c>
      <c r="D48" s="1392" t="str">
        <f t="shared" si="1"/>
        <v/>
      </c>
      <c r="E48" s="1376" t="str">
        <f t="shared" si="2"/>
        <v/>
      </c>
      <c r="F48" s="1376" t="str">
        <f t="shared" si="3"/>
        <v/>
      </c>
      <c r="G48" s="1376" t="str">
        <f t="shared" si="4"/>
        <v/>
      </c>
      <c r="H48" s="1376" t="str">
        <f t="shared" si="5"/>
        <v/>
      </c>
      <c r="I48" s="1376" t="str">
        <f t="shared" si="6"/>
        <v/>
      </c>
      <c r="J48" s="1376" t="str">
        <f t="shared" si="7"/>
        <v/>
      </c>
      <c r="K48" s="1376" t="str">
        <f t="shared" si="8"/>
        <v/>
      </c>
      <c r="L48" s="1376" t="str">
        <f t="shared" si="9"/>
        <v/>
      </c>
      <c r="M48" s="1376" t="str">
        <f t="shared" si="10"/>
        <v/>
      </c>
      <c r="N48" s="1376" t="str">
        <f t="shared" si="11"/>
        <v/>
      </c>
      <c r="O48" s="1376" t="str">
        <f t="shared" si="12"/>
        <v/>
      </c>
      <c r="P48" s="1376" t="str">
        <f t="shared" si="13"/>
        <v/>
      </c>
      <c r="Q48" s="1376" t="str">
        <f t="shared" si="14"/>
        <v/>
      </c>
      <c r="R48" s="1376" t="str">
        <f t="shared" si="15"/>
        <v/>
      </c>
      <c r="S48" s="1393" t="str">
        <f t="shared" si="16"/>
        <v/>
      </c>
      <c r="T48" s="1371"/>
      <c r="U48" s="1389" t="str">
        <f t="shared" si="17"/>
        <v/>
      </c>
      <c r="V48" s="1389" t="str">
        <f t="shared" si="18"/>
        <v/>
      </c>
      <c r="W48" s="1389" t="str">
        <f t="shared" si="19"/>
        <v/>
      </c>
      <c r="X48" s="1389" t="str">
        <f t="shared" si="20"/>
        <v/>
      </c>
      <c r="Y48" s="1389" t="str">
        <f t="shared" si="21"/>
        <v/>
      </c>
      <c r="Z48" s="1389" t="str">
        <f t="shared" si="22"/>
        <v/>
      </c>
      <c r="AA48" s="1389" t="str">
        <f t="shared" si="23"/>
        <v xml:space="preserve">  </v>
      </c>
      <c r="AB48" s="1389" t="str">
        <f t="shared" si="24"/>
        <v/>
      </c>
      <c r="AC48" s="1389" t="str">
        <f t="shared" si="25"/>
        <v/>
      </c>
      <c r="AD48" s="1389" t="str">
        <f t="shared" si="26"/>
        <v/>
      </c>
      <c r="AE48" s="1389" t="str">
        <f t="shared" si="27"/>
        <v/>
      </c>
      <c r="AF48" s="1389" t="str">
        <f t="shared" si="28"/>
        <v/>
      </c>
      <c r="AG48" s="1389" t="str">
        <f t="shared" si="29"/>
        <v/>
      </c>
      <c r="AH48" s="1389" t="str">
        <f t="shared" si="30"/>
        <v/>
      </c>
      <c r="AI48" s="1389" t="str">
        <f t="shared" si="31"/>
        <v/>
      </c>
      <c r="AJ48" s="1389" t="str">
        <f t="shared" si="32"/>
        <v/>
      </c>
      <c r="AK48" s="1389" t="str">
        <f t="shared" si="33"/>
        <v/>
      </c>
      <c r="AL48" s="1389" t="str">
        <f t="shared" si="34"/>
        <v/>
      </c>
      <c r="AM48" s="1389" t="str">
        <f t="shared" si="35"/>
        <v/>
      </c>
      <c r="AN48" s="1389" t="str">
        <f t="shared" si="36"/>
        <v/>
      </c>
      <c r="AO48" s="1389" t="str">
        <f t="shared" si="37"/>
        <v/>
      </c>
      <c r="AP48" s="1389" t="str">
        <f t="shared" si="38"/>
        <v/>
      </c>
      <c r="AQ48" s="1389" t="str">
        <f t="shared" si="39"/>
        <v/>
      </c>
      <c r="AR48" s="1389" t="str">
        <f t="shared" si="40"/>
        <v/>
      </c>
      <c r="AS48" s="1389" t="str">
        <f t="shared" si="41"/>
        <v/>
      </c>
      <c r="AT48" s="1389" t="str">
        <f t="shared" si="42"/>
        <v/>
      </c>
      <c r="AU48" s="1389" t="str">
        <f t="shared" si="43"/>
        <v/>
      </c>
      <c r="AV48" s="1389" t="str">
        <f t="shared" si="44"/>
        <v/>
      </c>
      <c r="AW48" s="1389" t="str">
        <f t="shared" si="45"/>
        <v/>
      </c>
      <c r="AX48" s="1389" t="str">
        <f t="shared" si="46"/>
        <v/>
      </c>
      <c r="AY48" s="1389" t="str">
        <f t="shared" si="47"/>
        <v/>
      </c>
      <c r="AZ48" s="1389" t="str">
        <f t="shared" si="48"/>
        <v/>
      </c>
      <c r="BA48" s="1389" t="str">
        <f t="shared" si="49"/>
        <v/>
      </c>
      <c r="BB48" s="1389" t="str">
        <f t="shared" si="50"/>
        <v/>
      </c>
      <c r="BC48" s="1389" t="str">
        <f t="shared" si="51"/>
        <v/>
      </c>
      <c r="BD48" s="1389" t="str">
        <f t="shared" si="52"/>
        <v/>
      </c>
      <c r="BE48" s="1389" t="str">
        <f t="shared" si="53"/>
        <v/>
      </c>
      <c r="BF48" s="1389" t="str">
        <f t="shared" si="54"/>
        <v/>
      </c>
      <c r="BG48" s="1389" t="str">
        <f t="shared" si="55"/>
        <v/>
      </c>
      <c r="BH48" s="1389" t="str">
        <f t="shared" si="56"/>
        <v/>
      </c>
      <c r="BI48" s="1389" t="str">
        <f t="shared" si="57"/>
        <v/>
      </c>
      <c r="BJ48" s="1389" t="str">
        <f t="shared" si="58"/>
        <v/>
      </c>
      <c r="BK48" s="1389" t="str">
        <f t="shared" si="59"/>
        <v/>
      </c>
      <c r="BL48" s="1389" t="str">
        <f t="shared" si="60"/>
        <v/>
      </c>
      <c r="BM48" s="1389" t="str">
        <f t="shared" si="61"/>
        <v/>
      </c>
      <c r="BN48" s="1389" t="str">
        <f t="shared" si="62"/>
        <v/>
      </c>
      <c r="BO48" s="1389" t="str">
        <f t="shared" si="63"/>
        <v/>
      </c>
      <c r="BP48" s="1389" t="str">
        <f t="shared" si="64"/>
        <v/>
      </c>
      <c r="BQ48" s="1389" t="str">
        <f t="shared" si="65"/>
        <v/>
      </c>
      <c r="BR48" s="1389" t="str">
        <f t="shared" si="66"/>
        <v/>
      </c>
      <c r="BS48" s="1389" t="str">
        <f t="shared" si="67"/>
        <v/>
      </c>
      <c r="BT48" s="1389" t="str">
        <f t="shared" si="68"/>
        <v/>
      </c>
      <c r="BU48" s="1389" t="str">
        <f t="shared" si="69"/>
        <v/>
      </c>
      <c r="BV48" s="1389" t="str">
        <f t="shared" si="70"/>
        <v/>
      </c>
      <c r="BW48" s="1389" t="str">
        <f t="shared" si="71"/>
        <v/>
      </c>
      <c r="BX48" s="1389" t="str">
        <f t="shared" si="72"/>
        <v/>
      </c>
      <c r="BY48" s="1389" t="str">
        <f t="shared" si="73"/>
        <v/>
      </c>
      <c r="BZ48" s="1389" t="str">
        <f t="shared" si="74"/>
        <v/>
      </c>
      <c r="CA48" s="1389" t="str">
        <f t="shared" si="75"/>
        <v/>
      </c>
      <c r="CB48" s="1389" t="str">
        <f t="shared" si="76"/>
        <v/>
      </c>
      <c r="CC48" s="1389" t="str">
        <f t="shared" si="77"/>
        <v/>
      </c>
      <c r="CD48" s="1389" t="str">
        <f t="shared" si="78"/>
        <v/>
      </c>
      <c r="CE48" s="1389" t="str">
        <f t="shared" si="79"/>
        <v/>
      </c>
      <c r="CF48" s="1389" t="str">
        <f t="shared" si="80"/>
        <v/>
      </c>
      <c r="CG48" s="1389" t="str">
        <f t="shared" si="81"/>
        <v/>
      </c>
      <c r="CH48" s="1389" t="str">
        <f t="shared" si="82"/>
        <v/>
      </c>
      <c r="CI48" s="1389" t="str">
        <f t="shared" si="83"/>
        <v/>
      </c>
      <c r="CJ48" s="1389" t="str">
        <f t="shared" si="84"/>
        <v/>
      </c>
      <c r="CK48" s="1389" t="str">
        <f t="shared" si="85"/>
        <v/>
      </c>
      <c r="CL48" s="1389" t="str">
        <f t="shared" si="86"/>
        <v/>
      </c>
      <c r="CM48" s="1373"/>
      <c r="CN48" s="1372" t="s">
        <v>2093</v>
      </c>
      <c r="CO48" s="1372" t="s">
        <v>1905</v>
      </c>
      <c r="CP48" s="1372" t="s">
        <v>1906</v>
      </c>
      <c r="CQ48" s="1372" t="s">
        <v>2094</v>
      </c>
      <c r="CR48" s="1372" t="s">
        <v>2094</v>
      </c>
      <c r="CS48" s="1372" t="s">
        <v>1908</v>
      </c>
      <c r="CT48" s="1372" t="s">
        <v>1909</v>
      </c>
      <c r="CU48" s="1372" t="s">
        <v>1910</v>
      </c>
      <c r="CV48" s="1376" t="s">
        <v>1911</v>
      </c>
    </row>
    <row r="49" spans="1:100">
      <c r="A49" s="1390">
        <v>43</v>
      </c>
      <c r="C49" s="1391" t="str">
        <f t="shared" si="0"/>
        <v/>
      </c>
      <c r="D49" s="1392" t="str">
        <f t="shared" si="1"/>
        <v/>
      </c>
      <c r="E49" s="1376" t="str">
        <f t="shared" si="2"/>
        <v/>
      </c>
      <c r="F49" s="1376" t="str">
        <f t="shared" si="3"/>
        <v/>
      </c>
      <c r="G49" s="1376" t="str">
        <f t="shared" si="4"/>
        <v/>
      </c>
      <c r="H49" s="1376" t="str">
        <f t="shared" si="5"/>
        <v/>
      </c>
      <c r="I49" s="1376" t="str">
        <f t="shared" si="6"/>
        <v/>
      </c>
      <c r="J49" s="1376" t="str">
        <f t="shared" si="7"/>
        <v/>
      </c>
      <c r="K49" s="1376" t="str">
        <f t="shared" si="8"/>
        <v/>
      </c>
      <c r="L49" s="1376" t="str">
        <f t="shared" si="9"/>
        <v/>
      </c>
      <c r="M49" s="1376" t="str">
        <f t="shared" si="10"/>
        <v/>
      </c>
      <c r="N49" s="1376" t="str">
        <f t="shared" si="11"/>
        <v/>
      </c>
      <c r="O49" s="1376" t="str">
        <f t="shared" si="12"/>
        <v/>
      </c>
      <c r="P49" s="1376" t="str">
        <f t="shared" si="13"/>
        <v/>
      </c>
      <c r="Q49" s="1376" t="str">
        <f t="shared" si="14"/>
        <v/>
      </c>
      <c r="R49" s="1376" t="str">
        <f t="shared" si="15"/>
        <v/>
      </c>
      <c r="S49" s="1393" t="str">
        <f t="shared" si="16"/>
        <v/>
      </c>
      <c r="T49" s="1371"/>
      <c r="U49" s="1389" t="str">
        <f t="shared" si="17"/>
        <v/>
      </c>
      <c r="V49" s="1389" t="str">
        <f t="shared" si="18"/>
        <v/>
      </c>
      <c r="W49" s="1389" t="str">
        <f t="shared" si="19"/>
        <v/>
      </c>
      <c r="X49" s="1389" t="str">
        <f t="shared" si="20"/>
        <v/>
      </c>
      <c r="Y49" s="1389" t="str">
        <f t="shared" si="21"/>
        <v/>
      </c>
      <c r="Z49" s="1389" t="str">
        <f t="shared" si="22"/>
        <v/>
      </c>
      <c r="AA49" s="1389" t="str">
        <f t="shared" si="23"/>
        <v xml:space="preserve">  </v>
      </c>
      <c r="AB49" s="1389" t="str">
        <f t="shared" si="24"/>
        <v/>
      </c>
      <c r="AC49" s="1389" t="str">
        <f t="shared" si="25"/>
        <v/>
      </c>
      <c r="AD49" s="1389" t="str">
        <f t="shared" si="26"/>
        <v/>
      </c>
      <c r="AE49" s="1389" t="str">
        <f t="shared" si="27"/>
        <v/>
      </c>
      <c r="AF49" s="1389" t="str">
        <f t="shared" si="28"/>
        <v/>
      </c>
      <c r="AG49" s="1389" t="str">
        <f t="shared" si="29"/>
        <v/>
      </c>
      <c r="AH49" s="1389" t="str">
        <f t="shared" si="30"/>
        <v/>
      </c>
      <c r="AI49" s="1389" t="str">
        <f t="shared" si="31"/>
        <v/>
      </c>
      <c r="AJ49" s="1389" t="str">
        <f t="shared" si="32"/>
        <v/>
      </c>
      <c r="AK49" s="1389" t="str">
        <f t="shared" si="33"/>
        <v/>
      </c>
      <c r="AL49" s="1389" t="str">
        <f t="shared" si="34"/>
        <v/>
      </c>
      <c r="AM49" s="1389" t="str">
        <f t="shared" si="35"/>
        <v/>
      </c>
      <c r="AN49" s="1389" t="str">
        <f t="shared" si="36"/>
        <v/>
      </c>
      <c r="AO49" s="1389" t="str">
        <f t="shared" si="37"/>
        <v/>
      </c>
      <c r="AP49" s="1389" t="str">
        <f t="shared" si="38"/>
        <v/>
      </c>
      <c r="AQ49" s="1389" t="str">
        <f t="shared" si="39"/>
        <v/>
      </c>
      <c r="AR49" s="1389" t="str">
        <f t="shared" si="40"/>
        <v/>
      </c>
      <c r="AS49" s="1389" t="str">
        <f t="shared" si="41"/>
        <v/>
      </c>
      <c r="AT49" s="1389" t="str">
        <f t="shared" si="42"/>
        <v/>
      </c>
      <c r="AU49" s="1389" t="str">
        <f t="shared" si="43"/>
        <v/>
      </c>
      <c r="AV49" s="1389" t="str">
        <f t="shared" si="44"/>
        <v/>
      </c>
      <c r="AW49" s="1389" t="str">
        <f t="shared" si="45"/>
        <v/>
      </c>
      <c r="AX49" s="1389" t="str">
        <f t="shared" si="46"/>
        <v/>
      </c>
      <c r="AY49" s="1389" t="str">
        <f t="shared" si="47"/>
        <v/>
      </c>
      <c r="AZ49" s="1389" t="str">
        <f t="shared" si="48"/>
        <v/>
      </c>
      <c r="BA49" s="1389" t="str">
        <f t="shared" si="49"/>
        <v/>
      </c>
      <c r="BB49" s="1389" t="str">
        <f t="shared" si="50"/>
        <v/>
      </c>
      <c r="BC49" s="1389" t="str">
        <f t="shared" si="51"/>
        <v/>
      </c>
      <c r="BD49" s="1389" t="str">
        <f t="shared" si="52"/>
        <v/>
      </c>
      <c r="BE49" s="1389" t="str">
        <f t="shared" si="53"/>
        <v/>
      </c>
      <c r="BF49" s="1389" t="str">
        <f t="shared" si="54"/>
        <v/>
      </c>
      <c r="BG49" s="1389" t="str">
        <f t="shared" si="55"/>
        <v/>
      </c>
      <c r="BH49" s="1389" t="str">
        <f t="shared" si="56"/>
        <v/>
      </c>
      <c r="BI49" s="1389" t="str">
        <f t="shared" si="57"/>
        <v/>
      </c>
      <c r="BJ49" s="1389" t="str">
        <f t="shared" si="58"/>
        <v/>
      </c>
      <c r="BK49" s="1389" t="str">
        <f t="shared" si="59"/>
        <v/>
      </c>
      <c r="BL49" s="1389" t="str">
        <f t="shared" si="60"/>
        <v/>
      </c>
      <c r="BM49" s="1389" t="str">
        <f t="shared" si="61"/>
        <v/>
      </c>
      <c r="BN49" s="1389" t="str">
        <f t="shared" si="62"/>
        <v/>
      </c>
      <c r="BO49" s="1389" t="str">
        <f t="shared" si="63"/>
        <v/>
      </c>
      <c r="BP49" s="1389" t="str">
        <f t="shared" si="64"/>
        <v/>
      </c>
      <c r="BQ49" s="1389" t="str">
        <f t="shared" si="65"/>
        <v/>
      </c>
      <c r="BR49" s="1389" t="str">
        <f t="shared" si="66"/>
        <v/>
      </c>
      <c r="BS49" s="1389" t="str">
        <f t="shared" si="67"/>
        <v/>
      </c>
      <c r="BT49" s="1389" t="str">
        <f t="shared" si="68"/>
        <v/>
      </c>
      <c r="BU49" s="1389" t="str">
        <f t="shared" si="69"/>
        <v/>
      </c>
      <c r="BV49" s="1389" t="str">
        <f t="shared" si="70"/>
        <v/>
      </c>
      <c r="BW49" s="1389" t="str">
        <f t="shared" si="71"/>
        <v/>
      </c>
      <c r="BX49" s="1389" t="str">
        <f t="shared" si="72"/>
        <v/>
      </c>
      <c r="BY49" s="1389" t="str">
        <f t="shared" si="73"/>
        <v/>
      </c>
      <c r="BZ49" s="1389" t="str">
        <f t="shared" si="74"/>
        <v/>
      </c>
      <c r="CA49" s="1389" t="str">
        <f t="shared" si="75"/>
        <v/>
      </c>
      <c r="CB49" s="1389" t="str">
        <f t="shared" si="76"/>
        <v/>
      </c>
      <c r="CC49" s="1389" t="str">
        <f t="shared" si="77"/>
        <v/>
      </c>
      <c r="CD49" s="1389" t="str">
        <f t="shared" si="78"/>
        <v/>
      </c>
      <c r="CE49" s="1389" t="str">
        <f t="shared" si="79"/>
        <v/>
      </c>
      <c r="CF49" s="1389" t="str">
        <f t="shared" si="80"/>
        <v/>
      </c>
      <c r="CG49" s="1389" t="str">
        <f t="shared" si="81"/>
        <v/>
      </c>
      <c r="CH49" s="1389" t="str">
        <f t="shared" si="82"/>
        <v/>
      </c>
      <c r="CI49" s="1389" t="str">
        <f t="shared" si="83"/>
        <v/>
      </c>
      <c r="CJ49" s="1389" t="str">
        <f t="shared" si="84"/>
        <v/>
      </c>
      <c r="CK49" s="1389" t="str">
        <f t="shared" si="85"/>
        <v/>
      </c>
      <c r="CL49" s="1389" t="str">
        <f t="shared" si="86"/>
        <v/>
      </c>
      <c r="CM49" s="1373"/>
      <c r="CN49" s="1372" t="s">
        <v>2095</v>
      </c>
      <c r="CO49" s="1372" t="s">
        <v>1905</v>
      </c>
      <c r="CP49" s="1372" t="s">
        <v>1906</v>
      </c>
      <c r="CQ49" s="1372" t="s">
        <v>2096</v>
      </c>
      <c r="CR49" s="1372" t="s">
        <v>2097</v>
      </c>
      <c r="CS49" s="1372" t="s">
        <v>1908</v>
      </c>
      <c r="CT49" s="1372" t="s">
        <v>1909</v>
      </c>
      <c r="CU49" s="1372" t="s">
        <v>1910</v>
      </c>
      <c r="CV49" s="1376" t="s">
        <v>1911</v>
      </c>
    </row>
    <row r="50" spans="1:100">
      <c r="A50" s="1390">
        <v>44</v>
      </c>
      <c r="C50" s="1391" t="str">
        <f t="shared" si="0"/>
        <v/>
      </c>
      <c r="D50" s="1392" t="str">
        <f t="shared" si="1"/>
        <v/>
      </c>
      <c r="E50" s="1376" t="str">
        <f t="shared" si="2"/>
        <v/>
      </c>
      <c r="F50" s="1376" t="str">
        <f t="shared" si="3"/>
        <v/>
      </c>
      <c r="G50" s="1376" t="str">
        <f t="shared" si="4"/>
        <v/>
      </c>
      <c r="H50" s="1376" t="str">
        <f t="shared" si="5"/>
        <v/>
      </c>
      <c r="I50" s="1376" t="str">
        <f t="shared" si="6"/>
        <v/>
      </c>
      <c r="J50" s="1376" t="str">
        <f t="shared" si="7"/>
        <v/>
      </c>
      <c r="K50" s="1376" t="str">
        <f t="shared" si="8"/>
        <v/>
      </c>
      <c r="L50" s="1376" t="str">
        <f t="shared" si="9"/>
        <v/>
      </c>
      <c r="M50" s="1376" t="str">
        <f t="shared" si="10"/>
        <v/>
      </c>
      <c r="N50" s="1376" t="str">
        <f t="shared" si="11"/>
        <v/>
      </c>
      <c r="O50" s="1376" t="str">
        <f t="shared" si="12"/>
        <v/>
      </c>
      <c r="P50" s="1376" t="str">
        <f t="shared" si="13"/>
        <v/>
      </c>
      <c r="Q50" s="1376" t="str">
        <f t="shared" si="14"/>
        <v/>
      </c>
      <c r="R50" s="1376" t="str">
        <f t="shared" si="15"/>
        <v/>
      </c>
      <c r="S50" s="1393" t="str">
        <f t="shared" si="16"/>
        <v/>
      </c>
      <c r="T50" s="1371"/>
      <c r="U50" s="1389" t="str">
        <f t="shared" si="17"/>
        <v/>
      </c>
      <c r="V50" s="1389" t="str">
        <f t="shared" si="18"/>
        <v/>
      </c>
      <c r="W50" s="1389" t="str">
        <f t="shared" si="19"/>
        <v/>
      </c>
      <c r="X50" s="1389" t="str">
        <f t="shared" si="20"/>
        <v/>
      </c>
      <c r="Y50" s="1389" t="str">
        <f t="shared" si="21"/>
        <v/>
      </c>
      <c r="Z50" s="1389" t="str">
        <f t="shared" si="22"/>
        <v/>
      </c>
      <c r="AA50" s="1389" t="str">
        <f t="shared" si="23"/>
        <v xml:space="preserve">  </v>
      </c>
      <c r="AB50" s="1389" t="str">
        <f t="shared" si="24"/>
        <v/>
      </c>
      <c r="AC50" s="1389" t="str">
        <f t="shared" si="25"/>
        <v/>
      </c>
      <c r="AD50" s="1389" t="str">
        <f t="shared" si="26"/>
        <v/>
      </c>
      <c r="AE50" s="1389" t="str">
        <f t="shared" si="27"/>
        <v/>
      </c>
      <c r="AF50" s="1389" t="str">
        <f t="shared" si="28"/>
        <v/>
      </c>
      <c r="AG50" s="1389" t="str">
        <f t="shared" si="29"/>
        <v/>
      </c>
      <c r="AH50" s="1389" t="str">
        <f t="shared" si="30"/>
        <v/>
      </c>
      <c r="AI50" s="1389" t="str">
        <f t="shared" si="31"/>
        <v/>
      </c>
      <c r="AJ50" s="1389" t="str">
        <f t="shared" si="32"/>
        <v/>
      </c>
      <c r="AK50" s="1389" t="str">
        <f t="shared" si="33"/>
        <v/>
      </c>
      <c r="AL50" s="1389" t="str">
        <f t="shared" si="34"/>
        <v/>
      </c>
      <c r="AM50" s="1389" t="str">
        <f t="shared" si="35"/>
        <v/>
      </c>
      <c r="AN50" s="1389" t="str">
        <f t="shared" si="36"/>
        <v/>
      </c>
      <c r="AO50" s="1389" t="str">
        <f t="shared" si="37"/>
        <v/>
      </c>
      <c r="AP50" s="1389" t="str">
        <f t="shared" si="38"/>
        <v/>
      </c>
      <c r="AQ50" s="1389" t="str">
        <f t="shared" si="39"/>
        <v/>
      </c>
      <c r="AR50" s="1389" t="str">
        <f t="shared" si="40"/>
        <v/>
      </c>
      <c r="AS50" s="1389" t="str">
        <f t="shared" si="41"/>
        <v/>
      </c>
      <c r="AT50" s="1389" t="str">
        <f t="shared" si="42"/>
        <v/>
      </c>
      <c r="AU50" s="1389" t="str">
        <f t="shared" si="43"/>
        <v/>
      </c>
      <c r="AV50" s="1389" t="str">
        <f t="shared" si="44"/>
        <v/>
      </c>
      <c r="AW50" s="1389" t="str">
        <f t="shared" si="45"/>
        <v/>
      </c>
      <c r="AX50" s="1389" t="str">
        <f t="shared" si="46"/>
        <v/>
      </c>
      <c r="AY50" s="1389" t="str">
        <f t="shared" si="47"/>
        <v/>
      </c>
      <c r="AZ50" s="1389" t="str">
        <f t="shared" si="48"/>
        <v/>
      </c>
      <c r="BA50" s="1389" t="str">
        <f t="shared" si="49"/>
        <v/>
      </c>
      <c r="BB50" s="1389" t="str">
        <f t="shared" si="50"/>
        <v/>
      </c>
      <c r="BC50" s="1389" t="str">
        <f t="shared" si="51"/>
        <v/>
      </c>
      <c r="BD50" s="1389" t="str">
        <f t="shared" si="52"/>
        <v/>
      </c>
      <c r="BE50" s="1389" t="str">
        <f t="shared" si="53"/>
        <v/>
      </c>
      <c r="BF50" s="1389" t="str">
        <f t="shared" si="54"/>
        <v/>
      </c>
      <c r="BG50" s="1389" t="str">
        <f t="shared" si="55"/>
        <v/>
      </c>
      <c r="BH50" s="1389" t="str">
        <f t="shared" si="56"/>
        <v/>
      </c>
      <c r="BI50" s="1389" t="str">
        <f t="shared" si="57"/>
        <v/>
      </c>
      <c r="BJ50" s="1389" t="str">
        <f t="shared" si="58"/>
        <v/>
      </c>
      <c r="BK50" s="1389" t="str">
        <f t="shared" si="59"/>
        <v/>
      </c>
      <c r="BL50" s="1389" t="str">
        <f t="shared" si="60"/>
        <v/>
      </c>
      <c r="BM50" s="1389" t="str">
        <f t="shared" si="61"/>
        <v/>
      </c>
      <c r="BN50" s="1389" t="str">
        <f t="shared" si="62"/>
        <v/>
      </c>
      <c r="BO50" s="1389" t="str">
        <f t="shared" si="63"/>
        <v/>
      </c>
      <c r="BP50" s="1389" t="str">
        <f t="shared" si="64"/>
        <v/>
      </c>
      <c r="BQ50" s="1389" t="str">
        <f t="shared" si="65"/>
        <v/>
      </c>
      <c r="BR50" s="1389" t="str">
        <f t="shared" si="66"/>
        <v/>
      </c>
      <c r="BS50" s="1389" t="str">
        <f t="shared" si="67"/>
        <v/>
      </c>
      <c r="BT50" s="1389" t="str">
        <f t="shared" si="68"/>
        <v/>
      </c>
      <c r="BU50" s="1389" t="str">
        <f t="shared" si="69"/>
        <v/>
      </c>
      <c r="BV50" s="1389" t="str">
        <f t="shared" si="70"/>
        <v/>
      </c>
      <c r="BW50" s="1389" t="str">
        <f t="shared" si="71"/>
        <v/>
      </c>
      <c r="BX50" s="1389" t="str">
        <f t="shared" si="72"/>
        <v/>
      </c>
      <c r="BY50" s="1389" t="str">
        <f t="shared" si="73"/>
        <v/>
      </c>
      <c r="BZ50" s="1389" t="str">
        <f t="shared" si="74"/>
        <v/>
      </c>
      <c r="CA50" s="1389" t="str">
        <f t="shared" si="75"/>
        <v/>
      </c>
      <c r="CB50" s="1389" t="str">
        <f t="shared" si="76"/>
        <v/>
      </c>
      <c r="CC50" s="1389" t="str">
        <f t="shared" si="77"/>
        <v/>
      </c>
      <c r="CD50" s="1389" t="str">
        <f t="shared" si="78"/>
        <v/>
      </c>
      <c r="CE50" s="1389" t="str">
        <f t="shared" si="79"/>
        <v/>
      </c>
      <c r="CF50" s="1389" t="str">
        <f t="shared" si="80"/>
        <v/>
      </c>
      <c r="CG50" s="1389" t="str">
        <f t="shared" si="81"/>
        <v/>
      </c>
      <c r="CH50" s="1389" t="str">
        <f t="shared" si="82"/>
        <v/>
      </c>
      <c r="CI50" s="1389" t="str">
        <f t="shared" si="83"/>
        <v/>
      </c>
      <c r="CJ50" s="1389" t="str">
        <f t="shared" si="84"/>
        <v/>
      </c>
      <c r="CK50" s="1389" t="str">
        <f t="shared" si="85"/>
        <v/>
      </c>
      <c r="CL50" s="1389" t="str">
        <f t="shared" si="86"/>
        <v/>
      </c>
      <c r="CM50" s="1373"/>
      <c r="CN50" s="1372" t="s">
        <v>2098</v>
      </c>
      <c r="CO50" s="1372" t="s">
        <v>1905</v>
      </c>
      <c r="CP50" s="1372" t="s">
        <v>1906</v>
      </c>
      <c r="CQ50" s="1372" t="s">
        <v>2099</v>
      </c>
      <c r="CR50" s="1372" t="s">
        <v>2099</v>
      </c>
      <c r="CS50" s="1372" t="s">
        <v>1908</v>
      </c>
      <c r="CT50" s="1372" t="s">
        <v>1909</v>
      </c>
      <c r="CU50" s="1372" t="s">
        <v>1910</v>
      </c>
      <c r="CV50" s="1376" t="s">
        <v>1911</v>
      </c>
    </row>
    <row r="51" spans="1:100">
      <c r="A51" s="1390">
        <v>45</v>
      </c>
      <c r="C51" s="1391" t="str">
        <f t="shared" si="0"/>
        <v/>
      </c>
      <c r="D51" s="1392" t="str">
        <f t="shared" si="1"/>
        <v/>
      </c>
      <c r="E51" s="1376" t="str">
        <f t="shared" si="2"/>
        <v/>
      </c>
      <c r="F51" s="1376" t="str">
        <f t="shared" si="3"/>
        <v/>
      </c>
      <c r="G51" s="1376" t="str">
        <f t="shared" si="4"/>
        <v/>
      </c>
      <c r="H51" s="1376" t="str">
        <f t="shared" si="5"/>
        <v/>
      </c>
      <c r="I51" s="1376" t="str">
        <f t="shared" si="6"/>
        <v/>
      </c>
      <c r="J51" s="1376" t="str">
        <f t="shared" si="7"/>
        <v/>
      </c>
      <c r="K51" s="1376" t="str">
        <f t="shared" si="8"/>
        <v/>
      </c>
      <c r="L51" s="1376" t="str">
        <f t="shared" si="9"/>
        <v/>
      </c>
      <c r="M51" s="1376" t="str">
        <f t="shared" si="10"/>
        <v/>
      </c>
      <c r="N51" s="1376" t="str">
        <f t="shared" si="11"/>
        <v/>
      </c>
      <c r="O51" s="1376" t="str">
        <f t="shared" si="12"/>
        <v/>
      </c>
      <c r="P51" s="1376" t="str">
        <f t="shared" si="13"/>
        <v/>
      </c>
      <c r="Q51" s="1376" t="str">
        <f t="shared" si="14"/>
        <v/>
      </c>
      <c r="R51" s="1376" t="str">
        <f t="shared" si="15"/>
        <v/>
      </c>
      <c r="S51" s="1393" t="str">
        <f t="shared" si="16"/>
        <v/>
      </c>
      <c r="T51" s="1371"/>
      <c r="U51" s="1389" t="str">
        <f t="shared" si="17"/>
        <v/>
      </c>
      <c r="V51" s="1389" t="str">
        <f t="shared" si="18"/>
        <v/>
      </c>
      <c r="W51" s="1389" t="str">
        <f t="shared" si="19"/>
        <v/>
      </c>
      <c r="X51" s="1389" t="str">
        <f t="shared" si="20"/>
        <v/>
      </c>
      <c r="Y51" s="1389" t="str">
        <f t="shared" si="21"/>
        <v/>
      </c>
      <c r="Z51" s="1389" t="str">
        <f t="shared" si="22"/>
        <v/>
      </c>
      <c r="AA51" s="1389" t="str">
        <f t="shared" si="23"/>
        <v xml:space="preserve">  </v>
      </c>
      <c r="AB51" s="1389" t="str">
        <f t="shared" si="24"/>
        <v/>
      </c>
      <c r="AC51" s="1389" t="str">
        <f t="shared" si="25"/>
        <v/>
      </c>
      <c r="AD51" s="1389" t="str">
        <f t="shared" si="26"/>
        <v/>
      </c>
      <c r="AE51" s="1389" t="str">
        <f t="shared" si="27"/>
        <v/>
      </c>
      <c r="AF51" s="1389" t="str">
        <f t="shared" si="28"/>
        <v/>
      </c>
      <c r="AG51" s="1389" t="str">
        <f t="shared" si="29"/>
        <v/>
      </c>
      <c r="AH51" s="1389" t="str">
        <f t="shared" si="30"/>
        <v/>
      </c>
      <c r="AI51" s="1389" t="str">
        <f t="shared" si="31"/>
        <v/>
      </c>
      <c r="AJ51" s="1389" t="str">
        <f t="shared" si="32"/>
        <v/>
      </c>
      <c r="AK51" s="1389" t="str">
        <f t="shared" si="33"/>
        <v/>
      </c>
      <c r="AL51" s="1389" t="str">
        <f t="shared" si="34"/>
        <v/>
      </c>
      <c r="AM51" s="1389" t="str">
        <f t="shared" si="35"/>
        <v/>
      </c>
      <c r="AN51" s="1389" t="str">
        <f t="shared" si="36"/>
        <v/>
      </c>
      <c r="AO51" s="1389" t="str">
        <f t="shared" si="37"/>
        <v/>
      </c>
      <c r="AP51" s="1389" t="str">
        <f t="shared" si="38"/>
        <v/>
      </c>
      <c r="AQ51" s="1389" t="str">
        <f t="shared" si="39"/>
        <v/>
      </c>
      <c r="AR51" s="1389" t="str">
        <f t="shared" si="40"/>
        <v/>
      </c>
      <c r="AS51" s="1389" t="str">
        <f t="shared" si="41"/>
        <v/>
      </c>
      <c r="AT51" s="1389" t="str">
        <f t="shared" si="42"/>
        <v/>
      </c>
      <c r="AU51" s="1389" t="str">
        <f t="shared" si="43"/>
        <v/>
      </c>
      <c r="AV51" s="1389" t="str">
        <f t="shared" si="44"/>
        <v/>
      </c>
      <c r="AW51" s="1389" t="str">
        <f t="shared" si="45"/>
        <v/>
      </c>
      <c r="AX51" s="1389" t="str">
        <f t="shared" si="46"/>
        <v/>
      </c>
      <c r="AY51" s="1389" t="str">
        <f t="shared" si="47"/>
        <v/>
      </c>
      <c r="AZ51" s="1389" t="str">
        <f t="shared" si="48"/>
        <v/>
      </c>
      <c r="BA51" s="1389" t="str">
        <f t="shared" si="49"/>
        <v/>
      </c>
      <c r="BB51" s="1389" t="str">
        <f t="shared" si="50"/>
        <v/>
      </c>
      <c r="BC51" s="1389" t="str">
        <f t="shared" si="51"/>
        <v/>
      </c>
      <c r="BD51" s="1389" t="str">
        <f t="shared" si="52"/>
        <v/>
      </c>
      <c r="BE51" s="1389" t="str">
        <f t="shared" si="53"/>
        <v/>
      </c>
      <c r="BF51" s="1389" t="str">
        <f t="shared" si="54"/>
        <v/>
      </c>
      <c r="BG51" s="1389" t="str">
        <f t="shared" si="55"/>
        <v/>
      </c>
      <c r="BH51" s="1389" t="str">
        <f t="shared" si="56"/>
        <v/>
      </c>
      <c r="BI51" s="1389" t="str">
        <f t="shared" si="57"/>
        <v/>
      </c>
      <c r="BJ51" s="1389" t="str">
        <f t="shared" si="58"/>
        <v/>
      </c>
      <c r="BK51" s="1389" t="str">
        <f t="shared" si="59"/>
        <v/>
      </c>
      <c r="BL51" s="1389" t="str">
        <f t="shared" si="60"/>
        <v/>
      </c>
      <c r="BM51" s="1389" t="str">
        <f t="shared" si="61"/>
        <v/>
      </c>
      <c r="BN51" s="1389" t="str">
        <f t="shared" si="62"/>
        <v/>
      </c>
      <c r="BO51" s="1389" t="str">
        <f t="shared" si="63"/>
        <v/>
      </c>
      <c r="BP51" s="1389" t="str">
        <f t="shared" si="64"/>
        <v/>
      </c>
      <c r="BQ51" s="1389" t="str">
        <f t="shared" si="65"/>
        <v/>
      </c>
      <c r="BR51" s="1389" t="str">
        <f t="shared" si="66"/>
        <v/>
      </c>
      <c r="BS51" s="1389" t="str">
        <f t="shared" si="67"/>
        <v/>
      </c>
      <c r="BT51" s="1389" t="str">
        <f t="shared" si="68"/>
        <v/>
      </c>
      <c r="BU51" s="1389" t="str">
        <f t="shared" si="69"/>
        <v/>
      </c>
      <c r="BV51" s="1389" t="str">
        <f t="shared" si="70"/>
        <v/>
      </c>
      <c r="BW51" s="1389" t="str">
        <f t="shared" si="71"/>
        <v/>
      </c>
      <c r="BX51" s="1389" t="str">
        <f t="shared" si="72"/>
        <v/>
      </c>
      <c r="BY51" s="1389" t="str">
        <f t="shared" si="73"/>
        <v/>
      </c>
      <c r="BZ51" s="1389" t="str">
        <f t="shared" si="74"/>
        <v/>
      </c>
      <c r="CA51" s="1389" t="str">
        <f t="shared" si="75"/>
        <v/>
      </c>
      <c r="CB51" s="1389" t="str">
        <f t="shared" si="76"/>
        <v/>
      </c>
      <c r="CC51" s="1389" t="str">
        <f t="shared" si="77"/>
        <v/>
      </c>
      <c r="CD51" s="1389" t="str">
        <f t="shared" si="78"/>
        <v/>
      </c>
      <c r="CE51" s="1389" t="str">
        <f t="shared" si="79"/>
        <v/>
      </c>
      <c r="CF51" s="1389" t="str">
        <f t="shared" si="80"/>
        <v/>
      </c>
      <c r="CG51" s="1389" t="str">
        <f t="shared" si="81"/>
        <v/>
      </c>
      <c r="CH51" s="1389" t="str">
        <f t="shared" si="82"/>
        <v/>
      </c>
      <c r="CI51" s="1389" t="str">
        <f t="shared" si="83"/>
        <v/>
      </c>
      <c r="CJ51" s="1389" t="str">
        <f t="shared" si="84"/>
        <v/>
      </c>
      <c r="CK51" s="1389" t="str">
        <f t="shared" si="85"/>
        <v/>
      </c>
      <c r="CL51" s="1389" t="str">
        <f t="shared" si="86"/>
        <v/>
      </c>
      <c r="CM51" s="1373"/>
      <c r="CN51" s="1372" t="s">
        <v>2100</v>
      </c>
      <c r="CO51" s="1372" t="s">
        <v>1905</v>
      </c>
      <c r="CP51" s="1372" t="s">
        <v>1906</v>
      </c>
      <c r="CQ51" s="1372" t="s">
        <v>2101</v>
      </c>
      <c r="CR51" s="1372" t="s">
        <v>2102</v>
      </c>
      <c r="CS51" s="1372" t="s">
        <v>1908</v>
      </c>
      <c r="CT51" s="1372" t="s">
        <v>1909</v>
      </c>
      <c r="CU51" s="1372" t="s">
        <v>1910</v>
      </c>
      <c r="CV51" s="1376" t="s">
        <v>1911</v>
      </c>
    </row>
    <row r="52" spans="1:100">
      <c r="A52" s="1390">
        <v>46</v>
      </c>
      <c r="C52" s="1391" t="str">
        <f t="shared" si="0"/>
        <v/>
      </c>
      <c r="D52" s="1392" t="str">
        <f t="shared" si="1"/>
        <v/>
      </c>
      <c r="E52" s="1376" t="str">
        <f t="shared" si="2"/>
        <v/>
      </c>
      <c r="F52" s="1376" t="str">
        <f t="shared" si="3"/>
        <v/>
      </c>
      <c r="G52" s="1376" t="str">
        <f t="shared" si="4"/>
        <v/>
      </c>
      <c r="H52" s="1376" t="str">
        <f t="shared" si="5"/>
        <v/>
      </c>
      <c r="I52" s="1376" t="str">
        <f t="shared" si="6"/>
        <v/>
      </c>
      <c r="J52" s="1376" t="str">
        <f t="shared" si="7"/>
        <v/>
      </c>
      <c r="K52" s="1376" t="str">
        <f t="shared" si="8"/>
        <v/>
      </c>
      <c r="L52" s="1376" t="str">
        <f t="shared" si="9"/>
        <v/>
      </c>
      <c r="M52" s="1376" t="str">
        <f t="shared" si="10"/>
        <v/>
      </c>
      <c r="N52" s="1376" t="str">
        <f t="shared" si="11"/>
        <v/>
      </c>
      <c r="O52" s="1376" t="str">
        <f t="shared" si="12"/>
        <v/>
      </c>
      <c r="P52" s="1376" t="str">
        <f t="shared" si="13"/>
        <v/>
      </c>
      <c r="Q52" s="1376" t="str">
        <f t="shared" si="14"/>
        <v/>
      </c>
      <c r="R52" s="1376" t="str">
        <f t="shared" si="15"/>
        <v/>
      </c>
      <c r="S52" s="1393" t="str">
        <f t="shared" si="16"/>
        <v/>
      </c>
      <c r="T52" s="1371"/>
      <c r="U52" s="1389" t="str">
        <f t="shared" si="17"/>
        <v/>
      </c>
      <c r="V52" s="1389" t="str">
        <f t="shared" si="18"/>
        <v/>
      </c>
      <c r="W52" s="1389" t="str">
        <f t="shared" si="19"/>
        <v/>
      </c>
      <c r="X52" s="1389" t="str">
        <f t="shared" si="20"/>
        <v/>
      </c>
      <c r="Y52" s="1389" t="str">
        <f t="shared" si="21"/>
        <v/>
      </c>
      <c r="Z52" s="1389" t="str">
        <f t="shared" si="22"/>
        <v/>
      </c>
      <c r="AA52" s="1389" t="str">
        <f t="shared" si="23"/>
        <v xml:space="preserve">  </v>
      </c>
      <c r="AB52" s="1389" t="str">
        <f t="shared" si="24"/>
        <v/>
      </c>
      <c r="AC52" s="1389" t="str">
        <f t="shared" si="25"/>
        <v/>
      </c>
      <c r="AD52" s="1389" t="str">
        <f t="shared" si="26"/>
        <v/>
      </c>
      <c r="AE52" s="1389" t="str">
        <f t="shared" si="27"/>
        <v/>
      </c>
      <c r="AF52" s="1389" t="str">
        <f t="shared" si="28"/>
        <v/>
      </c>
      <c r="AG52" s="1389" t="str">
        <f t="shared" si="29"/>
        <v/>
      </c>
      <c r="AH52" s="1389" t="str">
        <f t="shared" si="30"/>
        <v/>
      </c>
      <c r="AI52" s="1389" t="str">
        <f t="shared" si="31"/>
        <v/>
      </c>
      <c r="AJ52" s="1389" t="str">
        <f t="shared" si="32"/>
        <v/>
      </c>
      <c r="AK52" s="1389" t="str">
        <f t="shared" si="33"/>
        <v/>
      </c>
      <c r="AL52" s="1389" t="str">
        <f t="shared" si="34"/>
        <v/>
      </c>
      <c r="AM52" s="1389" t="str">
        <f t="shared" si="35"/>
        <v/>
      </c>
      <c r="AN52" s="1389" t="str">
        <f t="shared" si="36"/>
        <v/>
      </c>
      <c r="AO52" s="1389" t="str">
        <f t="shared" si="37"/>
        <v/>
      </c>
      <c r="AP52" s="1389" t="str">
        <f t="shared" si="38"/>
        <v/>
      </c>
      <c r="AQ52" s="1389" t="str">
        <f t="shared" si="39"/>
        <v/>
      </c>
      <c r="AR52" s="1389" t="str">
        <f t="shared" si="40"/>
        <v/>
      </c>
      <c r="AS52" s="1389" t="str">
        <f t="shared" si="41"/>
        <v/>
      </c>
      <c r="AT52" s="1389" t="str">
        <f t="shared" si="42"/>
        <v/>
      </c>
      <c r="AU52" s="1389" t="str">
        <f t="shared" si="43"/>
        <v/>
      </c>
      <c r="AV52" s="1389" t="str">
        <f t="shared" si="44"/>
        <v/>
      </c>
      <c r="AW52" s="1389" t="str">
        <f t="shared" si="45"/>
        <v/>
      </c>
      <c r="AX52" s="1389" t="str">
        <f t="shared" si="46"/>
        <v/>
      </c>
      <c r="AY52" s="1389" t="str">
        <f t="shared" si="47"/>
        <v/>
      </c>
      <c r="AZ52" s="1389" t="str">
        <f t="shared" si="48"/>
        <v/>
      </c>
      <c r="BA52" s="1389" t="str">
        <f t="shared" si="49"/>
        <v/>
      </c>
      <c r="BB52" s="1389" t="str">
        <f t="shared" si="50"/>
        <v/>
      </c>
      <c r="BC52" s="1389" t="str">
        <f t="shared" si="51"/>
        <v/>
      </c>
      <c r="BD52" s="1389" t="str">
        <f t="shared" si="52"/>
        <v/>
      </c>
      <c r="BE52" s="1389" t="str">
        <f t="shared" si="53"/>
        <v/>
      </c>
      <c r="BF52" s="1389" t="str">
        <f t="shared" si="54"/>
        <v/>
      </c>
      <c r="BG52" s="1389" t="str">
        <f t="shared" si="55"/>
        <v/>
      </c>
      <c r="BH52" s="1389" t="str">
        <f t="shared" si="56"/>
        <v/>
      </c>
      <c r="BI52" s="1389" t="str">
        <f t="shared" si="57"/>
        <v/>
      </c>
      <c r="BJ52" s="1389" t="str">
        <f t="shared" si="58"/>
        <v/>
      </c>
      <c r="BK52" s="1389" t="str">
        <f t="shared" si="59"/>
        <v/>
      </c>
      <c r="BL52" s="1389" t="str">
        <f t="shared" si="60"/>
        <v/>
      </c>
      <c r="BM52" s="1389" t="str">
        <f t="shared" si="61"/>
        <v/>
      </c>
      <c r="BN52" s="1389" t="str">
        <f t="shared" si="62"/>
        <v/>
      </c>
      <c r="BO52" s="1389" t="str">
        <f t="shared" si="63"/>
        <v/>
      </c>
      <c r="BP52" s="1389" t="str">
        <f t="shared" si="64"/>
        <v/>
      </c>
      <c r="BQ52" s="1389" t="str">
        <f t="shared" si="65"/>
        <v/>
      </c>
      <c r="BR52" s="1389" t="str">
        <f t="shared" si="66"/>
        <v/>
      </c>
      <c r="BS52" s="1389" t="str">
        <f t="shared" si="67"/>
        <v/>
      </c>
      <c r="BT52" s="1389" t="str">
        <f t="shared" si="68"/>
        <v/>
      </c>
      <c r="BU52" s="1389" t="str">
        <f t="shared" si="69"/>
        <v/>
      </c>
      <c r="BV52" s="1389" t="str">
        <f t="shared" si="70"/>
        <v/>
      </c>
      <c r="BW52" s="1389" t="str">
        <f t="shared" si="71"/>
        <v/>
      </c>
      <c r="BX52" s="1389" t="str">
        <f t="shared" si="72"/>
        <v/>
      </c>
      <c r="BY52" s="1389" t="str">
        <f t="shared" si="73"/>
        <v/>
      </c>
      <c r="BZ52" s="1389" t="str">
        <f t="shared" si="74"/>
        <v/>
      </c>
      <c r="CA52" s="1389" t="str">
        <f t="shared" si="75"/>
        <v/>
      </c>
      <c r="CB52" s="1389" t="str">
        <f t="shared" si="76"/>
        <v/>
      </c>
      <c r="CC52" s="1389" t="str">
        <f t="shared" si="77"/>
        <v/>
      </c>
      <c r="CD52" s="1389" t="str">
        <f t="shared" si="78"/>
        <v/>
      </c>
      <c r="CE52" s="1389" t="str">
        <f t="shared" si="79"/>
        <v/>
      </c>
      <c r="CF52" s="1389" t="str">
        <f t="shared" si="80"/>
        <v/>
      </c>
      <c r="CG52" s="1389" t="str">
        <f t="shared" si="81"/>
        <v/>
      </c>
      <c r="CH52" s="1389" t="str">
        <f t="shared" si="82"/>
        <v/>
      </c>
      <c r="CI52" s="1389" t="str">
        <f t="shared" si="83"/>
        <v/>
      </c>
      <c r="CJ52" s="1389" t="str">
        <f t="shared" si="84"/>
        <v/>
      </c>
      <c r="CK52" s="1389" t="str">
        <f t="shared" si="85"/>
        <v/>
      </c>
      <c r="CL52" s="1389" t="str">
        <f t="shared" si="86"/>
        <v/>
      </c>
      <c r="CM52" s="1373"/>
      <c r="CN52" s="1372" t="s">
        <v>2103</v>
      </c>
      <c r="CO52" s="1372" t="s">
        <v>1905</v>
      </c>
      <c r="CP52" s="1372" t="s">
        <v>1906</v>
      </c>
      <c r="CQ52" s="1372" t="s">
        <v>2104</v>
      </c>
      <c r="CR52" s="1372" t="s">
        <v>2104</v>
      </c>
      <c r="CS52" s="1372" t="s">
        <v>1908</v>
      </c>
      <c r="CT52" s="1372" t="s">
        <v>1909</v>
      </c>
      <c r="CU52" s="1372" t="s">
        <v>1910</v>
      </c>
      <c r="CV52" s="1376" t="s">
        <v>1911</v>
      </c>
    </row>
    <row r="53" spans="1:100">
      <c r="A53" s="1390">
        <v>47</v>
      </c>
      <c r="C53" s="1391" t="str">
        <f t="shared" si="0"/>
        <v/>
      </c>
      <c r="D53" s="1392" t="str">
        <f t="shared" si="1"/>
        <v/>
      </c>
      <c r="E53" s="1376" t="str">
        <f t="shared" si="2"/>
        <v/>
      </c>
      <c r="F53" s="1376" t="str">
        <f t="shared" si="3"/>
        <v/>
      </c>
      <c r="G53" s="1376" t="str">
        <f t="shared" si="4"/>
        <v/>
      </c>
      <c r="H53" s="1376" t="str">
        <f t="shared" si="5"/>
        <v/>
      </c>
      <c r="I53" s="1376" t="str">
        <f t="shared" si="6"/>
        <v/>
      </c>
      <c r="J53" s="1376" t="str">
        <f t="shared" si="7"/>
        <v/>
      </c>
      <c r="K53" s="1376" t="str">
        <f t="shared" si="8"/>
        <v/>
      </c>
      <c r="L53" s="1376" t="str">
        <f t="shared" si="9"/>
        <v/>
      </c>
      <c r="M53" s="1376" t="str">
        <f t="shared" si="10"/>
        <v/>
      </c>
      <c r="N53" s="1376" t="str">
        <f t="shared" si="11"/>
        <v/>
      </c>
      <c r="O53" s="1376" t="str">
        <f t="shared" si="12"/>
        <v/>
      </c>
      <c r="P53" s="1376" t="str">
        <f t="shared" si="13"/>
        <v/>
      </c>
      <c r="Q53" s="1376" t="str">
        <f t="shared" si="14"/>
        <v/>
      </c>
      <c r="R53" s="1376" t="str">
        <f t="shared" si="15"/>
        <v/>
      </c>
      <c r="S53" s="1393" t="str">
        <f t="shared" si="16"/>
        <v/>
      </c>
      <c r="T53" s="1371"/>
      <c r="U53" s="1389" t="str">
        <f t="shared" si="17"/>
        <v/>
      </c>
      <c r="V53" s="1389" t="str">
        <f t="shared" si="18"/>
        <v/>
      </c>
      <c r="W53" s="1389" t="str">
        <f t="shared" si="19"/>
        <v/>
      </c>
      <c r="X53" s="1389" t="str">
        <f t="shared" si="20"/>
        <v/>
      </c>
      <c r="Y53" s="1389" t="str">
        <f t="shared" si="21"/>
        <v/>
      </c>
      <c r="Z53" s="1389" t="str">
        <f t="shared" si="22"/>
        <v/>
      </c>
      <c r="AA53" s="1389" t="str">
        <f t="shared" si="23"/>
        <v xml:space="preserve">  </v>
      </c>
      <c r="AB53" s="1389" t="str">
        <f t="shared" si="24"/>
        <v/>
      </c>
      <c r="AC53" s="1389" t="str">
        <f t="shared" si="25"/>
        <v/>
      </c>
      <c r="AD53" s="1389" t="str">
        <f t="shared" si="26"/>
        <v/>
      </c>
      <c r="AE53" s="1389" t="str">
        <f t="shared" si="27"/>
        <v/>
      </c>
      <c r="AF53" s="1389" t="str">
        <f t="shared" si="28"/>
        <v/>
      </c>
      <c r="AG53" s="1389" t="str">
        <f t="shared" si="29"/>
        <v/>
      </c>
      <c r="AH53" s="1389" t="str">
        <f t="shared" si="30"/>
        <v/>
      </c>
      <c r="AI53" s="1389" t="str">
        <f t="shared" si="31"/>
        <v/>
      </c>
      <c r="AJ53" s="1389" t="str">
        <f t="shared" si="32"/>
        <v/>
      </c>
      <c r="AK53" s="1389" t="str">
        <f t="shared" si="33"/>
        <v/>
      </c>
      <c r="AL53" s="1389" t="str">
        <f t="shared" si="34"/>
        <v/>
      </c>
      <c r="AM53" s="1389" t="str">
        <f t="shared" si="35"/>
        <v/>
      </c>
      <c r="AN53" s="1389" t="str">
        <f t="shared" si="36"/>
        <v/>
      </c>
      <c r="AO53" s="1389" t="str">
        <f t="shared" si="37"/>
        <v/>
      </c>
      <c r="AP53" s="1389" t="str">
        <f t="shared" si="38"/>
        <v/>
      </c>
      <c r="AQ53" s="1389" t="str">
        <f t="shared" si="39"/>
        <v/>
      </c>
      <c r="AR53" s="1389" t="str">
        <f t="shared" si="40"/>
        <v/>
      </c>
      <c r="AS53" s="1389" t="str">
        <f t="shared" si="41"/>
        <v/>
      </c>
      <c r="AT53" s="1389" t="str">
        <f t="shared" si="42"/>
        <v/>
      </c>
      <c r="AU53" s="1389" t="str">
        <f t="shared" si="43"/>
        <v/>
      </c>
      <c r="AV53" s="1389" t="str">
        <f t="shared" si="44"/>
        <v/>
      </c>
      <c r="AW53" s="1389" t="str">
        <f t="shared" si="45"/>
        <v/>
      </c>
      <c r="AX53" s="1389" t="str">
        <f t="shared" si="46"/>
        <v/>
      </c>
      <c r="AY53" s="1389" t="str">
        <f t="shared" si="47"/>
        <v/>
      </c>
      <c r="AZ53" s="1389" t="str">
        <f t="shared" si="48"/>
        <v/>
      </c>
      <c r="BA53" s="1389" t="str">
        <f t="shared" si="49"/>
        <v/>
      </c>
      <c r="BB53" s="1389" t="str">
        <f t="shared" si="50"/>
        <v/>
      </c>
      <c r="BC53" s="1389" t="str">
        <f t="shared" si="51"/>
        <v/>
      </c>
      <c r="BD53" s="1389" t="str">
        <f t="shared" si="52"/>
        <v/>
      </c>
      <c r="BE53" s="1389" t="str">
        <f t="shared" si="53"/>
        <v/>
      </c>
      <c r="BF53" s="1389" t="str">
        <f t="shared" si="54"/>
        <v/>
      </c>
      <c r="BG53" s="1389" t="str">
        <f t="shared" si="55"/>
        <v/>
      </c>
      <c r="BH53" s="1389" t="str">
        <f t="shared" si="56"/>
        <v/>
      </c>
      <c r="BI53" s="1389" t="str">
        <f t="shared" si="57"/>
        <v/>
      </c>
      <c r="BJ53" s="1389" t="str">
        <f t="shared" si="58"/>
        <v/>
      </c>
      <c r="BK53" s="1389" t="str">
        <f t="shared" si="59"/>
        <v/>
      </c>
      <c r="BL53" s="1389" t="str">
        <f t="shared" si="60"/>
        <v/>
      </c>
      <c r="BM53" s="1389" t="str">
        <f t="shared" si="61"/>
        <v/>
      </c>
      <c r="BN53" s="1389" t="str">
        <f t="shared" si="62"/>
        <v/>
      </c>
      <c r="BO53" s="1389" t="str">
        <f t="shared" si="63"/>
        <v/>
      </c>
      <c r="BP53" s="1389" t="str">
        <f t="shared" si="64"/>
        <v/>
      </c>
      <c r="BQ53" s="1389" t="str">
        <f t="shared" si="65"/>
        <v/>
      </c>
      <c r="BR53" s="1389" t="str">
        <f t="shared" si="66"/>
        <v/>
      </c>
      <c r="BS53" s="1389" t="str">
        <f t="shared" si="67"/>
        <v/>
      </c>
      <c r="BT53" s="1389" t="str">
        <f t="shared" si="68"/>
        <v/>
      </c>
      <c r="BU53" s="1389" t="str">
        <f t="shared" si="69"/>
        <v/>
      </c>
      <c r="BV53" s="1389" t="str">
        <f t="shared" si="70"/>
        <v/>
      </c>
      <c r="BW53" s="1389" t="str">
        <f t="shared" si="71"/>
        <v/>
      </c>
      <c r="BX53" s="1389" t="str">
        <f t="shared" si="72"/>
        <v/>
      </c>
      <c r="BY53" s="1389" t="str">
        <f t="shared" si="73"/>
        <v/>
      </c>
      <c r="BZ53" s="1389" t="str">
        <f t="shared" si="74"/>
        <v/>
      </c>
      <c r="CA53" s="1389" t="str">
        <f t="shared" si="75"/>
        <v/>
      </c>
      <c r="CB53" s="1389" t="str">
        <f t="shared" si="76"/>
        <v/>
      </c>
      <c r="CC53" s="1389" t="str">
        <f t="shared" si="77"/>
        <v/>
      </c>
      <c r="CD53" s="1389" t="str">
        <f t="shared" si="78"/>
        <v/>
      </c>
      <c r="CE53" s="1389" t="str">
        <f t="shared" si="79"/>
        <v/>
      </c>
      <c r="CF53" s="1389" t="str">
        <f t="shared" si="80"/>
        <v/>
      </c>
      <c r="CG53" s="1389" t="str">
        <f t="shared" si="81"/>
        <v/>
      </c>
      <c r="CH53" s="1389" t="str">
        <f t="shared" si="82"/>
        <v/>
      </c>
      <c r="CI53" s="1389" t="str">
        <f t="shared" si="83"/>
        <v/>
      </c>
      <c r="CJ53" s="1389" t="str">
        <f t="shared" si="84"/>
        <v/>
      </c>
      <c r="CK53" s="1389" t="str">
        <f t="shared" si="85"/>
        <v/>
      </c>
      <c r="CL53" s="1389" t="str">
        <f t="shared" si="86"/>
        <v/>
      </c>
      <c r="CM53" s="1373"/>
      <c r="CN53" s="1372" t="s">
        <v>2105</v>
      </c>
      <c r="CO53" s="1372" t="s">
        <v>1905</v>
      </c>
      <c r="CP53" s="1372" t="s">
        <v>1906</v>
      </c>
      <c r="CQ53" s="1372" t="s">
        <v>2106</v>
      </c>
      <c r="CR53" s="1372" t="s">
        <v>2106</v>
      </c>
      <c r="CS53" s="1372" t="s">
        <v>1908</v>
      </c>
      <c r="CT53" s="1372" t="s">
        <v>1909</v>
      </c>
      <c r="CU53" s="1372" t="s">
        <v>1910</v>
      </c>
      <c r="CV53" s="1376" t="s">
        <v>1911</v>
      </c>
    </row>
    <row r="54" spans="1:100">
      <c r="A54" s="1390">
        <v>48</v>
      </c>
      <c r="C54" s="1391" t="str">
        <f t="shared" si="0"/>
        <v/>
      </c>
      <c r="D54" s="1392" t="str">
        <f t="shared" si="1"/>
        <v/>
      </c>
      <c r="E54" s="1376" t="str">
        <f t="shared" si="2"/>
        <v/>
      </c>
      <c r="F54" s="1376" t="str">
        <f t="shared" si="3"/>
        <v/>
      </c>
      <c r="G54" s="1376" t="str">
        <f t="shared" si="4"/>
        <v/>
      </c>
      <c r="H54" s="1376" t="str">
        <f t="shared" si="5"/>
        <v/>
      </c>
      <c r="I54" s="1376" t="str">
        <f t="shared" si="6"/>
        <v/>
      </c>
      <c r="J54" s="1376" t="str">
        <f t="shared" si="7"/>
        <v/>
      </c>
      <c r="K54" s="1376" t="str">
        <f t="shared" si="8"/>
        <v/>
      </c>
      <c r="L54" s="1376" t="str">
        <f t="shared" si="9"/>
        <v/>
      </c>
      <c r="M54" s="1376" t="str">
        <f t="shared" si="10"/>
        <v/>
      </c>
      <c r="N54" s="1376" t="str">
        <f t="shared" si="11"/>
        <v/>
      </c>
      <c r="O54" s="1376" t="str">
        <f t="shared" si="12"/>
        <v/>
      </c>
      <c r="P54" s="1376" t="str">
        <f t="shared" si="13"/>
        <v/>
      </c>
      <c r="Q54" s="1376" t="str">
        <f t="shared" si="14"/>
        <v/>
      </c>
      <c r="R54" s="1376" t="str">
        <f t="shared" si="15"/>
        <v/>
      </c>
      <c r="S54" s="1393" t="str">
        <f t="shared" si="16"/>
        <v/>
      </c>
      <c r="T54" s="1371"/>
      <c r="U54" s="1389" t="str">
        <f t="shared" si="17"/>
        <v/>
      </c>
      <c r="V54" s="1389" t="str">
        <f t="shared" si="18"/>
        <v/>
      </c>
      <c r="W54" s="1389" t="str">
        <f t="shared" si="19"/>
        <v/>
      </c>
      <c r="X54" s="1389" t="str">
        <f t="shared" si="20"/>
        <v/>
      </c>
      <c r="Y54" s="1389" t="str">
        <f t="shared" si="21"/>
        <v/>
      </c>
      <c r="Z54" s="1389" t="str">
        <f t="shared" si="22"/>
        <v/>
      </c>
      <c r="AA54" s="1389" t="str">
        <f t="shared" si="23"/>
        <v xml:space="preserve">  </v>
      </c>
      <c r="AB54" s="1389" t="str">
        <f t="shared" si="24"/>
        <v/>
      </c>
      <c r="AC54" s="1389" t="str">
        <f t="shared" si="25"/>
        <v/>
      </c>
      <c r="AD54" s="1389" t="str">
        <f t="shared" si="26"/>
        <v/>
      </c>
      <c r="AE54" s="1389" t="str">
        <f t="shared" si="27"/>
        <v/>
      </c>
      <c r="AF54" s="1389" t="str">
        <f t="shared" si="28"/>
        <v/>
      </c>
      <c r="AG54" s="1389" t="str">
        <f t="shared" si="29"/>
        <v/>
      </c>
      <c r="AH54" s="1389" t="str">
        <f t="shared" si="30"/>
        <v/>
      </c>
      <c r="AI54" s="1389" t="str">
        <f t="shared" si="31"/>
        <v/>
      </c>
      <c r="AJ54" s="1389" t="str">
        <f t="shared" si="32"/>
        <v/>
      </c>
      <c r="AK54" s="1389" t="str">
        <f t="shared" si="33"/>
        <v/>
      </c>
      <c r="AL54" s="1389" t="str">
        <f t="shared" si="34"/>
        <v/>
      </c>
      <c r="AM54" s="1389" t="str">
        <f t="shared" si="35"/>
        <v/>
      </c>
      <c r="AN54" s="1389" t="str">
        <f t="shared" si="36"/>
        <v/>
      </c>
      <c r="AO54" s="1389" t="str">
        <f t="shared" si="37"/>
        <v/>
      </c>
      <c r="AP54" s="1389" t="str">
        <f t="shared" si="38"/>
        <v/>
      </c>
      <c r="AQ54" s="1389" t="str">
        <f t="shared" si="39"/>
        <v/>
      </c>
      <c r="AR54" s="1389" t="str">
        <f t="shared" si="40"/>
        <v/>
      </c>
      <c r="AS54" s="1389" t="str">
        <f t="shared" si="41"/>
        <v/>
      </c>
      <c r="AT54" s="1389" t="str">
        <f t="shared" si="42"/>
        <v/>
      </c>
      <c r="AU54" s="1389" t="str">
        <f t="shared" si="43"/>
        <v/>
      </c>
      <c r="AV54" s="1389" t="str">
        <f t="shared" si="44"/>
        <v/>
      </c>
      <c r="AW54" s="1389" t="str">
        <f t="shared" si="45"/>
        <v/>
      </c>
      <c r="AX54" s="1389" t="str">
        <f t="shared" si="46"/>
        <v/>
      </c>
      <c r="AY54" s="1389" t="str">
        <f t="shared" si="47"/>
        <v/>
      </c>
      <c r="AZ54" s="1389" t="str">
        <f t="shared" si="48"/>
        <v/>
      </c>
      <c r="BA54" s="1389" t="str">
        <f t="shared" si="49"/>
        <v/>
      </c>
      <c r="BB54" s="1389" t="str">
        <f t="shared" si="50"/>
        <v/>
      </c>
      <c r="BC54" s="1389" t="str">
        <f t="shared" si="51"/>
        <v/>
      </c>
      <c r="BD54" s="1389" t="str">
        <f t="shared" si="52"/>
        <v/>
      </c>
      <c r="BE54" s="1389" t="str">
        <f t="shared" si="53"/>
        <v/>
      </c>
      <c r="BF54" s="1389" t="str">
        <f t="shared" si="54"/>
        <v/>
      </c>
      <c r="BG54" s="1389" t="str">
        <f t="shared" si="55"/>
        <v/>
      </c>
      <c r="BH54" s="1389" t="str">
        <f t="shared" si="56"/>
        <v/>
      </c>
      <c r="BI54" s="1389" t="str">
        <f t="shared" si="57"/>
        <v/>
      </c>
      <c r="BJ54" s="1389" t="str">
        <f t="shared" si="58"/>
        <v/>
      </c>
      <c r="BK54" s="1389" t="str">
        <f t="shared" si="59"/>
        <v/>
      </c>
      <c r="BL54" s="1389" t="str">
        <f t="shared" si="60"/>
        <v/>
      </c>
      <c r="BM54" s="1389" t="str">
        <f t="shared" si="61"/>
        <v/>
      </c>
      <c r="BN54" s="1389" t="str">
        <f t="shared" si="62"/>
        <v/>
      </c>
      <c r="BO54" s="1389" t="str">
        <f t="shared" si="63"/>
        <v/>
      </c>
      <c r="BP54" s="1389" t="str">
        <f t="shared" si="64"/>
        <v/>
      </c>
      <c r="BQ54" s="1389" t="str">
        <f t="shared" si="65"/>
        <v/>
      </c>
      <c r="BR54" s="1389" t="str">
        <f t="shared" si="66"/>
        <v/>
      </c>
      <c r="BS54" s="1389" t="str">
        <f t="shared" si="67"/>
        <v/>
      </c>
      <c r="BT54" s="1389" t="str">
        <f t="shared" si="68"/>
        <v/>
      </c>
      <c r="BU54" s="1389" t="str">
        <f t="shared" si="69"/>
        <v/>
      </c>
      <c r="BV54" s="1389" t="str">
        <f t="shared" si="70"/>
        <v/>
      </c>
      <c r="BW54" s="1389" t="str">
        <f t="shared" si="71"/>
        <v/>
      </c>
      <c r="BX54" s="1389" t="str">
        <f t="shared" si="72"/>
        <v/>
      </c>
      <c r="BY54" s="1389" t="str">
        <f t="shared" si="73"/>
        <v/>
      </c>
      <c r="BZ54" s="1389" t="str">
        <f t="shared" si="74"/>
        <v/>
      </c>
      <c r="CA54" s="1389" t="str">
        <f t="shared" si="75"/>
        <v/>
      </c>
      <c r="CB54" s="1389" t="str">
        <f t="shared" si="76"/>
        <v/>
      </c>
      <c r="CC54" s="1389" t="str">
        <f t="shared" si="77"/>
        <v/>
      </c>
      <c r="CD54" s="1389" t="str">
        <f t="shared" si="78"/>
        <v/>
      </c>
      <c r="CE54" s="1389" t="str">
        <f t="shared" si="79"/>
        <v/>
      </c>
      <c r="CF54" s="1389" t="str">
        <f t="shared" si="80"/>
        <v/>
      </c>
      <c r="CG54" s="1389" t="str">
        <f t="shared" si="81"/>
        <v/>
      </c>
      <c r="CH54" s="1389" t="str">
        <f t="shared" si="82"/>
        <v/>
      </c>
      <c r="CI54" s="1389" t="str">
        <f t="shared" si="83"/>
        <v/>
      </c>
      <c r="CJ54" s="1389" t="str">
        <f t="shared" si="84"/>
        <v/>
      </c>
      <c r="CK54" s="1389" t="str">
        <f t="shared" si="85"/>
        <v/>
      </c>
      <c r="CL54" s="1389" t="str">
        <f t="shared" si="86"/>
        <v/>
      </c>
      <c r="CM54" s="1373"/>
      <c r="CN54" s="1372" t="s">
        <v>2107</v>
      </c>
      <c r="CO54" s="1372" t="s">
        <v>1905</v>
      </c>
      <c r="CP54" s="1372" t="s">
        <v>1906</v>
      </c>
      <c r="CQ54" s="1372" t="s">
        <v>2108</v>
      </c>
      <c r="CR54" s="1372" t="s">
        <v>2108</v>
      </c>
      <c r="CS54" s="1372" t="s">
        <v>1908</v>
      </c>
      <c r="CT54" s="1372" t="s">
        <v>1909</v>
      </c>
      <c r="CU54" s="1372" t="s">
        <v>1910</v>
      </c>
      <c r="CV54" s="1376" t="s">
        <v>1911</v>
      </c>
    </row>
    <row r="55" spans="1:100">
      <c r="A55" s="1390">
        <v>49</v>
      </c>
      <c r="C55" s="1391" t="str">
        <f t="shared" si="0"/>
        <v/>
      </c>
      <c r="D55" s="1392" t="str">
        <f t="shared" si="1"/>
        <v/>
      </c>
      <c r="E55" s="1376" t="str">
        <f t="shared" si="2"/>
        <v/>
      </c>
      <c r="F55" s="1376" t="str">
        <f t="shared" si="3"/>
        <v/>
      </c>
      <c r="G55" s="1376" t="str">
        <f t="shared" si="4"/>
        <v/>
      </c>
      <c r="H55" s="1376" t="str">
        <f t="shared" si="5"/>
        <v/>
      </c>
      <c r="I55" s="1376" t="str">
        <f t="shared" si="6"/>
        <v/>
      </c>
      <c r="J55" s="1376" t="str">
        <f t="shared" si="7"/>
        <v/>
      </c>
      <c r="K55" s="1376" t="str">
        <f t="shared" si="8"/>
        <v/>
      </c>
      <c r="L55" s="1376" t="str">
        <f t="shared" si="9"/>
        <v/>
      </c>
      <c r="M55" s="1376" t="str">
        <f t="shared" si="10"/>
        <v/>
      </c>
      <c r="N55" s="1376" t="str">
        <f t="shared" si="11"/>
        <v/>
      </c>
      <c r="O55" s="1376" t="str">
        <f t="shared" si="12"/>
        <v/>
      </c>
      <c r="P55" s="1376" t="str">
        <f t="shared" si="13"/>
        <v/>
      </c>
      <c r="Q55" s="1376" t="str">
        <f t="shared" si="14"/>
        <v/>
      </c>
      <c r="R55" s="1376" t="str">
        <f t="shared" si="15"/>
        <v/>
      </c>
      <c r="S55" s="1393" t="str">
        <f t="shared" si="16"/>
        <v/>
      </c>
      <c r="T55" s="1371"/>
      <c r="U55" s="1389" t="str">
        <f t="shared" si="17"/>
        <v/>
      </c>
      <c r="V55" s="1389" t="str">
        <f t="shared" si="18"/>
        <v/>
      </c>
      <c r="W55" s="1389" t="str">
        <f t="shared" si="19"/>
        <v/>
      </c>
      <c r="X55" s="1389" t="str">
        <f t="shared" si="20"/>
        <v/>
      </c>
      <c r="Y55" s="1389" t="str">
        <f t="shared" si="21"/>
        <v/>
      </c>
      <c r="Z55" s="1389" t="str">
        <f t="shared" si="22"/>
        <v/>
      </c>
      <c r="AA55" s="1389" t="str">
        <f t="shared" si="23"/>
        <v xml:space="preserve">  </v>
      </c>
      <c r="AB55" s="1389" t="str">
        <f t="shared" si="24"/>
        <v/>
      </c>
      <c r="AC55" s="1389" t="str">
        <f t="shared" si="25"/>
        <v/>
      </c>
      <c r="AD55" s="1389" t="str">
        <f t="shared" si="26"/>
        <v/>
      </c>
      <c r="AE55" s="1389" t="str">
        <f t="shared" si="27"/>
        <v/>
      </c>
      <c r="AF55" s="1389" t="str">
        <f t="shared" si="28"/>
        <v/>
      </c>
      <c r="AG55" s="1389" t="str">
        <f t="shared" si="29"/>
        <v/>
      </c>
      <c r="AH55" s="1389" t="str">
        <f t="shared" si="30"/>
        <v/>
      </c>
      <c r="AI55" s="1389" t="str">
        <f t="shared" si="31"/>
        <v/>
      </c>
      <c r="AJ55" s="1389" t="str">
        <f t="shared" si="32"/>
        <v/>
      </c>
      <c r="AK55" s="1389" t="str">
        <f t="shared" si="33"/>
        <v/>
      </c>
      <c r="AL55" s="1389" t="str">
        <f t="shared" si="34"/>
        <v/>
      </c>
      <c r="AM55" s="1389" t="str">
        <f t="shared" si="35"/>
        <v/>
      </c>
      <c r="AN55" s="1389" t="str">
        <f t="shared" si="36"/>
        <v/>
      </c>
      <c r="AO55" s="1389" t="str">
        <f t="shared" si="37"/>
        <v/>
      </c>
      <c r="AP55" s="1389" t="str">
        <f t="shared" si="38"/>
        <v/>
      </c>
      <c r="AQ55" s="1389" t="str">
        <f t="shared" si="39"/>
        <v/>
      </c>
      <c r="AR55" s="1389" t="str">
        <f t="shared" si="40"/>
        <v/>
      </c>
      <c r="AS55" s="1389" t="str">
        <f t="shared" si="41"/>
        <v/>
      </c>
      <c r="AT55" s="1389" t="str">
        <f t="shared" si="42"/>
        <v/>
      </c>
      <c r="AU55" s="1389" t="str">
        <f t="shared" si="43"/>
        <v/>
      </c>
      <c r="AV55" s="1389" t="str">
        <f t="shared" si="44"/>
        <v/>
      </c>
      <c r="AW55" s="1389" t="str">
        <f t="shared" si="45"/>
        <v/>
      </c>
      <c r="AX55" s="1389" t="str">
        <f t="shared" si="46"/>
        <v/>
      </c>
      <c r="AY55" s="1389" t="str">
        <f t="shared" si="47"/>
        <v/>
      </c>
      <c r="AZ55" s="1389" t="str">
        <f t="shared" si="48"/>
        <v/>
      </c>
      <c r="BA55" s="1389" t="str">
        <f t="shared" si="49"/>
        <v/>
      </c>
      <c r="BB55" s="1389" t="str">
        <f t="shared" si="50"/>
        <v/>
      </c>
      <c r="BC55" s="1389" t="str">
        <f t="shared" si="51"/>
        <v/>
      </c>
      <c r="BD55" s="1389" t="str">
        <f t="shared" si="52"/>
        <v/>
      </c>
      <c r="BE55" s="1389" t="str">
        <f t="shared" si="53"/>
        <v/>
      </c>
      <c r="BF55" s="1389" t="str">
        <f t="shared" si="54"/>
        <v/>
      </c>
      <c r="BG55" s="1389" t="str">
        <f t="shared" si="55"/>
        <v/>
      </c>
      <c r="BH55" s="1389" t="str">
        <f t="shared" si="56"/>
        <v/>
      </c>
      <c r="BI55" s="1389" t="str">
        <f t="shared" si="57"/>
        <v/>
      </c>
      <c r="BJ55" s="1389" t="str">
        <f t="shared" si="58"/>
        <v/>
      </c>
      <c r="BK55" s="1389" t="str">
        <f t="shared" si="59"/>
        <v/>
      </c>
      <c r="BL55" s="1389" t="str">
        <f t="shared" si="60"/>
        <v/>
      </c>
      <c r="BM55" s="1389" t="str">
        <f t="shared" si="61"/>
        <v/>
      </c>
      <c r="BN55" s="1389" t="str">
        <f t="shared" si="62"/>
        <v/>
      </c>
      <c r="BO55" s="1389" t="str">
        <f t="shared" si="63"/>
        <v/>
      </c>
      <c r="BP55" s="1389" t="str">
        <f t="shared" si="64"/>
        <v/>
      </c>
      <c r="BQ55" s="1389" t="str">
        <f t="shared" si="65"/>
        <v/>
      </c>
      <c r="BR55" s="1389" t="str">
        <f t="shared" si="66"/>
        <v/>
      </c>
      <c r="BS55" s="1389" t="str">
        <f t="shared" si="67"/>
        <v/>
      </c>
      <c r="BT55" s="1389" t="str">
        <f t="shared" si="68"/>
        <v/>
      </c>
      <c r="BU55" s="1389" t="str">
        <f t="shared" si="69"/>
        <v/>
      </c>
      <c r="BV55" s="1389" t="str">
        <f t="shared" si="70"/>
        <v/>
      </c>
      <c r="BW55" s="1389" t="str">
        <f t="shared" si="71"/>
        <v/>
      </c>
      <c r="BX55" s="1389" t="str">
        <f t="shared" si="72"/>
        <v/>
      </c>
      <c r="BY55" s="1389" t="str">
        <f t="shared" si="73"/>
        <v/>
      </c>
      <c r="BZ55" s="1389" t="str">
        <f t="shared" si="74"/>
        <v/>
      </c>
      <c r="CA55" s="1389" t="str">
        <f t="shared" si="75"/>
        <v/>
      </c>
      <c r="CB55" s="1389" t="str">
        <f t="shared" si="76"/>
        <v/>
      </c>
      <c r="CC55" s="1389" t="str">
        <f t="shared" si="77"/>
        <v/>
      </c>
      <c r="CD55" s="1389" t="str">
        <f t="shared" si="78"/>
        <v/>
      </c>
      <c r="CE55" s="1389" t="str">
        <f t="shared" si="79"/>
        <v/>
      </c>
      <c r="CF55" s="1389" t="str">
        <f t="shared" si="80"/>
        <v/>
      </c>
      <c r="CG55" s="1389" t="str">
        <f t="shared" si="81"/>
        <v/>
      </c>
      <c r="CH55" s="1389" t="str">
        <f t="shared" si="82"/>
        <v/>
      </c>
      <c r="CI55" s="1389" t="str">
        <f t="shared" si="83"/>
        <v/>
      </c>
      <c r="CJ55" s="1389" t="str">
        <f t="shared" si="84"/>
        <v/>
      </c>
      <c r="CK55" s="1389" t="str">
        <f t="shared" si="85"/>
        <v/>
      </c>
      <c r="CL55" s="1389" t="str">
        <f t="shared" si="86"/>
        <v/>
      </c>
      <c r="CM55" s="1373"/>
      <c r="CN55" s="1372" t="s">
        <v>2109</v>
      </c>
      <c r="CO55" s="1372" t="s">
        <v>1905</v>
      </c>
      <c r="CP55" s="1372" t="s">
        <v>1906</v>
      </c>
      <c r="CQ55" s="1372" t="s">
        <v>2110</v>
      </c>
      <c r="CR55" s="1372" t="s">
        <v>2110</v>
      </c>
      <c r="CS55" s="1372" t="s">
        <v>1908</v>
      </c>
      <c r="CT55" s="1372" t="s">
        <v>1909</v>
      </c>
      <c r="CU55" s="1372" t="s">
        <v>1910</v>
      </c>
      <c r="CV55" s="1376" t="s">
        <v>1911</v>
      </c>
    </row>
    <row r="56" spans="1:100">
      <c r="A56" s="1390">
        <v>50</v>
      </c>
      <c r="C56" s="1391" t="str">
        <f t="shared" si="0"/>
        <v/>
      </c>
      <c r="D56" s="1392" t="str">
        <f t="shared" si="1"/>
        <v/>
      </c>
      <c r="E56" s="1376" t="str">
        <f t="shared" si="2"/>
        <v/>
      </c>
      <c r="F56" s="1376" t="str">
        <f t="shared" si="3"/>
        <v/>
      </c>
      <c r="G56" s="1376" t="str">
        <f t="shared" si="4"/>
        <v/>
      </c>
      <c r="H56" s="1376" t="str">
        <f t="shared" si="5"/>
        <v/>
      </c>
      <c r="I56" s="1376" t="str">
        <f t="shared" si="6"/>
        <v/>
      </c>
      <c r="J56" s="1376" t="str">
        <f t="shared" si="7"/>
        <v/>
      </c>
      <c r="K56" s="1376" t="str">
        <f t="shared" si="8"/>
        <v/>
      </c>
      <c r="L56" s="1376" t="str">
        <f t="shared" si="9"/>
        <v/>
      </c>
      <c r="M56" s="1376" t="str">
        <f t="shared" si="10"/>
        <v/>
      </c>
      <c r="N56" s="1376" t="str">
        <f t="shared" si="11"/>
        <v/>
      </c>
      <c r="O56" s="1376" t="str">
        <f t="shared" si="12"/>
        <v/>
      </c>
      <c r="P56" s="1376" t="str">
        <f t="shared" si="13"/>
        <v/>
      </c>
      <c r="Q56" s="1376" t="str">
        <f t="shared" si="14"/>
        <v/>
      </c>
      <c r="R56" s="1376" t="str">
        <f t="shared" si="15"/>
        <v/>
      </c>
      <c r="S56" s="1393" t="str">
        <f t="shared" si="16"/>
        <v/>
      </c>
      <c r="T56" s="1371"/>
      <c r="U56" s="1389" t="str">
        <f t="shared" si="17"/>
        <v/>
      </c>
      <c r="V56" s="1389" t="str">
        <f t="shared" si="18"/>
        <v/>
      </c>
      <c r="W56" s="1389" t="str">
        <f t="shared" si="19"/>
        <v/>
      </c>
      <c r="X56" s="1389" t="str">
        <f t="shared" si="20"/>
        <v/>
      </c>
      <c r="Y56" s="1389" t="str">
        <f t="shared" si="21"/>
        <v/>
      </c>
      <c r="Z56" s="1389" t="str">
        <f t="shared" si="22"/>
        <v/>
      </c>
      <c r="AA56" s="1389" t="str">
        <f t="shared" si="23"/>
        <v xml:space="preserve">  </v>
      </c>
      <c r="AB56" s="1389" t="str">
        <f t="shared" si="24"/>
        <v/>
      </c>
      <c r="AC56" s="1389" t="str">
        <f t="shared" si="25"/>
        <v/>
      </c>
      <c r="AD56" s="1389" t="str">
        <f t="shared" si="26"/>
        <v/>
      </c>
      <c r="AE56" s="1389" t="str">
        <f t="shared" si="27"/>
        <v/>
      </c>
      <c r="AF56" s="1389" t="str">
        <f t="shared" si="28"/>
        <v/>
      </c>
      <c r="AG56" s="1389" t="str">
        <f t="shared" si="29"/>
        <v/>
      </c>
      <c r="AH56" s="1389" t="str">
        <f t="shared" si="30"/>
        <v/>
      </c>
      <c r="AI56" s="1389" t="str">
        <f t="shared" si="31"/>
        <v/>
      </c>
      <c r="AJ56" s="1389" t="str">
        <f t="shared" si="32"/>
        <v/>
      </c>
      <c r="AK56" s="1389" t="str">
        <f t="shared" si="33"/>
        <v/>
      </c>
      <c r="AL56" s="1389" t="str">
        <f t="shared" si="34"/>
        <v/>
      </c>
      <c r="AM56" s="1389" t="str">
        <f t="shared" si="35"/>
        <v/>
      </c>
      <c r="AN56" s="1389" t="str">
        <f t="shared" si="36"/>
        <v/>
      </c>
      <c r="AO56" s="1389" t="str">
        <f t="shared" si="37"/>
        <v/>
      </c>
      <c r="AP56" s="1389" t="str">
        <f t="shared" si="38"/>
        <v/>
      </c>
      <c r="AQ56" s="1389" t="str">
        <f t="shared" si="39"/>
        <v/>
      </c>
      <c r="AR56" s="1389" t="str">
        <f t="shared" si="40"/>
        <v/>
      </c>
      <c r="AS56" s="1389" t="str">
        <f t="shared" si="41"/>
        <v/>
      </c>
      <c r="AT56" s="1389" t="str">
        <f t="shared" si="42"/>
        <v/>
      </c>
      <c r="AU56" s="1389" t="str">
        <f t="shared" si="43"/>
        <v/>
      </c>
      <c r="AV56" s="1389" t="str">
        <f t="shared" si="44"/>
        <v/>
      </c>
      <c r="AW56" s="1389" t="str">
        <f t="shared" si="45"/>
        <v/>
      </c>
      <c r="AX56" s="1389" t="str">
        <f t="shared" si="46"/>
        <v/>
      </c>
      <c r="AY56" s="1389" t="str">
        <f t="shared" si="47"/>
        <v/>
      </c>
      <c r="AZ56" s="1389" t="str">
        <f t="shared" si="48"/>
        <v/>
      </c>
      <c r="BA56" s="1389" t="str">
        <f t="shared" si="49"/>
        <v/>
      </c>
      <c r="BB56" s="1389" t="str">
        <f t="shared" si="50"/>
        <v/>
      </c>
      <c r="BC56" s="1389" t="str">
        <f t="shared" si="51"/>
        <v/>
      </c>
      <c r="BD56" s="1389" t="str">
        <f t="shared" si="52"/>
        <v/>
      </c>
      <c r="BE56" s="1389" t="str">
        <f t="shared" si="53"/>
        <v/>
      </c>
      <c r="BF56" s="1389" t="str">
        <f t="shared" si="54"/>
        <v/>
      </c>
      <c r="BG56" s="1389" t="str">
        <f t="shared" si="55"/>
        <v/>
      </c>
      <c r="BH56" s="1389" t="str">
        <f t="shared" si="56"/>
        <v/>
      </c>
      <c r="BI56" s="1389" t="str">
        <f t="shared" si="57"/>
        <v/>
      </c>
      <c r="BJ56" s="1389" t="str">
        <f t="shared" si="58"/>
        <v/>
      </c>
      <c r="BK56" s="1389" t="str">
        <f t="shared" si="59"/>
        <v/>
      </c>
      <c r="BL56" s="1389" t="str">
        <f t="shared" si="60"/>
        <v/>
      </c>
      <c r="BM56" s="1389" t="str">
        <f t="shared" si="61"/>
        <v/>
      </c>
      <c r="BN56" s="1389" t="str">
        <f t="shared" si="62"/>
        <v/>
      </c>
      <c r="BO56" s="1389" t="str">
        <f t="shared" si="63"/>
        <v/>
      </c>
      <c r="BP56" s="1389" t="str">
        <f t="shared" si="64"/>
        <v/>
      </c>
      <c r="BQ56" s="1389" t="str">
        <f t="shared" si="65"/>
        <v/>
      </c>
      <c r="BR56" s="1389" t="str">
        <f t="shared" si="66"/>
        <v/>
      </c>
      <c r="BS56" s="1389" t="str">
        <f t="shared" si="67"/>
        <v/>
      </c>
      <c r="BT56" s="1389" t="str">
        <f t="shared" si="68"/>
        <v/>
      </c>
      <c r="BU56" s="1389" t="str">
        <f t="shared" si="69"/>
        <v/>
      </c>
      <c r="BV56" s="1389" t="str">
        <f t="shared" si="70"/>
        <v/>
      </c>
      <c r="BW56" s="1389" t="str">
        <f t="shared" si="71"/>
        <v/>
      </c>
      <c r="BX56" s="1389" t="str">
        <f t="shared" si="72"/>
        <v/>
      </c>
      <c r="BY56" s="1389" t="str">
        <f t="shared" si="73"/>
        <v/>
      </c>
      <c r="BZ56" s="1389" t="str">
        <f t="shared" si="74"/>
        <v/>
      </c>
      <c r="CA56" s="1389" t="str">
        <f t="shared" si="75"/>
        <v/>
      </c>
      <c r="CB56" s="1389" t="str">
        <f t="shared" si="76"/>
        <v/>
      </c>
      <c r="CC56" s="1389" t="str">
        <f t="shared" si="77"/>
        <v/>
      </c>
      <c r="CD56" s="1389" t="str">
        <f t="shared" si="78"/>
        <v/>
      </c>
      <c r="CE56" s="1389" t="str">
        <f t="shared" si="79"/>
        <v/>
      </c>
      <c r="CF56" s="1389" t="str">
        <f t="shared" si="80"/>
        <v/>
      </c>
      <c r="CG56" s="1389" t="str">
        <f t="shared" si="81"/>
        <v/>
      </c>
      <c r="CH56" s="1389" t="str">
        <f t="shared" si="82"/>
        <v/>
      </c>
      <c r="CI56" s="1389" t="str">
        <f t="shared" si="83"/>
        <v/>
      </c>
      <c r="CJ56" s="1389" t="str">
        <f t="shared" si="84"/>
        <v/>
      </c>
      <c r="CK56" s="1389" t="str">
        <f t="shared" si="85"/>
        <v/>
      </c>
      <c r="CL56" s="1389" t="str">
        <f t="shared" si="86"/>
        <v/>
      </c>
      <c r="CM56" s="1373"/>
      <c r="CN56" s="1372" t="s">
        <v>2111</v>
      </c>
      <c r="CO56" s="1372" t="s">
        <v>1905</v>
      </c>
      <c r="CP56" s="1372" t="s">
        <v>1906</v>
      </c>
      <c r="CQ56" s="1372" t="s">
        <v>2112</v>
      </c>
      <c r="CR56" s="1372" t="s">
        <v>2112</v>
      </c>
      <c r="CS56" s="1372" t="s">
        <v>1908</v>
      </c>
      <c r="CT56" s="1372" t="s">
        <v>1909</v>
      </c>
      <c r="CU56" s="1372" t="s">
        <v>1910</v>
      </c>
      <c r="CV56" s="1376" t="s">
        <v>1911</v>
      </c>
    </row>
    <row r="57" spans="1:100">
      <c r="A57" s="1390">
        <v>51</v>
      </c>
      <c r="C57" s="1391" t="str">
        <f t="shared" si="0"/>
        <v/>
      </c>
      <c r="D57" s="1392" t="str">
        <f t="shared" si="1"/>
        <v/>
      </c>
      <c r="E57" s="1376" t="str">
        <f t="shared" si="2"/>
        <v/>
      </c>
      <c r="F57" s="1376" t="str">
        <f t="shared" si="3"/>
        <v/>
      </c>
      <c r="G57" s="1376" t="str">
        <f t="shared" si="4"/>
        <v/>
      </c>
      <c r="H57" s="1376" t="str">
        <f t="shared" si="5"/>
        <v/>
      </c>
      <c r="I57" s="1376" t="str">
        <f t="shared" si="6"/>
        <v/>
      </c>
      <c r="J57" s="1376" t="str">
        <f t="shared" si="7"/>
        <v/>
      </c>
      <c r="K57" s="1376" t="str">
        <f t="shared" si="8"/>
        <v/>
      </c>
      <c r="L57" s="1376" t="str">
        <f t="shared" si="9"/>
        <v/>
      </c>
      <c r="M57" s="1376" t="str">
        <f t="shared" si="10"/>
        <v/>
      </c>
      <c r="N57" s="1376" t="str">
        <f t="shared" si="11"/>
        <v/>
      </c>
      <c r="O57" s="1376" t="str">
        <f t="shared" si="12"/>
        <v/>
      </c>
      <c r="P57" s="1376" t="str">
        <f t="shared" si="13"/>
        <v/>
      </c>
      <c r="Q57" s="1376" t="str">
        <f t="shared" si="14"/>
        <v/>
      </c>
      <c r="R57" s="1376" t="str">
        <f t="shared" si="15"/>
        <v/>
      </c>
      <c r="S57" s="1393" t="str">
        <f t="shared" si="16"/>
        <v/>
      </c>
      <c r="T57" s="1371"/>
      <c r="U57" s="1389" t="str">
        <f t="shared" si="17"/>
        <v/>
      </c>
      <c r="V57" s="1389" t="str">
        <f t="shared" si="18"/>
        <v/>
      </c>
      <c r="W57" s="1389" t="str">
        <f t="shared" si="19"/>
        <v/>
      </c>
      <c r="X57" s="1389" t="str">
        <f t="shared" si="20"/>
        <v/>
      </c>
      <c r="Y57" s="1389" t="str">
        <f t="shared" si="21"/>
        <v/>
      </c>
      <c r="Z57" s="1389" t="str">
        <f t="shared" si="22"/>
        <v/>
      </c>
      <c r="AA57" s="1389" t="str">
        <f t="shared" si="23"/>
        <v xml:space="preserve">  </v>
      </c>
      <c r="AB57" s="1389" t="str">
        <f t="shared" si="24"/>
        <v/>
      </c>
      <c r="AC57" s="1389" t="str">
        <f t="shared" si="25"/>
        <v/>
      </c>
      <c r="AD57" s="1389" t="str">
        <f t="shared" si="26"/>
        <v/>
      </c>
      <c r="AE57" s="1389" t="str">
        <f t="shared" si="27"/>
        <v/>
      </c>
      <c r="AF57" s="1389" t="str">
        <f t="shared" si="28"/>
        <v/>
      </c>
      <c r="AG57" s="1389" t="str">
        <f t="shared" si="29"/>
        <v/>
      </c>
      <c r="AH57" s="1389" t="str">
        <f t="shared" si="30"/>
        <v/>
      </c>
      <c r="AI57" s="1389" t="str">
        <f t="shared" si="31"/>
        <v/>
      </c>
      <c r="AJ57" s="1389" t="str">
        <f t="shared" si="32"/>
        <v/>
      </c>
      <c r="AK57" s="1389" t="str">
        <f t="shared" si="33"/>
        <v/>
      </c>
      <c r="AL57" s="1389" t="str">
        <f t="shared" si="34"/>
        <v/>
      </c>
      <c r="AM57" s="1389" t="str">
        <f t="shared" si="35"/>
        <v/>
      </c>
      <c r="AN57" s="1389" t="str">
        <f t="shared" si="36"/>
        <v/>
      </c>
      <c r="AO57" s="1389" t="str">
        <f t="shared" si="37"/>
        <v/>
      </c>
      <c r="AP57" s="1389" t="str">
        <f t="shared" si="38"/>
        <v/>
      </c>
      <c r="AQ57" s="1389" t="str">
        <f t="shared" si="39"/>
        <v/>
      </c>
      <c r="AR57" s="1389" t="str">
        <f t="shared" si="40"/>
        <v/>
      </c>
      <c r="AS57" s="1389" t="str">
        <f t="shared" si="41"/>
        <v/>
      </c>
      <c r="AT57" s="1389" t="str">
        <f t="shared" si="42"/>
        <v/>
      </c>
      <c r="AU57" s="1389" t="str">
        <f t="shared" si="43"/>
        <v/>
      </c>
      <c r="AV57" s="1389" t="str">
        <f t="shared" si="44"/>
        <v/>
      </c>
      <c r="AW57" s="1389" t="str">
        <f t="shared" si="45"/>
        <v/>
      </c>
      <c r="AX57" s="1389" t="str">
        <f t="shared" si="46"/>
        <v/>
      </c>
      <c r="AY57" s="1389" t="str">
        <f t="shared" si="47"/>
        <v/>
      </c>
      <c r="AZ57" s="1389" t="str">
        <f t="shared" si="48"/>
        <v/>
      </c>
      <c r="BA57" s="1389" t="str">
        <f t="shared" si="49"/>
        <v/>
      </c>
      <c r="BB57" s="1389" t="str">
        <f t="shared" si="50"/>
        <v/>
      </c>
      <c r="BC57" s="1389" t="str">
        <f t="shared" si="51"/>
        <v/>
      </c>
      <c r="BD57" s="1389" t="str">
        <f t="shared" si="52"/>
        <v/>
      </c>
      <c r="BE57" s="1389" t="str">
        <f t="shared" si="53"/>
        <v/>
      </c>
      <c r="BF57" s="1389" t="str">
        <f t="shared" si="54"/>
        <v/>
      </c>
      <c r="BG57" s="1389" t="str">
        <f t="shared" si="55"/>
        <v/>
      </c>
      <c r="BH57" s="1389" t="str">
        <f t="shared" si="56"/>
        <v/>
      </c>
      <c r="BI57" s="1389" t="str">
        <f t="shared" si="57"/>
        <v/>
      </c>
      <c r="BJ57" s="1389" t="str">
        <f t="shared" si="58"/>
        <v/>
      </c>
      <c r="BK57" s="1389" t="str">
        <f t="shared" si="59"/>
        <v/>
      </c>
      <c r="BL57" s="1389" t="str">
        <f t="shared" si="60"/>
        <v/>
      </c>
      <c r="BM57" s="1389" t="str">
        <f t="shared" si="61"/>
        <v/>
      </c>
      <c r="BN57" s="1389" t="str">
        <f t="shared" si="62"/>
        <v/>
      </c>
      <c r="BO57" s="1389" t="str">
        <f t="shared" si="63"/>
        <v/>
      </c>
      <c r="BP57" s="1389" t="str">
        <f t="shared" si="64"/>
        <v/>
      </c>
      <c r="BQ57" s="1389" t="str">
        <f t="shared" si="65"/>
        <v/>
      </c>
      <c r="BR57" s="1389" t="str">
        <f t="shared" si="66"/>
        <v/>
      </c>
      <c r="BS57" s="1389" t="str">
        <f t="shared" si="67"/>
        <v/>
      </c>
      <c r="BT57" s="1389" t="str">
        <f t="shared" si="68"/>
        <v/>
      </c>
      <c r="BU57" s="1389" t="str">
        <f t="shared" si="69"/>
        <v/>
      </c>
      <c r="BV57" s="1389" t="str">
        <f t="shared" si="70"/>
        <v/>
      </c>
      <c r="BW57" s="1389" t="str">
        <f t="shared" si="71"/>
        <v/>
      </c>
      <c r="BX57" s="1389" t="str">
        <f t="shared" si="72"/>
        <v/>
      </c>
      <c r="BY57" s="1389" t="str">
        <f t="shared" si="73"/>
        <v/>
      </c>
      <c r="BZ57" s="1389" t="str">
        <f t="shared" si="74"/>
        <v/>
      </c>
      <c r="CA57" s="1389" t="str">
        <f t="shared" si="75"/>
        <v/>
      </c>
      <c r="CB57" s="1389" t="str">
        <f t="shared" si="76"/>
        <v/>
      </c>
      <c r="CC57" s="1389" t="str">
        <f t="shared" si="77"/>
        <v/>
      </c>
      <c r="CD57" s="1389" t="str">
        <f t="shared" si="78"/>
        <v/>
      </c>
      <c r="CE57" s="1389" t="str">
        <f t="shared" si="79"/>
        <v/>
      </c>
      <c r="CF57" s="1389" t="str">
        <f t="shared" si="80"/>
        <v/>
      </c>
      <c r="CG57" s="1389" t="str">
        <f t="shared" si="81"/>
        <v/>
      </c>
      <c r="CH57" s="1389" t="str">
        <f t="shared" si="82"/>
        <v/>
      </c>
      <c r="CI57" s="1389" t="str">
        <f t="shared" si="83"/>
        <v/>
      </c>
      <c r="CJ57" s="1389" t="str">
        <f t="shared" si="84"/>
        <v/>
      </c>
      <c r="CK57" s="1389" t="str">
        <f t="shared" si="85"/>
        <v/>
      </c>
      <c r="CL57" s="1389" t="str">
        <f t="shared" si="86"/>
        <v/>
      </c>
      <c r="CM57" s="1373"/>
      <c r="CN57" s="1372" t="s">
        <v>2113</v>
      </c>
      <c r="CO57" s="1372" t="s">
        <v>1905</v>
      </c>
      <c r="CP57" s="1372" t="s">
        <v>1906</v>
      </c>
      <c r="CQ57" s="1372" t="s">
        <v>2114</v>
      </c>
      <c r="CR57" s="1372" t="s">
        <v>2115</v>
      </c>
      <c r="CS57" s="1372" t="s">
        <v>1908</v>
      </c>
      <c r="CT57" s="1372" t="s">
        <v>1909</v>
      </c>
      <c r="CU57" s="1372" t="s">
        <v>1910</v>
      </c>
      <c r="CV57" s="1376" t="s">
        <v>1911</v>
      </c>
    </row>
    <row r="58" spans="1:100">
      <c r="A58" s="1390">
        <v>52</v>
      </c>
      <c r="C58" s="1391" t="str">
        <f t="shared" si="0"/>
        <v/>
      </c>
      <c r="D58" s="1392" t="str">
        <f t="shared" si="1"/>
        <v/>
      </c>
      <c r="E58" s="1376" t="str">
        <f t="shared" si="2"/>
        <v/>
      </c>
      <c r="F58" s="1376" t="str">
        <f t="shared" si="3"/>
        <v/>
      </c>
      <c r="G58" s="1376" t="str">
        <f t="shared" si="4"/>
        <v/>
      </c>
      <c r="H58" s="1376" t="str">
        <f t="shared" si="5"/>
        <v/>
      </c>
      <c r="I58" s="1376" t="str">
        <f t="shared" si="6"/>
        <v/>
      </c>
      <c r="J58" s="1376" t="str">
        <f t="shared" si="7"/>
        <v/>
      </c>
      <c r="K58" s="1376" t="str">
        <f t="shared" si="8"/>
        <v/>
      </c>
      <c r="L58" s="1376" t="str">
        <f t="shared" si="9"/>
        <v/>
      </c>
      <c r="M58" s="1376" t="str">
        <f t="shared" si="10"/>
        <v/>
      </c>
      <c r="N58" s="1376" t="str">
        <f t="shared" si="11"/>
        <v/>
      </c>
      <c r="O58" s="1376" t="str">
        <f t="shared" si="12"/>
        <v/>
      </c>
      <c r="P58" s="1376" t="str">
        <f t="shared" si="13"/>
        <v/>
      </c>
      <c r="Q58" s="1376" t="str">
        <f t="shared" si="14"/>
        <v/>
      </c>
      <c r="R58" s="1376" t="str">
        <f t="shared" si="15"/>
        <v/>
      </c>
      <c r="S58" s="1393" t="str">
        <f t="shared" si="16"/>
        <v/>
      </c>
      <c r="T58" s="1371"/>
      <c r="U58" s="1389" t="str">
        <f t="shared" si="17"/>
        <v/>
      </c>
      <c r="V58" s="1389" t="str">
        <f t="shared" si="18"/>
        <v/>
      </c>
      <c r="W58" s="1389" t="str">
        <f t="shared" si="19"/>
        <v/>
      </c>
      <c r="X58" s="1389" t="str">
        <f t="shared" si="20"/>
        <v/>
      </c>
      <c r="Y58" s="1389" t="str">
        <f t="shared" si="21"/>
        <v/>
      </c>
      <c r="Z58" s="1389" t="str">
        <f t="shared" si="22"/>
        <v/>
      </c>
      <c r="AA58" s="1389" t="str">
        <f t="shared" si="23"/>
        <v xml:space="preserve">  </v>
      </c>
      <c r="AB58" s="1389" t="str">
        <f t="shared" si="24"/>
        <v/>
      </c>
      <c r="AC58" s="1389" t="str">
        <f t="shared" si="25"/>
        <v/>
      </c>
      <c r="AD58" s="1389" t="str">
        <f t="shared" si="26"/>
        <v/>
      </c>
      <c r="AE58" s="1389" t="str">
        <f t="shared" si="27"/>
        <v/>
      </c>
      <c r="AF58" s="1389" t="str">
        <f t="shared" si="28"/>
        <v/>
      </c>
      <c r="AG58" s="1389" t="str">
        <f t="shared" si="29"/>
        <v/>
      </c>
      <c r="AH58" s="1389" t="str">
        <f t="shared" si="30"/>
        <v/>
      </c>
      <c r="AI58" s="1389" t="str">
        <f t="shared" si="31"/>
        <v/>
      </c>
      <c r="AJ58" s="1389" t="str">
        <f t="shared" si="32"/>
        <v/>
      </c>
      <c r="AK58" s="1389" t="str">
        <f t="shared" si="33"/>
        <v/>
      </c>
      <c r="AL58" s="1389" t="str">
        <f t="shared" si="34"/>
        <v/>
      </c>
      <c r="AM58" s="1389" t="str">
        <f t="shared" si="35"/>
        <v/>
      </c>
      <c r="AN58" s="1389" t="str">
        <f t="shared" si="36"/>
        <v/>
      </c>
      <c r="AO58" s="1389" t="str">
        <f t="shared" si="37"/>
        <v/>
      </c>
      <c r="AP58" s="1389" t="str">
        <f t="shared" si="38"/>
        <v/>
      </c>
      <c r="AQ58" s="1389" t="str">
        <f t="shared" si="39"/>
        <v/>
      </c>
      <c r="AR58" s="1389" t="str">
        <f t="shared" si="40"/>
        <v/>
      </c>
      <c r="AS58" s="1389" t="str">
        <f t="shared" si="41"/>
        <v/>
      </c>
      <c r="AT58" s="1389" t="str">
        <f t="shared" si="42"/>
        <v/>
      </c>
      <c r="AU58" s="1389" t="str">
        <f t="shared" si="43"/>
        <v/>
      </c>
      <c r="AV58" s="1389" t="str">
        <f t="shared" si="44"/>
        <v/>
      </c>
      <c r="AW58" s="1389" t="str">
        <f t="shared" si="45"/>
        <v/>
      </c>
      <c r="AX58" s="1389" t="str">
        <f t="shared" si="46"/>
        <v/>
      </c>
      <c r="AY58" s="1389" t="str">
        <f t="shared" si="47"/>
        <v/>
      </c>
      <c r="AZ58" s="1389" t="str">
        <f t="shared" si="48"/>
        <v/>
      </c>
      <c r="BA58" s="1389" t="str">
        <f t="shared" si="49"/>
        <v/>
      </c>
      <c r="BB58" s="1389" t="str">
        <f t="shared" si="50"/>
        <v/>
      </c>
      <c r="BC58" s="1389" t="str">
        <f t="shared" si="51"/>
        <v/>
      </c>
      <c r="BD58" s="1389" t="str">
        <f t="shared" si="52"/>
        <v/>
      </c>
      <c r="BE58" s="1389" t="str">
        <f t="shared" si="53"/>
        <v/>
      </c>
      <c r="BF58" s="1389" t="str">
        <f t="shared" si="54"/>
        <v/>
      </c>
      <c r="BG58" s="1389" t="str">
        <f t="shared" si="55"/>
        <v/>
      </c>
      <c r="BH58" s="1389" t="str">
        <f t="shared" si="56"/>
        <v/>
      </c>
      <c r="BI58" s="1389" t="str">
        <f t="shared" si="57"/>
        <v/>
      </c>
      <c r="BJ58" s="1389" t="str">
        <f t="shared" si="58"/>
        <v/>
      </c>
      <c r="BK58" s="1389" t="str">
        <f t="shared" si="59"/>
        <v/>
      </c>
      <c r="BL58" s="1389" t="str">
        <f t="shared" si="60"/>
        <v/>
      </c>
      <c r="BM58" s="1389" t="str">
        <f t="shared" si="61"/>
        <v/>
      </c>
      <c r="BN58" s="1389" t="str">
        <f t="shared" si="62"/>
        <v/>
      </c>
      <c r="BO58" s="1389" t="str">
        <f t="shared" si="63"/>
        <v/>
      </c>
      <c r="BP58" s="1389" t="str">
        <f t="shared" si="64"/>
        <v/>
      </c>
      <c r="BQ58" s="1389" t="str">
        <f t="shared" si="65"/>
        <v/>
      </c>
      <c r="BR58" s="1389" t="str">
        <f t="shared" si="66"/>
        <v/>
      </c>
      <c r="BS58" s="1389" t="str">
        <f t="shared" si="67"/>
        <v/>
      </c>
      <c r="BT58" s="1389" t="str">
        <f t="shared" si="68"/>
        <v/>
      </c>
      <c r="BU58" s="1389" t="str">
        <f t="shared" si="69"/>
        <v/>
      </c>
      <c r="BV58" s="1389" t="str">
        <f t="shared" si="70"/>
        <v/>
      </c>
      <c r="BW58" s="1389" t="str">
        <f t="shared" si="71"/>
        <v/>
      </c>
      <c r="BX58" s="1389" t="str">
        <f t="shared" si="72"/>
        <v/>
      </c>
      <c r="BY58" s="1389" t="str">
        <f t="shared" si="73"/>
        <v/>
      </c>
      <c r="BZ58" s="1389" t="str">
        <f t="shared" si="74"/>
        <v/>
      </c>
      <c r="CA58" s="1389" t="str">
        <f t="shared" si="75"/>
        <v/>
      </c>
      <c r="CB58" s="1389" t="str">
        <f t="shared" si="76"/>
        <v/>
      </c>
      <c r="CC58" s="1389" t="str">
        <f t="shared" si="77"/>
        <v/>
      </c>
      <c r="CD58" s="1389" t="str">
        <f t="shared" si="78"/>
        <v/>
      </c>
      <c r="CE58" s="1389" t="str">
        <f t="shared" si="79"/>
        <v/>
      </c>
      <c r="CF58" s="1389" t="str">
        <f t="shared" si="80"/>
        <v/>
      </c>
      <c r="CG58" s="1389" t="str">
        <f t="shared" si="81"/>
        <v/>
      </c>
      <c r="CH58" s="1389" t="str">
        <f t="shared" si="82"/>
        <v/>
      </c>
      <c r="CI58" s="1389" t="str">
        <f t="shared" si="83"/>
        <v/>
      </c>
      <c r="CJ58" s="1389" t="str">
        <f t="shared" si="84"/>
        <v/>
      </c>
      <c r="CK58" s="1389" t="str">
        <f t="shared" si="85"/>
        <v/>
      </c>
      <c r="CL58" s="1389" t="str">
        <f t="shared" si="86"/>
        <v/>
      </c>
      <c r="CM58" s="1373"/>
      <c r="CN58" s="1372" t="s">
        <v>2116</v>
      </c>
      <c r="CO58" s="1372" t="s">
        <v>1905</v>
      </c>
      <c r="CP58" s="1372" t="s">
        <v>1906</v>
      </c>
      <c r="CQ58" s="1372" t="s">
        <v>2117</v>
      </c>
      <c r="CR58" s="1372" t="s">
        <v>2117</v>
      </c>
      <c r="CS58" s="1372" t="s">
        <v>1908</v>
      </c>
      <c r="CT58" s="1372" t="s">
        <v>1909</v>
      </c>
      <c r="CU58" s="1372" t="s">
        <v>1910</v>
      </c>
      <c r="CV58" s="1376" t="s">
        <v>1911</v>
      </c>
    </row>
    <row r="59" spans="1:100">
      <c r="A59" s="1390">
        <v>53</v>
      </c>
      <c r="C59" s="1391" t="str">
        <f t="shared" si="0"/>
        <v/>
      </c>
      <c r="D59" s="1392" t="str">
        <f t="shared" si="1"/>
        <v/>
      </c>
      <c r="E59" s="1376" t="str">
        <f t="shared" si="2"/>
        <v/>
      </c>
      <c r="F59" s="1376" t="str">
        <f t="shared" si="3"/>
        <v/>
      </c>
      <c r="G59" s="1376" t="str">
        <f t="shared" si="4"/>
        <v/>
      </c>
      <c r="H59" s="1376" t="str">
        <f t="shared" si="5"/>
        <v/>
      </c>
      <c r="I59" s="1376" t="str">
        <f t="shared" si="6"/>
        <v/>
      </c>
      <c r="J59" s="1376" t="str">
        <f t="shared" si="7"/>
        <v/>
      </c>
      <c r="K59" s="1376" t="str">
        <f t="shared" si="8"/>
        <v/>
      </c>
      <c r="L59" s="1376" t="str">
        <f t="shared" si="9"/>
        <v/>
      </c>
      <c r="M59" s="1376" t="str">
        <f t="shared" si="10"/>
        <v/>
      </c>
      <c r="N59" s="1376" t="str">
        <f t="shared" si="11"/>
        <v/>
      </c>
      <c r="O59" s="1376" t="str">
        <f t="shared" si="12"/>
        <v/>
      </c>
      <c r="P59" s="1376" t="str">
        <f t="shared" si="13"/>
        <v/>
      </c>
      <c r="Q59" s="1376" t="str">
        <f t="shared" si="14"/>
        <v/>
      </c>
      <c r="R59" s="1376" t="str">
        <f t="shared" si="15"/>
        <v/>
      </c>
      <c r="S59" s="1393" t="str">
        <f t="shared" si="16"/>
        <v/>
      </c>
      <c r="T59" s="1371"/>
      <c r="U59" s="1389" t="str">
        <f t="shared" si="17"/>
        <v/>
      </c>
      <c r="V59" s="1389" t="str">
        <f t="shared" si="18"/>
        <v/>
      </c>
      <c r="W59" s="1389" t="str">
        <f t="shared" si="19"/>
        <v/>
      </c>
      <c r="X59" s="1389" t="str">
        <f t="shared" si="20"/>
        <v/>
      </c>
      <c r="Y59" s="1389" t="str">
        <f t="shared" si="21"/>
        <v/>
      </c>
      <c r="Z59" s="1389" t="str">
        <f t="shared" si="22"/>
        <v/>
      </c>
      <c r="AA59" s="1389" t="str">
        <f t="shared" si="23"/>
        <v xml:space="preserve">  </v>
      </c>
      <c r="AB59" s="1389" t="str">
        <f t="shared" si="24"/>
        <v/>
      </c>
      <c r="AC59" s="1389" t="str">
        <f t="shared" si="25"/>
        <v/>
      </c>
      <c r="AD59" s="1389" t="str">
        <f t="shared" si="26"/>
        <v/>
      </c>
      <c r="AE59" s="1389" t="str">
        <f t="shared" si="27"/>
        <v/>
      </c>
      <c r="AF59" s="1389" t="str">
        <f t="shared" si="28"/>
        <v/>
      </c>
      <c r="AG59" s="1389" t="str">
        <f t="shared" si="29"/>
        <v/>
      </c>
      <c r="AH59" s="1389" t="str">
        <f t="shared" si="30"/>
        <v/>
      </c>
      <c r="AI59" s="1389" t="str">
        <f t="shared" si="31"/>
        <v/>
      </c>
      <c r="AJ59" s="1389" t="str">
        <f t="shared" si="32"/>
        <v/>
      </c>
      <c r="AK59" s="1389" t="str">
        <f t="shared" si="33"/>
        <v/>
      </c>
      <c r="AL59" s="1389" t="str">
        <f t="shared" si="34"/>
        <v/>
      </c>
      <c r="AM59" s="1389" t="str">
        <f t="shared" si="35"/>
        <v/>
      </c>
      <c r="AN59" s="1389" t="str">
        <f t="shared" si="36"/>
        <v/>
      </c>
      <c r="AO59" s="1389" t="str">
        <f t="shared" si="37"/>
        <v/>
      </c>
      <c r="AP59" s="1389" t="str">
        <f t="shared" si="38"/>
        <v/>
      </c>
      <c r="AQ59" s="1389" t="str">
        <f t="shared" si="39"/>
        <v/>
      </c>
      <c r="AR59" s="1389" t="str">
        <f t="shared" si="40"/>
        <v/>
      </c>
      <c r="AS59" s="1389" t="str">
        <f t="shared" si="41"/>
        <v/>
      </c>
      <c r="AT59" s="1389" t="str">
        <f t="shared" si="42"/>
        <v/>
      </c>
      <c r="AU59" s="1389" t="str">
        <f t="shared" si="43"/>
        <v/>
      </c>
      <c r="AV59" s="1389" t="str">
        <f t="shared" si="44"/>
        <v/>
      </c>
      <c r="AW59" s="1389" t="str">
        <f t="shared" si="45"/>
        <v/>
      </c>
      <c r="AX59" s="1389" t="str">
        <f t="shared" si="46"/>
        <v/>
      </c>
      <c r="AY59" s="1389" t="str">
        <f t="shared" si="47"/>
        <v/>
      </c>
      <c r="AZ59" s="1389" t="str">
        <f t="shared" si="48"/>
        <v/>
      </c>
      <c r="BA59" s="1389" t="str">
        <f t="shared" si="49"/>
        <v/>
      </c>
      <c r="BB59" s="1389" t="str">
        <f t="shared" si="50"/>
        <v/>
      </c>
      <c r="BC59" s="1389" t="str">
        <f t="shared" si="51"/>
        <v/>
      </c>
      <c r="BD59" s="1389" t="str">
        <f t="shared" si="52"/>
        <v/>
      </c>
      <c r="BE59" s="1389" t="str">
        <f t="shared" si="53"/>
        <v/>
      </c>
      <c r="BF59" s="1389" t="str">
        <f t="shared" si="54"/>
        <v/>
      </c>
      <c r="BG59" s="1389" t="str">
        <f t="shared" si="55"/>
        <v/>
      </c>
      <c r="BH59" s="1389" t="str">
        <f t="shared" si="56"/>
        <v/>
      </c>
      <c r="BI59" s="1389" t="str">
        <f t="shared" si="57"/>
        <v/>
      </c>
      <c r="BJ59" s="1389" t="str">
        <f t="shared" si="58"/>
        <v/>
      </c>
      <c r="BK59" s="1389" t="str">
        <f t="shared" si="59"/>
        <v/>
      </c>
      <c r="BL59" s="1389" t="str">
        <f t="shared" si="60"/>
        <v/>
      </c>
      <c r="BM59" s="1389" t="str">
        <f t="shared" si="61"/>
        <v/>
      </c>
      <c r="BN59" s="1389" t="str">
        <f t="shared" si="62"/>
        <v/>
      </c>
      <c r="BO59" s="1389" t="str">
        <f t="shared" si="63"/>
        <v/>
      </c>
      <c r="BP59" s="1389" t="str">
        <f t="shared" si="64"/>
        <v/>
      </c>
      <c r="BQ59" s="1389" t="str">
        <f t="shared" si="65"/>
        <v/>
      </c>
      <c r="BR59" s="1389" t="str">
        <f t="shared" si="66"/>
        <v/>
      </c>
      <c r="BS59" s="1389" t="str">
        <f t="shared" si="67"/>
        <v/>
      </c>
      <c r="BT59" s="1389" t="str">
        <f t="shared" si="68"/>
        <v/>
      </c>
      <c r="BU59" s="1389" t="str">
        <f t="shared" si="69"/>
        <v/>
      </c>
      <c r="BV59" s="1389" t="str">
        <f t="shared" si="70"/>
        <v/>
      </c>
      <c r="BW59" s="1389" t="str">
        <f t="shared" si="71"/>
        <v/>
      </c>
      <c r="BX59" s="1389" t="str">
        <f t="shared" si="72"/>
        <v/>
      </c>
      <c r="BY59" s="1389" t="str">
        <f t="shared" si="73"/>
        <v/>
      </c>
      <c r="BZ59" s="1389" t="str">
        <f t="shared" si="74"/>
        <v/>
      </c>
      <c r="CA59" s="1389" t="str">
        <f t="shared" si="75"/>
        <v/>
      </c>
      <c r="CB59" s="1389" t="str">
        <f t="shared" si="76"/>
        <v/>
      </c>
      <c r="CC59" s="1389" t="str">
        <f t="shared" si="77"/>
        <v/>
      </c>
      <c r="CD59" s="1389" t="str">
        <f t="shared" si="78"/>
        <v/>
      </c>
      <c r="CE59" s="1389" t="str">
        <f t="shared" si="79"/>
        <v/>
      </c>
      <c r="CF59" s="1389" t="str">
        <f t="shared" si="80"/>
        <v/>
      </c>
      <c r="CG59" s="1389" t="str">
        <f t="shared" si="81"/>
        <v/>
      </c>
      <c r="CH59" s="1389" t="str">
        <f t="shared" si="82"/>
        <v/>
      </c>
      <c r="CI59" s="1389" t="str">
        <f t="shared" si="83"/>
        <v/>
      </c>
      <c r="CJ59" s="1389" t="str">
        <f t="shared" si="84"/>
        <v/>
      </c>
      <c r="CK59" s="1389" t="str">
        <f t="shared" si="85"/>
        <v/>
      </c>
      <c r="CL59" s="1389" t="str">
        <f t="shared" si="86"/>
        <v/>
      </c>
      <c r="CM59" s="1373"/>
      <c r="CN59" s="1372" t="s">
        <v>2118</v>
      </c>
      <c r="CO59" s="1372" t="s">
        <v>1905</v>
      </c>
      <c r="CP59" s="1372" t="s">
        <v>1906</v>
      </c>
      <c r="CQ59" s="1372" t="s">
        <v>2119</v>
      </c>
      <c r="CR59" s="1372" t="s">
        <v>2119</v>
      </c>
      <c r="CS59" s="1372" t="s">
        <v>1908</v>
      </c>
      <c r="CT59" s="1372" t="s">
        <v>1909</v>
      </c>
      <c r="CU59" s="1372" t="s">
        <v>1910</v>
      </c>
      <c r="CV59" s="1376" t="s">
        <v>1911</v>
      </c>
    </row>
    <row r="60" spans="1:100">
      <c r="A60" s="1390">
        <v>54</v>
      </c>
      <c r="C60" s="1391" t="str">
        <f t="shared" si="0"/>
        <v/>
      </c>
      <c r="D60" s="1392" t="str">
        <f t="shared" si="1"/>
        <v/>
      </c>
      <c r="E60" s="1376" t="str">
        <f t="shared" si="2"/>
        <v/>
      </c>
      <c r="F60" s="1376" t="str">
        <f t="shared" si="3"/>
        <v/>
      </c>
      <c r="G60" s="1376" t="str">
        <f t="shared" si="4"/>
        <v/>
      </c>
      <c r="H60" s="1376" t="str">
        <f t="shared" si="5"/>
        <v/>
      </c>
      <c r="I60" s="1376" t="str">
        <f t="shared" si="6"/>
        <v/>
      </c>
      <c r="J60" s="1376" t="str">
        <f t="shared" si="7"/>
        <v/>
      </c>
      <c r="K60" s="1376" t="str">
        <f t="shared" si="8"/>
        <v/>
      </c>
      <c r="L60" s="1376" t="str">
        <f t="shared" si="9"/>
        <v/>
      </c>
      <c r="M60" s="1376" t="str">
        <f t="shared" si="10"/>
        <v/>
      </c>
      <c r="N60" s="1376" t="str">
        <f t="shared" si="11"/>
        <v/>
      </c>
      <c r="O60" s="1376" t="str">
        <f t="shared" si="12"/>
        <v/>
      </c>
      <c r="P60" s="1376" t="str">
        <f t="shared" si="13"/>
        <v/>
      </c>
      <c r="Q60" s="1376" t="str">
        <f t="shared" si="14"/>
        <v/>
      </c>
      <c r="R60" s="1376" t="str">
        <f t="shared" si="15"/>
        <v/>
      </c>
      <c r="S60" s="1393" t="str">
        <f t="shared" si="16"/>
        <v/>
      </c>
      <c r="T60" s="1371"/>
      <c r="U60" s="1389" t="str">
        <f t="shared" si="17"/>
        <v/>
      </c>
      <c r="V60" s="1389" t="str">
        <f t="shared" si="18"/>
        <v/>
      </c>
      <c r="W60" s="1389" t="str">
        <f t="shared" si="19"/>
        <v/>
      </c>
      <c r="X60" s="1389" t="str">
        <f t="shared" si="20"/>
        <v/>
      </c>
      <c r="Y60" s="1389" t="str">
        <f t="shared" si="21"/>
        <v/>
      </c>
      <c r="Z60" s="1389" t="str">
        <f t="shared" si="22"/>
        <v/>
      </c>
      <c r="AA60" s="1389" t="str">
        <f t="shared" si="23"/>
        <v xml:space="preserve">  </v>
      </c>
      <c r="AB60" s="1389" t="str">
        <f t="shared" si="24"/>
        <v/>
      </c>
      <c r="AC60" s="1389" t="str">
        <f t="shared" si="25"/>
        <v/>
      </c>
      <c r="AD60" s="1389" t="str">
        <f t="shared" si="26"/>
        <v/>
      </c>
      <c r="AE60" s="1389" t="str">
        <f t="shared" si="27"/>
        <v/>
      </c>
      <c r="AF60" s="1389" t="str">
        <f t="shared" si="28"/>
        <v/>
      </c>
      <c r="AG60" s="1389" t="str">
        <f t="shared" si="29"/>
        <v/>
      </c>
      <c r="AH60" s="1389" t="str">
        <f t="shared" si="30"/>
        <v/>
      </c>
      <c r="AI60" s="1389" t="str">
        <f t="shared" si="31"/>
        <v/>
      </c>
      <c r="AJ60" s="1389" t="str">
        <f t="shared" si="32"/>
        <v/>
      </c>
      <c r="AK60" s="1389" t="str">
        <f t="shared" si="33"/>
        <v/>
      </c>
      <c r="AL60" s="1389" t="str">
        <f t="shared" si="34"/>
        <v/>
      </c>
      <c r="AM60" s="1389" t="str">
        <f t="shared" si="35"/>
        <v/>
      </c>
      <c r="AN60" s="1389" t="str">
        <f t="shared" si="36"/>
        <v/>
      </c>
      <c r="AO60" s="1389" t="str">
        <f t="shared" si="37"/>
        <v/>
      </c>
      <c r="AP60" s="1389" t="str">
        <f t="shared" si="38"/>
        <v/>
      </c>
      <c r="AQ60" s="1389" t="str">
        <f t="shared" si="39"/>
        <v/>
      </c>
      <c r="AR60" s="1389" t="str">
        <f t="shared" si="40"/>
        <v/>
      </c>
      <c r="AS60" s="1389" t="str">
        <f t="shared" si="41"/>
        <v/>
      </c>
      <c r="AT60" s="1389" t="str">
        <f t="shared" si="42"/>
        <v/>
      </c>
      <c r="AU60" s="1389" t="str">
        <f t="shared" si="43"/>
        <v/>
      </c>
      <c r="AV60" s="1389" t="str">
        <f t="shared" si="44"/>
        <v/>
      </c>
      <c r="AW60" s="1389" t="str">
        <f t="shared" si="45"/>
        <v/>
      </c>
      <c r="AX60" s="1389" t="str">
        <f t="shared" si="46"/>
        <v/>
      </c>
      <c r="AY60" s="1389" t="str">
        <f t="shared" si="47"/>
        <v/>
      </c>
      <c r="AZ60" s="1389" t="str">
        <f t="shared" si="48"/>
        <v/>
      </c>
      <c r="BA60" s="1389" t="str">
        <f t="shared" si="49"/>
        <v/>
      </c>
      <c r="BB60" s="1389" t="str">
        <f t="shared" si="50"/>
        <v/>
      </c>
      <c r="BC60" s="1389" t="str">
        <f t="shared" si="51"/>
        <v/>
      </c>
      <c r="BD60" s="1389" t="str">
        <f t="shared" si="52"/>
        <v/>
      </c>
      <c r="BE60" s="1389" t="str">
        <f t="shared" si="53"/>
        <v/>
      </c>
      <c r="BF60" s="1389" t="str">
        <f t="shared" si="54"/>
        <v/>
      </c>
      <c r="BG60" s="1389" t="str">
        <f t="shared" si="55"/>
        <v/>
      </c>
      <c r="BH60" s="1389" t="str">
        <f t="shared" si="56"/>
        <v/>
      </c>
      <c r="BI60" s="1389" t="str">
        <f t="shared" si="57"/>
        <v/>
      </c>
      <c r="BJ60" s="1389" t="str">
        <f t="shared" si="58"/>
        <v/>
      </c>
      <c r="BK60" s="1389" t="str">
        <f t="shared" si="59"/>
        <v/>
      </c>
      <c r="BL60" s="1389" t="str">
        <f t="shared" si="60"/>
        <v/>
      </c>
      <c r="BM60" s="1389" t="str">
        <f t="shared" si="61"/>
        <v/>
      </c>
      <c r="BN60" s="1389" t="str">
        <f t="shared" si="62"/>
        <v/>
      </c>
      <c r="BO60" s="1389" t="str">
        <f t="shared" si="63"/>
        <v/>
      </c>
      <c r="BP60" s="1389" t="str">
        <f t="shared" si="64"/>
        <v/>
      </c>
      <c r="BQ60" s="1389" t="str">
        <f t="shared" si="65"/>
        <v/>
      </c>
      <c r="BR60" s="1389" t="str">
        <f t="shared" si="66"/>
        <v/>
      </c>
      <c r="BS60" s="1389" t="str">
        <f t="shared" si="67"/>
        <v/>
      </c>
      <c r="BT60" s="1389" t="str">
        <f t="shared" si="68"/>
        <v/>
      </c>
      <c r="BU60" s="1389" t="str">
        <f t="shared" si="69"/>
        <v/>
      </c>
      <c r="BV60" s="1389" t="str">
        <f t="shared" si="70"/>
        <v/>
      </c>
      <c r="BW60" s="1389" t="str">
        <f t="shared" si="71"/>
        <v/>
      </c>
      <c r="BX60" s="1389" t="str">
        <f t="shared" si="72"/>
        <v/>
      </c>
      <c r="BY60" s="1389" t="str">
        <f t="shared" si="73"/>
        <v/>
      </c>
      <c r="BZ60" s="1389" t="str">
        <f t="shared" si="74"/>
        <v/>
      </c>
      <c r="CA60" s="1389" t="str">
        <f t="shared" si="75"/>
        <v/>
      </c>
      <c r="CB60" s="1389" t="str">
        <f t="shared" si="76"/>
        <v/>
      </c>
      <c r="CC60" s="1389" t="str">
        <f t="shared" si="77"/>
        <v/>
      </c>
      <c r="CD60" s="1389" t="str">
        <f t="shared" si="78"/>
        <v/>
      </c>
      <c r="CE60" s="1389" t="str">
        <f t="shared" si="79"/>
        <v/>
      </c>
      <c r="CF60" s="1389" t="str">
        <f t="shared" si="80"/>
        <v/>
      </c>
      <c r="CG60" s="1389" t="str">
        <f t="shared" si="81"/>
        <v/>
      </c>
      <c r="CH60" s="1389" t="str">
        <f t="shared" si="82"/>
        <v/>
      </c>
      <c r="CI60" s="1389" t="str">
        <f t="shared" si="83"/>
        <v/>
      </c>
      <c r="CJ60" s="1389" t="str">
        <f t="shared" si="84"/>
        <v/>
      </c>
      <c r="CK60" s="1389" t="str">
        <f t="shared" si="85"/>
        <v/>
      </c>
      <c r="CL60" s="1389" t="str">
        <f t="shared" si="86"/>
        <v/>
      </c>
      <c r="CM60" s="1373"/>
      <c r="CN60" s="1372" t="s">
        <v>2120</v>
      </c>
      <c r="CO60" s="1372" t="s">
        <v>1905</v>
      </c>
      <c r="CP60" s="1372" t="s">
        <v>1906</v>
      </c>
      <c r="CQ60" s="1372" t="s">
        <v>2121</v>
      </c>
      <c r="CR60" s="1372" t="s">
        <v>2121</v>
      </c>
      <c r="CS60" s="1372" t="s">
        <v>1908</v>
      </c>
      <c r="CT60" s="1372" t="s">
        <v>1909</v>
      </c>
      <c r="CU60" s="1372" t="s">
        <v>1910</v>
      </c>
      <c r="CV60" s="1376" t="s">
        <v>1911</v>
      </c>
    </row>
    <row r="61" spans="1:100">
      <c r="A61" s="1390">
        <v>55</v>
      </c>
      <c r="C61" s="1391" t="str">
        <f t="shared" si="0"/>
        <v/>
      </c>
      <c r="D61" s="1392" t="str">
        <f t="shared" si="1"/>
        <v/>
      </c>
      <c r="E61" s="1376" t="str">
        <f t="shared" si="2"/>
        <v/>
      </c>
      <c r="F61" s="1376" t="str">
        <f t="shared" si="3"/>
        <v/>
      </c>
      <c r="G61" s="1376" t="str">
        <f t="shared" si="4"/>
        <v/>
      </c>
      <c r="H61" s="1376" t="str">
        <f t="shared" si="5"/>
        <v/>
      </c>
      <c r="I61" s="1376" t="str">
        <f t="shared" si="6"/>
        <v/>
      </c>
      <c r="J61" s="1376" t="str">
        <f t="shared" si="7"/>
        <v/>
      </c>
      <c r="K61" s="1376" t="str">
        <f t="shared" si="8"/>
        <v/>
      </c>
      <c r="L61" s="1376" t="str">
        <f t="shared" si="9"/>
        <v/>
      </c>
      <c r="M61" s="1376" t="str">
        <f t="shared" si="10"/>
        <v/>
      </c>
      <c r="N61" s="1376" t="str">
        <f t="shared" si="11"/>
        <v/>
      </c>
      <c r="O61" s="1376" t="str">
        <f t="shared" si="12"/>
        <v/>
      </c>
      <c r="P61" s="1376" t="str">
        <f t="shared" si="13"/>
        <v/>
      </c>
      <c r="Q61" s="1376" t="str">
        <f t="shared" si="14"/>
        <v/>
      </c>
      <c r="R61" s="1376" t="str">
        <f t="shared" si="15"/>
        <v/>
      </c>
      <c r="S61" s="1393" t="str">
        <f t="shared" si="16"/>
        <v/>
      </c>
      <c r="T61" s="1371"/>
      <c r="U61" s="1389" t="str">
        <f t="shared" si="17"/>
        <v/>
      </c>
      <c r="V61" s="1389" t="str">
        <f t="shared" si="18"/>
        <v/>
      </c>
      <c r="W61" s="1389" t="str">
        <f t="shared" si="19"/>
        <v/>
      </c>
      <c r="X61" s="1389" t="str">
        <f t="shared" si="20"/>
        <v/>
      </c>
      <c r="Y61" s="1389" t="str">
        <f t="shared" si="21"/>
        <v/>
      </c>
      <c r="Z61" s="1389" t="str">
        <f t="shared" si="22"/>
        <v/>
      </c>
      <c r="AA61" s="1389" t="str">
        <f t="shared" si="23"/>
        <v xml:space="preserve">  </v>
      </c>
      <c r="AB61" s="1389" t="str">
        <f t="shared" si="24"/>
        <v/>
      </c>
      <c r="AC61" s="1389" t="str">
        <f t="shared" si="25"/>
        <v/>
      </c>
      <c r="AD61" s="1389" t="str">
        <f t="shared" si="26"/>
        <v/>
      </c>
      <c r="AE61" s="1389" t="str">
        <f t="shared" si="27"/>
        <v/>
      </c>
      <c r="AF61" s="1389" t="str">
        <f t="shared" si="28"/>
        <v/>
      </c>
      <c r="AG61" s="1389" t="str">
        <f t="shared" si="29"/>
        <v/>
      </c>
      <c r="AH61" s="1389" t="str">
        <f t="shared" si="30"/>
        <v/>
      </c>
      <c r="AI61" s="1389" t="str">
        <f t="shared" si="31"/>
        <v/>
      </c>
      <c r="AJ61" s="1389" t="str">
        <f t="shared" si="32"/>
        <v/>
      </c>
      <c r="AK61" s="1389" t="str">
        <f t="shared" si="33"/>
        <v/>
      </c>
      <c r="AL61" s="1389" t="str">
        <f t="shared" si="34"/>
        <v/>
      </c>
      <c r="AM61" s="1389" t="str">
        <f t="shared" si="35"/>
        <v/>
      </c>
      <c r="AN61" s="1389" t="str">
        <f t="shared" si="36"/>
        <v/>
      </c>
      <c r="AO61" s="1389" t="str">
        <f t="shared" si="37"/>
        <v/>
      </c>
      <c r="AP61" s="1389" t="str">
        <f t="shared" si="38"/>
        <v/>
      </c>
      <c r="AQ61" s="1389" t="str">
        <f t="shared" si="39"/>
        <v/>
      </c>
      <c r="AR61" s="1389" t="str">
        <f t="shared" si="40"/>
        <v/>
      </c>
      <c r="AS61" s="1389" t="str">
        <f t="shared" si="41"/>
        <v/>
      </c>
      <c r="AT61" s="1389" t="str">
        <f t="shared" si="42"/>
        <v/>
      </c>
      <c r="AU61" s="1389" t="str">
        <f t="shared" si="43"/>
        <v/>
      </c>
      <c r="AV61" s="1389" t="str">
        <f t="shared" si="44"/>
        <v/>
      </c>
      <c r="AW61" s="1389" t="str">
        <f t="shared" si="45"/>
        <v/>
      </c>
      <c r="AX61" s="1389" t="str">
        <f t="shared" si="46"/>
        <v/>
      </c>
      <c r="AY61" s="1389" t="str">
        <f t="shared" si="47"/>
        <v/>
      </c>
      <c r="AZ61" s="1389" t="str">
        <f t="shared" si="48"/>
        <v/>
      </c>
      <c r="BA61" s="1389" t="str">
        <f t="shared" si="49"/>
        <v/>
      </c>
      <c r="BB61" s="1389" t="str">
        <f t="shared" si="50"/>
        <v/>
      </c>
      <c r="BC61" s="1389" t="str">
        <f t="shared" si="51"/>
        <v/>
      </c>
      <c r="BD61" s="1389" t="str">
        <f t="shared" si="52"/>
        <v/>
      </c>
      <c r="BE61" s="1389" t="str">
        <f t="shared" si="53"/>
        <v/>
      </c>
      <c r="BF61" s="1389" t="str">
        <f t="shared" si="54"/>
        <v/>
      </c>
      <c r="BG61" s="1389" t="str">
        <f t="shared" si="55"/>
        <v/>
      </c>
      <c r="BH61" s="1389" t="str">
        <f t="shared" si="56"/>
        <v/>
      </c>
      <c r="BI61" s="1389" t="str">
        <f t="shared" si="57"/>
        <v/>
      </c>
      <c r="BJ61" s="1389" t="str">
        <f t="shared" si="58"/>
        <v/>
      </c>
      <c r="BK61" s="1389" t="str">
        <f t="shared" si="59"/>
        <v/>
      </c>
      <c r="BL61" s="1389" t="str">
        <f t="shared" si="60"/>
        <v/>
      </c>
      <c r="BM61" s="1389" t="str">
        <f t="shared" si="61"/>
        <v/>
      </c>
      <c r="BN61" s="1389" t="str">
        <f t="shared" si="62"/>
        <v/>
      </c>
      <c r="BO61" s="1389" t="str">
        <f t="shared" si="63"/>
        <v/>
      </c>
      <c r="BP61" s="1389" t="str">
        <f t="shared" si="64"/>
        <v/>
      </c>
      <c r="BQ61" s="1389" t="str">
        <f t="shared" si="65"/>
        <v/>
      </c>
      <c r="BR61" s="1389" t="str">
        <f t="shared" si="66"/>
        <v/>
      </c>
      <c r="BS61" s="1389" t="str">
        <f t="shared" si="67"/>
        <v/>
      </c>
      <c r="BT61" s="1389" t="str">
        <f t="shared" si="68"/>
        <v/>
      </c>
      <c r="BU61" s="1389" t="str">
        <f t="shared" si="69"/>
        <v/>
      </c>
      <c r="BV61" s="1389" t="str">
        <f t="shared" si="70"/>
        <v/>
      </c>
      <c r="BW61" s="1389" t="str">
        <f t="shared" si="71"/>
        <v/>
      </c>
      <c r="BX61" s="1389" t="str">
        <f t="shared" si="72"/>
        <v/>
      </c>
      <c r="BY61" s="1389" t="str">
        <f t="shared" si="73"/>
        <v/>
      </c>
      <c r="BZ61" s="1389" t="str">
        <f t="shared" si="74"/>
        <v/>
      </c>
      <c r="CA61" s="1389" t="str">
        <f t="shared" si="75"/>
        <v/>
      </c>
      <c r="CB61" s="1389" t="str">
        <f t="shared" si="76"/>
        <v/>
      </c>
      <c r="CC61" s="1389" t="str">
        <f t="shared" si="77"/>
        <v/>
      </c>
      <c r="CD61" s="1389" t="str">
        <f t="shared" si="78"/>
        <v/>
      </c>
      <c r="CE61" s="1389" t="str">
        <f t="shared" si="79"/>
        <v/>
      </c>
      <c r="CF61" s="1389" t="str">
        <f t="shared" si="80"/>
        <v/>
      </c>
      <c r="CG61" s="1389" t="str">
        <f t="shared" si="81"/>
        <v/>
      </c>
      <c r="CH61" s="1389" t="str">
        <f t="shared" si="82"/>
        <v/>
      </c>
      <c r="CI61" s="1389" t="str">
        <f t="shared" si="83"/>
        <v/>
      </c>
      <c r="CJ61" s="1389" t="str">
        <f t="shared" si="84"/>
        <v/>
      </c>
      <c r="CK61" s="1389" t="str">
        <f t="shared" si="85"/>
        <v/>
      </c>
      <c r="CL61" s="1389" t="str">
        <f t="shared" si="86"/>
        <v/>
      </c>
      <c r="CM61" s="1373"/>
      <c r="CN61" s="1372" t="s">
        <v>2122</v>
      </c>
      <c r="CO61" s="1372" t="s">
        <v>1905</v>
      </c>
      <c r="CP61" s="1372" t="s">
        <v>1906</v>
      </c>
      <c r="CQ61" s="1372" t="s">
        <v>2123</v>
      </c>
      <c r="CR61" s="1372" t="s">
        <v>2123</v>
      </c>
      <c r="CS61" s="1372" t="s">
        <v>1908</v>
      </c>
      <c r="CT61" s="1372" t="s">
        <v>1909</v>
      </c>
      <c r="CU61" s="1372" t="s">
        <v>1910</v>
      </c>
      <c r="CV61" s="1376" t="s">
        <v>1911</v>
      </c>
    </row>
    <row r="62" spans="1:100">
      <c r="A62" s="1390">
        <v>56</v>
      </c>
      <c r="C62" s="1391" t="str">
        <f t="shared" si="0"/>
        <v/>
      </c>
      <c r="D62" s="1392" t="str">
        <f t="shared" si="1"/>
        <v/>
      </c>
      <c r="E62" s="1376" t="str">
        <f t="shared" si="2"/>
        <v/>
      </c>
      <c r="F62" s="1376" t="str">
        <f t="shared" si="3"/>
        <v/>
      </c>
      <c r="G62" s="1376" t="str">
        <f t="shared" si="4"/>
        <v/>
      </c>
      <c r="H62" s="1376" t="str">
        <f t="shared" si="5"/>
        <v/>
      </c>
      <c r="I62" s="1376" t="str">
        <f t="shared" si="6"/>
        <v/>
      </c>
      <c r="J62" s="1376" t="str">
        <f t="shared" si="7"/>
        <v/>
      </c>
      <c r="K62" s="1376" t="str">
        <f t="shared" si="8"/>
        <v/>
      </c>
      <c r="L62" s="1376" t="str">
        <f t="shared" si="9"/>
        <v/>
      </c>
      <c r="M62" s="1376" t="str">
        <f t="shared" si="10"/>
        <v/>
      </c>
      <c r="N62" s="1376" t="str">
        <f t="shared" si="11"/>
        <v/>
      </c>
      <c r="O62" s="1376" t="str">
        <f t="shared" si="12"/>
        <v/>
      </c>
      <c r="P62" s="1376" t="str">
        <f t="shared" si="13"/>
        <v/>
      </c>
      <c r="Q62" s="1376" t="str">
        <f t="shared" si="14"/>
        <v/>
      </c>
      <c r="R62" s="1376" t="str">
        <f t="shared" si="15"/>
        <v/>
      </c>
      <c r="S62" s="1393" t="str">
        <f t="shared" si="16"/>
        <v/>
      </c>
      <c r="T62" s="1371"/>
      <c r="U62" s="1389" t="str">
        <f t="shared" si="17"/>
        <v/>
      </c>
      <c r="V62" s="1389" t="str">
        <f t="shared" si="18"/>
        <v/>
      </c>
      <c r="W62" s="1389" t="str">
        <f t="shared" si="19"/>
        <v/>
      </c>
      <c r="X62" s="1389" t="str">
        <f t="shared" si="20"/>
        <v/>
      </c>
      <c r="Y62" s="1389" t="str">
        <f t="shared" si="21"/>
        <v/>
      </c>
      <c r="Z62" s="1389" t="str">
        <f t="shared" si="22"/>
        <v/>
      </c>
      <c r="AA62" s="1389" t="str">
        <f t="shared" si="23"/>
        <v xml:space="preserve">  </v>
      </c>
      <c r="AB62" s="1389" t="str">
        <f t="shared" si="24"/>
        <v/>
      </c>
      <c r="AC62" s="1389" t="str">
        <f t="shared" si="25"/>
        <v/>
      </c>
      <c r="AD62" s="1389" t="str">
        <f t="shared" si="26"/>
        <v/>
      </c>
      <c r="AE62" s="1389" t="str">
        <f t="shared" si="27"/>
        <v/>
      </c>
      <c r="AF62" s="1389" t="str">
        <f t="shared" si="28"/>
        <v/>
      </c>
      <c r="AG62" s="1389" t="str">
        <f t="shared" si="29"/>
        <v/>
      </c>
      <c r="AH62" s="1389" t="str">
        <f t="shared" si="30"/>
        <v/>
      </c>
      <c r="AI62" s="1389" t="str">
        <f t="shared" si="31"/>
        <v/>
      </c>
      <c r="AJ62" s="1389" t="str">
        <f t="shared" si="32"/>
        <v/>
      </c>
      <c r="AK62" s="1389" t="str">
        <f t="shared" si="33"/>
        <v/>
      </c>
      <c r="AL62" s="1389" t="str">
        <f t="shared" si="34"/>
        <v/>
      </c>
      <c r="AM62" s="1389" t="str">
        <f t="shared" si="35"/>
        <v/>
      </c>
      <c r="AN62" s="1389" t="str">
        <f t="shared" si="36"/>
        <v/>
      </c>
      <c r="AO62" s="1389" t="str">
        <f t="shared" si="37"/>
        <v/>
      </c>
      <c r="AP62" s="1389" t="str">
        <f t="shared" si="38"/>
        <v/>
      </c>
      <c r="AQ62" s="1389" t="str">
        <f t="shared" si="39"/>
        <v/>
      </c>
      <c r="AR62" s="1389" t="str">
        <f t="shared" si="40"/>
        <v/>
      </c>
      <c r="AS62" s="1389" t="str">
        <f t="shared" si="41"/>
        <v/>
      </c>
      <c r="AT62" s="1389" t="str">
        <f t="shared" si="42"/>
        <v/>
      </c>
      <c r="AU62" s="1389" t="str">
        <f t="shared" si="43"/>
        <v/>
      </c>
      <c r="AV62" s="1389" t="str">
        <f t="shared" si="44"/>
        <v/>
      </c>
      <c r="AW62" s="1389" t="str">
        <f t="shared" si="45"/>
        <v/>
      </c>
      <c r="AX62" s="1389" t="str">
        <f t="shared" si="46"/>
        <v/>
      </c>
      <c r="AY62" s="1389" t="str">
        <f t="shared" si="47"/>
        <v/>
      </c>
      <c r="AZ62" s="1389" t="str">
        <f t="shared" si="48"/>
        <v/>
      </c>
      <c r="BA62" s="1389" t="str">
        <f t="shared" si="49"/>
        <v/>
      </c>
      <c r="BB62" s="1389" t="str">
        <f t="shared" si="50"/>
        <v/>
      </c>
      <c r="BC62" s="1389" t="str">
        <f t="shared" si="51"/>
        <v/>
      </c>
      <c r="BD62" s="1389" t="str">
        <f t="shared" si="52"/>
        <v/>
      </c>
      <c r="BE62" s="1389" t="str">
        <f t="shared" si="53"/>
        <v/>
      </c>
      <c r="BF62" s="1389" t="str">
        <f t="shared" si="54"/>
        <v/>
      </c>
      <c r="BG62" s="1389" t="str">
        <f t="shared" si="55"/>
        <v/>
      </c>
      <c r="BH62" s="1389" t="str">
        <f t="shared" si="56"/>
        <v/>
      </c>
      <c r="BI62" s="1389" t="str">
        <f t="shared" si="57"/>
        <v/>
      </c>
      <c r="BJ62" s="1389" t="str">
        <f t="shared" si="58"/>
        <v/>
      </c>
      <c r="BK62" s="1389" t="str">
        <f t="shared" si="59"/>
        <v/>
      </c>
      <c r="BL62" s="1389" t="str">
        <f t="shared" si="60"/>
        <v/>
      </c>
      <c r="BM62" s="1389" t="str">
        <f t="shared" si="61"/>
        <v/>
      </c>
      <c r="BN62" s="1389" t="str">
        <f t="shared" si="62"/>
        <v/>
      </c>
      <c r="BO62" s="1389" t="str">
        <f t="shared" si="63"/>
        <v/>
      </c>
      <c r="BP62" s="1389" t="str">
        <f t="shared" si="64"/>
        <v/>
      </c>
      <c r="BQ62" s="1389" t="str">
        <f t="shared" si="65"/>
        <v/>
      </c>
      <c r="BR62" s="1389" t="str">
        <f t="shared" si="66"/>
        <v/>
      </c>
      <c r="BS62" s="1389" t="str">
        <f t="shared" si="67"/>
        <v/>
      </c>
      <c r="BT62" s="1389" t="str">
        <f t="shared" si="68"/>
        <v/>
      </c>
      <c r="BU62" s="1389" t="str">
        <f t="shared" si="69"/>
        <v/>
      </c>
      <c r="BV62" s="1389" t="str">
        <f t="shared" si="70"/>
        <v/>
      </c>
      <c r="BW62" s="1389" t="str">
        <f t="shared" si="71"/>
        <v/>
      </c>
      <c r="BX62" s="1389" t="str">
        <f t="shared" si="72"/>
        <v/>
      </c>
      <c r="BY62" s="1389" t="str">
        <f t="shared" si="73"/>
        <v/>
      </c>
      <c r="BZ62" s="1389" t="str">
        <f t="shared" si="74"/>
        <v/>
      </c>
      <c r="CA62" s="1389" t="str">
        <f t="shared" si="75"/>
        <v/>
      </c>
      <c r="CB62" s="1389" t="str">
        <f t="shared" si="76"/>
        <v/>
      </c>
      <c r="CC62" s="1389" t="str">
        <f t="shared" si="77"/>
        <v/>
      </c>
      <c r="CD62" s="1389" t="str">
        <f t="shared" si="78"/>
        <v/>
      </c>
      <c r="CE62" s="1389" t="str">
        <f t="shared" si="79"/>
        <v/>
      </c>
      <c r="CF62" s="1389" t="str">
        <f t="shared" si="80"/>
        <v/>
      </c>
      <c r="CG62" s="1389" t="str">
        <f t="shared" si="81"/>
        <v/>
      </c>
      <c r="CH62" s="1389" t="str">
        <f t="shared" si="82"/>
        <v/>
      </c>
      <c r="CI62" s="1389" t="str">
        <f t="shared" si="83"/>
        <v/>
      </c>
      <c r="CJ62" s="1389" t="str">
        <f t="shared" si="84"/>
        <v/>
      </c>
      <c r="CK62" s="1389" t="str">
        <f t="shared" si="85"/>
        <v/>
      </c>
      <c r="CL62" s="1389" t="str">
        <f t="shared" si="86"/>
        <v/>
      </c>
      <c r="CM62" s="1373"/>
      <c r="CN62" s="1372" t="s">
        <v>2124</v>
      </c>
      <c r="CO62" s="1372" t="s">
        <v>1905</v>
      </c>
      <c r="CP62" s="1372" t="s">
        <v>1906</v>
      </c>
      <c r="CQ62" s="1372" t="s">
        <v>749</v>
      </c>
      <c r="CR62" s="1372" t="s">
        <v>749</v>
      </c>
      <c r="CS62" s="1372" t="s">
        <v>1908</v>
      </c>
      <c r="CT62" s="1372" t="s">
        <v>1909</v>
      </c>
      <c r="CU62" s="1372" t="s">
        <v>1910</v>
      </c>
      <c r="CV62" s="1376" t="s">
        <v>1911</v>
      </c>
    </row>
    <row r="63" spans="1:100">
      <c r="A63" s="1390">
        <v>57</v>
      </c>
      <c r="C63" s="1391" t="str">
        <f t="shared" si="0"/>
        <v/>
      </c>
      <c r="D63" s="1392" t="str">
        <f t="shared" si="1"/>
        <v/>
      </c>
      <c r="E63" s="1376" t="str">
        <f t="shared" si="2"/>
        <v/>
      </c>
      <c r="F63" s="1376" t="str">
        <f t="shared" si="3"/>
        <v/>
      </c>
      <c r="G63" s="1376" t="str">
        <f t="shared" si="4"/>
        <v/>
      </c>
      <c r="H63" s="1376" t="str">
        <f t="shared" si="5"/>
        <v/>
      </c>
      <c r="I63" s="1376" t="str">
        <f t="shared" si="6"/>
        <v/>
      </c>
      <c r="J63" s="1376" t="str">
        <f t="shared" si="7"/>
        <v/>
      </c>
      <c r="K63" s="1376" t="str">
        <f t="shared" si="8"/>
        <v/>
      </c>
      <c r="L63" s="1376" t="str">
        <f t="shared" si="9"/>
        <v/>
      </c>
      <c r="M63" s="1376" t="str">
        <f t="shared" si="10"/>
        <v/>
      </c>
      <c r="N63" s="1376" t="str">
        <f t="shared" si="11"/>
        <v/>
      </c>
      <c r="O63" s="1376" t="str">
        <f t="shared" si="12"/>
        <v/>
      </c>
      <c r="P63" s="1376" t="str">
        <f t="shared" si="13"/>
        <v/>
      </c>
      <c r="Q63" s="1376" t="str">
        <f t="shared" si="14"/>
        <v/>
      </c>
      <c r="R63" s="1376" t="str">
        <f t="shared" si="15"/>
        <v/>
      </c>
      <c r="S63" s="1393" t="str">
        <f t="shared" si="16"/>
        <v/>
      </c>
      <c r="T63" s="1371"/>
      <c r="U63" s="1389" t="str">
        <f t="shared" si="17"/>
        <v/>
      </c>
      <c r="V63" s="1389" t="str">
        <f t="shared" si="18"/>
        <v/>
      </c>
      <c r="W63" s="1389" t="str">
        <f t="shared" si="19"/>
        <v/>
      </c>
      <c r="X63" s="1389" t="str">
        <f t="shared" si="20"/>
        <v/>
      </c>
      <c r="Y63" s="1389" t="str">
        <f t="shared" si="21"/>
        <v/>
      </c>
      <c r="Z63" s="1389" t="str">
        <f t="shared" si="22"/>
        <v/>
      </c>
      <c r="AA63" s="1389" t="str">
        <f t="shared" si="23"/>
        <v xml:space="preserve">  </v>
      </c>
      <c r="AB63" s="1389" t="str">
        <f t="shared" si="24"/>
        <v/>
      </c>
      <c r="AC63" s="1389" t="str">
        <f t="shared" si="25"/>
        <v/>
      </c>
      <c r="AD63" s="1389" t="str">
        <f t="shared" si="26"/>
        <v/>
      </c>
      <c r="AE63" s="1389" t="str">
        <f t="shared" si="27"/>
        <v/>
      </c>
      <c r="AF63" s="1389" t="str">
        <f t="shared" si="28"/>
        <v/>
      </c>
      <c r="AG63" s="1389" t="str">
        <f t="shared" si="29"/>
        <v/>
      </c>
      <c r="AH63" s="1389" t="str">
        <f t="shared" si="30"/>
        <v/>
      </c>
      <c r="AI63" s="1389" t="str">
        <f t="shared" si="31"/>
        <v/>
      </c>
      <c r="AJ63" s="1389" t="str">
        <f t="shared" si="32"/>
        <v/>
      </c>
      <c r="AK63" s="1389" t="str">
        <f t="shared" si="33"/>
        <v/>
      </c>
      <c r="AL63" s="1389" t="str">
        <f t="shared" si="34"/>
        <v/>
      </c>
      <c r="AM63" s="1389" t="str">
        <f t="shared" si="35"/>
        <v/>
      </c>
      <c r="AN63" s="1389" t="str">
        <f t="shared" si="36"/>
        <v/>
      </c>
      <c r="AO63" s="1389" t="str">
        <f t="shared" si="37"/>
        <v/>
      </c>
      <c r="AP63" s="1389" t="str">
        <f t="shared" si="38"/>
        <v/>
      </c>
      <c r="AQ63" s="1389" t="str">
        <f t="shared" si="39"/>
        <v/>
      </c>
      <c r="AR63" s="1389" t="str">
        <f t="shared" si="40"/>
        <v/>
      </c>
      <c r="AS63" s="1389" t="str">
        <f t="shared" si="41"/>
        <v/>
      </c>
      <c r="AT63" s="1389" t="str">
        <f t="shared" si="42"/>
        <v/>
      </c>
      <c r="AU63" s="1389" t="str">
        <f t="shared" si="43"/>
        <v/>
      </c>
      <c r="AV63" s="1389" t="str">
        <f t="shared" si="44"/>
        <v/>
      </c>
      <c r="AW63" s="1389" t="str">
        <f t="shared" si="45"/>
        <v/>
      </c>
      <c r="AX63" s="1389" t="str">
        <f t="shared" si="46"/>
        <v/>
      </c>
      <c r="AY63" s="1389" t="str">
        <f t="shared" si="47"/>
        <v/>
      </c>
      <c r="AZ63" s="1389" t="str">
        <f t="shared" si="48"/>
        <v/>
      </c>
      <c r="BA63" s="1389" t="str">
        <f t="shared" si="49"/>
        <v/>
      </c>
      <c r="BB63" s="1389" t="str">
        <f t="shared" si="50"/>
        <v/>
      </c>
      <c r="BC63" s="1389" t="str">
        <f t="shared" si="51"/>
        <v/>
      </c>
      <c r="BD63" s="1389" t="str">
        <f t="shared" si="52"/>
        <v/>
      </c>
      <c r="BE63" s="1389" t="str">
        <f t="shared" si="53"/>
        <v/>
      </c>
      <c r="BF63" s="1389" t="str">
        <f t="shared" si="54"/>
        <v/>
      </c>
      <c r="BG63" s="1389" t="str">
        <f t="shared" si="55"/>
        <v/>
      </c>
      <c r="BH63" s="1389" t="str">
        <f t="shared" si="56"/>
        <v/>
      </c>
      <c r="BI63" s="1389" t="str">
        <f t="shared" si="57"/>
        <v/>
      </c>
      <c r="BJ63" s="1389" t="str">
        <f t="shared" si="58"/>
        <v/>
      </c>
      <c r="BK63" s="1389" t="str">
        <f t="shared" si="59"/>
        <v/>
      </c>
      <c r="BL63" s="1389" t="str">
        <f t="shared" si="60"/>
        <v/>
      </c>
      <c r="BM63" s="1389" t="str">
        <f t="shared" si="61"/>
        <v/>
      </c>
      <c r="BN63" s="1389" t="str">
        <f t="shared" si="62"/>
        <v/>
      </c>
      <c r="BO63" s="1389" t="str">
        <f t="shared" si="63"/>
        <v/>
      </c>
      <c r="BP63" s="1389" t="str">
        <f t="shared" si="64"/>
        <v/>
      </c>
      <c r="BQ63" s="1389" t="str">
        <f t="shared" si="65"/>
        <v/>
      </c>
      <c r="BR63" s="1389" t="str">
        <f t="shared" si="66"/>
        <v/>
      </c>
      <c r="BS63" s="1389" t="str">
        <f t="shared" si="67"/>
        <v/>
      </c>
      <c r="BT63" s="1389" t="str">
        <f t="shared" si="68"/>
        <v/>
      </c>
      <c r="BU63" s="1389" t="str">
        <f t="shared" si="69"/>
        <v/>
      </c>
      <c r="BV63" s="1389" t="str">
        <f t="shared" si="70"/>
        <v/>
      </c>
      <c r="BW63" s="1389" t="str">
        <f t="shared" si="71"/>
        <v/>
      </c>
      <c r="BX63" s="1389" t="str">
        <f t="shared" si="72"/>
        <v/>
      </c>
      <c r="BY63" s="1389" t="str">
        <f t="shared" si="73"/>
        <v/>
      </c>
      <c r="BZ63" s="1389" t="str">
        <f t="shared" si="74"/>
        <v/>
      </c>
      <c r="CA63" s="1389" t="str">
        <f t="shared" si="75"/>
        <v/>
      </c>
      <c r="CB63" s="1389" t="str">
        <f t="shared" si="76"/>
        <v/>
      </c>
      <c r="CC63" s="1389" t="str">
        <f t="shared" si="77"/>
        <v/>
      </c>
      <c r="CD63" s="1389" t="str">
        <f t="shared" si="78"/>
        <v/>
      </c>
      <c r="CE63" s="1389" t="str">
        <f t="shared" si="79"/>
        <v/>
      </c>
      <c r="CF63" s="1389" t="str">
        <f t="shared" si="80"/>
        <v/>
      </c>
      <c r="CG63" s="1389" t="str">
        <f t="shared" si="81"/>
        <v/>
      </c>
      <c r="CH63" s="1389" t="str">
        <f t="shared" si="82"/>
        <v/>
      </c>
      <c r="CI63" s="1389" t="str">
        <f t="shared" si="83"/>
        <v/>
      </c>
      <c r="CJ63" s="1389" t="str">
        <f t="shared" si="84"/>
        <v/>
      </c>
      <c r="CK63" s="1389" t="str">
        <f t="shared" si="85"/>
        <v/>
      </c>
      <c r="CL63" s="1389" t="str">
        <f t="shared" si="86"/>
        <v/>
      </c>
      <c r="CM63" s="1373"/>
      <c r="CN63" s="1372" t="s">
        <v>2125</v>
      </c>
      <c r="CO63" s="1372" t="s">
        <v>1905</v>
      </c>
      <c r="CP63" s="1372" t="s">
        <v>1906</v>
      </c>
      <c r="CQ63" s="1372" t="s">
        <v>2126</v>
      </c>
      <c r="CR63" s="1372" t="s">
        <v>2126</v>
      </c>
      <c r="CS63" s="1372" t="s">
        <v>1908</v>
      </c>
      <c r="CT63" s="1372" t="s">
        <v>1909</v>
      </c>
      <c r="CU63" s="1372" t="s">
        <v>1910</v>
      </c>
      <c r="CV63" s="1376" t="s">
        <v>1911</v>
      </c>
    </row>
    <row r="64" spans="1:100">
      <c r="A64" s="1390">
        <v>58</v>
      </c>
      <c r="C64" s="1391" t="str">
        <f t="shared" si="0"/>
        <v/>
      </c>
      <c r="D64" s="1392" t="str">
        <f t="shared" si="1"/>
        <v/>
      </c>
      <c r="E64" s="1376" t="str">
        <f t="shared" si="2"/>
        <v/>
      </c>
      <c r="F64" s="1376" t="str">
        <f t="shared" si="3"/>
        <v/>
      </c>
      <c r="G64" s="1376" t="str">
        <f t="shared" si="4"/>
        <v/>
      </c>
      <c r="H64" s="1376" t="str">
        <f t="shared" si="5"/>
        <v/>
      </c>
      <c r="I64" s="1376" t="str">
        <f t="shared" si="6"/>
        <v/>
      </c>
      <c r="J64" s="1376" t="str">
        <f t="shared" si="7"/>
        <v/>
      </c>
      <c r="K64" s="1376" t="str">
        <f t="shared" si="8"/>
        <v/>
      </c>
      <c r="L64" s="1376" t="str">
        <f t="shared" si="9"/>
        <v/>
      </c>
      <c r="M64" s="1376" t="str">
        <f t="shared" si="10"/>
        <v/>
      </c>
      <c r="N64" s="1376" t="str">
        <f t="shared" si="11"/>
        <v/>
      </c>
      <c r="O64" s="1376" t="str">
        <f t="shared" si="12"/>
        <v/>
      </c>
      <c r="P64" s="1376" t="str">
        <f t="shared" si="13"/>
        <v/>
      </c>
      <c r="Q64" s="1376" t="str">
        <f t="shared" si="14"/>
        <v/>
      </c>
      <c r="R64" s="1376" t="str">
        <f t="shared" si="15"/>
        <v/>
      </c>
      <c r="S64" s="1393" t="str">
        <f t="shared" si="16"/>
        <v/>
      </c>
      <c r="T64" s="1371"/>
      <c r="U64" s="1389" t="str">
        <f t="shared" si="17"/>
        <v/>
      </c>
      <c r="V64" s="1389" t="str">
        <f t="shared" si="18"/>
        <v/>
      </c>
      <c r="W64" s="1389" t="str">
        <f t="shared" si="19"/>
        <v/>
      </c>
      <c r="X64" s="1389" t="str">
        <f t="shared" si="20"/>
        <v/>
      </c>
      <c r="Y64" s="1389" t="str">
        <f t="shared" si="21"/>
        <v/>
      </c>
      <c r="Z64" s="1389" t="str">
        <f t="shared" si="22"/>
        <v/>
      </c>
      <c r="AA64" s="1389" t="str">
        <f t="shared" si="23"/>
        <v xml:space="preserve">  </v>
      </c>
      <c r="AB64" s="1389" t="str">
        <f t="shared" si="24"/>
        <v/>
      </c>
      <c r="AC64" s="1389" t="str">
        <f t="shared" si="25"/>
        <v/>
      </c>
      <c r="AD64" s="1389" t="str">
        <f t="shared" si="26"/>
        <v/>
      </c>
      <c r="AE64" s="1389" t="str">
        <f t="shared" si="27"/>
        <v/>
      </c>
      <c r="AF64" s="1389" t="str">
        <f t="shared" si="28"/>
        <v/>
      </c>
      <c r="AG64" s="1389" t="str">
        <f t="shared" si="29"/>
        <v/>
      </c>
      <c r="AH64" s="1389" t="str">
        <f t="shared" si="30"/>
        <v/>
      </c>
      <c r="AI64" s="1389" t="str">
        <f t="shared" si="31"/>
        <v/>
      </c>
      <c r="AJ64" s="1389" t="str">
        <f t="shared" si="32"/>
        <v/>
      </c>
      <c r="AK64" s="1389" t="str">
        <f t="shared" si="33"/>
        <v/>
      </c>
      <c r="AL64" s="1389" t="str">
        <f t="shared" si="34"/>
        <v/>
      </c>
      <c r="AM64" s="1389" t="str">
        <f t="shared" si="35"/>
        <v/>
      </c>
      <c r="AN64" s="1389" t="str">
        <f t="shared" si="36"/>
        <v/>
      </c>
      <c r="AO64" s="1389" t="str">
        <f t="shared" si="37"/>
        <v/>
      </c>
      <c r="AP64" s="1389" t="str">
        <f t="shared" si="38"/>
        <v/>
      </c>
      <c r="AQ64" s="1389" t="str">
        <f t="shared" si="39"/>
        <v/>
      </c>
      <c r="AR64" s="1389" t="str">
        <f t="shared" si="40"/>
        <v/>
      </c>
      <c r="AS64" s="1389" t="str">
        <f t="shared" si="41"/>
        <v/>
      </c>
      <c r="AT64" s="1389" t="str">
        <f t="shared" si="42"/>
        <v/>
      </c>
      <c r="AU64" s="1389" t="str">
        <f t="shared" si="43"/>
        <v/>
      </c>
      <c r="AV64" s="1389" t="str">
        <f t="shared" si="44"/>
        <v/>
      </c>
      <c r="AW64" s="1389" t="str">
        <f t="shared" si="45"/>
        <v/>
      </c>
      <c r="AX64" s="1389" t="str">
        <f t="shared" si="46"/>
        <v/>
      </c>
      <c r="AY64" s="1389" t="str">
        <f t="shared" si="47"/>
        <v/>
      </c>
      <c r="AZ64" s="1389" t="str">
        <f t="shared" si="48"/>
        <v/>
      </c>
      <c r="BA64" s="1389" t="str">
        <f t="shared" si="49"/>
        <v/>
      </c>
      <c r="BB64" s="1389" t="str">
        <f t="shared" si="50"/>
        <v/>
      </c>
      <c r="BC64" s="1389" t="str">
        <f t="shared" si="51"/>
        <v/>
      </c>
      <c r="BD64" s="1389" t="str">
        <f t="shared" si="52"/>
        <v/>
      </c>
      <c r="BE64" s="1389" t="str">
        <f t="shared" si="53"/>
        <v/>
      </c>
      <c r="BF64" s="1389" t="str">
        <f t="shared" si="54"/>
        <v/>
      </c>
      <c r="BG64" s="1389" t="str">
        <f t="shared" si="55"/>
        <v/>
      </c>
      <c r="BH64" s="1389" t="str">
        <f t="shared" si="56"/>
        <v/>
      </c>
      <c r="BI64" s="1389" t="str">
        <f t="shared" si="57"/>
        <v/>
      </c>
      <c r="BJ64" s="1389" t="str">
        <f t="shared" si="58"/>
        <v/>
      </c>
      <c r="BK64" s="1389" t="str">
        <f t="shared" si="59"/>
        <v/>
      </c>
      <c r="BL64" s="1389" t="str">
        <f t="shared" si="60"/>
        <v/>
      </c>
      <c r="BM64" s="1389" t="str">
        <f t="shared" si="61"/>
        <v/>
      </c>
      <c r="BN64" s="1389" t="str">
        <f t="shared" si="62"/>
        <v/>
      </c>
      <c r="BO64" s="1389" t="str">
        <f t="shared" si="63"/>
        <v/>
      </c>
      <c r="BP64" s="1389" t="str">
        <f t="shared" si="64"/>
        <v/>
      </c>
      <c r="BQ64" s="1389" t="str">
        <f t="shared" si="65"/>
        <v/>
      </c>
      <c r="BR64" s="1389" t="str">
        <f t="shared" si="66"/>
        <v/>
      </c>
      <c r="BS64" s="1389" t="str">
        <f t="shared" si="67"/>
        <v/>
      </c>
      <c r="BT64" s="1389" t="str">
        <f t="shared" si="68"/>
        <v/>
      </c>
      <c r="BU64" s="1389" t="str">
        <f t="shared" si="69"/>
        <v/>
      </c>
      <c r="BV64" s="1389" t="str">
        <f t="shared" si="70"/>
        <v/>
      </c>
      <c r="BW64" s="1389" t="str">
        <f t="shared" si="71"/>
        <v/>
      </c>
      <c r="BX64" s="1389" t="str">
        <f t="shared" si="72"/>
        <v/>
      </c>
      <c r="BY64" s="1389" t="str">
        <f t="shared" si="73"/>
        <v/>
      </c>
      <c r="BZ64" s="1389" t="str">
        <f t="shared" si="74"/>
        <v/>
      </c>
      <c r="CA64" s="1389" t="str">
        <f t="shared" si="75"/>
        <v/>
      </c>
      <c r="CB64" s="1389" t="str">
        <f t="shared" si="76"/>
        <v/>
      </c>
      <c r="CC64" s="1389" t="str">
        <f t="shared" si="77"/>
        <v/>
      </c>
      <c r="CD64" s="1389" t="str">
        <f t="shared" si="78"/>
        <v/>
      </c>
      <c r="CE64" s="1389" t="str">
        <f t="shared" si="79"/>
        <v/>
      </c>
      <c r="CF64" s="1389" t="str">
        <f t="shared" si="80"/>
        <v/>
      </c>
      <c r="CG64" s="1389" t="str">
        <f t="shared" si="81"/>
        <v/>
      </c>
      <c r="CH64" s="1389" t="str">
        <f t="shared" si="82"/>
        <v/>
      </c>
      <c r="CI64" s="1389" t="str">
        <f t="shared" si="83"/>
        <v/>
      </c>
      <c r="CJ64" s="1389" t="str">
        <f t="shared" si="84"/>
        <v/>
      </c>
      <c r="CK64" s="1389" t="str">
        <f t="shared" si="85"/>
        <v/>
      </c>
      <c r="CL64" s="1389" t="str">
        <f t="shared" si="86"/>
        <v/>
      </c>
      <c r="CM64" s="1373"/>
      <c r="CN64" s="1372" t="s">
        <v>2127</v>
      </c>
      <c r="CO64" s="1372" t="s">
        <v>1905</v>
      </c>
      <c r="CP64" s="1372" t="s">
        <v>1906</v>
      </c>
      <c r="CQ64" s="1372" t="s">
        <v>2128</v>
      </c>
      <c r="CR64" s="1372" t="s">
        <v>2128</v>
      </c>
      <c r="CS64" s="1372" t="s">
        <v>1908</v>
      </c>
      <c r="CT64" s="1372" t="s">
        <v>1909</v>
      </c>
      <c r="CU64" s="1372" t="s">
        <v>1910</v>
      </c>
      <c r="CV64" s="1376" t="s">
        <v>1911</v>
      </c>
    </row>
    <row r="65" spans="1:100">
      <c r="A65" s="1390">
        <v>59</v>
      </c>
      <c r="C65" s="1391" t="str">
        <f t="shared" si="0"/>
        <v/>
      </c>
      <c r="D65" s="1392" t="str">
        <f t="shared" si="1"/>
        <v/>
      </c>
      <c r="E65" s="1376" t="str">
        <f t="shared" si="2"/>
        <v/>
      </c>
      <c r="F65" s="1376" t="str">
        <f t="shared" si="3"/>
        <v/>
      </c>
      <c r="G65" s="1376" t="str">
        <f t="shared" si="4"/>
        <v/>
      </c>
      <c r="H65" s="1376" t="str">
        <f t="shared" si="5"/>
        <v/>
      </c>
      <c r="I65" s="1376" t="str">
        <f t="shared" si="6"/>
        <v/>
      </c>
      <c r="J65" s="1376" t="str">
        <f t="shared" si="7"/>
        <v/>
      </c>
      <c r="K65" s="1376" t="str">
        <f t="shared" si="8"/>
        <v/>
      </c>
      <c r="L65" s="1376" t="str">
        <f t="shared" si="9"/>
        <v/>
      </c>
      <c r="M65" s="1376" t="str">
        <f t="shared" si="10"/>
        <v/>
      </c>
      <c r="N65" s="1376" t="str">
        <f t="shared" si="11"/>
        <v/>
      </c>
      <c r="O65" s="1376" t="str">
        <f t="shared" si="12"/>
        <v/>
      </c>
      <c r="P65" s="1376" t="str">
        <f t="shared" si="13"/>
        <v/>
      </c>
      <c r="Q65" s="1376" t="str">
        <f t="shared" si="14"/>
        <v/>
      </c>
      <c r="R65" s="1376" t="str">
        <f t="shared" si="15"/>
        <v/>
      </c>
      <c r="S65" s="1393" t="str">
        <f t="shared" si="16"/>
        <v/>
      </c>
      <c r="T65" s="1371"/>
      <c r="U65" s="1389" t="str">
        <f t="shared" si="17"/>
        <v/>
      </c>
      <c r="V65" s="1389" t="str">
        <f t="shared" si="18"/>
        <v/>
      </c>
      <c r="W65" s="1389" t="str">
        <f t="shared" si="19"/>
        <v/>
      </c>
      <c r="X65" s="1389" t="str">
        <f t="shared" si="20"/>
        <v/>
      </c>
      <c r="Y65" s="1389" t="str">
        <f t="shared" si="21"/>
        <v/>
      </c>
      <c r="Z65" s="1389" t="str">
        <f t="shared" si="22"/>
        <v/>
      </c>
      <c r="AA65" s="1389" t="str">
        <f t="shared" si="23"/>
        <v xml:space="preserve">  </v>
      </c>
      <c r="AB65" s="1389" t="str">
        <f t="shared" si="24"/>
        <v/>
      </c>
      <c r="AC65" s="1389" t="str">
        <f t="shared" si="25"/>
        <v/>
      </c>
      <c r="AD65" s="1389" t="str">
        <f t="shared" si="26"/>
        <v/>
      </c>
      <c r="AE65" s="1389" t="str">
        <f t="shared" si="27"/>
        <v/>
      </c>
      <c r="AF65" s="1389" t="str">
        <f t="shared" si="28"/>
        <v/>
      </c>
      <c r="AG65" s="1389" t="str">
        <f t="shared" si="29"/>
        <v/>
      </c>
      <c r="AH65" s="1389" t="str">
        <f t="shared" si="30"/>
        <v/>
      </c>
      <c r="AI65" s="1389" t="str">
        <f t="shared" si="31"/>
        <v/>
      </c>
      <c r="AJ65" s="1389" t="str">
        <f t="shared" si="32"/>
        <v/>
      </c>
      <c r="AK65" s="1389" t="str">
        <f t="shared" si="33"/>
        <v/>
      </c>
      <c r="AL65" s="1389" t="str">
        <f t="shared" si="34"/>
        <v/>
      </c>
      <c r="AM65" s="1389" t="str">
        <f t="shared" si="35"/>
        <v/>
      </c>
      <c r="AN65" s="1389" t="str">
        <f t="shared" si="36"/>
        <v/>
      </c>
      <c r="AO65" s="1389" t="str">
        <f t="shared" si="37"/>
        <v/>
      </c>
      <c r="AP65" s="1389" t="str">
        <f t="shared" si="38"/>
        <v/>
      </c>
      <c r="AQ65" s="1389" t="str">
        <f t="shared" si="39"/>
        <v/>
      </c>
      <c r="AR65" s="1389" t="str">
        <f t="shared" si="40"/>
        <v/>
      </c>
      <c r="AS65" s="1389" t="str">
        <f t="shared" si="41"/>
        <v/>
      </c>
      <c r="AT65" s="1389" t="str">
        <f t="shared" si="42"/>
        <v/>
      </c>
      <c r="AU65" s="1389" t="str">
        <f t="shared" si="43"/>
        <v/>
      </c>
      <c r="AV65" s="1389" t="str">
        <f t="shared" si="44"/>
        <v/>
      </c>
      <c r="AW65" s="1389" t="str">
        <f t="shared" si="45"/>
        <v/>
      </c>
      <c r="AX65" s="1389" t="str">
        <f t="shared" si="46"/>
        <v/>
      </c>
      <c r="AY65" s="1389" t="str">
        <f t="shared" si="47"/>
        <v/>
      </c>
      <c r="AZ65" s="1389" t="str">
        <f t="shared" si="48"/>
        <v/>
      </c>
      <c r="BA65" s="1389" t="str">
        <f t="shared" si="49"/>
        <v/>
      </c>
      <c r="BB65" s="1389" t="str">
        <f t="shared" si="50"/>
        <v/>
      </c>
      <c r="BC65" s="1389" t="str">
        <f t="shared" si="51"/>
        <v/>
      </c>
      <c r="BD65" s="1389" t="str">
        <f t="shared" si="52"/>
        <v/>
      </c>
      <c r="BE65" s="1389" t="str">
        <f t="shared" si="53"/>
        <v/>
      </c>
      <c r="BF65" s="1389" t="str">
        <f t="shared" si="54"/>
        <v/>
      </c>
      <c r="BG65" s="1389" t="str">
        <f t="shared" si="55"/>
        <v/>
      </c>
      <c r="BH65" s="1389" t="str">
        <f t="shared" si="56"/>
        <v/>
      </c>
      <c r="BI65" s="1389" t="str">
        <f t="shared" si="57"/>
        <v/>
      </c>
      <c r="BJ65" s="1389" t="str">
        <f t="shared" si="58"/>
        <v/>
      </c>
      <c r="BK65" s="1389" t="str">
        <f t="shared" si="59"/>
        <v/>
      </c>
      <c r="BL65" s="1389" t="str">
        <f t="shared" si="60"/>
        <v/>
      </c>
      <c r="BM65" s="1389" t="str">
        <f t="shared" si="61"/>
        <v/>
      </c>
      <c r="BN65" s="1389" t="str">
        <f t="shared" si="62"/>
        <v/>
      </c>
      <c r="BO65" s="1389" t="str">
        <f t="shared" si="63"/>
        <v/>
      </c>
      <c r="BP65" s="1389" t="str">
        <f t="shared" si="64"/>
        <v/>
      </c>
      <c r="BQ65" s="1389" t="str">
        <f t="shared" si="65"/>
        <v/>
      </c>
      <c r="BR65" s="1389" t="str">
        <f t="shared" si="66"/>
        <v/>
      </c>
      <c r="BS65" s="1389" t="str">
        <f t="shared" si="67"/>
        <v/>
      </c>
      <c r="BT65" s="1389" t="str">
        <f t="shared" si="68"/>
        <v/>
      </c>
      <c r="BU65" s="1389" t="str">
        <f t="shared" si="69"/>
        <v/>
      </c>
      <c r="BV65" s="1389" t="str">
        <f t="shared" si="70"/>
        <v/>
      </c>
      <c r="BW65" s="1389" t="str">
        <f t="shared" si="71"/>
        <v/>
      </c>
      <c r="BX65" s="1389" t="str">
        <f t="shared" si="72"/>
        <v/>
      </c>
      <c r="BY65" s="1389" t="str">
        <f t="shared" si="73"/>
        <v/>
      </c>
      <c r="BZ65" s="1389" t="str">
        <f t="shared" si="74"/>
        <v/>
      </c>
      <c r="CA65" s="1389" t="str">
        <f t="shared" si="75"/>
        <v/>
      </c>
      <c r="CB65" s="1389" t="str">
        <f t="shared" si="76"/>
        <v/>
      </c>
      <c r="CC65" s="1389" t="str">
        <f t="shared" si="77"/>
        <v/>
      </c>
      <c r="CD65" s="1389" t="str">
        <f t="shared" si="78"/>
        <v/>
      </c>
      <c r="CE65" s="1389" t="str">
        <f t="shared" si="79"/>
        <v/>
      </c>
      <c r="CF65" s="1389" t="str">
        <f t="shared" si="80"/>
        <v/>
      </c>
      <c r="CG65" s="1389" t="str">
        <f t="shared" si="81"/>
        <v/>
      </c>
      <c r="CH65" s="1389" t="str">
        <f t="shared" si="82"/>
        <v/>
      </c>
      <c r="CI65" s="1389" t="str">
        <f t="shared" si="83"/>
        <v/>
      </c>
      <c r="CJ65" s="1389" t="str">
        <f t="shared" si="84"/>
        <v/>
      </c>
      <c r="CK65" s="1389" t="str">
        <f t="shared" si="85"/>
        <v/>
      </c>
      <c r="CL65" s="1389" t="str">
        <f t="shared" si="86"/>
        <v/>
      </c>
      <c r="CM65" s="1373"/>
      <c r="CN65" s="1372" t="s">
        <v>2129</v>
      </c>
      <c r="CO65" s="1372" t="s">
        <v>1905</v>
      </c>
      <c r="CP65" s="1372" t="s">
        <v>1906</v>
      </c>
      <c r="CQ65" s="1372" t="s">
        <v>2130</v>
      </c>
      <c r="CR65" s="1372" t="s">
        <v>2131</v>
      </c>
      <c r="CS65" s="1372" t="s">
        <v>1908</v>
      </c>
      <c r="CT65" s="1372" t="s">
        <v>1909</v>
      </c>
      <c r="CU65" s="1372" t="s">
        <v>1910</v>
      </c>
      <c r="CV65" s="1376" t="s">
        <v>1911</v>
      </c>
    </row>
    <row r="66" spans="1:100">
      <c r="A66" s="1394">
        <v>60</v>
      </c>
      <c r="B66" s="1395"/>
      <c r="C66" s="1396" t="str">
        <f t="shared" si="0"/>
        <v/>
      </c>
      <c r="D66" s="1397" t="str">
        <f t="shared" si="1"/>
        <v/>
      </c>
      <c r="E66" s="1398" t="str">
        <f t="shared" si="2"/>
        <v/>
      </c>
      <c r="F66" s="1398" t="str">
        <f t="shared" si="3"/>
        <v/>
      </c>
      <c r="G66" s="1398" t="str">
        <f t="shared" si="4"/>
        <v/>
      </c>
      <c r="H66" s="1398" t="str">
        <f t="shared" si="5"/>
        <v/>
      </c>
      <c r="I66" s="1398" t="str">
        <f t="shared" si="6"/>
        <v/>
      </c>
      <c r="J66" s="1398" t="str">
        <f t="shared" si="7"/>
        <v/>
      </c>
      <c r="K66" s="1398" t="str">
        <f t="shared" si="8"/>
        <v/>
      </c>
      <c r="L66" s="1398" t="str">
        <f t="shared" si="9"/>
        <v/>
      </c>
      <c r="M66" s="1398" t="str">
        <f t="shared" si="10"/>
        <v/>
      </c>
      <c r="N66" s="1398" t="str">
        <f t="shared" si="11"/>
        <v/>
      </c>
      <c r="O66" s="1398" t="str">
        <f t="shared" si="12"/>
        <v/>
      </c>
      <c r="P66" s="1398" t="str">
        <f t="shared" si="13"/>
        <v/>
      </c>
      <c r="Q66" s="1398" t="str">
        <f t="shared" si="14"/>
        <v/>
      </c>
      <c r="R66" s="1398" t="str">
        <f t="shared" si="15"/>
        <v/>
      </c>
      <c r="S66" s="1399" t="str">
        <f t="shared" si="16"/>
        <v/>
      </c>
      <c r="T66" s="1371"/>
      <c r="U66" s="1389" t="str">
        <f t="shared" si="17"/>
        <v/>
      </c>
      <c r="V66" s="1389" t="str">
        <f t="shared" si="18"/>
        <v/>
      </c>
      <c r="W66" s="1389" t="str">
        <f t="shared" si="19"/>
        <v/>
      </c>
      <c r="X66" s="1389" t="str">
        <f t="shared" si="20"/>
        <v/>
      </c>
      <c r="Y66" s="1389" t="str">
        <f t="shared" si="21"/>
        <v/>
      </c>
      <c r="Z66" s="1389" t="str">
        <f t="shared" si="22"/>
        <v/>
      </c>
      <c r="AA66" s="1389" t="str">
        <f t="shared" si="23"/>
        <v xml:space="preserve">  </v>
      </c>
      <c r="AB66" s="1389" t="str">
        <f t="shared" si="24"/>
        <v/>
      </c>
      <c r="AC66" s="1389" t="str">
        <f t="shared" si="25"/>
        <v/>
      </c>
      <c r="AD66" s="1389" t="str">
        <f t="shared" si="26"/>
        <v/>
      </c>
      <c r="AE66" s="1389" t="str">
        <f t="shared" si="27"/>
        <v/>
      </c>
      <c r="AF66" s="1389" t="str">
        <f t="shared" si="28"/>
        <v/>
      </c>
      <c r="AG66" s="1389" t="str">
        <f t="shared" si="29"/>
        <v/>
      </c>
      <c r="AH66" s="1389" t="str">
        <f t="shared" si="30"/>
        <v/>
      </c>
      <c r="AI66" s="1389" t="str">
        <f t="shared" si="31"/>
        <v/>
      </c>
      <c r="AJ66" s="1389" t="str">
        <f t="shared" si="32"/>
        <v/>
      </c>
      <c r="AK66" s="1389" t="str">
        <f t="shared" si="33"/>
        <v/>
      </c>
      <c r="AL66" s="1389" t="str">
        <f t="shared" si="34"/>
        <v/>
      </c>
      <c r="AM66" s="1389" t="str">
        <f t="shared" si="35"/>
        <v/>
      </c>
      <c r="AN66" s="1389" t="str">
        <f t="shared" si="36"/>
        <v/>
      </c>
      <c r="AO66" s="1389" t="str">
        <f t="shared" si="37"/>
        <v/>
      </c>
      <c r="AP66" s="1389" t="str">
        <f t="shared" si="38"/>
        <v/>
      </c>
      <c r="AQ66" s="1389" t="str">
        <f t="shared" si="39"/>
        <v/>
      </c>
      <c r="AR66" s="1389" t="str">
        <f t="shared" si="40"/>
        <v/>
      </c>
      <c r="AS66" s="1389" t="str">
        <f t="shared" si="41"/>
        <v/>
      </c>
      <c r="AT66" s="1389" t="str">
        <f t="shared" si="42"/>
        <v/>
      </c>
      <c r="AU66" s="1389" t="str">
        <f t="shared" si="43"/>
        <v/>
      </c>
      <c r="AV66" s="1389" t="str">
        <f t="shared" si="44"/>
        <v/>
      </c>
      <c r="AW66" s="1389" t="str">
        <f t="shared" si="45"/>
        <v/>
      </c>
      <c r="AX66" s="1389" t="str">
        <f t="shared" si="46"/>
        <v/>
      </c>
      <c r="AY66" s="1389" t="str">
        <f t="shared" si="47"/>
        <v/>
      </c>
      <c r="AZ66" s="1389" t="str">
        <f t="shared" si="48"/>
        <v/>
      </c>
      <c r="BA66" s="1389" t="str">
        <f t="shared" si="49"/>
        <v/>
      </c>
      <c r="BB66" s="1389" t="str">
        <f t="shared" si="50"/>
        <v/>
      </c>
      <c r="BC66" s="1389" t="str">
        <f t="shared" si="51"/>
        <v/>
      </c>
      <c r="BD66" s="1389" t="str">
        <f t="shared" si="52"/>
        <v/>
      </c>
      <c r="BE66" s="1389" t="str">
        <f t="shared" si="53"/>
        <v/>
      </c>
      <c r="BF66" s="1389" t="str">
        <f t="shared" si="54"/>
        <v/>
      </c>
      <c r="BG66" s="1389" t="str">
        <f t="shared" si="55"/>
        <v/>
      </c>
      <c r="BH66" s="1389" t="str">
        <f t="shared" si="56"/>
        <v/>
      </c>
      <c r="BI66" s="1389" t="str">
        <f t="shared" si="57"/>
        <v/>
      </c>
      <c r="BJ66" s="1389" t="str">
        <f t="shared" si="58"/>
        <v/>
      </c>
      <c r="BK66" s="1389" t="str">
        <f t="shared" si="59"/>
        <v/>
      </c>
      <c r="BL66" s="1389" t="str">
        <f t="shared" si="60"/>
        <v/>
      </c>
      <c r="BM66" s="1389" t="str">
        <f t="shared" si="61"/>
        <v/>
      </c>
      <c r="BN66" s="1389" t="str">
        <f t="shared" si="62"/>
        <v/>
      </c>
      <c r="BO66" s="1389" t="str">
        <f t="shared" si="63"/>
        <v/>
      </c>
      <c r="BP66" s="1389" t="str">
        <f t="shared" si="64"/>
        <v/>
      </c>
      <c r="BQ66" s="1389" t="str">
        <f t="shared" si="65"/>
        <v/>
      </c>
      <c r="BR66" s="1389" t="str">
        <f t="shared" si="66"/>
        <v/>
      </c>
      <c r="BS66" s="1389" t="str">
        <f t="shared" si="67"/>
        <v/>
      </c>
      <c r="BT66" s="1389" t="str">
        <f t="shared" si="68"/>
        <v/>
      </c>
      <c r="BU66" s="1389" t="str">
        <f t="shared" si="69"/>
        <v/>
      </c>
      <c r="BV66" s="1389" t="str">
        <f t="shared" si="70"/>
        <v/>
      </c>
      <c r="BW66" s="1389" t="str">
        <f t="shared" si="71"/>
        <v/>
      </c>
      <c r="BX66" s="1389" t="str">
        <f t="shared" si="72"/>
        <v/>
      </c>
      <c r="BY66" s="1389" t="str">
        <f t="shared" si="73"/>
        <v/>
      </c>
      <c r="BZ66" s="1389" t="str">
        <f t="shared" si="74"/>
        <v/>
      </c>
      <c r="CA66" s="1389" t="str">
        <f t="shared" si="75"/>
        <v/>
      </c>
      <c r="CB66" s="1389" t="str">
        <f t="shared" si="76"/>
        <v/>
      </c>
      <c r="CC66" s="1389" t="str">
        <f t="shared" si="77"/>
        <v/>
      </c>
      <c r="CD66" s="1389" t="str">
        <f t="shared" si="78"/>
        <v/>
      </c>
      <c r="CE66" s="1389" t="str">
        <f t="shared" si="79"/>
        <v/>
      </c>
      <c r="CF66" s="1389" t="str">
        <f t="shared" si="80"/>
        <v/>
      </c>
      <c r="CG66" s="1389" t="str">
        <f t="shared" si="81"/>
        <v/>
      </c>
      <c r="CH66" s="1389" t="str">
        <f t="shared" si="82"/>
        <v/>
      </c>
      <c r="CI66" s="1389" t="str">
        <f t="shared" si="83"/>
        <v/>
      </c>
      <c r="CJ66" s="1389" t="str">
        <f t="shared" si="84"/>
        <v/>
      </c>
      <c r="CK66" s="1389" t="str">
        <f t="shared" si="85"/>
        <v/>
      </c>
      <c r="CL66" s="1389" t="str">
        <f t="shared" si="86"/>
        <v/>
      </c>
      <c r="CM66" s="1373"/>
      <c r="CN66" s="1372" t="s">
        <v>2132</v>
      </c>
      <c r="CO66" s="1372" t="s">
        <v>1905</v>
      </c>
      <c r="CP66" s="1372" t="s">
        <v>1906</v>
      </c>
      <c r="CQ66" s="1372" t="s">
        <v>2133</v>
      </c>
      <c r="CR66" s="1372" t="s">
        <v>2134</v>
      </c>
      <c r="CS66" s="1372" t="s">
        <v>1908</v>
      </c>
      <c r="CT66" s="1372" t="s">
        <v>1909</v>
      </c>
      <c r="CU66" s="1372" t="s">
        <v>1910</v>
      </c>
      <c r="CV66" s="1376" t="s">
        <v>1911</v>
      </c>
    </row>
    <row r="67" spans="1:100">
      <c r="CM67" s="1373"/>
      <c r="CN67" s="1372" t="s">
        <v>2135</v>
      </c>
      <c r="CO67" s="1372" t="s">
        <v>1905</v>
      </c>
      <c r="CP67" s="1372" t="s">
        <v>1906</v>
      </c>
      <c r="CQ67" s="1372" t="s">
        <v>750</v>
      </c>
      <c r="CR67" s="1372" t="s">
        <v>750</v>
      </c>
      <c r="CS67" s="1372" t="s">
        <v>1908</v>
      </c>
      <c r="CT67" s="1372" t="s">
        <v>1909</v>
      </c>
      <c r="CU67" s="1372" t="s">
        <v>1910</v>
      </c>
      <c r="CV67" s="1376" t="s">
        <v>1911</v>
      </c>
    </row>
    <row r="68" spans="1:100">
      <c r="CM68" s="1373"/>
      <c r="CN68" s="1372" t="s">
        <v>2136</v>
      </c>
      <c r="CO68" s="1372" t="s">
        <v>1905</v>
      </c>
      <c r="CP68" s="1372" t="s">
        <v>1906</v>
      </c>
      <c r="CQ68" s="1372" t="s">
        <v>2137</v>
      </c>
      <c r="CR68" s="1372" t="s">
        <v>2138</v>
      </c>
      <c r="CS68" s="1372" t="s">
        <v>1908</v>
      </c>
      <c r="CT68" s="1372" t="s">
        <v>1909</v>
      </c>
      <c r="CU68" s="1372" t="s">
        <v>1910</v>
      </c>
      <c r="CV68" s="1376" t="s">
        <v>1911</v>
      </c>
    </row>
    <row r="69" spans="1:100">
      <c r="CM69" s="1373"/>
      <c r="CN69" s="1372" t="s">
        <v>2139</v>
      </c>
      <c r="CO69" s="1372" t="s">
        <v>1905</v>
      </c>
      <c r="CP69" s="1372" t="s">
        <v>1906</v>
      </c>
      <c r="CQ69" s="1372" t="s">
        <v>2140</v>
      </c>
      <c r="CR69" s="1372" t="s">
        <v>2141</v>
      </c>
      <c r="CS69" s="1372" t="s">
        <v>1908</v>
      </c>
      <c r="CT69" s="1372" t="s">
        <v>1909</v>
      </c>
      <c r="CU69" s="1372" t="s">
        <v>1910</v>
      </c>
      <c r="CV69" s="1376" t="s">
        <v>1911</v>
      </c>
    </row>
    <row r="70" spans="1:100" ht="21">
      <c r="A70" s="2655" t="s">
        <v>2142</v>
      </c>
      <c r="B70" s="2655"/>
      <c r="C70" s="2655"/>
      <c r="D70" s="2655"/>
      <c r="E70" s="2655"/>
      <c r="F70" s="2655"/>
      <c r="G70" s="2655"/>
      <c r="H70" s="2655"/>
      <c r="I70" s="2655"/>
      <c r="J70" s="2655"/>
      <c r="K70" s="2655"/>
      <c r="L70" s="2655"/>
      <c r="M70" s="2655"/>
      <c r="N70" s="2655"/>
      <c r="O70" s="2655"/>
      <c r="P70" s="2655"/>
      <c r="Q70" s="2655"/>
      <c r="R70" s="2655"/>
      <c r="S70" s="2655"/>
      <c r="CM70" s="1373"/>
      <c r="CN70" s="1372" t="s">
        <v>2143</v>
      </c>
      <c r="CO70" s="1372" t="s">
        <v>1905</v>
      </c>
      <c r="CP70" s="1372" t="s">
        <v>1906</v>
      </c>
      <c r="CQ70" s="1372" t="s">
        <v>751</v>
      </c>
      <c r="CR70" s="1372" t="s">
        <v>751</v>
      </c>
      <c r="CS70" s="1372" t="s">
        <v>1908</v>
      </c>
      <c r="CT70" s="1372" t="s">
        <v>1909</v>
      </c>
      <c r="CU70" s="1372" t="s">
        <v>1910</v>
      </c>
      <c r="CV70" s="1376" t="s">
        <v>1911</v>
      </c>
    </row>
    <row r="71" spans="1:100">
      <c r="CM71" s="1373"/>
      <c r="CN71" s="1372" t="s">
        <v>2144</v>
      </c>
      <c r="CO71" s="1372" t="s">
        <v>1905</v>
      </c>
      <c r="CP71" s="1372" t="s">
        <v>1906</v>
      </c>
      <c r="CQ71" s="1372" t="s">
        <v>2145</v>
      </c>
      <c r="CR71" s="1372" t="s">
        <v>2145</v>
      </c>
      <c r="CS71" s="1372" t="s">
        <v>1908</v>
      </c>
      <c r="CT71" s="1372" t="s">
        <v>1909</v>
      </c>
      <c r="CU71" s="1372" t="s">
        <v>1910</v>
      </c>
      <c r="CV71" s="1376" t="s">
        <v>1911</v>
      </c>
    </row>
    <row r="72" spans="1:100" ht="15.75">
      <c r="A72" s="1400"/>
      <c r="B72" s="1401"/>
      <c r="C72" s="1402" t="s">
        <v>2146</v>
      </c>
      <c r="D72" s="1401"/>
      <c r="E72" s="1401"/>
      <c r="F72" s="1401"/>
      <c r="G72" s="1401"/>
      <c r="H72" s="1401"/>
      <c r="I72" s="1401"/>
      <c r="J72" s="1401"/>
      <c r="K72" s="1401"/>
      <c r="L72" s="1401"/>
      <c r="M72" s="1401"/>
      <c r="N72" s="1401"/>
      <c r="O72" s="1401"/>
      <c r="P72" s="1401"/>
      <c r="Q72" s="1401"/>
      <c r="R72" s="1401"/>
      <c r="S72" s="1401"/>
      <c r="CM72" s="1373"/>
      <c r="CN72" s="1372" t="s">
        <v>2147</v>
      </c>
      <c r="CO72" s="1372" t="s">
        <v>1905</v>
      </c>
      <c r="CP72" s="1372" t="s">
        <v>1906</v>
      </c>
      <c r="CQ72" s="1372" t="s">
        <v>2148</v>
      </c>
      <c r="CR72" s="1372" t="s">
        <v>2148</v>
      </c>
      <c r="CS72" s="1372" t="s">
        <v>1908</v>
      </c>
      <c r="CT72" s="1372" t="s">
        <v>1909</v>
      </c>
      <c r="CU72" s="1372" t="s">
        <v>1910</v>
      </c>
      <c r="CV72" s="1376" t="s">
        <v>1911</v>
      </c>
    </row>
    <row r="73" spans="1:100" ht="15.75">
      <c r="A73" s="1400"/>
      <c r="B73" s="1401"/>
      <c r="C73" s="1402" t="s">
        <v>2149</v>
      </c>
      <c r="D73" s="1401"/>
      <c r="E73" s="1401"/>
      <c r="F73" s="1401"/>
      <c r="G73" s="1401"/>
      <c r="H73" s="1401"/>
      <c r="I73" s="1401"/>
      <c r="J73" s="1401"/>
      <c r="K73" s="1401"/>
      <c r="L73" s="1401"/>
      <c r="M73" s="1401"/>
      <c r="N73" s="1401"/>
      <c r="O73" s="1401"/>
      <c r="P73" s="1401"/>
      <c r="Q73" s="1401"/>
      <c r="R73" s="1401"/>
      <c r="S73" s="1401"/>
      <c r="CM73" s="1373"/>
      <c r="CN73" s="1372" t="s">
        <v>2150</v>
      </c>
      <c r="CO73" s="1372" t="s">
        <v>1905</v>
      </c>
      <c r="CP73" s="1372" t="s">
        <v>1906</v>
      </c>
      <c r="CQ73" s="1372" t="s">
        <v>2151</v>
      </c>
      <c r="CR73" s="1372" t="s">
        <v>2151</v>
      </c>
      <c r="CS73" s="1372" t="s">
        <v>1908</v>
      </c>
      <c r="CT73" s="1372" t="s">
        <v>1909</v>
      </c>
      <c r="CU73" s="1372" t="s">
        <v>1910</v>
      </c>
      <c r="CV73" s="1376" t="s">
        <v>1911</v>
      </c>
    </row>
    <row r="74" spans="1:100" ht="15.75">
      <c r="A74" s="1400"/>
      <c r="B74" s="1401"/>
      <c r="C74" s="1402" t="s">
        <v>2152</v>
      </c>
      <c r="D74" s="1401"/>
      <c r="E74" s="1401"/>
      <c r="F74" s="1401"/>
      <c r="G74" s="1401"/>
      <c r="H74" s="1401"/>
      <c r="I74" s="1401"/>
      <c r="J74" s="1401"/>
      <c r="K74" s="1401"/>
      <c r="L74" s="1401"/>
      <c r="M74" s="1401"/>
      <c r="N74" s="1401"/>
      <c r="O74" s="1401"/>
      <c r="P74" s="1401"/>
      <c r="Q74" s="1401"/>
      <c r="R74" s="1401"/>
      <c r="S74" s="1401"/>
      <c r="CM74" s="1373"/>
      <c r="CN74" s="1372" t="s">
        <v>2153</v>
      </c>
      <c r="CO74" s="1372" t="s">
        <v>1905</v>
      </c>
      <c r="CP74" s="1372" t="s">
        <v>1906</v>
      </c>
      <c r="CQ74" s="1372" t="s">
        <v>2154</v>
      </c>
      <c r="CR74" s="1372" t="s">
        <v>2154</v>
      </c>
      <c r="CS74" s="1372" t="s">
        <v>1908</v>
      </c>
      <c r="CT74" s="1372" t="s">
        <v>1909</v>
      </c>
      <c r="CU74" s="1372" t="s">
        <v>1910</v>
      </c>
      <c r="CV74" s="1376" t="s">
        <v>1911</v>
      </c>
    </row>
    <row r="75" spans="1:100" ht="15.75">
      <c r="A75" s="1400"/>
      <c r="B75" s="1401"/>
      <c r="C75" s="1402" t="s">
        <v>2155</v>
      </c>
      <c r="D75" s="1401"/>
      <c r="E75" s="1401"/>
      <c r="F75" s="1401"/>
      <c r="G75" s="1401"/>
      <c r="H75" s="1401"/>
      <c r="I75" s="1401"/>
      <c r="J75" s="1401"/>
      <c r="K75" s="1401"/>
      <c r="L75" s="1401"/>
      <c r="M75" s="1401"/>
      <c r="N75" s="1401"/>
      <c r="O75" s="1401"/>
      <c r="P75" s="1401"/>
      <c r="Q75" s="1401"/>
      <c r="R75" s="1401"/>
      <c r="S75" s="1401"/>
      <c r="CM75" s="1373"/>
      <c r="CN75" s="1372" t="s">
        <v>2156</v>
      </c>
      <c r="CO75" s="1372" t="s">
        <v>1905</v>
      </c>
      <c r="CP75" s="1372" t="s">
        <v>1906</v>
      </c>
      <c r="CQ75" s="1372" t="s">
        <v>2157</v>
      </c>
      <c r="CR75" s="1372" t="s">
        <v>2157</v>
      </c>
      <c r="CS75" s="1372" t="s">
        <v>1908</v>
      </c>
      <c r="CT75" s="1372" t="s">
        <v>1909</v>
      </c>
      <c r="CU75" s="1372" t="s">
        <v>1910</v>
      </c>
      <c r="CV75" s="1376" t="s">
        <v>1911</v>
      </c>
    </row>
    <row r="76" spans="1:100" ht="15.75">
      <c r="A76" s="1400"/>
      <c r="B76" s="1401"/>
      <c r="C76" s="1402" t="s">
        <v>2158</v>
      </c>
      <c r="D76" s="1401"/>
      <c r="E76" s="1401"/>
      <c r="F76" s="1401"/>
      <c r="G76" s="1401"/>
      <c r="H76" s="1401"/>
      <c r="I76" s="1401"/>
      <c r="J76" s="1401"/>
      <c r="K76" s="1401"/>
      <c r="L76" s="1401"/>
      <c r="M76" s="1401"/>
      <c r="N76" s="1401"/>
      <c r="O76" s="1401"/>
      <c r="P76" s="1401"/>
      <c r="Q76" s="1401"/>
      <c r="R76" s="1401"/>
      <c r="S76" s="1401"/>
      <c r="CM76" s="1373"/>
      <c r="CN76" s="1372" t="s">
        <v>2159</v>
      </c>
      <c r="CO76" s="1372" t="s">
        <v>1905</v>
      </c>
      <c r="CP76" s="1372" t="s">
        <v>1906</v>
      </c>
      <c r="CQ76" s="1372" t="s">
        <v>2160</v>
      </c>
      <c r="CR76" s="1372" t="s">
        <v>2160</v>
      </c>
      <c r="CS76" s="1372" t="s">
        <v>1908</v>
      </c>
      <c r="CT76" s="1372" t="s">
        <v>1909</v>
      </c>
      <c r="CU76" s="1372" t="s">
        <v>1910</v>
      </c>
      <c r="CV76" s="1376" t="s">
        <v>1911</v>
      </c>
    </row>
    <row r="77" spans="1:100" ht="15.75">
      <c r="A77" s="1400"/>
      <c r="B77" s="1401"/>
      <c r="C77" s="1402" t="s">
        <v>2161</v>
      </c>
      <c r="D77" s="1401"/>
      <c r="E77" s="1401"/>
      <c r="F77" s="1401"/>
      <c r="G77" s="1401"/>
      <c r="H77" s="1401"/>
      <c r="I77" s="1401"/>
      <c r="J77" s="1401"/>
      <c r="K77" s="1401"/>
      <c r="L77" s="1401"/>
      <c r="M77" s="1401"/>
      <c r="N77" s="1401"/>
      <c r="O77" s="1401"/>
      <c r="P77" s="1401"/>
      <c r="Q77" s="1401"/>
      <c r="R77" s="1401"/>
      <c r="S77" s="1401"/>
      <c r="CM77" s="1373"/>
      <c r="CN77" s="1372" t="s">
        <v>2162</v>
      </c>
      <c r="CO77" s="1372" t="s">
        <v>1905</v>
      </c>
      <c r="CP77" s="1372" t="s">
        <v>1906</v>
      </c>
      <c r="CQ77" s="1372" t="s">
        <v>752</v>
      </c>
      <c r="CR77" s="1372" t="s">
        <v>752</v>
      </c>
      <c r="CS77" s="1372" t="s">
        <v>1908</v>
      </c>
      <c r="CT77" s="1372" t="s">
        <v>1909</v>
      </c>
      <c r="CU77" s="1372" t="s">
        <v>1910</v>
      </c>
      <c r="CV77" s="1376" t="s">
        <v>1911</v>
      </c>
    </row>
    <row r="78" spans="1:100">
      <c r="CM78" s="1373"/>
      <c r="CN78" s="1372" t="s">
        <v>2163</v>
      </c>
      <c r="CO78" s="1372" t="s">
        <v>1905</v>
      </c>
      <c r="CP78" s="1372" t="s">
        <v>1906</v>
      </c>
      <c r="CQ78" s="1372" t="s">
        <v>2164</v>
      </c>
      <c r="CR78" s="1372" t="s">
        <v>2164</v>
      </c>
      <c r="CS78" s="1372" t="s">
        <v>1908</v>
      </c>
      <c r="CT78" s="1372" t="s">
        <v>1909</v>
      </c>
      <c r="CU78" s="1372" t="s">
        <v>1910</v>
      </c>
      <c r="CV78" s="1376" t="s">
        <v>1911</v>
      </c>
    </row>
    <row r="79" spans="1:100">
      <c r="CM79" s="1373"/>
      <c r="CN79" s="1372" t="s">
        <v>2165</v>
      </c>
      <c r="CO79" s="1372" t="s">
        <v>1905</v>
      </c>
      <c r="CP79" s="1372" t="s">
        <v>1906</v>
      </c>
      <c r="CQ79" s="1372" t="s">
        <v>2166</v>
      </c>
      <c r="CR79" s="1372" t="s">
        <v>2167</v>
      </c>
      <c r="CS79" s="1372" t="s">
        <v>1908</v>
      </c>
      <c r="CT79" s="1372" t="s">
        <v>1909</v>
      </c>
      <c r="CU79" s="1372" t="s">
        <v>1910</v>
      </c>
      <c r="CV79" s="1376" t="s">
        <v>1911</v>
      </c>
    </row>
    <row r="80" spans="1:100" ht="21">
      <c r="A80" s="2655" t="s">
        <v>2168</v>
      </c>
      <c r="B80" s="2655"/>
      <c r="C80" s="2655"/>
      <c r="D80" s="2655"/>
      <c r="E80" s="2655"/>
      <c r="F80" s="2655"/>
      <c r="G80" s="2655"/>
      <c r="H80" s="2655"/>
      <c r="I80" s="2655"/>
      <c r="J80" s="2655"/>
      <c r="K80" s="2655"/>
      <c r="L80" s="2655"/>
      <c r="M80" s="2655"/>
      <c r="N80" s="2655"/>
      <c r="O80" s="2655"/>
      <c r="P80" s="2655"/>
      <c r="Q80" s="2655"/>
      <c r="R80" s="2655"/>
      <c r="S80" s="2655"/>
      <c r="CM80" s="1373"/>
      <c r="CN80" s="1372" t="s">
        <v>2169</v>
      </c>
      <c r="CO80" s="1372" t="s">
        <v>1905</v>
      </c>
      <c r="CP80" s="1372" t="s">
        <v>1906</v>
      </c>
      <c r="CQ80" s="1372" t="s">
        <v>2170</v>
      </c>
      <c r="CR80" s="1372" t="s">
        <v>2170</v>
      </c>
      <c r="CS80" s="1372" t="s">
        <v>1908</v>
      </c>
      <c r="CT80" s="1372" t="s">
        <v>1909</v>
      </c>
      <c r="CU80" s="1372" t="s">
        <v>1910</v>
      </c>
      <c r="CV80" s="1376" t="s">
        <v>1911</v>
      </c>
    </row>
    <row r="81" spans="1:100" ht="15.75">
      <c r="A81" s="1403" t="s">
        <v>2171</v>
      </c>
      <c r="B81" s="1403" t="s">
        <v>2172</v>
      </c>
      <c r="C81" s="1403" t="s">
        <v>2173</v>
      </c>
      <c r="D81" s="1403" t="s">
        <v>2174</v>
      </c>
      <c r="CM81" s="1373"/>
      <c r="CN81" s="1372" t="s">
        <v>2175</v>
      </c>
      <c r="CO81" s="1372" t="s">
        <v>1905</v>
      </c>
      <c r="CP81" s="1372" t="s">
        <v>1906</v>
      </c>
      <c r="CQ81" s="1372" t="s">
        <v>2176</v>
      </c>
      <c r="CR81" s="1372" t="s">
        <v>2176</v>
      </c>
      <c r="CS81" s="1372" t="s">
        <v>1908</v>
      </c>
      <c r="CT81" s="1372" t="s">
        <v>1909</v>
      </c>
      <c r="CU81" s="1372" t="s">
        <v>1910</v>
      </c>
      <c r="CV81" s="1376" t="s">
        <v>1911</v>
      </c>
    </row>
    <row r="82" spans="1:100">
      <c r="A82" s="1404">
        <v>1</v>
      </c>
      <c r="B82" s="1405" t="s">
        <v>2177</v>
      </c>
      <c r="C82" s="1405" t="s">
        <v>2178</v>
      </c>
      <c r="D82" s="1405" t="s">
        <v>2179</v>
      </c>
      <c r="CM82" s="1373"/>
      <c r="CN82" s="1372" t="s">
        <v>2180</v>
      </c>
      <c r="CO82" s="1372" t="s">
        <v>1905</v>
      </c>
      <c r="CP82" s="1372" t="s">
        <v>1906</v>
      </c>
      <c r="CQ82" s="1372" t="s">
        <v>2181</v>
      </c>
      <c r="CR82" s="1372" t="s">
        <v>2181</v>
      </c>
      <c r="CS82" s="1372" t="s">
        <v>1908</v>
      </c>
      <c r="CT82" s="1372" t="s">
        <v>1909</v>
      </c>
      <c r="CU82" s="1372" t="s">
        <v>1910</v>
      </c>
      <c r="CV82" s="1376" t="s">
        <v>1911</v>
      </c>
    </row>
    <row r="83" spans="1:100">
      <c r="A83" s="1404">
        <v>2</v>
      </c>
      <c r="B83" s="1405" t="s">
        <v>2182</v>
      </c>
      <c r="C83" s="1405" t="s">
        <v>2178</v>
      </c>
      <c r="D83" s="1405" t="s">
        <v>2183</v>
      </c>
      <c r="CM83" s="1373"/>
      <c r="CN83" s="1372" t="s">
        <v>2184</v>
      </c>
      <c r="CO83" s="1372" t="s">
        <v>1905</v>
      </c>
      <c r="CP83" s="1372" t="s">
        <v>1906</v>
      </c>
      <c r="CQ83" s="1372" t="s">
        <v>753</v>
      </c>
      <c r="CR83" s="1372" t="s">
        <v>753</v>
      </c>
      <c r="CS83" s="1372" t="s">
        <v>1908</v>
      </c>
      <c r="CT83" s="1372" t="s">
        <v>1909</v>
      </c>
      <c r="CU83" s="1372" t="s">
        <v>1910</v>
      </c>
      <c r="CV83" s="1376" t="s">
        <v>1911</v>
      </c>
    </row>
    <row r="84" spans="1:100">
      <c r="A84" s="1404">
        <v>3</v>
      </c>
      <c r="B84" s="1405" t="s">
        <v>2185</v>
      </c>
      <c r="C84" s="1405" t="s">
        <v>2178</v>
      </c>
      <c r="D84" s="1405" t="s">
        <v>2186</v>
      </c>
      <c r="CM84" s="1373"/>
      <c r="CN84" s="1372" t="s">
        <v>2187</v>
      </c>
      <c r="CO84" s="1372" t="s">
        <v>1905</v>
      </c>
      <c r="CP84" s="1372" t="s">
        <v>1906</v>
      </c>
      <c r="CQ84" s="1372" t="s">
        <v>2188</v>
      </c>
      <c r="CR84" s="1372" t="s">
        <v>2188</v>
      </c>
      <c r="CS84" s="1372" t="s">
        <v>1980</v>
      </c>
      <c r="CT84" s="1372" t="s">
        <v>1981</v>
      </c>
      <c r="CU84" s="1372" t="s">
        <v>1910</v>
      </c>
      <c r="CV84" s="1376" t="s">
        <v>1982</v>
      </c>
    </row>
    <row r="85" spans="1:100">
      <c r="A85" s="1404">
        <v>4</v>
      </c>
      <c r="B85" s="1405" t="s">
        <v>2189</v>
      </c>
      <c r="C85" s="1405" t="s">
        <v>2178</v>
      </c>
      <c r="D85" s="1405" t="s">
        <v>2190</v>
      </c>
      <c r="CM85" s="1373"/>
      <c r="CN85" s="1372" t="s">
        <v>2191</v>
      </c>
      <c r="CO85" s="1372" t="s">
        <v>1905</v>
      </c>
      <c r="CP85" s="1372" t="s">
        <v>1906</v>
      </c>
      <c r="CQ85" s="1372" t="s">
        <v>754</v>
      </c>
      <c r="CR85" s="1372" t="s">
        <v>754</v>
      </c>
      <c r="CS85" s="1372" t="s">
        <v>1980</v>
      </c>
      <c r="CT85" s="1372" t="s">
        <v>1981</v>
      </c>
      <c r="CU85" s="1372" t="s">
        <v>1910</v>
      </c>
      <c r="CV85" s="1376" t="s">
        <v>1982</v>
      </c>
    </row>
    <row r="86" spans="1:100">
      <c r="A86" s="1404">
        <v>5</v>
      </c>
      <c r="B86" s="1405" t="s">
        <v>2192</v>
      </c>
      <c r="C86" s="1405" t="s">
        <v>2178</v>
      </c>
      <c r="D86" s="1405" t="s">
        <v>2193</v>
      </c>
      <c r="CM86" s="1373"/>
      <c r="CN86" s="1372" t="s">
        <v>2194</v>
      </c>
      <c r="CO86" s="1372" t="s">
        <v>1905</v>
      </c>
      <c r="CP86" s="1372" t="s">
        <v>1906</v>
      </c>
      <c r="CQ86" s="1372" t="s">
        <v>755</v>
      </c>
      <c r="CR86" s="1372" t="s">
        <v>755</v>
      </c>
      <c r="CS86" s="1372" t="s">
        <v>1908</v>
      </c>
      <c r="CT86" s="1372" t="s">
        <v>1909</v>
      </c>
      <c r="CU86" s="1372" t="s">
        <v>1910</v>
      </c>
      <c r="CV86" s="1376" t="s">
        <v>1911</v>
      </c>
    </row>
    <row r="87" spans="1:100">
      <c r="A87" s="1404">
        <v>6</v>
      </c>
      <c r="B87" s="1405" t="s">
        <v>2195</v>
      </c>
      <c r="C87" s="1405" t="s">
        <v>2196</v>
      </c>
      <c r="D87" s="1405" t="s">
        <v>2197</v>
      </c>
      <c r="CM87" s="1373"/>
      <c r="CN87" s="1372" t="s">
        <v>2198</v>
      </c>
      <c r="CO87" s="1372" t="s">
        <v>1905</v>
      </c>
      <c r="CP87" s="1372" t="s">
        <v>1906</v>
      </c>
      <c r="CQ87" s="1372" t="s">
        <v>756</v>
      </c>
      <c r="CR87" s="1372" t="s">
        <v>756</v>
      </c>
      <c r="CS87" s="1372" t="s">
        <v>1908</v>
      </c>
      <c r="CT87" s="1372" t="s">
        <v>1909</v>
      </c>
      <c r="CU87" s="1372" t="s">
        <v>1910</v>
      </c>
      <c r="CV87" s="1376" t="s">
        <v>1911</v>
      </c>
    </row>
    <row r="88" spans="1:100">
      <c r="A88" s="1404">
        <v>7</v>
      </c>
      <c r="B88" s="1405" t="s">
        <v>2199</v>
      </c>
      <c r="C88" s="1405" t="s">
        <v>2200</v>
      </c>
      <c r="D88" s="1405" t="s">
        <v>2201</v>
      </c>
      <c r="CM88" s="1373"/>
      <c r="CN88" s="1372" t="s">
        <v>2202</v>
      </c>
      <c r="CO88" s="1372" t="s">
        <v>1905</v>
      </c>
      <c r="CP88" s="1372" t="s">
        <v>1906</v>
      </c>
      <c r="CQ88" s="1372" t="s">
        <v>2203</v>
      </c>
      <c r="CR88" s="1372" t="s">
        <v>2204</v>
      </c>
      <c r="CS88" s="1372" t="s">
        <v>1908</v>
      </c>
      <c r="CT88" s="1372" t="s">
        <v>1909</v>
      </c>
      <c r="CU88" s="1372" t="s">
        <v>1910</v>
      </c>
      <c r="CV88" s="1376" t="s">
        <v>1911</v>
      </c>
    </row>
    <row r="89" spans="1:100">
      <c r="A89" s="1404">
        <v>8</v>
      </c>
      <c r="B89" s="1405" t="s">
        <v>2205</v>
      </c>
      <c r="C89" s="1405" t="s">
        <v>2206</v>
      </c>
      <c r="D89" s="1405" t="s">
        <v>2207</v>
      </c>
      <c r="CM89" s="1373"/>
      <c r="CN89" s="1372" t="s">
        <v>2208</v>
      </c>
      <c r="CO89" s="1372" t="s">
        <v>1905</v>
      </c>
      <c r="CP89" s="1372" t="s">
        <v>1906</v>
      </c>
      <c r="CQ89" s="1372" t="s">
        <v>2209</v>
      </c>
      <c r="CR89" s="1372" t="s">
        <v>2209</v>
      </c>
      <c r="CS89" s="1372" t="s">
        <v>1908</v>
      </c>
      <c r="CT89" s="1372" t="s">
        <v>1909</v>
      </c>
      <c r="CU89" s="1372" t="s">
        <v>1910</v>
      </c>
      <c r="CV89" s="1376" t="s">
        <v>1911</v>
      </c>
    </row>
    <row r="90" spans="1:100">
      <c r="A90" s="1404">
        <v>9</v>
      </c>
      <c r="B90" s="1405" t="s">
        <v>2210</v>
      </c>
      <c r="C90" s="1405" t="s">
        <v>2211</v>
      </c>
      <c r="D90" s="1405" t="s">
        <v>2212</v>
      </c>
      <c r="CM90" s="1373"/>
      <c r="CN90" s="1372" t="s">
        <v>2213</v>
      </c>
      <c r="CO90" s="1372" t="s">
        <v>1905</v>
      </c>
      <c r="CP90" s="1372" t="s">
        <v>1906</v>
      </c>
      <c r="CQ90" s="1372" t="s">
        <v>2214</v>
      </c>
      <c r="CR90" s="1372" t="s">
        <v>2215</v>
      </c>
      <c r="CS90" s="1372" t="s">
        <v>1908</v>
      </c>
      <c r="CT90" s="1372" t="s">
        <v>1909</v>
      </c>
      <c r="CU90" s="1372" t="s">
        <v>1910</v>
      </c>
      <c r="CV90" s="1376" t="s">
        <v>1911</v>
      </c>
    </row>
    <row r="91" spans="1:100">
      <c r="A91" s="1404">
        <v>10</v>
      </c>
      <c r="B91" s="1405" t="s">
        <v>2216</v>
      </c>
      <c r="C91" s="1405" t="s">
        <v>2217</v>
      </c>
      <c r="D91" s="1405" t="s">
        <v>2218</v>
      </c>
      <c r="CM91" s="1373"/>
      <c r="CN91" s="1372" t="s">
        <v>2219</v>
      </c>
      <c r="CO91" s="1372" t="s">
        <v>1905</v>
      </c>
      <c r="CP91" s="1372" t="s">
        <v>1906</v>
      </c>
      <c r="CQ91" s="1372" t="s">
        <v>2220</v>
      </c>
      <c r="CR91" s="1372" t="s">
        <v>2220</v>
      </c>
      <c r="CS91" s="1372" t="s">
        <v>1908</v>
      </c>
      <c r="CT91" s="1372" t="s">
        <v>1909</v>
      </c>
      <c r="CU91" s="1372" t="s">
        <v>1910</v>
      </c>
      <c r="CV91" s="1376" t="s">
        <v>1911</v>
      </c>
    </row>
    <row r="92" spans="1:100">
      <c r="CM92" s="1373"/>
      <c r="CN92" s="1372" t="s">
        <v>2221</v>
      </c>
      <c r="CO92" s="1372" t="s">
        <v>1905</v>
      </c>
      <c r="CP92" s="1372" t="s">
        <v>1906</v>
      </c>
      <c r="CQ92" s="1372" t="s">
        <v>2222</v>
      </c>
      <c r="CR92" s="1372" t="s">
        <v>2222</v>
      </c>
      <c r="CS92" s="1372" t="s">
        <v>1908</v>
      </c>
      <c r="CT92" s="1372" t="s">
        <v>1909</v>
      </c>
      <c r="CU92" s="1372" t="s">
        <v>1910</v>
      </c>
      <c r="CV92" s="1376" t="s">
        <v>1911</v>
      </c>
    </row>
    <row r="93" spans="1:100">
      <c r="CM93" s="1373"/>
      <c r="CN93" s="1372" t="s">
        <v>2223</v>
      </c>
      <c r="CO93" s="1372" t="s">
        <v>1905</v>
      </c>
      <c r="CP93" s="1372" t="s">
        <v>1906</v>
      </c>
      <c r="CQ93" s="1372" t="s">
        <v>2224</v>
      </c>
      <c r="CR93" s="1372" t="s">
        <v>2224</v>
      </c>
      <c r="CS93" s="1372" t="s">
        <v>1908</v>
      </c>
      <c r="CT93" s="1372" t="s">
        <v>1909</v>
      </c>
      <c r="CU93" s="1372" t="s">
        <v>1910</v>
      </c>
      <c r="CV93" s="1376" t="s">
        <v>1911</v>
      </c>
    </row>
    <row r="94" spans="1:100" ht="21">
      <c r="A94" s="2655" t="s">
        <v>2225</v>
      </c>
      <c r="B94" s="2655"/>
      <c r="C94" s="2655"/>
      <c r="D94" s="2655"/>
      <c r="E94" s="2655"/>
      <c r="F94" s="2655"/>
      <c r="G94" s="2655"/>
      <c r="H94" s="2655"/>
      <c r="I94" s="2655"/>
      <c r="J94" s="2655"/>
      <c r="K94" s="2655"/>
      <c r="L94" s="2655"/>
      <c r="M94" s="2655"/>
      <c r="N94" s="2655"/>
      <c r="O94" s="2655"/>
      <c r="P94" s="2655"/>
      <c r="Q94" s="2655"/>
      <c r="R94" s="2655"/>
      <c r="S94" s="2655"/>
      <c r="CM94" s="1373"/>
      <c r="CN94" s="1372" t="s">
        <v>2226</v>
      </c>
      <c r="CO94" s="1372" t="s">
        <v>1905</v>
      </c>
      <c r="CP94" s="1372" t="s">
        <v>1906</v>
      </c>
      <c r="CQ94" s="1372" t="s">
        <v>2227</v>
      </c>
      <c r="CR94" s="1372" t="s">
        <v>2228</v>
      </c>
      <c r="CS94" s="1372" t="s">
        <v>1908</v>
      </c>
      <c r="CT94" s="1372" t="s">
        <v>1909</v>
      </c>
      <c r="CU94" s="1372" t="s">
        <v>1910</v>
      </c>
      <c r="CV94" s="1376" t="s">
        <v>1911</v>
      </c>
    </row>
    <row r="95" spans="1:100">
      <c r="A95" s="1406"/>
      <c r="B95" s="1407"/>
      <c r="C95" s="1407" t="s">
        <v>2229</v>
      </c>
      <c r="D95" s="1407"/>
      <c r="E95" s="1407"/>
      <c r="F95" s="1407"/>
      <c r="G95" s="1407"/>
      <c r="H95" s="1407"/>
      <c r="I95" s="1407"/>
      <c r="J95" s="1407"/>
      <c r="K95" s="1407"/>
      <c r="L95" s="1407"/>
      <c r="M95" s="1407"/>
      <c r="N95" s="1407"/>
      <c r="O95" s="1407"/>
      <c r="P95" s="1407"/>
      <c r="Q95" s="1407"/>
      <c r="R95" s="1407"/>
      <c r="S95" s="1407"/>
      <c r="CM95" s="1373"/>
      <c r="CN95" s="1372" t="s">
        <v>2230</v>
      </c>
      <c r="CO95" s="1372" t="s">
        <v>1905</v>
      </c>
      <c r="CP95" s="1372" t="s">
        <v>1906</v>
      </c>
      <c r="CQ95" s="1372" t="s">
        <v>2231</v>
      </c>
      <c r="CR95" s="1372" t="s">
        <v>2231</v>
      </c>
      <c r="CS95" s="1372" t="s">
        <v>1908</v>
      </c>
      <c r="CT95" s="1372" t="s">
        <v>1909</v>
      </c>
      <c r="CU95" s="1372" t="s">
        <v>1910</v>
      </c>
      <c r="CV95" s="1376" t="s">
        <v>1911</v>
      </c>
    </row>
    <row r="96" spans="1:100">
      <c r="A96" s="1406"/>
      <c r="B96" s="1407"/>
      <c r="C96" s="1407" t="s">
        <v>2232</v>
      </c>
      <c r="D96" s="1407"/>
      <c r="E96" s="1407"/>
      <c r="F96" s="1407"/>
      <c r="G96" s="1407"/>
      <c r="H96" s="1407"/>
      <c r="I96" s="1407"/>
      <c r="J96" s="1407"/>
      <c r="K96" s="1407"/>
      <c r="L96" s="1407"/>
      <c r="M96" s="1407"/>
      <c r="N96" s="1407"/>
      <c r="O96" s="1407"/>
      <c r="P96" s="1407"/>
      <c r="Q96" s="1407"/>
      <c r="R96" s="1407"/>
      <c r="S96" s="1407"/>
      <c r="CM96" s="1373"/>
      <c r="CN96" s="1372" t="s">
        <v>2233</v>
      </c>
      <c r="CO96" s="1372" t="s">
        <v>1905</v>
      </c>
      <c r="CP96" s="1372" t="s">
        <v>1906</v>
      </c>
      <c r="CQ96" s="1372" t="s">
        <v>757</v>
      </c>
      <c r="CR96" s="1372" t="s">
        <v>757</v>
      </c>
      <c r="CS96" s="1372" t="s">
        <v>1908</v>
      </c>
      <c r="CT96" s="1372" t="s">
        <v>1909</v>
      </c>
      <c r="CU96" s="1372" t="s">
        <v>1910</v>
      </c>
      <c r="CV96" s="1376" t="s">
        <v>1911</v>
      </c>
    </row>
    <row r="97" spans="1:100">
      <c r="A97" s="1406"/>
      <c r="B97" s="1407"/>
      <c r="C97" s="1407" t="s">
        <v>2234</v>
      </c>
      <c r="D97" s="1407"/>
      <c r="E97" s="1407"/>
      <c r="F97" s="1407"/>
      <c r="G97" s="1407"/>
      <c r="H97" s="1407"/>
      <c r="I97" s="1407"/>
      <c r="J97" s="1407"/>
      <c r="K97" s="1407"/>
      <c r="L97" s="1407"/>
      <c r="M97" s="1407"/>
      <c r="N97" s="1407"/>
      <c r="O97" s="1407"/>
      <c r="P97" s="1407"/>
      <c r="Q97" s="1407"/>
      <c r="R97" s="1407"/>
      <c r="S97" s="1407"/>
      <c r="CM97" s="1373"/>
      <c r="CN97" s="1372" t="s">
        <v>2235</v>
      </c>
      <c r="CO97" s="1372" t="s">
        <v>1905</v>
      </c>
      <c r="CP97" s="1372" t="s">
        <v>1906</v>
      </c>
      <c r="CQ97" s="1372" t="s">
        <v>2236</v>
      </c>
      <c r="CR97" s="1372" t="s">
        <v>2236</v>
      </c>
      <c r="CS97" s="1372" t="s">
        <v>1980</v>
      </c>
      <c r="CT97" s="1372" t="s">
        <v>1981</v>
      </c>
      <c r="CU97" s="1372" t="s">
        <v>1910</v>
      </c>
      <c r="CV97" s="1376" t="s">
        <v>1982</v>
      </c>
    </row>
    <row r="98" spans="1:100">
      <c r="A98" s="1406"/>
      <c r="B98" s="1407"/>
      <c r="C98" s="1407" t="s">
        <v>2237</v>
      </c>
      <c r="D98" s="1407"/>
      <c r="E98" s="1407"/>
      <c r="F98" s="1407"/>
      <c r="G98" s="1407"/>
      <c r="H98" s="1407"/>
      <c r="I98" s="1407"/>
      <c r="J98" s="1407"/>
      <c r="K98" s="1407"/>
      <c r="L98" s="1407"/>
      <c r="M98" s="1407"/>
      <c r="N98" s="1407"/>
      <c r="O98" s="1407"/>
      <c r="P98" s="1407"/>
      <c r="Q98" s="1407"/>
      <c r="R98" s="1407"/>
      <c r="S98" s="1407"/>
      <c r="CM98" s="1373"/>
      <c r="CN98" s="1372" t="s">
        <v>2238</v>
      </c>
      <c r="CO98" s="1372" t="s">
        <v>1905</v>
      </c>
      <c r="CP98" s="1372" t="s">
        <v>1906</v>
      </c>
      <c r="CQ98" s="1372" t="s">
        <v>2239</v>
      </c>
      <c r="CR98" s="1372" t="s">
        <v>2240</v>
      </c>
      <c r="CS98" s="1372" t="s">
        <v>1908</v>
      </c>
      <c r="CT98" s="1372" t="s">
        <v>1909</v>
      </c>
      <c r="CU98" s="1372" t="s">
        <v>1910</v>
      </c>
      <c r="CV98" s="1376" t="s">
        <v>1911</v>
      </c>
    </row>
    <row r="99" spans="1:100">
      <c r="A99" s="1406"/>
      <c r="B99" s="1407"/>
      <c r="C99" s="1407" t="s">
        <v>2241</v>
      </c>
      <c r="D99" s="1407"/>
      <c r="E99" s="1407"/>
      <c r="F99" s="1407"/>
      <c r="G99" s="1407"/>
      <c r="H99" s="1407"/>
      <c r="I99" s="1407"/>
      <c r="J99" s="1407"/>
      <c r="K99" s="1407"/>
      <c r="L99" s="1407"/>
      <c r="M99" s="1407"/>
      <c r="N99" s="1407"/>
      <c r="O99" s="1407"/>
      <c r="P99" s="1407"/>
      <c r="Q99" s="1407"/>
      <c r="R99" s="1407"/>
      <c r="S99" s="1407"/>
      <c r="CM99" s="1373"/>
      <c r="CN99" s="1372" t="s">
        <v>2242</v>
      </c>
      <c r="CO99" s="1372" t="s">
        <v>1905</v>
      </c>
      <c r="CP99" s="1372" t="s">
        <v>1906</v>
      </c>
      <c r="CQ99" s="1372" t="s">
        <v>2243</v>
      </c>
      <c r="CR99" s="1372" t="s">
        <v>2244</v>
      </c>
      <c r="CS99" s="1372" t="s">
        <v>1908</v>
      </c>
      <c r="CT99" s="1372" t="s">
        <v>1909</v>
      </c>
      <c r="CU99" s="1372" t="s">
        <v>1910</v>
      </c>
      <c r="CV99" s="1376" t="s">
        <v>1911</v>
      </c>
    </row>
    <row r="100" spans="1:100">
      <c r="A100" s="1406"/>
      <c r="B100" s="1407"/>
      <c r="C100" s="1407" t="s">
        <v>2245</v>
      </c>
      <c r="D100" s="1407"/>
      <c r="E100" s="1407"/>
      <c r="F100" s="1407"/>
      <c r="G100" s="1407"/>
      <c r="H100" s="1407"/>
      <c r="I100" s="1407"/>
      <c r="J100" s="1407"/>
      <c r="K100" s="1407"/>
      <c r="L100" s="1407"/>
      <c r="M100" s="1407"/>
      <c r="N100" s="1407"/>
      <c r="O100" s="1407"/>
      <c r="P100" s="1407"/>
      <c r="Q100" s="1407"/>
      <c r="R100" s="1407"/>
      <c r="S100" s="1407"/>
      <c r="CM100" s="1373"/>
      <c r="CN100" s="1372" t="s">
        <v>2246</v>
      </c>
      <c r="CO100" s="1372" t="s">
        <v>1905</v>
      </c>
      <c r="CP100" s="1372" t="s">
        <v>1906</v>
      </c>
      <c r="CQ100" s="1372" t="s">
        <v>2247</v>
      </c>
      <c r="CR100" s="1372" t="s">
        <v>2248</v>
      </c>
      <c r="CS100" s="1372" t="s">
        <v>1908</v>
      </c>
      <c r="CT100" s="1372" t="s">
        <v>1909</v>
      </c>
      <c r="CU100" s="1372" t="s">
        <v>1910</v>
      </c>
      <c r="CV100" s="1376" t="s">
        <v>1911</v>
      </c>
    </row>
    <row r="101" spans="1:100">
      <c r="CM101" s="1373"/>
      <c r="CN101" s="1372" t="s">
        <v>2249</v>
      </c>
      <c r="CO101" s="1372" t="s">
        <v>1905</v>
      </c>
      <c r="CP101" s="1372" t="s">
        <v>1906</v>
      </c>
      <c r="CQ101" s="1372" t="s">
        <v>2250</v>
      </c>
      <c r="CR101" s="1372" t="s">
        <v>2251</v>
      </c>
      <c r="CS101" s="1372" t="s">
        <v>1908</v>
      </c>
      <c r="CT101" s="1372" t="s">
        <v>1909</v>
      </c>
      <c r="CU101" s="1372" t="s">
        <v>1910</v>
      </c>
      <c r="CV101" s="1376" t="s">
        <v>1911</v>
      </c>
    </row>
    <row r="102" spans="1:100">
      <c r="CM102" s="1373"/>
      <c r="CN102" s="1372" t="s">
        <v>2252</v>
      </c>
      <c r="CO102" s="1372" t="s">
        <v>1905</v>
      </c>
      <c r="CP102" s="1372" t="s">
        <v>1906</v>
      </c>
      <c r="CQ102" s="1372" t="s">
        <v>2253</v>
      </c>
      <c r="CR102" s="1372" t="s">
        <v>2254</v>
      </c>
      <c r="CS102" s="1372" t="s">
        <v>1908</v>
      </c>
      <c r="CT102" s="1372" t="s">
        <v>1909</v>
      </c>
      <c r="CU102" s="1372" t="s">
        <v>1910</v>
      </c>
      <c r="CV102" s="1376" t="s">
        <v>1911</v>
      </c>
    </row>
    <row r="103" spans="1:100">
      <c r="CM103" s="1373"/>
      <c r="CN103" s="1372" t="s">
        <v>2255</v>
      </c>
      <c r="CO103" s="1372" t="s">
        <v>1905</v>
      </c>
      <c r="CP103" s="1372" t="s">
        <v>1906</v>
      </c>
      <c r="CQ103" s="1372" t="s">
        <v>2256</v>
      </c>
      <c r="CR103" s="1372" t="s">
        <v>2257</v>
      </c>
      <c r="CS103" s="1372" t="s">
        <v>1908</v>
      </c>
      <c r="CT103" s="1372" t="s">
        <v>1909</v>
      </c>
      <c r="CU103" s="1372" t="s">
        <v>1910</v>
      </c>
      <c r="CV103" s="1376" t="s">
        <v>1911</v>
      </c>
    </row>
    <row r="104" spans="1:100">
      <c r="CM104" s="1373"/>
      <c r="CN104" s="1372" t="s">
        <v>2258</v>
      </c>
      <c r="CO104" s="1372" t="s">
        <v>1905</v>
      </c>
      <c r="CP104" s="1372" t="s">
        <v>1906</v>
      </c>
      <c r="CQ104" s="1372" t="s">
        <v>2259</v>
      </c>
      <c r="CR104" s="1372" t="s">
        <v>2260</v>
      </c>
      <c r="CS104" s="1372" t="s">
        <v>1908</v>
      </c>
      <c r="CT104" s="1372" t="s">
        <v>1909</v>
      </c>
      <c r="CU104" s="1372" t="s">
        <v>1910</v>
      </c>
      <c r="CV104" s="1376" t="s">
        <v>1911</v>
      </c>
    </row>
    <row r="105" spans="1:100">
      <c r="CM105" s="1373"/>
      <c r="CN105" s="1372" t="s">
        <v>2261</v>
      </c>
      <c r="CO105" s="1372" t="s">
        <v>1905</v>
      </c>
      <c r="CP105" s="1372" t="s">
        <v>1906</v>
      </c>
      <c r="CQ105" s="1372" t="s">
        <v>2262</v>
      </c>
      <c r="CR105" s="1372" t="s">
        <v>2263</v>
      </c>
      <c r="CS105" s="1372" t="s">
        <v>1908</v>
      </c>
      <c r="CT105" s="1372" t="s">
        <v>1909</v>
      </c>
      <c r="CU105" s="1372" t="s">
        <v>1910</v>
      </c>
      <c r="CV105" s="1376" t="s">
        <v>1911</v>
      </c>
    </row>
    <row r="106" spans="1:100">
      <c r="CM106" s="1373"/>
      <c r="CN106" s="1372" t="s">
        <v>2264</v>
      </c>
      <c r="CO106" s="1372" t="s">
        <v>1905</v>
      </c>
      <c r="CP106" s="1372" t="s">
        <v>1906</v>
      </c>
      <c r="CQ106" s="1372" t="s">
        <v>2265</v>
      </c>
      <c r="CR106" s="1372" t="s">
        <v>2266</v>
      </c>
      <c r="CS106" s="1372" t="s">
        <v>1908</v>
      </c>
      <c r="CT106" s="1372" t="s">
        <v>1909</v>
      </c>
      <c r="CU106" s="1372" t="s">
        <v>1910</v>
      </c>
      <c r="CV106" s="1376" t="s">
        <v>1911</v>
      </c>
    </row>
    <row r="107" spans="1:100">
      <c r="CM107" s="1373"/>
      <c r="CN107" s="1372" t="s">
        <v>2267</v>
      </c>
      <c r="CO107" s="1372" t="s">
        <v>1905</v>
      </c>
      <c r="CP107" s="1372" t="s">
        <v>1906</v>
      </c>
      <c r="CQ107" s="1372" t="s">
        <v>2268</v>
      </c>
      <c r="CR107" s="1372" t="s">
        <v>2269</v>
      </c>
      <c r="CS107" s="1372" t="s">
        <v>1908</v>
      </c>
      <c r="CT107" s="1372" t="s">
        <v>1909</v>
      </c>
      <c r="CU107" s="1372" t="s">
        <v>1910</v>
      </c>
      <c r="CV107" s="1376" t="s">
        <v>1911</v>
      </c>
    </row>
    <row r="108" spans="1:100">
      <c r="CM108" s="1373"/>
      <c r="CN108" s="1372" t="s">
        <v>2270</v>
      </c>
      <c r="CO108" s="1372" t="s">
        <v>1905</v>
      </c>
      <c r="CP108" s="1372" t="s">
        <v>1906</v>
      </c>
      <c r="CQ108" s="1372" t="s">
        <v>2271</v>
      </c>
      <c r="CR108" s="1372" t="s">
        <v>2271</v>
      </c>
      <c r="CS108" s="1372" t="s">
        <v>1908</v>
      </c>
      <c r="CT108" s="1372" t="s">
        <v>1909</v>
      </c>
      <c r="CU108" s="1372" t="s">
        <v>1910</v>
      </c>
      <c r="CV108" s="1376" t="s">
        <v>1911</v>
      </c>
    </row>
    <row r="109" spans="1:100">
      <c r="CM109" s="1373"/>
      <c r="CN109" s="1372" t="s">
        <v>2272</v>
      </c>
      <c r="CO109" s="1372" t="s">
        <v>1905</v>
      </c>
      <c r="CP109" s="1372" t="s">
        <v>1906</v>
      </c>
      <c r="CQ109" s="1372" t="s">
        <v>2273</v>
      </c>
      <c r="CR109" s="1372" t="s">
        <v>2273</v>
      </c>
      <c r="CS109" s="1372" t="s">
        <v>1908</v>
      </c>
      <c r="CT109" s="1372" t="s">
        <v>1909</v>
      </c>
      <c r="CU109" s="1372" t="s">
        <v>1910</v>
      </c>
      <c r="CV109" s="1376" t="s">
        <v>1911</v>
      </c>
    </row>
    <row r="110" spans="1:100">
      <c r="CM110" s="1373"/>
      <c r="CN110" s="1372" t="s">
        <v>2274</v>
      </c>
      <c r="CO110" s="1372" t="s">
        <v>1905</v>
      </c>
      <c r="CP110" s="1372" t="s">
        <v>1906</v>
      </c>
      <c r="CQ110" s="1372" t="s">
        <v>2275</v>
      </c>
      <c r="CR110" s="1372" t="s">
        <v>2275</v>
      </c>
      <c r="CS110" s="1372" t="s">
        <v>1908</v>
      </c>
      <c r="CT110" s="1372" t="s">
        <v>1909</v>
      </c>
      <c r="CU110" s="1372" t="s">
        <v>1910</v>
      </c>
      <c r="CV110" s="1376" t="s">
        <v>1911</v>
      </c>
    </row>
    <row r="111" spans="1:100">
      <c r="CM111" s="1373"/>
      <c r="CN111" s="1372" t="s">
        <v>2276</v>
      </c>
      <c r="CO111" s="1372" t="s">
        <v>1905</v>
      </c>
      <c r="CP111" s="1372" t="s">
        <v>1906</v>
      </c>
      <c r="CQ111" s="1372" t="s">
        <v>2277</v>
      </c>
      <c r="CR111" s="1372" t="s">
        <v>2277</v>
      </c>
      <c r="CS111" s="1372" t="s">
        <v>1908</v>
      </c>
      <c r="CT111" s="1372" t="s">
        <v>1909</v>
      </c>
      <c r="CU111" s="1372" t="s">
        <v>1910</v>
      </c>
      <c r="CV111" s="1376" t="s">
        <v>1911</v>
      </c>
    </row>
    <row r="112" spans="1:100">
      <c r="CM112" s="1373"/>
      <c r="CN112" s="1372" t="s">
        <v>2278</v>
      </c>
      <c r="CO112" s="1372" t="s">
        <v>1905</v>
      </c>
      <c r="CP112" s="1372" t="s">
        <v>1906</v>
      </c>
      <c r="CQ112" s="1372" t="s">
        <v>2279</v>
      </c>
      <c r="CR112" s="1372" t="s">
        <v>2279</v>
      </c>
      <c r="CS112" s="1372" t="s">
        <v>1908</v>
      </c>
      <c r="CT112" s="1372" t="s">
        <v>1909</v>
      </c>
      <c r="CU112" s="1372" t="s">
        <v>1910</v>
      </c>
      <c r="CV112" s="1376" t="s">
        <v>1911</v>
      </c>
    </row>
    <row r="113" spans="91:100">
      <c r="CM113" s="1373"/>
      <c r="CN113" s="1372" t="s">
        <v>2280</v>
      </c>
      <c r="CO113" s="1372" t="s">
        <v>1905</v>
      </c>
      <c r="CP113" s="1372" t="s">
        <v>1906</v>
      </c>
      <c r="CQ113" s="1372" t="s">
        <v>2281</v>
      </c>
      <c r="CR113" s="1372" t="s">
        <v>2281</v>
      </c>
      <c r="CS113" s="1372" t="s">
        <v>1908</v>
      </c>
      <c r="CT113" s="1372" t="s">
        <v>1909</v>
      </c>
      <c r="CU113" s="1372" t="s">
        <v>1910</v>
      </c>
      <c r="CV113" s="1376" t="s">
        <v>1911</v>
      </c>
    </row>
    <row r="114" spans="91:100">
      <c r="CM114" s="1373"/>
      <c r="CN114" s="1372" t="s">
        <v>2282</v>
      </c>
      <c r="CO114" s="1372" t="s">
        <v>1905</v>
      </c>
      <c r="CP114" s="1372" t="s">
        <v>1906</v>
      </c>
      <c r="CQ114" s="1372" t="s">
        <v>2283</v>
      </c>
      <c r="CR114" s="1372" t="s">
        <v>2283</v>
      </c>
      <c r="CS114" s="1372" t="s">
        <v>1908</v>
      </c>
      <c r="CT114" s="1372" t="s">
        <v>1909</v>
      </c>
      <c r="CU114" s="1372" t="s">
        <v>1910</v>
      </c>
      <c r="CV114" s="1376" t="s">
        <v>1911</v>
      </c>
    </row>
    <row r="115" spans="91:100">
      <c r="CM115" s="1373"/>
      <c r="CN115" s="1372" t="s">
        <v>2284</v>
      </c>
      <c r="CO115" s="1372" t="s">
        <v>1905</v>
      </c>
      <c r="CP115" s="1372" t="s">
        <v>1906</v>
      </c>
      <c r="CQ115" s="1372" t="s">
        <v>2285</v>
      </c>
      <c r="CR115" s="1372" t="s">
        <v>2286</v>
      </c>
      <c r="CS115" s="1372" t="s">
        <v>1908</v>
      </c>
      <c r="CT115" s="1372" t="s">
        <v>1909</v>
      </c>
      <c r="CU115" s="1372" t="s">
        <v>1910</v>
      </c>
      <c r="CV115" s="1376" t="s">
        <v>1911</v>
      </c>
    </row>
    <row r="116" spans="91:100">
      <c r="CM116" s="1373"/>
      <c r="CN116" s="1372" t="s">
        <v>2287</v>
      </c>
      <c r="CO116" s="1372" t="s">
        <v>1905</v>
      </c>
      <c r="CP116" s="1372" t="s">
        <v>1906</v>
      </c>
      <c r="CQ116" s="1372" t="s">
        <v>2288</v>
      </c>
      <c r="CR116" s="1372" t="s">
        <v>2289</v>
      </c>
      <c r="CS116" s="1372" t="s">
        <v>1908</v>
      </c>
      <c r="CT116" s="1372" t="s">
        <v>1909</v>
      </c>
      <c r="CU116" s="1372" t="s">
        <v>1910</v>
      </c>
      <c r="CV116" s="1376" t="s">
        <v>1911</v>
      </c>
    </row>
    <row r="117" spans="91:100">
      <c r="CM117" s="1373"/>
      <c r="CN117" s="1372" t="s">
        <v>2290</v>
      </c>
      <c r="CO117" s="1372" t="s">
        <v>1905</v>
      </c>
      <c r="CP117" s="1372" t="s">
        <v>1906</v>
      </c>
      <c r="CQ117" s="1372" t="s">
        <v>2291</v>
      </c>
      <c r="CR117" s="1372" t="s">
        <v>2291</v>
      </c>
      <c r="CS117" s="1372" t="s">
        <v>1908</v>
      </c>
      <c r="CT117" s="1372" t="s">
        <v>1909</v>
      </c>
      <c r="CU117" s="1372" t="s">
        <v>1910</v>
      </c>
      <c r="CV117" s="1376" t="s">
        <v>1911</v>
      </c>
    </row>
    <row r="118" spans="91:100">
      <c r="CM118" s="1373"/>
      <c r="CN118" s="1372" t="s">
        <v>2292</v>
      </c>
      <c r="CO118" s="1372" t="s">
        <v>1905</v>
      </c>
      <c r="CP118" s="1372" t="s">
        <v>1906</v>
      </c>
      <c r="CQ118" s="1372" t="s">
        <v>2293</v>
      </c>
      <c r="CR118" s="1372" t="s">
        <v>2293</v>
      </c>
      <c r="CS118" s="1372" t="s">
        <v>1908</v>
      </c>
      <c r="CT118" s="1372" t="s">
        <v>1909</v>
      </c>
      <c r="CU118" s="1372" t="s">
        <v>1910</v>
      </c>
      <c r="CV118" s="1376" t="s">
        <v>1911</v>
      </c>
    </row>
    <row r="119" spans="91:100">
      <c r="CM119" s="1373"/>
      <c r="CN119" s="1372" t="s">
        <v>2294</v>
      </c>
      <c r="CO119" s="1372" t="s">
        <v>1905</v>
      </c>
      <c r="CP119" s="1372" t="s">
        <v>1906</v>
      </c>
      <c r="CQ119" s="1372" t="s">
        <v>2295</v>
      </c>
      <c r="CR119" s="1372" t="s">
        <v>2295</v>
      </c>
      <c r="CS119" s="1372" t="s">
        <v>1908</v>
      </c>
      <c r="CT119" s="1372" t="s">
        <v>1909</v>
      </c>
      <c r="CU119" s="1372" t="s">
        <v>1910</v>
      </c>
      <c r="CV119" s="1376" t="s">
        <v>1911</v>
      </c>
    </row>
    <row r="120" spans="91:100">
      <c r="CM120" s="1373"/>
      <c r="CN120" s="1372" t="s">
        <v>2296</v>
      </c>
      <c r="CO120" s="1372" t="s">
        <v>1905</v>
      </c>
      <c r="CP120" s="1372" t="s">
        <v>1906</v>
      </c>
      <c r="CQ120" s="1372" t="s">
        <v>2297</v>
      </c>
      <c r="CR120" s="1372" t="s">
        <v>2297</v>
      </c>
      <c r="CS120" s="1372" t="s">
        <v>1908</v>
      </c>
      <c r="CT120" s="1372" t="s">
        <v>1909</v>
      </c>
      <c r="CU120" s="1372" t="s">
        <v>1910</v>
      </c>
      <c r="CV120" s="1376" t="s">
        <v>1911</v>
      </c>
    </row>
    <row r="121" spans="91:100">
      <c r="CM121" s="1373"/>
      <c r="CN121" s="1372" t="s">
        <v>2298</v>
      </c>
      <c r="CO121" s="1372" t="s">
        <v>1905</v>
      </c>
      <c r="CP121" s="1372" t="s">
        <v>1906</v>
      </c>
      <c r="CQ121" s="1372" t="s">
        <v>758</v>
      </c>
      <c r="CR121" s="1372" t="s">
        <v>758</v>
      </c>
      <c r="CS121" s="1372" t="s">
        <v>1980</v>
      </c>
      <c r="CT121" s="1372" t="s">
        <v>1981</v>
      </c>
      <c r="CU121" s="1372" t="s">
        <v>1910</v>
      </c>
      <c r="CV121" s="1376" t="s">
        <v>1982</v>
      </c>
    </row>
    <row r="122" spans="91:100">
      <c r="CM122" s="1373"/>
      <c r="CN122" s="1372" t="s">
        <v>2299</v>
      </c>
      <c r="CO122" s="1372" t="s">
        <v>1905</v>
      </c>
      <c r="CP122" s="1372" t="s">
        <v>1906</v>
      </c>
      <c r="CQ122" s="1372" t="s">
        <v>759</v>
      </c>
      <c r="CR122" s="1372" t="s">
        <v>759</v>
      </c>
      <c r="CS122" s="1372" t="s">
        <v>1908</v>
      </c>
      <c r="CT122" s="1372" t="s">
        <v>1909</v>
      </c>
      <c r="CU122" s="1372" t="s">
        <v>1910</v>
      </c>
      <c r="CV122" s="1376" t="s">
        <v>1911</v>
      </c>
    </row>
    <row r="123" spans="91:100">
      <c r="CM123" s="1373"/>
      <c r="CN123" s="1372" t="s">
        <v>2300</v>
      </c>
      <c r="CO123" s="1372" t="s">
        <v>1905</v>
      </c>
      <c r="CP123" s="1372" t="s">
        <v>1906</v>
      </c>
      <c r="CQ123" s="1372" t="s">
        <v>2301</v>
      </c>
      <c r="CR123" s="1372" t="s">
        <v>2301</v>
      </c>
      <c r="CS123" s="1372" t="s">
        <v>1908</v>
      </c>
      <c r="CT123" s="1372" t="s">
        <v>1909</v>
      </c>
      <c r="CU123" s="1372" t="s">
        <v>1910</v>
      </c>
      <c r="CV123" s="1376" t="s">
        <v>1911</v>
      </c>
    </row>
    <row r="124" spans="91:100">
      <c r="CM124" s="1373"/>
      <c r="CN124" s="1372" t="s">
        <v>2302</v>
      </c>
      <c r="CO124" s="1372" t="s">
        <v>1905</v>
      </c>
      <c r="CP124" s="1372" t="s">
        <v>1906</v>
      </c>
      <c r="CQ124" s="1372" t="s">
        <v>760</v>
      </c>
      <c r="CR124" s="1372" t="s">
        <v>760</v>
      </c>
      <c r="CS124" s="1372" t="s">
        <v>1908</v>
      </c>
      <c r="CT124" s="1372" t="s">
        <v>1909</v>
      </c>
      <c r="CU124" s="1372" t="s">
        <v>1910</v>
      </c>
      <c r="CV124" s="1376" t="s">
        <v>1911</v>
      </c>
    </row>
    <row r="125" spans="91:100">
      <c r="CM125" s="1373"/>
      <c r="CN125" s="1372" t="s">
        <v>2303</v>
      </c>
      <c r="CO125" s="1372" t="s">
        <v>1905</v>
      </c>
      <c r="CP125" s="1372" t="s">
        <v>1906</v>
      </c>
      <c r="CQ125" s="1372" t="s">
        <v>2304</v>
      </c>
      <c r="CR125" s="1372" t="s">
        <v>2305</v>
      </c>
      <c r="CS125" s="1372" t="s">
        <v>1908</v>
      </c>
      <c r="CT125" s="1372" t="s">
        <v>1909</v>
      </c>
      <c r="CU125" s="1372" t="s">
        <v>1910</v>
      </c>
      <c r="CV125" s="1376" t="s">
        <v>1911</v>
      </c>
    </row>
    <row r="126" spans="91:100">
      <c r="CM126" s="1373"/>
      <c r="CN126" s="1372" t="s">
        <v>2306</v>
      </c>
      <c r="CO126" s="1372" t="s">
        <v>1905</v>
      </c>
      <c r="CP126" s="1372" t="s">
        <v>1906</v>
      </c>
      <c r="CQ126" s="1372" t="s">
        <v>2307</v>
      </c>
      <c r="CR126" s="1372" t="s">
        <v>2307</v>
      </c>
      <c r="CS126" s="1372" t="s">
        <v>1908</v>
      </c>
      <c r="CT126" s="1372" t="s">
        <v>1909</v>
      </c>
      <c r="CU126" s="1372" t="s">
        <v>1910</v>
      </c>
      <c r="CV126" s="1376" t="s">
        <v>1911</v>
      </c>
    </row>
    <row r="127" spans="91:100">
      <c r="CM127" s="1373"/>
      <c r="CN127" s="1372" t="s">
        <v>2308</v>
      </c>
      <c r="CO127" s="1372" t="s">
        <v>1905</v>
      </c>
      <c r="CP127" s="1372" t="s">
        <v>1906</v>
      </c>
      <c r="CQ127" s="1372" t="s">
        <v>2309</v>
      </c>
      <c r="CR127" s="1372" t="s">
        <v>2309</v>
      </c>
      <c r="CS127" s="1372" t="s">
        <v>1908</v>
      </c>
      <c r="CT127" s="1372" t="s">
        <v>1909</v>
      </c>
      <c r="CU127" s="1372" t="s">
        <v>1910</v>
      </c>
      <c r="CV127" s="1376" t="s">
        <v>1911</v>
      </c>
    </row>
    <row r="128" spans="91:100">
      <c r="CM128" s="1373"/>
      <c r="CN128" s="1372" t="s">
        <v>2310</v>
      </c>
      <c r="CO128" s="1372" t="s">
        <v>1905</v>
      </c>
      <c r="CP128" s="1372" t="s">
        <v>1906</v>
      </c>
      <c r="CQ128" s="1372" t="s">
        <v>2311</v>
      </c>
      <c r="CR128" s="1372" t="s">
        <v>2311</v>
      </c>
      <c r="CS128" s="1372" t="s">
        <v>1908</v>
      </c>
      <c r="CT128" s="1372" t="s">
        <v>1909</v>
      </c>
      <c r="CU128" s="1372" t="s">
        <v>1910</v>
      </c>
      <c r="CV128" s="1376" t="s">
        <v>1911</v>
      </c>
    </row>
    <row r="129" spans="91:100">
      <c r="CM129" s="1373"/>
      <c r="CN129" s="1372" t="s">
        <v>2312</v>
      </c>
      <c r="CO129" s="1372" t="s">
        <v>1905</v>
      </c>
      <c r="CP129" s="1372" t="s">
        <v>1906</v>
      </c>
      <c r="CQ129" s="1372" t="s">
        <v>2313</v>
      </c>
      <c r="CR129" s="1372" t="s">
        <v>2314</v>
      </c>
      <c r="CS129" s="1372" t="s">
        <v>1908</v>
      </c>
      <c r="CT129" s="1372" t="s">
        <v>1909</v>
      </c>
      <c r="CU129" s="1372" t="s">
        <v>1910</v>
      </c>
      <c r="CV129" s="1376" t="s">
        <v>1911</v>
      </c>
    </row>
    <row r="130" spans="91:100">
      <c r="CM130" s="1373"/>
      <c r="CN130" s="1372" t="s">
        <v>2315</v>
      </c>
      <c r="CO130" s="1372" t="s">
        <v>1905</v>
      </c>
      <c r="CP130" s="1372" t="s">
        <v>1906</v>
      </c>
      <c r="CQ130" s="1372" t="s">
        <v>2316</v>
      </c>
      <c r="CR130" s="1372" t="s">
        <v>2316</v>
      </c>
      <c r="CS130" s="1372" t="s">
        <v>1908</v>
      </c>
      <c r="CT130" s="1372" t="s">
        <v>1909</v>
      </c>
      <c r="CU130" s="1372" t="s">
        <v>1910</v>
      </c>
      <c r="CV130" s="1376" t="s">
        <v>1911</v>
      </c>
    </row>
    <row r="131" spans="91:100">
      <c r="CM131" s="1373"/>
      <c r="CN131" s="1372" t="s">
        <v>2317</v>
      </c>
      <c r="CO131" s="1372" t="s">
        <v>1905</v>
      </c>
      <c r="CP131" s="1372" t="s">
        <v>1906</v>
      </c>
      <c r="CQ131" s="1372" t="s">
        <v>761</v>
      </c>
      <c r="CR131" s="1372" t="s">
        <v>761</v>
      </c>
      <c r="CS131" s="1372" t="s">
        <v>1980</v>
      </c>
      <c r="CT131" s="1372" t="s">
        <v>1981</v>
      </c>
      <c r="CU131" s="1372" t="s">
        <v>1910</v>
      </c>
      <c r="CV131" s="1376" t="s">
        <v>1982</v>
      </c>
    </row>
    <row r="132" spans="91:100">
      <c r="CM132" s="1373"/>
      <c r="CN132" s="1372" t="s">
        <v>2318</v>
      </c>
      <c r="CO132" s="1372" t="s">
        <v>1905</v>
      </c>
      <c r="CP132" s="1372" t="s">
        <v>1906</v>
      </c>
      <c r="CQ132" s="1372" t="s">
        <v>2319</v>
      </c>
      <c r="CR132" s="1372" t="s">
        <v>2319</v>
      </c>
      <c r="CS132" s="1372" t="s">
        <v>1908</v>
      </c>
      <c r="CT132" s="1372" t="s">
        <v>1909</v>
      </c>
      <c r="CU132" s="1372" t="s">
        <v>1910</v>
      </c>
      <c r="CV132" s="1376" t="s">
        <v>1911</v>
      </c>
    </row>
    <row r="133" spans="91:100">
      <c r="CM133" s="1373"/>
      <c r="CN133" s="1372" t="s">
        <v>2320</v>
      </c>
      <c r="CO133" s="1372" t="s">
        <v>1905</v>
      </c>
      <c r="CP133" s="1372" t="s">
        <v>1906</v>
      </c>
      <c r="CQ133" s="1372" t="s">
        <v>2321</v>
      </c>
      <c r="CR133" s="1372" t="s">
        <v>2321</v>
      </c>
      <c r="CS133" s="1372" t="s">
        <v>1908</v>
      </c>
      <c r="CT133" s="1372" t="s">
        <v>1909</v>
      </c>
      <c r="CU133" s="1372" t="s">
        <v>1910</v>
      </c>
      <c r="CV133" s="1376" t="s">
        <v>1911</v>
      </c>
    </row>
    <row r="134" spans="91:100">
      <c r="CM134" s="1373"/>
      <c r="CN134" s="1372" t="s">
        <v>2322</v>
      </c>
      <c r="CO134" s="1372" t="s">
        <v>1905</v>
      </c>
      <c r="CP134" s="1372" t="s">
        <v>1906</v>
      </c>
      <c r="CQ134" s="1372" t="s">
        <v>2323</v>
      </c>
      <c r="CR134" s="1372" t="s">
        <v>2324</v>
      </c>
      <c r="CS134" s="1372" t="s">
        <v>1908</v>
      </c>
      <c r="CT134" s="1372" t="s">
        <v>1909</v>
      </c>
      <c r="CU134" s="1372" t="s">
        <v>1910</v>
      </c>
      <c r="CV134" s="1376" t="s">
        <v>1911</v>
      </c>
    </row>
    <row r="135" spans="91:100">
      <c r="CM135" s="1373"/>
      <c r="CN135" s="1372" t="s">
        <v>2325</v>
      </c>
      <c r="CO135" s="1372" t="s">
        <v>1905</v>
      </c>
      <c r="CP135" s="1372" t="s">
        <v>1906</v>
      </c>
      <c r="CQ135" s="1372" t="s">
        <v>2326</v>
      </c>
      <c r="CR135" s="1372" t="s">
        <v>2326</v>
      </c>
      <c r="CS135" s="1372" t="s">
        <v>1908</v>
      </c>
      <c r="CT135" s="1372" t="s">
        <v>1909</v>
      </c>
      <c r="CU135" s="1372" t="s">
        <v>1910</v>
      </c>
      <c r="CV135" s="1376" t="s">
        <v>1911</v>
      </c>
    </row>
    <row r="136" spans="91:100">
      <c r="CM136" s="1373"/>
      <c r="CN136" s="1372" t="s">
        <v>2327</v>
      </c>
      <c r="CO136" s="1372" t="s">
        <v>1905</v>
      </c>
      <c r="CP136" s="1372" t="s">
        <v>1906</v>
      </c>
      <c r="CQ136" s="1372" t="s">
        <v>2328</v>
      </c>
      <c r="CR136" s="1372" t="s">
        <v>2328</v>
      </c>
      <c r="CS136" s="1372" t="s">
        <v>1908</v>
      </c>
      <c r="CT136" s="1372" t="s">
        <v>1909</v>
      </c>
      <c r="CU136" s="1372" t="s">
        <v>1910</v>
      </c>
      <c r="CV136" s="1376" t="s">
        <v>1911</v>
      </c>
    </row>
    <row r="137" spans="91:100">
      <c r="CM137" s="1373"/>
      <c r="CN137" s="1372" t="s">
        <v>2329</v>
      </c>
      <c r="CO137" s="1372" t="s">
        <v>1905</v>
      </c>
      <c r="CP137" s="1372" t="s">
        <v>1906</v>
      </c>
      <c r="CQ137" s="1372" t="s">
        <v>2330</v>
      </c>
      <c r="CR137" s="1372" t="s">
        <v>2330</v>
      </c>
      <c r="CS137" s="1372" t="s">
        <v>1908</v>
      </c>
      <c r="CT137" s="1372" t="s">
        <v>1909</v>
      </c>
      <c r="CU137" s="1372" t="s">
        <v>1910</v>
      </c>
      <c r="CV137" s="1376" t="s">
        <v>1911</v>
      </c>
    </row>
    <row r="138" spans="91:100">
      <c r="CM138" s="1373"/>
      <c r="CN138" s="1372" t="s">
        <v>2331</v>
      </c>
      <c r="CO138" s="1372" t="s">
        <v>1905</v>
      </c>
      <c r="CP138" s="1372" t="s">
        <v>1906</v>
      </c>
      <c r="CQ138" s="1372" t="s">
        <v>2332</v>
      </c>
      <c r="CR138" s="1372" t="s">
        <v>2332</v>
      </c>
      <c r="CS138" s="1372" t="s">
        <v>1908</v>
      </c>
      <c r="CT138" s="1372" t="s">
        <v>1909</v>
      </c>
      <c r="CU138" s="1372" t="s">
        <v>1910</v>
      </c>
      <c r="CV138" s="1376" t="s">
        <v>1911</v>
      </c>
    </row>
    <row r="139" spans="91:100">
      <c r="CM139" s="1373"/>
      <c r="CN139" s="1372" t="s">
        <v>2333</v>
      </c>
      <c r="CO139" s="1372" t="s">
        <v>1905</v>
      </c>
      <c r="CP139" s="1372" t="s">
        <v>1906</v>
      </c>
      <c r="CQ139" s="1372" t="s">
        <v>2334</v>
      </c>
      <c r="CR139" s="1372" t="s">
        <v>2335</v>
      </c>
      <c r="CS139" s="1372" t="s">
        <v>1908</v>
      </c>
      <c r="CT139" s="1372" t="s">
        <v>1909</v>
      </c>
      <c r="CU139" s="1372" t="s">
        <v>1910</v>
      </c>
      <c r="CV139" s="1376" t="s">
        <v>1911</v>
      </c>
    </row>
    <row r="140" spans="91:100">
      <c r="CM140" s="1373"/>
      <c r="CN140" s="1372" t="s">
        <v>2336</v>
      </c>
      <c r="CO140" s="1372" t="s">
        <v>1905</v>
      </c>
      <c r="CP140" s="1372" t="s">
        <v>1906</v>
      </c>
      <c r="CQ140" s="1372" t="s">
        <v>2337</v>
      </c>
      <c r="CR140" s="1372" t="s">
        <v>2337</v>
      </c>
      <c r="CS140" s="1372" t="s">
        <v>1908</v>
      </c>
      <c r="CT140" s="1372" t="s">
        <v>1909</v>
      </c>
      <c r="CU140" s="1372" t="s">
        <v>1910</v>
      </c>
      <c r="CV140" s="1376" t="s">
        <v>1911</v>
      </c>
    </row>
    <row r="141" spans="91:100">
      <c r="CM141" s="1373"/>
      <c r="CN141" s="1372" t="s">
        <v>2338</v>
      </c>
      <c r="CO141" s="1372" t="s">
        <v>1905</v>
      </c>
      <c r="CP141" s="1372" t="s">
        <v>1906</v>
      </c>
      <c r="CQ141" s="1372" t="s">
        <v>762</v>
      </c>
      <c r="CR141" s="1372" t="s">
        <v>762</v>
      </c>
      <c r="CS141" s="1372" t="s">
        <v>1908</v>
      </c>
      <c r="CT141" s="1372" t="s">
        <v>1909</v>
      </c>
      <c r="CU141" s="1372" t="s">
        <v>1910</v>
      </c>
      <c r="CV141" s="1376" t="s">
        <v>1911</v>
      </c>
    </row>
    <row r="142" spans="91:100">
      <c r="CM142" s="1373"/>
      <c r="CN142" s="1372" t="s">
        <v>2339</v>
      </c>
      <c r="CO142" s="1372" t="s">
        <v>1905</v>
      </c>
      <c r="CP142" s="1372" t="s">
        <v>1906</v>
      </c>
      <c r="CQ142" s="1372" t="s">
        <v>2340</v>
      </c>
      <c r="CR142" s="1372" t="s">
        <v>2340</v>
      </c>
      <c r="CS142" s="1372" t="s">
        <v>1908</v>
      </c>
      <c r="CT142" s="1372" t="s">
        <v>1909</v>
      </c>
      <c r="CU142" s="1372" t="s">
        <v>1910</v>
      </c>
      <c r="CV142" s="1376" t="s">
        <v>1911</v>
      </c>
    </row>
    <row r="143" spans="91:100">
      <c r="CM143" s="1373"/>
      <c r="CN143" s="1372" t="s">
        <v>2341</v>
      </c>
      <c r="CO143" s="1372" t="s">
        <v>1905</v>
      </c>
      <c r="CP143" s="1372" t="s">
        <v>1906</v>
      </c>
      <c r="CQ143" s="1372" t="s">
        <v>2342</v>
      </c>
      <c r="CR143" s="1372" t="s">
        <v>2342</v>
      </c>
      <c r="CS143" s="1372" t="s">
        <v>1908</v>
      </c>
      <c r="CT143" s="1372" t="s">
        <v>1909</v>
      </c>
      <c r="CU143" s="1372" t="s">
        <v>1910</v>
      </c>
      <c r="CV143" s="1376" t="s">
        <v>1911</v>
      </c>
    </row>
    <row r="144" spans="91:100">
      <c r="CM144" s="1373"/>
      <c r="CN144" s="1372" t="s">
        <v>2343</v>
      </c>
      <c r="CO144" s="1372" t="s">
        <v>1905</v>
      </c>
      <c r="CP144" s="1372" t="s">
        <v>1906</v>
      </c>
      <c r="CQ144" s="1372" t="s">
        <v>763</v>
      </c>
      <c r="CR144" s="1372" t="s">
        <v>763</v>
      </c>
      <c r="CS144" s="1372" t="s">
        <v>1980</v>
      </c>
      <c r="CT144" s="1372" t="s">
        <v>1981</v>
      </c>
      <c r="CU144" s="1372" t="s">
        <v>1910</v>
      </c>
      <c r="CV144" s="1376" t="s">
        <v>1982</v>
      </c>
    </row>
    <row r="145" spans="91:100">
      <c r="CM145" s="1373"/>
      <c r="CN145" s="1372" t="s">
        <v>2344</v>
      </c>
      <c r="CO145" s="1372" t="s">
        <v>1905</v>
      </c>
      <c r="CP145" s="1372" t="s">
        <v>1906</v>
      </c>
      <c r="CQ145" s="1372" t="s">
        <v>2345</v>
      </c>
      <c r="CR145" s="1372" t="s">
        <v>2345</v>
      </c>
      <c r="CS145" s="1372" t="s">
        <v>1980</v>
      </c>
      <c r="CT145" s="1372" t="s">
        <v>1981</v>
      </c>
      <c r="CU145" s="1372" t="s">
        <v>1910</v>
      </c>
      <c r="CV145" s="1376" t="s">
        <v>1982</v>
      </c>
    </row>
    <row r="146" spans="91:100">
      <c r="CM146" s="1373"/>
      <c r="CN146" s="1372" t="s">
        <v>2346</v>
      </c>
      <c r="CO146" s="1372" t="s">
        <v>1905</v>
      </c>
      <c r="CP146" s="1372" t="s">
        <v>1906</v>
      </c>
      <c r="CQ146" s="1372" t="s">
        <v>764</v>
      </c>
      <c r="CR146" s="1372" t="s">
        <v>764</v>
      </c>
      <c r="CS146" s="1372" t="s">
        <v>1908</v>
      </c>
      <c r="CT146" s="1372" t="s">
        <v>1909</v>
      </c>
      <c r="CU146" s="1372" t="s">
        <v>1910</v>
      </c>
      <c r="CV146" s="1376" t="s">
        <v>1911</v>
      </c>
    </row>
    <row r="147" spans="91:100">
      <c r="CM147" s="1373"/>
      <c r="CN147" s="1372" t="s">
        <v>2347</v>
      </c>
      <c r="CO147" s="1372" t="s">
        <v>1905</v>
      </c>
      <c r="CP147" s="1372" t="s">
        <v>1906</v>
      </c>
      <c r="CQ147" s="1372" t="s">
        <v>2348</v>
      </c>
      <c r="CR147" s="1372" t="s">
        <v>2348</v>
      </c>
      <c r="CS147" s="1372" t="s">
        <v>1908</v>
      </c>
      <c r="CT147" s="1372" t="s">
        <v>1909</v>
      </c>
      <c r="CU147" s="1372" t="s">
        <v>1910</v>
      </c>
      <c r="CV147" s="1376" t="s">
        <v>1911</v>
      </c>
    </row>
    <row r="148" spans="91:100">
      <c r="CM148" s="1373"/>
      <c r="CN148" s="1372" t="s">
        <v>2349</v>
      </c>
      <c r="CO148" s="1372" t="s">
        <v>1905</v>
      </c>
      <c r="CP148" s="1372" t="s">
        <v>2350</v>
      </c>
      <c r="CQ148" s="1372" t="s">
        <v>2351</v>
      </c>
      <c r="CR148" s="1372" t="s">
        <v>2352</v>
      </c>
      <c r="CS148" s="1372" t="s">
        <v>1908</v>
      </c>
      <c r="CT148" s="1372" t="s">
        <v>2353</v>
      </c>
      <c r="CU148" s="1372" t="s">
        <v>1910</v>
      </c>
      <c r="CV148" s="1376" t="s">
        <v>1911</v>
      </c>
    </row>
    <row r="149" spans="91:100">
      <c r="CM149" s="1373"/>
      <c r="CN149" s="1372" t="s">
        <v>2354</v>
      </c>
      <c r="CO149" s="1372" t="s">
        <v>1905</v>
      </c>
      <c r="CP149" s="1372" t="s">
        <v>2350</v>
      </c>
      <c r="CQ149" s="1372" t="s">
        <v>2355</v>
      </c>
      <c r="CR149" s="1372" t="s">
        <v>2355</v>
      </c>
      <c r="CS149" s="1372" t="s">
        <v>1908</v>
      </c>
      <c r="CT149" s="1372" t="s">
        <v>2353</v>
      </c>
      <c r="CU149" s="1372" t="s">
        <v>1910</v>
      </c>
      <c r="CV149" s="1376" t="s">
        <v>1911</v>
      </c>
    </row>
    <row r="150" spans="91:100">
      <c r="CM150" s="1373"/>
      <c r="CN150" s="1372" t="s">
        <v>2356</v>
      </c>
      <c r="CO150" s="1372" t="s">
        <v>1905</v>
      </c>
      <c r="CP150" s="1372" t="s">
        <v>2350</v>
      </c>
      <c r="CQ150" s="1372" t="s">
        <v>2357</v>
      </c>
      <c r="CR150" s="1372" t="s">
        <v>2357</v>
      </c>
      <c r="CS150" s="1372" t="s">
        <v>1980</v>
      </c>
      <c r="CT150" s="1372" t="s">
        <v>2358</v>
      </c>
      <c r="CU150" s="1372" t="s">
        <v>1910</v>
      </c>
      <c r="CV150" s="1376" t="s">
        <v>1982</v>
      </c>
    </row>
    <row r="151" spans="91:100">
      <c r="CM151" s="1373"/>
      <c r="CN151" s="1372" t="s">
        <v>2359</v>
      </c>
      <c r="CO151" s="1372" t="s">
        <v>1905</v>
      </c>
      <c r="CP151" s="1372" t="s">
        <v>2350</v>
      </c>
      <c r="CQ151" s="1372" t="s">
        <v>2360</v>
      </c>
      <c r="CR151" s="1372" t="s">
        <v>2360</v>
      </c>
      <c r="CS151" s="1372" t="s">
        <v>1980</v>
      </c>
      <c r="CT151" s="1372" t="s">
        <v>2358</v>
      </c>
      <c r="CU151" s="1372" t="s">
        <v>1910</v>
      </c>
      <c r="CV151" s="1376" t="s">
        <v>1982</v>
      </c>
    </row>
    <row r="152" spans="91:100">
      <c r="CM152" s="1373"/>
      <c r="CN152" s="1372" t="s">
        <v>2361</v>
      </c>
      <c r="CO152" s="1372" t="s">
        <v>1905</v>
      </c>
      <c r="CP152" s="1372" t="s">
        <v>2350</v>
      </c>
      <c r="CQ152" s="1372" t="s">
        <v>2362</v>
      </c>
      <c r="CR152" s="1372" t="s">
        <v>2362</v>
      </c>
      <c r="CS152" s="1372" t="s">
        <v>1980</v>
      </c>
      <c r="CT152" s="1372" t="s">
        <v>2358</v>
      </c>
      <c r="CU152" s="1372" t="s">
        <v>1910</v>
      </c>
      <c r="CV152" s="1376" t="s">
        <v>1982</v>
      </c>
    </row>
    <row r="153" spans="91:100">
      <c r="CM153" s="1373"/>
      <c r="CN153" s="1372" t="s">
        <v>2363</v>
      </c>
      <c r="CO153" s="1372" t="s">
        <v>1905</v>
      </c>
      <c r="CP153" s="1372" t="s">
        <v>2350</v>
      </c>
      <c r="CQ153" s="1372" t="s">
        <v>2364</v>
      </c>
      <c r="CR153" s="1372" t="s">
        <v>2364</v>
      </c>
      <c r="CS153" s="1372" t="s">
        <v>1980</v>
      </c>
      <c r="CT153" s="1372" t="s">
        <v>2358</v>
      </c>
      <c r="CU153" s="1372" t="s">
        <v>1910</v>
      </c>
      <c r="CV153" s="1376" t="s">
        <v>1982</v>
      </c>
    </row>
    <row r="154" spans="91:100">
      <c r="CM154" s="1373"/>
      <c r="CN154" s="1372" t="s">
        <v>2365</v>
      </c>
      <c r="CO154" s="1372" t="s">
        <v>1905</v>
      </c>
      <c r="CP154" s="1372" t="s">
        <v>2350</v>
      </c>
      <c r="CQ154" s="1372" t="s">
        <v>2366</v>
      </c>
      <c r="CR154" s="1372" t="s">
        <v>2366</v>
      </c>
      <c r="CS154" s="1372" t="s">
        <v>1908</v>
      </c>
      <c r="CT154" s="1372" t="s">
        <v>2353</v>
      </c>
      <c r="CU154" s="1372" t="s">
        <v>1910</v>
      </c>
      <c r="CV154" s="1376" t="s">
        <v>1911</v>
      </c>
    </row>
    <row r="155" spans="91:100">
      <c r="CM155" s="1373"/>
      <c r="CN155" s="1372" t="s">
        <v>2367</v>
      </c>
      <c r="CO155" s="1372" t="s">
        <v>1905</v>
      </c>
      <c r="CP155" s="1372" t="s">
        <v>2350</v>
      </c>
      <c r="CQ155" s="1372" t="s">
        <v>2368</v>
      </c>
      <c r="CR155" s="1372" t="s">
        <v>2368</v>
      </c>
      <c r="CS155" s="1372" t="s">
        <v>1908</v>
      </c>
      <c r="CT155" s="1372" t="s">
        <v>2353</v>
      </c>
      <c r="CU155" s="1372" t="s">
        <v>1910</v>
      </c>
      <c r="CV155" s="1376" t="s">
        <v>1911</v>
      </c>
    </row>
    <row r="156" spans="91:100">
      <c r="CM156" s="1373"/>
      <c r="CN156" s="1372" t="s">
        <v>2369</v>
      </c>
      <c r="CO156" s="1372" t="s">
        <v>1905</v>
      </c>
      <c r="CP156" s="1372" t="s">
        <v>2350</v>
      </c>
      <c r="CQ156" s="1372" t="s">
        <v>2370</v>
      </c>
      <c r="CR156" s="1372" t="s">
        <v>2371</v>
      </c>
      <c r="CS156" s="1372" t="s">
        <v>1908</v>
      </c>
      <c r="CT156" s="1372" t="s">
        <v>2353</v>
      </c>
      <c r="CU156" s="1372" t="s">
        <v>1910</v>
      </c>
      <c r="CV156" s="1376" t="s">
        <v>1911</v>
      </c>
    </row>
    <row r="157" spans="91:100">
      <c r="CM157" s="1373"/>
      <c r="CN157" s="1372" t="s">
        <v>2372</v>
      </c>
      <c r="CO157" s="1372" t="s">
        <v>1905</v>
      </c>
      <c r="CP157" s="1372" t="s">
        <v>2350</v>
      </c>
      <c r="CQ157" s="1372" t="s">
        <v>2373</v>
      </c>
      <c r="CR157" s="1372" t="s">
        <v>2373</v>
      </c>
      <c r="CS157" s="1372" t="s">
        <v>1908</v>
      </c>
      <c r="CT157" s="1372" t="s">
        <v>2353</v>
      </c>
      <c r="CU157" s="1372" t="s">
        <v>1910</v>
      </c>
      <c r="CV157" s="1376" t="s">
        <v>1911</v>
      </c>
    </row>
    <row r="158" spans="91:100">
      <c r="CM158" s="1373"/>
      <c r="CN158" s="1372" t="s">
        <v>2374</v>
      </c>
      <c r="CO158" s="1372" t="s">
        <v>1905</v>
      </c>
      <c r="CP158" s="1372" t="s">
        <v>2350</v>
      </c>
      <c r="CQ158" s="1372" t="s">
        <v>2375</v>
      </c>
      <c r="CR158" s="1372" t="s">
        <v>2375</v>
      </c>
      <c r="CS158" s="1372" t="s">
        <v>1908</v>
      </c>
      <c r="CT158" s="1372" t="s">
        <v>2353</v>
      </c>
      <c r="CU158" s="1372" t="s">
        <v>1910</v>
      </c>
      <c r="CV158" s="1376" t="s">
        <v>1911</v>
      </c>
    </row>
    <row r="159" spans="91:100">
      <c r="CM159" s="1373"/>
      <c r="CN159" s="1372" t="s">
        <v>2376</v>
      </c>
      <c r="CO159" s="1372" t="s">
        <v>1905</v>
      </c>
      <c r="CP159" s="1372" t="s">
        <v>2350</v>
      </c>
      <c r="CQ159" s="1372" t="s">
        <v>786</v>
      </c>
      <c r="CR159" s="1372" t="s">
        <v>786</v>
      </c>
      <c r="CS159" s="1372" t="s">
        <v>1908</v>
      </c>
      <c r="CT159" s="1372" t="s">
        <v>2353</v>
      </c>
      <c r="CU159" s="1372" t="s">
        <v>1910</v>
      </c>
      <c r="CV159" s="1376" t="s">
        <v>1911</v>
      </c>
    </row>
    <row r="160" spans="91:100">
      <c r="CM160" s="1373"/>
      <c r="CN160" s="1372" t="s">
        <v>2377</v>
      </c>
      <c r="CO160" s="1372" t="s">
        <v>1905</v>
      </c>
      <c r="CP160" s="1372" t="s">
        <v>2350</v>
      </c>
      <c r="CQ160" s="1372" t="s">
        <v>2378</v>
      </c>
      <c r="CR160" s="1372" t="s">
        <v>2379</v>
      </c>
      <c r="CS160" s="1372" t="s">
        <v>1908</v>
      </c>
      <c r="CT160" s="1372" t="s">
        <v>2353</v>
      </c>
      <c r="CU160" s="1372" t="s">
        <v>1910</v>
      </c>
      <c r="CV160" s="1376" t="s">
        <v>1911</v>
      </c>
    </row>
    <row r="161" spans="91:100">
      <c r="CM161" s="1373"/>
      <c r="CN161" s="1372" t="s">
        <v>2380</v>
      </c>
      <c r="CO161" s="1372" t="s">
        <v>1905</v>
      </c>
      <c r="CP161" s="1372" t="s">
        <v>2350</v>
      </c>
      <c r="CQ161" s="1372" t="s">
        <v>2381</v>
      </c>
      <c r="CR161" s="1372" t="s">
        <v>2381</v>
      </c>
      <c r="CS161" s="1372" t="s">
        <v>1908</v>
      </c>
      <c r="CT161" s="1372" t="s">
        <v>2353</v>
      </c>
      <c r="CU161" s="1372" t="s">
        <v>1910</v>
      </c>
      <c r="CV161" s="1376" t="s">
        <v>1911</v>
      </c>
    </row>
    <row r="162" spans="91:100">
      <c r="CM162" s="1373"/>
      <c r="CN162" s="1372" t="s">
        <v>2382</v>
      </c>
      <c r="CO162" s="1372" t="s">
        <v>1905</v>
      </c>
      <c r="CP162" s="1372" t="s">
        <v>2350</v>
      </c>
      <c r="CQ162" s="1372" t="s">
        <v>2383</v>
      </c>
      <c r="CR162" s="1372" t="s">
        <v>2383</v>
      </c>
      <c r="CS162" s="1372" t="s">
        <v>1908</v>
      </c>
      <c r="CT162" s="1372" t="s">
        <v>2353</v>
      </c>
      <c r="CU162" s="1372" t="s">
        <v>1910</v>
      </c>
      <c r="CV162" s="1376" t="s">
        <v>1911</v>
      </c>
    </row>
    <row r="163" spans="91:100">
      <c r="CM163" s="1373"/>
      <c r="CN163" s="1372" t="s">
        <v>2384</v>
      </c>
      <c r="CO163" s="1372" t="s">
        <v>1905</v>
      </c>
      <c r="CP163" s="1372" t="s">
        <v>2350</v>
      </c>
      <c r="CQ163" s="1372" t="s">
        <v>2385</v>
      </c>
      <c r="CR163" s="1372" t="s">
        <v>2385</v>
      </c>
      <c r="CS163" s="1372" t="s">
        <v>1908</v>
      </c>
      <c r="CT163" s="1372" t="s">
        <v>2353</v>
      </c>
      <c r="CU163" s="1372" t="s">
        <v>1910</v>
      </c>
      <c r="CV163" s="1376" t="s">
        <v>1911</v>
      </c>
    </row>
    <row r="164" spans="91:100">
      <c r="CM164" s="1373"/>
      <c r="CN164" s="1372" t="s">
        <v>2386</v>
      </c>
      <c r="CO164" s="1372" t="s">
        <v>1905</v>
      </c>
      <c r="CP164" s="1372" t="s">
        <v>2350</v>
      </c>
      <c r="CQ164" s="1372" t="s">
        <v>2387</v>
      </c>
      <c r="CR164" s="1372" t="s">
        <v>2387</v>
      </c>
      <c r="CS164" s="1372" t="s">
        <v>1908</v>
      </c>
      <c r="CT164" s="1372" t="s">
        <v>2353</v>
      </c>
      <c r="CU164" s="1372" t="s">
        <v>1910</v>
      </c>
      <c r="CV164" s="1376" t="s">
        <v>1911</v>
      </c>
    </row>
    <row r="165" spans="91:100">
      <c r="CM165" s="1373"/>
      <c r="CN165" s="1372" t="s">
        <v>2388</v>
      </c>
      <c r="CO165" s="1372" t="s">
        <v>1905</v>
      </c>
      <c r="CP165" s="1372" t="s">
        <v>2350</v>
      </c>
      <c r="CQ165" s="1372" t="s">
        <v>2389</v>
      </c>
      <c r="CR165" s="1372" t="s">
        <v>2389</v>
      </c>
      <c r="CS165" s="1372" t="s">
        <v>1908</v>
      </c>
      <c r="CT165" s="1372" t="s">
        <v>2353</v>
      </c>
      <c r="CU165" s="1372" t="s">
        <v>1910</v>
      </c>
      <c r="CV165" s="1376" t="s">
        <v>1911</v>
      </c>
    </row>
    <row r="166" spans="91:100">
      <c r="CM166" s="1373"/>
      <c r="CN166" s="1372" t="s">
        <v>2390</v>
      </c>
      <c r="CO166" s="1372" t="s">
        <v>1905</v>
      </c>
      <c r="CP166" s="1372" t="s">
        <v>2350</v>
      </c>
      <c r="CQ166" s="1372" t="s">
        <v>2391</v>
      </c>
      <c r="CR166" s="1372" t="s">
        <v>2391</v>
      </c>
      <c r="CS166" s="1372" t="s">
        <v>1908</v>
      </c>
      <c r="CT166" s="1372" t="s">
        <v>2353</v>
      </c>
      <c r="CU166" s="1372" t="s">
        <v>1910</v>
      </c>
      <c r="CV166" s="1376" t="s">
        <v>1911</v>
      </c>
    </row>
    <row r="167" spans="91:100">
      <c r="CM167" s="1373"/>
      <c r="CN167" s="1372" t="s">
        <v>2392</v>
      </c>
      <c r="CO167" s="1372" t="s">
        <v>1905</v>
      </c>
      <c r="CP167" s="1372" t="s">
        <v>2350</v>
      </c>
      <c r="CQ167" s="1372" t="s">
        <v>2393</v>
      </c>
      <c r="CR167" s="1372" t="s">
        <v>2393</v>
      </c>
      <c r="CS167" s="1372" t="s">
        <v>1908</v>
      </c>
      <c r="CT167" s="1372" t="s">
        <v>2353</v>
      </c>
      <c r="CU167" s="1372" t="s">
        <v>1910</v>
      </c>
      <c r="CV167" s="1376" t="s">
        <v>1911</v>
      </c>
    </row>
    <row r="168" spans="91:100">
      <c r="CM168" s="1373"/>
      <c r="CN168" s="1372" t="s">
        <v>2394</v>
      </c>
      <c r="CO168" s="1372" t="s">
        <v>1905</v>
      </c>
      <c r="CP168" s="1372" t="s">
        <v>2350</v>
      </c>
      <c r="CQ168" s="1372" t="s">
        <v>2395</v>
      </c>
      <c r="CR168" s="1372" t="s">
        <v>2395</v>
      </c>
      <c r="CS168" s="1372" t="s">
        <v>1908</v>
      </c>
      <c r="CT168" s="1372" t="s">
        <v>2353</v>
      </c>
      <c r="CU168" s="1372" t="s">
        <v>1910</v>
      </c>
      <c r="CV168" s="1376" t="s">
        <v>1911</v>
      </c>
    </row>
    <row r="169" spans="91:100">
      <c r="CM169" s="1373"/>
      <c r="CN169" s="1372" t="s">
        <v>2396</v>
      </c>
      <c r="CO169" s="1372" t="s">
        <v>1905</v>
      </c>
      <c r="CP169" s="1372" t="s">
        <v>2350</v>
      </c>
      <c r="CQ169" s="1372" t="s">
        <v>2397</v>
      </c>
      <c r="CR169" s="1372" t="s">
        <v>2397</v>
      </c>
      <c r="CS169" s="1372" t="s">
        <v>1980</v>
      </c>
      <c r="CT169" s="1372" t="s">
        <v>2358</v>
      </c>
      <c r="CU169" s="1372" t="s">
        <v>1910</v>
      </c>
      <c r="CV169" s="1376" t="s">
        <v>1982</v>
      </c>
    </row>
    <row r="170" spans="91:100">
      <c r="CM170" s="1373"/>
      <c r="CN170" s="1372" t="s">
        <v>2398</v>
      </c>
      <c r="CO170" s="1372" t="s">
        <v>1905</v>
      </c>
      <c r="CP170" s="1372" t="s">
        <v>2350</v>
      </c>
      <c r="CQ170" s="1372" t="s">
        <v>2399</v>
      </c>
      <c r="CR170" s="1372" t="s">
        <v>2400</v>
      </c>
      <c r="CS170" s="1372" t="s">
        <v>1980</v>
      </c>
      <c r="CT170" s="1372" t="s">
        <v>2358</v>
      </c>
      <c r="CU170" s="1372" t="s">
        <v>1910</v>
      </c>
      <c r="CV170" s="1376" t="s">
        <v>1982</v>
      </c>
    </row>
    <row r="171" spans="91:100">
      <c r="CM171" s="1373"/>
      <c r="CN171" s="1372" t="s">
        <v>2401</v>
      </c>
      <c r="CO171" s="1372" t="s">
        <v>1905</v>
      </c>
      <c r="CP171" s="1372" t="s">
        <v>2350</v>
      </c>
      <c r="CQ171" s="1372" t="s">
        <v>2402</v>
      </c>
      <c r="CR171" s="1372" t="s">
        <v>2403</v>
      </c>
      <c r="CS171" s="1372" t="s">
        <v>1980</v>
      </c>
      <c r="CT171" s="1372" t="s">
        <v>2358</v>
      </c>
      <c r="CU171" s="1372" t="s">
        <v>1910</v>
      </c>
      <c r="CV171" s="1376" t="s">
        <v>1982</v>
      </c>
    </row>
    <row r="172" spans="91:100">
      <c r="CM172" s="1373"/>
      <c r="CN172" s="1372" t="s">
        <v>2404</v>
      </c>
      <c r="CO172" s="1372" t="s">
        <v>1905</v>
      </c>
      <c r="CP172" s="1372" t="s">
        <v>2350</v>
      </c>
      <c r="CQ172" s="1372" t="s">
        <v>2405</v>
      </c>
      <c r="CR172" s="1372" t="s">
        <v>2406</v>
      </c>
      <c r="CS172" s="1372" t="s">
        <v>1980</v>
      </c>
      <c r="CT172" s="1372" t="s">
        <v>2358</v>
      </c>
      <c r="CU172" s="1372" t="s">
        <v>1910</v>
      </c>
      <c r="CV172" s="1376" t="s">
        <v>1982</v>
      </c>
    </row>
    <row r="173" spans="91:100">
      <c r="CM173" s="1373"/>
      <c r="CN173" s="1372" t="s">
        <v>2407</v>
      </c>
      <c r="CO173" s="1372" t="s">
        <v>1905</v>
      </c>
      <c r="CP173" s="1372" t="s">
        <v>2350</v>
      </c>
      <c r="CQ173" s="1372" t="s">
        <v>2408</v>
      </c>
      <c r="CR173" s="1372" t="s">
        <v>2409</v>
      </c>
      <c r="CS173" s="1372" t="s">
        <v>1980</v>
      </c>
      <c r="CT173" s="1372" t="s">
        <v>2358</v>
      </c>
      <c r="CU173" s="1372" t="s">
        <v>1910</v>
      </c>
      <c r="CV173" s="1376" t="s">
        <v>1982</v>
      </c>
    </row>
    <row r="174" spans="91:100">
      <c r="CM174" s="1373"/>
      <c r="CN174" s="1372" t="s">
        <v>2410</v>
      </c>
      <c r="CO174" s="1372" t="s">
        <v>1905</v>
      </c>
      <c r="CP174" s="1372" t="s">
        <v>2350</v>
      </c>
      <c r="CQ174" s="1372" t="s">
        <v>2411</v>
      </c>
      <c r="CR174" s="1372" t="s">
        <v>2412</v>
      </c>
      <c r="CS174" s="1372" t="s">
        <v>1980</v>
      </c>
      <c r="CT174" s="1372" t="s">
        <v>2358</v>
      </c>
      <c r="CU174" s="1372" t="s">
        <v>1910</v>
      </c>
      <c r="CV174" s="1376" t="s">
        <v>1982</v>
      </c>
    </row>
    <row r="175" spans="91:100">
      <c r="CM175" s="1373"/>
      <c r="CN175" s="1372" t="s">
        <v>2413</v>
      </c>
      <c r="CO175" s="1372" t="s">
        <v>1905</v>
      </c>
      <c r="CP175" s="1372" t="s">
        <v>2350</v>
      </c>
      <c r="CQ175" s="1372" t="s">
        <v>2414</v>
      </c>
      <c r="CR175" s="1372" t="s">
        <v>2415</v>
      </c>
      <c r="CS175" s="1372" t="s">
        <v>1980</v>
      </c>
      <c r="CT175" s="1372" t="s">
        <v>2358</v>
      </c>
      <c r="CU175" s="1372" t="s">
        <v>1910</v>
      </c>
      <c r="CV175" s="1376" t="s">
        <v>1982</v>
      </c>
    </row>
    <row r="176" spans="91:100">
      <c r="CM176" s="1373"/>
      <c r="CN176" s="1372" t="s">
        <v>2416</v>
      </c>
      <c r="CO176" s="1372" t="s">
        <v>1905</v>
      </c>
      <c r="CP176" s="1372" t="s">
        <v>2350</v>
      </c>
      <c r="CQ176" s="1372" t="s">
        <v>2417</v>
      </c>
      <c r="CR176" s="1372" t="s">
        <v>2418</v>
      </c>
      <c r="CS176" s="1372" t="s">
        <v>1980</v>
      </c>
      <c r="CT176" s="1372" t="s">
        <v>2358</v>
      </c>
      <c r="CU176" s="1372" t="s">
        <v>1910</v>
      </c>
      <c r="CV176" s="1376" t="s">
        <v>1982</v>
      </c>
    </row>
    <row r="177" spans="91:100">
      <c r="CM177" s="1373"/>
      <c r="CN177" s="1372" t="s">
        <v>2419</v>
      </c>
      <c r="CO177" s="1372" t="s">
        <v>1905</v>
      </c>
      <c r="CP177" s="1372" t="s">
        <v>2350</v>
      </c>
      <c r="CQ177" s="1372" t="s">
        <v>2420</v>
      </c>
      <c r="CR177" s="1372" t="s">
        <v>2420</v>
      </c>
      <c r="CS177" s="1372" t="s">
        <v>1908</v>
      </c>
      <c r="CT177" s="1372" t="s">
        <v>2353</v>
      </c>
      <c r="CU177" s="1372" t="s">
        <v>1910</v>
      </c>
      <c r="CV177" s="1376" t="s">
        <v>1911</v>
      </c>
    </row>
    <row r="178" spans="91:100">
      <c r="CM178" s="1373"/>
      <c r="CN178" s="1372" t="s">
        <v>2421</v>
      </c>
      <c r="CO178" s="1372" t="s">
        <v>1905</v>
      </c>
      <c r="CP178" s="1372" t="s">
        <v>2350</v>
      </c>
      <c r="CQ178" s="1372" t="s">
        <v>2422</v>
      </c>
      <c r="CR178" s="1372" t="s">
        <v>2422</v>
      </c>
      <c r="CS178" s="1372" t="s">
        <v>1980</v>
      </c>
      <c r="CT178" s="1372" t="s">
        <v>2358</v>
      </c>
      <c r="CU178" s="1372" t="s">
        <v>1910</v>
      </c>
      <c r="CV178" s="1376" t="s">
        <v>1982</v>
      </c>
    </row>
    <row r="179" spans="91:100">
      <c r="CM179" s="1373"/>
      <c r="CN179" s="1372" t="s">
        <v>2423</v>
      </c>
      <c r="CO179" s="1372" t="s">
        <v>1905</v>
      </c>
      <c r="CP179" s="1372" t="s">
        <v>2350</v>
      </c>
      <c r="CQ179" s="1372" t="s">
        <v>2424</v>
      </c>
      <c r="CR179" s="1372" t="s">
        <v>2424</v>
      </c>
      <c r="CS179" s="1372" t="s">
        <v>1980</v>
      </c>
      <c r="CT179" s="1372" t="s">
        <v>2358</v>
      </c>
      <c r="CU179" s="1372" t="s">
        <v>1910</v>
      </c>
      <c r="CV179" s="1376" t="s">
        <v>1982</v>
      </c>
    </row>
    <row r="180" spans="91:100">
      <c r="CM180" s="1373"/>
      <c r="CN180" s="1372" t="s">
        <v>2425</v>
      </c>
      <c r="CO180" s="1372" t="s">
        <v>1905</v>
      </c>
      <c r="CP180" s="1372" t="s">
        <v>2350</v>
      </c>
      <c r="CQ180" s="1372" t="s">
        <v>2426</v>
      </c>
      <c r="CR180" s="1372" t="s">
        <v>2427</v>
      </c>
      <c r="CS180" s="1372" t="s">
        <v>1908</v>
      </c>
      <c r="CT180" s="1372" t="s">
        <v>2353</v>
      </c>
      <c r="CU180" s="1372" t="s">
        <v>1910</v>
      </c>
      <c r="CV180" s="1376" t="s">
        <v>1911</v>
      </c>
    </row>
    <row r="181" spans="91:100">
      <c r="CM181" s="1373"/>
      <c r="CN181" s="1372" t="s">
        <v>2428</v>
      </c>
      <c r="CO181" s="1372" t="s">
        <v>1905</v>
      </c>
      <c r="CP181" s="1372" t="s">
        <v>2350</v>
      </c>
      <c r="CQ181" s="1372" t="s">
        <v>2429</v>
      </c>
      <c r="CR181" s="1372" t="s">
        <v>2429</v>
      </c>
      <c r="CS181" s="1372" t="s">
        <v>1908</v>
      </c>
      <c r="CT181" s="1372" t="s">
        <v>2353</v>
      </c>
      <c r="CU181" s="1372" t="s">
        <v>1910</v>
      </c>
      <c r="CV181" s="1376" t="s">
        <v>1911</v>
      </c>
    </row>
    <row r="182" spans="91:100">
      <c r="CM182" s="1373"/>
      <c r="CN182" s="1372" t="s">
        <v>2430</v>
      </c>
      <c r="CO182" s="1372" t="s">
        <v>1905</v>
      </c>
      <c r="CP182" s="1372" t="s">
        <v>2350</v>
      </c>
      <c r="CQ182" s="1372" t="s">
        <v>2431</v>
      </c>
      <c r="CR182" s="1372" t="s">
        <v>2431</v>
      </c>
      <c r="CS182" s="1372" t="s">
        <v>1908</v>
      </c>
      <c r="CT182" s="1372" t="s">
        <v>2353</v>
      </c>
      <c r="CU182" s="1372" t="s">
        <v>1910</v>
      </c>
      <c r="CV182" s="1376" t="s">
        <v>1911</v>
      </c>
    </row>
    <row r="183" spans="91:100">
      <c r="CM183" s="1373"/>
      <c r="CN183" s="1372" t="s">
        <v>2432</v>
      </c>
      <c r="CO183" s="1372" t="s">
        <v>1905</v>
      </c>
      <c r="CP183" s="1372" t="s">
        <v>2350</v>
      </c>
      <c r="CQ183" s="1372" t="s">
        <v>2433</v>
      </c>
      <c r="CR183" s="1372" t="s">
        <v>2433</v>
      </c>
      <c r="CS183" s="1372" t="s">
        <v>1908</v>
      </c>
      <c r="CT183" s="1372" t="s">
        <v>2353</v>
      </c>
      <c r="CU183" s="1372" t="s">
        <v>1910</v>
      </c>
      <c r="CV183" s="1376" t="s">
        <v>1911</v>
      </c>
    </row>
    <row r="184" spans="91:100">
      <c r="CM184" s="1373"/>
      <c r="CN184" s="1372" t="s">
        <v>2434</v>
      </c>
      <c r="CO184" s="1372" t="s">
        <v>1905</v>
      </c>
      <c r="CP184" s="1372" t="s">
        <v>2350</v>
      </c>
      <c r="CQ184" s="1372" t="s">
        <v>2435</v>
      </c>
      <c r="CR184" s="1372" t="s">
        <v>2435</v>
      </c>
      <c r="CS184" s="1372" t="s">
        <v>1908</v>
      </c>
      <c r="CT184" s="1372" t="s">
        <v>2353</v>
      </c>
      <c r="CU184" s="1372" t="s">
        <v>1910</v>
      </c>
      <c r="CV184" s="1376" t="s">
        <v>1911</v>
      </c>
    </row>
    <row r="185" spans="91:100">
      <c r="CM185" s="1373"/>
      <c r="CN185" s="1372" t="s">
        <v>2436</v>
      </c>
      <c r="CO185" s="1372" t="s">
        <v>1905</v>
      </c>
      <c r="CP185" s="1372" t="s">
        <v>2350</v>
      </c>
      <c r="CQ185" s="1372" t="s">
        <v>2437</v>
      </c>
      <c r="CR185" s="1372" t="s">
        <v>2437</v>
      </c>
      <c r="CS185" s="1372" t="s">
        <v>1908</v>
      </c>
      <c r="CT185" s="1372" t="s">
        <v>2353</v>
      </c>
      <c r="CU185" s="1372" t="s">
        <v>1910</v>
      </c>
      <c r="CV185" s="1376" t="s">
        <v>1911</v>
      </c>
    </row>
    <row r="186" spans="91:100">
      <c r="CM186" s="1373"/>
      <c r="CN186" s="1372" t="s">
        <v>2438</v>
      </c>
      <c r="CO186" s="1372" t="s">
        <v>1905</v>
      </c>
      <c r="CP186" s="1372" t="s">
        <v>2439</v>
      </c>
      <c r="CQ186" s="1372" t="s">
        <v>2440</v>
      </c>
      <c r="CR186" s="1372" t="s">
        <v>2440</v>
      </c>
      <c r="CS186" s="1372" t="s">
        <v>1908</v>
      </c>
      <c r="CT186" s="1372" t="s">
        <v>2441</v>
      </c>
      <c r="CU186" s="1372" t="s">
        <v>1910</v>
      </c>
      <c r="CV186" s="1376" t="s">
        <v>1911</v>
      </c>
    </row>
    <row r="187" spans="91:100">
      <c r="CM187" s="1373"/>
      <c r="CN187" s="1372" t="s">
        <v>2442</v>
      </c>
      <c r="CO187" s="1372" t="s">
        <v>1905</v>
      </c>
      <c r="CP187" s="1372" t="s">
        <v>2439</v>
      </c>
      <c r="CQ187" s="1372" t="s">
        <v>2443</v>
      </c>
      <c r="CR187" s="1372" t="s">
        <v>2443</v>
      </c>
      <c r="CS187" s="1372" t="s">
        <v>1908</v>
      </c>
      <c r="CT187" s="1372" t="s">
        <v>2441</v>
      </c>
      <c r="CU187" s="1372" t="s">
        <v>1910</v>
      </c>
      <c r="CV187" s="1376" t="s">
        <v>1911</v>
      </c>
    </row>
    <row r="188" spans="91:100">
      <c r="CM188" s="1373"/>
      <c r="CN188" s="1372" t="s">
        <v>2444</v>
      </c>
      <c r="CO188" s="1372" t="s">
        <v>1905</v>
      </c>
      <c r="CP188" s="1372" t="s">
        <v>2439</v>
      </c>
      <c r="CQ188" s="1372" t="s">
        <v>2445</v>
      </c>
      <c r="CR188" s="1372" t="s">
        <v>2445</v>
      </c>
      <c r="CS188" s="1372" t="s">
        <v>1980</v>
      </c>
      <c r="CT188" s="1372" t="s">
        <v>2446</v>
      </c>
      <c r="CU188" s="1372" t="s">
        <v>1910</v>
      </c>
      <c r="CV188" s="1376" t="s">
        <v>1982</v>
      </c>
    </row>
    <row r="189" spans="91:100">
      <c r="CM189" s="1373"/>
      <c r="CN189" s="1372" t="s">
        <v>2447</v>
      </c>
      <c r="CO189" s="1372" t="s">
        <v>1905</v>
      </c>
      <c r="CP189" s="1372" t="s">
        <v>2439</v>
      </c>
      <c r="CQ189" s="1372" t="s">
        <v>2448</v>
      </c>
      <c r="CR189" s="1372" t="s">
        <v>2448</v>
      </c>
      <c r="CS189" s="1372" t="s">
        <v>1980</v>
      </c>
      <c r="CT189" s="1372" t="s">
        <v>2446</v>
      </c>
      <c r="CU189" s="1372" t="s">
        <v>1910</v>
      </c>
      <c r="CV189" s="1376" t="s">
        <v>1982</v>
      </c>
    </row>
    <row r="190" spans="91:100">
      <c r="CM190" s="1373"/>
      <c r="CN190" s="1372" t="s">
        <v>2449</v>
      </c>
      <c r="CO190" s="1372" t="s">
        <v>1905</v>
      </c>
      <c r="CP190" s="1372" t="s">
        <v>2439</v>
      </c>
      <c r="CQ190" s="1372" t="s">
        <v>2450</v>
      </c>
      <c r="CR190" s="1372" t="s">
        <v>2450</v>
      </c>
      <c r="CS190" s="1372" t="s">
        <v>1908</v>
      </c>
      <c r="CT190" s="1372" t="s">
        <v>2441</v>
      </c>
      <c r="CU190" s="1372" t="s">
        <v>1910</v>
      </c>
      <c r="CV190" s="1376" t="s">
        <v>1911</v>
      </c>
    </row>
    <row r="191" spans="91:100">
      <c r="CM191" s="1373"/>
      <c r="CN191" s="1372" t="s">
        <v>2451</v>
      </c>
      <c r="CO191" s="1372" t="s">
        <v>1905</v>
      </c>
      <c r="CP191" s="1372" t="s">
        <v>2439</v>
      </c>
      <c r="CQ191" s="1372" t="s">
        <v>2452</v>
      </c>
      <c r="CR191" s="1372" t="s">
        <v>2452</v>
      </c>
      <c r="CS191" s="1372" t="s">
        <v>1908</v>
      </c>
      <c r="CT191" s="1372" t="s">
        <v>2441</v>
      </c>
      <c r="CU191" s="1372" t="s">
        <v>1910</v>
      </c>
      <c r="CV191" s="1376" t="s">
        <v>1911</v>
      </c>
    </row>
    <row r="192" spans="91:100">
      <c r="CM192" s="1373"/>
      <c r="CN192" s="1372" t="s">
        <v>2453</v>
      </c>
      <c r="CO192" s="1372" t="s">
        <v>1905</v>
      </c>
      <c r="CP192" s="1372" t="s">
        <v>2439</v>
      </c>
      <c r="CQ192" s="1372" t="s">
        <v>2454</v>
      </c>
      <c r="CR192" s="1372" t="s">
        <v>2454</v>
      </c>
      <c r="CS192" s="1372" t="s">
        <v>1908</v>
      </c>
      <c r="CT192" s="1372" t="s">
        <v>2441</v>
      </c>
      <c r="CU192" s="1372" t="s">
        <v>1910</v>
      </c>
      <c r="CV192" s="1376" t="s">
        <v>1911</v>
      </c>
    </row>
    <row r="193" spans="91:100">
      <c r="CM193" s="1373"/>
      <c r="CN193" s="1372" t="s">
        <v>2455</v>
      </c>
      <c r="CO193" s="1372" t="s">
        <v>1905</v>
      </c>
      <c r="CP193" s="1372" t="s">
        <v>2439</v>
      </c>
      <c r="CQ193" s="1372" t="s">
        <v>2456</v>
      </c>
      <c r="CR193" s="1372" t="s">
        <v>2456</v>
      </c>
      <c r="CS193" s="1372" t="s">
        <v>1908</v>
      </c>
      <c r="CT193" s="1372" t="s">
        <v>2441</v>
      </c>
      <c r="CU193" s="1372" t="s">
        <v>1910</v>
      </c>
      <c r="CV193" s="1376" t="s">
        <v>1911</v>
      </c>
    </row>
    <row r="194" spans="91:100">
      <c r="CM194" s="1373"/>
      <c r="CN194" s="1372" t="s">
        <v>2457</v>
      </c>
      <c r="CO194" s="1372" t="s">
        <v>1905</v>
      </c>
      <c r="CP194" s="1372" t="s">
        <v>2439</v>
      </c>
      <c r="CQ194" s="1372" t="s">
        <v>2458</v>
      </c>
      <c r="CR194" s="1372" t="s">
        <v>2458</v>
      </c>
      <c r="CS194" s="1372" t="s">
        <v>1908</v>
      </c>
      <c r="CT194" s="1372" t="s">
        <v>2441</v>
      </c>
      <c r="CU194" s="1372" t="s">
        <v>1910</v>
      </c>
      <c r="CV194" s="1376" t="s">
        <v>1911</v>
      </c>
    </row>
    <row r="195" spans="91:100">
      <c r="CM195" s="1373"/>
      <c r="CN195" s="1372" t="s">
        <v>2459</v>
      </c>
      <c r="CO195" s="1372" t="s">
        <v>1905</v>
      </c>
      <c r="CP195" s="1372" t="s">
        <v>2439</v>
      </c>
      <c r="CQ195" s="1372" t="s">
        <v>2460</v>
      </c>
      <c r="CR195" s="1372" t="s">
        <v>2460</v>
      </c>
      <c r="CS195" s="1372" t="s">
        <v>1908</v>
      </c>
      <c r="CT195" s="1372" t="s">
        <v>2441</v>
      </c>
      <c r="CU195" s="1372" t="s">
        <v>1910</v>
      </c>
      <c r="CV195" s="1376" t="s">
        <v>1911</v>
      </c>
    </row>
    <row r="196" spans="91:100">
      <c r="CM196" s="1373"/>
      <c r="CN196" s="1372" t="s">
        <v>2461</v>
      </c>
      <c r="CO196" s="1372" t="s">
        <v>1905</v>
      </c>
      <c r="CP196" s="1372" t="s">
        <v>2439</v>
      </c>
      <c r="CQ196" s="1372" t="s">
        <v>2462</v>
      </c>
      <c r="CR196" s="1372" t="s">
        <v>2462</v>
      </c>
      <c r="CS196" s="1372" t="s">
        <v>1908</v>
      </c>
      <c r="CT196" s="1372" t="s">
        <v>2441</v>
      </c>
      <c r="CU196" s="1372" t="s">
        <v>1910</v>
      </c>
      <c r="CV196" s="1376" t="s">
        <v>1911</v>
      </c>
    </row>
    <row r="197" spans="91:100">
      <c r="CM197" s="1373"/>
      <c r="CN197" s="1372" t="s">
        <v>2463</v>
      </c>
      <c r="CO197" s="1372" t="s">
        <v>1905</v>
      </c>
      <c r="CP197" s="1372" t="s">
        <v>2439</v>
      </c>
      <c r="CQ197" s="1372" t="s">
        <v>2464</v>
      </c>
      <c r="CR197" s="1372" t="s">
        <v>2465</v>
      </c>
      <c r="CS197" s="1372" t="s">
        <v>1980</v>
      </c>
      <c r="CT197" s="1372" t="s">
        <v>2446</v>
      </c>
      <c r="CU197" s="1372" t="s">
        <v>1910</v>
      </c>
      <c r="CV197" s="1376" t="s">
        <v>1982</v>
      </c>
    </row>
    <row r="198" spans="91:100">
      <c r="CM198" s="1373"/>
      <c r="CN198" s="1372" t="s">
        <v>2466</v>
      </c>
      <c r="CO198" s="1372" t="s">
        <v>1905</v>
      </c>
      <c r="CP198" s="1372" t="s">
        <v>2439</v>
      </c>
      <c r="CQ198" s="1372" t="s">
        <v>2467</v>
      </c>
      <c r="CR198" s="1372" t="s">
        <v>2467</v>
      </c>
      <c r="CS198" s="1372" t="s">
        <v>1908</v>
      </c>
      <c r="CT198" s="1372" t="s">
        <v>2441</v>
      </c>
      <c r="CU198" s="1372" t="s">
        <v>1910</v>
      </c>
      <c r="CV198" s="1376" t="s">
        <v>1911</v>
      </c>
    </row>
    <row r="199" spans="91:100">
      <c r="CM199" s="1373"/>
      <c r="CN199" s="1372" t="s">
        <v>2468</v>
      </c>
      <c r="CO199" s="1372" t="s">
        <v>1905</v>
      </c>
      <c r="CP199" s="1372" t="s">
        <v>2439</v>
      </c>
      <c r="CQ199" s="1372" t="s">
        <v>2469</v>
      </c>
      <c r="CR199" s="1372" t="s">
        <v>2469</v>
      </c>
      <c r="CS199" s="1372" t="s">
        <v>1908</v>
      </c>
      <c r="CT199" s="1372" t="s">
        <v>2441</v>
      </c>
      <c r="CU199" s="1372" t="s">
        <v>1910</v>
      </c>
      <c r="CV199" s="1376" t="s">
        <v>1911</v>
      </c>
    </row>
    <row r="200" spans="91:100">
      <c r="CM200" s="1373"/>
      <c r="CN200" s="1372" t="s">
        <v>2470</v>
      </c>
      <c r="CO200" s="1372" t="s">
        <v>1905</v>
      </c>
      <c r="CP200" s="1372" t="s">
        <v>2439</v>
      </c>
      <c r="CQ200" s="1372" t="s">
        <v>854</v>
      </c>
      <c r="CR200" s="1372" t="s">
        <v>854</v>
      </c>
      <c r="CS200" s="1372" t="s">
        <v>1908</v>
      </c>
      <c r="CT200" s="1372" t="s">
        <v>2441</v>
      </c>
      <c r="CU200" s="1372" t="s">
        <v>1910</v>
      </c>
      <c r="CV200" s="1376" t="s">
        <v>1911</v>
      </c>
    </row>
    <row r="201" spans="91:100">
      <c r="CM201" s="1373"/>
      <c r="CN201" s="1372" t="s">
        <v>2471</v>
      </c>
      <c r="CO201" s="1372" t="s">
        <v>1905</v>
      </c>
      <c r="CP201" s="1372" t="s">
        <v>2439</v>
      </c>
      <c r="CQ201" s="1372" t="s">
        <v>2472</v>
      </c>
      <c r="CR201" s="1372" t="s">
        <v>2472</v>
      </c>
      <c r="CS201" s="1372" t="s">
        <v>1908</v>
      </c>
      <c r="CT201" s="1372" t="s">
        <v>2441</v>
      </c>
      <c r="CU201" s="1372" t="s">
        <v>1910</v>
      </c>
      <c r="CV201" s="1376" t="s">
        <v>1911</v>
      </c>
    </row>
    <row r="202" spans="91:100">
      <c r="CM202" s="1373"/>
      <c r="CN202" s="1372" t="s">
        <v>2473</v>
      </c>
      <c r="CO202" s="1372" t="s">
        <v>1905</v>
      </c>
      <c r="CP202" s="1372" t="s">
        <v>2439</v>
      </c>
      <c r="CQ202" s="1372" t="s">
        <v>2474</v>
      </c>
      <c r="CR202" s="1372" t="s">
        <v>2474</v>
      </c>
      <c r="CS202" s="1372" t="s">
        <v>1908</v>
      </c>
      <c r="CT202" s="1372" t="s">
        <v>2441</v>
      </c>
      <c r="CU202" s="1372" t="s">
        <v>1910</v>
      </c>
      <c r="CV202" s="1376" t="s">
        <v>1911</v>
      </c>
    </row>
    <row r="203" spans="91:100">
      <c r="CM203" s="1373"/>
      <c r="CN203" s="1372" t="s">
        <v>2475</v>
      </c>
      <c r="CO203" s="1372" t="s">
        <v>1905</v>
      </c>
      <c r="CP203" s="1372" t="s">
        <v>2439</v>
      </c>
      <c r="CQ203" s="1372" t="s">
        <v>2476</v>
      </c>
      <c r="CR203" s="1372" t="s">
        <v>2476</v>
      </c>
      <c r="CS203" s="1372" t="s">
        <v>1908</v>
      </c>
      <c r="CT203" s="1372" t="s">
        <v>2441</v>
      </c>
      <c r="CU203" s="1372" t="s">
        <v>1910</v>
      </c>
      <c r="CV203" s="1376" t="s">
        <v>1911</v>
      </c>
    </row>
    <row r="204" spans="91:100">
      <c r="CM204" s="1373"/>
      <c r="CN204" s="1372" t="s">
        <v>2477</v>
      </c>
      <c r="CO204" s="1372" t="s">
        <v>1905</v>
      </c>
      <c r="CP204" s="1372" t="s">
        <v>2439</v>
      </c>
      <c r="CQ204" s="1372" t="s">
        <v>855</v>
      </c>
      <c r="CR204" s="1372" t="s">
        <v>855</v>
      </c>
      <c r="CS204" s="1372" t="s">
        <v>1908</v>
      </c>
      <c r="CT204" s="1372" t="s">
        <v>2441</v>
      </c>
      <c r="CU204" s="1372" t="s">
        <v>1910</v>
      </c>
      <c r="CV204" s="1376" t="s">
        <v>1911</v>
      </c>
    </row>
    <row r="205" spans="91:100">
      <c r="CM205" s="1373"/>
      <c r="CN205" s="1372" t="s">
        <v>2478</v>
      </c>
      <c r="CO205" s="1372" t="s">
        <v>1905</v>
      </c>
      <c r="CP205" s="1372" t="s">
        <v>2439</v>
      </c>
      <c r="CQ205" s="1372" t="s">
        <v>2479</v>
      </c>
      <c r="CR205" s="1372" t="s">
        <v>2479</v>
      </c>
      <c r="CS205" s="1372" t="s">
        <v>1908</v>
      </c>
      <c r="CT205" s="1372" t="s">
        <v>2441</v>
      </c>
      <c r="CU205" s="1372" t="s">
        <v>1910</v>
      </c>
      <c r="CV205" s="1376" t="s">
        <v>1911</v>
      </c>
    </row>
    <row r="206" spans="91:100">
      <c r="CM206" s="1373"/>
      <c r="CN206" s="1372" t="s">
        <v>2480</v>
      </c>
      <c r="CO206" s="1372" t="s">
        <v>1905</v>
      </c>
      <c r="CP206" s="1372" t="s">
        <v>2439</v>
      </c>
      <c r="CQ206" s="1372" t="s">
        <v>846</v>
      </c>
      <c r="CR206" s="1372" t="s">
        <v>846</v>
      </c>
      <c r="CS206" s="1372" t="s">
        <v>1908</v>
      </c>
      <c r="CT206" s="1372" t="s">
        <v>2441</v>
      </c>
      <c r="CU206" s="1372" t="s">
        <v>1910</v>
      </c>
      <c r="CV206" s="1376" t="s">
        <v>1911</v>
      </c>
    </row>
    <row r="207" spans="91:100">
      <c r="CM207" s="1373"/>
      <c r="CN207" s="1372" t="s">
        <v>2481</v>
      </c>
      <c r="CO207" s="1372" t="s">
        <v>1905</v>
      </c>
      <c r="CP207" s="1372" t="s">
        <v>2439</v>
      </c>
      <c r="CQ207" s="1372" t="s">
        <v>2482</v>
      </c>
      <c r="CR207" s="1372" t="s">
        <v>2482</v>
      </c>
      <c r="CS207" s="1372" t="s">
        <v>1908</v>
      </c>
      <c r="CT207" s="1372" t="s">
        <v>2441</v>
      </c>
      <c r="CU207" s="1372" t="s">
        <v>1910</v>
      </c>
      <c r="CV207" s="1376" t="s">
        <v>1911</v>
      </c>
    </row>
    <row r="208" spans="91:100">
      <c r="CM208" s="1373"/>
      <c r="CN208" s="1372" t="s">
        <v>2483</v>
      </c>
      <c r="CO208" s="1372" t="s">
        <v>602</v>
      </c>
      <c r="CP208" s="1372" t="s">
        <v>1906</v>
      </c>
      <c r="CQ208" s="1372" t="s">
        <v>2484</v>
      </c>
      <c r="CR208" s="1372" t="s">
        <v>2484</v>
      </c>
      <c r="CS208" s="1372" t="s">
        <v>2485</v>
      </c>
      <c r="CT208" s="1372" t="s">
        <v>2486</v>
      </c>
      <c r="CU208" s="1372" t="s">
        <v>2487</v>
      </c>
      <c r="CV208" s="1376" t="s">
        <v>2488</v>
      </c>
    </row>
    <row r="209" spans="91:100">
      <c r="CM209" s="1373"/>
      <c r="CN209" s="1372" t="s">
        <v>2489</v>
      </c>
      <c r="CO209" s="1372" t="s">
        <v>602</v>
      </c>
      <c r="CP209" s="1372" t="s">
        <v>1906</v>
      </c>
      <c r="CQ209" s="1372" t="s">
        <v>2490</v>
      </c>
      <c r="CR209" s="1372" t="s">
        <v>2491</v>
      </c>
      <c r="CS209" s="1372" t="s">
        <v>2485</v>
      </c>
      <c r="CT209" s="1372" t="s">
        <v>2492</v>
      </c>
      <c r="CU209" s="1372" t="s">
        <v>1910</v>
      </c>
      <c r="CV209" s="1376" t="s">
        <v>1911</v>
      </c>
    </row>
    <row r="210" spans="91:100">
      <c r="CM210" s="1373"/>
      <c r="CN210" s="1372" t="s">
        <v>2493</v>
      </c>
      <c r="CO210" s="1372" t="s">
        <v>602</v>
      </c>
      <c r="CP210" s="1372" t="s">
        <v>1906</v>
      </c>
      <c r="CQ210" s="1372" t="s">
        <v>2494</v>
      </c>
      <c r="CR210" s="1372" t="s">
        <v>2495</v>
      </c>
      <c r="CS210" s="1372" t="s">
        <v>2485</v>
      </c>
      <c r="CT210" s="1372" t="s">
        <v>2492</v>
      </c>
      <c r="CU210" s="1372" t="s">
        <v>1910</v>
      </c>
      <c r="CV210" s="1376" t="s">
        <v>1911</v>
      </c>
    </row>
    <row r="211" spans="91:100">
      <c r="CM211" s="1373"/>
      <c r="CN211" s="1372" t="s">
        <v>2496</v>
      </c>
      <c r="CO211" s="1372" t="s">
        <v>602</v>
      </c>
      <c r="CP211" s="1372" t="s">
        <v>1906</v>
      </c>
      <c r="CQ211" s="1372" t="s">
        <v>2497</v>
      </c>
      <c r="CR211" s="1372" t="s">
        <v>2497</v>
      </c>
      <c r="CS211" s="1372" t="s">
        <v>2485</v>
      </c>
      <c r="CT211" s="1372" t="s">
        <v>2492</v>
      </c>
      <c r="CU211" s="1372" t="s">
        <v>1910</v>
      </c>
      <c r="CV211" s="1376" t="s">
        <v>1911</v>
      </c>
    </row>
    <row r="212" spans="91:100">
      <c r="CM212" s="1373"/>
      <c r="CN212" s="1372" t="s">
        <v>2498</v>
      </c>
      <c r="CO212" s="1372" t="s">
        <v>602</v>
      </c>
      <c r="CP212" s="1372" t="s">
        <v>1906</v>
      </c>
      <c r="CQ212" s="1372" t="s">
        <v>2499</v>
      </c>
      <c r="CR212" s="1372" t="s">
        <v>2499</v>
      </c>
      <c r="CS212" s="1372" t="s">
        <v>2485</v>
      </c>
      <c r="CT212" s="1372" t="s">
        <v>2486</v>
      </c>
      <c r="CU212" s="1372" t="s">
        <v>2487</v>
      </c>
      <c r="CV212" s="1376" t="s">
        <v>2488</v>
      </c>
    </row>
    <row r="213" spans="91:100">
      <c r="CM213" s="1373"/>
      <c r="CN213" s="1372" t="s">
        <v>2500</v>
      </c>
      <c r="CO213" s="1372" t="s">
        <v>602</v>
      </c>
      <c r="CP213" s="1372" t="s">
        <v>1906</v>
      </c>
      <c r="CQ213" s="1372" t="s">
        <v>2501</v>
      </c>
      <c r="CR213" s="1372" t="s">
        <v>2501</v>
      </c>
      <c r="CS213" s="1372" t="s">
        <v>2485</v>
      </c>
      <c r="CT213" s="1372" t="s">
        <v>2486</v>
      </c>
      <c r="CU213" s="1372" t="s">
        <v>2487</v>
      </c>
      <c r="CV213" s="1376" t="s">
        <v>2488</v>
      </c>
    </row>
    <row r="214" spans="91:100">
      <c r="CM214" s="1373"/>
      <c r="CN214" s="1372" t="s">
        <v>2502</v>
      </c>
      <c r="CO214" s="1372" t="s">
        <v>602</v>
      </c>
      <c r="CP214" s="1372" t="s">
        <v>1906</v>
      </c>
      <c r="CQ214" s="1372" t="s">
        <v>2503</v>
      </c>
      <c r="CR214" s="1372" t="s">
        <v>2503</v>
      </c>
      <c r="CS214" s="1372" t="s">
        <v>2485</v>
      </c>
      <c r="CT214" s="1372" t="s">
        <v>2486</v>
      </c>
      <c r="CU214" s="1372" t="s">
        <v>2487</v>
      </c>
      <c r="CV214" s="1376" t="s">
        <v>2488</v>
      </c>
    </row>
    <row r="215" spans="91:100">
      <c r="CM215" s="1373"/>
      <c r="CN215" s="1372" t="s">
        <v>2504</v>
      </c>
      <c r="CO215" s="1372" t="s">
        <v>602</v>
      </c>
      <c r="CP215" s="1372" t="s">
        <v>1906</v>
      </c>
      <c r="CQ215" s="1372" t="s">
        <v>2505</v>
      </c>
      <c r="CR215" s="1372" t="s">
        <v>2505</v>
      </c>
      <c r="CS215" s="1372" t="s">
        <v>2485</v>
      </c>
      <c r="CT215" s="1372" t="s">
        <v>2486</v>
      </c>
      <c r="CU215" s="1372" t="s">
        <v>2487</v>
      </c>
      <c r="CV215" s="1376" t="s">
        <v>2488</v>
      </c>
    </row>
    <row r="216" spans="91:100">
      <c r="CM216" s="1373"/>
      <c r="CN216" s="1372" t="s">
        <v>2506</v>
      </c>
      <c r="CO216" s="1372" t="s">
        <v>602</v>
      </c>
      <c r="CP216" s="1372" t="s">
        <v>1906</v>
      </c>
      <c r="CQ216" s="1372" t="s">
        <v>2507</v>
      </c>
      <c r="CR216" s="1372" t="s">
        <v>2507</v>
      </c>
      <c r="CS216" s="1372" t="s">
        <v>2485</v>
      </c>
      <c r="CT216" s="1372" t="s">
        <v>2486</v>
      </c>
      <c r="CU216" s="1372" t="s">
        <v>2487</v>
      </c>
      <c r="CV216" s="1376" t="s">
        <v>2488</v>
      </c>
    </row>
    <row r="217" spans="91:100">
      <c r="CM217" s="1373"/>
      <c r="CN217" s="1372" t="s">
        <v>2508</v>
      </c>
      <c r="CO217" s="1372" t="s">
        <v>602</v>
      </c>
      <c r="CP217" s="1372" t="s">
        <v>1906</v>
      </c>
      <c r="CQ217" s="1372" t="s">
        <v>2509</v>
      </c>
      <c r="CR217" s="1372" t="s">
        <v>2509</v>
      </c>
      <c r="CS217" s="1372" t="s">
        <v>2485</v>
      </c>
      <c r="CT217" s="1372" t="s">
        <v>2492</v>
      </c>
      <c r="CU217" s="1372" t="s">
        <v>1910</v>
      </c>
      <c r="CV217" s="1376" t="s">
        <v>1911</v>
      </c>
    </row>
    <row r="218" spans="91:100">
      <c r="CM218" s="1373"/>
      <c r="CN218" s="1372" t="s">
        <v>2510</v>
      </c>
      <c r="CO218" s="1372" t="s">
        <v>602</v>
      </c>
      <c r="CP218" s="1372" t="s">
        <v>1906</v>
      </c>
      <c r="CQ218" s="1372" t="s">
        <v>2511</v>
      </c>
      <c r="CR218" s="1372" t="s">
        <v>2511</v>
      </c>
      <c r="CS218" s="1372" t="s">
        <v>2485</v>
      </c>
      <c r="CT218" s="1372" t="s">
        <v>2486</v>
      </c>
      <c r="CU218" s="1372" t="s">
        <v>2487</v>
      </c>
      <c r="CV218" s="1376" t="s">
        <v>2488</v>
      </c>
    </row>
    <row r="219" spans="91:100">
      <c r="CM219" s="1373"/>
      <c r="CN219" s="1372" t="s">
        <v>2512</v>
      </c>
      <c r="CO219" s="1372" t="s">
        <v>602</v>
      </c>
      <c r="CP219" s="1372" t="s">
        <v>1906</v>
      </c>
      <c r="CQ219" s="1372" t="s">
        <v>2513</v>
      </c>
      <c r="CR219" s="1372" t="s">
        <v>2513</v>
      </c>
      <c r="CS219" s="1372" t="s">
        <v>2485</v>
      </c>
      <c r="CT219" s="1372" t="s">
        <v>2486</v>
      </c>
      <c r="CU219" s="1372" t="s">
        <v>2487</v>
      </c>
      <c r="CV219" s="1376" t="s">
        <v>2488</v>
      </c>
    </row>
    <row r="220" spans="91:100">
      <c r="CM220" s="1373"/>
      <c r="CN220" s="1372" t="s">
        <v>2514</v>
      </c>
      <c r="CO220" s="1372" t="s">
        <v>602</v>
      </c>
      <c r="CP220" s="1372" t="s">
        <v>1906</v>
      </c>
      <c r="CQ220" s="1372" t="s">
        <v>2515</v>
      </c>
      <c r="CR220" s="1372" t="s">
        <v>2515</v>
      </c>
      <c r="CS220" s="1372" t="s">
        <v>2485</v>
      </c>
      <c r="CT220" s="1372" t="s">
        <v>2486</v>
      </c>
      <c r="CU220" s="1372" t="s">
        <v>2487</v>
      </c>
      <c r="CV220" s="1376" t="s">
        <v>2488</v>
      </c>
    </row>
    <row r="221" spans="91:100">
      <c r="CM221" s="1373"/>
      <c r="CN221" s="1372" t="s">
        <v>2516</v>
      </c>
      <c r="CO221" s="1372" t="s">
        <v>602</v>
      </c>
      <c r="CP221" s="1372" t="s">
        <v>1906</v>
      </c>
      <c r="CQ221" s="1372" t="s">
        <v>2517</v>
      </c>
      <c r="CR221" s="1372" t="s">
        <v>2517</v>
      </c>
      <c r="CS221" s="1372" t="s">
        <v>2485</v>
      </c>
      <c r="CT221" s="1372" t="s">
        <v>2486</v>
      </c>
      <c r="CU221" s="1372" t="s">
        <v>2487</v>
      </c>
      <c r="CV221" s="1376" t="s">
        <v>2488</v>
      </c>
    </row>
    <row r="222" spans="91:100">
      <c r="CM222" s="1373"/>
      <c r="CN222" s="1372" t="s">
        <v>2518</v>
      </c>
      <c r="CO222" s="1372" t="s">
        <v>602</v>
      </c>
      <c r="CP222" s="1372" t="s">
        <v>1906</v>
      </c>
      <c r="CQ222" s="1372" t="s">
        <v>2519</v>
      </c>
      <c r="CR222" s="1372" t="s">
        <v>2519</v>
      </c>
      <c r="CS222" s="1372" t="s">
        <v>2485</v>
      </c>
      <c r="CT222" s="1372" t="s">
        <v>2492</v>
      </c>
      <c r="CU222" s="1372" t="s">
        <v>1910</v>
      </c>
      <c r="CV222" s="1376" t="s">
        <v>1911</v>
      </c>
    </row>
    <row r="223" spans="91:100">
      <c r="CM223" s="1373"/>
      <c r="CN223" s="1372" t="s">
        <v>2520</v>
      </c>
      <c r="CO223" s="1372" t="s">
        <v>602</v>
      </c>
      <c r="CP223" s="1372" t="s">
        <v>1906</v>
      </c>
      <c r="CQ223" s="1372" t="s">
        <v>697</v>
      </c>
      <c r="CR223" s="1372" t="s">
        <v>697</v>
      </c>
      <c r="CS223" s="1372" t="s">
        <v>1980</v>
      </c>
      <c r="CT223" s="1372" t="s">
        <v>1981</v>
      </c>
      <c r="CU223" s="1372" t="s">
        <v>1910</v>
      </c>
      <c r="CV223" s="1376" t="s">
        <v>1982</v>
      </c>
    </row>
    <row r="224" spans="91:100">
      <c r="CM224" s="1373"/>
      <c r="CN224" s="1372" t="s">
        <v>2521</v>
      </c>
      <c r="CO224" s="1372" t="s">
        <v>602</v>
      </c>
      <c r="CP224" s="1372" t="s">
        <v>1906</v>
      </c>
      <c r="CQ224" s="1372" t="s">
        <v>698</v>
      </c>
      <c r="CR224" s="1372" t="s">
        <v>698</v>
      </c>
      <c r="CS224" s="1372" t="s">
        <v>2485</v>
      </c>
      <c r="CT224" s="1372" t="s">
        <v>2486</v>
      </c>
      <c r="CU224" s="1372" t="s">
        <v>2487</v>
      </c>
      <c r="CV224" s="1376" t="s">
        <v>2488</v>
      </c>
    </row>
    <row r="225" spans="91:100">
      <c r="CM225" s="1373"/>
      <c r="CN225" s="1372" t="s">
        <v>2522</v>
      </c>
      <c r="CO225" s="1372" t="s">
        <v>602</v>
      </c>
      <c r="CP225" s="1372" t="s">
        <v>1906</v>
      </c>
      <c r="CQ225" s="1372" t="s">
        <v>2523</v>
      </c>
      <c r="CR225" s="1372" t="s">
        <v>2523</v>
      </c>
      <c r="CS225" s="1372" t="s">
        <v>2485</v>
      </c>
      <c r="CT225" s="1372" t="s">
        <v>2486</v>
      </c>
      <c r="CU225" s="1372" t="s">
        <v>2487</v>
      </c>
      <c r="CV225" s="1376" t="s">
        <v>2488</v>
      </c>
    </row>
    <row r="226" spans="91:100">
      <c r="CM226" s="1373"/>
      <c r="CN226" s="1372" t="s">
        <v>2524</v>
      </c>
      <c r="CO226" s="1372" t="s">
        <v>602</v>
      </c>
      <c r="CP226" s="1372" t="s">
        <v>1906</v>
      </c>
      <c r="CQ226" s="1372" t="s">
        <v>2525</v>
      </c>
      <c r="CR226" s="1372" t="s">
        <v>2525</v>
      </c>
      <c r="CS226" s="1372" t="s">
        <v>2485</v>
      </c>
      <c r="CT226" s="1372" t="s">
        <v>2486</v>
      </c>
      <c r="CU226" s="1372" t="s">
        <v>2487</v>
      </c>
      <c r="CV226" s="1376" t="s">
        <v>2488</v>
      </c>
    </row>
    <row r="227" spans="91:100">
      <c r="CM227" s="1373"/>
      <c r="CN227" s="1372" t="s">
        <v>2526</v>
      </c>
      <c r="CO227" s="1372" t="s">
        <v>602</v>
      </c>
      <c r="CP227" s="1372" t="s">
        <v>1906</v>
      </c>
      <c r="CQ227" s="1372" t="s">
        <v>2527</v>
      </c>
      <c r="CR227" s="1372" t="s">
        <v>2527</v>
      </c>
      <c r="CS227" s="1372" t="s">
        <v>2485</v>
      </c>
      <c r="CT227" s="1372" t="s">
        <v>2486</v>
      </c>
      <c r="CU227" s="1372" t="s">
        <v>2487</v>
      </c>
      <c r="CV227" s="1376" t="s">
        <v>2488</v>
      </c>
    </row>
    <row r="228" spans="91:100">
      <c r="CM228" s="1373"/>
      <c r="CN228" s="1372" t="s">
        <v>2528</v>
      </c>
      <c r="CO228" s="1372" t="s">
        <v>602</v>
      </c>
      <c r="CP228" s="1372" t="s">
        <v>1906</v>
      </c>
      <c r="CQ228" s="1372" t="s">
        <v>2529</v>
      </c>
      <c r="CR228" s="1372" t="s">
        <v>2529</v>
      </c>
      <c r="CS228" s="1372" t="s">
        <v>2485</v>
      </c>
      <c r="CT228" s="1372" t="s">
        <v>2486</v>
      </c>
      <c r="CU228" s="1372" t="s">
        <v>2487</v>
      </c>
      <c r="CV228" s="1376" t="s">
        <v>2488</v>
      </c>
    </row>
    <row r="229" spans="91:100">
      <c r="CM229" s="1373"/>
      <c r="CN229" s="1372" t="s">
        <v>2530</v>
      </c>
      <c r="CO229" s="1372" t="s">
        <v>602</v>
      </c>
      <c r="CP229" s="1372" t="s">
        <v>1906</v>
      </c>
      <c r="CQ229" s="1372" t="s">
        <v>2531</v>
      </c>
      <c r="CR229" s="1372" t="s">
        <v>2531</v>
      </c>
      <c r="CS229" s="1372" t="s">
        <v>2485</v>
      </c>
      <c r="CT229" s="1372" t="s">
        <v>2486</v>
      </c>
      <c r="CU229" s="1372" t="s">
        <v>2487</v>
      </c>
      <c r="CV229" s="1376" t="s">
        <v>2488</v>
      </c>
    </row>
    <row r="230" spans="91:100">
      <c r="CM230" s="1373"/>
      <c r="CN230" s="1372" t="s">
        <v>2532</v>
      </c>
      <c r="CO230" s="1372" t="s">
        <v>602</v>
      </c>
      <c r="CP230" s="1372" t="s">
        <v>1906</v>
      </c>
      <c r="CQ230" s="1372" t="s">
        <v>2533</v>
      </c>
      <c r="CR230" s="1372" t="s">
        <v>2533</v>
      </c>
      <c r="CS230" s="1372" t="s">
        <v>2485</v>
      </c>
      <c r="CT230" s="1372" t="s">
        <v>2486</v>
      </c>
      <c r="CU230" s="1372" t="s">
        <v>2487</v>
      </c>
      <c r="CV230" s="1376" t="s">
        <v>2488</v>
      </c>
    </row>
    <row r="231" spans="91:100">
      <c r="CM231" s="1373"/>
      <c r="CN231" s="1372" t="s">
        <v>2534</v>
      </c>
      <c r="CO231" s="1372" t="s">
        <v>602</v>
      </c>
      <c r="CP231" s="1372" t="s">
        <v>1906</v>
      </c>
      <c r="CQ231" s="1372" t="s">
        <v>2535</v>
      </c>
      <c r="CR231" s="1372" t="s">
        <v>2535</v>
      </c>
      <c r="CS231" s="1372" t="s">
        <v>2485</v>
      </c>
      <c r="CT231" s="1372" t="s">
        <v>2486</v>
      </c>
      <c r="CU231" s="1372" t="s">
        <v>2487</v>
      </c>
      <c r="CV231" s="1376" t="s">
        <v>2488</v>
      </c>
    </row>
    <row r="232" spans="91:100">
      <c r="CM232" s="1373"/>
      <c r="CN232" s="1372" t="s">
        <v>2536</v>
      </c>
      <c r="CO232" s="1372" t="s">
        <v>602</v>
      </c>
      <c r="CP232" s="1372" t="s">
        <v>1906</v>
      </c>
      <c r="CQ232" s="1372" t="s">
        <v>2537</v>
      </c>
      <c r="CR232" s="1372" t="s">
        <v>2537</v>
      </c>
      <c r="CS232" s="1372" t="s">
        <v>2485</v>
      </c>
      <c r="CT232" s="1372" t="s">
        <v>2486</v>
      </c>
      <c r="CU232" s="1372" t="s">
        <v>2487</v>
      </c>
      <c r="CV232" s="1376" t="s">
        <v>2488</v>
      </c>
    </row>
    <row r="233" spans="91:100">
      <c r="CM233" s="1373"/>
      <c r="CN233" s="1372" t="s">
        <v>2538</v>
      </c>
      <c r="CO233" s="1372" t="s">
        <v>602</v>
      </c>
      <c r="CP233" s="1372" t="s">
        <v>1906</v>
      </c>
      <c r="CQ233" s="1372" t="s">
        <v>2539</v>
      </c>
      <c r="CR233" s="1372" t="s">
        <v>2539</v>
      </c>
      <c r="CS233" s="1372" t="s">
        <v>2485</v>
      </c>
      <c r="CT233" s="1372" t="s">
        <v>2486</v>
      </c>
      <c r="CU233" s="1372" t="s">
        <v>2487</v>
      </c>
      <c r="CV233" s="1376" t="s">
        <v>2488</v>
      </c>
    </row>
    <row r="234" spans="91:100">
      <c r="CM234" s="1373"/>
      <c r="CN234" s="1372" t="s">
        <v>2540</v>
      </c>
      <c r="CO234" s="1372" t="s">
        <v>602</v>
      </c>
      <c r="CP234" s="1372" t="s">
        <v>1906</v>
      </c>
      <c r="CQ234" s="1372" t="s">
        <v>2541</v>
      </c>
      <c r="CR234" s="1372" t="s">
        <v>2541</v>
      </c>
      <c r="CS234" s="1372" t="s">
        <v>2485</v>
      </c>
      <c r="CT234" s="1372" t="s">
        <v>2486</v>
      </c>
      <c r="CU234" s="1372" t="s">
        <v>2487</v>
      </c>
      <c r="CV234" s="1376" t="s">
        <v>2488</v>
      </c>
    </row>
    <row r="235" spans="91:100">
      <c r="CM235" s="1373"/>
      <c r="CN235" s="1372" t="s">
        <v>2542</v>
      </c>
      <c r="CO235" s="1372" t="s">
        <v>602</v>
      </c>
      <c r="CP235" s="1372" t="s">
        <v>1906</v>
      </c>
      <c r="CQ235" s="1372" t="s">
        <v>2543</v>
      </c>
      <c r="CR235" s="1372" t="s">
        <v>2543</v>
      </c>
      <c r="CS235" s="1372" t="s">
        <v>2485</v>
      </c>
      <c r="CT235" s="1372" t="s">
        <v>2486</v>
      </c>
      <c r="CU235" s="1372" t="s">
        <v>2487</v>
      </c>
      <c r="CV235" s="1376" t="s">
        <v>2488</v>
      </c>
    </row>
    <row r="236" spans="91:100">
      <c r="CM236" s="1373"/>
      <c r="CN236" s="1372" t="s">
        <v>2544</v>
      </c>
      <c r="CO236" s="1372" t="s">
        <v>602</v>
      </c>
      <c r="CP236" s="1372" t="s">
        <v>1906</v>
      </c>
      <c r="CQ236" s="1372" t="s">
        <v>2545</v>
      </c>
      <c r="CR236" s="1372" t="s">
        <v>2545</v>
      </c>
      <c r="CS236" s="1372" t="s">
        <v>2485</v>
      </c>
      <c r="CT236" s="1372" t="s">
        <v>2486</v>
      </c>
      <c r="CU236" s="1372" t="s">
        <v>2487</v>
      </c>
      <c r="CV236" s="1376" t="s">
        <v>2488</v>
      </c>
    </row>
    <row r="237" spans="91:100">
      <c r="CM237" s="1373"/>
      <c r="CN237" s="1372" t="s">
        <v>2546</v>
      </c>
      <c r="CO237" s="1372" t="s">
        <v>602</v>
      </c>
      <c r="CP237" s="1372" t="s">
        <v>1906</v>
      </c>
      <c r="CQ237" s="1372" t="s">
        <v>2547</v>
      </c>
      <c r="CR237" s="1372" t="s">
        <v>2547</v>
      </c>
      <c r="CS237" s="1372" t="s">
        <v>2485</v>
      </c>
      <c r="CT237" s="1372" t="s">
        <v>2492</v>
      </c>
      <c r="CU237" s="1372" t="s">
        <v>1910</v>
      </c>
      <c r="CV237" s="1376" t="s">
        <v>1911</v>
      </c>
    </row>
    <row r="238" spans="91:100">
      <c r="CM238" s="1373"/>
      <c r="CN238" s="1372" t="s">
        <v>2548</v>
      </c>
      <c r="CO238" s="1372" t="s">
        <v>602</v>
      </c>
      <c r="CP238" s="1372" t="s">
        <v>1906</v>
      </c>
      <c r="CQ238" s="1372" t="s">
        <v>2549</v>
      </c>
      <c r="CR238" s="1372" t="s">
        <v>2549</v>
      </c>
      <c r="CS238" s="1372" t="s">
        <v>1980</v>
      </c>
      <c r="CT238" s="1372" t="s">
        <v>1981</v>
      </c>
      <c r="CU238" s="1372" t="s">
        <v>1910</v>
      </c>
      <c r="CV238" s="1376" t="s">
        <v>1982</v>
      </c>
    </row>
    <row r="239" spans="91:100">
      <c r="CM239" s="1373"/>
      <c r="CN239" s="1372" t="s">
        <v>2550</v>
      </c>
      <c r="CO239" s="1372" t="s">
        <v>602</v>
      </c>
      <c r="CP239" s="1372" t="s">
        <v>1906</v>
      </c>
      <c r="CQ239" s="1372" t="s">
        <v>700</v>
      </c>
      <c r="CR239" s="1372" t="s">
        <v>700</v>
      </c>
      <c r="CS239" s="1372" t="s">
        <v>1980</v>
      </c>
      <c r="CT239" s="1372" t="s">
        <v>1981</v>
      </c>
      <c r="CU239" s="1372" t="s">
        <v>1910</v>
      </c>
      <c r="CV239" s="1376" t="s">
        <v>1982</v>
      </c>
    </row>
    <row r="240" spans="91:100">
      <c r="CM240" s="1373"/>
      <c r="CN240" s="1372" t="s">
        <v>2551</v>
      </c>
      <c r="CO240" s="1372" t="s">
        <v>602</v>
      </c>
      <c r="CP240" s="1372" t="s">
        <v>1906</v>
      </c>
      <c r="CQ240" s="1372" t="s">
        <v>701</v>
      </c>
      <c r="CR240" s="1372" t="s">
        <v>701</v>
      </c>
      <c r="CS240" s="1372" t="s">
        <v>2485</v>
      </c>
      <c r="CT240" s="1372" t="s">
        <v>2486</v>
      </c>
      <c r="CU240" s="1372" t="s">
        <v>2487</v>
      </c>
      <c r="CV240" s="1376" t="s">
        <v>2488</v>
      </c>
    </row>
    <row r="241" spans="91:100">
      <c r="CM241" s="1373"/>
      <c r="CN241" s="1372" t="s">
        <v>2552</v>
      </c>
      <c r="CO241" s="1372" t="s">
        <v>602</v>
      </c>
      <c r="CP241" s="1372" t="s">
        <v>1906</v>
      </c>
      <c r="CQ241" s="1372" t="s">
        <v>2553</v>
      </c>
      <c r="CR241" s="1372" t="s">
        <v>2553</v>
      </c>
      <c r="CS241" s="1372" t="s">
        <v>2485</v>
      </c>
      <c r="CT241" s="1372" t="s">
        <v>2486</v>
      </c>
      <c r="CU241" s="1372" t="s">
        <v>2487</v>
      </c>
      <c r="CV241" s="1376" t="s">
        <v>2488</v>
      </c>
    </row>
    <row r="242" spans="91:100">
      <c r="CM242" s="1373"/>
      <c r="CN242" s="1372" t="s">
        <v>2554</v>
      </c>
      <c r="CO242" s="1372" t="s">
        <v>602</v>
      </c>
      <c r="CP242" s="1372" t="s">
        <v>1906</v>
      </c>
      <c r="CQ242" s="1372" t="s">
        <v>2555</v>
      </c>
      <c r="CR242" s="1372" t="s">
        <v>2555</v>
      </c>
      <c r="CS242" s="1372" t="s">
        <v>2485</v>
      </c>
      <c r="CT242" s="1372" t="s">
        <v>2486</v>
      </c>
      <c r="CU242" s="1372" t="s">
        <v>2487</v>
      </c>
      <c r="CV242" s="1376" t="s">
        <v>2488</v>
      </c>
    </row>
    <row r="243" spans="91:100">
      <c r="CM243" s="1373"/>
      <c r="CN243" s="1372" t="s">
        <v>2556</v>
      </c>
      <c r="CO243" s="1372" t="s">
        <v>602</v>
      </c>
      <c r="CP243" s="1372" t="s">
        <v>1906</v>
      </c>
      <c r="CQ243" s="1372" t="s">
        <v>2557</v>
      </c>
      <c r="CR243" s="1372" t="s">
        <v>2557</v>
      </c>
      <c r="CS243" s="1372" t="s">
        <v>2485</v>
      </c>
      <c r="CT243" s="1372" t="s">
        <v>2486</v>
      </c>
      <c r="CU243" s="1372" t="s">
        <v>2487</v>
      </c>
      <c r="CV243" s="1376" t="s">
        <v>2488</v>
      </c>
    </row>
    <row r="244" spans="91:100">
      <c r="CM244" s="1373"/>
      <c r="CN244" s="1372" t="s">
        <v>2558</v>
      </c>
      <c r="CO244" s="1372" t="s">
        <v>602</v>
      </c>
      <c r="CP244" s="1372" t="s">
        <v>1906</v>
      </c>
      <c r="CQ244" s="1372" t="s">
        <v>2559</v>
      </c>
      <c r="CR244" s="1372" t="s">
        <v>2559</v>
      </c>
      <c r="CS244" s="1372" t="s">
        <v>2485</v>
      </c>
      <c r="CT244" s="1372" t="s">
        <v>2486</v>
      </c>
      <c r="CU244" s="1372" t="s">
        <v>2487</v>
      </c>
      <c r="CV244" s="1376" t="s">
        <v>2488</v>
      </c>
    </row>
    <row r="245" spans="91:100">
      <c r="CM245" s="1373"/>
      <c r="CN245" s="1372" t="s">
        <v>2560</v>
      </c>
      <c r="CO245" s="1372" t="s">
        <v>602</v>
      </c>
      <c r="CP245" s="1372" t="s">
        <v>1906</v>
      </c>
      <c r="CQ245" s="1372" t="s">
        <v>2561</v>
      </c>
      <c r="CR245" s="1372" t="s">
        <v>2561</v>
      </c>
      <c r="CS245" s="1372" t="s">
        <v>2485</v>
      </c>
      <c r="CT245" s="1372" t="s">
        <v>2486</v>
      </c>
      <c r="CU245" s="1372" t="s">
        <v>2487</v>
      </c>
      <c r="CV245" s="1376" t="s">
        <v>2488</v>
      </c>
    </row>
    <row r="246" spans="91:100">
      <c r="CM246" s="1373"/>
      <c r="CN246" s="1372" t="s">
        <v>2562</v>
      </c>
      <c r="CO246" s="1372" t="s">
        <v>602</v>
      </c>
      <c r="CP246" s="1372" t="s">
        <v>1906</v>
      </c>
      <c r="CQ246" s="1372" t="s">
        <v>2563</v>
      </c>
      <c r="CR246" s="1372" t="s">
        <v>2563</v>
      </c>
      <c r="CS246" s="1372" t="s">
        <v>2485</v>
      </c>
      <c r="CT246" s="1372" t="s">
        <v>2486</v>
      </c>
      <c r="CU246" s="1372" t="s">
        <v>2487</v>
      </c>
      <c r="CV246" s="1376" t="s">
        <v>2488</v>
      </c>
    </row>
    <row r="247" spans="91:100">
      <c r="CM247" s="1373"/>
      <c r="CN247" s="1372" t="s">
        <v>2564</v>
      </c>
      <c r="CO247" s="1372" t="s">
        <v>602</v>
      </c>
      <c r="CP247" s="1372" t="s">
        <v>1906</v>
      </c>
      <c r="CQ247" s="1372" t="s">
        <v>2565</v>
      </c>
      <c r="CR247" s="1372" t="s">
        <v>2565</v>
      </c>
      <c r="CS247" s="1372" t="s">
        <v>2485</v>
      </c>
      <c r="CT247" s="1372" t="s">
        <v>2486</v>
      </c>
      <c r="CU247" s="1372" t="s">
        <v>2487</v>
      </c>
      <c r="CV247" s="1376" t="s">
        <v>2488</v>
      </c>
    </row>
    <row r="248" spans="91:100">
      <c r="CM248" s="1373"/>
      <c r="CN248" s="1372" t="s">
        <v>2566</v>
      </c>
      <c r="CO248" s="1372" t="s">
        <v>602</v>
      </c>
      <c r="CP248" s="1372" t="s">
        <v>1906</v>
      </c>
      <c r="CQ248" s="1372" t="s">
        <v>2567</v>
      </c>
      <c r="CR248" s="1372" t="s">
        <v>2567</v>
      </c>
      <c r="CS248" s="1372" t="s">
        <v>2485</v>
      </c>
      <c r="CT248" s="1372" t="s">
        <v>2486</v>
      </c>
      <c r="CU248" s="1372" t="s">
        <v>2487</v>
      </c>
      <c r="CV248" s="1376" t="s">
        <v>2488</v>
      </c>
    </row>
    <row r="249" spans="91:100">
      <c r="CM249" s="1373"/>
      <c r="CN249" s="1372" t="s">
        <v>2568</v>
      </c>
      <c r="CO249" s="1372" t="s">
        <v>602</v>
      </c>
      <c r="CP249" s="1372" t="s">
        <v>1906</v>
      </c>
      <c r="CQ249" s="1372" t="s">
        <v>2569</v>
      </c>
      <c r="CR249" s="1372" t="s">
        <v>2569</v>
      </c>
      <c r="CS249" s="1372" t="s">
        <v>2485</v>
      </c>
      <c r="CT249" s="1372" t="s">
        <v>2486</v>
      </c>
      <c r="CU249" s="1372" t="s">
        <v>2487</v>
      </c>
      <c r="CV249" s="1376" t="s">
        <v>2488</v>
      </c>
    </row>
    <row r="250" spans="91:100">
      <c r="CM250" s="1373"/>
      <c r="CN250" s="1372" t="s">
        <v>2570</v>
      </c>
      <c r="CO250" s="1372" t="s">
        <v>602</v>
      </c>
      <c r="CP250" s="1372" t="s">
        <v>1906</v>
      </c>
      <c r="CQ250" s="1372" t="s">
        <v>2571</v>
      </c>
      <c r="CR250" s="1372" t="s">
        <v>2571</v>
      </c>
      <c r="CS250" s="1372" t="s">
        <v>2485</v>
      </c>
      <c r="CT250" s="1372" t="s">
        <v>2486</v>
      </c>
      <c r="CU250" s="1372" t="s">
        <v>2487</v>
      </c>
      <c r="CV250" s="1376" t="s">
        <v>2488</v>
      </c>
    </row>
    <row r="251" spans="91:100">
      <c r="CM251" s="1373"/>
      <c r="CN251" s="1372" t="s">
        <v>2572</v>
      </c>
      <c r="CO251" s="1372" t="s">
        <v>602</v>
      </c>
      <c r="CP251" s="1372" t="s">
        <v>1906</v>
      </c>
      <c r="CQ251" s="1372" t="s">
        <v>2573</v>
      </c>
      <c r="CR251" s="1372" t="s">
        <v>2573</v>
      </c>
      <c r="CS251" s="1372" t="s">
        <v>2485</v>
      </c>
      <c r="CT251" s="1372" t="s">
        <v>2486</v>
      </c>
      <c r="CU251" s="1372" t="s">
        <v>2487</v>
      </c>
      <c r="CV251" s="1376" t="s">
        <v>2488</v>
      </c>
    </row>
    <row r="252" spans="91:100">
      <c r="CM252" s="1373"/>
      <c r="CN252" s="1372" t="s">
        <v>2574</v>
      </c>
      <c r="CO252" s="1372" t="s">
        <v>602</v>
      </c>
      <c r="CP252" s="1372" t="s">
        <v>1906</v>
      </c>
      <c r="CQ252" s="1372" t="s">
        <v>2575</v>
      </c>
      <c r="CR252" s="1372" t="s">
        <v>2575</v>
      </c>
      <c r="CS252" s="1372" t="s">
        <v>2485</v>
      </c>
      <c r="CT252" s="1372" t="s">
        <v>2486</v>
      </c>
      <c r="CU252" s="1372" t="s">
        <v>2487</v>
      </c>
      <c r="CV252" s="1376" t="s">
        <v>2488</v>
      </c>
    </row>
    <row r="253" spans="91:100">
      <c r="CM253" s="1373"/>
      <c r="CN253" s="1372" t="s">
        <v>2576</v>
      </c>
      <c r="CO253" s="1372" t="s">
        <v>602</v>
      </c>
      <c r="CP253" s="1372" t="s">
        <v>1906</v>
      </c>
      <c r="CQ253" s="1372" t="s">
        <v>2577</v>
      </c>
      <c r="CR253" s="1372" t="s">
        <v>2577</v>
      </c>
      <c r="CS253" s="1372" t="s">
        <v>2485</v>
      </c>
      <c r="CT253" s="1372" t="s">
        <v>2486</v>
      </c>
      <c r="CU253" s="1372" t="s">
        <v>2487</v>
      </c>
      <c r="CV253" s="1376" t="s">
        <v>2488</v>
      </c>
    </row>
    <row r="254" spans="91:100">
      <c r="CM254" s="1373"/>
      <c r="CN254" s="1372" t="s">
        <v>2578</v>
      </c>
      <c r="CO254" s="1372" t="s">
        <v>602</v>
      </c>
      <c r="CP254" s="1372" t="s">
        <v>1906</v>
      </c>
      <c r="CQ254" s="1372" t="s">
        <v>2579</v>
      </c>
      <c r="CR254" s="1372" t="s">
        <v>2579</v>
      </c>
      <c r="CS254" s="1372" t="s">
        <v>2485</v>
      </c>
      <c r="CT254" s="1372" t="s">
        <v>2486</v>
      </c>
      <c r="CU254" s="1372" t="s">
        <v>2487</v>
      </c>
      <c r="CV254" s="1376" t="s">
        <v>2488</v>
      </c>
    </row>
    <row r="255" spans="91:100">
      <c r="CM255" s="1373"/>
      <c r="CN255" s="1372" t="s">
        <v>2580</v>
      </c>
      <c r="CO255" s="1372" t="s">
        <v>602</v>
      </c>
      <c r="CP255" s="1372" t="s">
        <v>1906</v>
      </c>
      <c r="CQ255" s="1372" t="s">
        <v>2581</v>
      </c>
      <c r="CR255" s="1372" t="s">
        <v>2581</v>
      </c>
      <c r="CS255" s="1372" t="s">
        <v>2485</v>
      </c>
      <c r="CT255" s="1372" t="s">
        <v>2486</v>
      </c>
      <c r="CU255" s="1372" t="s">
        <v>2487</v>
      </c>
      <c r="CV255" s="1376" t="s">
        <v>2488</v>
      </c>
    </row>
    <row r="256" spans="91:100">
      <c r="CM256" s="1373"/>
      <c r="CN256" s="1372" t="s">
        <v>2582</v>
      </c>
      <c r="CO256" s="1372" t="s">
        <v>602</v>
      </c>
      <c r="CP256" s="1372" t="s">
        <v>1906</v>
      </c>
      <c r="CQ256" s="1372" t="s">
        <v>2583</v>
      </c>
      <c r="CR256" s="1372" t="s">
        <v>2583</v>
      </c>
      <c r="CS256" s="1372" t="s">
        <v>2485</v>
      </c>
      <c r="CT256" s="1372" t="s">
        <v>2486</v>
      </c>
      <c r="CU256" s="1372" t="s">
        <v>2487</v>
      </c>
      <c r="CV256" s="1376" t="s">
        <v>2488</v>
      </c>
    </row>
    <row r="257" spans="91:100">
      <c r="CM257" s="1373"/>
      <c r="CN257" s="1372" t="s">
        <v>2584</v>
      </c>
      <c r="CO257" s="1372" t="s">
        <v>602</v>
      </c>
      <c r="CP257" s="1372" t="s">
        <v>1906</v>
      </c>
      <c r="CQ257" s="1372" t="s">
        <v>2585</v>
      </c>
      <c r="CR257" s="1372" t="s">
        <v>2585</v>
      </c>
      <c r="CS257" s="1372" t="s">
        <v>2485</v>
      </c>
      <c r="CT257" s="1372" t="s">
        <v>2486</v>
      </c>
      <c r="CU257" s="1372" t="s">
        <v>2487</v>
      </c>
      <c r="CV257" s="1376" t="s">
        <v>2488</v>
      </c>
    </row>
    <row r="258" spans="91:100">
      <c r="CM258" s="1373"/>
      <c r="CN258" s="1372" t="s">
        <v>2586</v>
      </c>
      <c r="CO258" s="1372" t="s">
        <v>602</v>
      </c>
      <c r="CP258" s="1372" t="s">
        <v>1906</v>
      </c>
      <c r="CQ258" s="1372" t="s">
        <v>2587</v>
      </c>
      <c r="CR258" s="1372" t="s">
        <v>2587</v>
      </c>
      <c r="CS258" s="1372" t="s">
        <v>2485</v>
      </c>
      <c r="CT258" s="1372" t="s">
        <v>2486</v>
      </c>
      <c r="CU258" s="1372" t="s">
        <v>2487</v>
      </c>
      <c r="CV258" s="1376" t="s">
        <v>2488</v>
      </c>
    </row>
    <row r="259" spans="91:100">
      <c r="CM259" s="1373"/>
      <c r="CN259" s="1372" t="s">
        <v>2588</v>
      </c>
      <c r="CO259" s="1372" t="s">
        <v>602</v>
      </c>
      <c r="CP259" s="1372" t="s">
        <v>1906</v>
      </c>
      <c r="CQ259" s="1372" t="s">
        <v>2589</v>
      </c>
      <c r="CR259" s="1372" t="s">
        <v>2589</v>
      </c>
      <c r="CS259" s="1372" t="s">
        <v>2485</v>
      </c>
      <c r="CT259" s="1372" t="s">
        <v>2486</v>
      </c>
      <c r="CU259" s="1372" t="s">
        <v>2487</v>
      </c>
      <c r="CV259" s="1376" t="s">
        <v>2488</v>
      </c>
    </row>
    <row r="260" spans="91:100">
      <c r="CM260" s="1373"/>
      <c r="CN260" s="1372" t="s">
        <v>2590</v>
      </c>
      <c r="CO260" s="1372" t="s">
        <v>602</v>
      </c>
      <c r="CP260" s="1372" t="s">
        <v>1906</v>
      </c>
      <c r="CQ260" s="1372" t="s">
        <v>2591</v>
      </c>
      <c r="CR260" s="1372" t="s">
        <v>2591</v>
      </c>
      <c r="CS260" s="1372" t="s">
        <v>2485</v>
      </c>
      <c r="CT260" s="1372" t="s">
        <v>2486</v>
      </c>
      <c r="CU260" s="1372" t="s">
        <v>2487</v>
      </c>
      <c r="CV260" s="1376" t="s">
        <v>2488</v>
      </c>
    </row>
    <row r="261" spans="91:100">
      <c r="CM261" s="1373"/>
      <c r="CN261" s="1372" t="s">
        <v>2592</v>
      </c>
      <c r="CO261" s="1372" t="s">
        <v>602</v>
      </c>
      <c r="CP261" s="1372" t="s">
        <v>1906</v>
      </c>
      <c r="CQ261" s="1372" t="s">
        <v>702</v>
      </c>
      <c r="CR261" s="1372" t="s">
        <v>702</v>
      </c>
      <c r="CS261" s="1372" t="s">
        <v>2485</v>
      </c>
      <c r="CT261" s="1372" t="s">
        <v>2492</v>
      </c>
      <c r="CU261" s="1372" t="s">
        <v>1910</v>
      </c>
      <c r="CV261" s="1376" t="s">
        <v>1911</v>
      </c>
    </row>
    <row r="262" spans="91:100">
      <c r="CM262" s="1373"/>
      <c r="CN262" s="1372" t="s">
        <v>2593</v>
      </c>
      <c r="CO262" s="1372" t="s">
        <v>602</v>
      </c>
      <c r="CP262" s="1372" t="s">
        <v>1906</v>
      </c>
      <c r="CQ262" s="1372" t="s">
        <v>703</v>
      </c>
      <c r="CR262" s="1372" t="s">
        <v>703</v>
      </c>
      <c r="CS262" s="1372" t="s">
        <v>2485</v>
      </c>
      <c r="CT262" s="1372" t="s">
        <v>2486</v>
      </c>
      <c r="CU262" s="1372" t="s">
        <v>2487</v>
      </c>
      <c r="CV262" s="1376" t="s">
        <v>2488</v>
      </c>
    </row>
    <row r="263" spans="91:100">
      <c r="CM263" s="1373"/>
      <c r="CN263" s="1372" t="s">
        <v>2594</v>
      </c>
      <c r="CO263" s="1372" t="s">
        <v>602</v>
      </c>
      <c r="CP263" s="1372" t="s">
        <v>1906</v>
      </c>
      <c r="CQ263" s="1372" t="s">
        <v>2595</v>
      </c>
      <c r="CR263" s="1372" t="s">
        <v>2595</v>
      </c>
      <c r="CS263" s="1372" t="s">
        <v>2485</v>
      </c>
      <c r="CT263" s="1372" t="s">
        <v>2486</v>
      </c>
      <c r="CU263" s="1372" t="s">
        <v>2487</v>
      </c>
      <c r="CV263" s="1376" t="s">
        <v>2488</v>
      </c>
    </row>
    <row r="264" spans="91:100">
      <c r="CM264" s="1373"/>
      <c r="CN264" s="1372" t="s">
        <v>2596</v>
      </c>
      <c r="CO264" s="1372" t="s">
        <v>602</v>
      </c>
      <c r="CP264" s="1372" t="s">
        <v>1906</v>
      </c>
      <c r="CQ264" s="1372" t="s">
        <v>2597</v>
      </c>
      <c r="CR264" s="1372" t="s">
        <v>2597</v>
      </c>
      <c r="CS264" s="1372" t="s">
        <v>2485</v>
      </c>
      <c r="CT264" s="1372" t="s">
        <v>2486</v>
      </c>
      <c r="CU264" s="1372" t="s">
        <v>2487</v>
      </c>
      <c r="CV264" s="1376" t="s">
        <v>2488</v>
      </c>
    </row>
    <row r="265" spans="91:100">
      <c r="CM265" s="1373"/>
      <c r="CN265" s="1372" t="s">
        <v>2598</v>
      </c>
      <c r="CO265" s="1372" t="s">
        <v>602</v>
      </c>
      <c r="CP265" s="1372" t="s">
        <v>1906</v>
      </c>
      <c r="CQ265" s="1372" t="s">
        <v>2599</v>
      </c>
      <c r="CR265" s="1372" t="s">
        <v>2599</v>
      </c>
      <c r="CS265" s="1372" t="s">
        <v>2485</v>
      </c>
      <c r="CT265" s="1372" t="s">
        <v>2486</v>
      </c>
      <c r="CU265" s="1372" t="s">
        <v>2487</v>
      </c>
      <c r="CV265" s="1376" t="s">
        <v>2488</v>
      </c>
    </row>
    <row r="266" spans="91:100">
      <c r="CM266" s="1373"/>
      <c r="CN266" s="1372" t="s">
        <v>2600</v>
      </c>
      <c r="CO266" s="1372" t="s">
        <v>602</v>
      </c>
      <c r="CP266" s="1372" t="s">
        <v>1906</v>
      </c>
      <c r="CQ266" s="1372" t="s">
        <v>2601</v>
      </c>
      <c r="CR266" s="1372" t="s">
        <v>2601</v>
      </c>
      <c r="CS266" s="1372" t="s">
        <v>2485</v>
      </c>
      <c r="CT266" s="1372" t="s">
        <v>2486</v>
      </c>
      <c r="CU266" s="1372" t="s">
        <v>2487</v>
      </c>
      <c r="CV266" s="1376" t="s">
        <v>2488</v>
      </c>
    </row>
    <row r="267" spans="91:100">
      <c r="CM267" s="1373"/>
      <c r="CN267" s="1372" t="s">
        <v>2602</v>
      </c>
      <c r="CO267" s="1372" t="s">
        <v>602</v>
      </c>
      <c r="CP267" s="1372" t="s">
        <v>1906</v>
      </c>
      <c r="CQ267" s="1372" t="s">
        <v>2603</v>
      </c>
      <c r="CR267" s="1372" t="s">
        <v>2603</v>
      </c>
      <c r="CS267" s="1372" t="s">
        <v>2485</v>
      </c>
      <c r="CT267" s="1372" t="s">
        <v>2486</v>
      </c>
      <c r="CU267" s="1372" t="s">
        <v>2487</v>
      </c>
      <c r="CV267" s="1376" t="s">
        <v>2488</v>
      </c>
    </row>
    <row r="268" spans="91:100">
      <c r="CM268" s="1373"/>
      <c r="CN268" s="1372" t="s">
        <v>2604</v>
      </c>
      <c r="CO268" s="1372" t="s">
        <v>602</v>
      </c>
      <c r="CP268" s="1372" t="s">
        <v>1906</v>
      </c>
      <c r="CQ268" s="1372" t="s">
        <v>2605</v>
      </c>
      <c r="CR268" s="1372" t="s">
        <v>2605</v>
      </c>
      <c r="CS268" s="1372" t="s">
        <v>2485</v>
      </c>
      <c r="CT268" s="1372" t="s">
        <v>2486</v>
      </c>
      <c r="CU268" s="1372" t="s">
        <v>2487</v>
      </c>
      <c r="CV268" s="1376" t="s">
        <v>2488</v>
      </c>
    </row>
    <row r="269" spans="91:100">
      <c r="CM269" s="1373"/>
      <c r="CN269" s="1372" t="s">
        <v>2606</v>
      </c>
      <c r="CO269" s="1372" t="s">
        <v>602</v>
      </c>
      <c r="CP269" s="1372" t="s">
        <v>1906</v>
      </c>
      <c r="CQ269" s="1372" t="s">
        <v>704</v>
      </c>
      <c r="CR269" s="1372" t="s">
        <v>2607</v>
      </c>
      <c r="CS269" s="1372" t="s">
        <v>2485</v>
      </c>
      <c r="CT269" s="1372" t="s">
        <v>2492</v>
      </c>
      <c r="CU269" s="1372" t="s">
        <v>1910</v>
      </c>
      <c r="CV269" s="1376" t="s">
        <v>1911</v>
      </c>
    </row>
    <row r="270" spans="91:100">
      <c r="CM270" s="1373"/>
      <c r="CN270" s="1372" t="s">
        <v>2608</v>
      </c>
      <c r="CO270" s="1372" t="s">
        <v>602</v>
      </c>
      <c r="CP270" s="1372" t="s">
        <v>1906</v>
      </c>
      <c r="CQ270" s="1372" t="s">
        <v>2609</v>
      </c>
      <c r="CR270" s="1372" t="s">
        <v>2609</v>
      </c>
      <c r="CS270" s="1372" t="s">
        <v>2485</v>
      </c>
      <c r="CT270" s="1372" t="s">
        <v>2486</v>
      </c>
      <c r="CU270" s="1372" t="s">
        <v>2487</v>
      </c>
      <c r="CV270" s="1376" t="s">
        <v>2488</v>
      </c>
    </row>
    <row r="271" spans="91:100">
      <c r="CM271" s="1373"/>
      <c r="CN271" s="1372" t="s">
        <v>2610</v>
      </c>
      <c r="CO271" s="1372" t="s">
        <v>602</v>
      </c>
      <c r="CP271" s="1372" t="s">
        <v>1906</v>
      </c>
      <c r="CQ271" s="1372" t="s">
        <v>2611</v>
      </c>
      <c r="CR271" s="1372" t="s">
        <v>2612</v>
      </c>
      <c r="CS271" s="1372" t="s">
        <v>2485</v>
      </c>
      <c r="CT271" s="1372" t="s">
        <v>2492</v>
      </c>
      <c r="CU271" s="1372" t="s">
        <v>1910</v>
      </c>
      <c r="CV271" s="1376" t="s">
        <v>1911</v>
      </c>
    </row>
    <row r="272" spans="91:100">
      <c r="CM272" s="1373"/>
      <c r="CN272" s="1372" t="s">
        <v>2613</v>
      </c>
      <c r="CO272" s="1372" t="s">
        <v>602</v>
      </c>
      <c r="CP272" s="1372" t="s">
        <v>1906</v>
      </c>
      <c r="CQ272" s="1372" t="s">
        <v>2614</v>
      </c>
      <c r="CR272" s="1372" t="s">
        <v>2615</v>
      </c>
      <c r="CS272" s="1372" t="s">
        <v>2485</v>
      </c>
      <c r="CT272" s="1372" t="s">
        <v>2492</v>
      </c>
      <c r="CU272" s="1372" t="s">
        <v>1910</v>
      </c>
      <c r="CV272" s="1376" t="s">
        <v>1911</v>
      </c>
    </row>
    <row r="273" spans="91:100">
      <c r="CM273" s="1373"/>
      <c r="CN273" s="1372" t="s">
        <v>2616</v>
      </c>
      <c r="CO273" s="1372" t="s">
        <v>602</v>
      </c>
      <c r="CP273" s="1372" t="s">
        <v>1906</v>
      </c>
      <c r="CQ273" s="1372" t="s">
        <v>2617</v>
      </c>
      <c r="CR273" s="1372" t="s">
        <v>2617</v>
      </c>
      <c r="CS273" s="1372" t="s">
        <v>2485</v>
      </c>
      <c r="CT273" s="1372" t="s">
        <v>2486</v>
      </c>
      <c r="CU273" s="1372" t="s">
        <v>2487</v>
      </c>
      <c r="CV273" s="1376" t="s">
        <v>2488</v>
      </c>
    </row>
    <row r="274" spans="91:100">
      <c r="CM274" s="1373"/>
      <c r="CN274" s="1372" t="s">
        <v>2618</v>
      </c>
      <c r="CO274" s="1372" t="s">
        <v>602</v>
      </c>
      <c r="CP274" s="1372" t="s">
        <v>1906</v>
      </c>
      <c r="CQ274" s="1372" t="s">
        <v>2619</v>
      </c>
      <c r="CR274" s="1372" t="s">
        <v>2619</v>
      </c>
      <c r="CS274" s="1372" t="s">
        <v>2485</v>
      </c>
      <c r="CT274" s="1372" t="s">
        <v>2486</v>
      </c>
      <c r="CU274" s="1372" t="s">
        <v>2487</v>
      </c>
      <c r="CV274" s="1376" t="s">
        <v>2488</v>
      </c>
    </row>
    <row r="275" spans="91:100">
      <c r="CM275" s="1373"/>
      <c r="CN275" s="1372" t="s">
        <v>2620</v>
      </c>
      <c r="CO275" s="1372" t="s">
        <v>602</v>
      </c>
      <c r="CP275" s="1372" t="s">
        <v>1906</v>
      </c>
      <c r="CQ275" s="1372" t="s">
        <v>2621</v>
      </c>
      <c r="CR275" s="1372" t="s">
        <v>2621</v>
      </c>
      <c r="CS275" s="1372" t="s">
        <v>2485</v>
      </c>
      <c r="CT275" s="1372" t="s">
        <v>2486</v>
      </c>
      <c r="CU275" s="1372" t="s">
        <v>2487</v>
      </c>
      <c r="CV275" s="1376" t="s">
        <v>2488</v>
      </c>
    </row>
    <row r="276" spans="91:100">
      <c r="CM276" s="1373"/>
      <c r="CN276" s="1372" t="s">
        <v>2622</v>
      </c>
      <c r="CO276" s="1372" t="s">
        <v>602</v>
      </c>
      <c r="CP276" s="1372" t="s">
        <v>1906</v>
      </c>
      <c r="CQ276" s="1372" t="s">
        <v>2623</v>
      </c>
      <c r="CR276" s="1372" t="s">
        <v>2623</v>
      </c>
      <c r="CS276" s="1372" t="s">
        <v>2485</v>
      </c>
      <c r="CT276" s="1372" t="s">
        <v>2486</v>
      </c>
      <c r="CU276" s="1372" t="s">
        <v>2487</v>
      </c>
      <c r="CV276" s="1376" t="s">
        <v>2488</v>
      </c>
    </row>
    <row r="277" spans="91:100">
      <c r="CM277" s="1373"/>
      <c r="CN277" s="1372" t="s">
        <v>2624</v>
      </c>
      <c r="CO277" s="1372" t="s">
        <v>602</v>
      </c>
      <c r="CP277" s="1372" t="s">
        <v>1906</v>
      </c>
      <c r="CQ277" s="1372" t="s">
        <v>2625</v>
      </c>
      <c r="CR277" s="1372" t="s">
        <v>2625</v>
      </c>
      <c r="CS277" s="1372" t="s">
        <v>2485</v>
      </c>
      <c r="CT277" s="1372" t="s">
        <v>2492</v>
      </c>
      <c r="CU277" s="1372" t="s">
        <v>1910</v>
      </c>
      <c r="CV277" s="1376" t="s">
        <v>1911</v>
      </c>
    </row>
    <row r="278" spans="91:100">
      <c r="CM278" s="1373"/>
      <c r="CN278" s="1372" t="s">
        <v>2626</v>
      </c>
      <c r="CO278" s="1372" t="s">
        <v>602</v>
      </c>
      <c r="CP278" s="1372" t="s">
        <v>1906</v>
      </c>
      <c r="CQ278" s="1372" t="s">
        <v>705</v>
      </c>
      <c r="CR278" s="1372" t="s">
        <v>705</v>
      </c>
      <c r="CS278" s="1372" t="s">
        <v>2485</v>
      </c>
      <c r="CT278" s="1372" t="s">
        <v>2492</v>
      </c>
      <c r="CU278" s="1372" t="s">
        <v>1910</v>
      </c>
      <c r="CV278" s="1376" t="s">
        <v>1911</v>
      </c>
    </row>
    <row r="279" spans="91:100">
      <c r="CM279" s="1373"/>
      <c r="CN279" s="1372" t="s">
        <v>2627</v>
      </c>
      <c r="CO279" s="1372" t="s">
        <v>602</v>
      </c>
      <c r="CP279" s="1372" t="s">
        <v>1906</v>
      </c>
      <c r="CQ279" s="1372" t="s">
        <v>2628</v>
      </c>
      <c r="CR279" s="1372" t="s">
        <v>2628</v>
      </c>
      <c r="CS279" s="1372" t="s">
        <v>2485</v>
      </c>
      <c r="CT279" s="1372" t="s">
        <v>2486</v>
      </c>
      <c r="CU279" s="1372" t="s">
        <v>2487</v>
      </c>
      <c r="CV279" s="1376" t="s">
        <v>2488</v>
      </c>
    </row>
    <row r="280" spans="91:100">
      <c r="CM280" s="1373"/>
      <c r="CN280" s="1372" t="s">
        <v>2629</v>
      </c>
      <c r="CO280" s="1372" t="s">
        <v>602</v>
      </c>
      <c r="CP280" s="1372" t="s">
        <v>1906</v>
      </c>
      <c r="CQ280" s="1372" t="s">
        <v>706</v>
      </c>
      <c r="CR280" s="1372" t="s">
        <v>706</v>
      </c>
      <c r="CS280" s="1372" t="s">
        <v>2485</v>
      </c>
      <c r="CT280" s="1372" t="s">
        <v>2486</v>
      </c>
      <c r="CU280" s="1372" t="s">
        <v>2487</v>
      </c>
      <c r="CV280" s="1376" t="s">
        <v>2488</v>
      </c>
    </row>
    <row r="281" spans="91:100">
      <c r="CM281" s="1373"/>
      <c r="CN281" s="1372" t="s">
        <v>2630</v>
      </c>
      <c r="CO281" s="1372" t="s">
        <v>602</v>
      </c>
      <c r="CP281" s="1372" t="s">
        <v>1906</v>
      </c>
      <c r="CQ281" s="1372" t="s">
        <v>2631</v>
      </c>
      <c r="CR281" s="1372" t="s">
        <v>2631</v>
      </c>
      <c r="CS281" s="1372" t="s">
        <v>2485</v>
      </c>
      <c r="CT281" s="1372" t="s">
        <v>2486</v>
      </c>
      <c r="CU281" s="1372" t="s">
        <v>2487</v>
      </c>
      <c r="CV281" s="1376" t="s">
        <v>2488</v>
      </c>
    </row>
    <row r="282" spans="91:100">
      <c r="CM282" s="1373"/>
      <c r="CN282" s="1372" t="s">
        <v>2632</v>
      </c>
      <c r="CO282" s="1372" t="s">
        <v>602</v>
      </c>
      <c r="CP282" s="1372" t="s">
        <v>1906</v>
      </c>
      <c r="CQ282" s="1372" t="s">
        <v>2633</v>
      </c>
      <c r="CR282" s="1372" t="s">
        <v>2633</v>
      </c>
      <c r="CS282" s="1372" t="s">
        <v>2485</v>
      </c>
      <c r="CT282" s="1372" t="s">
        <v>2486</v>
      </c>
      <c r="CU282" s="1372" t="s">
        <v>2487</v>
      </c>
      <c r="CV282" s="1376" t="s">
        <v>2488</v>
      </c>
    </row>
    <row r="283" spans="91:100">
      <c r="CM283" s="1373"/>
      <c r="CN283" s="1372" t="s">
        <v>2634</v>
      </c>
      <c r="CO283" s="1372" t="s">
        <v>602</v>
      </c>
      <c r="CP283" s="1372" t="s">
        <v>1906</v>
      </c>
      <c r="CQ283" s="1372" t="s">
        <v>2635</v>
      </c>
      <c r="CR283" s="1372" t="s">
        <v>2635</v>
      </c>
      <c r="CS283" s="1372" t="s">
        <v>2485</v>
      </c>
      <c r="CT283" s="1372" t="s">
        <v>2486</v>
      </c>
      <c r="CU283" s="1372" t="s">
        <v>2487</v>
      </c>
      <c r="CV283" s="1376" t="s">
        <v>2488</v>
      </c>
    </row>
    <row r="284" spans="91:100">
      <c r="CM284" s="1373"/>
      <c r="CN284" s="1372" t="s">
        <v>2636</v>
      </c>
      <c r="CO284" s="1372" t="s">
        <v>602</v>
      </c>
      <c r="CP284" s="1372" t="s">
        <v>1906</v>
      </c>
      <c r="CQ284" s="1372" t="s">
        <v>2637</v>
      </c>
      <c r="CR284" s="1372" t="s">
        <v>2637</v>
      </c>
      <c r="CS284" s="1372" t="s">
        <v>2485</v>
      </c>
      <c r="CT284" s="1372" t="s">
        <v>2492</v>
      </c>
      <c r="CU284" s="1372" t="s">
        <v>1910</v>
      </c>
      <c r="CV284" s="1376" t="s">
        <v>1911</v>
      </c>
    </row>
    <row r="285" spans="91:100">
      <c r="CM285" s="1373"/>
      <c r="CN285" s="1372" t="s">
        <v>2638</v>
      </c>
      <c r="CO285" s="1372" t="s">
        <v>602</v>
      </c>
      <c r="CP285" s="1372" t="s">
        <v>1906</v>
      </c>
      <c r="CQ285" s="1372" t="s">
        <v>2639</v>
      </c>
      <c r="CR285" s="1372" t="s">
        <v>2639</v>
      </c>
      <c r="CS285" s="1372" t="s">
        <v>2485</v>
      </c>
      <c r="CT285" s="1372" t="s">
        <v>2486</v>
      </c>
      <c r="CU285" s="1372" t="s">
        <v>2487</v>
      </c>
      <c r="CV285" s="1376" t="s">
        <v>2488</v>
      </c>
    </row>
    <row r="286" spans="91:100">
      <c r="CM286" s="1373"/>
      <c r="CN286" s="1372" t="s">
        <v>2640</v>
      </c>
      <c r="CO286" s="1372" t="s">
        <v>602</v>
      </c>
      <c r="CP286" s="1372" t="s">
        <v>1906</v>
      </c>
      <c r="CQ286" s="1372" t="s">
        <v>2641</v>
      </c>
      <c r="CR286" s="1372" t="s">
        <v>2641</v>
      </c>
      <c r="CS286" s="1372" t="s">
        <v>2485</v>
      </c>
      <c r="CT286" s="1372" t="s">
        <v>2486</v>
      </c>
      <c r="CU286" s="1372" t="s">
        <v>2487</v>
      </c>
      <c r="CV286" s="1376" t="s">
        <v>2488</v>
      </c>
    </row>
    <row r="287" spans="91:100">
      <c r="CM287" s="1373"/>
      <c r="CN287" s="1372" t="s">
        <v>2642</v>
      </c>
      <c r="CO287" s="1372" t="s">
        <v>602</v>
      </c>
      <c r="CP287" s="1372" t="s">
        <v>1906</v>
      </c>
      <c r="CQ287" s="1372" t="s">
        <v>2643</v>
      </c>
      <c r="CR287" s="1372" t="s">
        <v>2644</v>
      </c>
      <c r="CS287" s="1372" t="s">
        <v>2485</v>
      </c>
      <c r="CT287" s="1372" t="s">
        <v>2492</v>
      </c>
      <c r="CU287" s="1372" t="s">
        <v>1910</v>
      </c>
      <c r="CV287" s="1376" t="s">
        <v>1911</v>
      </c>
    </row>
    <row r="288" spans="91:100">
      <c r="CM288" s="1373"/>
      <c r="CN288" s="1372" t="s">
        <v>2645</v>
      </c>
      <c r="CO288" s="1372" t="s">
        <v>602</v>
      </c>
      <c r="CP288" s="1372" t="s">
        <v>1906</v>
      </c>
      <c r="CQ288" s="1372" t="s">
        <v>2646</v>
      </c>
      <c r="CR288" s="1372" t="s">
        <v>2646</v>
      </c>
      <c r="CS288" s="1372" t="s">
        <v>2485</v>
      </c>
      <c r="CT288" s="1372" t="s">
        <v>2486</v>
      </c>
      <c r="CU288" s="1372" t="s">
        <v>2487</v>
      </c>
      <c r="CV288" s="1376" t="s">
        <v>2488</v>
      </c>
    </row>
    <row r="289" spans="91:100">
      <c r="CM289" s="1373"/>
      <c r="CN289" s="1372" t="s">
        <v>2647</v>
      </c>
      <c r="CO289" s="1372" t="s">
        <v>602</v>
      </c>
      <c r="CP289" s="1372" t="s">
        <v>1906</v>
      </c>
      <c r="CQ289" s="1372" t="s">
        <v>2648</v>
      </c>
      <c r="CR289" s="1372" t="s">
        <v>2648</v>
      </c>
      <c r="CS289" s="1372" t="s">
        <v>2485</v>
      </c>
      <c r="CT289" s="1372" t="s">
        <v>2486</v>
      </c>
      <c r="CU289" s="1372" t="s">
        <v>2487</v>
      </c>
      <c r="CV289" s="1376" t="s">
        <v>2488</v>
      </c>
    </row>
    <row r="290" spans="91:100">
      <c r="CM290" s="1373"/>
      <c r="CN290" s="1372" t="s">
        <v>2649</v>
      </c>
      <c r="CO290" s="1372" t="s">
        <v>602</v>
      </c>
      <c r="CP290" s="1372" t="s">
        <v>1906</v>
      </c>
      <c r="CQ290" s="1372" t="s">
        <v>2650</v>
      </c>
      <c r="CR290" s="1372" t="s">
        <v>2650</v>
      </c>
      <c r="CS290" s="1372" t="s">
        <v>2485</v>
      </c>
      <c r="CT290" s="1372" t="s">
        <v>2486</v>
      </c>
      <c r="CU290" s="1372" t="s">
        <v>2487</v>
      </c>
      <c r="CV290" s="1376" t="s">
        <v>2488</v>
      </c>
    </row>
    <row r="291" spans="91:100">
      <c r="CM291" s="1373"/>
      <c r="CN291" s="1372" t="s">
        <v>2651</v>
      </c>
      <c r="CO291" s="1372" t="s">
        <v>602</v>
      </c>
      <c r="CP291" s="1372" t="s">
        <v>1906</v>
      </c>
      <c r="CQ291" s="1372" t="s">
        <v>2652</v>
      </c>
      <c r="CR291" s="1372" t="s">
        <v>2652</v>
      </c>
      <c r="CS291" s="1372" t="s">
        <v>2485</v>
      </c>
      <c r="CT291" s="1372" t="s">
        <v>2486</v>
      </c>
      <c r="CU291" s="1372" t="s">
        <v>2487</v>
      </c>
      <c r="CV291" s="1376" t="s">
        <v>2488</v>
      </c>
    </row>
    <row r="292" spans="91:100">
      <c r="CM292" s="1373"/>
      <c r="CN292" s="1372" t="s">
        <v>2653</v>
      </c>
      <c r="CO292" s="1372" t="s">
        <v>602</v>
      </c>
      <c r="CP292" s="1372" t="s">
        <v>1906</v>
      </c>
      <c r="CQ292" s="1372" t="s">
        <v>2654</v>
      </c>
      <c r="CR292" s="1372" t="s">
        <v>2654</v>
      </c>
      <c r="CS292" s="1372" t="s">
        <v>2485</v>
      </c>
      <c r="CT292" s="1372" t="s">
        <v>2486</v>
      </c>
      <c r="CU292" s="1372" t="s">
        <v>2487</v>
      </c>
      <c r="CV292" s="1376" t="s">
        <v>2488</v>
      </c>
    </row>
    <row r="293" spans="91:100">
      <c r="CM293" s="1373"/>
      <c r="CN293" s="1372" t="s">
        <v>2655</v>
      </c>
      <c r="CO293" s="1372" t="s">
        <v>602</v>
      </c>
      <c r="CP293" s="1372" t="s">
        <v>1906</v>
      </c>
      <c r="CQ293" s="1372" t="s">
        <v>2656</v>
      </c>
      <c r="CR293" s="1372" t="s">
        <v>2656</v>
      </c>
      <c r="CS293" s="1372" t="s">
        <v>2485</v>
      </c>
      <c r="CT293" s="1372" t="s">
        <v>2486</v>
      </c>
      <c r="CU293" s="1372" t="s">
        <v>2487</v>
      </c>
      <c r="CV293" s="1376" t="s">
        <v>2488</v>
      </c>
    </row>
    <row r="294" spans="91:100">
      <c r="CM294" s="1373"/>
      <c r="CN294" s="1372" t="s">
        <v>2657</v>
      </c>
      <c r="CO294" s="1372" t="s">
        <v>602</v>
      </c>
      <c r="CP294" s="1372" t="s">
        <v>1906</v>
      </c>
      <c r="CQ294" s="1372" t="s">
        <v>2658</v>
      </c>
      <c r="CR294" s="1372" t="s">
        <v>2658</v>
      </c>
      <c r="CS294" s="1372" t="s">
        <v>2485</v>
      </c>
      <c r="CT294" s="1372" t="s">
        <v>2486</v>
      </c>
      <c r="CU294" s="1372" t="s">
        <v>2487</v>
      </c>
      <c r="CV294" s="1376" t="s">
        <v>2488</v>
      </c>
    </row>
    <row r="295" spans="91:100">
      <c r="CM295" s="1373"/>
      <c r="CN295" s="1372" t="s">
        <v>2659</v>
      </c>
      <c r="CO295" s="1372" t="s">
        <v>602</v>
      </c>
      <c r="CP295" s="1372" t="s">
        <v>1906</v>
      </c>
      <c r="CQ295" s="1372" t="s">
        <v>2660</v>
      </c>
      <c r="CR295" s="1372" t="s">
        <v>2660</v>
      </c>
      <c r="CS295" s="1372" t="s">
        <v>2485</v>
      </c>
      <c r="CT295" s="1372" t="s">
        <v>2486</v>
      </c>
      <c r="CU295" s="1372" t="s">
        <v>2487</v>
      </c>
      <c r="CV295" s="1376" t="s">
        <v>2488</v>
      </c>
    </row>
    <row r="296" spans="91:100">
      <c r="CM296" s="1373"/>
      <c r="CN296" s="1372" t="s">
        <v>2661</v>
      </c>
      <c r="CO296" s="1372" t="s">
        <v>602</v>
      </c>
      <c r="CP296" s="1372" t="s">
        <v>1906</v>
      </c>
      <c r="CQ296" s="1372" t="s">
        <v>2662</v>
      </c>
      <c r="CR296" s="1372" t="s">
        <v>2662</v>
      </c>
      <c r="CS296" s="1372" t="s">
        <v>2485</v>
      </c>
      <c r="CT296" s="1372" t="s">
        <v>2486</v>
      </c>
      <c r="CU296" s="1372" t="s">
        <v>2487</v>
      </c>
      <c r="CV296" s="1376" t="s">
        <v>2488</v>
      </c>
    </row>
    <row r="297" spans="91:100">
      <c r="CM297" s="1373"/>
      <c r="CN297" s="1372" t="s">
        <v>2663</v>
      </c>
      <c r="CO297" s="1372" t="s">
        <v>602</v>
      </c>
      <c r="CP297" s="1372" t="s">
        <v>1906</v>
      </c>
      <c r="CQ297" s="1372" t="s">
        <v>2664</v>
      </c>
      <c r="CR297" s="1372" t="s">
        <v>2664</v>
      </c>
      <c r="CS297" s="1372" t="s">
        <v>2485</v>
      </c>
      <c r="CT297" s="1372" t="s">
        <v>2486</v>
      </c>
      <c r="CU297" s="1372" t="s">
        <v>2487</v>
      </c>
      <c r="CV297" s="1376" t="s">
        <v>2488</v>
      </c>
    </row>
    <row r="298" spans="91:100">
      <c r="CM298" s="1373"/>
      <c r="CN298" s="1372" t="s">
        <v>2665</v>
      </c>
      <c r="CO298" s="1372" t="s">
        <v>602</v>
      </c>
      <c r="CP298" s="1372" t="s">
        <v>1906</v>
      </c>
      <c r="CQ298" s="1372" t="s">
        <v>2666</v>
      </c>
      <c r="CR298" s="1372" t="s">
        <v>2666</v>
      </c>
      <c r="CS298" s="1372" t="s">
        <v>2485</v>
      </c>
      <c r="CT298" s="1372" t="s">
        <v>2486</v>
      </c>
      <c r="CU298" s="1372" t="s">
        <v>2487</v>
      </c>
      <c r="CV298" s="1376" t="s">
        <v>2488</v>
      </c>
    </row>
    <row r="299" spans="91:100">
      <c r="CM299" s="1373"/>
      <c r="CN299" s="1372" t="s">
        <v>2667</v>
      </c>
      <c r="CO299" s="1372" t="s">
        <v>602</v>
      </c>
      <c r="CP299" s="1372" t="s">
        <v>1906</v>
      </c>
      <c r="CQ299" s="1372" t="s">
        <v>2668</v>
      </c>
      <c r="CR299" s="1372" t="s">
        <v>2668</v>
      </c>
      <c r="CS299" s="1372" t="s">
        <v>2485</v>
      </c>
      <c r="CT299" s="1372" t="s">
        <v>2486</v>
      </c>
      <c r="CU299" s="1372" t="s">
        <v>2487</v>
      </c>
      <c r="CV299" s="1376" t="s">
        <v>2488</v>
      </c>
    </row>
    <row r="300" spans="91:100">
      <c r="CM300" s="1373"/>
      <c r="CN300" s="1372" t="s">
        <v>2669</v>
      </c>
      <c r="CO300" s="1372" t="s">
        <v>602</v>
      </c>
      <c r="CP300" s="1372" t="s">
        <v>1906</v>
      </c>
      <c r="CQ300" s="1372" t="s">
        <v>2670</v>
      </c>
      <c r="CR300" s="1372" t="s">
        <v>2670</v>
      </c>
      <c r="CS300" s="1372" t="s">
        <v>2485</v>
      </c>
      <c r="CT300" s="1372" t="s">
        <v>2486</v>
      </c>
      <c r="CU300" s="1372" t="s">
        <v>2487</v>
      </c>
      <c r="CV300" s="1376" t="s">
        <v>2488</v>
      </c>
    </row>
    <row r="301" spans="91:100">
      <c r="CM301" s="1373"/>
      <c r="CN301" s="1372" t="s">
        <v>2671</v>
      </c>
      <c r="CO301" s="1372" t="s">
        <v>602</v>
      </c>
      <c r="CP301" s="1372" t="s">
        <v>1906</v>
      </c>
      <c r="CQ301" s="1372" t="s">
        <v>2672</v>
      </c>
      <c r="CR301" s="1372" t="s">
        <v>2672</v>
      </c>
      <c r="CS301" s="1372" t="s">
        <v>2485</v>
      </c>
      <c r="CT301" s="1372" t="s">
        <v>2486</v>
      </c>
      <c r="CU301" s="1372" t="s">
        <v>2487</v>
      </c>
      <c r="CV301" s="1376" t="s">
        <v>2488</v>
      </c>
    </row>
    <row r="302" spans="91:100">
      <c r="CM302" s="1373"/>
      <c r="CN302" s="1372" t="s">
        <v>2673</v>
      </c>
      <c r="CO302" s="1372" t="s">
        <v>602</v>
      </c>
      <c r="CP302" s="1372" t="s">
        <v>1906</v>
      </c>
      <c r="CQ302" s="1372" t="s">
        <v>2674</v>
      </c>
      <c r="CR302" s="1372" t="s">
        <v>2674</v>
      </c>
      <c r="CS302" s="1372" t="s">
        <v>2485</v>
      </c>
      <c r="CT302" s="1372" t="s">
        <v>2486</v>
      </c>
      <c r="CU302" s="1372" t="s">
        <v>2487</v>
      </c>
      <c r="CV302" s="1376" t="s">
        <v>2488</v>
      </c>
    </row>
    <row r="303" spans="91:100">
      <c r="CM303" s="1373"/>
      <c r="CN303" s="1372" t="s">
        <v>2675</v>
      </c>
      <c r="CO303" s="1372" t="s">
        <v>602</v>
      </c>
      <c r="CP303" s="1372" t="s">
        <v>1906</v>
      </c>
      <c r="CQ303" s="1372" t="s">
        <v>2676</v>
      </c>
      <c r="CR303" s="1372" t="s">
        <v>2676</v>
      </c>
      <c r="CS303" s="1372" t="s">
        <v>2485</v>
      </c>
      <c r="CT303" s="1372" t="s">
        <v>2486</v>
      </c>
      <c r="CU303" s="1372" t="s">
        <v>2487</v>
      </c>
      <c r="CV303" s="1376" t="s">
        <v>2488</v>
      </c>
    </row>
    <row r="304" spans="91:100">
      <c r="CM304" s="1373"/>
      <c r="CN304" s="1372" t="s">
        <v>2677</v>
      </c>
      <c r="CO304" s="1372" t="s">
        <v>602</v>
      </c>
      <c r="CP304" s="1372" t="s">
        <v>1906</v>
      </c>
      <c r="CQ304" s="1372" t="s">
        <v>2678</v>
      </c>
      <c r="CR304" s="1372" t="s">
        <v>2678</v>
      </c>
      <c r="CS304" s="1372" t="s">
        <v>2485</v>
      </c>
      <c r="CT304" s="1372" t="s">
        <v>2486</v>
      </c>
      <c r="CU304" s="1372" t="s">
        <v>2487</v>
      </c>
      <c r="CV304" s="1376" t="s">
        <v>2488</v>
      </c>
    </row>
    <row r="305" spans="91:100">
      <c r="CM305" s="1373"/>
      <c r="CN305" s="1372" t="s">
        <v>2679</v>
      </c>
      <c r="CO305" s="1372" t="s">
        <v>602</v>
      </c>
      <c r="CP305" s="1372" t="s">
        <v>1906</v>
      </c>
      <c r="CQ305" s="1372" t="s">
        <v>2680</v>
      </c>
      <c r="CR305" s="1372" t="s">
        <v>2680</v>
      </c>
      <c r="CS305" s="1372" t="s">
        <v>2485</v>
      </c>
      <c r="CT305" s="1372" t="s">
        <v>2486</v>
      </c>
      <c r="CU305" s="1372" t="s">
        <v>2487</v>
      </c>
      <c r="CV305" s="1376" t="s">
        <v>2488</v>
      </c>
    </row>
    <row r="306" spans="91:100">
      <c r="CM306" s="1373"/>
      <c r="CN306" s="1372" t="s">
        <v>2681</v>
      </c>
      <c r="CO306" s="1372" t="s">
        <v>602</v>
      </c>
      <c r="CP306" s="1372" t="s">
        <v>1906</v>
      </c>
      <c r="CQ306" s="1372" t="s">
        <v>2682</v>
      </c>
      <c r="CR306" s="1372" t="s">
        <v>2682</v>
      </c>
      <c r="CS306" s="1372" t="s">
        <v>2485</v>
      </c>
      <c r="CT306" s="1372" t="s">
        <v>2486</v>
      </c>
      <c r="CU306" s="1372" t="s">
        <v>2487</v>
      </c>
      <c r="CV306" s="1376" t="s">
        <v>2488</v>
      </c>
    </row>
    <row r="307" spans="91:100">
      <c r="CM307" s="1373"/>
      <c r="CN307" s="1372" t="s">
        <v>2683</v>
      </c>
      <c r="CO307" s="1372" t="s">
        <v>602</v>
      </c>
      <c r="CP307" s="1372" t="s">
        <v>1906</v>
      </c>
      <c r="CQ307" s="1372" t="s">
        <v>2684</v>
      </c>
      <c r="CR307" s="1372" t="s">
        <v>2684</v>
      </c>
      <c r="CS307" s="1372" t="s">
        <v>2485</v>
      </c>
      <c r="CT307" s="1372" t="s">
        <v>2486</v>
      </c>
      <c r="CU307" s="1372" t="s">
        <v>2487</v>
      </c>
      <c r="CV307" s="1376" t="s">
        <v>2488</v>
      </c>
    </row>
    <row r="308" spans="91:100">
      <c r="CM308" s="1373"/>
      <c r="CN308" s="1372" t="s">
        <v>2685</v>
      </c>
      <c r="CO308" s="1372" t="s">
        <v>602</v>
      </c>
      <c r="CP308" s="1372" t="s">
        <v>1906</v>
      </c>
      <c r="CQ308" s="1372" t="s">
        <v>2686</v>
      </c>
      <c r="CR308" s="1372" t="s">
        <v>2686</v>
      </c>
      <c r="CS308" s="1372" t="s">
        <v>2485</v>
      </c>
      <c r="CT308" s="1372" t="s">
        <v>2486</v>
      </c>
      <c r="CU308" s="1372" t="s">
        <v>2487</v>
      </c>
      <c r="CV308" s="1376" t="s">
        <v>2488</v>
      </c>
    </row>
    <row r="309" spans="91:100">
      <c r="CM309" s="1373"/>
      <c r="CN309" s="1372" t="s">
        <v>2687</v>
      </c>
      <c r="CO309" s="1372" t="s">
        <v>602</v>
      </c>
      <c r="CP309" s="1372" t="s">
        <v>1906</v>
      </c>
      <c r="CQ309" s="1372" t="s">
        <v>2688</v>
      </c>
      <c r="CR309" s="1372" t="s">
        <v>2688</v>
      </c>
      <c r="CS309" s="1372" t="s">
        <v>2485</v>
      </c>
      <c r="CT309" s="1372" t="s">
        <v>2486</v>
      </c>
      <c r="CU309" s="1372" t="s">
        <v>2487</v>
      </c>
      <c r="CV309" s="1376" t="s">
        <v>2488</v>
      </c>
    </row>
    <row r="310" spans="91:100">
      <c r="CM310" s="1373"/>
      <c r="CN310" s="1372" t="s">
        <v>2689</v>
      </c>
      <c r="CO310" s="1372" t="s">
        <v>602</v>
      </c>
      <c r="CP310" s="1372" t="s">
        <v>1906</v>
      </c>
      <c r="CQ310" s="1372" t="s">
        <v>2690</v>
      </c>
      <c r="CR310" s="1372" t="s">
        <v>2690</v>
      </c>
      <c r="CS310" s="1372" t="s">
        <v>2485</v>
      </c>
      <c r="CT310" s="1372" t="s">
        <v>2486</v>
      </c>
      <c r="CU310" s="1372" t="s">
        <v>2487</v>
      </c>
      <c r="CV310" s="1376" t="s">
        <v>2488</v>
      </c>
    </row>
    <row r="311" spans="91:100">
      <c r="CM311" s="1373"/>
      <c r="CN311" s="1372" t="s">
        <v>2691</v>
      </c>
      <c r="CO311" s="1372" t="s">
        <v>602</v>
      </c>
      <c r="CP311" s="1372" t="s">
        <v>1906</v>
      </c>
      <c r="CQ311" s="1372" t="s">
        <v>2692</v>
      </c>
      <c r="CR311" s="1372" t="s">
        <v>2692</v>
      </c>
      <c r="CS311" s="1372" t="s">
        <v>2485</v>
      </c>
      <c r="CT311" s="1372" t="s">
        <v>2486</v>
      </c>
      <c r="CU311" s="1372" t="s">
        <v>2487</v>
      </c>
      <c r="CV311" s="1376" t="s">
        <v>2488</v>
      </c>
    </row>
    <row r="312" spans="91:100">
      <c r="CM312" s="1373"/>
      <c r="CN312" s="1372" t="s">
        <v>2693</v>
      </c>
      <c r="CO312" s="1372" t="s">
        <v>602</v>
      </c>
      <c r="CP312" s="1372" t="s">
        <v>1906</v>
      </c>
      <c r="CQ312" s="1372" t="s">
        <v>2694</v>
      </c>
      <c r="CR312" s="1372" t="s">
        <v>2694</v>
      </c>
      <c r="CS312" s="1372" t="s">
        <v>2485</v>
      </c>
      <c r="CT312" s="1372" t="s">
        <v>2486</v>
      </c>
      <c r="CU312" s="1372" t="s">
        <v>2487</v>
      </c>
      <c r="CV312" s="1376" t="s">
        <v>2488</v>
      </c>
    </row>
    <row r="313" spans="91:100">
      <c r="CM313" s="1373"/>
      <c r="CN313" s="1372" t="s">
        <v>2695</v>
      </c>
      <c r="CO313" s="1372" t="s">
        <v>602</v>
      </c>
      <c r="CP313" s="1372" t="s">
        <v>1906</v>
      </c>
      <c r="CQ313" s="1372" t="s">
        <v>2696</v>
      </c>
      <c r="CR313" s="1372" t="s">
        <v>2696</v>
      </c>
      <c r="CS313" s="1372" t="s">
        <v>2485</v>
      </c>
      <c r="CT313" s="1372" t="s">
        <v>2486</v>
      </c>
      <c r="CU313" s="1372" t="s">
        <v>2487</v>
      </c>
      <c r="CV313" s="1376" t="s">
        <v>2488</v>
      </c>
    </row>
    <row r="314" spans="91:100">
      <c r="CM314" s="1373"/>
      <c r="CN314" s="1372" t="s">
        <v>2697</v>
      </c>
      <c r="CO314" s="1372" t="s">
        <v>602</v>
      </c>
      <c r="CP314" s="1372" t="s">
        <v>1906</v>
      </c>
      <c r="CQ314" s="1372" t="s">
        <v>2698</v>
      </c>
      <c r="CR314" s="1372" t="s">
        <v>2698</v>
      </c>
      <c r="CS314" s="1372" t="s">
        <v>2485</v>
      </c>
      <c r="CT314" s="1372" t="s">
        <v>2486</v>
      </c>
      <c r="CU314" s="1372" t="s">
        <v>2487</v>
      </c>
      <c r="CV314" s="1376" t="s">
        <v>2488</v>
      </c>
    </row>
    <row r="315" spans="91:100">
      <c r="CM315" s="1373"/>
      <c r="CN315" s="1372" t="s">
        <v>2699</v>
      </c>
      <c r="CO315" s="1372" t="s">
        <v>602</v>
      </c>
      <c r="CP315" s="1372" t="s">
        <v>1906</v>
      </c>
      <c r="CQ315" s="1372" t="s">
        <v>2700</v>
      </c>
      <c r="CR315" s="1372" t="s">
        <v>2700</v>
      </c>
      <c r="CS315" s="1372" t="s">
        <v>2485</v>
      </c>
      <c r="CT315" s="1372" t="s">
        <v>2486</v>
      </c>
      <c r="CU315" s="1372" t="s">
        <v>2487</v>
      </c>
      <c r="CV315" s="1376" t="s">
        <v>2488</v>
      </c>
    </row>
    <row r="316" spans="91:100">
      <c r="CM316" s="1373"/>
      <c r="CN316" s="1372" t="s">
        <v>2701</v>
      </c>
      <c r="CO316" s="1372" t="s">
        <v>602</v>
      </c>
      <c r="CP316" s="1372" t="s">
        <v>1906</v>
      </c>
      <c r="CQ316" s="1372" t="s">
        <v>2702</v>
      </c>
      <c r="CR316" s="1372" t="s">
        <v>2702</v>
      </c>
      <c r="CS316" s="1372" t="s">
        <v>2485</v>
      </c>
      <c r="CT316" s="1372" t="s">
        <v>2492</v>
      </c>
      <c r="CU316" s="1372" t="s">
        <v>1910</v>
      </c>
      <c r="CV316" s="1376" t="s">
        <v>1911</v>
      </c>
    </row>
    <row r="317" spans="91:100">
      <c r="CM317" s="1373"/>
      <c r="CN317" s="1372" t="s">
        <v>2703</v>
      </c>
      <c r="CO317" s="1372" t="s">
        <v>602</v>
      </c>
      <c r="CP317" s="1372" t="s">
        <v>1906</v>
      </c>
      <c r="CQ317" s="1372" t="s">
        <v>707</v>
      </c>
      <c r="CR317" s="1372" t="s">
        <v>707</v>
      </c>
      <c r="CS317" s="1372" t="s">
        <v>2485</v>
      </c>
      <c r="CT317" s="1372" t="s">
        <v>2486</v>
      </c>
      <c r="CU317" s="1372" t="s">
        <v>2487</v>
      </c>
      <c r="CV317" s="1376" t="s">
        <v>2488</v>
      </c>
    </row>
    <row r="318" spans="91:100">
      <c r="CM318" s="1373"/>
      <c r="CN318" s="1372" t="s">
        <v>2704</v>
      </c>
      <c r="CO318" s="1372" t="s">
        <v>602</v>
      </c>
      <c r="CP318" s="1372" t="s">
        <v>1906</v>
      </c>
      <c r="CQ318" s="1372" t="s">
        <v>2705</v>
      </c>
      <c r="CR318" s="1372" t="s">
        <v>2705</v>
      </c>
      <c r="CS318" s="1372" t="s">
        <v>2485</v>
      </c>
      <c r="CT318" s="1372" t="s">
        <v>2486</v>
      </c>
      <c r="CU318" s="1372" t="s">
        <v>2487</v>
      </c>
      <c r="CV318" s="1376" t="s">
        <v>2488</v>
      </c>
    </row>
    <row r="319" spans="91:100">
      <c r="CM319" s="1373"/>
      <c r="CN319" s="1372" t="s">
        <v>2706</v>
      </c>
      <c r="CO319" s="1372" t="s">
        <v>602</v>
      </c>
      <c r="CP319" s="1372" t="s">
        <v>1906</v>
      </c>
      <c r="CQ319" s="1372" t="s">
        <v>2707</v>
      </c>
      <c r="CR319" s="1372" t="s">
        <v>2707</v>
      </c>
      <c r="CS319" s="1372" t="s">
        <v>2485</v>
      </c>
      <c r="CT319" s="1372" t="s">
        <v>2486</v>
      </c>
      <c r="CU319" s="1372" t="s">
        <v>2487</v>
      </c>
      <c r="CV319" s="1376" t="s">
        <v>2488</v>
      </c>
    </row>
    <row r="320" spans="91:100">
      <c r="CM320" s="1373"/>
      <c r="CN320" s="1372" t="s">
        <v>2708</v>
      </c>
      <c r="CO320" s="1372" t="s">
        <v>602</v>
      </c>
      <c r="CP320" s="1372" t="s">
        <v>1906</v>
      </c>
      <c r="CQ320" s="1372" t="s">
        <v>2709</v>
      </c>
      <c r="CR320" s="1372" t="s">
        <v>2709</v>
      </c>
      <c r="CS320" s="1372" t="s">
        <v>2485</v>
      </c>
      <c r="CT320" s="1372" t="s">
        <v>2486</v>
      </c>
      <c r="CU320" s="1372" t="s">
        <v>2487</v>
      </c>
      <c r="CV320" s="1376" t="s">
        <v>2488</v>
      </c>
    </row>
    <row r="321" spans="91:100">
      <c r="CM321" s="1373"/>
      <c r="CN321" s="1372" t="s">
        <v>2710</v>
      </c>
      <c r="CO321" s="1372" t="s">
        <v>602</v>
      </c>
      <c r="CP321" s="1372" t="s">
        <v>1906</v>
      </c>
      <c r="CQ321" s="1372" t="s">
        <v>708</v>
      </c>
      <c r="CR321" s="1372" t="s">
        <v>708</v>
      </c>
      <c r="CS321" s="1372" t="s">
        <v>2485</v>
      </c>
      <c r="CT321" s="1372" t="s">
        <v>2492</v>
      </c>
      <c r="CU321" s="1372" t="s">
        <v>1910</v>
      </c>
      <c r="CV321" s="1376" t="s">
        <v>1911</v>
      </c>
    </row>
    <row r="322" spans="91:100">
      <c r="CM322" s="1373"/>
      <c r="CN322" s="1372" t="s">
        <v>2711</v>
      </c>
      <c r="CO322" s="1372" t="s">
        <v>602</v>
      </c>
      <c r="CP322" s="1372" t="s">
        <v>1906</v>
      </c>
      <c r="CQ322" s="1372" t="s">
        <v>709</v>
      </c>
      <c r="CR322" s="1372" t="s">
        <v>709</v>
      </c>
      <c r="CS322" s="1372" t="s">
        <v>1980</v>
      </c>
      <c r="CT322" s="1372" t="s">
        <v>1981</v>
      </c>
      <c r="CU322" s="1372" t="s">
        <v>1910</v>
      </c>
      <c r="CV322" s="1376" t="s">
        <v>1982</v>
      </c>
    </row>
    <row r="323" spans="91:100">
      <c r="CM323" s="1373"/>
      <c r="CN323" s="1372" t="s">
        <v>2712</v>
      </c>
      <c r="CO323" s="1372" t="s">
        <v>602</v>
      </c>
      <c r="CP323" s="1372" t="s">
        <v>1906</v>
      </c>
      <c r="CQ323" s="1372" t="s">
        <v>2713</v>
      </c>
      <c r="CR323" s="1372" t="s">
        <v>2713</v>
      </c>
      <c r="CS323" s="1372" t="s">
        <v>1980</v>
      </c>
      <c r="CT323" s="1372" t="s">
        <v>1981</v>
      </c>
      <c r="CU323" s="1372" t="s">
        <v>1910</v>
      </c>
      <c r="CV323" s="1376" t="s">
        <v>1982</v>
      </c>
    </row>
    <row r="324" spans="91:100">
      <c r="CM324" s="1373"/>
      <c r="CN324" s="1372" t="s">
        <v>2714</v>
      </c>
      <c r="CO324" s="1372" t="s">
        <v>602</v>
      </c>
      <c r="CP324" s="1372" t="s">
        <v>1906</v>
      </c>
      <c r="CQ324" s="1372" t="s">
        <v>2715</v>
      </c>
      <c r="CR324" s="1372" t="s">
        <v>2715</v>
      </c>
      <c r="CS324" s="1372" t="s">
        <v>2485</v>
      </c>
      <c r="CT324" s="1372" t="s">
        <v>2486</v>
      </c>
      <c r="CU324" s="1372" t="s">
        <v>2487</v>
      </c>
      <c r="CV324" s="1376" t="s">
        <v>2488</v>
      </c>
    </row>
    <row r="325" spans="91:100">
      <c r="CM325" s="1373"/>
      <c r="CN325" s="1372" t="s">
        <v>2716</v>
      </c>
      <c r="CO325" s="1372" t="s">
        <v>602</v>
      </c>
      <c r="CP325" s="1372" t="s">
        <v>1906</v>
      </c>
      <c r="CQ325" s="1372" t="s">
        <v>2717</v>
      </c>
      <c r="CR325" s="1372" t="s">
        <v>2717</v>
      </c>
      <c r="CS325" s="1372" t="s">
        <v>2485</v>
      </c>
      <c r="CT325" s="1372" t="s">
        <v>2486</v>
      </c>
      <c r="CU325" s="1372" t="s">
        <v>2487</v>
      </c>
      <c r="CV325" s="1376" t="s">
        <v>2488</v>
      </c>
    </row>
    <row r="326" spans="91:100">
      <c r="CM326" s="1373"/>
      <c r="CN326" s="1372" t="s">
        <v>2718</v>
      </c>
      <c r="CO326" s="1372" t="s">
        <v>602</v>
      </c>
      <c r="CP326" s="1372" t="s">
        <v>1906</v>
      </c>
      <c r="CQ326" s="1372" t="s">
        <v>2719</v>
      </c>
      <c r="CR326" s="1372" t="s">
        <v>2719</v>
      </c>
      <c r="CS326" s="1372" t="s">
        <v>2485</v>
      </c>
      <c r="CT326" s="1372" t="s">
        <v>2486</v>
      </c>
      <c r="CU326" s="1372" t="s">
        <v>2487</v>
      </c>
      <c r="CV326" s="1376" t="s">
        <v>2488</v>
      </c>
    </row>
    <row r="327" spans="91:100">
      <c r="CM327" s="1373"/>
      <c r="CN327" s="1372" t="s">
        <v>2720</v>
      </c>
      <c r="CO327" s="1372" t="s">
        <v>602</v>
      </c>
      <c r="CP327" s="1372" t="s">
        <v>1906</v>
      </c>
      <c r="CQ327" s="1372" t="s">
        <v>2721</v>
      </c>
      <c r="CR327" s="1372" t="s">
        <v>2722</v>
      </c>
      <c r="CS327" s="1372" t="s">
        <v>2485</v>
      </c>
      <c r="CT327" s="1372" t="s">
        <v>2492</v>
      </c>
      <c r="CU327" s="1372" t="s">
        <v>1910</v>
      </c>
      <c r="CV327" s="1376" t="s">
        <v>1911</v>
      </c>
    </row>
    <row r="328" spans="91:100">
      <c r="CM328" s="1373"/>
      <c r="CN328" s="1372" t="s">
        <v>2723</v>
      </c>
      <c r="CO328" s="1372" t="s">
        <v>602</v>
      </c>
      <c r="CP328" s="1372" t="s">
        <v>1906</v>
      </c>
      <c r="CQ328" s="1372" t="s">
        <v>2724</v>
      </c>
      <c r="CR328" s="1372" t="s">
        <v>2724</v>
      </c>
      <c r="CS328" s="1372" t="s">
        <v>2485</v>
      </c>
      <c r="CT328" s="1372" t="s">
        <v>2486</v>
      </c>
      <c r="CU328" s="1372" t="s">
        <v>2487</v>
      </c>
      <c r="CV328" s="1376" t="s">
        <v>2488</v>
      </c>
    </row>
    <row r="329" spans="91:100">
      <c r="CM329" s="1373"/>
      <c r="CN329" s="1372" t="s">
        <v>2725</v>
      </c>
      <c r="CO329" s="1372" t="s">
        <v>602</v>
      </c>
      <c r="CP329" s="1372" t="s">
        <v>1906</v>
      </c>
      <c r="CQ329" s="1372" t="s">
        <v>2726</v>
      </c>
      <c r="CR329" s="1372" t="s">
        <v>2726</v>
      </c>
      <c r="CS329" s="1372" t="s">
        <v>2485</v>
      </c>
      <c r="CT329" s="1372" t="s">
        <v>2486</v>
      </c>
      <c r="CU329" s="1372" t="s">
        <v>2487</v>
      </c>
      <c r="CV329" s="1376" t="s">
        <v>2488</v>
      </c>
    </row>
    <row r="330" spans="91:100">
      <c r="CM330" s="1373"/>
      <c r="CN330" s="1372" t="s">
        <v>2727</v>
      </c>
      <c r="CO330" s="1372" t="s">
        <v>602</v>
      </c>
      <c r="CP330" s="1372" t="s">
        <v>1906</v>
      </c>
      <c r="CQ330" s="1372" t="s">
        <v>2728</v>
      </c>
      <c r="CR330" s="1372" t="s">
        <v>2728</v>
      </c>
      <c r="CS330" s="1372" t="s">
        <v>2485</v>
      </c>
      <c r="CT330" s="1372" t="s">
        <v>2492</v>
      </c>
      <c r="CU330" s="1372" t="s">
        <v>1910</v>
      </c>
      <c r="CV330" s="1376" t="s">
        <v>1911</v>
      </c>
    </row>
    <row r="331" spans="91:100">
      <c r="CM331" s="1373"/>
      <c r="CN331" s="1372" t="s">
        <v>2729</v>
      </c>
      <c r="CO331" s="1372" t="s">
        <v>602</v>
      </c>
      <c r="CP331" s="1372" t="s">
        <v>1906</v>
      </c>
      <c r="CQ331" s="1372" t="s">
        <v>710</v>
      </c>
      <c r="CR331" s="1372" t="s">
        <v>710</v>
      </c>
      <c r="CS331" s="1372" t="s">
        <v>1980</v>
      </c>
      <c r="CT331" s="1372" t="s">
        <v>1981</v>
      </c>
      <c r="CU331" s="1372" t="s">
        <v>1910</v>
      </c>
      <c r="CV331" s="1376" t="s">
        <v>1982</v>
      </c>
    </row>
    <row r="332" spans="91:100">
      <c r="CM332" s="1373"/>
      <c r="CN332" s="1372" t="s">
        <v>2730</v>
      </c>
      <c r="CO332" s="1372" t="s">
        <v>602</v>
      </c>
      <c r="CP332" s="1372" t="s">
        <v>1906</v>
      </c>
      <c r="CQ332" s="1372" t="s">
        <v>2731</v>
      </c>
      <c r="CR332" s="1372" t="s">
        <v>2731</v>
      </c>
      <c r="CS332" s="1372" t="s">
        <v>1980</v>
      </c>
      <c r="CT332" s="1372" t="s">
        <v>1981</v>
      </c>
      <c r="CU332" s="1372" t="s">
        <v>1910</v>
      </c>
      <c r="CV332" s="1376" t="s">
        <v>1982</v>
      </c>
    </row>
    <row r="333" spans="91:100">
      <c r="CM333" s="1373"/>
      <c r="CN333" s="1372" t="s">
        <v>2732</v>
      </c>
      <c r="CO333" s="1372" t="s">
        <v>602</v>
      </c>
      <c r="CP333" s="1372" t="s">
        <v>1906</v>
      </c>
      <c r="CQ333" s="1372" t="s">
        <v>2733</v>
      </c>
      <c r="CR333" s="1372" t="s">
        <v>2734</v>
      </c>
      <c r="CS333" s="1372" t="s">
        <v>2485</v>
      </c>
      <c r="CT333" s="1372" t="s">
        <v>2492</v>
      </c>
      <c r="CU333" s="1372" t="s">
        <v>1910</v>
      </c>
      <c r="CV333" s="1376" t="s">
        <v>1911</v>
      </c>
    </row>
    <row r="334" spans="91:100">
      <c r="CM334" s="1373"/>
      <c r="CN334" s="1372" t="s">
        <v>2735</v>
      </c>
      <c r="CO334" s="1372" t="s">
        <v>602</v>
      </c>
      <c r="CP334" s="1372" t="s">
        <v>1906</v>
      </c>
      <c r="CQ334" s="1372" t="s">
        <v>2736</v>
      </c>
      <c r="CR334" s="1372" t="s">
        <v>2736</v>
      </c>
      <c r="CS334" s="1372" t="s">
        <v>2485</v>
      </c>
      <c r="CT334" s="1372" t="s">
        <v>2492</v>
      </c>
      <c r="CU334" s="1372" t="s">
        <v>1910</v>
      </c>
      <c r="CV334" s="1376" t="s">
        <v>1911</v>
      </c>
    </row>
    <row r="335" spans="91:100">
      <c r="CM335" s="1373"/>
      <c r="CN335" s="1372" t="s">
        <v>2737</v>
      </c>
      <c r="CO335" s="1372" t="s">
        <v>602</v>
      </c>
      <c r="CP335" s="1372" t="s">
        <v>1906</v>
      </c>
      <c r="CQ335" s="1372" t="s">
        <v>2738</v>
      </c>
      <c r="CR335" s="1372" t="s">
        <v>2738</v>
      </c>
      <c r="CS335" s="1372" t="s">
        <v>2485</v>
      </c>
      <c r="CT335" s="1372" t="s">
        <v>2492</v>
      </c>
      <c r="CU335" s="1372" t="s">
        <v>1910</v>
      </c>
      <c r="CV335" s="1376" t="s">
        <v>1911</v>
      </c>
    </row>
    <row r="336" spans="91:100">
      <c r="CM336" s="1373"/>
      <c r="CN336" s="1372" t="s">
        <v>2739</v>
      </c>
      <c r="CO336" s="1372" t="s">
        <v>602</v>
      </c>
      <c r="CP336" s="1372" t="s">
        <v>1906</v>
      </c>
      <c r="CQ336" s="1372" t="s">
        <v>711</v>
      </c>
      <c r="CR336" s="1372" t="s">
        <v>711</v>
      </c>
      <c r="CS336" s="1372" t="s">
        <v>1980</v>
      </c>
      <c r="CT336" s="1372" t="s">
        <v>1981</v>
      </c>
      <c r="CU336" s="1372" t="s">
        <v>1910</v>
      </c>
      <c r="CV336" s="1376" t="s">
        <v>1982</v>
      </c>
    </row>
    <row r="337" spans="91:100">
      <c r="CM337" s="1373"/>
      <c r="CN337" s="1372" t="s">
        <v>2740</v>
      </c>
      <c r="CO337" s="1372" t="s">
        <v>602</v>
      </c>
      <c r="CP337" s="1372" t="s">
        <v>1906</v>
      </c>
      <c r="CQ337" s="1372" t="s">
        <v>2741</v>
      </c>
      <c r="CR337" s="1372" t="s">
        <v>2741</v>
      </c>
      <c r="CS337" s="1372" t="s">
        <v>2485</v>
      </c>
      <c r="CT337" s="1372" t="s">
        <v>2492</v>
      </c>
      <c r="CU337" s="1372" t="s">
        <v>1910</v>
      </c>
      <c r="CV337" s="1376" t="s">
        <v>1911</v>
      </c>
    </row>
    <row r="338" spans="91:100">
      <c r="CM338" s="1373"/>
      <c r="CN338" s="1372" t="s">
        <v>2742</v>
      </c>
      <c r="CO338" s="1372" t="s">
        <v>602</v>
      </c>
      <c r="CP338" s="1372" t="s">
        <v>1906</v>
      </c>
      <c r="CQ338" s="1372" t="s">
        <v>2743</v>
      </c>
      <c r="CR338" s="1372" t="s">
        <v>2743</v>
      </c>
      <c r="CS338" s="1372" t="s">
        <v>1980</v>
      </c>
      <c r="CT338" s="1372" t="s">
        <v>1981</v>
      </c>
      <c r="CU338" s="1372" t="s">
        <v>1910</v>
      </c>
      <c r="CV338" s="1376" t="s">
        <v>1982</v>
      </c>
    </row>
    <row r="339" spans="91:100">
      <c r="CM339" s="1373"/>
      <c r="CN339" s="1372" t="s">
        <v>2744</v>
      </c>
      <c r="CO339" s="1372" t="s">
        <v>602</v>
      </c>
      <c r="CP339" s="1372" t="s">
        <v>1906</v>
      </c>
      <c r="CQ339" s="1372" t="s">
        <v>2745</v>
      </c>
      <c r="CR339" s="1372" t="s">
        <v>2745</v>
      </c>
      <c r="CS339" s="1372" t="s">
        <v>2485</v>
      </c>
      <c r="CT339" s="1372" t="s">
        <v>2486</v>
      </c>
      <c r="CU339" s="1372" t="s">
        <v>2487</v>
      </c>
      <c r="CV339" s="1376" t="s">
        <v>2488</v>
      </c>
    </row>
    <row r="340" spans="91:100">
      <c r="CM340" s="1373"/>
      <c r="CN340" s="1372" t="s">
        <v>2746</v>
      </c>
      <c r="CO340" s="1372" t="s">
        <v>602</v>
      </c>
      <c r="CP340" s="1372" t="s">
        <v>1906</v>
      </c>
      <c r="CQ340" s="1372" t="s">
        <v>2747</v>
      </c>
      <c r="CR340" s="1372" t="s">
        <v>2747</v>
      </c>
      <c r="CS340" s="1372" t="s">
        <v>2485</v>
      </c>
      <c r="CT340" s="1372" t="s">
        <v>2492</v>
      </c>
      <c r="CU340" s="1372" t="s">
        <v>1910</v>
      </c>
      <c r="CV340" s="1376" t="s">
        <v>1911</v>
      </c>
    </row>
    <row r="341" spans="91:100">
      <c r="CM341" s="1373"/>
      <c r="CN341" s="1372" t="s">
        <v>2748</v>
      </c>
      <c r="CO341" s="1372" t="s">
        <v>602</v>
      </c>
      <c r="CP341" s="1372" t="s">
        <v>1906</v>
      </c>
      <c r="CQ341" s="1372" t="s">
        <v>2749</v>
      </c>
      <c r="CR341" s="1372" t="s">
        <v>2749</v>
      </c>
      <c r="CS341" s="1372" t="s">
        <v>2485</v>
      </c>
      <c r="CT341" s="1372" t="s">
        <v>2486</v>
      </c>
      <c r="CU341" s="1372" t="s">
        <v>2487</v>
      </c>
      <c r="CV341" s="1376" t="s">
        <v>2488</v>
      </c>
    </row>
    <row r="342" spans="91:100">
      <c r="CM342" s="1373"/>
      <c r="CN342" s="1372" t="s">
        <v>2750</v>
      </c>
      <c r="CO342" s="1372" t="s">
        <v>602</v>
      </c>
      <c r="CP342" s="1372" t="s">
        <v>1906</v>
      </c>
      <c r="CQ342" s="1372" t="s">
        <v>2751</v>
      </c>
      <c r="CR342" s="1372" t="s">
        <v>2751</v>
      </c>
      <c r="CS342" s="1372" t="s">
        <v>2485</v>
      </c>
      <c r="CT342" s="1372" t="s">
        <v>2492</v>
      </c>
      <c r="CU342" s="1372" t="s">
        <v>1910</v>
      </c>
      <c r="CV342" s="1376" t="s">
        <v>1911</v>
      </c>
    </row>
    <row r="343" spans="91:100">
      <c r="CM343" s="1373"/>
      <c r="CN343" s="1372" t="s">
        <v>2752</v>
      </c>
      <c r="CO343" s="1372" t="s">
        <v>601</v>
      </c>
      <c r="CP343" s="1372" t="s">
        <v>1906</v>
      </c>
      <c r="CQ343" s="1372" t="s">
        <v>2753</v>
      </c>
      <c r="CR343" s="1372" t="s">
        <v>2754</v>
      </c>
      <c r="CS343" s="1372" t="s">
        <v>1908</v>
      </c>
      <c r="CT343" s="1372" t="s">
        <v>2755</v>
      </c>
      <c r="CU343" s="1372" t="s">
        <v>1910</v>
      </c>
      <c r="CV343" s="1376" t="s">
        <v>1911</v>
      </c>
    </row>
    <row r="344" spans="91:100">
      <c r="CM344" s="1373"/>
      <c r="CN344" s="1372" t="s">
        <v>2756</v>
      </c>
      <c r="CO344" s="1372" t="s">
        <v>601</v>
      </c>
      <c r="CP344" s="1372" t="s">
        <v>1906</v>
      </c>
      <c r="CQ344" s="1372" t="s">
        <v>818</v>
      </c>
      <c r="CR344" s="1372" t="s">
        <v>818</v>
      </c>
      <c r="CS344" s="1372" t="s">
        <v>1908</v>
      </c>
      <c r="CT344" s="1372" t="s">
        <v>2755</v>
      </c>
      <c r="CU344" s="1372" t="s">
        <v>1910</v>
      </c>
      <c r="CV344" s="1376" t="s">
        <v>1911</v>
      </c>
    </row>
    <row r="345" spans="91:100">
      <c r="CM345" s="1373"/>
      <c r="CN345" s="1372" t="s">
        <v>2757</v>
      </c>
      <c r="CO345" s="1372" t="s">
        <v>601</v>
      </c>
      <c r="CP345" s="1372" t="s">
        <v>1906</v>
      </c>
      <c r="CQ345" s="1372" t="s">
        <v>2758</v>
      </c>
      <c r="CR345" s="1372" t="s">
        <v>2759</v>
      </c>
      <c r="CS345" s="1372" t="s">
        <v>1908</v>
      </c>
      <c r="CT345" s="1372" t="s">
        <v>2755</v>
      </c>
      <c r="CU345" s="1372" t="s">
        <v>1910</v>
      </c>
      <c r="CV345" s="1376" t="s">
        <v>1911</v>
      </c>
    </row>
    <row r="346" spans="91:100">
      <c r="CM346" s="1373"/>
      <c r="CN346" s="1372" t="s">
        <v>2760</v>
      </c>
      <c r="CO346" s="1372" t="s">
        <v>601</v>
      </c>
      <c r="CP346" s="1372" t="s">
        <v>1906</v>
      </c>
      <c r="CQ346" s="1372" t="s">
        <v>2761</v>
      </c>
      <c r="CR346" s="1372" t="s">
        <v>2762</v>
      </c>
      <c r="CS346" s="1372" t="s">
        <v>1908</v>
      </c>
      <c r="CT346" s="1372" t="s">
        <v>2755</v>
      </c>
      <c r="CU346" s="1372" t="s">
        <v>1910</v>
      </c>
      <c r="CV346" s="1376" t="s">
        <v>1911</v>
      </c>
    </row>
    <row r="347" spans="91:100">
      <c r="CM347" s="1373"/>
      <c r="CN347" s="1372" t="s">
        <v>2763</v>
      </c>
      <c r="CO347" s="1372" t="s">
        <v>601</v>
      </c>
      <c r="CP347" s="1372" t="s">
        <v>1906</v>
      </c>
      <c r="CQ347" s="1372" t="s">
        <v>2764</v>
      </c>
      <c r="CR347" s="1372" t="s">
        <v>819</v>
      </c>
      <c r="CS347" s="1372" t="s">
        <v>1908</v>
      </c>
      <c r="CT347" s="1372" t="s">
        <v>2755</v>
      </c>
      <c r="CU347" s="1372" t="s">
        <v>1910</v>
      </c>
      <c r="CV347" s="1376" t="s">
        <v>1911</v>
      </c>
    </row>
    <row r="348" spans="91:100">
      <c r="CM348" s="1373"/>
      <c r="CN348" s="1372" t="s">
        <v>2765</v>
      </c>
      <c r="CO348" s="1372" t="s">
        <v>601</v>
      </c>
      <c r="CP348" s="1372" t="s">
        <v>1906</v>
      </c>
      <c r="CQ348" s="1372" t="s">
        <v>2766</v>
      </c>
      <c r="CR348" s="1372" t="s">
        <v>2767</v>
      </c>
      <c r="CS348" s="1372" t="s">
        <v>1908</v>
      </c>
      <c r="CT348" s="1372" t="s">
        <v>2755</v>
      </c>
      <c r="CU348" s="1372" t="s">
        <v>1910</v>
      </c>
      <c r="CV348" s="1376" t="s">
        <v>1911</v>
      </c>
    </row>
    <row r="349" spans="91:100">
      <c r="CM349" s="1373"/>
      <c r="CN349" s="1372" t="s">
        <v>2768</v>
      </c>
      <c r="CO349" s="1372" t="s">
        <v>601</v>
      </c>
      <c r="CP349" s="1372" t="s">
        <v>1906</v>
      </c>
      <c r="CQ349" s="1372" t="s">
        <v>2769</v>
      </c>
      <c r="CR349" s="1372" t="s">
        <v>2769</v>
      </c>
      <c r="CS349" s="1372" t="s">
        <v>1908</v>
      </c>
      <c r="CT349" s="1372" t="s">
        <v>2755</v>
      </c>
      <c r="CU349" s="1372" t="s">
        <v>1910</v>
      </c>
      <c r="CV349" s="1376" t="s">
        <v>1911</v>
      </c>
    </row>
    <row r="350" spans="91:100">
      <c r="CM350" s="1373"/>
      <c r="CN350" s="1372" t="s">
        <v>2770</v>
      </c>
      <c r="CO350" s="1372" t="s">
        <v>601</v>
      </c>
      <c r="CP350" s="1372" t="s">
        <v>1906</v>
      </c>
      <c r="CQ350" s="1372" t="s">
        <v>2771</v>
      </c>
      <c r="CR350" s="1372" t="s">
        <v>2771</v>
      </c>
      <c r="CS350" s="1372" t="s">
        <v>1908</v>
      </c>
      <c r="CT350" s="1372" t="s">
        <v>2755</v>
      </c>
      <c r="CU350" s="1372" t="s">
        <v>1910</v>
      </c>
      <c r="CV350" s="1376" t="s">
        <v>1911</v>
      </c>
    </row>
    <row r="351" spans="91:100">
      <c r="CM351" s="1373"/>
      <c r="CN351" s="1372" t="s">
        <v>2772</v>
      </c>
      <c r="CO351" s="1372" t="s">
        <v>601</v>
      </c>
      <c r="CP351" s="1372" t="s">
        <v>1906</v>
      </c>
      <c r="CQ351" s="1372" t="s">
        <v>2773</v>
      </c>
      <c r="CR351" s="1372" t="s">
        <v>2773</v>
      </c>
      <c r="CS351" s="1372" t="s">
        <v>1908</v>
      </c>
      <c r="CT351" s="1372" t="s">
        <v>2755</v>
      </c>
      <c r="CU351" s="1372" t="s">
        <v>1910</v>
      </c>
      <c r="CV351" s="1376" t="s">
        <v>1911</v>
      </c>
    </row>
    <row r="352" spans="91:100">
      <c r="CM352" s="1373"/>
      <c r="CN352" s="1372" t="s">
        <v>2774</v>
      </c>
      <c r="CO352" s="1372" t="s">
        <v>601</v>
      </c>
      <c r="CP352" s="1372" t="s">
        <v>1906</v>
      </c>
      <c r="CQ352" s="1372" t="s">
        <v>2775</v>
      </c>
      <c r="CR352" s="1372" t="s">
        <v>2776</v>
      </c>
      <c r="CS352" s="1372" t="s">
        <v>1908</v>
      </c>
      <c r="CT352" s="1372" t="s">
        <v>2755</v>
      </c>
      <c r="CU352" s="1372" t="s">
        <v>1910</v>
      </c>
      <c r="CV352" s="1376" t="s">
        <v>1911</v>
      </c>
    </row>
    <row r="353" spans="91:100">
      <c r="CM353" s="1373"/>
      <c r="CN353" s="1372" t="s">
        <v>2777</v>
      </c>
      <c r="CO353" s="1372" t="s">
        <v>601</v>
      </c>
      <c r="CP353" s="1372" t="s">
        <v>1906</v>
      </c>
      <c r="CQ353" s="1372" t="s">
        <v>2778</v>
      </c>
      <c r="CR353" s="1372" t="s">
        <v>2779</v>
      </c>
      <c r="CS353" s="1372" t="s">
        <v>1908</v>
      </c>
      <c r="CT353" s="1372" t="s">
        <v>2755</v>
      </c>
      <c r="CU353" s="1372" t="s">
        <v>1910</v>
      </c>
      <c r="CV353" s="1376" t="s">
        <v>1911</v>
      </c>
    </row>
    <row r="354" spans="91:100">
      <c r="CM354" s="1373"/>
      <c r="CN354" s="1372" t="s">
        <v>2780</v>
      </c>
      <c r="CO354" s="1372" t="s">
        <v>601</v>
      </c>
      <c r="CP354" s="1372" t="s">
        <v>1906</v>
      </c>
      <c r="CQ354" s="1372" t="s">
        <v>2781</v>
      </c>
      <c r="CR354" s="1372" t="s">
        <v>2782</v>
      </c>
      <c r="CS354" s="1372" t="s">
        <v>1908</v>
      </c>
      <c r="CT354" s="1372" t="s">
        <v>2755</v>
      </c>
      <c r="CU354" s="1372" t="s">
        <v>1910</v>
      </c>
      <c r="CV354" s="1376" t="s">
        <v>1911</v>
      </c>
    </row>
    <row r="355" spans="91:100">
      <c r="CM355" s="1373"/>
      <c r="CN355" s="1372" t="s">
        <v>2783</v>
      </c>
      <c r="CO355" s="1372" t="s">
        <v>601</v>
      </c>
      <c r="CP355" s="1372" t="s">
        <v>1906</v>
      </c>
      <c r="CQ355" s="1372" t="s">
        <v>2784</v>
      </c>
      <c r="CR355" s="1372" t="s">
        <v>2785</v>
      </c>
      <c r="CS355" s="1372" t="s">
        <v>1908</v>
      </c>
      <c r="CT355" s="1372" t="s">
        <v>2755</v>
      </c>
      <c r="CU355" s="1372" t="s">
        <v>1910</v>
      </c>
      <c r="CV355" s="1376" t="s">
        <v>1911</v>
      </c>
    </row>
    <row r="356" spans="91:100">
      <c r="CM356" s="1373"/>
      <c r="CN356" s="1372" t="s">
        <v>2786</v>
      </c>
      <c r="CO356" s="1372" t="s">
        <v>601</v>
      </c>
      <c r="CP356" s="1372" t="s">
        <v>1906</v>
      </c>
      <c r="CQ356" s="1372" t="s">
        <v>2787</v>
      </c>
      <c r="CR356" s="1372" t="s">
        <v>2788</v>
      </c>
      <c r="CS356" s="1372" t="s">
        <v>1908</v>
      </c>
      <c r="CT356" s="1372" t="s">
        <v>2755</v>
      </c>
      <c r="CU356" s="1372" t="s">
        <v>1910</v>
      </c>
      <c r="CV356" s="1376" t="s">
        <v>1911</v>
      </c>
    </row>
    <row r="357" spans="91:100">
      <c r="CM357" s="1373"/>
      <c r="CN357" s="1372" t="s">
        <v>2789</v>
      </c>
      <c r="CO357" s="1372" t="s">
        <v>601</v>
      </c>
      <c r="CP357" s="1372" t="s">
        <v>1906</v>
      </c>
      <c r="CQ357" s="1372" t="s">
        <v>2790</v>
      </c>
      <c r="CR357" s="1372" t="s">
        <v>2791</v>
      </c>
      <c r="CS357" s="1372" t="s">
        <v>1908</v>
      </c>
      <c r="CT357" s="1372" t="s">
        <v>2755</v>
      </c>
      <c r="CU357" s="1372" t="s">
        <v>1910</v>
      </c>
      <c r="CV357" s="1376" t="s">
        <v>1911</v>
      </c>
    </row>
    <row r="358" spans="91:100">
      <c r="CM358" s="1373"/>
      <c r="CN358" s="1372" t="s">
        <v>2792</v>
      </c>
      <c r="CO358" s="1372" t="s">
        <v>601</v>
      </c>
      <c r="CP358" s="1372" t="s">
        <v>1906</v>
      </c>
      <c r="CQ358" s="1372" t="s">
        <v>2793</v>
      </c>
      <c r="CR358" s="1372" t="s">
        <v>2794</v>
      </c>
      <c r="CS358" s="1372" t="s">
        <v>1908</v>
      </c>
      <c r="CT358" s="1372" t="s">
        <v>2755</v>
      </c>
      <c r="CU358" s="1372" t="s">
        <v>1910</v>
      </c>
      <c r="CV358" s="1376" t="s">
        <v>1911</v>
      </c>
    </row>
    <row r="359" spans="91:100">
      <c r="CM359" s="1373"/>
      <c r="CN359" s="1372" t="s">
        <v>2795</v>
      </c>
      <c r="CO359" s="1372" t="s">
        <v>601</v>
      </c>
      <c r="CP359" s="1372" t="s">
        <v>1906</v>
      </c>
      <c r="CQ359" s="1372" t="s">
        <v>820</v>
      </c>
      <c r="CR359" s="1372" t="s">
        <v>820</v>
      </c>
      <c r="CS359" s="1372" t="s">
        <v>1980</v>
      </c>
      <c r="CT359" s="1372" t="s">
        <v>1981</v>
      </c>
      <c r="CU359" s="1372" t="s">
        <v>1910</v>
      </c>
      <c r="CV359" s="1376" t="s">
        <v>1982</v>
      </c>
    </row>
    <row r="360" spans="91:100">
      <c r="CM360" s="1373"/>
      <c r="CN360" s="1372" t="s">
        <v>2796</v>
      </c>
      <c r="CO360" s="1372" t="s">
        <v>601</v>
      </c>
      <c r="CP360" s="1372" t="s">
        <v>1906</v>
      </c>
      <c r="CQ360" s="1372" t="s">
        <v>821</v>
      </c>
      <c r="CR360" s="1372" t="s">
        <v>821</v>
      </c>
      <c r="CS360" s="1372" t="s">
        <v>1980</v>
      </c>
      <c r="CT360" s="1372" t="s">
        <v>1981</v>
      </c>
      <c r="CU360" s="1372" t="s">
        <v>1910</v>
      </c>
      <c r="CV360" s="1376" t="s">
        <v>1982</v>
      </c>
    </row>
    <row r="361" spans="91:100">
      <c r="CM361" s="1373"/>
      <c r="CN361" s="1372" t="s">
        <v>2797</v>
      </c>
      <c r="CO361" s="1372" t="s">
        <v>601</v>
      </c>
      <c r="CP361" s="1372" t="s">
        <v>1906</v>
      </c>
      <c r="CQ361" s="1372" t="s">
        <v>2798</v>
      </c>
      <c r="CR361" s="1372" t="s">
        <v>2798</v>
      </c>
      <c r="CS361" s="1372" t="s">
        <v>1980</v>
      </c>
      <c r="CT361" s="1372" t="s">
        <v>1981</v>
      </c>
      <c r="CU361" s="1372" t="s">
        <v>1910</v>
      </c>
      <c r="CV361" s="1376" t="s">
        <v>1982</v>
      </c>
    </row>
    <row r="362" spans="91:100">
      <c r="CM362" s="1373"/>
      <c r="CN362" s="1372" t="s">
        <v>2799</v>
      </c>
      <c r="CO362" s="1372" t="s">
        <v>601</v>
      </c>
      <c r="CP362" s="1372" t="s">
        <v>1906</v>
      </c>
      <c r="CQ362" s="1372" t="s">
        <v>822</v>
      </c>
      <c r="CR362" s="1372" t="s">
        <v>822</v>
      </c>
      <c r="CS362" s="1372" t="s">
        <v>1980</v>
      </c>
      <c r="CT362" s="1372" t="s">
        <v>1981</v>
      </c>
      <c r="CU362" s="1372" t="s">
        <v>1910</v>
      </c>
      <c r="CV362" s="1376" t="s">
        <v>1982</v>
      </c>
    </row>
    <row r="363" spans="91:100">
      <c r="CM363" s="1373"/>
      <c r="CN363" s="1372" t="s">
        <v>2800</v>
      </c>
      <c r="CO363" s="1372" t="s">
        <v>601</v>
      </c>
      <c r="CP363" s="1372" t="s">
        <v>1906</v>
      </c>
      <c r="CQ363" s="1372" t="s">
        <v>2801</v>
      </c>
      <c r="CR363" s="1372" t="s">
        <v>2801</v>
      </c>
      <c r="CS363" s="1372" t="s">
        <v>1980</v>
      </c>
      <c r="CT363" s="1372" t="s">
        <v>1981</v>
      </c>
      <c r="CU363" s="1372" t="s">
        <v>1910</v>
      </c>
      <c r="CV363" s="1376" t="s">
        <v>1982</v>
      </c>
    </row>
    <row r="364" spans="91:100">
      <c r="CM364" s="1373"/>
      <c r="CN364" s="1372" t="s">
        <v>2802</v>
      </c>
      <c r="CO364" s="1372" t="s">
        <v>601</v>
      </c>
      <c r="CP364" s="1372" t="s">
        <v>1906</v>
      </c>
      <c r="CQ364" s="1372" t="s">
        <v>459</v>
      </c>
      <c r="CR364" s="1372" t="s">
        <v>459</v>
      </c>
      <c r="CS364" s="1372" t="s">
        <v>1980</v>
      </c>
      <c r="CT364" s="1372" t="s">
        <v>1981</v>
      </c>
      <c r="CU364" s="1372" t="s">
        <v>1910</v>
      </c>
      <c r="CV364" s="1376" t="s">
        <v>1982</v>
      </c>
    </row>
    <row r="365" spans="91:100">
      <c r="CM365" s="1373"/>
      <c r="CN365" s="1372" t="s">
        <v>2803</v>
      </c>
      <c r="CO365" s="1372" t="s">
        <v>601</v>
      </c>
      <c r="CP365" s="1372" t="s">
        <v>1906</v>
      </c>
      <c r="CQ365" s="1372" t="s">
        <v>2804</v>
      </c>
      <c r="CR365" s="1372" t="s">
        <v>2804</v>
      </c>
      <c r="CS365" s="1372" t="s">
        <v>1908</v>
      </c>
      <c r="CT365" s="1372" t="s">
        <v>2755</v>
      </c>
      <c r="CU365" s="1372" t="s">
        <v>1910</v>
      </c>
      <c r="CV365" s="1376" t="s">
        <v>1911</v>
      </c>
    </row>
    <row r="366" spans="91:100">
      <c r="CM366" s="1373"/>
      <c r="CN366" s="1372" t="s">
        <v>2805</v>
      </c>
      <c r="CO366" s="1372" t="s">
        <v>601</v>
      </c>
      <c r="CP366" s="1372" t="s">
        <v>1906</v>
      </c>
      <c r="CQ366" s="1372" t="s">
        <v>2130</v>
      </c>
      <c r="CR366" s="1372" t="s">
        <v>2131</v>
      </c>
      <c r="CS366" s="1372" t="s">
        <v>1908</v>
      </c>
      <c r="CT366" s="1372" t="s">
        <v>2755</v>
      </c>
      <c r="CU366" s="1372" t="s">
        <v>1910</v>
      </c>
      <c r="CV366" s="1376" t="s">
        <v>1911</v>
      </c>
    </row>
    <row r="367" spans="91:100">
      <c r="CM367" s="1373"/>
      <c r="CN367" s="1372" t="s">
        <v>2806</v>
      </c>
      <c r="CO367" s="1372" t="s">
        <v>601</v>
      </c>
      <c r="CP367" s="1372" t="s">
        <v>1906</v>
      </c>
      <c r="CQ367" s="1372" t="s">
        <v>2807</v>
      </c>
      <c r="CR367" s="1372" t="s">
        <v>2807</v>
      </c>
      <c r="CS367" s="1372" t="s">
        <v>1908</v>
      </c>
      <c r="CT367" s="1372" t="s">
        <v>2755</v>
      </c>
      <c r="CU367" s="1372" t="s">
        <v>1910</v>
      </c>
      <c r="CV367" s="1376" t="s">
        <v>1911</v>
      </c>
    </row>
    <row r="368" spans="91:100">
      <c r="CM368" s="1373"/>
      <c r="CN368" s="1372" t="s">
        <v>2808</v>
      </c>
      <c r="CO368" s="1372" t="s">
        <v>601</v>
      </c>
      <c r="CP368" s="1372" t="s">
        <v>1906</v>
      </c>
      <c r="CQ368" s="1372" t="s">
        <v>2809</v>
      </c>
      <c r="CR368" s="1372" t="s">
        <v>2810</v>
      </c>
      <c r="CS368" s="1372" t="s">
        <v>1908</v>
      </c>
      <c r="CT368" s="1372" t="s">
        <v>2755</v>
      </c>
      <c r="CU368" s="1372" t="s">
        <v>1910</v>
      </c>
      <c r="CV368" s="1376" t="s">
        <v>1911</v>
      </c>
    </row>
    <row r="369" spans="91:100">
      <c r="CM369" s="1373"/>
      <c r="CN369" s="1372" t="s">
        <v>2811</v>
      </c>
      <c r="CO369" s="1372" t="s">
        <v>601</v>
      </c>
      <c r="CP369" s="1372" t="s">
        <v>1906</v>
      </c>
      <c r="CQ369" s="1372" t="s">
        <v>2812</v>
      </c>
      <c r="CR369" s="1372" t="s">
        <v>823</v>
      </c>
      <c r="CS369" s="1372" t="s">
        <v>1908</v>
      </c>
      <c r="CT369" s="1372" t="s">
        <v>2755</v>
      </c>
      <c r="CU369" s="1372" t="s">
        <v>1910</v>
      </c>
      <c r="CV369" s="1376" t="s">
        <v>1911</v>
      </c>
    </row>
    <row r="370" spans="91:100">
      <c r="CM370" s="1373"/>
      <c r="CN370" s="1372" t="s">
        <v>2813</v>
      </c>
      <c r="CO370" s="1372" t="s">
        <v>601</v>
      </c>
      <c r="CP370" s="1372" t="s">
        <v>1906</v>
      </c>
      <c r="CQ370" s="1372" t="s">
        <v>2814</v>
      </c>
      <c r="CR370" s="1372" t="s">
        <v>2815</v>
      </c>
      <c r="CS370" s="1372" t="s">
        <v>1908</v>
      </c>
      <c r="CT370" s="1372" t="s">
        <v>2755</v>
      </c>
      <c r="CU370" s="1372" t="s">
        <v>1910</v>
      </c>
      <c r="CV370" s="1376" t="s">
        <v>1911</v>
      </c>
    </row>
    <row r="371" spans="91:100">
      <c r="CM371" s="1373"/>
      <c r="CN371" s="1372" t="s">
        <v>2816</v>
      </c>
      <c r="CO371" s="1372" t="s">
        <v>601</v>
      </c>
      <c r="CP371" s="1372" t="s">
        <v>1906</v>
      </c>
      <c r="CQ371" s="1372" t="s">
        <v>2817</v>
      </c>
      <c r="CR371" s="1372" t="s">
        <v>2818</v>
      </c>
      <c r="CS371" s="1372" t="s">
        <v>1908</v>
      </c>
      <c r="CT371" s="1372" t="s">
        <v>2755</v>
      </c>
      <c r="CU371" s="1372" t="s">
        <v>1910</v>
      </c>
      <c r="CV371" s="1376" t="s">
        <v>1911</v>
      </c>
    </row>
    <row r="372" spans="91:100">
      <c r="CM372" s="1373"/>
      <c r="CN372" s="1372" t="s">
        <v>2819</v>
      </c>
      <c r="CO372" s="1372" t="s">
        <v>601</v>
      </c>
      <c r="CP372" s="1372" t="s">
        <v>1906</v>
      </c>
      <c r="CQ372" s="1372" t="s">
        <v>2820</v>
      </c>
      <c r="CR372" s="1372" t="s">
        <v>2820</v>
      </c>
      <c r="CS372" s="1372" t="s">
        <v>1908</v>
      </c>
      <c r="CT372" s="1372" t="s">
        <v>2755</v>
      </c>
      <c r="CU372" s="1372" t="s">
        <v>1910</v>
      </c>
      <c r="CV372" s="1376" t="s">
        <v>1911</v>
      </c>
    </row>
    <row r="373" spans="91:100">
      <c r="CM373" s="1373"/>
      <c r="CN373" s="1372" t="s">
        <v>2821</v>
      </c>
      <c r="CO373" s="1372" t="s">
        <v>601</v>
      </c>
      <c r="CP373" s="1372" t="s">
        <v>1906</v>
      </c>
      <c r="CQ373" s="1372" t="s">
        <v>2822</v>
      </c>
      <c r="CR373" s="1372" t="s">
        <v>2822</v>
      </c>
      <c r="CS373" s="1372" t="s">
        <v>1908</v>
      </c>
      <c r="CT373" s="1372" t="s">
        <v>2755</v>
      </c>
      <c r="CU373" s="1372" t="s">
        <v>1910</v>
      </c>
      <c r="CV373" s="1376" t="s">
        <v>1911</v>
      </c>
    </row>
    <row r="374" spans="91:100">
      <c r="CM374" s="1373"/>
      <c r="CN374" s="1372" t="s">
        <v>2823</v>
      </c>
      <c r="CO374" s="1372" t="s">
        <v>601</v>
      </c>
      <c r="CP374" s="1372" t="s">
        <v>1906</v>
      </c>
      <c r="CQ374" s="1372" t="s">
        <v>824</v>
      </c>
      <c r="CR374" s="1372" t="s">
        <v>824</v>
      </c>
      <c r="CS374" s="1372" t="s">
        <v>1908</v>
      </c>
      <c r="CT374" s="1372" t="s">
        <v>2755</v>
      </c>
      <c r="CU374" s="1372" t="s">
        <v>1910</v>
      </c>
      <c r="CV374" s="1376" t="s">
        <v>1911</v>
      </c>
    </row>
    <row r="375" spans="91:100">
      <c r="CM375" s="1373"/>
      <c r="CN375" s="1372" t="s">
        <v>2824</v>
      </c>
      <c r="CO375" s="1372" t="s">
        <v>601</v>
      </c>
      <c r="CP375" s="1372" t="s">
        <v>1906</v>
      </c>
      <c r="CQ375" s="1372" t="s">
        <v>825</v>
      </c>
      <c r="CR375" s="1372" t="s">
        <v>825</v>
      </c>
      <c r="CS375" s="1372" t="s">
        <v>1908</v>
      </c>
      <c r="CT375" s="1372" t="s">
        <v>2755</v>
      </c>
      <c r="CU375" s="1372" t="s">
        <v>1910</v>
      </c>
      <c r="CV375" s="1376" t="s">
        <v>1911</v>
      </c>
    </row>
    <row r="376" spans="91:100">
      <c r="CM376" s="1373"/>
      <c r="CN376" s="1372" t="s">
        <v>2825</v>
      </c>
      <c r="CO376" s="1372" t="s">
        <v>601</v>
      </c>
      <c r="CP376" s="1372" t="s">
        <v>1906</v>
      </c>
      <c r="CQ376" s="1372" t="s">
        <v>2826</v>
      </c>
      <c r="CR376" s="1372" t="s">
        <v>2826</v>
      </c>
      <c r="CS376" s="1372" t="s">
        <v>1908</v>
      </c>
      <c r="CT376" s="1372" t="s">
        <v>2755</v>
      </c>
      <c r="CU376" s="1372" t="s">
        <v>1910</v>
      </c>
      <c r="CV376" s="1376" t="s">
        <v>1911</v>
      </c>
    </row>
    <row r="377" spans="91:100">
      <c r="CM377" s="1373"/>
      <c r="CN377" s="1372" t="s">
        <v>2827</v>
      </c>
      <c r="CO377" s="1372" t="s">
        <v>601</v>
      </c>
      <c r="CP377" s="1372" t="s">
        <v>1906</v>
      </c>
      <c r="CQ377" s="1372" t="s">
        <v>2828</v>
      </c>
      <c r="CR377" s="1372" t="s">
        <v>826</v>
      </c>
      <c r="CS377" s="1372" t="s">
        <v>1908</v>
      </c>
      <c r="CT377" s="1372" t="s">
        <v>2755</v>
      </c>
      <c r="CU377" s="1372" t="s">
        <v>1910</v>
      </c>
      <c r="CV377" s="1376" t="s">
        <v>1911</v>
      </c>
    </row>
    <row r="378" spans="91:100">
      <c r="CM378" s="1373"/>
      <c r="CN378" s="1372" t="s">
        <v>2829</v>
      </c>
      <c r="CO378" s="1372" t="s">
        <v>601</v>
      </c>
      <c r="CP378" s="1372" t="s">
        <v>1906</v>
      </c>
      <c r="CQ378" s="1372" t="s">
        <v>2830</v>
      </c>
      <c r="CR378" s="1372" t="s">
        <v>2831</v>
      </c>
      <c r="CS378" s="1372" t="s">
        <v>1908</v>
      </c>
      <c r="CT378" s="1372" t="s">
        <v>2755</v>
      </c>
      <c r="CU378" s="1372" t="s">
        <v>1910</v>
      </c>
      <c r="CV378" s="1376" t="s">
        <v>1911</v>
      </c>
    </row>
    <row r="379" spans="91:100">
      <c r="CM379" s="1373"/>
      <c r="CN379" s="1372" t="s">
        <v>2832</v>
      </c>
      <c r="CO379" s="1372" t="s">
        <v>601</v>
      </c>
      <c r="CP379" s="1372" t="s">
        <v>1906</v>
      </c>
      <c r="CQ379" s="1372" t="s">
        <v>2833</v>
      </c>
      <c r="CR379" s="1372" t="s">
        <v>2834</v>
      </c>
      <c r="CS379" s="1372" t="s">
        <v>1908</v>
      </c>
      <c r="CT379" s="1372" t="s">
        <v>2755</v>
      </c>
      <c r="CU379" s="1372" t="s">
        <v>1910</v>
      </c>
      <c r="CV379" s="1376" t="s">
        <v>1911</v>
      </c>
    </row>
    <row r="380" spans="91:100">
      <c r="CM380" s="1373"/>
      <c r="CN380" s="1372" t="s">
        <v>2835</v>
      </c>
      <c r="CO380" s="1372" t="s">
        <v>601</v>
      </c>
      <c r="CP380" s="1372" t="s">
        <v>1906</v>
      </c>
      <c r="CQ380" s="1372" t="s">
        <v>2836</v>
      </c>
      <c r="CR380" s="1372" t="s">
        <v>2837</v>
      </c>
      <c r="CS380" s="1372" t="s">
        <v>1908</v>
      </c>
      <c r="CT380" s="1372" t="s">
        <v>2755</v>
      </c>
      <c r="CU380" s="1372" t="s">
        <v>1910</v>
      </c>
      <c r="CV380" s="1376" t="s">
        <v>1911</v>
      </c>
    </row>
    <row r="381" spans="91:100">
      <c r="CM381" s="1373"/>
      <c r="CN381" s="1372" t="s">
        <v>2838</v>
      </c>
      <c r="CO381" s="1372" t="s">
        <v>601</v>
      </c>
      <c r="CP381" s="1372" t="s">
        <v>1906</v>
      </c>
      <c r="CQ381" s="1372" t="s">
        <v>2839</v>
      </c>
      <c r="CR381" s="1372" t="s">
        <v>2840</v>
      </c>
      <c r="CS381" s="1372" t="s">
        <v>1908</v>
      </c>
      <c r="CT381" s="1372" t="s">
        <v>2755</v>
      </c>
      <c r="CU381" s="1372" t="s">
        <v>1910</v>
      </c>
      <c r="CV381" s="1376" t="s">
        <v>1911</v>
      </c>
    </row>
    <row r="382" spans="91:100">
      <c r="CM382" s="1373"/>
      <c r="CN382" s="1372" t="s">
        <v>2841</v>
      </c>
      <c r="CO382" s="1372" t="s">
        <v>601</v>
      </c>
      <c r="CP382" s="1372" t="s">
        <v>1906</v>
      </c>
      <c r="CQ382" s="1372" t="s">
        <v>195</v>
      </c>
      <c r="CR382" s="1372" t="s">
        <v>827</v>
      </c>
      <c r="CS382" s="1372" t="s">
        <v>1908</v>
      </c>
      <c r="CT382" s="1372" t="s">
        <v>2755</v>
      </c>
      <c r="CU382" s="1372" t="s">
        <v>1910</v>
      </c>
      <c r="CV382" s="1376" t="s">
        <v>1911</v>
      </c>
    </row>
    <row r="383" spans="91:100">
      <c r="CM383" s="1373"/>
      <c r="CN383" s="1372" t="s">
        <v>2842</v>
      </c>
      <c r="CO383" s="1372" t="s">
        <v>601</v>
      </c>
      <c r="CP383" s="1372" t="s">
        <v>1906</v>
      </c>
      <c r="CQ383" s="1372" t="s">
        <v>2843</v>
      </c>
      <c r="CR383" s="1372" t="s">
        <v>2844</v>
      </c>
      <c r="CS383" s="1372" t="s">
        <v>1908</v>
      </c>
      <c r="CT383" s="1372" t="s">
        <v>2755</v>
      </c>
      <c r="CU383" s="1372" t="s">
        <v>1910</v>
      </c>
      <c r="CV383" s="1376" t="s">
        <v>1911</v>
      </c>
    </row>
    <row r="384" spans="91:100">
      <c r="CM384" s="1373"/>
      <c r="CN384" s="1372" t="s">
        <v>2845</v>
      </c>
      <c r="CO384" s="1372" t="s">
        <v>601</v>
      </c>
      <c r="CP384" s="1372" t="s">
        <v>1906</v>
      </c>
      <c r="CQ384" s="1372" t="s">
        <v>828</v>
      </c>
      <c r="CR384" s="1372" t="s">
        <v>828</v>
      </c>
      <c r="CS384" s="1372" t="s">
        <v>1908</v>
      </c>
      <c r="CT384" s="1372" t="s">
        <v>2755</v>
      </c>
      <c r="CU384" s="1372" t="s">
        <v>1910</v>
      </c>
      <c r="CV384" s="1376" t="s">
        <v>1911</v>
      </c>
    </row>
    <row r="385" spans="91:100">
      <c r="CM385" s="1373"/>
      <c r="CN385" s="1372" t="s">
        <v>2846</v>
      </c>
      <c r="CO385" s="1372" t="s">
        <v>601</v>
      </c>
      <c r="CP385" s="1372" t="s">
        <v>1906</v>
      </c>
      <c r="CQ385" s="1372" t="s">
        <v>829</v>
      </c>
      <c r="CR385" s="1372" t="s">
        <v>829</v>
      </c>
      <c r="CS385" s="1372" t="s">
        <v>1908</v>
      </c>
      <c r="CT385" s="1372" t="s">
        <v>2755</v>
      </c>
      <c r="CU385" s="1372" t="s">
        <v>1910</v>
      </c>
      <c r="CV385" s="1376" t="s">
        <v>1911</v>
      </c>
    </row>
    <row r="386" spans="91:100">
      <c r="CM386" s="1373"/>
      <c r="CN386" s="1372" t="s">
        <v>2847</v>
      </c>
      <c r="CO386" s="1372" t="s">
        <v>601</v>
      </c>
      <c r="CP386" s="1372" t="s">
        <v>1906</v>
      </c>
      <c r="CQ386" s="1372" t="s">
        <v>2848</v>
      </c>
      <c r="CR386" s="1372" t="s">
        <v>2848</v>
      </c>
      <c r="CS386" s="1372" t="s">
        <v>1908</v>
      </c>
      <c r="CT386" s="1372" t="s">
        <v>2755</v>
      </c>
      <c r="CU386" s="1372" t="s">
        <v>1910</v>
      </c>
      <c r="CV386" s="1376" t="s">
        <v>1911</v>
      </c>
    </row>
    <row r="387" spans="91:100">
      <c r="CM387" s="1373"/>
      <c r="CN387" s="1372" t="s">
        <v>2849</v>
      </c>
      <c r="CO387" s="1372" t="s">
        <v>601</v>
      </c>
      <c r="CP387" s="1372" t="s">
        <v>1906</v>
      </c>
      <c r="CQ387" s="1372" t="s">
        <v>2850</v>
      </c>
      <c r="CR387" s="1372" t="s">
        <v>2851</v>
      </c>
      <c r="CS387" s="1372" t="s">
        <v>1908</v>
      </c>
      <c r="CT387" s="1372" t="s">
        <v>2755</v>
      </c>
      <c r="CU387" s="1372" t="s">
        <v>1910</v>
      </c>
      <c r="CV387" s="1376" t="s">
        <v>1911</v>
      </c>
    </row>
    <row r="388" spans="91:100">
      <c r="CM388" s="1373"/>
      <c r="CN388" s="1372" t="s">
        <v>2852</v>
      </c>
      <c r="CO388" s="1372" t="s">
        <v>601</v>
      </c>
      <c r="CP388" s="1372" t="s">
        <v>1906</v>
      </c>
      <c r="CQ388" s="1372" t="s">
        <v>830</v>
      </c>
      <c r="CR388" s="1372" t="s">
        <v>830</v>
      </c>
      <c r="CS388" s="1372" t="s">
        <v>1908</v>
      </c>
      <c r="CT388" s="1372" t="s">
        <v>2755</v>
      </c>
      <c r="CU388" s="1372" t="s">
        <v>1910</v>
      </c>
      <c r="CV388" s="1376" t="s">
        <v>1911</v>
      </c>
    </row>
    <row r="389" spans="91:100">
      <c r="CM389" s="1373"/>
      <c r="CN389" s="1372" t="s">
        <v>2853</v>
      </c>
      <c r="CO389" s="1372" t="s">
        <v>601</v>
      </c>
      <c r="CP389" s="1372" t="s">
        <v>1906</v>
      </c>
      <c r="CQ389" s="1372" t="s">
        <v>2854</v>
      </c>
      <c r="CR389" s="1372" t="s">
        <v>2854</v>
      </c>
      <c r="CS389" s="1372" t="s">
        <v>1908</v>
      </c>
      <c r="CT389" s="1372" t="s">
        <v>2755</v>
      </c>
      <c r="CU389" s="1372" t="s">
        <v>1910</v>
      </c>
      <c r="CV389" s="1376" t="s">
        <v>1911</v>
      </c>
    </row>
    <row r="390" spans="91:100">
      <c r="CM390" s="1373"/>
      <c r="CN390" s="1372" t="s">
        <v>2855</v>
      </c>
      <c r="CO390" s="1372" t="s">
        <v>601</v>
      </c>
      <c r="CP390" s="1372" t="s">
        <v>1906</v>
      </c>
      <c r="CQ390" s="1372" t="s">
        <v>2856</v>
      </c>
      <c r="CR390" s="1372" t="s">
        <v>2857</v>
      </c>
      <c r="CS390" s="1372" t="s">
        <v>1908</v>
      </c>
      <c r="CT390" s="1372" t="s">
        <v>2755</v>
      </c>
      <c r="CU390" s="1372" t="s">
        <v>1910</v>
      </c>
      <c r="CV390" s="1376" t="s">
        <v>1911</v>
      </c>
    </row>
    <row r="391" spans="91:100">
      <c r="CM391" s="1373"/>
      <c r="CN391" s="1372" t="s">
        <v>2858</v>
      </c>
      <c r="CO391" s="1372" t="s">
        <v>601</v>
      </c>
      <c r="CP391" s="1372" t="s">
        <v>1906</v>
      </c>
      <c r="CQ391" s="1372" t="s">
        <v>2239</v>
      </c>
      <c r="CR391" s="1372" t="s">
        <v>2240</v>
      </c>
      <c r="CS391" s="1372" t="s">
        <v>1908</v>
      </c>
      <c r="CT391" s="1372" t="s">
        <v>2755</v>
      </c>
      <c r="CU391" s="1372" t="s">
        <v>1910</v>
      </c>
      <c r="CV391" s="1376" t="s">
        <v>1911</v>
      </c>
    </row>
    <row r="392" spans="91:100">
      <c r="CM392" s="1373"/>
      <c r="CN392" s="1372" t="s">
        <v>2859</v>
      </c>
      <c r="CO392" s="1372" t="s">
        <v>601</v>
      </c>
      <c r="CP392" s="1372" t="s">
        <v>1906</v>
      </c>
      <c r="CQ392" s="1372" t="s">
        <v>2860</v>
      </c>
      <c r="CR392" s="1372" t="s">
        <v>2861</v>
      </c>
      <c r="CS392" s="1372" t="s">
        <v>1908</v>
      </c>
      <c r="CT392" s="1372" t="s">
        <v>2755</v>
      </c>
      <c r="CU392" s="1372" t="s">
        <v>1910</v>
      </c>
      <c r="CV392" s="1376" t="s">
        <v>1911</v>
      </c>
    </row>
    <row r="393" spans="91:100">
      <c r="CM393" s="1373"/>
      <c r="CN393" s="1372" t="s">
        <v>2862</v>
      </c>
      <c r="CO393" s="1372" t="s">
        <v>601</v>
      </c>
      <c r="CP393" s="1372" t="s">
        <v>1906</v>
      </c>
      <c r="CQ393" s="1372" t="s">
        <v>2293</v>
      </c>
      <c r="CR393" s="1372" t="s">
        <v>2293</v>
      </c>
      <c r="CS393" s="1372" t="s">
        <v>1908</v>
      </c>
      <c r="CT393" s="1372" t="s">
        <v>2755</v>
      </c>
      <c r="CU393" s="1372" t="s">
        <v>1910</v>
      </c>
      <c r="CV393" s="1376" t="s">
        <v>1911</v>
      </c>
    </row>
    <row r="394" spans="91:100">
      <c r="CM394" s="1373"/>
      <c r="CN394" s="1372" t="s">
        <v>2863</v>
      </c>
      <c r="CO394" s="1372" t="s">
        <v>601</v>
      </c>
      <c r="CP394" s="1372" t="s">
        <v>1906</v>
      </c>
      <c r="CQ394" s="1372" t="s">
        <v>2864</v>
      </c>
      <c r="CR394" s="1372" t="s">
        <v>2864</v>
      </c>
      <c r="CS394" s="1372" t="s">
        <v>1908</v>
      </c>
      <c r="CT394" s="1372" t="s">
        <v>2755</v>
      </c>
      <c r="CU394" s="1372" t="s">
        <v>1910</v>
      </c>
      <c r="CV394" s="1376" t="s">
        <v>1911</v>
      </c>
    </row>
    <row r="395" spans="91:100">
      <c r="CM395" s="1373"/>
      <c r="CN395" s="1372" t="s">
        <v>2865</v>
      </c>
      <c r="CO395" s="1372" t="s">
        <v>601</v>
      </c>
      <c r="CP395" s="1372" t="s">
        <v>1906</v>
      </c>
      <c r="CQ395" s="1372" t="s">
        <v>2866</v>
      </c>
      <c r="CR395" s="1372" t="s">
        <v>2866</v>
      </c>
      <c r="CS395" s="1372" t="s">
        <v>1908</v>
      </c>
      <c r="CT395" s="1372" t="s">
        <v>2755</v>
      </c>
      <c r="CU395" s="1372" t="s">
        <v>1910</v>
      </c>
      <c r="CV395" s="1376" t="s">
        <v>1911</v>
      </c>
    </row>
    <row r="396" spans="91:100">
      <c r="CM396" s="1373"/>
      <c r="CN396" s="1372" t="s">
        <v>2867</v>
      </c>
      <c r="CO396" s="1372" t="s">
        <v>601</v>
      </c>
      <c r="CP396" s="1372" t="s">
        <v>1906</v>
      </c>
      <c r="CQ396" s="1372" t="s">
        <v>2868</v>
      </c>
      <c r="CR396" s="1372" t="s">
        <v>2868</v>
      </c>
      <c r="CS396" s="1372" t="s">
        <v>1908</v>
      </c>
      <c r="CT396" s="1372" t="s">
        <v>2755</v>
      </c>
      <c r="CU396" s="1372" t="s">
        <v>1910</v>
      </c>
      <c r="CV396" s="1376" t="s">
        <v>1911</v>
      </c>
    </row>
    <row r="397" spans="91:100">
      <c r="CM397" s="1373"/>
      <c r="CN397" s="1372" t="s">
        <v>2869</v>
      </c>
      <c r="CO397" s="1372" t="s">
        <v>601</v>
      </c>
      <c r="CP397" s="1372" t="s">
        <v>1906</v>
      </c>
      <c r="CQ397" s="1372" t="s">
        <v>2870</v>
      </c>
      <c r="CR397" s="1372" t="s">
        <v>2871</v>
      </c>
      <c r="CS397" s="1372" t="s">
        <v>1908</v>
      </c>
      <c r="CT397" s="1372" t="s">
        <v>2755</v>
      </c>
      <c r="CU397" s="1372" t="s">
        <v>1910</v>
      </c>
      <c r="CV397" s="1376" t="s">
        <v>1911</v>
      </c>
    </row>
    <row r="398" spans="91:100">
      <c r="CM398" s="1373"/>
      <c r="CN398" s="1372" t="s">
        <v>2872</v>
      </c>
      <c r="CO398" s="1372" t="s">
        <v>601</v>
      </c>
      <c r="CP398" s="1372" t="s">
        <v>1906</v>
      </c>
      <c r="CQ398" s="1372" t="s">
        <v>2873</v>
      </c>
      <c r="CR398" s="1372" t="s">
        <v>2873</v>
      </c>
      <c r="CS398" s="1372" t="s">
        <v>1908</v>
      </c>
      <c r="CT398" s="1372" t="s">
        <v>2755</v>
      </c>
      <c r="CU398" s="1372" t="s">
        <v>1910</v>
      </c>
      <c r="CV398" s="1376" t="s">
        <v>1911</v>
      </c>
    </row>
    <row r="399" spans="91:100">
      <c r="CM399" s="1373"/>
      <c r="CN399" s="1372" t="s">
        <v>2874</v>
      </c>
      <c r="CO399" s="1372" t="s">
        <v>601</v>
      </c>
      <c r="CP399" s="1372" t="s">
        <v>1906</v>
      </c>
      <c r="CQ399" s="1372" t="s">
        <v>2875</v>
      </c>
      <c r="CR399" s="1372" t="s">
        <v>2876</v>
      </c>
      <c r="CS399" s="1372" t="s">
        <v>1908</v>
      </c>
      <c r="CT399" s="1372" t="s">
        <v>2755</v>
      </c>
      <c r="CU399" s="1372" t="s">
        <v>1910</v>
      </c>
      <c r="CV399" s="1376" t="s">
        <v>1911</v>
      </c>
    </row>
    <row r="400" spans="91:100">
      <c r="CM400" s="1373"/>
      <c r="CN400" s="1372" t="s">
        <v>2877</v>
      </c>
      <c r="CO400" s="1372" t="s">
        <v>601</v>
      </c>
      <c r="CP400" s="1372" t="s">
        <v>1906</v>
      </c>
      <c r="CQ400" s="1372" t="s">
        <v>2878</v>
      </c>
      <c r="CR400" s="1372" t="s">
        <v>2878</v>
      </c>
      <c r="CS400" s="1372" t="s">
        <v>1908</v>
      </c>
      <c r="CT400" s="1372" t="s">
        <v>2755</v>
      </c>
      <c r="CU400" s="1372" t="s">
        <v>1910</v>
      </c>
      <c r="CV400" s="1376" t="s">
        <v>1911</v>
      </c>
    </row>
    <row r="401" spans="91:100">
      <c r="CM401" s="1373"/>
      <c r="CN401" s="1372" t="s">
        <v>2879</v>
      </c>
      <c r="CO401" s="1372" t="s">
        <v>601</v>
      </c>
      <c r="CP401" s="1372" t="s">
        <v>2439</v>
      </c>
      <c r="CQ401" s="1372" t="s">
        <v>2880</v>
      </c>
      <c r="CR401" s="1372" t="s">
        <v>2880</v>
      </c>
      <c r="CS401" s="1372" t="s">
        <v>1908</v>
      </c>
      <c r="CT401" s="1372" t="s">
        <v>2881</v>
      </c>
      <c r="CU401" s="1372" t="s">
        <v>1910</v>
      </c>
      <c r="CV401" s="1376" t="s">
        <v>1911</v>
      </c>
    </row>
    <row r="402" spans="91:100">
      <c r="CM402" s="1373"/>
      <c r="CN402" s="1372" t="s">
        <v>2882</v>
      </c>
      <c r="CO402" s="1372" t="s">
        <v>601</v>
      </c>
      <c r="CP402" s="1372" t="s">
        <v>2439</v>
      </c>
      <c r="CQ402" s="1372" t="s">
        <v>2883</v>
      </c>
      <c r="CR402" s="1372" t="s">
        <v>2883</v>
      </c>
      <c r="CS402" s="1372" t="s">
        <v>1908</v>
      </c>
      <c r="CT402" s="1372" t="s">
        <v>2881</v>
      </c>
      <c r="CU402" s="1372" t="s">
        <v>1910</v>
      </c>
      <c r="CV402" s="1376" t="s">
        <v>1911</v>
      </c>
    </row>
    <row r="403" spans="91:100">
      <c r="CM403" s="1373"/>
      <c r="CN403" s="1372" t="s">
        <v>2884</v>
      </c>
      <c r="CO403" s="1372" t="s">
        <v>601</v>
      </c>
      <c r="CP403" s="1372" t="s">
        <v>2439</v>
      </c>
      <c r="CQ403" s="1372" t="s">
        <v>2440</v>
      </c>
      <c r="CR403" s="1372" t="s">
        <v>2440</v>
      </c>
      <c r="CS403" s="1372" t="s">
        <v>1908</v>
      </c>
      <c r="CT403" s="1372" t="s">
        <v>2881</v>
      </c>
      <c r="CU403" s="1372" t="s">
        <v>1910</v>
      </c>
      <c r="CV403" s="1376" t="s">
        <v>1911</v>
      </c>
    </row>
    <row r="404" spans="91:100">
      <c r="CM404" s="1373"/>
      <c r="CN404" s="1372" t="s">
        <v>2885</v>
      </c>
      <c r="CO404" s="1372" t="s">
        <v>601</v>
      </c>
      <c r="CP404" s="1372" t="s">
        <v>2439</v>
      </c>
      <c r="CQ404" s="1372" t="s">
        <v>2029</v>
      </c>
      <c r="CR404" s="1372" t="s">
        <v>2029</v>
      </c>
      <c r="CS404" s="1372" t="s">
        <v>1908</v>
      </c>
      <c r="CT404" s="1372" t="s">
        <v>2881</v>
      </c>
      <c r="CU404" s="1372" t="s">
        <v>1910</v>
      </c>
      <c r="CV404" s="1376" t="s">
        <v>1911</v>
      </c>
    </row>
    <row r="405" spans="91:100">
      <c r="CM405" s="1373"/>
      <c r="CN405" s="1372" t="s">
        <v>2886</v>
      </c>
      <c r="CO405" s="1372" t="s">
        <v>601</v>
      </c>
      <c r="CP405" s="1372" t="s">
        <v>2439</v>
      </c>
      <c r="CQ405" s="1372" t="s">
        <v>2887</v>
      </c>
      <c r="CR405" s="1372" t="s">
        <v>2887</v>
      </c>
      <c r="CS405" s="1372" t="s">
        <v>1908</v>
      </c>
      <c r="CT405" s="1372" t="s">
        <v>2881</v>
      </c>
      <c r="CU405" s="1372" t="s">
        <v>1910</v>
      </c>
      <c r="CV405" s="1376" t="s">
        <v>1911</v>
      </c>
    </row>
    <row r="406" spans="91:100">
      <c r="CM406" s="1373"/>
      <c r="CN406" s="1372" t="s">
        <v>2888</v>
      </c>
      <c r="CO406" s="1372" t="s">
        <v>601</v>
      </c>
      <c r="CP406" s="1372" t="s">
        <v>2439</v>
      </c>
      <c r="CQ406" s="1372" t="s">
        <v>2445</v>
      </c>
      <c r="CR406" s="1372" t="s">
        <v>2445</v>
      </c>
      <c r="CS406" s="1372" t="s">
        <v>1980</v>
      </c>
      <c r="CT406" s="1372" t="s">
        <v>2446</v>
      </c>
      <c r="CU406" s="1372" t="s">
        <v>1910</v>
      </c>
      <c r="CV406" s="1376" t="s">
        <v>1982</v>
      </c>
    </row>
    <row r="407" spans="91:100">
      <c r="CM407" s="1373"/>
      <c r="CN407" s="1372" t="s">
        <v>2889</v>
      </c>
      <c r="CO407" s="1372" t="s">
        <v>601</v>
      </c>
      <c r="CP407" s="1372" t="s">
        <v>2439</v>
      </c>
      <c r="CQ407" s="1372" t="s">
        <v>2448</v>
      </c>
      <c r="CR407" s="1372" t="s">
        <v>2448</v>
      </c>
      <c r="CS407" s="1372" t="s">
        <v>1980</v>
      </c>
      <c r="CT407" s="1372" t="s">
        <v>2446</v>
      </c>
      <c r="CU407" s="1372" t="s">
        <v>1910</v>
      </c>
      <c r="CV407" s="1376" t="s">
        <v>1982</v>
      </c>
    </row>
    <row r="408" spans="91:100">
      <c r="CM408" s="1373"/>
      <c r="CN408" s="1372" t="s">
        <v>2890</v>
      </c>
      <c r="CO408" s="1372" t="s">
        <v>601</v>
      </c>
      <c r="CP408" s="1372" t="s">
        <v>2439</v>
      </c>
      <c r="CQ408" s="1372" t="s">
        <v>2891</v>
      </c>
      <c r="CR408" s="1372" t="s">
        <v>2891</v>
      </c>
      <c r="CS408" s="1372" t="s">
        <v>1908</v>
      </c>
      <c r="CT408" s="1372" t="s">
        <v>2881</v>
      </c>
      <c r="CU408" s="1372" t="s">
        <v>1910</v>
      </c>
      <c r="CV408" s="1376" t="s">
        <v>1911</v>
      </c>
    </row>
    <row r="409" spans="91:100">
      <c r="CM409" s="1373"/>
      <c r="CN409" s="1372" t="s">
        <v>2892</v>
      </c>
      <c r="CO409" s="1372" t="s">
        <v>601</v>
      </c>
      <c r="CP409" s="1372" t="s">
        <v>2439</v>
      </c>
      <c r="CQ409" s="1372" t="s">
        <v>2452</v>
      </c>
      <c r="CR409" s="1372" t="s">
        <v>2452</v>
      </c>
      <c r="CS409" s="1372" t="s">
        <v>1908</v>
      </c>
      <c r="CT409" s="1372" t="s">
        <v>2881</v>
      </c>
      <c r="CU409" s="1372" t="s">
        <v>1910</v>
      </c>
      <c r="CV409" s="1376" t="s">
        <v>1911</v>
      </c>
    </row>
    <row r="410" spans="91:100">
      <c r="CM410" s="1373"/>
      <c r="CN410" s="1372" t="s">
        <v>2893</v>
      </c>
      <c r="CO410" s="1372" t="s">
        <v>601</v>
      </c>
      <c r="CP410" s="1372" t="s">
        <v>2439</v>
      </c>
      <c r="CQ410" s="1372" t="s">
        <v>2894</v>
      </c>
      <c r="CR410" s="1372" t="s">
        <v>2895</v>
      </c>
      <c r="CS410" s="1372" t="s">
        <v>1908</v>
      </c>
      <c r="CT410" s="1372" t="s">
        <v>2881</v>
      </c>
      <c r="CU410" s="1372" t="s">
        <v>1910</v>
      </c>
      <c r="CV410" s="1376" t="s">
        <v>1911</v>
      </c>
    </row>
    <row r="411" spans="91:100">
      <c r="CM411" s="1373"/>
      <c r="CN411" s="1372" t="s">
        <v>2896</v>
      </c>
      <c r="CO411" s="1372" t="s">
        <v>601</v>
      </c>
      <c r="CP411" s="1372" t="s">
        <v>2439</v>
      </c>
      <c r="CQ411" s="1372" t="s">
        <v>2897</v>
      </c>
      <c r="CR411" s="1372" t="s">
        <v>2897</v>
      </c>
      <c r="CS411" s="1372" t="s">
        <v>1908</v>
      </c>
      <c r="CT411" s="1372" t="s">
        <v>2881</v>
      </c>
      <c r="CU411" s="1372" t="s">
        <v>1910</v>
      </c>
      <c r="CV411" s="1376" t="s">
        <v>1911</v>
      </c>
    </row>
    <row r="412" spans="91:100">
      <c r="CM412" s="1373"/>
      <c r="CN412" s="1372" t="s">
        <v>2898</v>
      </c>
      <c r="CO412" s="1372" t="s">
        <v>601</v>
      </c>
      <c r="CP412" s="1372" t="s">
        <v>2439</v>
      </c>
      <c r="CQ412" s="1372" t="s">
        <v>2899</v>
      </c>
      <c r="CR412" s="1372" t="s">
        <v>2899</v>
      </c>
      <c r="CS412" s="1372" t="s">
        <v>1908</v>
      </c>
      <c r="CT412" s="1372" t="s">
        <v>2881</v>
      </c>
      <c r="CU412" s="1372" t="s">
        <v>1910</v>
      </c>
      <c r="CV412" s="1376" t="s">
        <v>1911</v>
      </c>
    </row>
    <row r="413" spans="91:100">
      <c r="CM413" s="1373"/>
      <c r="CN413" s="1372" t="s">
        <v>2900</v>
      </c>
      <c r="CO413" s="1372" t="s">
        <v>601</v>
      </c>
      <c r="CP413" s="1372" t="s">
        <v>2439</v>
      </c>
      <c r="CQ413" s="1372" t="s">
        <v>2901</v>
      </c>
      <c r="CR413" s="1372" t="s">
        <v>2901</v>
      </c>
      <c r="CS413" s="1372" t="s">
        <v>1908</v>
      </c>
      <c r="CT413" s="1372" t="s">
        <v>2881</v>
      </c>
      <c r="CU413" s="1372" t="s">
        <v>1910</v>
      </c>
      <c r="CV413" s="1376" t="s">
        <v>1911</v>
      </c>
    </row>
    <row r="414" spans="91:100">
      <c r="CM414" s="1373"/>
      <c r="CN414" s="1372" t="s">
        <v>2902</v>
      </c>
      <c r="CO414" s="1372" t="s">
        <v>601</v>
      </c>
      <c r="CP414" s="1372" t="s">
        <v>2439</v>
      </c>
      <c r="CQ414" s="1372" t="s">
        <v>2903</v>
      </c>
      <c r="CR414" s="1372" t="s">
        <v>2903</v>
      </c>
      <c r="CS414" s="1372" t="s">
        <v>1908</v>
      </c>
      <c r="CT414" s="1372" t="s">
        <v>2881</v>
      </c>
      <c r="CU414" s="1372" t="s">
        <v>1910</v>
      </c>
      <c r="CV414" s="1376" t="s">
        <v>1911</v>
      </c>
    </row>
    <row r="415" spans="91:100">
      <c r="CM415" s="1373"/>
      <c r="CN415" s="1372" t="s">
        <v>2904</v>
      </c>
      <c r="CO415" s="1372" t="s">
        <v>601</v>
      </c>
      <c r="CP415" s="1372" t="s">
        <v>2439</v>
      </c>
      <c r="CQ415" s="1372" t="s">
        <v>2905</v>
      </c>
      <c r="CR415" s="1372" t="s">
        <v>2906</v>
      </c>
      <c r="CS415" s="1372" t="s">
        <v>1908</v>
      </c>
      <c r="CT415" s="1372" t="s">
        <v>2881</v>
      </c>
      <c r="CU415" s="1372" t="s">
        <v>1910</v>
      </c>
      <c r="CV415" s="1376" t="s">
        <v>1911</v>
      </c>
    </row>
    <row r="416" spans="91:100">
      <c r="CM416" s="1373"/>
      <c r="CN416" s="1372" t="s">
        <v>2907</v>
      </c>
      <c r="CO416" s="1372" t="s">
        <v>601</v>
      </c>
      <c r="CP416" s="1372" t="s">
        <v>2439</v>
      </c>
      <c r="CQ416" s="1372" t="s">
        <v>2908</v>
      </c>
      <c r="CR416" s="1372" t="s">
        <v>2909</v>
      </c>
      <c r="CS416" s="1372" t="s">
        <v>1908</v>
      </c>
      <c r="CT416" s="1372" t="s">
        <v>2881</v>
      </c>
      <c r="CU416" s="1372" t="s">
        <v>1910</v>
      </c>
      <c r="CV416" s="1376" t="s">
        <v>1911</v>
      </c>
    </row>
    <row r="417" spans="91:100">
      <c r="CM417" s="1373"/>
      <c r="CN417" s="1372" t="s">
        <v>2910</v>
      </c>
      <c r="CO417" s="1372" t="s">
        <v>601</v>
      </c>
      <c r="CP417" s="1372" t="s">
        <v>2439</v>
      </c>
      <c r="CQ417" s="1372" t="s">
        <v>757</v>
      </c>
      <c r="CR417" s="1372" t="s">
        <v>757</v>
      </c>
      <c r="CS417" s="1372" t="s">
        <v>1908</v>
      </c>
      <c r="CT417" s="1372" t="s">
        <v>2881</v>
      </c>
      <c r="CU417" s="1372" t="s">
        <v>1910</v>
      </c>
      <c r="CV417" s="1376" t="s">
        <v>1911</v>
      </c>
    </row>
    <row r="418" spans="91:100">
      <c r="CM418" s="1373"/>
      <c r="CN418" s="1372" t="s">
        <v>2911</v>
      </c>
      <c r="CO418" s="1372" t="s">
        <v>601</v>
      </c>
      <c r="CP418" s="1372" t="s">
        <v>2439</v>
      </c>
      <c r="CQ418" s="1372" t="s">
        <v>2912</v>
      </c>
      <c r="CR418" s="1372" t="s">
        <v>2913</v>
      </c>
      <c r="CS418" s="1372" t="s">
        <v>1908</v>
      </c>
      <c r="CT418" s="1372" t="s">
        <v>2881</v>
      </c>
      <c r="CU418" s="1372" t="s">
        <v>1910</v>
      </c>
      <c r="CV418" s="1376" t="s">
        <v>1911</v>
      </c>
    </row>
    <row r="419" spans="91:100">
      <c r="CM419" s="1373"/>
      <c r="CN419" s="1372" t="s">
        <v>2914</v>
      </c>
      <c r="CO419" s="1372" t="s">
        <v>601</v>
      </c>
      <c r="CP419" s="1372" t="s">
        <v>2439</v>
      </c>
      <c r="CQ419" s="1372" t="s">
        <v>2915</v>
      </c>
      <c r="CR419" s="1372" t="s">
        <v>2916</v>
      </c>
      <c r="CS419" s="1372" t="s">
        <v>1908</v>
      </c>
      <c r="CT419" s="1372" t="s">
        <v>2881</v>
      </c>
      <c r="CU419" s="1372" t="s">
        <v>1910</v>
      </c>
      <c r="CV419" s="1376" t="s">
        <v>1911</v>
      </c>
    </row>
    <row r="420" spans="91:100">
      <c r="CM420" s="1373"/>
      <c r="CN420" s="1372" t="s">
        <v>2917</v>
      </c>
      <c r="CO420" s="1372" t="s">
        <v>601</v>
      </c>
      <c r="CP420" s="1372" t="s">
        <v>2439</v>
      </c>
      <c r="CQ420" s="1372" t="s">
        <v>2918</v>
      </c>
      <c r="CR420" s="1372" t="s">
        <v>2918</v>
      </c>
      <c r="CS420" s="1372" t="s">
        <v>1908</v>
      </c>
      <c r="CT420" s="1372" t="s">
        <v>2881</v>
      </c>
      <c r="CU420" s="1372" t="s">
        <v>1910</v>
      </c>
      <c r="CV420" s="1376" t="s">
        <v>1911</v>
      </c>
    </row>
    <row r="421" spans="91:100">
      <c r="CM421" s="1373"/>
      <c r="CN421" s="1372" t="s">
        <v>2919</v>
      </c>
      <c r="CO421" s="1372" t="s">
        <v>601</v>
      </c>
      <c r="CP421" s="1372" t="s">
        <v>2439</v>
      </c>
      <c r="CQ421" s="1372" t="s">
        <v>2462</v>
      </c>
      <c r="CR421" s="1372" t="s">
        <v>2462</v>
      </c>
      <c r="CS421" s="1372" t="s">
        <v>1908</v>
      </c>
      <c r="CT421" s="1372" t="s">
        <v>2881</v>
      </c>
      <c r="CU421" s="1372" t="s">
        <v>1910</v>
      </c>
      <c r="CV421" s="1376" t="s">
        <v>1911</v>
      </c>
    </row>
    <row r="422" spans="91:100">
      <c r="CM422" s="1373"/>
      <c r="CN422" s="1372" t="s">
        <v>2920</v>
      </c>
      <c r="CO422" s="1372" t="s">
        <v>601</v>
      </c>
      <c r="CP422" s="1372" t="s">
        <v>2439</v>
      </c>
      <c r="CQ422" s="1372" t="s">
        <v>2921</v>
      </c>
      <c r="CR422" s="1372" t="s">
        <v>2921</v>
      </c>
      <c r="CS422" s="1372" t="s">
        <v>1908</v>
      </c>
      <c r="CT422" s="1372" t="s">
        <v>2881</v>
      </c>
      <c r="CU422" s="1372" t="s">
        <v>1910</v>
      </c>
      <c r="CV422" s="1376" t="s">
        <v>1911</v>
      </c>
    </row>
    <row r="423" spans="91:100">
      <c r="CM423" s="1373"/>
      <c r="CN423" s="1372" t="s">
        <v>2922</v>
      </c>
      <c r="CO423" s="1372" t="s">
        <v>601</v>
      </c>
      <c r="CP423" s="1372" t="s">
        <v>2439</v>
      </c>
      <c r="CQ423" s="1372" t="s">
        <v>2464</v>
      </c>
      <c r="CR423" s="1372" t="s">
        <v>2465</v>
      </c>
      <c r="CS423" s="1372" t="s">
        <v>1980</v>
      </c>
      <c r="CT423" s="1372" t="s">
        <v>2446</v>
      </c>
      <c r="CU423" s="1372" t="s">
        <v>1910</v>
      </c>
      <c r="CV423" s="1376" t="s">
        <v>1982</v>
      </c>
    </row>
    <row r="424" spans="91:100">
      <c r="CM424" s="1373"/>
      <c r="CN424" s="1372" t="s">
        <v>2923</v>
      </c>
      <c r="CO424" s="1372" t="s">
        <v>601</v>
      </c>
      <c r="CP424" s="1372" t="s">
        <v>2439</v>
      </c>
      <c r="CQ424" s="1372" t="s">
        <v>2924</v>
      </c>
      <c r="CR424" s="1372" t="s">
        <v>2924</v>
      </c>
      <c r="CS424" s="1372" t="s">
        <v>1908</v>
      </c>
      <c r="CT424" s="1372" t="s">
        <v>2881</v>
      </c>
      <c r="CU424" s="1372" t="s">
        <v>1910</v>
      </c>
      <c r="CV424" s="1376" t="s">
        <v>1911</v>
      </c>
    </row>
    <row r="425" spans="91:100">
      <c r="CM425" s="1373"/>
      <c r="CN425" s="1372" t="s">
        <v>2925</v>
      </c>
      <c r="CO425" s="1372" t="s">
        <v>601</v>
      </c>
      <c r="CP425" s="1372" t="s">
        <v>2439</v>
      </c>
      <c r="CQ425" s="1372" t="s">
        <v>2330</v>
      </c>
      <c r="CR425" s="1372" t="s">
        <v>2330</v>
      </c>
      <c r="CS425" s="1372" t="s">
        <v>1908</v>
      </c>
      <c r="CT425" s="1372" t="s">
        <v>2881</v>
      </c>
      <c r="CU425" s="1372" t="s">
        <v>1910</v>
      </c>
      <c r="CV425" s="1376" t="s">
        <v>1911</v>
      </c>
    </row>
    <row r="426" spans="91:100">
      <c r="CM426" s="1373"/>
      <c r="CN426" s="1372" t="s">
        <v>2926</v>
      </c>
      <c r="CO426" s="1372" t="s">
        <v>601</v>
      </c>
      <c r="CP426" s="1372" t="s">
        <v>2439</v>
      </c>
      <c r="CQ426" s="1372" t="s">
        <v>2927</v>
      </c>
      <c r="CR426" s="1372" t="s">
        <v>2927</v>
      </c>
      <c r="CS426" s="1372" t="s">
        <v>1908</v>
      </c>
      <c r="CT426" s="1372" t="s">
        <v>2881</v>
      </c>
      <c r="CU426" s="1372" t="s">
        <v>1910</v>
      </c>
      <c r="CV426" s="1376" t="s">
        <v>1911</v>
      </c>
    </row>
    <row r="427" spans="91:100">
      <c r="CM427" s="1373"/>
      <c r="CN427" s="1372" t="s">
        <v>2928</v>
      </c>
      <c r="CO427" s="1372" t="s">
        <v>601</v>
      </c>
      <c r="CP427" s="1372" t="s">
        <v>2439</v>
      </c>
      <c r="CQ427" s="1372" t="s">
        <v>2342</v>
      </c>
      <c r="CR427" s="1372" t="s">
        <v>2342</v>
      </c>
      <c r="CS427" s="1372" t="s">
        <v>1908</v>
      </c>
      <c r="CT427" s="1372" t="s">
        <v>2881</v>
      </c>
      <c r="CU427" s="1372" t="s">
        <v>1910</v>
      </c>
      <c r="CV427" s="1376" t="s">
        <v>1911</v>
      </c>
    </row>
    <row r="428" spans="91:100">
      <c r="CM428" s="1373"/>
      <c r="CN428" s="1372" t="s">
        <v>2929</v>
      </c>
      <c r="CO428" s="1372" t="s">
        <v>601</v>
      </c>
      <c r="CP428" s="1372" t="s">
        <v>2439</v>
      </c>
      <c r="CQ428" s="1372" t="s">
        <v>2930</v>
      </c>
      <c r="CR428" s="1372" t="s">
        <v>2930</v>
      </c>
      <c r="CS428" s="1372" t="s">
        <v>1908</v>
      </c>
      <c r="CT428" s="1372" t="s">
        <v>2881</v>
      </c>
      <c r="CU428" s="1372" t="s">
        <v>1910</v>
      </c>
      <c r="CV428" s="1376" t="s">
        <v>1911</v>
      </c>
    </row>
    <row r="429" spans="91:100">
      <c r="CM429" s="1373"/>
      <c r="CN429" s="1372" t="s">
        <v>2931</v>
      </c>
      <c r="CO429" s="1372" t="s">
        <v>601</v>
      </c>
      <c r="CP429" s="1372" t="s">
        <v>2932</v>
      </c>
      <c r="CQ429" s="1372" t="s">
        <v>2933</v>
      </c>
      <c r="CR429" s="1372" t="s">
        <v>2933</v>
      </c>
      <c r="CS429" s="1372" t="s">
        <v>1980</v>
      </c>
      <c r="CT429" s="1372" t="s">
        <v>2934</v>
      </c>
      <c r="CU429" s="1372" t="s">
        <v>1910</v>
      </c>
      <c r="CV429" s="1376" t="s">
        <v>1982</v>
      </c>
    </row>
    <row r="430" spans="91:100">
      <c r="CM430" s="1373"/>
      <c r="CN430" s="1372" t="s">
        <v>2935</v>
      </c>
      <c r="CO430" s="1372" t="s">
        <v>601</v>
      </c>
      <c r="CP430" s="1372" t="s">
        <v>2932</v>
      </c>
      <c r="CQ430" s="1372" t="s">
        <v>2936</v>
      </c>
      <c r="CR430" s="1372" t="s">
        <v>2937</v>
      </c>
      <c r="CS430" s="1372" t="s">
        <v>1980</v>
      </c>
      <c r="CT430" s="1372" t="s">
        <v>2934</v>
      </c>
      <c r="CU430" s="1372" t="s">
        <v>1910</v>
      </c>
      <c r="CV430" s="1376" t="s">
        <v>1982</v>
      </c>
    </row>
    <row r="431" spans="91:100">
      <c r="CM431" s="1373"/>
      <c r="CN431" s="1372" t="s">
        <v>2938</v>
      </c>
      <c r="CO431" s="1372" t="s">
        <v>601</v>
      </c>
      <c r="CP431" s="1372" t="s">
        <v>2932</v>
      </c>
      <c r="CQ431" s="1372" t="s">
        <v>2939</v>
      </c>
      <c r="CR431" s="1372" t="s">
        <v>2940</v>
      </c>
      <c r="CS431" s="1372" t="s">
        <v>1980</v>
      </c>
      <c r="CT431" s="1372" t="s">
        <v>2934</v>
      </c>
      <c r="CU431" s="1372" t="s">
        <v>1910</v>
      </c>
      <c r="CV431" s="1376" t="s">
        <v>1982</v>
      </c>
    </row>
    <row r="432" spans="91:100">
      <c r="CM432" s="1373"/>
      <c r="CN432" s="1372" t="s">
        <v>2941</v>
      </c>
      <c r="CO432" s="1372" t="s">
        <v>601</v>
      </c>
      <c r="CP432" s="1372" t="s">
        <v>2932</v>
      </c>
      <c r="CQ432" s="1372" t="s">
        <v>2942</v>
      </c>
      <c r="CR432" s="1372" t="s">
        <v>2943</v>
      </c>
      <c r="CS432" s="1372" t="s">
        <v>1980</v>
      </c>
      <c r="CT432" s="1372" t="s">
        <v>2934</v>
      </c>
      <c r="CU432" s="1372" t="s">
        <v>1910</v>
      </c>
      <c r="CV432" s="1376" t="s">
        <v>1982</v>
      </c>
    </row>
    <row r="433" spans="91:100">
      <c r="CM433" s="1373"/>
      <c r="CN433" s="1372" t="s">
        <v>2944</v>
      </c>
      <c r="CO433" s="1372" t="s">
        <v>601</v>
      </c>
      <c r="CP433" s="1372" t="s">
        <v>2932</v>
      </c>
      <c r="CQ433" s="1372" t="s">
        <v>2399</v>
      </c>
      <c r="CR433" s="1372" t="s">
        <v>2400</v>
      </c>
      <c r="CS433" s="1372" t="s">
        <v>1980</v>
      </c>
      <c r="CT433" s="1372" t="s">
        <v>2934</v>
      </c>
      <c r="CU433" s="1372" t="s">
        <v>1910</v>
      </c>
      <c r="CV433" s="1376" t="s">
        <v>1982</v>
      </c>
    </row>
    <row r="434" spans="91:100">
      <c r="CM434" s="1373"/>
      <c r="CN434" s="1372" t="s">
        <v>2945</v>
      </c>
      <c r="CO434" s="1372" t="s">
        <v>601</v>
      </c>
      <c r="CP434" s="1372" t="s">
        <v>2932</v>
      </c>
      <c r="CQ434" s="1372" t="s">
        <v>2402</v>
      </c>
      <c r="CR434" s="1372" t="s">
        <v>2403</v>
      </c>
      <c r="CS434" s="1372" t="s">
        <v>1980</v>
      </c>
      <c r="CT434" s="1372" t="s">
        <v>2934</v>
      </c>
      <c r="CU434" s="1372" t="s">
        <v>1910</v>
      </c>
      <c r="CV434" s="1376" t="s">
        <v>1982</v>
      </c>
    </row>
    <row r="435" spans="91:100">
      <c r="CM435" s="1373"/>
      <c r="CN435" s="1372" t="s">
        <v>2946</v>
      </c>
      <c r="CO435" s="1372" t="s">
        <v>601</v>
      </c>
      <c r="CP435" s="1372" t="s">
        <v>2932</v>
      </c>
      <c r="CQ435" s="1372" t="s">
        <v>2411</v>
      </c>
      <c r="CR435" s="1372" t="s">
        <v>2412</v>
      </c>
      <c r="CS435" s="1372" t="s">
        <v>1980</v>
      </c>
      <c r="CT435" s="1372" t="s">
        <v>2934</v>
      </c>
      <c r="CU435" s="1372" t="s">
        <v>1910</v>
      </c>
      <c r="CV435" s="1376" t="s">
        <v>1982</v>
      </c>
    </row>
    <row r="436" spans="91:100">
      <c r="CM436" s="1373"/>
      <c r="CN436" s="1372" t="s">
        <v>2947</v>
      </c>
      <c r="CO436" s="1372" t="s">
        <v>601</v>
      </c>
      <c r="CP436" s="1372" t="s">
        <v>2932</v>
      </c>
      <c r="CQ436" s="1372" t="s">
        <v>2948</v>
      </c>
      <c r="CR436" s="1372" t="s">
        <v>2948</v>
      </c>
      <c r="CS436" s="1372" t="s">
        <v>1980</v>
      </c>
      <c r="CT436" s="1372" t="s">
        <v>2934</v>
      </c>
      <c r="CU436" s="1372" t="s">
        <v>1910</v>
      </c>
      <c r="CV436" s="1376" t="s">
        <v>1982</v>
      </c>
    </row>
    <row r="437" spans="91:100">
      <c r="CM437" s="1373"/>
      <c r="CN437" s="1372" t="s">
        <v>2949</v>
      </c>
      <c r="CO437" s="1372" t="s">
        <v>601</v>
      </c>
      <c r="CP437" s="1372" t="s">
        <v>2932</v>
      </c>
      <c r="CQ437" s="1372" t="s">
        <v>2950</v>
      </c>
      <c r="CR437" s="1372" t="s">
        <v>2950</v>
      </c>
      <c r="CS437" s="1372" t="s">
        <v>1980</v>
      </c>
      <c r="CT437" s="1372" t="s">
        <v>2934</v>
      </c>
      <c r="CU437" s="1372" t="s">
        <v>1910</v>
      </c>
      <c r="CV437" s="1376" t="s">
        <v>1982</v>
      </c>
    </row>
    <row r="438" spans="91:100">
      <c r="CM438" s="1373"/>
      <c r="CN438" s="1372" t="s">
        <v>2951</v>
      </c>
      <c r="CO438" s="1372" t="s">
        <v>603</v>
      </c>
      <c r="CP438" s="1372" t="s">
        <v>1906</v>
      </c>
      <c r="CQ438" s="1372" t="s">
        <v>2952</v>
      </c>
      <c r="CR438" s="1372" t="s">
        <v>2952</v>
      </c>
      <c r="CS438" s="1372" t="s">
        <v>2485</v>
      </c>
      <c r="CT438" s="1372" t="s">
        <v>2486</v>
      </c>
      <c r="CU438" s="1372" t="s">
        <v>2953</v>
      </c>
      <c r="CV438" s="1376" t="s">
        <v>2954</v>
      </c>
    </row>
    <row r="439" spans="91:100">
      <c r="CM439" s="1373"/>
      <c r="CN439" s="1372" t="s">
        <v>2955</v>
      </c>
      <c r="CO439" s="1372" t="s">
        <v>603</v>
      </c>
      <c r="CP439" s="1372" t="s">
        <v>1906</v>
      </c>
      <c r="CQ439" s="1372" t="s">
        <v>2956</v>
      </c>
      <c r="CR439" s="1372" t="s">
        <v>2956</v>
      </c>
      <c r="CS439" s="1372" t="s">
        <v>2485</v>
      </c>
      <c r="CT439" s="1372" t="s">
        <v>2486</v>
      </c>
      <c r="CU439" s="1372" t="s">
        <v>2953</v>
      </c>
      <c r="CV439" s="1376" t="s">
        <v>2954</v>
      </c>
    </row>
    <row r="440" spans="91:100">
      <c r="CM440" s="1373"/>
      <c r="CN440" s="1372" t="s">
        <v>2957</v>
      </c>
      <c r="CO440" s="1372" t="s">
        <v>603</v>
      </c>
      <c r="CP440" s="1372" t="s">
        <v>1906</v>
      </c>
      <c r="CQ440" s="1372" t="s">
        <v>2958</v>
      </c>
      <c r="CR440" s="1372" t="s">
        <v>2958</v>
      </c>
      <c r="CS440" s="1372" t="s">
        <v>2485</v>
      </c>
      <c r="CT440" s="1372" t="s">
        <v>2486</v>
      </c>
      <c r="CU440" s="1372" t="s">
        <v>2953</v>
      </c>
      <c r="CV440" s="1376" t="s">
        <v>2954</v>
      </c>
    </row>
    <row r="441" spans="91:100">
      <c r="CM441" s="1373"/>
      <c r="CN441" s="1372" t="s">
        <v>2959</v>
      </c>
      <c r="CO441" s="1372" t="s">
        <v>603</v>
      </c>
      <c r="CP441" s="1372" t="s">
        <v>1906</v>
      </c>
      <c r="CQ441" s="1372" t="s">
        <v>2960</v>
      </c>
      <c r="CR441" s="1372" t="s">
        <v>2960</v>
      </c>
      <c r="CS441" s="1372" t="s">
        <v>2485</v>
      </c>
      <c r="CT441" s="1372" t="s">
        <v>2486</v>
      </c>
      <c r="CU441" s="1372" t="s">
        <v>2953</v>
      </c>
      <c r="CV441" s="1376" t="s">
        <v>2954</v>
      </c>
    </row>
    <row r="442" spans="91:100">
      <c r="CM442" s="1373"/>
      <c r="CN442" s="1372" t="s">
        <v>2961</v>
      </c>
      <c r="CO442" s="1372" t="s">
        <v>603</v>
      </c>
      <c r="CP442" s="1372" t="s">
        <v>1906</v>
      </c>
      <c r="CQ442" s="1372" t="s">
        <v>2962</v>
      </c>
      <c r="CR442" s="1372" t="s">
        <v>2962</v>
      </c>
      <c r="CS442" s="1372" t="s">
        <v>2485</v>
      </c>
      <c r="CT442" s="1372" t="s">
        <v>2486</v>
      </c>
      <c r="CU442" s="1372" t="s">
        <v>2953</v>
      </c>
      <c r="CV442" s="1376" t="s">
        <v>2954</v>
      </c>
    </row>
    <row r="443" spans="91:100">
      <c r="CM443" s="1373"/>
      <c r="CN443" s="1372" t="s">
        <v>2963</v>
      </c>
      <c r="CO443" s="1372" t="s">
        <v>603</v>
      </c>
      <c r="CP443" s="1372" t="s">
        <v>1906</v>
      </c>
      <c r="CQ443" s="1372" t="s">
        <v>2964</v>
      </c>
      <c r="CR443" s="1372" t="s">
        <v>2964</v>
      </c>
      <c r="CS443" s="1372" t="s">
        <v>2485</v>
      </c>
      <c r="CT443" s="1372" t="s">
        <v>2486</v>
      </c>
      <c r="CU443" s="1372" t="s">
        <v>2953</v>
      </c>
      <c r="CV443" s="1376" t="s">
        <v>2954</v>
      </c>
    </row>
    <row r="444" spans="91:100">
      <c r="CM444" s="1373"/>
      <c r="CN444" s="1372" t="s">
        <v>2965</v>
      </c>
      <c r="CO444" s="1372" t="s">
        <v>603</v>
      </c>
      <c r="CP444" s="1372" t="s">
        <v>1906</v>
      </c>
      <c r="CQ444" s="1372" t="s">
        <v>2966</v>
      </c>
      <c r="CR444" s="1372" t="s">
        <v>2966</v>
      </c>
      <c r="CS444" s="1372" t="s">
        <v>2485</v>
      </c>
      <c r="CT444" s="1372" t="s">
        <v>2486</v>
      </c>
      <c r="CU444" s="1372" t="s">
        <v>2953</v>
      </c>
      <c r="CV444" s="1376" t="s">
        <v>2954</v>
      </c>
    </row>
    <row r="445" spans="91:100">
      <c r="CM445" s="1373"/>
      <c r="CN445" s="1372" t="s">
        <v>2967</v>
      </c>
      <c r="CO445" s="1372" t="s">
        <v>603</v>
      </c>
      <c r="CP445" s="1372" t="s">
        <v>1906</v>
      </c>
      <c r="CQ445" s="1372" t="s">
        <v>2968</v>
      </c>
      <c r="CR445" s="1372" t="s">
        <v>2968</v>
      </c>
      <c r="CS445" s="1372" t="s">
        <v>2485</v>
      </c>
      <c r="CT445" s="1372" t="s">
        <v>2486</v>
      </c>
      <c r="CU445" s="1372" t="s">
        <v>2953</v>
      </c>
      <c r="CV445" s="1376" t="s">
        <v>2954</v>
      </c>
    </row>
    <row r="446" spans="91:100">
      <c r="CM446" s="1373"/>
      <c r="CN446" s="1372" t="s">
        <v>2969</v>
      </c>
      <c r="CO446" s="1372" t="s">
        <v>603</v>
      </c>
      <c r="CP446" s="1372" t="s">
        <v>1906</v>
      </c>
      <c r="CQ446" s="1372" t="s">
        <v>2970</v>
      </c>
      <c r="CR446" s="1372" t="s">
        <v>2970</v>
      </c>
      <c r="CS446" s="1372" t="s">
        <v>2485</v>
      </c>
      <c r="CT446" s="1372" t="s">
        <v>2486</v>
      </c>
      <c r="CU446" s="1372" t="s">
        <v>2953</v>
      </c>
      <c r="CV446" s="1376" t="s">
        <v>2954</v>
      </c>
    </row>
    <row r="447" spans="91:100">
      <c r="CM447" s="1373"/>
      <c r="CN447" s="1372" t="s">
        <v>2971</v>
      </c>
      <c r="CO447" s="1372" t="s">
        <v>603</v>
      </c>
      <c r="CP447" s="1372" t="s">
        <v>1906</v>
      </c>
      <c r="CQ447" s="1372" t="s">
        <v>2972</v>
      </c>
      <c r="CR447" s="1372" t="s">
        <v>2972</v>
      </c>
      <c r="CS447" s="1372" t="s">
        <v>2485</v>
      </c>
      <c r="CT447" s="1372" t="s">
        <v>2486</v>
      </c>
      <c r="CU447" s="1372" t="s">
        <v>2953</v>
      </c>
      <c r="CV447" s="1376" t="s">
        <v>2954</v>
      </c>
    </row>
    <row r="448" spans="91:100">
      <c r="CM448" s="1373"/>
      <c r="CN448" s="1372" t="s">
        <v>2973</v>
      </c>
      <c r="CO448" s="1372" t="s">
        <v>603</v>
      </c>
      <c r="CP448" s="1372" t="s">
        <v>1906</v>
      </c>
      <c r="CQ448" s="1372" t="s">
        <v>2974</v>
      </c>
      <c r="CR448" s="1372" t="s">
        <v>2974</v>
      </c>
      <c r="CS448" s="1372" t="s">
        <v>2485</v>
      </c>
      <c r="CT448" s="1372" t="s">
        <v>2486</v>
      </c>
      <c r="CU448" s="1372" t="s">
        <v>2953</v>
      </c>
      <c r="CV448" s="1376" t="s">
        <v>2954</v>
      </c>
    </row>
    <row r="449" spans="91:100">
      <c r="CM449" s="1373"/>
      <c r="CN449" s="1372" t="s">
        <v>2975</v>
      </c>
      <c r="CO449" s="1372" t="s">
        <v>603</v>
      </c>
      <c r="CP449" s="1372" t="s">
        <v>1906</v>
      </c>
      <c r="CQ449" s="1372" t="s">
        <v>2976</v>
      </c>
      <c r="CR449" s="1372" t="s">
        <v>2976</v>
      </c>
      <c r="CS449" s="1372" t="s">
        <v>2485</v>
      </c>
      <c r="CT449" s="1372" t="s">
        <v>2486</v>
      </c>
      <c r="CU449" s="1372" t="s">
        <v>2953</v>
      </c>
      <c r="CV449" s="1376" t="s">
        <v>2954</v>
      </c>
    </row>
    <row r="450" spans="91:100">
      <c r="CM450" s="1373"/>
      <c r="CN450" s="1372" t="s">
        <v>2977</v>
      </c>
      <c r="CO450" s="1372" t="s">
        <v>603</v>
      </c>
      <c r="CP450" s="1372" t="s">
        <v>1906</v>
      </c>
      <c r="CQ450" s="1372" t="s">
        <v>2978</v>
      </c>
      <c r="CR450" s="1372" t="s">
        <v>2978</v>
      </c>
      <c r="CS450" s="1372" t="s">
        <v>2485</v>
      </c>
      <c r="CT450" s="1372" t="s">
        <v>2486</v>
      </c>
      <c r="CU450" s="1372" t="s">
        <v>2953</v>
      </c>
      <c r="CV450" s="1376" t="s">
        <v>2954</v>
      </c>
    </row>
    <row r="451" spans="91:100">
      <c r="CM451" s="1373"/>
      <c r="CN451" s="1372" t="s">
        <v>2979</v>
      </c>
      <c r="CO451" s="1372" t="s">
        <v>603</v>
      </c>
      <c r="CP451" s="1372" t="s">
        <v>1906</v>
      </c>
      <c r="CQ451" s="1372" t="s">
        <v>2980</v>
      </c>
      <c r="CR451" s="1372" t="s">
        <v>2980</v>
      </c>
      <c r="CS451" s="1372" t="s">
        <v>2485</v>
      </c>
      <c r="CT451" s="1372" t="s">
        <v>2486</v>
      </c>
      <c r="CU451" s="1372" t="s">
        <v>2953</v>
      </c>
      <c r="CV451" s="1376" t="s">
        <v>2954</v>
      </c>
    </row>
    <row r="452" spans="91:100">
      <c r="CM452" s="1373"/>
      <c r="CN452" s="1372" t="s">
        <v>2981</v>
      </c>
      <c r="CO452" s="1372" t="s">
        <v>603</v>
      </c>
      <c r="CP452" s="1372" t="s">
        <v>1906</v>
      </c>
      <c r="CQ452" s="1372" t="s">
        <v>2982</v>
      </c>
      <c r="CR452" s="1372" t="s">
        <v>2982</v>
      </c>
      <c r="CS452" s="1372" t="s">
        <v>2485</v>
      </c>
      <c r="CT452" s="1372" t="s">
        <v>2486</v>
      </c>
      <c r="CU452" s="1372" t="s">
        <v>2953</v>
      </c>
      <c r="CV452" s="1376" t="s">
        <v>2954</v>
      </c>
    </row>
    <row r="453" spans="91:100">
      <c r="CM453" s="1373"/>
      <c r="CN453" s="1372" t="s">
        <v>2983</v>
      </c>
      <c r="CO453" s="1372" t="s">
        <v>603</v>
      </c>
      <c r="CP453" s="1372" t="s">
        <v>1906</v>
      </c>
      <c r="CQ453" s="1372" t="s">
        <v>2984</v>
      </c>
      <c r="CR453" s="1372" t="s">
        <v>2984</v>
      </c>
      <c r="CS453" s="1372" t="s">
        <v>2485</v>
      </c>
      <c r="CT453" s="1372" t="s">
        <v>2486</v>
      </c>
      <c r="CU453" s="1372" t="s">
        <v>2953</v>
      </c>
      <c r="CV453" s="1376" t="s">
        <v>2954</v>
      </c>
    </row>
    <row r="454" spans="91:100">
      <c r="CM454" s="1373"/>
      <c r="CN454" s="1372" t="s">
        <v>2985</v>
      </c>
      <c r="CO454" s="1372" t="s">
        <v>603</v>
      </c>
      <c r="CP454" s="1372" t="s">
        <v>1906</v>
      </c>
      <c r="CQ454" s="1372" t="s">
        <v>2986</v>
      </c>
      <c r="CR454" s="1372" t="s">
        <v>2986</v>
      </c>
      <c r="CS454" s="1372" t="s">
        <v>2485</v>
      </c>
      <c r="CT454" s="1372" t="s">
        <v>2486</v>
      </c>
      <c r="CU454" s="1372" t="s">
        <v>2953</v>
      </c>
      <c r="CV454" s="1376" t="s">
        <v>2954</v>
      </c>
    </row>
    <row r="455" spans="91:100">
      <c r="CM455" s="1373"/>
      <c r="CN455" s="1372" t="s">
        <v>2987</v>
      </c>
      <c r="CO455" s="1372" t="s">
        <v>603</v>
      </c>
      <c r="CP455" s="1372" t="s">
        <v>1906</v>
      </c>
      <c r="CQ455" s="1372" t="s">
        <v>2988</v>
      </c>
      <c r="CR455" s="1372" t="s">
        <v>2988</v>
      </c>
      <c r="CS455" s="1372" t="s">
        <v>2485</v>
      </c>
      <c r="CT455" s="1372" t="s">
        <v>2486</v>
      </c>
      <c r="CU455" s="1372" t="s">
        <v>2953</v>
      </c>
      <c r="CV455" s="1376" t="s">
        <v>2954</v>
      </c>
    </row>
    <row r="456" spans="91:100">
      <c r="CM456" s="1373"/>
      <c r="CN456" s="1372" t="s">
        <v>2989</v>
      </c>
      <c r="CO456" s="1372" t="s">
        <v>603</v>
      </c>
      <c r="CP456" s="1372" t="s">
        <v>1906</v>
      </c>
      <c r="CQ456" s="1372" t="s">
        <v>2990</v>
      </c>
      <c r="CR456" s="1372" t="s">
        <v>2990</v>
      </c>
      <c r="CS456" s="1372" t="s">
        <v>2485</v>
      </c>
      <c r="CT456" s="1372" t="s">
        <v>2486</v>
      </c>
      <c r="CU456" s="1372" t="s">
        <v>2953</v>
      </c>
      <c r="CV456" s="1376" t="s">
        <v>2954</v>
      </c>
    </row>
    <row r="457" spans="91:100">
      <c r="CM457" s="1373"/>
      <c r="CN457" s="1372" t="s">
        <v>2991</v>
      </c>
      <c r="CO457" s="1372" t="s">
        <v>603</v>
      </c>
      <c r="CP457" s="1372" t="s">
        <v>1906</v>
      </c>
      <c r="CQ457" s="1372" t="s">
        <v>2992</v>
      </c>
      <c r="CR457" s="1372" t="s">
        <v>2992</v>
      </c>
      <c r="CS457" s="1372" t="s">
        <v>2485</v>
      </c>
      <c r="CT457" s="1372" t="s">
        <v>2486</v>
      </c>
      <c r="CU457" s="1372" t="s">
        <v>2953</v>
      </c>
      <c r="CV457" s="1376" t="s">
        <v>2954</v>
      </c>
    </row>
    <row r="458" spans="91:100">
      <c r="CM458" s="1373"/>
      <c r="CN458" s="1372" t="s">
        <v>2993</v>
      </c>
      <c r="CO458" s="1372" t="s">
        <v>603</v>
      </c>
      <c r="CP458" s="1372" t="s">
        <v>1906</v>
      </c>
      <c r="CQ458" s="1372" t="s">
        <v>2994</v>
      </c>
      <c r="CR458" s="1372" t="s">
        <v>2994</v>
      </c>
      <c r="CS458" s="1372" t="s">
        <v>2485</v>
      </c>
      <c r="CT458" s="1372" t="s">
        <v>2486</v>
      </c>
      <c r="CU458" s="1372" t="s">
        <v>2953</v>
      </c>
      <c r="CV458" s="1376" t="s">
        <v>2954</v>
      </c>
    </row>
    <row r="459" spans="91:100">
      <c r="CM459" s="1373"/>
      <c r="CN459" s="1372" t="s">
        <v>2995</v>
      </c>
      <c r="CO459" s="1372" t="s">
        <v>603</v>
      </c>
      <c r="CP459" s="1372" t="s">
        <v>1906</v>
      </c>
      <c r="CQ459" s="1372" t="s">
        <v>2996</v>
      </c>
      <c r="CR459" s="1372" t="s">
        <v>2996</v>
      </c>
      <c r="CS459" s="1372" t="s">
        <v>2485</v>
      </c>
      <c r="CT459" s="1372" t="s">
        <v>2486</v>
      </c>
      <c r="CU459" s="1372" t="s">
        <v>2953</v>
      </c>
      <c r="CV459" s="1376" t="s">
        <v>2954</v>
      </c>
    </row>
    <row r="460" spans="91:100">
      <c r="CM460" s="1373"/>
      <c r="CN460" s="1372" t="s">
        <v>2997</v>
      </c>
      <c r="CO460" s="1372" t="s">
        <v>603</v>
      </c>
      <c r="CP460" s="1372" t="s">
        <v>1906</v>
      </c>
      <c r="CQ460" s="1372" t="s">
        <v>2998</v>
      </c>
      <c r="CR460" s="1372" t="s">
        <v>2998</v>
      </c>
      <c r="CS460" s="1372" t="s">
        <v>2485</v>
      </c>
      <c r="CT460" s="1372" t="s">
        <v>2486</v>
      </c>
      <c r="CU460" s="1372" t="s">
        <v>2953</v>
      </c>
      <c r="CV460" s="1376" t="s">
        <v>2954</v>
      </c>
    </row>
    <row r="461" spans="91:100">
      <c r="CM461" s="1373"/>
      <c r="CN461" s="1372" t="s">
        <v>2999</v>
      </c>
      <c r="CO461" s="1372" t="s">
        <v>603</v>
      </c>
      <c r="CP461" s="1372" t="s">
        <v>1906</v>
      </c>
      <c r="CQ461" s="1372" t="s">
        <v>3000</v>
      </c>
      <c r="CR461" s="1372" t="s">
        <v>3000</v>
      </c>
      <c r="CS461" s="1372" t="s">
        <v>2485</v>
      </c>
      <c r="CT461" s="1372" t="s">
        <v>2486</v>
      </c>
      <c r="CU461" s="1372" t="s">
        <v>2953</v>
      </c>
      <c r="CV461" s="1376" t="s">
        <v>2954</v>
      </c>
    </row>
    <row r="462" spans="91:100">
      <c r="CM462" s="1373"/>
      <c r="CN462" s="1372" t="s">
        <v>3001</v>
      </c>
      <c r="CO462" s="1372" t="s">
        <v>603</v>
      </c>
      <c r="CP462" s="1372" t="s">
        <v>1906</v>
      </c>
      <c r="CQ462" s="1372" t="s">
        <v>3002</v>
      </c>
      <c r="CR462" s="1372" t="s">
        <v>3002</v>
      </c>
      <c r="CS462" s="1372" t="s">
        <v>2485</v>
      </c>
      <c r="CT462" s="1372" t="s">
        <v>2486</v>
      </c>
      <c r="CU462" s="1372" t="s">
        <v>2953</v>
      </c>
      <c r="CV462" s="1376" t="s">
        <v>2954</v>
      </c>
    </row>
    <row r="463" spans="91:100">
      <c r="CM463" s="1373"/>
      <c r="CN463" s="1372" t="s">
        <v>3003</v>
      </c>
      <c r="CO463" s="1372" t="s">
        <v>603</v>
      </c>
      <c r="CP463" s="1372" t="s">
        <v>1906</v>
      </c>
      <c r="CQ463" s="1372" t="s">
        <v>3004</v>
      </c>
      <c r="CR463" s="1372" t="s">
        <v>3004</v>
      </c>
      <c r="CS463" s="1372" t="s">
        <v>2485</v>
      </c>
      <c r="CT463" s="1372" t="s">
        <v>2486</v>
      </c>
      <c r="CU463" s="1372" t="s">
        <v>2953</v>
      </c>
      <c r="CV463" s="1376" t="s">
        <v>2954</v>
      </c>
    </row>
    <row r="464" spans="91:100">
      <c r="CM464" s="1373"/>
      <c r="CN464" s="1372" t="s">
        <v>3005</v>
      </c>
      <c r="CO464" s="1372" t="s">
        <v>603</v>
      </c>
      <c r="CP464" s="1372" t="s">
        <v>1906</v>
      </c>
      <c r="CQ464" s="1372" t="s">
        <v>3006</v>
      </c>
      <c r="CR464" s="1372" t="s">
        <v>3006</v>
      </c>
      <c r="CS464" s="1372" t="s">
        <v>2485</v>
      </c>
      <c r="CT464" s="1372" t="s">
        <v>2486</v>
      </c>
      <c r="CU464" s="1372" t="s">
        <v>2953</v>
      </c>
      <c r="CV464" s="1376" t="s">
        <v>2954</v>
      </c>
    </row>
    <row r="465" spans="91:100">
      <c r="CM465" s="1373"/>
      <c r="CN465" s="1372" t="s">
        <v>3007</v>
      </c>
      <c r="CO465" s="1372" t="s">
        <v>603</v>
      </c>
      <c r="CP465" s="1372" t="s">
        <v>1906</v>
      </c>
      <c r="CQ465" s="1372" t="s">
        <v>3008</v>
      </c>
      <c r="CR465" s="1372" t="s">
        <v>3008</v>
      </c>
      <c r="CS465" s="1372" t="s">
        <v>2485</v>
      </c>
      <c r="CT465" s="1372" t="s">
        <v>2486</v>
      </c>
      <c r="CU465" s="1372" t="s">
        <v>2953</v>
      </c>
      <c r="CV465" s="1376" t="s">
        <v>2954</v>
      </c>
    </row>
    <row r="466" spans="91:100">
      <c r="CM466" s="1373"/>
      <c r="CN466" s="1372" t="s">
        <v>3009</v>
      </c>
      <c r="CO466" s="1372" t="s">
        <v>603</v>
      </c>
      <c r="CP466" s="1372" t="s">
        <v>1906</v>
      </c>
      <c r="CQ466" s="1372" t="s">
        <v>3010</v>
      </c>
      <c r="CR466" s="1372" t="s">
        <v>3010</v>
      </c>
      <c r="CS466" s="1372" t="s">
        <v>2485</v>
      </c>
      <c r="CT466" s="1372" t="s">
        <v>2486</v>
      </c>
      <c r="CU466" s="1372" t="s">
        <v>2953</v>
      </c>
      <c r="CV466" s="1376" t="s">
        <v>2954</v>
      </c>
    </row>
    <row r="467" spans="91:100">
      <c r="CM467" s="1373"/>
      <c r="CN467" s="1372" t="s">
        <v>3011</v>
      </c>
      <c r="CO467" s="1372" t="s">
        <v>603</v>
      </c>
      <c r="CP467" s="1372" t="s">
        <v>1906</v>
      </c>
      <c r="CQ467" s="1372" t="s">
        <v>3012</v>
      </c>
      <c r="CR467" s="1372" t="s">
        <v>3012</v>
      </c>
      <c r="CS467" s="1372" t="s">
        <v>2485</v>
      </c>
      <c r="CT467" s="1372" t="s">
        <v>2486</v>
      </c>
      <c r="CU467" s="1372" t="s">
        <v>2953</v>
      </c>
      <c r="CV467" s="1376" t="s">
        <v>2954</v>
      </c>
    </row>
    <row r="468" spans="91:100">
      <c r="CM468" s="1373"/>
      <c r="CN468" s="1372" t="s">
        <v>3013</v>
      </c>
      <c r="CO468" s="1372" t="s">
        <v>603</v>
      </c>
      <c r="CP468" s="1372" t="s">
        <v>1906</v>
      </c>
      <c r="CQ468" s="1372" t="s">
        <v>3014</v>
      </c>
      <c r="CR468" s="1372" t="s">
        <v>3014</v>
      </c>
      <c r="CS468" s="1372" t="s">
        <v>2485</v>
      </c>
      <c r="CT468" s="1372" t="s">
        <v>2486</v>
      </c>
      <c r="CU468" s="1372" t="s">
        <v>2953</v>
      </c>
      <c r="CV468" s="1376" t="s">
        <v>2954</v>
      </c>
    </row>
    <row r="469" spans="91:100">
      <c r="CM469" s="1373"/>
      <c r="CN469" s="1372" t="s">
        <v>3015</v>
      </c>
      <c r="CO469" s="1372" t="s">
        <v>603</v>
      </c>
      <c r="CP469" s="1372" t="s">
        <v>1906</v>
      </c>
      <c r="CQ469" s="1372" t="s">
        <v>3016</v>
      </c>
      <c r="CR469" s="1372" t="s">
        <v>3016</v>
      </c>
      <c r="CS469" s="1372" t="s">
        <v>2485</v>
      </c>
      <c r="CT469" s="1372" t="s">
        <v>2486</v>
      </c>
      <c r="CU469" s="1372" t="s">
        <v>2953</v>
      </c>
      <c r="CV469" s="1376" t="s">
        <v>2954</v>
      </c>
    </row>
    <row r="470" spans="91:100">
      <c r="CM470" s="1373"/>
      <c r="CN470" s="1372" t="s">
        <v>3017</v>
      </c>
      <c r="CO470" s="1372" t="s">
        <v>603</v>
      </c>
      <c r="CP470" s="1372" t="s">
        <v>1906</v>
      </c>
      <c r="CQ470" s="1372" t="s">
        <v>3018</v>
      </c>
      <c r="CR470" s="1372" t="s">
        <v>3018</v>
      </c>
      <c r="CS470" s="1372" t="s">
        <v>2485</v>
      </c>
      <c r="CT470" s="1372" t="s">
        <v>2486</v>
      </c>
      <c r="CU470" s="1372" t="s">
        <v>2953</v>
      </c>
      <c r="CV470" s="1376" t="s">
        <v>2954</v>
      </c>
    </row>
    <row r="471" spans="91:100">
      <c r="CM471" s="1373"/>
      <c r="CN471" s="1372" t="s">
        <v>3019</v>
      </c>
      <c r="CO471" s="1372" t="s">
        <v>603</v>
      </c>
      <c r="CP471" s="1372" t="s">
        <v>1906</v>
      </c>
      <c r="CQ471" s="1372" t="s">
        <v>3020</v>
      </c>
      <c r="CR471" s="1372" t="s">
        <v>3020</v>
      </c>
      <c r="CS471" s="1372" t="s">
        <v>2485</v>
      </c>
      <c r="CT471" s="1372" t="s">
        <v>2486</v>
      </c>
      <c r="CU471" s="1372" t="s">
        <v>2953</v>
      </c>
      <c r="CV471" s="1376" t="s">
        <v>2954</v>
      </c>
    </row>
    <row r="472" spans="91:100">
      <c r="CM472" s="1373"/>
      <c r="CN472" s="1372" t="s">
        <v>3021</v>
      </c>
      <c r="CO472" s="1372" t="s">
        <v>603</v>
      </c>
      <c r="CP472" s="1372" t="s">
        <v>1906</v>
      </c>
      <c r="CQ472" s="1372" t="s">
        <v>3022</v>
      </c>
      <c r="CR472" s="1372" t="s">
        <v>3022</v>
      </c>
      <c r="CS472" s="1372" t="s">
        <v>2485</v>
      </c>
      <c r="CT472" s="1372" t="s">
        <v>2486</v>
      </c>
      <c r="CU472" s="1372" t="s">
        <v>2953</v>
      </c>
      <c r="CV472" s="1376" t="s">
        <v>2954</v>
      </c>
    </row>
    <row r="473" spans="91:100">
      <c r="CM473" s="1373"/>
      <c r="CN473" s="1372" t="s">
        <v>3023</v>
      </c>
      <c r="CO473" s="1372" t="s">
        <v>603</v>
      </c>
      <c r="CP473" s="1372" t="s">
        <v>1906</v>
      </c>
      <c r="CQ473" s="1372" t="s">
        <v>3024</v>
      </c>
      <c r="CR473" s="1372" t="s">
        <v>3024</v>
      </c>
      <c r="CS473" s="1372" t="s">
        <v>2485</v>
      </c>
      <c r="CT473" s="1372" t="s">
        <v>2486</v>
      </c>
      <c r="CU473" s="1372" t="s">
        <v>2953</v>
      </c>
      <c r="CV473" s="1376" t="s">
        <v>2954</v>
      </c>
    </row>
    <row r="474" spans="91:100">
      <c r="CM474" s="1373"/>
      <c r="CN474" s="1372" t="s">
        <v>3025</v>
      </c>
      <c r="CO474" s="1372" t="s">
        <v>603</v>
      </c>
      <c r="CP474" s="1372" t="s">
        <v>1906</v>
      </c>
      <c r="CQ474" s="1372" t="s">
        <v>3026</v>
      </c>
      <c r="CR474" s="1372" t="s">
        <v>3026</v>
      </c>
      <c r="CS474" s="1372" t="s">
        <v>2485</v>
      </c>
      <c r="CT474" s="1372" t="s">
        <v>2486</v>
      </c>
      <c r="CU474" s="1372" t="s">
        <v>2953</v>
      </c>
      <c r="CV474" s="1376" t="s">
        <v>2954</v>
      </c>
    </row>
    <row r="475" spans="91:100">
      <c r="CM475" s="1373"/>
      <c r="CN475" s="1372" t="s">
        <v>3027</v>
      </c>
      <c r="CO475" s="1372" t="s">
        <v>603</v>
      </c>
      <c r="CP475" s="1372" t="s">
        <v>1906</v>
      </c>
      <c r="CQ475" s="1372" t="s">
        <v>3028</v>
      </c>
      <c r="CR475" s="1372" t="s">
        <v>3028</v>
      </c>
      <c r="CS475" s="1372" t="s">
        <v>2485</v>
      </c>
      <c r="CT475" s="1372" t="s">
        <v>2486</v>
      </c>
      <c r="CU475" s="1372" t="s">
        <v>2953</v>
      </c>
      <c r="CV475" s="1376" t="s">
        <v>2954</v>
      </c>
    </row>
    <row r="476" spans="91:100">
      <c r="CM476" s="1373"/>
      <c r="CN476" s="1372" t="s">
        <v>3029</v>
      </c>
      <c r="CO476" s="1372" t="s">
        <v>603</v>
      </c>
      <c r="CP476" s="1372" t="s">
        <v>1906</v>
      </c>
      <c r="CQ476" s="1372" t="s">
        <v>3030</v>
      </c>
      <c r="CR476" s="1372" t="s">
        <v>3030</v>
      </c>
      <c r="CS476" s="1372" t="s">
        <v>2485</v>
      </c>
      <c r="CT476" s="1372" t="s">
        <v>2486</v>
      </c>
      <c r="CU476" s="1372" t="s">
        <v>2953</v>
      </c>
      <c r="CV476" s="1376" t="s">
        <v>2954</v>
      </c>
    </row>
    <row r="477" spans="91:100">
      <c r="CM477" s="1373"/>
      <c r="CN477" s="1372" t="s">
        <v>3031</v>
      </c>
      <c r="CO477" s="1372" t="s">
        <v>603</v>
      </c>
      <c r="CP477" s="1372" t="s">
        <v>1906</v>
      </c>
      <c r="CQ477" s="1372" t="s">
        <v>3032</v>
      </c>
      <c r="CR477" s="1372" t="s">
        <v>3032</v>
      </c>
      <c r="CS477" s="1372" t="s">
        <v>2485</v>
      </c>
      <c r="CT477" s="1372" t="s">
        <v>2486</v>
      </c>
      <c r="CU477" s="1372" t="s">
        <v>2953</v>
      </c>
      <c r="CV477" s="1376" t="s">
        <v>2954</v>
      </c>
    </row>
    <row r="478" spans="91:100">
      <c r="CM478" s="1373"/>
      <c r="CN478" s="1372" t="s">
        <v>3033</v>
      </c>
      <c r="CO478" s="1372" t="s">
        <v>603</v>
      </c>
      <c r="CP478" s="1372" t="s">
        <v>1906</v>
      </c>
      <c r="CQ478" s="1372" t="s">
        <v>3034</v>
      </c>
      <c r="CR478" s="1372" t="s">
        <v>3035</v>
      </c>
      <c r="CS478" s="1372" t="s">
        <v>1908</v>
      </c>
      <c r="CT478" s="1372" t="s">
        <v>3036</v>
      </c>
      <c r="CU478" s="1372" t="s">
        <v>1910</v>
      </c>
      <c r="CV478" s="1376" t="s">
        <v>1911</v>
      </c>
    </row>
    <row r="479" spans="91:100">
      <c r="CM479" s="1373"/>
      <c r="CN479" s="1372" t="s">
        <v>3037</v>
      </c>
      <c r="CO479" s="1372" t="s">
        <v>603</v>
      </c>
      <c r="CP479" s="1372" t="s">
        <v>1906</v>
      </c>
      <c r="CQ479" s="1372" t="s">
        <v>831</v>
      </c>
      <c r="CR479" s="1372" t="s">
        <v>831</v>
      </c>
      <c r="CS479" s="1372" t="s">
        <v>2485</v>
      </c>
      <c r="CT479" s="1372" t="s">
        <v>2486</v>
      </c>
      <c r="CU479" s="1372" t="s">
        <v>2953</v>
      </c>
      <c r="CV479" s="1376" t="s">
        <v>2954</v>
      </c>
    </row>
    <row r="480" spans="91:100">
      <c r="CM480" s="1373"/>
      <c r="CN480" s="1372" t="s">
        <v>3038</v>
      </c>
      <c r="CO480" s="1372" t="s">
        <v>603</v>
      </c>
      <c r="CP480" s="1372" t="s">
        <v>1906</v>
      </c>
      <c r="CQ480" s="1372" t="s">
        <v>3039</v>
      </c>
      <c r="CR480" s="1372" t="s">
        <v>3039</v>
      </c>
      <c r="CS480" s="1372" t="s">
        <v>2485</v>
      </c>
      <c r="CT480" s="1372" t="s">
        <v>2486</v>
      </c>
      <c r="CU480" s="1372" t="s">
        <v>2953</v>
      </c>
      <c r="CV480" s="1376" t="s">
        <v>2954</v>
      </c>
    </row>
    <row r="481" spans="91:100">
      <c r="CM481" s="1373"/>
      <c r="CN481" s="1372" t="s">
        <v>3040</v>
      </c>
      <c r="CO481" s="1372" t="s">
        <v>603</v>
      </c>
      <c r="CP481" s="1372" t="s">
        <v>1906</v>
      </c>
      <c r="CQ481" s="1372" t="s">
        <v>3041</v>
      </c>
      <c r="CR481" s="1372" t="s">
        <v>3041</v>
      </c>
      <c r="CS481" s="1372" t="s">
        <v>2485</v>
      </c>
      <c r="CT481" s="1372" t="s">
        <v>2486</v>
      </c>
      <c r="CU481" s="1372" t="s">
        <v>2953</v>
      </c>
      <c r="CV481" s="1376" t="s">
        <v>2954</v>
      </c>
    </row>
    <row r="482" spans="91:100">
      <c r="CM482" s="1373"/>
      <c r="CN482" s="1372" t="s">
        <v>3042</v>
      </c>
      <c r="CO482" s="1372" t="s">
        <v>603</v>
      </c>
      <c r="CP482" s="1372" t="s">
        <v>1906</v>
      </c>
      <c r="CQ482" s="1372" t="s">
        <v>3043</v>
      </c>
      <c r="CR482" s="1372" t="s">
        <v>3043</v>
      </c>
      <c r="CS482" s="1372" t="s">
        <v>2485</v>
      </c>
      <c r="CT482" s="1372" t="s">
        <v>2486</v>
      </c>
      <c r="CU482" s="1372" t="s">
        <v>2953</v>
      </c>
      <c r="CV482" s="1376" t="s">
        <v>2954</v>
      </c>
    </row>
    <row r="483" spans="91:100">
      <c r="CM483" s="1373"/>
      <c r="CN483" s="1372" t="s">
        <v>3044</v>
      </c>
      <c r="CO483" s="1372" t="s">
        <v>603</v>
      </c>
      <c r="CP483" s="1372" t="s">
        <v>1906</v>
      </c>
      <c r="CQ483" s="1372" t="s">
        <v>3045</v>
      </c>
      <c r="CR483" s="1372" t="s">
        <v>3045</v>
      </c>
      <c r="CS483" s="1372" t="s">
        <v>2485</v>
      </c>
      <c r="CT483" s="1372" t="s">
        <v>2486</v>
      </c>
      <c r="CU483" s="1372" t="s">
        <v>2953</v>
      </c>
      <c r="CV483" s="1376" t="s">
        <v>2954</v>
      </c>
    </row>
    <row r="484" spans="91:100">
      <c r="CM484" s="1373"/>
      <c r="CN484" s="1372" t="s">
        <v>3046</v>
      </c>
      <c r="CO484" s="1372" t="s">
        <v>603</v>
      </c>
      <c r="CP484" s="1372" t="s">
        <v>1906</v>
      </c>
      <c r="CQ484" s="1372" t="s">
        <v>3047</v>
      </c>
      <c r="CR484" s="1372" t="s">
        <v>3047</v>
      </c>
      <c r="CS484" s="1372" t="s">
        <v>2485</v>
      </c>
      <c r="CT484" s="1372" t="s">
        <v>2486</v>
      </c>
      <c r="CU484" s="1372" t="s">
        <v>2953</v>
      </c>
      <c r="CV484" s="1376" t="s">
        <v>2954</v>
      </c>
    </row>
    <row r="485" spans="91:100">
      <c r="CM485" s="1373"/>
      <c r="CN485" s="1372" t="s">
        <v>3048</v>
      </c>
      <c r="CO485" s="1372" t="s">
        <v>603</v>
      </c>
      <c r="CP485" s="1372" t="s">
        <v>1906</v>
      </c>
      <c r="CQ485" s="1372" t="s">
        <v>3049</v>
      </c>
      <c r="CR485" s="1372" t="s">
        <v>3049</v>
      </c>
      <c r="CS485" s="1372" t="s">
        <v>2485</v>
      </c>
      <c r="CT485" s="1372" t="s">
        <v>2486</v>
      </c>
      <c r="CU485" s="1372" t="s">
        <v>2953</v>
      </c>
      <c r="CV485" s="1376" t="s">
        <v>2954</v>
      </c>
    </row>
    <row r="486" spans="91:100">
      <c r="CM486" s="1373"/>
      <c r="CN486" s="1372" t="s">
        <v>3050</v>
      </c>
      <c r="CO486" s="1372" t="s">
        <v>603</v>
      </c>
      <c r="CP486" s="1372" t="s">
        <v>1906</v>
      </c>
      <c r="CQ486" s="1372" t="s">
        <v>3051</v>
      </c>
      <c r="CR486" s="1372" t="s">
        <v>3051</v>
      </c>
      <c r="CS486" s="1372" t="s">
        <v>1980</v>
      </c>
      <c r="CT486" s="1372" t="s">
        <v>1981</v>
      </c>
      <c r="CU486" s="1372" t="s">
        <v>1910</v>
      </c>
      <c r="CV486" s="1376" t="s">
        <v>1982</v>
      </c>
    </row>
    <row r="487" spans="91:100">
      <c r="CM487" s="1373"/>
      <c r="CN487" s="1372" t="s">
        <v>3052</v>
      </c>
      <c r="CO487" s="1372" t="s">
        <v>603</v>
      </c>
      <c r="CP487" s="1372" t="s">
        <v>1906</v>
      </c>
      <c r="CQ487" s="1372" t="s">
        <v>832</v>
      </c>
      <c r="CR487" s="1372" t="s">
        <v>832</v>
      </c>
      <c r="CS487" s="1372" t="s">
        <v>1980</v>
      </c>
      <c r="CT487" s="1372" t="s">
        <v>1981</v>
      </c>
      <c r="CU487" s="1372" t="s">
        <v>1910</v>
      </c>
      <c r="CV487" s="1376" t="s">
        <v>1982</v>
      </c>
    </row>
    <row r="488" spans="91:100">
      <c r="CM488" s="1373"/>
      <c r="CN488" s="1372" t="s">
        <v>3053</v>
      </c>
      <c r="CO488" s="1372" t="s">
        <v>603</v>
      </c>
      <c r="CP488" s="1372" t="s">
        <v>1906</v>
      </c>
      <c r="CQ488" s="1372" t="s">
        <v>3054</v>
      </c>
      <c r="CR488" s="1372" t="s">
        <v>3054</v>
      </c>
      <c r="CS488" s="1372" t="s">
        <v>2485</v>
      </c>
      <c r="CT488" s="1372" t="s">
        <v>2486</v>
      </c>
      <c r="CU488" s="1372" t="s">
        <v>2953</v>
      </c>
      <c r="CV488" s="1376" t="s">
        <v>2954</v>
      </c>
    </row>
    <row r="489" spans="91:100">
      <c r="CM489" s="1373"/>
      <c r="CN489" s="1372" t="s">
        <v>3055</v>
      </c>
      <c r="CO489" s="1372" t="s">
        <v>603</v>
      </c>
      <c r="CP489" s="1372" t="s">
        <v>1906</v>
      </c>
      <c r="CQ489" s="1372" t="s">
        <v>3056</v>
      </c>
      <c r="CR489" s="1372" t="s">
        <v>3056</v>
      </c>
      <c r="CS489" s="1372" t="s">
        <v>2485</v>
      </c>
      <c r="CT489" s="1372" t="s">
        <v>2486</v>
      </c>
      <c r="CU489" s="1372" t="s">
        <v>2953</v>
      </c>
      <c r="CV489" s="1376" t="s">
        <v>2954</v>
      </c>
    </row>
    <row r="490" spans="91:100">
      <c r="CM490" s="1373"/>
      <c r="CN490" s="1372" t="s">
        <v>3057</v>
      </c>
      <c r="CO490" s="1372" t="s">
        <v>603</v>
      </c>
      <c r="CP490" s="1372" t="s">
        <v>1906</v>
      </c>
      <c r="CQ490" s="1372" t="s">
        <v>3058</v>
      </c>
      <c r="CR490" s="1372" t="s">
        <v>3058</v>
      </c>
      <c r="CS490" s="1372" t="s">
        <v>2485</v>
      </c>
      <c r="CT490" s="1372" t="s">
        <v>2486</v>
      </c>
      <c r="CU490" s="1372" t="s">
        <v>2953</v>
      </c>
      <c r="CV490" s="1376" t="s">
        <v>2954</v>
      </c>
    </row>
    <row r="491" spans="91:100">
      <c r="CM491" s="1373"/>
      <c r="CN491" s="1372" t="s">
        <v>3059</v>
      </c>
      <c r="CO491" s="1372" t="s">
        <v>603</v>
      </c>
      <c r="CP491" s="1372" t="s">
        <v>1906</v>
      </c>
      <c r="CQ491" s="1372" t="s">
        <v>3060</v>
      </c>
      <c r="CR491" s="1372" t="s">
        <v>3060</v>
      </c>
      <c r="CS491" s="1372" t="s">
        <v>2485</v>
      </c>
      <c r="CT491" s="1372" t="s">
        <v>2486</v>
      </c>
      <c r="CU491" s="1372" t="s">
        <v>2953</v>
      </c>
      <c r="CV491" s="1376" t="s">
        <v>2954</v>
      </c>
    </row>
    <row r="492" spans="91:100">
      <c r="CM492" s="1373"/>
      <c r="CN492" s="1372" t="s">
        <v>3061</v>
      </c>
      <c r="CO492" s="1372" t="s">
        <v>603</v>
      </c>
      <c r="CP492" s="1372" t="s">
        <v>1906</v>
      </c>
      <c r="CQ492" s="1372" t="s">
        <v>3062</v>
      </c>
      <c r="CR492" s="1372" t="s">
        <v>3062</v>
      </c>
      <c r="CS492" s="1372" t="s">
        <v>2485</v>
      </c>
      <c r="CT492" s="1372" t="s">
        <v>2486</v>
      </c>
      <c r="CU492" s="1372" t="s">
        <v>2953</v>
      </c>
      <c r="CV492" s="1376" t="s">
        <v>2954</v>
      </c>
    </row>
    <row r="493" spans="91:100">
      <c r="CM493" s="1373"/>
      <c r="CN493" s="1372" t="s">
        <v>3063</v>
      </c>
      <c r="CO493" s="1372" t="s">
        <v>603</v>
      </c>
      <c r="CP493" s="1372" t="s">
        <v>1906</v>
      </c>
      <c r="CQ493" s="1372" t="s">
        <v>3064</v>
      </c>
      <c r="CR493" s="1372" t="s">
        <v>3064</v>
      </c>
      <c r="CS493" s="1372" t="s">
        <v>2485</v>
      </c>
      <c r="CT493" s="1372" t="s">
        <v>2486</v>
      </c>
      <c r="CU493" s="1372" t="s">
        <v>2953</v>
      </c>
      <c r="CV493" s="1376" t="s">
        <v>2954</v>
      </c>
    </row>
    <row r="494" spans="91:100">
      <c r="CM494" s="1373"/>
      <c r="CN494" s="1372" t="s">
        <v>3065</v>
      </c>
      <c r="CO494" s="1372" t="s">
        <v>603</v>
      </c>
      <c r="CP494" s="1372" t="s">
        <v>1906</v>
      </c>
      <c r="CQ494" s="1372" t="s">
        <v>3066</v>
      </c>
      <c r="CR494" s="1372" t="s">
        <v>3066</v>
      </c>
      <c r="CS494" s="1372" t="s">
        <v>2485</v>
      </c>
      <c r="CT494" s="1372" t="s">
        <v>2486</v>
      </c>
      <c r="CU494" s="1372" t="s">
        <v>2953</v>
      </c>
      <c r="CV494" s="1376" t="s">
        <v>2954</v>
      </c>
    </row>
    <row r="495" spans="91:100">
      <c r="CM495" s="1373"/>
      <c r="CN495" s="1372" t="s">
        <v>3067</v>
      </c>
      <c r="CO495" s="1372" t="s">
        <v>603</v>
      </c>
      <c r="CP495" s="1372" t="s">
        <v>1906</v>
      </c>
      <c r="CQ495" s="1372" t="s">
        <v>3068</v>
      </c>
      <c r="CR495" s="1372" t="s">
        <v>3068</v>
      </c>
      <c r="CS495" s="1372" t="s">
        <v>2485</v>
      </c>
      <c r="CT495" s="1372" t="s">
        <v>2486</v>
      </c>
      <c r="CU495" s="1372" t="s">
        <v>2953</v>
      </c>
      <c r="CV495" s="1376" t="s">
        <v>2954</v>
      </c>
    </row>
    <row r="496" spans="91:100">
      <c r="CM496" s="1373"/>
      <c r="CN496" s="1372" t="s">
        <v>3069</v>
      </c>
      <c r="CO496" s="1372" t="s">
        <v>603</v>
      </c>
      <c r="CP496" s="1372" t="s">
        <v>1906</v>
      </c>
      <c r="CQ496" s="1372" t="s">
        <v>3070</v>
      </c>
      <c r="CR496" s="1372" t="s">
        <v>3070</v>
      </c>
      <c r="CS496" s="1372" t="s">
        <v>2485</v>
      </c>
      <c r="CT496" s="1372" t="s">
        <v>2486</v>
      </c>
      <c r="CU496" s="1372" t="s">
        <v>2953</v>
      </c>
      <c r="CV496" s="1376" t="s">
        <v>2954</v>
      </c>
    </row>
    <row r="497" spans="91:100">
      <c r="CM497" s="1373"/>
      <c r="CN497" s="1372" t="s">
        <v>3071</v>
      </c>
      <c r="CO497" s="1372" t="s">
        <v>603</v>
      </c>
      <c r="CP497" s="1372" t="s">
        <v>1906</v>
      </c>
      <c r="CQ497" s="1372" t="s">
        <v>3072</v>
      </c>
      <c r="CR497" s="1372" t="s">
        <v>3072</v>
      </c>
      <c r="CS497" s="1372" t="s">
        <v>2485</v>
      </c>
      <c r="CT497" s="1372" t="s">
        <v>2486</v>
      </c>
      <c r="CU497" s="1372" t="s">
        <v>2953</v>
      </c>
      <c r="CV497" s="1376" t="s">
        <v>2954</v>
      </c>
    </row>
    <row r="498" spans="91:100">
      <c r="CM498" s="1373"/>
      <c r="CN498" s="1372" t="s">
        <v>3073</v>
      </c>
      <c r="CO498" s="1372" t="s">
        <v>603</v>
      </c>
      <c r="CP498" s="1372" t="s">
        <v>1906</v>
      </c>
      <c r="CQ498" s="1372" t="s">
        <v>3074</v>
      </c>
      <c r="CR498" s="1372" t="s">
        <v>3074</v>
      </c>
      <c r="CS498" s="1372" t="s">
        <v>2485</v>
      </c>
      <c r="CT498" s="1372" t="s">
        <v>2486</v>
      </c>
      <c r="CU498" s="1372" t="s">
        <v>2953</v>
      </c>
      <c r="CV498" s="1376" t="s">
        <v>2954</v>
      </c>
    </row>
    <row r="499" spans="91:100">
      <c r="CM499" s="1373"/>
      <c r="CN499" s="1372" t="s">
        <v>3075</v>
      </c>
      <c r="CO499" s="1372" t="s">
        <v>603</v>
      </c>
      <c r="CP499" s="1372" t="s">
        <v>1906</v>
      </c>
      <c r="CQ499" s="1372" t="s">
        <v>3076</v>
      </c>
      <c r="CR499" s="1372" t="s">
        <v>3076</v>
      </c>
      <c r="CS499" s="1372" t="s">
        <v>2485</v>
      </c>
      <c r="CT499" s="1372" t="s">
        <v>2486</v>
      </c>
      <c r="CU499" s="1372" t="s">
        <v>2953</v>
      </c>
      <c r="CV499" s="1376" t="s">
        <v>2954</v>
      </c>
    </row>
    <row r="500" spans="91:100">
      <c r="CM500" s="1373"/>
      <c r="CN500" s="1372" t="s">
        <v>3077</v>
      </c>
      <c r="CO500" s="1372" t="s">
        <v>603</v>
      </c>
      <c r="CP500" s="1372" t="s">
        <v>1906</v>
      </c>
      <c r="CQ500" s="1372" t="s">
        <v>3078</v>
      </c>
      <c r="CR500" s="1372" t="s">
        <v>3078</v>
      </c>
      <c r="CS500" s="1372" t="s">
        <v>2485</v>
      </c>
      <c r="CT500" s="1372" t="s">
        <v>2486</v>
      </c>
      <c r="CU500" s="1372" t="s">
        <v>2953</v>
      </c>
      <c r="CV500" s="1376" t="s">
        <v>2954</v>
      </c>
    </row>
    <row r="501" spans="91:100">
      <c r="CM501" s="1373"/>
      <c r="CN501" s="1372" t="s">
        <v>3079</v>
      </c>
      <c r="CO501" s="1372" t="s">
        <v>603</v>
      </c>
      <c r="CP501" s="1372" t="s">
        <v>1906</v>
      </c>
      <c r="CQ501" s="1372" t="s">
        <v>3080</v>
      </c>
      <c r="CR501" s="1372" t="s">
        <v>3080</v>
      </c>
      <c r="CS501" s="1372" t="s">
        <v>2485</v>
      </c>
      <c r="CT501" s="1372" t="s">
        <v>2486</v>
      </c>
      <c r="CU501" s="1372" t="s">
        <v>2953</v>
      </c>
      <c r="CV501" s="1376" t="s">
        <v>2954</v>
      </c>
    </row>
    <row r="502" spans="91:100">
      <c r="CM502" s="1373"/>
      <c r="CN502" s="1372" t="s">
        <v>3081</v>
      </c>
      <c r="CO502" s="1372" t="s">
        <v>603</v>
      </c>
      <c r="CP502" s="1372" t="s">
        <v>1906</v>
      </c>
      <c r="CQ502" s="1372" t="s">
        <v>3082</v>
      </c>
      <c r="CR502" s="1372" t="s">
        <v>3082</v>
      </c>
      <c r="CS502" s="1372" t="s">
        <v>2485</v>
      </c>
      <c r="CT502" s="1372" t="s">
        <v>2486</v>
      </c>
      <c r="CU502" s="1372" t="s">
        <v>2953</v>
      </c>
      <c r="CV502" s="1376" t="s">
        <v>2954</v>
      </c>
    </row>
    <row r="503" spans="91:100">
      <c r="CM503" s="1373"/>
      <c r="CN503" s="1372" t="s">
        <v>3083</v>
      </c>
      <c r="CO503" s="1372" t="s">
        <v>603</v>
      </c>
      <c r="CP503" s="1372" t="s">
        <v>1906</v>
      </c>
      <c r="CQ503" s="1372" t="s">
        <v>3084</v>
      </c>
      <c r="CR503" s="1372" t="s">
        <v>3084</v>
      </c>
      <c r="CS503" s="1372" t="s">
        <v>2485</v>
      </c>
      <c r="CT503" s="1372" t="s">
        <v>2486</v>
      </c>
      <c r="CU503" s="1372" t="s">
        <v>2953</v>
      </c>
      <c r="CV503" s="1376" t="s">
        <v>2954</v>
      </c>
    </row>
    <row r="504" spans="91:100">
      <c r="CM504" s="1373"/>
      <c r="CN504" s="1372" t="s">
        <v>3085</v>
      </c>
      <c r="CO504" s="1372" t="s">
        <v>603</v>
      </c>
      <c r="CP504" s="1372" t="s">
        <v>1906</v>
      </c>
      <c r="CQ504" s="1372" t="s">
        <v>3086</v>
      </c>
      <c r="CR504" s="1372" t="s">
        <v>3086</v>
      </c>
      <c r="CS504" s="1372" t="s">
        <v>2485</v>
      </c>
      <c r="CT504" s="1372" t="s">
        <v>2486</v>
      </c>
      <c r="CU504" s="1372" t="s">
        <v>2953</v>
      </c>
      <c r="CV504" s="1376" t="s">
        <v>2954</v>
      </c>
    </row>
    <row r="505" spans="91:100">
      <c r="CM505" s="1373"/>
      <c r="CN505" s="1372" t="s">
        <v>3087</v>
      </c>
      <c r="CO505" s="1372" t="s">
        <v>603</v>
      </c>
      <c r="CP505" s="1372" t="s">
        <v>1906</v>
      </c>
      <c r="CQ505" s="1372" t="s">
        <v>3088</v>
      </c>
      <c r="CR505" s="1372" t="s">
        <v>3088</v>
      </c>
      <c r="CS505" s="1372" t="s">
        <v>2485</v>
      </c>
      <c r="CT505" s="1372" t="s">
        <v>2486</v>
      </c>
      <c r="CU505" s="1372" t="s">
        <v>2953</v>
      </c>
      <c r="CV505" s="1376" t="s">
        <v>2954</v>
      </c>
    </row>
    <row r="506" spans="91:100">
      <c r="CM506" s="1373"/>
      <c r="CN506" s="1372" t="s">
        <v>3089</v>
      </c>
      <c r="CO506" s="1372" t="s">
        <v>603</v>
      </c>
      <c r="CP506" s="1372" t="s">
        <v>1906</v>
      </c>
      <c r="CQ506" s="1372" t="s">
        <v>3090</v>
      </c>
      <c r="CR506" s="1372" t="s">
        <v>3090</v>
      </c>
      <c r="CS506" s="1372" t="s">
        <v>2485</v>
      </c>
      <c r="CT506" s="1372" t="s">
        <v>2486</v>
      </c>
      <c r="CU506" s="1372" t="s">
        <v>2953</v>
      </c>
      <c r="CV506" s="1376" t="s">
        <v>2954</v>
      </c>
    </row>
    <row r="507" spans="91:100">
      <c r="CM507" s="1373"/>
      <c r="CN507" s="1372" t="s">
        <v>3091</v>
      </c>
      <c r="CO507" s="1372" t="s">
        <v>603</v>
      </c>
      <c r="CP507" s="1372" t="s">
        <v>1906</v>
      </c>
      <c r="CQ507" s="1372" t="s">
        <v>3092</v>
      </c>
      <c r="CR507" s="1372" t="s">
        <v>3092</v>
      </c>
      <c r="CS507" s="1372" t="s">
        <v>2485</v>
      </c>
      <c r="CT507" s="1372" t="s">
        <v>2486</v>
      </c>
      <c r="CU507" s="1372" t="s">
        <v>2953</v>
      </c>
      <c r="CV507" s="1376" t="s">
        <v>2954</v>
      </c>
    </row>
    <row r="508" spans="91:100">
      <c r="CM508" s="1373"/>
      <c r="CN508" s="1372" t="s">
        <v>3093</v>
      </c>
      <c r="CO508" s="1372" t="s">
        <v>603</v>
      </c>
      <c r="CP508" s="1372" t="s">
        <v>1906</v>
      </c>
      <c r="CQ508" s="1372" t="s">
        <v>3094</v>
      </c>
      <c r="CR508" s="1372" t="s">
        <v>3094</v>
      </c>
      <c r="CS508" s="1372" t="s">
        <v>2485</v>
      </c>
      <c r="CT508" s="1372" t="s">
        <v>2486</v>
      </c>
      <c r="CU508" s="1372" t="s">
        <v>2953</v>
      </c>
      <c r="CV508" s="1376" t="s">
        <v>2954</v>
      </c>
    </row>
    <row r="509" spans="91:100">
      <c r="CM509" s="1373"/>
      <c r="CN509" s="1372" t="s">
        <v>3095</v>
      </c>
      <c r="CO509" s="1372" t="s">
        <v>603</v>
      </c>
      <c r="CP509" s="1372" t="s">
        <v>1906</v>
      </c>
      <c r="CQ509" s="1372" t="s">
        <v>3096</v>
      </c>
      <c r="CR509" s="1372" t="s">
        <v>3096</v>
      </c>
      <c r="CS509" s="1372" t="s">
        <v>2485</v>
      </c>
      <c r="CT509" s="1372" t="s">
        <v>2486</v>
      </c>
      <c r="CU509" s="1372" t="s">
        <v>2953</v>
      </c>
      <c r="CV509" s="1376" t="s">
        <v>2954</v>
      </c>
    </row>
    <row r="510" spans="91:100">
      <c r="CM510" s="1373"/>
      <c r="CN510" s="1372" t="s">
        <v>3097</v>
      </c>
      <c r="CO510" s="1372" t="s">
        <v>603</v>
      </c>
      <c r="CP510" s="1372" t="s">
        <v>1906</v>
      </c>
      <c r="CQ510" s="1372" t="s">
        <v>3098</v>
      </c>
      <c r="CR510" s="1372" t="s">
        <v>3098</v>
      </c>
      <c r="CS510" s="1372" t="s">
        <v>2485</v>
      </c>
      <c r="CT510" s="1372" t="s">
        <v>2486</v>
      </c>
      <c r="CU510" s="1372" t="s">
        <v>2953</v>
      </c>
      <c r="CV510" s="1376" t="s">
        <v>2954</v>
      </c>
    </row>
    <row r="511" spans="91:100">
      <c r="CM511" s="1373"/>
      <c r="CN511" s="1372" t="s">
        <v>3099</v>
      </c>
      <c r="CO511" s="1372" t="s">
        <v>603</v>
      </c>
      <c r="CP511" s="1372" t="s">
        <v>1906</v>
      </c>
      <c r="CQ511" s="1372" t="s">
        <v>3100</v>
      </c>
      <c r="CR511" s="1372" t="s">
        <v>3100</v>
      </c>
      <c r="CS511" s="1372" t="s">
        <v>2485</v>
      </c>
      <c r="CT511" s="1372" t="s">
        <v>2486</v>
      </c>
      <c r="CU511" s="1372" t="s">
        <v>2953</v>
      </c>
      <c r="CV511" s="1376" t="s">
        <v>2954</v>
      </c>
    </row>
    <row r="512" spans="91:100">
      <c r="CM512" s="1373"/>
      <c r="CN512" s="1372" t="s">
        <v>3101</v>
      </c>
      <c r="CO512" s="1372" t="s">
        <v>603</v>
      </c>
      <c r="CP512" s="1372" t="s">
        <v>1906</v>
      </c>
      <c r="CQ512" s="1372" t="s">
        <v>3102</v>
      </c>
      <c r="CR512" s="1372" t="s">
        <v>3102</v>
      </c>
      <c r="CS512" s="1372" t="s">
        <v>2485</v>
      </c>
      <c r="CT512" s="1372" t="s">
        <v>2486</v>
      </c>
      <c r="CU512" s="1372" t="s">
        <v>2953</v>
      </c>
      <c r="CV512" s="1376" t="s">
        <v>2954</v>
      </c>
    </row>
    <row r="513" spans="91:100">
      <c r="CM513" s="1373"/>
      <c r="CN513" s="1372" t="s">
        <v>3103</v>
      </c>
      <c r="CO513" s="1372" t="s">
        <v>603</v>
      </c>
      <c r="CP513" s="1372" t="s">
        <v>1906</v>
      </c>
      <c r="CQ513" s="1372" t="s">
        <v>3104</v>
      </c>
      <c r="CR513" s="1372" t="s">
        <v>3104</v>
      </c>
      <c r="CS513" s="1372" t="s">
        <v>2485</v>
      </c>
      <c r="CT513" s="1372" t="s">
        <v>2486</v>
      </c>
      <c r="CU513" s="1372" t="s">
        <v>2953</v>
      </c>
      <c r="CV513" s="1376" t="s">
        <v>2954</v>
      </c>
    </row>
    <row r="514" spans="91:100">
      <c r="CM514" s="1373"/>
      <c r="CN514" s="1372" t="s">
        <v>3105</v>
      </c>
      <c r="CO514" s="1372" t="s">
        <v>603</v>
      </c>
      <c r="CP514" s="1372" t="s">
        <v>1906</v>
      </c>
      <c r="CQ514" s="1372" t="s">
        <v>3106</v>
      </c>
      <c r="CR514" s="1372" t="s">
        <v>3106</v>
      </c>
      <c r="CS514" s="1372" t="s">
        <v>2485</v>
      </c>
      <c r="CT514" s="1372" t="s">
        <v>2486</v>
      </c>
      <c r="CU514" s="1372" t="s">
        <v>2953</v>
      </c>
      <c r="CV514" s="1376" t="s">
        <v>2954</v>
      </c>
    </row>
    <row r="515" spans="91:100">
      <c r="CM515" s="1373"/>
      <c r="CN515" s="1372" t="s">
        <v>3107</v>
      </c>
      <c r="CO515" s="1372" t="s">
        <v>603</v>
      </c>
      <c r="CP515" s="1372" t="s">
        <v>1906</v>
      </c>
      <c r="CQ515" s="1372" t="s">
        <v>3108</v>
      </c>
      <c r="CR515" s="1372" t="s">
        <v>3108</v>
      </c>
      <c r="CS515" s="1372" t="s">
        <v>2485</v>
      </c>
      <c r="CT515" s="1372" t="s">
        <v>2486</v>
      </c>
      <c r="CU515" s="1372" t="s">
        <v>2953</v>
      </c>
      <c r="CV515" s="1376" t="s">
        <v>2954</v>
      </c>
    </row>
    <row r="516" spans="91:100">
      <c r="CM516" s="1373"/>
      <c r="CN516" s="1372" t="s">
        <v>3109</v>
      </c>
      <c r="CO516" s="1372" t="s">
        <v>603</v>
      </c>
      <c r="CP516" s="1372" t="s">
        <v>1906</v>
      </c>
      <c r="CQ516" s="1372" t="s">
        <v>3110</v>
      </c>
      <c r="CR516" s="1372" t="s">
        <v>3110</v>
      </c>
      <c r="CS516" s="1372" t="s">
        <v>2485</v>
      </c>
      <c r="CT516" s="1372" t="s">
        <v>2486</v>
      </c>
      <c r="CU516" s="1372" t="s">
        <v>2953</v>
      </c>
      <c r="CV516" s="1376" t="s">
        <v>2954</v>
      </c>
    </row>
    <row r="517" spans="91:100">
      <c r="CM517" s="1373"/>
      <c r="CN517" s="1372" t="s">
        <v>3111</v>
      </c>
      <c r="CO517" s="1372" t="s">
        <v>603</v>
      </c>
      <c r="CP517" s="1372" t="s">
        <v>1906</v>
      </c>
      <c r="CQ517" s="1372" t="s">
        <v>3112</v>
      </c>
      <c r="CR517" s="1372" t="s">
        <v>3112</v>
      </c>
      <c r="CS517" s="1372" t="s">
        <v>2485</v>
      </c>
      <c r="CT517" s="1372" t="s">
        <v>2486</v>
      </c>
      <c r="CU517" s="1372" t="s">
        <v>2953</v>
      </c>
      <c r="CV517" s="1376" t="s">
        <v>2954</v>
      </c>
    </row>
    <row r="518" spans="91:100">
      <c r="CM518" s="1373"/>
      <c r="CN518" s="1372" t="s">
        <v>3113</v>
      </c>
      <c r="CO518" s="1372" t="s">
        <v>603</v>
      </c>
      <c r="CP518" s="1372" t="s">
        <v>1906</v>
      </c>
      <c r="CQ518" s="1372" t="s">
        <v>3114</v>
      </c>
      <c r="CR518" s="1372" t="s">
        <v>3114</v>
      </c>
      <c r="CS518" s="1372" t="s">
        <v>2485</v>
      </c>
      <c r="CT518" s="1372" t="s">
        <v>2486</v>
      </c>
      <c r="CU518" s="1372" t="s">
        <v>2953</v>
      </c>
      <c r="CV518" s="1376" t="s">
        <v>2954</v>
      </c>
    </row>
    <row r="519" spans="91:100">
      <c r="CM519" s="1373"/>
      <c r="CN519" s="1372" t="s">
        <v>3115</v>
      </c>
      <c r="CO519" s="1372" t="s">
        <v>603</v>
      </c>
      <c r="CP519" s="1372" t="s">
        <v>1906</v>
      </c>
      <c r="CQ519" s="1372" t="s">
        <v>3116</v>
      </c>
      <c r="CR519" s="1372" t="s">
        <v>3116</v>
      </c>
      <c r="CS519" s="1372" t="s">
        <v>2485</v>
      </c>
      <c r="CT519" s="1372" t="s">
        <v>2486</v>
      </c>
      <c r="CU519" s="1372" t="s">
        <v>2953</v>
      </c>
      <c r="CV519" s="1376" t="s">
        <v>2954</v>
      </c>
    </row>
    <row r="520" spans="91:100">
      <c r="CM520" s="1373"/>
      <c r="CN520" s="1372" t="s">
        <v>3117</v>
      </c>
      <c r="CO520" s="1372" t="s">
        <v>603</v>
      </c>
      <c r="CP520" s="1372" t="s">
        <v>1906</v>
      </c>
      <c r="CQ520" s="1372" t="s">
        <v>3118</v>
      </c>
      <c r="CR520" s="1372" t="s">
        <v>3118</v>
      </c>
      <c r="CS520" s="1372" t="s">
        <v>2485</v>
      </c>
      <c r="CT520" s="1372" t="s">
        <v>2486</v>
      </c>
      <c r="CU520" s="1372" t="s">
        <v>2953</v>
      </c>
      <c r="CV520" s="1376" t="s">
        <v>2954</v>
      </c>
    </row>
    <row r="521" spans="91:100">
      <c r="CM521" s="1373"/>
      <c r="CN521" s="1372" t="s">
        <v>3119</v>
      </c>
      <c r="CO521" s="1372" t="s">
        <v>603</v>
      </c>
      <c r="CP521" s="1372" t="s">
        <v>1906</v>
      </c>
      <c r="CQ521" s="1372" t="s">
        <v>3120</v>
      </c>
      <c r="CR521" s="1372" t="s">
        <v>3120</v>
      </c>
      <c r="CS521" s="1372" t="s">
        <v>2485</v>
      </c>
      <c r="CT521" s="1372" t="s">
        <v>2486</v>
      </c>
      <c r="CU521" s="1372" t="s">
        <v>2953</v>
      </c>
      <c r="CV521" s="1376" t="s">
        <v>2954</v>
      </c>
    </row>
    <row r="522" spans="91:100">
      <c r="CM522" s="1373"/>
      <c r="CN522" s="1372" t="s">
        <v>3121</v>
      </c>
      <c r="CO522" s="1372" t="s">
        <v>603</v>
      </c>
      <c r="CP522" s="1372" t="s">
        <v>1906</v>
      </c>
      <c r="CQ522" s="1372" t="s">
        <v>3122</v>
      </c>
      <c r="CR522" s="1372" t="s">
        <v>3122</v>
      </c>
      <c r="CS522" s="1372" t="s">
        <v>2485</v>
      </c>
      <c r="CT522" s="1372" t="s">
        <v>2486</v>
      </c>
      <c r="CU522" s="1372" t="s">
        <v>2953</v>
      </c>
      <c r="CV522" s="1376" t="s">
        <v>2954</v>
      </c>
    </row>
    <row r="523" spans="91:100">
      <c r="CM523" s="1373"/>
      <c r="CN523" s="1372" t="s">
        <v>3123</v>
      </c>
      <c r="CO523" s="1372" t="s">
        <v>603</v>
      </c>
      <c r="CP523" s="1372" t="s">
        <v>1906</v>
      </c>
      <c r="CQ523" s="1372" t="s">
        <v>3124</v>
      </c>
      <c r="CR523" s="1372" t="s">
        <v>3124</v>
      </c>
      <c r="CS523" s="1372" t="s">
        <v>2485</v>
      </c>
      <c r="CT523" s="1372" t="s">
        <v>2486</v>
      </c>
      <c r="CU523" s="1372" t="s">
        <v>2953</v>
      </c>
      <c r="CV523" s="1376" t="s">
        <v>2954</v>
      </c>
    </row>
    <row r="524" spans="91:100">
      <c r="CM524" s="1373"/>
      <c r="CN524" s="1372" t="s">
        <v>3125</v>
      </c>
      <c r="CO524" s="1372" t="s">
        <v>603</v>
      </c>
      <c r="CP524" s="1372" t="s">
        <v>1906</v>
      </c>
      <c r="CQ524" s="1372" t="s">
        <v>3126</v>
      </c>
      <c r="CR524" s="1372" t="s">
        <v>3126</v>
      </c>
      <c r="CS524" s="1372" t="s">
        <v>2485</v>
      </c>
      <c r="CT524" s="1372" t="s">
        <v>2486</v>
      </c>
      <c r="CU524" s="1372" t="s">
        <v>2953</v>
      </c>
      <c r="CV524" s="1376" t="s">
        <v>2954</v>
      </c>
    </row>
    <row r="525" spans="91:100">
      <c r="CM525" s="1373"/>
      <c r="CN525" s="1372" t="s">
        <v>3127</v>
      </c>
      <c r="CO525" s="1372" t="s">
        <v>603</v>
      </c>
      <c r="CP525" s="1372" t="s">
        <v>1906</v>
      </c>
      <c r="CQ525" s="1372" t="s">
        <v>3128</v>
      </c>
      <c r="CR525" s="1372" t="s">
        <v>3128</v>
      </c>
      <c r="CS525" s="1372" t="s">
        <v>2485</v>
      </c>
      <c r="CT525" s="1372" t="s">
        <v>2486</v>
      </c>
      <c r="CU525" s="1372" t="s">
        <v>2953</v>
      </c>
      <c r="CV525" s="1376" t="s">
        <v>2954</v>
      </c>
    </row>
    <row r="526" spans="91:100">
      <c r="CM526" s="1373"/>
      <c r="CN526" s="1372" t="s">
        <v>3129</v>
      </c>
      <c r="CO526" s="1372" t="s">
        <v>603</v>
      </c>
      <c r="CP526" s="1372" t="s">
        <v>1906</v>
      </c>
      <c r="CQ526" s="1372" t="s">
        <v>3130</v>
      </c>
      <c r="CR526" s="1372" t="s">
        <v>3130</v>
      </c>
      <c r="CS526" s="1372" t="s">
        <v>2485</v>
      </c>
      <c r="CT526" s="1372" t="s">
        <v>2486</v>
      </c>
      <c r="CU526" s="1372" t="s">
        <v>2953</v>
      </c>
      <c r="CV526" s="1376" t="s">
        <v>2954</v>
      </c>
    </row>
    <row r="527" spans="91:100">
      <c r="CM527" s="1373"/>
      <c r="CN527" s="1372" t="s">
        <v>3131</v>
      </c>
      <c r="CO527" s="1372" t="s">
        <v>603</v>
      </c>
      <c r="CP527" s="1372" t="s">
        <v>1906</v>
      </c>
      <c r="CQ527" s="1372" t="s">
        <v>3132</v>
      </c>
      <c r="CR527" s="1372" t="s">
        <v>3132</v>
      </c>
      <c r="CS527" s="1372" t="s">
        <v>2485</v>
      </c>
      <c r="CT527" s="1372" t="s">
        <v>2486</v>
      </c>
      <c r="CU527" s="1372" t="s">
        <v>2953</v>
      </c>
      <c r="CV527" s="1376" t="s">
        <v>2954</v>
      </c>
    </row>
    <row r="528" spans="91:100">
      <c r="CM528" s="1373"/>
      <c r="CN528" s="1372" t="s">
        <v>3133</v>
      </c>
      <c r="CO528" s="1372" t="s">
        <v>603</v>
      </c>
      <c r="CP528" s="1372" t="s">
        <v>1906</v>
      </c>
      <c r="CQ528" s="1372" t="s">
        <v>3134</v>
      </c>
      <c r="CR528" s="1372" t="s">
        <v>3134</v>
      </c>
      <c r="CS528" s="1372" t="s">
        <v>2485</v>
      </c>
      <c r="CT528" s="1372" t="s">
        <v>2486</v>
      </c>
      <c r="CU528" s="1372" t="s">
        <v>2953</v>
      </c>
      <c r="CV528" s="1376" t="s">
        <v>2954</v>
      </c>
    </row>
    <row r="529" spans="91:100">
      <c r="CM529" s="1373"/>
      <c r="CN529" s="1372" t="s">
        <v>3135</v>
      </c>
      <c r="CO529" s="1372" t="s">
        <v>603</v>
      </c>
      <c r="CP529" s="1372" t="s">
        <v>1906</v>
      </c>
      <c r="CQ529" s="1372" t="s">
        <v>3136</v>
      </c>
      <c r="CR529" s="1372" t="s">
        <v>3136</v>
      </c>
      <c r="CS529" s="1372" t="s">
        <v>2485</v>
      </c>
      <c r="CT529" s="1372" t="s">
        <v>2486</v>
      </c>
      <c r="CU529" s="1372" t="s">
        <v>2953</v>
      </c>
      <c r="CV529" s="1376" t="s">
        <v>2954</v>
      </c>
    </row>
    <row r="530" spans="91:100">
      <c r="CM530" s="1373"/>
      <c r="CN530" s="1372" t="s">
        <v>3137</v>
      </c>
      <c r="CO530" s="1372" t="s">
        <v>603</v>
      </c>
      <c r="CP530" s="1372" t="s">
        <v>1906</v>
      </c>
      <c r="CQ530" s="1372" t="s">
        <v>3138</v>
      </c>
      <c r="CR530" s="1372" t="s">
        <v>3138</v>
      </c>
      <c r="CS530" s="1372" t="s">
        <v>2485</v>
      </c>
      <c r="CT530" s="1372" t="s">
        <v>2486</v>
      </c>
      <c r="CU530" s="1372" t="s">
        <v>2953</v>
      </c>
      <c r="CV530" s="1376" t="s">
        <v>2954</v>
      </c>
    </row>
    <row r="531" spans="91:100">
      <c r="CM531" s="1373"/>
      <c r="CN531" s="1372" t="s">
        <v>3139</v>
      </c>
      <c r="CO531" s="1372" t="s">
        <v>603</v>
      </c>
      <c r="CP531" s="1372" t="s">
        <v>1906</v>
      </c>
      <c r="CQ531" s="1372" t="s">
        <v>3140</v>
      </c>
      <c r="CR531" s="1372" t="s">
        <v>3140</v>
      </c>
      <c r="CS531" s="1372" t="s">
        <v>2485</v>
      </c>
      <c r="CT531" s="1372" t="s">
        <v>2486</v>
      </c>
      <c r="CU531" s="1372" t="s">
        <v>2953</v>
      </c>
      <c r="CV531" s="1376" t="s">
        <v>2954</v>
      </c>
    </row>
    <row r="532" spans="91:100">
      <c r="CM532" s="1373"/>
      <c r="CN532" s="1372" t="s">
        <v>3141</v>
      </c>
      <c r="CO532" s="1372" t="s">
        <v>603</v>
      </c>
      <c r="CP532" s="1372" t="s">
        <v>1906</v>
      </c>
      <c r="CQ532" s="1372" t="s">
        <v>3142</v>
      </c>
      <c r="CR532" s="1372" t="s">
        <v>3142</v>
      </c>
      <c r="CS532" s="1372" t="s">
        <v>2485</v>
      </c>
      <c r="CT532" s="1372" t="s">
        <v>2486</v>
      </c>
      <c r="CU532" s="1372" t="s">
        <v>2953</v>
      </c>
      <c r="CV532" s="1376" t="s">
        <v>2954</v>
      </c>
    </row>
    <row r="533" spans="91:100">
      <c r="CM533" s="1373"/>
      <c r="CN533" s="1372" t="s">
        <v>3143</v>
      </c>
      <c r="CO533" s="1372" t="s">
        <v>603</v>
      </c>
      <c r="CP533" s="1372" t="s">
        <v>1906</v>
      </c>
      <c r="CQ533" s="1372" t="s">
        <v>3144</v>
      </c>
      <c r="CR533" s="1372" t="s">
        <v>3144</v>
      </c>
      <c r="CS533" s="1372" t="s">
        <v>2485</v>
      </c>
      <c r="CT533" s="1372" t="s">
        <v>2486</v>
      </c>
      <c r="CU533" s="1372" t="s">
        <v>2953</v>
      </c>
      <c r="CV533" s="1376" t="s">
        <v>2954</v>
      </c>
    </row>
    <row r="534" spans="91:100">
      <c r="CM534" s="1373"/>
      <c r="CN534" s="1372" t="s">
        <v>3145</v>
      </c>
      <c r="CO534" s="1372" t="s">
        <v>603</v>
      </c>
      <c r="CP534" s="1372" t="s">
        <v>1906</v>
      </c>
      <c r="CQ534" s="1372" t="s">
        <v>3146</v>
      </c>
      <c r="CR534" s="1372" t="s">
        <v>3146</v>
      </c>
      <c r="CS534" s="1372" t="s">
        <v>2485</v>
      </c>
      <c r="CT534" s="1372" t="s">
        <v>2486</v>
      </c>
      <c r="CU534" s="1372" t="s">
        <v>2953</v>
      </c>
      <c r="CV534" s="1376" t="s">
        <v>2954</v>
      </c>
    </row>
    <row r="535" spans="91:100">
      <c r="CM535" s="1373"/>
      <c r="CN535" s="1372" t="s">
        <v>3147</v>
      </c>
      <c r="CO535" s="1372" t="s">
        <v>603</v>
      </c>
      <c r="CP535" s="1372" t="s">
        <v>1906</v>
      </c>
      <c r="CQ535" s="1372" t="s">
        <v>3148</v>
      </c>
      <c r="CR535" s="1372" t="s">
        <v>3148</v>
      </c>
      <c r="CS535" s="1372" t="s">
        <v>2485</v>
      </c>
      <c r="CT535" s="1372" t="s">
        <v>2486</v>
      </c>
      <c r="CU535" s="1372" t="s">
        <v>2953</v>
      </c>
      <c r="CV535" s="1376" t="s">
        <v>2954</v>
      </c>
    </row>
    <row r="536" spans="91:100">
      <c r="CM536" s="1373"/>
      <c r="CN536" s="1372" t="s">
        <v>3149</v>
      </c>
      <c r="CO536" s="1372" t="s">
        <v>603</v>
      </c>
      <c r="CP536" s="1372" t="s">
        <v>1906</v>
      </c>
      <c r="CQ536" s="1372" t="s">
        <v>3150</v>
      </c>
      <c r="CR536" s="1372" t="s">
        <v>3150</v>
      </c>
      <c r="CS536" s="1372" t="s">
        <v>2485</v>
      </c>
      <c r="CT536" s="1372" t="s">
        <v>2486</v>
      </c>
      <c r="CU536" s="1372" t="s">
        <v>2953</v>
      </c>
      <c r="CV536" s="1376" t="s">
        <v>2954</v>
      </c>
    </row>
    <row r="537" spans="91:100">
      <c r="CM537" s="1373"/>
      <c r="CN537" s="1372" t="s">
        <v>3151</v>
      </c>
      <c r="CO537" s="1372" t="s">
        <v>603</v>
      </c>
      <c r="CP537" s="1372" t="s">
        <v>1906</v>
      </c>
      <c r="CQ537" s="1372" t="s">
        <v>3152</v>
      </c>
      <c r="CR537" s="1372" t="s">
        <v>3152</v>
      </c>
      <c r="CS537" s="1372" t="s">
        <v>2485</v>
      </c>
      <c r="CT537" s="1372" t="s">
        <v>2486</v>
      </c>
      <c r="CU537" s="1372" t="s">
        <v>2953</v>
      </c>
      <c r="CV537" s="1376" t="s">
        <v>2954</v>
      </c>
    </row>
    <row r="538" spans="91:100">
      <c r="CM538" s="1373"/>
      <c r="CN538" s="1372" t="s">
        <v>3153</v>
      </c>
      <c r="CO538" s="1372" t="s">
        <v>603</v>
      </c>
      <c r="CP538" s="1372" t="s">
        <v>1906</v>
      </c>
      <c r="CQ538" s="1372" t="s">
        <v>3154</v>
      </c>
      <c r="CR538" s="1372" t="s">
        <v>3154</v>
      </c>
      <c r="CS538" s="1372" t="s">
        <v>2485</v>
      </c>
      <c r="CT538" s="1372" t="s">
        <v>2486</v>
      </c>
      <c r="CU538" s="1372" t="s">
        <v>2953</v>
      </c>
      <c r="CV538" s="1376" t="s">
        <v>2954</v>
      </c>
    </row>
    <row r="539" spans="91:100">
      <c r="CM539" s="1373"/>
      <c r="CN539" s="1372" t="s">
        <v>3155</v>
      </c>
      <c r="CO539" s="1372" t="s">
        <v>603</v>
      </c>
      <c r="CP539" s="1372" t="s">
        <v>1906</v>
      </c>
      <c r="CQ539" s="1372" t="s">
        <v>3156</v>
      </c>
      <c r="CR539" s="1372" t="s">
        <v>3156</v>
      </c>
      <c r="CS539" s="1372" t="s">
        <v>2485</v>
      </c>
      <c r="CT539" s="1372" t="s">
        <v>2486</v>
      </c>
      <c r="CU539" s="1372" t="s">
        <v>2953</v>
      </c>
      <c r="CV539" s="1376" t="s">
        <v>2954</v>
      </c>
    </row>
    <row r="540" spans="91:100">
      <c r="CM540" s="1373"/>
      <c r="CN540" s="1372" t="s">
        <v>3157</v>
      </c>
      <c r="CO540" s="1372" t="s">
        <v>603</v>
      </c>
      <c r="CP540" s="1372" t="s">
        <v>1906</v>
      </c>
      <c r="CQ540" s="1372" t="s">
        <v>3158</v>
      </c>
      <c r="CR540" s="1372" t="s">
        <v>3158</v>
      </c>
      <c r="CS540" s="1372" t="s">
        <v>2485</v>
      </c>
      <c r="CT540" s="1372" t="s">
        <v>2486</v>
      </c>
      <c r="CU540" s="1372" t="s">
        <v>2953</v>
      </c>
      <c r="CV540" s="1376" t="s">
        <v>2954</v>
      </c>
    </row>
    <row r="541" spans="91:100">
      <c r="CM541" s="1373"/>
      <c r="CN541" s="1372" t="s">
        <v>3159</v>
      </c>
      <c r="CO541" s="1372" t="s">
        <v>603</v>
      </c>
      <c r="CP541" s="1372" t="s">
        <v>1906</v>
      </c>
      <c r="CQ541" s="1372" t="s">
        <v>3160</v>
      </c>
      <c r="CR541" s="1372" t="s">
        <v>3160</v>
      </c>
      <c r="CS541" s="1372" t="s">
        <v>2485</v>
      </c>
      <c r="CT541" s="1372" t="s">
        <v>2486</v>
      </c>
      <c r="CU541" s="1372" t="s">
        <v>2953</v>
      </c>
      <c r="CV541" s="1376" t="s">
        <v>2954</v>
      </c>
    </row>
    <row r="542" spans="91:100">
      <c r="CM542" s="1373"/>
      <c r="CN542" s="1372" t="s">
        <v>3161</v>
      </c>
      <c r="CO542" s="1372" t="s">
        <v>603</v>
      </c>
      <c r="CP542" s="1372" t="s">
        <v>1906</v>
      </c>
      <c r="CQ542" s="1372" t="s">
        <v>3162</v>
      </c>
      <c r="CR542" s="1372" t="s">
        <v>3162</v>
      </c>
      <c r="CS542" s="1372" t="s">
        <v>2485</v>
      </c>
      <c r="CT542" s="1372" t="s">
        <v>2486</v>
      </c>
      <c r="CU542" s="1372" t="s">
        <v>2953</v>
      </c>
      <c r="CV542" s="1376" t="s">
        <v>2954</v>
      </c>
    </row>
    <row r="543" spans="91:100">
      <c r="CM543" s="1373"/>
      <c r="CN543" s="1372" t="s">
        <v>3163</v>
      </c>
      <c r="CO543" s="1372" t="s">
        <v>603</v>
      </c>
      <c r="CP543" s="1372" t="s">
        <v>1906</v>
      </c>
      <c r="CQ543" s="1372" t="s">
        <v>3164</v>
      </c>
      <c r="CR543" s="1372" t="s">
        <v>3164</v>
      </c>
      <c r="CS543" s="1372" t="s">
        <v>2485</v>
      </c>
      <c r="CT543" s="1372" t="s">
        <v>2486</v>
      </c>
      <c r="CU543" s="1372" t="s">
        <v>2953</v>
      </c>
      <c r="CV543" s="1376" t="s">
        <v>2954</v>
      </c>
    </row>
    <row r="544" spans="91:100">
      <c r="CM544" s="1373"/>
      <c r="CN544" s="1372" t="s">
        <v>3165</v>
      </c>
      <c r="CO544" s="1372" t="s">
        <v>603</v>
      </c>
      <c r="CP544" s="1372" t="s">
        <v>1906</v>
      </c>
      <c r="CQ544" s="1372" t="s">
        <v>3166</v>
      </c>
      <c r="CR544" s="1372" t="s">
        <v>3166</v>
      </c>
      <c r="CS544" s="1372" t="s">
        <v>2485</v>
      </c>
      <c r="CT544" s="1372" t="s">
        <v>2486</v>
      </c>
      <c r="CU544" s="1372" t="s">
        <v>2953</v>
      </c>
      <c r="CV544" s="1376" t="s">
        <v>2954</v>
      </c>
    </row>
    <row r="545" spans="91:100">
      <c r="CM545" s="1373"/>
      <c r="CN545" s="1372" t="s">
        <v>3167</v>
      </c>
      <c r="CO545" s="1372" t="s">
        <v>603</v>
      </c>
      <c r="CP545" s="1372" t="s">
        <v>1906</v>
      </c>
      <c r="CQ545" s="1372" t="s">
        <v>3168</v>
      </c>
      <c r="CR545" s="1372" t="s">
        <v>3168</v>
      </c>
      <c r="CS545" s="1372" t="s">
        <v>1908</v>
      </c>
      <c r="CT545" s="1372" t="s">
        <v>3036</v>
      </c>
      <c r="CU545" s="1372" t="s">
        <v>1910</v>
      </c>
      <c r="CV545" s="1376" t="s">
        <v>1911</v>
      </c>
    </row>
    <row r="546" spans="91:100">
      <c r="CM546" s="1373"/>
      <c r="CN546" s="1372" t="s">
        <v>3169</v>
      </c>
      <c r="CO546" s="1372" t="s">
        <v>603</v>
      </c>
      <c r="CP546" s="1372" t="s">
        <v>1906</v>
      </c>
      <c r="CQ546" s="1372" t="s">
        <v>3170</v>
      </c>
      <c r="CR546" s="1372" t="s">
        <v>3170</v>
      </c>
      <c r="CS546" s="1372" t="s">
        <v>1908</v>
      </c>
      <c r="CT546" s="1372" t="s">
        <v>3036</v>
      </c>
      <c r="CU546" s="1372" t="s">
        <v>1910</v>
      </c>
      <c r="CV546" s="1376" t="s">
        <v>1911</v>
      </c>
    </row>
    <row r="547" spans="91:100">
      <c r="CM547" s="1373"/>
      <c r="CN547" s="1372" t="s">
        <v>3171</v>
      </c>
      <c r="CO547" s="1372" t="s">
        <v>603</v>
      </c>
      <c r="CP547" s="1372" t="s">
        <v>1906</v>
      </c>
      <c r="CQ547" s="1372" t="s">
        <v>3172</v>
      </c>
      <c r="CR547" s="1372" t="s">
        <v>3172</v>
      </c>
      <c r="CS547" s="1372" t="s">
        <v>1908</v>
      </c>
      <c r="CT547" s="1372" t="s">
        <v>3036</v>
      </c>
      <c r="CU547" s="1372" t="s">
        <v>1910</v>
      </c>
      <c r="CV547" s="1376" t="s">
        <v>1911</v>
      </c>
    </row>
    <row r="548" spans="91:100">
      <c r="CM548" s="1373"/>
      <c r="CN548" s="1372" t="s">
        <v>3173</v>
      </c>
      <c r="CO548" s="1372" t="s">
        <v>603</v>
      </c>
      <c r="CP548" s="1372" t="s">
        <v>1906</v>
      </c>
      <c r="CQ548" s="1372" t="s">
        <v>3174</v>
      </c>
      <c r="CR548" s="1372" t="s">
        <v>3174</v>
      </c>
      <c r="CS548" s="1372" t="s">
        <v>2485</v>
      </c>
      <c r="CT548" s="1372" t="s">
        <v>2486</v>
      </c>
      <c r="CU548" s="1372" t="s">
        <v>2953</v>
      </c>
      <c r="CV548" s="1376" t="s">
        <v>2954</v>
      </c>
    </row>
    <row r="549" spans="91:100">
      <c r="CM549" s="1373"/>
      <c r="CN549" s="1372" t="s">
        <v>3175</v>
      </c>
      <c r="CO549" s="1372" t="s">
        <v>603</v>
      </c>
      <c r="CP549" s="1372" t="s">
        <v>1906</v>
      </c>
      <c r="CQ549" s="1372" t="s">
        <v>3176</v>
      </c>
      <c r="CR549" s="1372" t="s">
        <v>3176</v>
      </c>
      <c r="CS549" s="1372" t="s">
        <v>2485</v>
      </c>
      <c r="CT549" s="1372" t="s">
        <v>2486</v>
      </c>
      <c r="CU549" s="1372" t="s">
        <v>2953</v>
      </c>
      <c r="CV549" s="1376" t="s">
        <v>2954</v>
      </c>
    </row>
    <row r="550" spans="91:100">
      <c r="CM550" s="1373"/>
      <c r="CN550" s="1372" t="s">
        <v>3177</v>
      </c>
      <c r="CO550" s="1372" t="s">
        <v>603</v>
      </c>
      <c r="CP550" s="1372" t="s">
        <v>1906</v>
      </c>
      <c r="CQ550" s="1372" t="s">
        <v>3178</v>
      </c>
      <c r="CR550" s="1372" t="s">
        <v>3178</v>
      </c>
      <c r="CS550" s="1372" t="s">
        <v>2485</v>
      </c>
      <c r="CT550" s="1372" t="s">
        <v>2486</v>
      </c>
      <c r="CU550" s="1372" t="s">
        <v>2953</v>
      </c>
      <c r="CV550" s="1376" t="s">
        <v>2954</v>
      </c>
    </row>
    <row r="551" spans="91:100">
      <c r="CM551" s="1373"/>
      <c r="CN551" s="1372" t="s">
        <v>3179</v>
      </c>
      <c r="CO551" s="1372" t="s">
        <v>603</v>
      </c>
      <c r="CP551" s="1372" t="s">
        <v>1906</v>
      </c>
      <c r="CQ551" s="1372" t="s">
        <v>3180</v>
      </c>
      <c r="CR551" s="1372" t="s">
        <v>3180</v>
      </c>
      <c r="CS551" s="1372" t="s">
        <v>2485</v>
      </c>
      <c r="CT551" s="1372" t="s">
        <v>2486</v>
      </c>
      <c r="CU551" s="1372" t="s">
        <v>2953</v>
      </c>
      <c r="CV551" s="1376" t="s">
        <v>2954</v>
      </c>
    </row>
    <row r="552" spans="91:100">
      <c r="CM552" s="1373"/>
      <c r="CN552" s="1372" t="s">
        <v>3181</v>
      </c>
      <c r="CO552" s="1372" t="s">
        <v>603</v>
      </c>
      <c r="CP552" s="1372" t="s">
        <v>1906</v>
      </c>
      <c r="CQ552" s="1372" t="s">
        <v>3182</v>
      </c>
      <c r="CR552" s="1372" t="s">
        <v>3182</v>
      </c>
      <c r="CS552" s="1372" t="s">
        <v>2485</v>
      </c>
      <c r="CT552" s="1372" t="s">
        <v>2486</v>
      </c>
      <c r="CU552" s="1372" t="s">
        <v>2953</v>
      </c>
      <c r="CV552" s="1376" t="s">
        <v>2954</v>
      </c>
    </row>
    <row r="553" spans="91:100">
      <c r="CM553" s="1373"/>
      <c r="CN553" s="1372" t="s">
        <v>3183</v>
      </c>
      <c r="CO553" s="1372" t="s">
        <v>603</v>
      </c>
      <c r="CP553" s="1372" t="s">
        <v>1906</v>
      </c>
      <c r="CQ553" s="1372" t="s">
        <v>3184</v>
      </c>
      <c r="CR553" s="1372" t="s">
        <v>3184</v>
      </c>
      <c r="CS553" s="1372" t="s">
        <v>1908</v>
      </c>
      <c r="CT553" s="1372" t="s">
        <v>3036</v>
      </c>
      <c r="CU553" s="1372" t="s">
        <v>1910</v>
      </c>
      <c r="CV553" s="1376" t="s">
        <v>1911</v>
      </c>
    </row>
    <row r="554" spans="91:100">
      <c r="CM554" s="1373"/>
      <c r="CN554" s="1372" t="s">
        <v>3185</v>
      </c>
      <c r="CO554" s="1372" t="s">
        <v>603</v>
      </c>
      <c r="CP554" s="1372" t="s">
        <v>1906</v>
      </c>
      <c r="CQ554" s="1372" t="s">
        <v>3186</v>
      </c>
      <c r="CR554" s="1372" t="s">
        <v>3186</v>
      </c>
      <c r="CS554" s="1372" t="s">
        <v>1908</v>
      </c>
      <c r="CT554" s="1372" t="s">
        <v>3036</v>
      </c>
      <c r="CU554" s="1372" t="s">
        <v>1910</v>
      </c>
      <c r="CV554" s="1376" t="s">
        <v>1911</v>
      </c>
    </row>
    <row r="555" spans="91:100">
      <c r="CM555" s="1373"/>
      <c r="CN555" s="1372" t="s">
        <v>3187</v>
      </c>
      <c r="CO555" s="1372" t="s">
        <v>603</v>
      </c>
      <c r="CP555" s="1372" t="s">
        <v>1906</v>
      </c>
      <c r="CQ555" s="1372" t="s">
        <v>3188</v>
      </c>
      <c r="CR555" s="1372" t="s">
        <v>3188</v>
      </c>
      <c r="CS555" s="1372" t="s">
        <v>2485</v>
      </c>
      <c r="CT555" s="1372" t="s">
        <v>2486</v>
      </c>
      <c r="CU555" s="1372" t="s">
        <v>2953</v>
      </c>
      <c r="CV555" s="1376" t="s">
        <v>2954</v>
      </c>
    </row>
    <row r="556" spans="91:100">
      <c r="CM556" s="1373"/>
      <c r="CN556" s="1372" t="s">
        <v>3189</v>
      </c>
      <c r="CO556" s="1372" t="s">
        <v>603</v>
      </c>
      <c r="CP556" s="1372" t="s">
        <v>1906</v>
      </c>
      <c r="CQ556" s="1372" t="s">
        <v>3190</v>
      </c>
      <c r="CR556" s="1372" t="s">
        <v>3190</v>
      </c>
      <c r="CS556" s="1372" t="s">
        <v>2485</v>
      </c>
      <c r="CT556" s="1372" t="s">
        <v>2486</v>
      </c>
      <c r="CU556" s="1372" t="s">
        <v>2953</v>
      </c>
      <c r="CV556" s="1376" t="s">
        <v>2954</v>
      </c>
    </row>
    <row r="557" spans="91:100">
      <c r="CM557" s="1373"/>
      <c r="CN557" s="1372" t="s">
        <v>3191</v>
      </c>
      <c r="CO557" s="1372" t="s">
        <v>603</v>
      </c>
      <c r="CP557" s="1372" t="s">
        <v>1906</v>
      </c>
      <c r="CQ557" s="1372" t="s">
        <v>3192</v>
      </c>
      <c r="CR557" s="1372" t="s">
        <v>3192</v>
      </c>
      <c r="CS557" s="1372" t="s">
        <v>2485</v>
      </c>
      <c r="CT557" s="1372" t="s">
        <v>2486</v>
      </c>
      <c r="CU557" s="1372" t="s">
        <v>2953</v>
      </c>
      <c r="CV557" s="1376" t="s">
        <v>2954</v>
      </c>
    </row>
    <row r="558" spans="91:100">
      <c r="CM558" s="1373"/>
      <c r="CN558" s="1372" t="s">
        <v>3193</v>
      </c>
      <c r="CO558" s="1372" t="s">
        <v>603</v>
      </c>
      <c r="CP558" s="1372" t="s">
        <v>1906</v>
      </c>
      <c r="CQ558" s="1372" t="s">
        <v>3194</v>
      </c>
      <c r="CR558" s="1372" t="s">
        <v>3194</v>
      </c>
      <c r="CS558" s="1372" t="s">
        <v>2485</v>
      </c>
      <c r="CT558" s="1372" t="s">
        <v>2486</v>
      </c>
      <c r="CU558" s="1372" t="s">
        <v>2953</v>
      </c>
      <c r="CV558" s="1376" t="s">
        <v>2954</v>
      </c>
    </row>
    <row r="559" spans="91:100">
      <c r="CM559" s="1373"/>
      <c r="CN559" s="1372" t="s">
        <v>3195</v>
      </c>
      <c r="CO559" s="1372" t="s">
        <v>603</v>
      </c>
      <c r="CP559" s="1372" t="s">
        <v>1906</v>
      </c>
      <c r="CQ559" s="1372" t="s">
        <v>3196</v>
      </c>
      <c r="CR559" s="1372" t="s">
        <v>3196</v>
      </c>
      <c r="CS559" s="1372" t="s">
        <v>2485</v>
      </c>
      <c r="CT559" s="1372" t="s">
        <v>2486</v>
      </c>
      <c r="CU559" s="1372" t="s">
        <v>2953</v>
      </c>
      <c r="CV559" s="1376" t="s">
        <v>2954</v>
      </c>
    </row>
    <row r="560" spans="91:100">
      <c r="CM560" s="1373"/>
      <c r="CN560" s="1372" t="s">
        <v>3197</v>
      </c>
      <c r="CO560" s="1372" t="s">
        <v>603</v>
      </c>
      <c r="CP560" s="1372" t="s">
        <v>1906</v>
      </c>
      <c r="CQ560" s="1372" t="s">
        <v>833</v>
      </c>
      <c r="CR560" s="1372" t="s">
        <v>833</v>
      </c>
      <c r="CS560" s="1372" t="s">
        <v>2485</v>
      </c>
      <c r="CT560" s="1372" t="s">
        <v>2486</v>
      </c>
      <c r="CU560" s="1372" t="s">
        <v>2953</v>
      </c>
      <c r="CV560" s="1376" t="s">
        <v>2954</v>
      </c>
    </row>
    <row r="561" spans="91:100">
      <c r="CM561" s="1373"/>
      <c r="CN561" s="1372" t="s">
        <v>3198</v>
      </c>
      <c r="CO561" s="1372" t="s">
        <v>603</v>
      </c>
      <c r="CP561" s="1372" t="s">
        <v>1906</v>
      </c>
      <c r="CQ561" s="1372" t="s">
        <v>3199</v>
      </c>
      <c r="CR561" s="1372" t="s">
        <v>3199</v>
      </c>
      <c r="CS561" s="1372" t="s">
        <v>2485</v>
      </c>
      <c r="CT561" s="1372" t="s">
        <v>2486</v>
      </c>
      <c r="CU561" s="1372" t="s">
        <v>2953</v>
      </c>
      <c r="CV561" s="1376" t="s">
        <v>2954</v>
      </c>
    </row>
    <row r="562" spans="91:100">
      <c r="CM562" s="1373"/>
      <c r="CN562" s="1372" t="s">
        <v>3200</v>
      </c>
      <c r="CO562" s="1372" t="s">
        <v>603</v>
      </c>
      <c r="CP562" s="1372" t="s">
        <v>1906</v>
      </c>
      <c r="CQ562" s="1372" t="s">
        <v>3201</v>
      </c>
      <c r="CR562" s="1372" t="s">
        <v>3201</v>
      </c>
      <c r="CS562" s="1372" t="s">
        <v>2485</v>
      </c>
      <c r="CT562" s="1372" t="s">
        <v>2486</v>
      </c>
      <c r="CU562" s="1372" t="s">
        <v>2953</v>
      </c>
      <c r="CV562" s="1376" t="s">
        <v>2954</v>
      </c>
    </row>
    <row r="563" spans="91:100">
      <c r="CM563" s="1373"/>
      <c r="CN563" s="1372" t="s">
        <v>3202</v>
      </c>
      <c r="CO563" s="1372" t="s">
        <v>603</v>
      </c>
      <c r="CP563" s="1372" t="s">
        <v>1906</v>
      </c>
      <c r="CQ563" s="1372" t="s">
        <v>3203</v>
      </c>
      <c r="CR563" s="1372" t="s">
        <v>3203</v>
      </c>
      <c r="CS563" s="1372" t="s">
        <v>2485</v>
      </c>
      <c r="CT563" s="1372" t="s">
        <v>2486</v>
      </c>
      <c r="CU563" s="1372" t="s">
        <v>2953</v>
      </c>
      <c r="CV563" s="1376" t="s">
        <v>2954</v>
      </c>
    </row>
    <row r="564" spans="91:100">
      <c r="CM564" s="1373"/>
      <c r="CN564" s="1372" t="s">
        <v>3204</v>
      </c>
      <c r="CO564" s="1372" t="s">
        <v>603</v>
      </c>
      <c r="CP564" s="1372" t="s">
        <v>1906</v>
      </c>
      <c r="CQ564" s="1372" t="s">
        <v>3205</v>
      </c>
      <c r="CR564" s="1372" t="s">
        <v>3205</v>
      </c>
      <c r="CS564" s="1372" t="s">
        <v>2485</v>
      </c>
      <c r="CT564" s="1372" t="s">
        <v>2486</v>
      </c>
      <c r="CU564" s="1372" t="s">
        <v>2953</v>
      </c>
      <c r="CV564" s="1376" t="s">
        <v>2954</v>
      </c>
    </row>
    <row r="565" spans="91:100">
      <c r="CM565" s="1373"/>
      <c r="CN565" s="1372" t="s">
        <v>3206</v>
      </c>
      <c r="CO565" s="1372" t="s">
        <v>603</v>
      </c>
      <c r="CP565" s="1372" t="s">
        <v>1906</v>
      </c>
      <c r="CQ565" s="1372" t="s">
        <v>3207</v>
      </c>
      <c r="CR565" s="1372" t="s">
        <v>3207</v>
      </c>
      <c r="CS565" s="1372" t="s">
        <v>2485</v>
      </c>
      <c r="CT565" s="1372" t="s">
        <v>2486</v>
      </c>
      <c r="CU565" s="1372" t="s">
        <v>2953</v>
      </c>
      <c r="CV565" s="1376" t="s">
        <v>2954</v>
      </c>
    </row>
    <row r="566" spans="91:100">
      <c r="CM566" s="1373"/>
      <c r="CN566" s="1372" t="s">
        <v>3208</v>
      </c>
      <c r="CO566" s="1372" t="s">
        <v>603</v>
      </c>
      <c r="CP566" s="1372" t="s">
        <v>1906</v>
      </c>
      <c r="CQ566" s="1372" t="s">
        <v>3209</v>
      </c>
      <c r="CR566" s="1372" t="s">
        <v>3209</v>
      </c>
      <c r="CS566" s="1372" t="s">
        <v>2485</v>
      </c>
      <c r="CT566" s="1372" t="s">
        <v>2486</v>
      </c>
      <c r="CU566" s="1372" t="s">
        <v>2953</v>
      </c>
      <c r="CV566" s="1376" t="s">
        <v>2954</v>
      </c>
    </row>
    <row r="567" spans="91:100">
      <c r="CM567" s="1373"/>
      <c r="CN567" s="1372" t="s">
        <v>3210</v>
      </c>
      <c r="CO567" s="1372" t="s">
        <v>603</v>
      </c>
      <c r="CP567" s="1372" t="s">
        <v>1906</v>
      </c>
      <c r="CQ567" s="1372" t="s">
        <v>3211</v>
      </c>
      <c r="CR567" s="1372" t="s">
        <v>3211</v>
      </c>
      <c r="CS567" s="1372" t="s">
        <v>2485</v>
      </c>
      <c r="CT567" s="1372" t="s">
        <v>2486</v>
      </c>
      <c r="CU567" s="1372" t="s">
        <v>2953</v>
      </c>
      <c r="CV567" s="1376" t="s">
        <v>2954</v>
      </c>
    </row>
    <row r="568" spans="91:100">
      <c r="CM568" s="1373"/>
      <c r="CN568" s="1372" t="s">
        <v>3212</v>
      </c>
      <c r="CO568" s="1372" t="s">
        <v>603</v>
      </c>
      <c r="CP568" s="1372" t="s">
        <v>1906</v>
      </c>
      <c r="CQ568" s="1372" t="s">
        <v>3213</v>
      </c>
      <c r="CR568" s="1372" t="s">
        <v>3213</v>
      </c>
      <c r="CS568" s="1372" t="s">
        <v>2485</v>
      </c>
      <c r="CT568" s="1372" t="s">
        <v>2486</v>
      </c>
      <c r="CU568" s="1372" t="s">
        <v>2953</v>
      </c>
      <c r="CV568" s="1376" t="s">
        <v>2954</v>
      </c>
    </row>
    <row r="569" spans="91:100">
      <c r="CM569" s="1373"/>
      <c r="CN569" s="1372" t="s">
        <v>3214</v>
      </c>
      <c r="CO569" s="1372" t="s">
        <v>603</v>
      </c>
      <c r="CP569" s="1372" t="s">
        <v>1906</v>
      </c>
      <c r="CQ569" s="1372" t="s">
        <v>3215</v>
      </c>
      <c r="CR569" s="1372" t="s">
        <v>3215</v>
      </c>
      <c r="CS569" s="1372" t="s">
        <v>2485</v>
      </c>
      <c r="CT569" s="1372" t="s">
        <v>2486</v>
      </c>
      <c r="CU569" s="1372" t="s">
        <v>2953</v>
      </c>
      <c r="CV569" s="1376" t="s">
        <v>2954</v>
      </c>
    </row>
    <row r="570" spans="91:100">
      <c r="CM570" s="1373"/>
      <c r="CN570" s="1372" t="s">
        <v>3216</v>
      </c>
      <c r="CO570" s="1372" t="s">
        <v>603</v>
      </c>
      <c r="CP570" s="1372" t="s">
        <v>1906</v>
      </c>
      <c r="CQ570" s="1372" t="s">
        <v>3217</v>
      </c>
      <c r="CR570" s="1372" t="s">
        <v>3217</v>
      </c>
      <c r="CS570" s="1372" t="s">
        <v>2485</v>
      </c>
      <c r="CT570" s="1372" t="s">
        <v>2486</v>
      </c>
      <c r="CU570" s="1372" t="s">
        <v>2953</v>
      </c>
      <c r="CV570" s="1376" t="s">
        <v>2954</v>
      </c>
    </row>
    <row r="571" spans="91:100">
      <c r="CM571" s="1373"/>
      <c r="CN571" s="1372" t="s">
        <v>3218</v>
      </c>
      <c r="CO571" s="1372" t="s">
        <v>603</v>
      </c>
      <c r="CP571" s="1372" t="s">
        <v>1906</v>
      </c>
      <c r="CQ571" s="1372" t="s">
        <v>3219</v>
      </c>
      <c r="CR571" s="1372" t="s">
        <v>3219</v>
      </c>
      <c r="CS571" s="1372" t="s">
        <v>2485</v>
      </c>
      <c r="CT571" s="1372" t="s">
        <v>2486</v>
      </c>
      <c r="CU571" s="1372" t="s">
        <v>2953</v>
      </c>
      <c r="CV571" s="1376" t="s">
        <v>2954</v>
      </c>
    </row>
    <row r="572" spans="91:100">
      <c r="CM572" s="1373"/>
      <c r="CN572" s="1372" t="s">
        <v>3220</v>
      </c>
      <c r="CO572" s="1372" t="s">
        <v>603</v>
      </c>
      <c r="CP572" s="1372" t="s">
        <v>1906</v>
      </c>
      <c r="CQ572" s="1372" t="s">
        <v>3221</v>
      </c>
      <c r="CR572" s="1372" t="s">
        <v>3221</v>
      </c>
      <c r="CS572" s="1372" t="s">
        <v>2485</v>
      </c>
      <c r="CT572" s="1372" t="s">
        <v>2486</v>
      </c>
      <c r="CU572" s="1372" t="s">
        <v>2953</v>
      </c>
      <c r="CV572" s="1376" t="s">
        <v>2954</v>
      </c>
    </row>
    <row r="573" spans="91:100">
      <c r="CM573" s="1373"/>
      <c r="CN573" s="1372" t="s">
        <v>3222</v>
      </c>
      <c r="CO573" s="1372" t="s">
        <v>603</v>
      </c>
      <c r="CP573" s="1372" t="s">
        <v>1906</v>
      </c>
      <c r="CQ573" s="1372" t="s">
        <v>3223</v>
      </c>
      <c r="CR573" s="1372" t="s">
        <v>3223</v>
      </c>
      <c r="CS573" s="1372" t="s">
        <v>2485</v>
      </c>
      <c r="CT573" s="1372" t="s">
        <v>2486</v>
      </c>
      <c r="CU573" s="1372" t="s">
        <v>2953</v>
      </c>
      <c r="CV573" s="1376" t="s">
        <v>2954</v>
      </c>
    </row>
    <row r="574" spans="91:100">
      <c r="CM574" s="1373"/>
      <c r="CN574" s="1372" t="s">
        <v>3224</v>
      </c>
      <c r="CO574" s="1372" t="s">
        <v>603</v>
      </c>
      <c r="CP574" s="1372" t="s">
        <v>1906</v>
      </c>
      <c r="CQ574" s="1372" t="s">
        <v>3225</v>
      </c>
      <c r="CR574" s="1372" t="s">
        <v>3225</v>
      </c>
      <c r="CS574" s="1372" t="s">
        <v>2485</v>
      </c>
      <c r="CT574" s="1372" t="s">
        <v>2486</v>
      </c>
      <c r="CU574" s="1372" t="s">
        <v>2953</v>
      </c>
      <c r="CV574" s="1376" t="s">
        <v>2954</v>
      </c>
    </row>
    <row r="575" spans="91:100">
      <c r="CM575" s="1373"/>
      <c r="CN575" s="1372" t="s">
        <v>3226</v>
      </c>
      <c r="CO575" s="1372" t="s">
        <v>603</v>
      </c>
      <c r="CP575" s="1372" t="s">
        <v>1906</v>
      </c>
      <c r="CQ575" s="1372" t="s">
        <v>3227</v>
      </c>
      <c r="CR575" s="1372" t="s">
        <v>3227</v>
      </c>
      <c r="CS575" s="1372" t="s">
        <v>2485</v>
      </c>
      <c r="CT575" s="1372" t="s">
        <v>2486</v>
      </c>
      <c r="CU575" s="1372" t="s">
        <v>2953</v>
      </c>
      <c r="CV575" s="1376" t="s">
        <v>2954</v>
      </c>
    </row>
    <row r="576" spans="91:100">
      <c r="CM576" s="1373"/>
      <c r="CN576" s="1372" t="s">
        <v>3228</v>
      </c>
      <c r="CO576" s="1372" t="s">
        <v>603</v>
      </c>
      <c r="CP576" s="1372" t="s">
        <v>1906</v>
      </c>
      <c r="CQ576" s="1372" t="s">
        <v>3229</v>
      </c>
      <c r="CR576" s="1372" t="s">
        <v>3229</v>
      </c>
      <c r="CS576" s="1372" t="s">
        <v>2485</v>
      </c>
      <c r="CT576" s="1372" t="s">
        <v>2486</v>
      </c>
      <c r="CU576" s="1372" t="s">
        <v>2953</v>
      </c>
      <c r="CV576" s="1376" t="s">
        <v>2954</v>
      </c>
    </row>
    <row r="577" spans="91:100">
      <c r="CM577" s="1373"/>
      <c r="CN577" s="1372" t="s">
        <v>3230</v>
      </c>
      <c r="CO577" s="1372" t="s">
        <v>603</v>
      </c>
      <c r="CP577" s="1372" t="s">
        <v>1906</v>
      </c>
      <c r="CQ577" s="1372" t="s">
        <v>3231</v>
      </c>
      <c r="CR577" s="1372" t="s">
        <v>3231</v>
      </c>
      <c r="CS577" s="1372" t="s">
        <v>2485</v>
      </c>
      <c r="CT577" s="1372" t="s">
        <v>2486</v>
      </c>
      <c r="CU577" s="1372" t="s">
        <v>2953</v>
      </c>
      <c r="CV577" s="1376" t="s">
        <v>2954</v>
      </c>
    </row>
    <row r="578" spans="91:100">
      <c r="CM578" s="1373"/>
      <c r="CN578" s="1372" t="s">
        <v>3232</v>
      </c>
      <c r="CO578" s="1372" t="s">
        <v>603</v>
      </c>
      <c r="CP578" s="1372" t="s">
        <v>1906</v>
      </c>
      <c r="CQ578" s="1372" t="s">
        <v>3233</v>
      </c>
      <c r="CR578" s="1372" t="s">
        <v>3233</v>
      </c>
      <c r="CS578" s="1372" t="s">
        <v>2485</v>
      </c>
      <c r="CT578" s="1372" t="s">
        <v>2486</v>
      </c>
      <c r="CU578" s="1372" t="s">
        <v>2953</v>
      </c>
      <c r="CV578" s="1376" t="s">
        <v>2954</v>
      </c>
    </row>
    <row r="579" spans="91:100">
      <c r="CM579" s="1373"/>
      <c r="CN579" s="1372" t="s">
        <v>3234</v>
      </c>
      <c r="CO579" s="1372" t="s">
        <v>603</v>
      </c>
      <c r="CP579" s="1372" t="s">
        <v>1906</v>
      </c>
      <c r="CQ579" s="1372" t="s">
        <v>3235</v>
      </c>
      <c r="CR579" s="1372" t="s">
        <v>3235</v>
      </c>
      <c r="CS579" s="1372" t="s">
        <v>2485</v>
      </c>
      <c r="CT579" s="1372" t="s">
        <v>2486</v>
      </c>
      <c r="CU579" s="1372" t="s">
        <v>2953</v>
      </c>
      <c r="CV579" s="1376" t="s">
        <v>2954</v>
      </c>
    </row>
    <row r="580" spans="91:100">
      <c r="CM580" s="1373"/>
      <c r="CN580" s="1372" t="s">
        <v>3236</v>
      </c>
      <c r="CO580" s="1372" t="s">
        <v>603</v>
      </c>
      <c r="CP580" s="1372" t="s">
        <v>1906</v>
      </c>
      <c r="CQ580" s="1372" t="s">
        <v>3237</v>
      </c>
      <c r="CR580" s="1372" t="s">
        <v>3237</v>
      </c>
      <c r="CS580" s="1372" t="s">
        <v>2485</v>
      </c>
      <c r="CT580" s="1372" t="s">
        <v>2486</v>
      </c>
      <c r="CU580" s="1372" t="s">
        <v>2953</v>
      </c>
      <c r="CV580" s="1376" t="s">
        <v>2954</v>
      </c>
    </row>
    <row r="581" spans="91:100">
      <c r="CM581" s="1373"/>
      <c r="CN581" s="1372" t="s">
        <v>3238</v>
      </c>
      <c r="CO581" s="1372" t="s">
        <v>603</v>
      </c>
      <c r="CP581" s="1372" t="s">
        <v>1906</v>
      </c>
      <c r="CQ581" s="1372" t="s">
        <v>3239</v>
      </c>
      <c r="CR581" s="1372" t="s">
        <v>3239</v>
      </c>
      <c r="CS581" s="1372" t="s">
        <v>2485</v>
      </c>
      <c r="CT581" s="1372" t="s">
        <v>2486</v>
      </c>
      <c r="CU581" s="1372" t="s">
        <v>2953</v>
      </c>
      <c r="CV581" s="1376" t="s">
        <v>2954</v>
      </c>
    </row>
    <row r="582" spans="91:100">
      <c r="CM582" s="1373"/>
      <c r="CN582" s="1372" t="s">
        <v>3240</v>
      </c>
      <c r="CO582" s="1372" t="s">
        <v>603</v>
      </c>
      <c r="CP582" s="1372" t="s">
        <v>1906</v>
      </c>
      <c r="CQ582" s="1372" t="s">
        <v>3241</v>
      </c>
      <c r="CR582" s="1372" t="s">
        <v>3241</v>
      </c>
      <c r="CS582" s="1372" t="s">
        <v>2485</v>
      </c>
      <c r="CT582" s="1372" t="s">
        <v>2486</v>
      </c>
      <c r="CU582" s="1372" t="s">
        <v>2953</v>
      </c>
      <c r="CV582" s="1376" t="s">
        <v>2954</v>
      </c>
    </row>
    <row r="583" spans="91:100">
      <c r="CM583" s="1373"/>
      <c r="CN583" s="1372" t="s">
        <v>3242</v>
      </c>
      <c r="CO583" s="1372" t="s">
        <v>603</v>
      </c>
      <c r="CP583" s="1372" t="s">
        <v>1906</v>
      </c>
      <c r="CQ583" s="1372" t="s">
        <v>3243</v>
      </c>
      <c r="CR583" s="1372" t="s">
        <v>3243</v>
      </c>
      <c r="CS583" s="1372" t="s">
        <v>2485</v>
      </c>
      <c r="CT583" s="1372" t="s">
        <v>2486</v>
      </c>
      <c r="CU583" s="1372" t="s">
        <v>2953</v>
      </c>
      <c r="CV583" s="1376" t="s">
        <v>2954</v>
      </c>
    </row>
    <row r="584" spans="91:100">
      <c r="CM584" s="1373"/>
      <c r="CN584" s="1372" t="s">
        <v>3244</v>
      </c>
      <c r="CO584" s="1372" t="s">
        <v>603</v>
      </c>
      <c r="CP584" s="1372" t="s">
        <v>1906</v>
      </c>
      <c r="CQ584" s="1372" t="s">
        <v>3245</v>
      </c>
      <c r="CR584" s="1372" t="s">
        <v>3245</v>
      </c>
      <c r="CS584" s="1372" t="s">
        <v>2485</v>
      </c>
      <c r="CT584" s="1372" t="s">
        <v>2486</v>
      </c>
      <c r="CU584" s="1372" t="s">
        <v>2953</v>
      </c>
      <c r="CV584" s="1376" t="s">
        <v>2954</v>
      </c>
    </row>
    <row r="585" spans="91:100">
      <c r="CM585" s="1373"/>
      <c r="CN585" s="1372" t="s">
        <v>3246</v>
      </c>
      <c r="CO585" s="1372" t="s">
        <v>603</v>
      </c>
      <c r="CP585" s="1372" t="s">
        <v>1906</v>
      </c>
      <c r="CQ585" s="1372" t="s">
        <v>3247</v>
      </c>
      <c r="CR585" s="1372" t="s">
        <v>3247</v>
      </c>
      <c r="CS585" s="1372" t="s">
        <v>2485</v>
      </c>
      <c r="CT585" s="1372" t="s">
        <v>2486</v>
      </c>
      <c r="CU585" s="1372" t="s">
        <v>2953</v>
      </c>
      <c r="CV585" s="1376" t="s">
        <v>2954</v>
      </c>
    </row>
    <row r="586" spans="91:100">
      <c r="CM586" s="1373"/>
      <c r="CN586" s="1372" t="s">
        <v>3248</v>
      </c>
      <c r="CO586" s="1372" t="s">
        <v>603</v>
      </c>
      <c r="CP586" s="1372" t="s">
        <v>1906</v>
      </c>
      <c r="CQ586" s="1372" t="s">
        <v>3249</v>
      </c>
      <c r="CR586" s="1372" t="s">
        <v>3249</v>
      </c>
      <c r="CS586" s="1372" t="s">
        <v>2485</v>
      </c>
      <c r="CT586" s="1372" t="s">
        <v>2486</v>
      </c>
      <c r="CU586" s="1372" t="s">
        <v>2953</v>
      </c>
      <c r="CV586" s="1376" t="s">
        <v>2954</v>
      </c>
    </row>
    <row r="587" spans="91:100">
      <c r="CM587" s="1373"/>
      <c r="CN587" s="1372" t="s">
        <v>3250</v>
      </c>
      <c r="CO587" s="1372" t="s">
        <v>603</v>
      </c>
      <c r="CP587" s="1372" t="s">
        <v>1906</v>
      </c>
      <c r="CQ587" s="1372" t="s">
        <v>3251</v>
      </c>
      <c r="CR587" s="1372" t="s">
        <v>3251</v>
      </c>
      <c r="CS587" s="1372" t="s">
        <v>2485</v>
      </c>
      <c r="CT587" s="1372" t="s">
        <v>2486</v>
      </c>
      <c r="CU587" s="1372" t="s">
        <v>2953</v>
      </c>
      <c r="CV587" s="1376" t="s">
        <v>2954</v>
      </c>
    </row>
    <row r="588" spans="91:100">
      <c r="CM588" s="1373"/>
      <c r="CN588" s="1372" t="s">
        <v>3252</v>
      </c>
      <c r="CO588" s="1372" t="s">
        <v>603</v>
      </c>
      <c r="CP588" s="1372" t="s">
        <v>1906</v>
      </c>
      <c r="CQ588" s="1372" t="s">
        <v>3253</v>
      </c>
      <c r="CR588" s="1372" t="s">
        <v>3253</v>
      </c>
      <c r="CS588" s="1372" t="s">
        <v>2485</v>
      </c>
      <c r="CT588" s="1372" t="s">
        <v>2486</v>
      </c>
      <c r="CU588" s="1372" t="s">
        <v>2953</v>
      </c>
      <c r="CV588" s="1376" t="s">
        <v>2954</v>
      </c>
    </row>
    <row r="589" spans="91:100">
      <c r="CM589" s="1373"/>
      <c r="CN589" s="1372" t="s">
        <v>3254</v>
      </c>
      <c r="CO589" s="1372" t="s">
        <v>603</v>
      </c>
      <c r="CP589" s="1372" t="s">
        <v>1906</v>
      </c>
      <c r="CQ589" s="1372" t="s">
        <v>3255</v>
      </c>
      <c r="CR589" s="1372" t="s">
        <v>3255</v>
      </c>
      <c r="CS589" s="1372" t="s">
        <v>2485</v>
      </c>
      <c r="CT589" s="1372" t="s">
        <v>2486</v>
      </c>
      <c r="CU589" s="1372" t="s">
        <v>2953</v>
      </c>
      <c r="CV589" s="1376" t="s">
        <v>2954</v>
      </c>
    </row>
    <row r="590" spans="91:100">
      <c r="CM590" s="1373"/>
      <c r="CN590" s="1372" t="s">
        <v>3256</v>
      </c>
      <c r="CO590" s="1372" t="s">
        <v>603</v>
      </c>
      <c r="CP590" s="1372" t="s">
        <v>1906</v>
      </c>
      <c r="CQ590" s="1372" t="s">
        <v>3257</v>
      </c>
      <c r="CR590" s="1372" t="s">
        <v>3257</v>
      </c>
      <c r="CS590" s="1372" t="s">
        <v>2485</v>
      </c>
      <c r="CT590" s="1372" t="s">
        <v>2486</v>
      </c>
      <c r="CU590" s="1372" t="s">
        <v>2953</v>
      </c>
      <c r="CV590" s="1376" t="s">
        <v>2954</v>
      </c>
    </row>
    <row r="591" spans="91:100">
      <c r="CM591" s="1373"/>
      <c r="CN591" s="1372" t="s">
        <v>3258</v>
      </c>
      <c r="CO591" s="1372" t="s">
        <v>603</v>
      </c>
      <c r="CP591" s="1372" t="s">
        <v>1906</v>
      </c>
      <c r="CQ591" s="1372" t="s">
        <v>3259</v>
      </c>
      <c r="CR591" s="1372" t="s">
        <v>3259</v>
      </c>
      <c r="CS591" s="1372" t="s">
        <v>2485</v>
      </c>
      <c r="CT591" s="1372" t="s">
        <v>2486</v>
      </c>
      <c r="CU591" s="1372" t="s">
        <v>2953</v>
      </c>
      <c r="CV591" s="1376" t="s">
        <v>2954</v>
      </c>
    </row>
    <row r="592" spans="91:100">
      <c r="CM592" s="1373"/>
      <c r="CN592" s="1372" t="s">
        <v>3260</v>
      </c>
      <c r="CO592" s="1372" t="s">
        <v>603</v>
      </c>
      <c r="CP592" s="1372" t="s">
        <v>1906</v>
      </c>
      <c r="CQ592" s="1372" t="s">
        <v>3261</v>
      </c>
      <c r="CR592" s="1372" t="s">
        <v>3261</v>
      </c>
      <c r="CS592" s="1372" t="s">
        <v>2485</v>
      </c>
      <c r="CT592" s="1372" t="s">
        <v>2486</v>
      </c>
      <c r="CU592" s="1372" t="s">
        <v>2953</v>
      </c>
      <c r="CV592" s="1376" t="s">
        <v>2954</v>
      </c>
    </row>
    <row r="593" spans="91:100">
      <c r="CM593" s="1373"/>
      <c r="CN593" s="1372" t="s">
        <v>3262</v>
      </c>
      <c r="CO593" s="1372" t="s">
        <v>603</v>
      </c>
      <c r="CP593" s="1372" t="s">
        <v>1906</v>
      </c>
      <c r="CQ593" s="1372" t="s">
        <v>3263</v>
      </c>
      <c r="CR593" s="1372" t="s">
        <v>3263</v>
      </c>
      <c r="CS593" s="1372" t="s">
        <v>2485</v>
      </c>
      <c r="CT593" s="1372" t="s">
        <v>2486</v>
      </c>
      <c r="CU593" s="1372" t="s">
        <v>2953</v>
      </c>
      <c r="CV593" s="1376" t="s">
        <v>2954</v>
      </c>
    </row>
    <row r="594" spans="91:100">
      <c r="CM594" s="1373"/>
      <c r="CN594" s="1372" t="s">
        <v>3264</v>
      </c>
      <c r="CO594" s="1372" t="s">
        <v>603</v>
      </c>
      <c r="CP594" s="1372" t="s">
        <v>1906</v>
      </c>
      <c r="CQ594" s="1372" t="s">
        <v>3265</v>
      </c>
      <c r="CR594" s="1372" t="s">
        <v>3265</v>
      </c>
      <c r="CS594" s="1372" t="s">
        <v>2485</v>
      </c>
      <c r="CT594" s="1372" t="s">
        <v>2486</v>
      </c>
      <c r="CU594" s="1372" t="s">
        <v>2953</v>
      </c>
      <c r="CV594" s="1376" t="s">
        <v>2954</v>
      </c>
    </row>
    <row r="595" spans="91:100">
      <c r="CM595" s="1373"/>
      <c r="CN595" s="1372" t="s">
        <v>3266</v>
      </c>
      <c r="CO595" s="1372" t="s">
        <v>603</v>
      </c>
      <c r="CP595" s="1372" t="s">
        <v>1906</v>
      </c>
      <c r="CQ595" s="1372" t="s">
        <v>3267</v>
      </c>
      <c r="CR595" s="1372" t="s">
        <v>3267</v>
      </c>
      <c r="CS595" s="1372" t="s">
        <v>1908</v>
      </c>
      <c r="CT595" s="1372" t="s">
        <v>3036</v>
      </c>
      <c r="CU595" s="1372" t="s">
        <v>1910</v>
      </c>
      <c r="CV595" s="1376" t="s">
        <v>1911</v>
      </c>
    </row>
    <row r="596" spans="91:100">
      <c r="CM596" s="1373"/>
      <c r="CN596" s="1372" t="s">
        <v>3268</v>
      </c>
      <c r="CO596" s="1372" t="s">
        <v>603</v>
      </c>
      <c r="CP596" s="1372" t="s">
        <v>1906</v>
      </c>
      <c r="CQ596" s="1372" t="s">
        <v>3269</v>
      </c>
      <c r="CR596" s="1372" t="s">
        <v>3269</v>
      </c>
      <c r="CS596" s="1372" t="s">
        <v>2485</v>
      </c>
      <c r="CT596" s="1372" t="s">
        <v>2486</v>
      </c>
      <c r="CU596" s="1372" t="s">
        <v>2953</v>
      </c>
      <c r="CV596" s="1376" t="s">
        <v>2954</v>
      </c>
    </row>
    <row r="597" spans="91:100">
      <c r="CM597" s="1373"/>
      <c r="CN597" s="1372" t="s">
        <v>3270</v>
      </c>
      <c r="CO597" s="1372" t="s">
        <v>603</v>
      </c>
      <c r="CP597" s="1372" t="s">
        <v>1906</v>
      </c>
      <c r="CQ597" s="1372" t="s">
        <v>3271</v>
      </c>
      <c r="CR597" s="1372" t="s">
        <v>3271</v>
      </c>
      <c r="CS597" s="1372" t="s">
        <v>2485</v>
      </c>
      <c r="CT597" s="1372" t="s">
        <v>2486</v>
      </c>
      <c r="CU597" s="1372" t="s">
        <v>2953</v>
      </c>
      <c r="CV597" s="1376" t="s">
        <v>2954</v>
      </c>
    </row>
    <row r="598" spans="91:100">
      <c r="CM598" s="1373"/>
      <c r="CN598" s="1372" t="s">
        <v>3272</v>
      </c>
      <c r="CO598" s="1372" t="s">
        <v>603</v>
      </c>
      <c r="CP598" s="1372" t="s">
        <v>1906</v>
      </c>
      <c r="CQ598" s="1372" t="s">
        <v>3273</v>
      </c>
      <c r="CR598" s="1372" t="s">
        <v>3273</v>
      </c>
      <c r="CS598" s="1372" t="s">
        <v>2485</v>
      </c>
      <c r="CT598" s="1372" t="s">
        <v>2486</v>
      </c>
      <c r="CU598" s="1372" t="s">
        <v>2953</v>
      </c>
      <c r="CV598" s="1376" t="s">
        <v>2954</v>
      </c>
    </row>
    <row r="599" spans="91:100">
      <c r="CM599" s="1373"/>
      <c r="CN599" s="1372" t="s">
        <v>3274</v>
      </c>
      <c r="CO599" s="1372" t="s">
        <v>603</v>
      </c>
      <c r="CP599" s="1372" t="s">
        <v>1906</v>
      </c>
      <c r="CQ599" s="1372" t="s">
        <v>3275</v>
      </c>
      <c r="CR599" s="1372" t="s">
        <v>3275</v>
      </c>
      <c r="CS599" s="1372" t="s">
        <v>2485</v>
      </c>
      <c r="CT599" s="1372" t="s">
        <v>2486</v>
      </c>
      <c r="CU599" s="1372" t="s">
        <v>2953</v>
      </c>
      <c r="CV599" s="1376" t="s">
        <v>2954</v>
      </c>
    </row>
    <row r="600" spans="91:100">
      <c r="CM600" s="1373"/>
      <c r="CN600" s="1372" t="s">
        <v>3276</v>
      </c>
      <c r="CO600" s="1372" t="s">
        <v>603</v>
      </c>
      <c r="CP600" s="1372" t="s">
        <v>1906</v>
      </c>
      <c r="CQ600" s="1372" t="s">
        <v>3277</v>
      </c>
      <c r="CR600" s="1372" t="s">
        <v>3277</v>
      </c>
      <c r="CS600" s="1372" t="s">
        <v>2485</v>
      </c>
      <c r="CT600" s="1372" t="s">
        <v>2486</v>
      </c>
      <c r="CU600" s="1372" t="s">
        <v>2953</v>
      </c>
      <c r="CV600" s="1376" t="s">
        <v>2954</v>
      </c>
    </row>
    <row r="601" spans="91:100">
      <c r="CM601" s="1373"/>
      <c r="CN601" s="1372" t="s">
        <v>3278</v>
      </c>
      <c r="CO601" s="1372" t="s">
        <v>603</v>
      </c>
      <c r="CP601" s="1372" t="s">
        <v>1906</v>
      </c>
      <c r="CQ601" s="1372" t="s">
        <v>3279</v>
      </c>
      <c r="CR601" s="1372" t="s">
        <v>3279</v>
      </c>
      <c r="CS601" s="1372" t="s">
        <v>2485</v>
      </c>
      <c r="CT601" s="1372" t="s">
        <v>2486</v>
      </c>
      <c r="CU601" s="1372" t="s">
        <v>2953</v>
      </c>
      <c r="CV601" s="1376" t="s">
        <v>2954</v>
      </c>
    </row>
    <row r="602" spans="91:100">
      <c r="CM602" s="1373"/>
      <c r="CN602" s="1372" t="s">
        <v>3280</v>
      </c>
      <c r="CO602" s="1372" t="s">
        <v>603</v>
      </c>
      <c r="CP602" s="1372" t="s">
        <v>1906</v>
      </c>
      <c r="CQ602" s="1372" t="s">
        <v>3281</v>
      </c>
      <c r="CR602" s="1372" t="s">
        <v>3281</v>
      </c>
      <c r="CS602" s="1372" t="s">
        <v>2485</v>
      </c>
      <c r="CT602" s="1372" t="s">
        <v>2486</v>
      </c>
      <c r="CU602" s="1372" t="s">
        <v>2953</v>
      </c>
      <c r="CV602" s="1376" t="s">
        <v>2954</v>
      </c>
    </row>
    <row r="603" spans="91:100">
      <c r="CM603" s="1373"/>
      <c r="CN603" s="1372" t="s">
        <v>3282</v>
      </c>
      <c r="CO603" s="1372" t="s">
        <v>603</v>
      </c>
      <c r="CP603" s="1372" t="s">
        <v>1906</v>
      </c>
      <c r="CQ603" s="1372" t="s">
        <v>3283</v>
      </c>
      <c r="CR603" s="1372" t="s">
        <v>3283</v>
      </c>
      <c r="CS603" s="1372" t="s">
        <v>2485</v>
      </c>
      <c r="CT603" s="1372" t="s">
        <v>2486</v>
      </c>
      <c r="CU603" s="1372" t="s">
        <v>2953</v>
      </c>
      <c r="CV603" s="1376" t="s">
        <v>2954</v>
      </c>
    </row>
    <row r="604" spans="91:100">
      <c r="CM604" s="1373"/>
      <c r="CN604" s="1372" t="s">
        <v>3284</v>
      </c>
      <c r="CO604" s="1372" t="s">
        <v>603</v>
      </c>
      <c r="CP604" s="1372" t="s">
        <v>1906</v>
      </c>
      <c r="CQ604" s="1372" t="s">
        <v>3285</v>
      </c>
      <c r="CR604" s="1372" t="s">
        <v>3285</v>
      </c>
      <c r="CS604" s="1372" t="s">
        <v>2485</v>
      </c>
      <c r="CT604" s="1372" t="s">
        <v>2486</v>
      </c>
      <c r="CU604" s="1372" t="s">
        <v>2953</v>
      </c>
      <c r="CV604" s="1376" t="s">
        <v>2954</v>
      </c>
    </row>
    <row r="605" spans="91:100">
      <c r="CM605" s="1373"/>
      <c r="CN605" s="1372" t="s">
        <v>3286</v>
      </c>
      <c r="CO605" s="1372" t="s">
        <v>603</v>
      </c>
      <c r="CP605" s="1372" t="s">
        <v>1906</v>
      </c>
      <c r="CQ605" s="1372" t="s">
        <v>3287</v>
      </c>
      <c r="CR605" s="1372" t="s">
        <v>3287</v>
      </c>
      <c r="CS605" s="1372" t="s">
        <v>2485</v>
      </c>
      <c r="CT605" s="1372" t="s">
        <v>2486</v>
      </c>
      <c r="CU605" s="1372" t="s">
        <v>2953</v>
      </c>
      <c r="CV605" s="1376" t="s">
        <v>2954</v>
      </c>
    </row>
    <row r="606" spans="91:100">
      <c r="CM606" s="1373"/>
      <c r="CN606" s="1372" t="s">
        <v>3288</v>
      </c>
      <c r="CO606" s="1372" t="s">
        <v>603</v>
      </c>
      <c r="CP606" s="1372" t="s">
        <v>1906</v>
      </c>
      <c r="CQ606" s="1372" t="s">
        <v>3289</v>
      </c>
      <c r="CR606" s="1372" t="s">
        <v>3289</v>
      </c>
      <c r="CS606" s="1372" t="s">
        <v>2485</v>
      </c>
      <c r="CT606" s="1372" t="s">
        <v>2486</v>
      </c>
      <c r="CU606" s="1372" t="s">
        <v>2953</v>
      </c>
      <c r="CV606" s="1376" t="s">
        <v>2954</v>
      </c>
    </row>
    <row r="607" spans="91:100">
      <c r="CM607" s="1373"/>
      <c r="CN607" s="1372" t="s">
        <v>3290</v>
      </c>
      <c r="CO607" s="1372" t="s">
        <v>603</v>
      </c>
      <c r="CP607" s="1372" t="s">
        <v>1906</v>
      </c>
      <c r="CQ607" s="1372" t="s">
        <v>3291</v>
      </c>
      <c r="CR607" s="1372" t="s">
        <v>3291</v>
      </c>
      <c r="CS607" s="1372" t="s">
        <v>2485</v>
      </c>
      <c r="CT607" s="1372" t="s">
        <v>2486</v>
      </c>
      <c r="CU607" s="1372" t="s">
        <v>2953</v>
      </c>
      <c r="CV607" s="1376" t="s">
        <v>2954</v>
      </c>
    </row>
    <row r="608" spans="91:100">
      <c r="CM608" s="1373"/>
      <c r="CN608" s="1372" t="s">
        <v>3292</v>
      </c>
      <c r="CO608" s="1372" t="s">
        <v>603</v>
      </c>
      <c r="CP608" s="1372" t="s">
        <v>1906</v>
      </c>
      <c r="CQ608" s="1372" t="s">
        <v>3293</v>
      </c>
      <c r="CR608" s="1372" t="s">
        <v>3293</v>
      </c>
      <c r="CS608" s="1372" t="s">
        <v>2485</v>
      </c>
      <c r="CT608" s="1372" t="s">
        <v>2486</v>
      </c>
      <c r="CU608" s="1372" t="s">
        <v>2953</v>
      </c>
      <c r="CV608" s="1376" t="s">
        <v>2954</v>
      </c>
    </row>
    <row r="609" spans="91:100">
      <c r="CM609" s="1373"/>
      <c r="CN609" s="1372" t="s">
        <v>3294</v>
      </c>
      <c r="CO609" s="1372" t="s">
        <v>603</v>
      </c>
      <c r="CP609" s="1372" t="s">
        <v>1906</v>
      </c>
      <c r="CQ609" s="1372" t="s">
        <v>3295</v>
      </c>
      <c r="CR609" s="1372" t="s">
        <v>3295</v>
      </c>
      <c r="CS609" s="1372" t="s">
        <v>2485</v>
      </c>
      <c r="CT609" s="1372" t="s">
        <v>2486</v>
      </c>
      <c r="CU609" s="1372" t="s">
        <v>2953</v>
      </c>
      <c r="CV609" s="1376" t="s">
        <v>2954</v>
      </c>
    </row>
    <row r="610" spans="91:100">
      <c r="CM610" s="1373"/>
      <c r="CN610" s="1372" t="s">
        <v>3296</v>
      </c>
      <c r="CO610" s="1372" t="s">
        <v>603</v>
      </c>
      <c r="CP610" s="1372" t="s">
        <v>1906</v>
      </c>
      <c r="CQ610" s="1372" t="s">
        <v>3297</v>
      </c>
      <c r="CR610" s="1372" t="s">
        <v>3297</v>
      </c>
      <c r="CS610" s="1372" t="s">
        <v>2485</v>
      </c>
      <c r="CT610" s="1372" t="s">
        <v>2486</v>
      </c>
      <c r="CU610" s="1372" t="s">
        <v>2953</v>
      </c>
      <c r="CV610" s="1376" t="s">
        <v>2954</v>
      </c>
    </row>
    <row r="611" spans="91:100">
      <c r="CM611" s="1373"/>
      <c r="CN611" s="1372" t="s">
        <v>3298</v>
      </c>
      <c r="CO611" s="1372" t="s">
        <v>603</v>
      </c>
      <c r="CP611" s="1372" t="s">
        <v>1906</v>
      </c>
      <c r="CQ611" s="1372" t="s">
        <v>3299</v>
      </c>
      <c r="CR611" s="1372" t="s">
        <v>3299</v>
      </c>
      <c r="CS611" s="1372" t="s">
        <v>2485</v>
      </c>
      <c r="CT611" s="1372" t="s">
        <v>2486</v>
      </c>
      <c r="CU611" s="1372" t="s">
        <v>2953</v>
      </c>
      <c r="CV611" s="1376" t="s">
        <v>2954</v>
      </c>
    </row>
    <row r="612" spans="91:100">
      <c r="CM612" s="1373"/>
      <c r="CN612" s="1372" t="s">
        <v>3300</v>
      </c>
      <c r="CO612" s="1372" t="s">
        <v>603</v>
      </c>
      <c r="CP612" s="1372" t="s">
        <v>1906</v>
      </c>
      <c r="CQ612" s="1372" t="s">
        <v>834</v>
      </c>
      <c r="CR612" s="1372" t="s">
        <v>834</v>
      </c>
      <c r="CS612" s="1372" t="s">
        <v>1980</v>
      </c>
      <c r="CT612" s="1372" t="s">
        <v>1981</v>
      </c>
      <c r="CU612" s="1372" t="s">
        <v>1910</v>
      </c>
      <c r="CV612" s="1376" t="s">
        <v>1982</v>
      </c>
    </row>
    <row r="613" spans="91:100">
      <c r="CM613" s="1373"/>
      <c r="CN613" s="1372" t="s">
        <v>3301</v>
      </c>
      <c r="CO613" s="1372" t="s">
        <v>603</v>
      </c>
      <c r="CP613" s="1372" t="s">
        <v>1906</v>
      </c>
      <c r="CQ613" s="1372" t="s">
        <v>3302</v>
      </c>
      <c r="CR613" s="1372" t="s">
        <v>3302</v>
      </c>
      <c r="CS613" s="1372" t="s">
        <v>2485</v>
      </c>
      <c r="CT613" s="1372" t="s">
        <v>2486</v>
      </c>
      <c r="CU613" s="1372" t="s">
        <v>2953</v>
      </c>
      <c r="CV613" s="1376" t="s">
        <v>2954</v>
      </c>
    </row>
    <row r="614" spans="91:100">
      <c r="CM614" s="1373"/>
      <c r="CN614" s="1372" t="s">
        <v>3303</v>
      </c>
      <c r="CO614" s="1372" t="s">
        <v>603</v>
      </c>
      <c r="CP614" s="1372" t="s">
        <v>1906</v>
      </c>
      <c r="CQ614" s="1372" t="s">
        <v>3304</v>
      </c>
      <c r="CR614" s="1372" t="s">
        <v>3304</v>
      </c>
      <c r="CS614" s="1372" t="s">
        <v>2485</v>
      </c>
      <c r="CT614" s="1372" t="s">
        <v>2486</v>
      </c>
      <c r="CU614" s="1372" t="s">
        <v>2953</v>
      </c>
      <c r="CV614" s="1376" t="s">
        <v>2954</v>
      </c>
    </row>
    <row r="615" spans="91:100">
      <c r="CM615" s="1373"/>
      <c r="CN615" s="1372" t="s">
        <v>3305</v>
      </c>
      <c r="CO615" s="1372" t="s">
        <v>603</v>
      </c>
      <c r="CP615" s="1372" t="s">
        <v>1906</v>
      </c>
      <c r="CQ615" s="1372" t="s">
        <v>3306</v>
      </c>
      <c r="CR615" s="1372" t="s">
        <v>3306</v>
      </c>
      <c r="CS615" s="1372" t="s">
        <v>2485</v>
      </c>
      <c r="CT615" s="1372" t="s">
        <v>2486</v>
      </c>
      <c r="CU615" s="1372" t="s">
        <v>2953</v>
      </c>
      <c r="CV615" s="1376" t="s">
        <v>2954</v>
      </c>
    </row>
    <row r="616" spans="91:100">
      <c r="CM616" s="1373"/>
      <c r="CN616" s="1372" t="s">
        <v>3307</v>
      </c>
      <c r="CO616" s="1372" t="s">
        <v>603</v>
      </c>
      <c r="CP616" s="1372" t="s">
        <v>1906</v>
      </c>
      <c r="CQ616" s="1372" t="s">
        <v>3308</v>
      </c>
      <c r="CR616" s="1372" t="s">
        <v>3308</v>
      </c>
      <c r="CS616" s="1372" t="s">
        <v>2485</v>
      </c>
      <c r="CT616" s="1372" t="s">
        <v>2486</v>
      </c>
      <c r="CU616" s="1372" t="s">
        <v>2953</v>
      </c>
      <c r="CV616" s="1376" t="s">
        <v>2954</v>
      </c>
    </row>
    <row r="617" spans="91:100">
      <c r="CM617" s="1373"/>
      <c r="CN617" s="1372" t="s">
        <v>3309</v>
      </c>
      <c r="CO617" s="1372" t="s">
        <v>603</v>
      </c>
      <c r="CP617" s="1372" t="s">
        <v>1906</v>
      </c>
      <c r="CQ617" s="1372" t="s">
        <v>3310</v>
      </c>
      <c r="CR617" s="1372" t="s">
        <v>3310</v>
      </c>
      <c r="CS617" s="1372" t="s">
        <v>2485</v>
      </c>
      <c r="CT617" s="1372" t="s">
        <v>2486</v>
      </c>
      <c r="CU617" s="1372" t="s">
        <v>2953</v>
      </c>
      <c r="CV617" s="1376" t="s">
        <v>2954</v>
      </c>
    </row>
    <row r="618" spans="91:100">
      <c r="CM618" s="1373"/>
      <c r="CN618" s="1372" t="s">
        <v>3311</v>
      </c>
      <c r="CO618" s="1372" t="s">
        <v>603</v>
      </c>
      <c r="CP618" s="1372" t="s">
        <v>1906</v>
      </c>
      <c r="CQ618" s="1372" t="s">
        <v>3312</v>
      </c>
      <c r="CR618" s="1372" t="s">
        <v>3312</v>
      </c>
      <c r="CS618" s="1372" t="s">
        <v>2485</v>
      </c>
      <c r="CT618" s="1372" t="s">
        <v>2486</v>
      </c>
      <c r="CU618" s="1372" t="s">
        <v>2953</v>
      </c>
      <c r="CV618" s="1376" t="s">
        <v>2954</v>
      </c>
    </row>
    <row r="619" spans="91:100">
      <c r="CM619" s="1373"/>
      <c r="CN619" s="1372" t="s">
        <v>3313</v>
      </c>
      <c r="CO619" s="1372" t="s">
        <v>603</v>
      </c>
      <c r="CP619" s="1372" t="s">
        <v>1906</v>
      </c>
      <c r="CQ619" s="1372" t="s">
        <v>3314</v>
      </c>
      <c r="CR619" s="1372" t="s">
        <v>3314</v>
      </c>
      <c r="CS619" s="1372" t="s">
        <v>2485</v>
      </c>
      <c r="CT619" s="1372" t="s">
        <v>2486</v>
      </c>
      <c r="CU619" s="1372" t="s">
        <v>2953</v>
      </c>
      <c r="CV619" s="1376" t="s">
        <v>2954</v>
      </c>
    </row>
    <row r="620" spans="91:100">
      <c r="CM620" s="1373"/>
      <c r="CN620" s="1372" t="s">
        <v>3315</v>
      </c>
      <c r="CO620" s="1372" t="s">
        <v>603</v>
      </c>
      <c r="CP620" s="1372" t="s">
        <v>1906</v>
      </c>
      <c r="CQ620" s="1372" t="s">
        <v>3316</v>
      </c>
      <c r="CR620" s="1372" t="s">
        <v>3316</v>
      </c>
      <c r="CS620" s="1372" t="s">
        <v>2485</v>
      </c>
      <c r="CT620" s="1372" t="s">
        <v>2486</v>
      </c>
      <c r="CU620" s="1372" t="s">
        <v>2953</v>
      </c>
      <c r="CV620" s="1376" t="s">
        <v>2954</v>
      </c>
    </row>
    <row r="621" spans="91:100">
      <c r="CM621" s="1373"/>
      <c r="CN621" s="1372" t="s">
        <v>3317</v>
      </c>
      <c r="CO621" s="1372" t="s">
        <v>603</v>
      </c>
      <c r="CP621" s="1372" t="s">
        <v>1906</v>
      </c>
      <c r="CQ621" s="1372" t="s">
        <v>3318</v>
      </c>
      <c r="CR621" s="1372" t="s">
        <v>3318</v>
      </c>
      <c r="CS621" s="1372" t="s">
        <v>2485</v>
      </c>
      <c r="CT621" s="1372" t="s">
        <v>2486</v>
      </c>
      <c r="CU621" s="1372" t="s">
        <v>2953</v>
      </c>
      <c r="CV621" s="1376" t="s">
        <v>2954</v>
      </c>
    </row>
    <row r="622" spans="91:100">
      <c r="CM622" s="1373"/>
      <c r="CN622" s="1372" t="s">
        <v>3319</v>
      </c>
      <c r="CO622" s="1372" t="s">
        <v>603</v>
      </c>
      <c r="CP622" s="1372" t="s">
        <v>1906</v>
      </c>
      <c r="CQ622" s="1372" t="s">
        <v>3320</v>
      </c>
      <c r="CR622" s="1372" t="s">
        <v>3320</v>
      </c>
      <c r="CS622" s="1372" t="s">
        <v>2485</v>
      </c>
      <c r="CT622" s="1372" t="s">
        <v>2486</v>
      </c>
      <c r="CU622" s="1372" t="s">
        <v>2953</v>
      </c>
      <c r="CV622" s="1376" t="s">
        <v>2954</v>
      </c>
    </row>
    <row r="623" spans="91:100">
      <c r="CM623" s="1373"/>
      <c r="CN623" s="1372" t="s">
        <v>3321</v>
      </c>
      <c r="CO623" s="1372" t="s">
        <v>603</v>
      </c>
      <c r="CP623" s="1372" t="s">
        <v>1906</v>
      </c>
      <c r="CQ623" s="1372" t="s">
        <v>3322</v>
      </c>
      <c r="CR623" s="1372" t="s">
        <v>3322</v>
      </c>
      <c r="CS623" s="1372" t="s">
        <v>2485</v>
      </c>
      <c r="CT623" s="1372" t="s">
        <v>2486</v>
      </c>
      <c r="CU623" s="1372" t="s">
        <v>2953</v>
      </c>
      <c r="CV623" s="1376" t="s">
        <v>2954</v>
      </c>
    </row>
    <row r="624" spans="91:100">
      <c r="CM624" s="1373"/>
      <c r="CN624" s="1372" t="s">
        <v>3323</v>
      </c>
      <c r="CO624" s="1372" t="s">
        <v>603</v>
      </c>
      <c r="CP624" s="1372" t="s">
        <v>1906</v>
      </c>
      <c r="CQ624" s="1372" t="s">
        <v>3324</v>
      </c>
      <c r="CR624" s="1372" t="s">
        <v>3324</v>
      </c>
      <c r="CS624" s="1372" t="s">
        <v>2485</v>
      </c>
      <c r="CT624" s="1372" t="s">
        <v>2486</v>
      </c>
      <c r="CU624" s="1372" t="s">
        <v>2953</v>
      </c>
      <c r="CV624" s="1376" t="s">
        <v>2954</v>
      </c>
    </row>
    <row r="625" spans="91:100">
      <c r="CM625" s="1373"/>
      <c r="CN625" s="1372" t="s">
        <v>3325</v>
      </c>
      <c r="CO625" s="1372" t="s">
        <v>603</v>
      </c>
      <c r="CP625" s="1372" t="s">
        <v>1906</v>
      </c>
      <c r="CQ625" s="1372" t="s">
        <v>3326</v>
      </c>
      <c r="CR625" s="1372" t="s">
        <v>3326</v>
      </c>
      <c r="CS625" s="1372" t="s">
        <v>2485</v>
      </c>
      <c r="CT625" s="1372" t="s">
        <v>2486</v>
      </c>
      <c r="CU625" s="1372" t="s">
        <v>2953</v>
      </c>
      <c r="CV625" s="1376" t="s">
        <v>2954</v>
      </c>
    </row>
    <row r="626" spans="91:100">
      <c r="CM626" s="1373"/>
      <c r="CN626" s="1372" t="s">
        <v>3327</v>
      </c>
      <c r="CO626" s="1372" t="s">
        <v>603</v>
      </c>
      <c r="CP626" s="1372" t="s">
        <v>1906</v>
      </c>
      <c r="CQ626" s="1372" t="s">
        <v>3328</v>
      </c>
      <c r="CR626" s="1372" t="s">
        <v>3328</v>
      </c>
      <c r="CS626" s="1372" t="s">
        <v>2485</v>
      </c>
      <c r="CT626" s="1372" t="s">
        <v>2486</v>
      </c>
      <c r="CU626" s="1372" t="s">
        <v>2953</v>
      </c>
      <c r="CV626" s="1376" t="s">
        <v>2954</v>
      </c>
    </row>
    <row r="627" spans="91:100">
      <c r="CM627" s="1373"/>
      <c r="CN627" s="1372" t="s">
        <v>3329</v>
      </c>
      <c r="CO627" s="1372" t="s">
        <v>603</v>
      </c>
      <c r="CP627" s="1372" t="s">
        <v>1906</v>
      </c>
      <c r="CQ627" s="1372" t="s">
        <v>3330</v>
      </c>
      <c r="CR627" s="1372" t="s">
        <v>3330</v>
      </c>
      <c r="CS627" s="1372" t="s">
        <v>2485</v>
      </c>
      <c r="CT627" s="1372" t="s">
        <v>2486</v>
      </c>
      <c r="CU627" s="1372" t="s">
        <v>2953</v>
      </c>
      <c r="CV627" s="1376" t="s">
        <v>2954</v>
      </c>
    </row>
    <row r="628" spans="91:100">
      <c r="CM628" s="1373"/>
      <c r="CN628" s="1372" t="s">
        <v>3331</v>
      </c>
      <c r="CO628" s="1372" t="s">
        <v>603</v>
      </c>
      <c r="CP628" s="1372" t="s">
        <v>1906</v>
      </c>
      <c r="CQ628" s="1372" t="s">
        <v>3332</v>
      </c>
      <c r="CR628" s="1372" t="s">
        <v>3332</v>
      </c>
      <c r="CS628" s="1372" t="s">
        <v>2485</v>
      </c>
      <c r="CT628" s="1372" t="s">
        <v>2486</v>
      </c>
      <c r="CU628" s="1372" t="s">
        <v>2953</v>
      </c>
      <c r="CV628" s="1376" t="s">
        <v>2954</v>
      </c>
    </row>
    <row r="629" spans="91:100">
      <c r="CM629" s="1373"/>
      <c r="CN629" s="1372" t="s">
        <v>3333</v>
      </c>
      <c r="CO629" s="1372" t="s">
        <v>603</v>
      </c>
      <c r="CP629" s="1372" t="s">
        <v>1906</v>
      </c>
      <c r="CQ629" s="1372" t="s">
        <v>3334</v>
      </c>
      <c r="CR629" s="1372" t="s">
        <v>3334</v>
      </c>
      <c r="CS629" s="1372" t="s">
        <v>2485</v>
      </c>
      <c r="CT629" s="1372" t="s">
        <v>2486</v>
      </c>
      <c r="CU629" s="1372" t="s">
        <v>2953</v>
      </c>
      <c r="CV629" s="1376" t="s">
        <v>2954</v>
      </c>
    </row>
    <row r="630" spans="91:100">
      <c r="CM630" s="1373"/>
      <c r="CN630" s="1372" t="s">
        <v>3335</v>
      </c>
      <c r="CO630" s="1372" t="s">
        <v>603</v>
      </c>
      <c r="CP630" s="1372" t="s">
        <v>1906</v>
      </c>
      <c r="CQ630" s="1372" t="s">
        <v>3336</v>
      </c>
      <c r="CR630" s="1372" t="s">
        <v>3336</v>
      </c>
      <c r="CS630" s="1372" t="s">
        <v>2485</v>
      </c>
      <c r="CT630" s="1372" t="s">
        <v>2486</v>
      </c>
      <c r="CU630" s="1372" t="s">
        <v>2953</v>
      </c>
      <c r="CV630" s="1376" t="s">
        <v>2954</v>
      </c>
    </row>
    <row r="631" spans="91:100">
      <c r="CM631" s="1373"/>
      <c r="CN631" s="1372" t="s">
        <v>3337</v>
      </c>
      <c r="CO631" s="1372" t="s">
        <v>603</v>
      </c>
      <c r="CP631" s="1372" t="s">
        <v>1906</v>
      </c>
      <c r="CQ631" s="1372" t="s">
        <v>3338</v>
      </c>
      <c r="CR631" s="1372" t="s">
        <v>3338</v>
      </c>
      <c r="CS631" s="1372" t="s">
        <v>2485</v>
      </c>
      <c r="CT631" s="1372" t="s">
        <v>2486</v>
      </c>
      <c r="CU631" s="1372" t="s">
        <v>2953</v>
      </c>
      <c r="CV631" s="1376" t="s">
        <v>2954</v>
      </c>
    </row>
    <row r="632" spans="91:100">
      <c r="CM632" s="1373"/>
      <c r="CN632" s="1372" t="s">
        <v>3339</v>
      </c>
      <c r="CO632" s="1372" t="s">
        <v>603</v>
      </c>
      <c r="CP632" s="1372" t="s">
        <v>1906</v>
      </c>
      <c r="CQ632" s="1372" t="s">
        <v>3340</v>
      </c>
      <c r="CR632" s="1372" t="s">
        <v>3340</v>
      </c>
      <c r="CS632" s="1372" t="s">
        <v>2485</v>
      </c>
      <c r="CT632" s="1372" t="s">
        <v>2486</v>
      </c>
      <c r="CU632" s="1372" t="s">
        <v>2953</v>
      </c>
      <c r="CV632" s="1376" t="s">
        <v>2954</v>
      </c>
    </row>
    <row r="633" spans="91:100">
      <c r="CM633" s="1373"/>
      <c r="CN633" s="1372" t="s">
        <v>3341</v>
      </c>
      <c r="CO633" s="1372" t="s">
        <v>603</v>
      </c>
      <c r="CP633" s="1372" t="s">
        <v>1906</v>
      </c>
      <c r="CQ633" s="1372" t="s">
        <v>3342</v>
      </c>
      <c r="CR633" s="1372" t="s">
        <v>3342</v>
      </c>
      <c r="CS633" s="1372" t="s">
        <v>2485</v>
      </c>
      <c r="CT633" s="1372" t="s">
        <v>2486</v>
      </c>
      <c r="CU633" s="1372" t="s">
        <v>2953</v>
      </c>
      <c r="CV633" s="1376" t="s">
        <v>2954</v>
      </c>
    </row>
    <row r="634" spans="91:100">
      <c r="CM634" s="1373"/>
      <c r="CN634" s="1372" t="s">
        <v>3343</v>
      </c>
      <c r="CO634" s="1372" t="s">
        <v>603</v>
      </c>
      <c r="CP634" s="1372" t="s">
        <v>1906</v>
      </c>
      <c r="CQ634" s="1372" t="s">
        <v>3344</v>
      </c>
      <c r="CR634" s="1372" t="s">
        <v>3344</v>
      </c>
      <c r="CS634" s="1372" t="s">
        <v>2485</v>
      </c>
      <c r="CT634" s="1372" t="s">
        <v>2486</v>
      </c>
      <c r="CU634" s="1372" t="s">
        <v>2953</v>
      </c>
      <c r="CV634" s="1376" t="s">
        <v>2954</v>
      </c>
    </row>
    <row r="635" spans="91:100">
      <c r="CM635" s="1373"/>
      <c r="CN635" s="1372" t="s">
        <v>3345</v>
      </c>
      <c r="CO635" s="1372" t="s">
        <v>603</v>
      </c>
      <c r="CP635" s="1372" t="s">
        <v>1906</v>
      </c>
      <c r="CQ635" s="1372" t="s">
        <v>3346</v>
      </c>
      <c r="CR635" s="1372" t="s">
        <v>3346</v>
      </c>
      <c r="CS635" s="1372" t="s">
        <v>2485</v>
      </c>
      <c r="CT635" s="1372" t="s">
        <v>2486</v>
      </c>
      <c r="CU635" s="1372" t="s">
        <v>2953</v>
      </c>
      <c r="CV635" s="1376" t="s">
        <v>2954</v>
      </c>
    </row>
    <row r="636" spans="91:100">
      <c r="CM636" s="1373"/>
      <c r="CN636" s="1372" t="s">
        <v>3347</v>
      </c>
      <c r="CO636" s="1372" t="s">
        <v>603</v>
      </c>
      <c r="CP636" s="1372" t="s">
        <v>1906</v>
      </c>
      <c r="CQ636" s="1372" t="s">
        <v>3348</v>
      </c>
      <c r="CR636" s="1372" t="s">
        <v>3348</v>
      </c>
      <c r="CS636" s="1372" t="s">
        <v>2485</v>
      </c>
      <c r="CT636" s="1372" t="s">
        <v>2486</v>
      </c>
      <c r="CU636" s="1372" t="s">
        <v>2953</v>
      </c>
      <c r="CV636" s="1376" t="s">
        <v>2954</v>
      </c>
    </row>
    <row r="637" spans="91:100">
      <c r="CM637" s="1373"/>
      <c r="CN637" s="1372" t="s">
        <v>3349</v>
      </c>
      <c r="CO637" s="1372" t="s">
        <v>603</v>
      </c>
      <c r="CP637" s="1372" t="s">
        <v>1906</v>
      </c>
      <c r="CQ637" s="1372" t="s">
        <v>3350</v>
      </c>
      <c r="CR637" s="1372" t="s">
        <v>3350</v>
      </c>
      <c r="CS637" s="1372" t="s">
        <v>2485</v>
      </c>
      <c r="CT637" s="1372" t="s">
        <v>2486</v>
      </c>
      <c r="CU637" s="1372" t="s">
        <v>2953</v>
      </c>
      <c r="CV637" s="1376" t="s">
        <v>2954</v>
      </c>
    </row>
    <row r="638" spans="91:100">
      <c r="CM638" s="1373"/>
      <c r="CN638" s="1372" t="s">
        <v>3351</v>
      </c>
      <c r="CO638" s="1372" t="s">
        <v>603</v>
      </c>
      <c r="CP638" s="1372" t="s">
        <v>1906</v>
      </c>
      <c r="CQ638" s="1372" t="s">
        <v>3352</v>
      </c>
      <c r="CR638" s="1372" t="s">
        <v>3352</v>
      </c>
      <c r="CS638" s="1372" t="s">
        <v>2485</v>
      </c>
      <c r="CT638" s="1372" t="s">
        <v>2486</v>
      </c>
      <c r="CU638" s="1372" t="s">
        <v>2953</v>
      </c>
      <c r="CV638" s="1376" t="s">
        <v>2954</v>
      </c>
    </row>
    <row r="639" spans="91:100">
      <c r="CM639" s="1373"/>
      <c r="CN639" s="1372" t="s">
        <v>3353</v>
      </c>
      <c r="CO639" s="1372" t="s">
        <v>603</v>
      </c>
      <c r="CP639" s="1372" t="s">
        <v>1906</v>
      </c>
      <c r="CQ639" s="1372" t="s">
        <v>3354</v>
      </c>
      <c r="CR639" s="1372" t="s">
        <v>3354</v>
      </c>
      <c r="CS639" s="1372" t="s">
        <v>2485</v>
      </c>
      <c r="CT639" s="1372" t="s">
        <v>2486</v>
      </c>
      <c r="CU639" s="1372" t="s">
        <v>2953</v>
      </c>
      <c r="CV639" s="1376" t="s">
        <v>2954</v>
      </c>
    </row>
    <row r="640" spans="91:100">
      <c r="CM640" s="1373"/>
      <c r="CN640" s="1372" t="s">
        <v>3355</v>
      </c>
      <c r="CO640" s="1372" t="s">
        <v>603</v>
      </c>
      <c r="CP640" s="1372" t="s">
        <v>1906</v>
      </c>
      <c r="CQ640" s="1372" t="s">
        <v>3356</v>
      </c>
      <c r="CR640" s="1372" t="s">
        <v>3356</v>
      </c>
      <c r="CS640" s="1372" t="s">
        <v>2485</v>
      </c>
      <c r="CT640" s="1372" t="s">
        <v>2486</v>
      </c>
      <c r="CU640" s="1372" t="s">
        <v>2953</v>
      </c>
      <c r="CV640" s="1376" t="s">
        <v>2954</v>
      </c>
    </row>
    <row r="641" spans="91:100">
      <c r="CM641" s="1373"/>
      <c r="CN641" s="1372" t="s">
        <v>3357</v>
      </c>
      <c r="CO641" s="1372" t="s">
        <v>603</v>
      </c>
      <c r="CP641" s="1372" t="s">
        <v>1906</v>
      </c>
      <c r="CQ641" s="1372" t="s">
        <v>3358</v>
      </c>
      <c r="CR641" s="1372" t="s">
        <v>3358</v>
      </c>
      <c r="CS641" s="1372" t="s">
        <v>2485</v>
      </c>
      <c r="CT641" s="1372" t="s">
        <v>2486</v>
      </c>
      <c r="CU641" s="1372" t="s">
        <v>2953</v>
      </c>
      <c r="CV641" s="1376" t="s">
        <v>2954</v>
      </c>
    </row>
    <row r="642" spans="91:100">
      <c r="CM642" s="1373"/>
      <c r="CN642" s="1372" t="s">
        <v>3359</v>
      </c>
      <c r="CO642" s="1372" t="s">
        <v>603</v>
      </c>
      <c r="CP642" s="1372" t="s">
        <v>1906</v>
      </c>
      <c r="CQ642" s="1372" t="s">
        <v>3360</v>
      </c>
      <c r="CR642" s="1372" t="s">
        <v>3360</v>
      </c>
      <c r="CS642" s="1372" t="s">
        <v>2485</v>
      </c>
      <c r="CT642" s="1372" t="s">
        <v>2486</v>
      </c>
      <c r="CU642" s="1372" t="s">
        <v>2953</v>
      </c>
      <c r="CV642" s="1376" t="s">
        <v>2954</v>
      </c>
    </row>
    <row r="643" spans="91:100">
      <c r="CM643" s="1373"/>
      <c r="CN643" s="1372" t="s">
        <v>3361</v>
      </c>
      <c r="CO643" s="1372" t="s">
        <v>603</v>
      </c>
      <c r="CP643" s="1372" t="s">
        <v>1906</v>
      </c>
      <c r="CQ643" s="1372" t="s">
        <v>3362</v>
      </c>
      <c r="CR643" s="1372" t="s">
        <v>3362</v>
      </c>
      <c r="CS643" s="1372" t="s">
        <v>2485</v>
      </c>
      <c r="CT643" s="1372" t="s">
        <v>2486</v>
      </c>
      <c r="CU643" s="1372" t="s">
        <v>2953</v>
      </c>
      <c r="CV643" s="1376" t="s">
        <v>2954</v>
      </c>
    </row>
    <row r="644" spans="91:100">
      <c r="CM644" s="1373"/>
      <c r="CN644" s="1372" t="s">
        <v>3363</v>
      </c>
      <c r="CO644" s="1372" t="s">
        <v>603</v>
      </c>
      <c r="CP644" s="1372" t="s">
        <v>1906</v>
      </c>
      <c r="CQ644" s="1372" t="s">
        <v>3364</v>
      </c>
      <c r="CR644" s="1372" t="s">
        <v>3364</v>
      </c>
      <c r="CS644" s="1372" t="s">
        <v>2485</v>
      </c>
      <c r="CT644" s="1372" t="s">
        <v>2486</v>
      </c>
      <c r="CU644" s="1372" t="s">
        <v>2953</v>
      </c>
      <c r="CV644" s="1376" t="s">
        <v>2954</v>
      </c>
    </row>
    <row r="645" spans="91:100">
      <c r="CM645" s="1373"/>
      <c r="CN645" s="1372" t="s">
        <v>3365</v>
      </c>
      <c r="CO645" s="1372" t="s">
        <v>603</v>
      </c>
      <c r="CP645" s="1372" t="s">
        <v>1906</v>
      </c>
      <c r="CQ645" s="1372" t="s">
        <v>3366</v>
      </c>
      <c r="CR645" s="1372" t="s">
        <v>3366</v>
      </c>
      <c r="CS645" s="1372" t="s">
        <v>2485</v>
      </c>
      <c r="CT645" s="1372" t="s">
        <v>2486</v>
      </c>
      <c r="CU645" s="1372" t="s">
        <v>2953</v>
      </c>
      <c r="CV645" s="1376" t="s">
        <v>2954</v>
      </c>
    </row>
    <row r="646" spans="91:100">
      <c r="CM646" s="1373"/>
      <c r="CN646" s="1372" t="s">
        <v>3367</v>
      </c>
      <c r="CO646" s="1372" t="s">
        <v>603</v>
      </c>
      <c r="CP646" s="1372" t="s">
        <v>1906</v>
      </c>
      <c r="CQ646" s="1372" t="s">
        <v>3368</v>
      </c>
      <c r="CR646" s="1372" t="s">
        <v>3368</v>
      </c>
      <c r="CS646" s="1372" t="s">
        <v>2485</v>
      </c>
      <c r="CT646" s="1372" t="s">
        <v>2486</v>
      </c>
      <c r="CU646" s="1372" t="s">
        <v>2953</v>
      </c>
      <c r="CV646" s="1376" t="s">
        <v>2954</v>
      </c>
    </row>
    <row r="647" spans="91:100">
      <c r="CM647" s="1373"/>
      <c r="CN647" s="1372" t="s">
        <v>3369</v>
      </c>
      <c r="CO647" s="1372" t="s">
        <v>603</v>
      </c>
      <c r="CP647" s="1372" t="s">
        <v>1906</v>
      </c>
      <c r="CQ647" s="1372" t="s">
        <v>3370</v>
      </c>
      <c r="CR647" s="1372" t="s">
        <v>3370</v>
      </c>
      <c r="CS647" s="1372" t="s">
        <v>2485</v>
      </c>
      <c r="CT647" s="1372" t="s">
        <v>2486</v>
      </c>
      <c r="CU647" s="1372" t="s">
        <v>2953</v>
      </c>
      <c r="CV647" s="1376" t="s">
        <v>2954</v>
      </c>
    </row>
    <row r="648" spans="91:100">
      <c r="CM648" s="1373"/>
      <c r="CN648" s="1372" t="s">
        <v>3371</v>
      </c>
      <c r="CO648" s="1372" t="s">
        <v>603</v>
      </c>
      <c r="CP648" s="1372" t="s">
        <v>1906</v>
      </c>
      <c r="CQ648" s="1372" t="s">
        <v>3372</v>
      </c>
      <c r="CR648" s="1372" t="s">
        <v>3372</v>
      </c>
      <c r="CS648" s="1372" t="s">
        <v>2485</v>
      </c>
      <c r="CT648" s="1372" t="s">
        <v>2486</v>
      </c>
      <c r="CU648" s="1372" t="s">
        <v>2953</v>
      </c>
      <c r="CV648" s="1376" t="s">
        <v>2954</v>
      </c>
    </row>
    <row r="649" spans="91:100">
      <c r="CM649" s="1373"/>
      <c r="CN649" s="1372" t="s">
        <v>3373</v>
      </c>
      <c r="CO649" s="1372" t="s">
        <v>603</v>
      </c>
      <c r="CP649" s="1372" t="s">
        <v>1906</v>
      </c>
      <c r="CQ649" s="1372" t="s">
        <v>3374</v>
      </c>
      <c r="CR649" s="1372" t="s">
        <v>3374</v>
      </c>
      <c r="CS649" s="1372" t="s">
        <v>2485</v>
      </c>
      <c r="CT649" s="1372" t="s">
        <v>2486</v>
      </c>
      <c r="CU649" s="1372" t="s">
        <v>2953</v>
      </c>
      <c r="CV649" s="1376" t="s">
        <v>2954</v>
      </c>
    </row>
    <row r="650" spans="91:100">
      <c r="CM650" s="1373"/>
      <c r="CN650" s="1372" t="s">
        <v>3375</v>
      </c>
      <c r="CO650" s="1372" t="s">
        <v>603</v>
      </c>
      <c r="CP650" s="1372" t="s">
        <v>1906</v>
      </c>
      <c r="CQ650" s="1372" t="s">
        <v>3376</v>
      </c>
      <c r="CR650" s="1372" t="s">
        <v>3376</v>
      </c>
      <c r="CS650" s="1372" t="s">
        <v>2485</v>
      </c>
      <c r="CT650" s="1372" t="s">
        <v>2486</v>
      </c>
      <c r="CU650" s="1372" t="s">
        <v>2953</v>
      </c>
      <c r="CV650" s="1376" t="s">
        <v>2954</v>
      </c>
    </row>
    <row r="651" spans="91:100">
      <c r="CM651" s="1373"/>
      <c r="CN651" s="1372" t="s">
        <v>3377</v>
      </c>
      <c r="CO651" s="1372" t="s">
        <v>603</v>
      </c>
      <c r="CP651" s="1372" t="s">
        <v>1906</v>
      </c>
      <c r="CQ651" s="1372" t="s">
        <v>3378</v>
      </c>
      <c r="CR651" s="1372" t="s">
        <v>3378</v>
      </c>
      <c r="CS651" s="1372" t="s">
        <v>2485</v>
      </c>
      <c r="CT651" s="1372" t="s">
        <v>2486</v>
      </c>
      <c r="CU651" s="1372" t="s">
        <v>2953</v>
      </c>
      <c r="CV651" s="1376" t="s">
        <v>2954</v>
      </c>
    </row>
    <row r="652" spans="91:100">
      <c r="CM652" s="1373"/>
      <c r="CN652" s="1372" t="s">
        <v>3379</v>
      </c>
      <c r="CO652" s="1372" t="s">
        <v>603</v>
      </c>
      <c r="CP652" s="1372" t="s">
        <v>1906</v>
      </c>
      <c r="CQ652" s="1372" t="s">
        <v>3380</v>
      </c>
      <c r="CR652" s="1372" t="s">
        <v>3380</v>
      </c>
      <c r="CS652" s="1372" t="s">
        <v>2485</v>
      </c>
      <c r="CT652" s="1372" t="s">
        <v>2486</v>
      </c>
      <c r="CU652" s="1372" t="s">
        <v>2953</v>
      </c>
      <c r="CV652" s="1376" t="s">
        <v>2954</v>
      </c>
    </row>
    <row r="653" spans="91:100">
      <c r="CM653" s="1373"/>
      <c r="CN653" s="1372" t="s">
        <v>3381</v>
      </c>
      <c r="CO653" s="1372" t="s">
        <v>603</v>
      </c>
      <c r="CP653" s="1372" t="s">
        <v>1906</v>
      </c>
      <c r="CQ653" s="1372" t="s">
        <v>3382</v>
      </c>
      <c r="CR653" s="1372" t="s">
        <v>3382</v>
      </c>
      <c r="CS653" s="1372" t="s">
        <v>2485</v>
      </c>
      <c r="CT653" s="1372" t="s">
        <v>2486</v>
      </c>
      <c r="CU653" s="1372" t="s">
        <v>2953</v>
      </c>
      <c r="CV653" s="1376" t="s">
        <v>2954</v>
      </c>
    </row>
    <row r="654" spans="91:100">
      <c r="CM654" s="1373"/>
      <c r="CN654" s="1372" t="s">
        <v>3383</v>
      </c>
      <c r="CO654" s="1372" t="s">
        <v>603</v>
      </c>
      <c r="CP654" s="1372" t="s">
        <v>1906</v>
      </c>
      <c r="CQ654" s="1372" t="s">
        <v>3384</v>
      </c>
      <c r="CR654" s="1372" t="s">
        <v>3384</v>
      </c>
      <c r="CS654" s="1372" t="s">
        <v>2485</v>
      </c>
      <c r="CT654" s="1372" t="s">
        <v>2486</v>
      </c>
      <c r="CU654" s="1372" t="s">
        <v>2953</v>
      </c>
      <c r="CV654" s="1376" t="s">
        <v>2954</v>
      </c>
    </row>
    <row r="655" spans="91:100">
      <c r="CM655" s="1373"/>
      <c r="CN655" s="1372" t="s">
        <v>3385</v>
      </c>
      <c r="CO655" s="1372" t="s">
        <v>603</v>
      </c>
      <c r="CP655" s="1372" t="s">
        <v>1906</v>
      </c>
      <c r="CQ655" s="1372" t="s">
        <v>3386</v>
      </c>
      <c r="CR655" s="1372" t="s">
        <v>3386</v>
      </c>
      <c r="CS655" s="1372" t="s">
        <v>2485</v>
      </c>
      <c r="CT655" s="1372" t="s">
        <v>2486</v>
      </c>
      <c r="CU655" s="1372" t="s">
        <v>2953</v>
      </c>
      <c r="CV655" s="1376" t="s">
        <v>2954</v>
      </c>
    </row>
    <row r="656" spans="91:100">
      <c r="CM656" s="1373"/>
      <c r="CN656" s="1372" t="s">
        <v>3387</v>
      </c>
      <c r="CO656" s="1372" t="s">
        <v>603</v>
      </c>
      <c r="CP656" s="1372" t="s">
        <v>1906</v>
      </c>
      <c r="CQ656" s="1372" t="s">
        <v>3388</v>
      </c>
      <c r="CR656" s="1372" t="s">
        <v>3388</v>
      </c>
      <c r="CS656" s="1372" t="s">
        <v>2485</v>
      </c>
      <c r="CT656" s="1372" t="s">
        <v>2486</v>
      </c>
      <c r="CU656" s="1372" t="s">
        <v>2953</v>
      </c>
      <c r="CV656" s="1376" t="s">
        <v>2954</v>
      </c>
    </row>
    <row r="657" spans="91:100">
      <c r="CM657" s="1373"/>
      <c r="CN657" s="1372" t="s">
        <v>3389</v>
      </c>
      <c r="CO657" s="1372" t="s">
        <v>603</v>
      </c>
      <c r="CP657" s="1372" t="s">
        <v>1906</v>
      </c>
      <c r="CQ657" s="1372" t="s">
        <v>3390</v>
      </c>
      <c r="CR657" s="1372" t="s">
        <v>3390</v>
      </c>
      <c r="CS657" s="1372" t="s">
        <v>2485</v>
      </c>
      <c r="CT657" s="1372" t="s">
        <v>2486</v>
      </c>
      <c r="CU657" s="1372" t="s">
        <v>2953</v>
      </c>
      <c r="CV657" s="1376" t="s">
        <v>2954</v>
      </c>
    </row>
    <row r="658" spans="91:100">
      <c r="CM658" s="1373"/>
      <c r="CN658" s="1372" t="s">
        <v>3391</v>
      </c>
      <c r="CO658" s="1372" t="s">
        <v>603</v>
      </c>
      <c r="CP658" s="1372" t="s">
        <v>1906</v>
      </c>
      <c r="CQ658" s="1372" t="s">
        <v>3392</v>
      </c>
      <c r="CR658" s="1372" t="s">
        <v>3392</v>
      </c>
      <c r="CS658" s="1372" t="s">
        <v>2485</v>
      </c>
      <c r="CT658" s="1372" t="s">
        <v>2486</v>
      </c>
      <c r="CU658" s="1372" t="s">
        <v>2953</v>
      </c>
      <c r="CV658" s="1376" t="s">
        <v>2954</v>
      </c>
    </row>
    <row r="659" spans="91:100">
      <c r="CM659" s="1373"/>
      <c r="CN659" s="1372" t="s">
        <v>3393</v>
      </c>
      <c r="CO659" s="1372" t="s">
        <v>603</v>
      </c>
      <c r="CP659" s="1372" t="s">
        <v>1906</v>
      </c>
      <c r="CQ659" s="1372" t="s">
        <v>3394</v>
      </c>
      <c r="CR659" s="1372" t="s">
        <v>3394</v>
      </c>
      <c r="CS659" s="1372" t="s">
        <v>2485</v>
      </c>
      <c r="CT659" s="1372" t="s">
        <v>2486</v>
      </c>
      <c r="CU659" s="1372" t="s">
        <v>2953</v>
      </c>
      <c r="CV659" s="1376" t="s">
        <v>2954</v>
      </c>
    </row>
    <row r="660" spans="91:100">
      <c r="CM660" s="1373"/>
      <c r="CN660" s="1372" t="s">
        <v>3395</v>
      </c>
      <c r="CO660" s="1372" t="s">
        <v>603</v>
      </c>
      <c r="CP660" s="1372" t="s">
        <v>1906</v>
      </c>
      <c r="CQ660" s="1372" t="s">
        <v>3396</v>
      </c>
      <c r="CR660" s="1372" t="s">
        <v>3396</v>
      </c>
      <c r="CS660" s="1372" t="s">
        <v>2485</v>
      </c>
      <c r="CT660" s="1372" t="s">
        <v>2486</v>
      </c>
      <c r="CU660" s="1372" t="s">
        <v>2953</v>
      </c>
      <c r="CV660" s="1376" t="s">
        <v>2954</v>
      </c>
    </row>
    <row r="661" spans="91:100">
      <c r="CM661" s="1373"/>
      <c r="CN661" s="1372" t="s">
        <v>3397</v>
      </c>
      <c r="CO661" s="1372" t="s">
        <v>603</v>
      </c>
      <c r="CP661" s="1372" t="s">
        <v>1906</v>
      </c>
      <c r="CQ661" s="1372" t="s">
        <v>3398</v>
      </c>
      <c r="CR661" s="1372" t="s">
        <v>3398</v>
      </c>
      <c r="CS661" s="1372" t="s">
        <v>2485</v>
      </c>
      <c r="CT661" s="1372" t="s">
        <v>2486</v>
      </c>
      <c r="CU661" s="1372" t="s">
        <v>2953</v>
      </c>
      <c r="CV661" s="1376" t="s">
        <v>2954</v>
      </c>
    </row>
    <row r="662" spans="91:100">
      <c r="CM662" s="1373"/>
      <c r="CN662" s="1372" t="s">
        <v>3399</v>
      </c>
      <c r="CO662" s="1372" t="s">
        <v>603</v>
      </c>
      <c r="CP662" s="1372" t="s">
        <v>1906</v>
      </c>
      <c r="CQ662" s="1372" t="s">
        <v>3400</v>
      </c>
      <c r="CR662" s="1372" t="s">
        <v>3400</v>
      </c>
      <c r="CS662" s="1372" t="s">
        <v>2485</v>
      </c>
      <c r="CT662" s="1372" t="s">
        <v>2486</v>
      </c>
      <c r="CU662" s="1372" t="s">
        <v>2953</v>
      </c>
      <c r="CV662" s="1376" t="s">
        <v>2954</v>
      </c>
    </row>
    <row r="663" spans="91:100">
      <c r="CM663" s="1373"/>
      <c r="CN663" s="1372" t="s">
        <v>3401</v>
      </c>
      <c r="CO663" s="1372" t="s">
        <v>603</v>
      </c>
      <c r="CP663" s="1372" t="s">
        <v>1906</v>
      </c>
      <c r="CQ663" s="1372" t="s">
        <v>3402</v>
      </c>
      <c r="CR663" s="1372" t="s">
        <v>3402</v>
      </c>
      <c r="CS663" s="1372" t="s">
        <v>2485</v>
      </c>
      <c r="CT663" s="1372" t="s">
        <v>2486</v>
      </c>
      <c r="CU663" s="1372" t="s">
        <v>2953</v>
      </c>
      <c r="CV663" s="1376" t="s">
        <v>2954</v>
      </c>
    </row>
    <row r="664" spans="91:100">
      <c r="CM664" s="1373"/>
      <c r="CN664" s="1372" t="s">
        <v>3403</v>
      </c>
      <c r="CO664" s="1372" t="s">
        <v>603</v>
      </c>
      <c r="CP664" s="1372" t="s">
        <v>1906</v>
      </c>
      <c r="CQ664" s="1372" t="s">
        <v>3404</v>
      </c>
      <c r="CR664" s="1372" t="s">
        <v>3404</v>
      </c>
      <c r="CS664" s="1372" t="s">
        <v>2485</v>
      </c>
      <c r="CT664" s="1372" t="s">
        <v>2486</v>
      </c>
      <c r="CU664" s="1372" t="s">
        <v>2953</v>
      </c>
      <c r="CV664" s="1376" t="s">
        <v>2954</v>
      </c>
    </row>
    <row r="665" spans="91:100">
      <c r="CM665" s="1373"/>
      <c r="CN665" s="1372" t="s">
        <v>3405</v>
      </c>
      <c r="CO665" s="1372" t="s">
        <v>603</v>
      </c>
      <c r="CP665" s="1372" t="s">
        <v>1906</v>
      </c>
      <c r="CQ665" s="1372" t="s">
        <v>3406</v>
      </c>
      <c r="CR665" s="1372" t="s">
        <v>3406</v>
      </c>
      <c r="CS665" s="1372" t="s">
        <v>2485</v>
      </c>
      <c r="CT665" s="1372" t="s">
        <v>2486</v>
      </c>
      <c r="CU665" s="1372" t="s">
        <v>2953</v>
      </c>
      <c r="CV665" s="1376" t="s">
        <v>2954</v>
      </c>
    </row>
    <row r="666" spans="91:100">
      <c r="CM666" s="1373"/>
      <c r="CN666" s="1372" t="s">
        <v>3407</v>
      </c>
      <c r="CO666" s="1372" t="s">
        <v>603</v>
      </c>
      <c r="CP666" s="1372" t="s">
        <v>1906</v>
      </c>
      <c r="CQ666" s="1372" t="s">
        <v>3408</v>
      </c>
      <c r="CR666" s="1372" t="s">
        <v>3408</v>
      </c>
      <c r="CS666" s="1372" t="s">
        <v>2485</v>
      </c>
      <c r="CT666" s="1372" t="s">
        <v>2486</v>
      </c>
      <c r="CU666" s="1372" t="s">
        <v>2953</v>
      </c>
      <c r="CV666" s="1376" t="s">
        <v>2954</v>
      </c>
    </row>
    <row r="667" spans="91:100">
      <c r="CM667" s="1373"/>
      <c r="CN667" s="1372" t="s">
        <v>3409</v>
      </c>
      <c r="CO667" s="1372" t="s">
        <v>603</v>
      </c>
      <c r="CP667" s="1372" t="s">
        <v>1906</v>
      </c>
      <c r="CQ667" s="1372" t="s">
        <v>3410</v>
      </c>
      <c r="CR667" s="1372" t="s">
        <v>3410</v>
      </c>
      <c r="CS667" s="1372" t="s">
        <v>2485</v>
      </c>
      <c r="CT667" s="1372" t="s">
        <v>2486</v>
      </c>
      <c r="CU667" s="1372" t="s">
        <v>2953</v>
      </c>
      <c r="CV667" s="1376" t="s">
        <v>2954</v>
      </c>
    </row>
    <row r="668" spans="91:100">
      <c r="CM668" s="1373"/>
      <c r="CN668" s="1372" t="s">
        <v>3411</v>
      </c>
      <c r="CO668" s="1372" t="s">
        <v>603</v>
      </c>
      <c r="CP668" s="1372" t="s">
        <v>1906</v>
      </c>
      <c r="CQ668" s="1372" t="s">
        <v>3412</v>
      </c>
      <c r="CR668" s="1372" t="s">
        <v>3412</v>
      </c>
      <c r="CS668" s="1372" t="s">
        <v>2485</v>
      </c>
      <c r="CT668" s="1372" t="s">
        <v>2486</v>
      </c>
      <c r="CU668" s="1372" t="s">
        <v>2953</v>
      </c>
      <c r="CV668" s="1376" t="s">
        <v>2954</v>
      </c>
    </row>
    <row r="669" spans="91:100">
      <c r="CM669" s="1373"/>
      <c r="CN669" s="1372" t="s">
        <v>3413</v>
      </c>
      <c r="CO669" s="1372" t="s">
        <v>603</v>
      </c>
      <c r="CP669" s="1372" t="s">
        <v>1906</v>
      </c>
      <c r="CQ669" s="1372" t="s">
        <v>3414</v>
      </c>
      <c r="CR669" s="1372" t="s">
        <v>3414</v>
      </c>
      <c r="CS669" s="1372" t="s">
        <v>2485</v>
      </c>
      <c r="CT669" s="1372" t="s">
        <v>2486</v>
      </c>
      <c r="CU669" s="1372" t="s">
        <v>2953</v>
      </c>
      <c r="CV669" s="1376" t="s">
        <v>2954</v>
      </c>
    </row>
    <row r="670" spans="91:100">
      <c r="CM670" s="1373"/>
      <c r="CN670" s="1372" t="s">
        <v>3415</v>
      </c>
      <c r="CO670" s="1372" t="s">
        <v>603</v>
      </c>
      <c r="CP670" s="1372" t="s">
        <v>1906</v>
      </c>
      <c r="CQ670" s="1372" t="s">
        <v>3416</v>
      </c>
      <c r="CR670" s="1372" t="s">
        <v>3416</v>
      </c>
      <c r="CS670" s="1372" t="s">
        <v>2485</v>
      </c>
      <c r="CT670" s="1372" t="s">
        <v>2486</v>
      </c>
      <c r="CU670" s="1372" t="s">
        <v>2953</v>
      </c>
      <c r="CV670" s="1376" t="s">
        <v>2954</v>
      </c>
    </row>
    <row r="671" spans="91:100">
      <c r="CM671" s="1373"/>
      <c r="CN671" s="1372" t="s">
        <v>3417</v>
      </c>
      <c r="CO671" s="1372" t="s">
        <v>603</v>
      </c>
      <c r="CP671" s="1372" t="s">
        <v>1906</v>
      </c>
      <c r="CQ671" s="1372" t="s">
        <v>3418</v>
      </c>
      <c r="CR671" s="1372" t="s">
        <v>3418</v>
      </c>
      <c r="CS671" s="1372" t="s">
        <v>2485</v>
      </c>
      <c r="CT671" s="1372" t="s">
        <v>2486</v>
      </c>
      <c r="CU671" s="1372" t="s">
        <v>2953</v>
      </c>
      <c r="CV671" s="1376" t="s">
        <v>2954</v>
      </c>
    </row>
    <row r="672" spans="91:100">
      <c r="CM672" s="1373"/>
      <c r="CN672" s="1372" t="s">
        <v>3419</v>
      </c>
      <c r="CO672" s="1372" t="s">
        <v>603</v>
      </c>
      <c r="CP672" s="1372" t="s">
        <v>1906</v>
      </c>
      <c r="CQ672" s="1372" t="s">
        <v>3420</v>
      </c>
      <c r="CR672" s="1372" t="s">
        <v>3420</v>
      </c>
      <c r="CS672" s="1372" t="s">
        <v>2485</v>
      </c>
      <c r="CT672" s="1372" t="s">
        <v>2486</v>
      </c>
      <c r="CU672" s="1372" t="s">
        <v>2953</v>
      </c>
      <c r="CV672" s="1376" t="s">
        <v>2954</v>
      </c>
    </row>
    <row r="673" spans="91:100">
      <c r="CM673" s="1373"/>
      <c r="CN673" s="1372" t="s">
        <v>3421</v>
      </c>
      <c r="CO673" s="1372" t="s">
        <v>603</v>
      </c>
      <c r="CP673" s="1372" t="s">
        <v>1906</v>
      </c>
      <c r="CQ673" s="1372" t="s">
        <v>3422</v>
      </c>
      <c r="CR673" s="1372" t="s">
        <v>3422</v>
      </c>
      <c r="CS673" s="1372" t="s">
        <v>2485</v>
      </c>
      <c r="CT673" s="1372" t="s">
        <v>2486</v>
      </c>
      <c r="CU673" s="1372" t="s">
        <v>2953</v>
      </c>
      <c r="CV673" s="1376" t="s">
        <v>2954</v>
      </c>
    </row>
    <row r="674" spans="91:100">
      <c r="CM674" s="1373"/>
      <c r="CN674" s="1372" t="s">
        <v>3423</v>
      </c>
      <c r="CO674" s="1372" t="s">
        <v>603</v>
      </c>
      <c r="CP674" s="1372" t="s">
        <v>1906</v>
      </c>
      <c r="CQ674" s="1372" t="s">
        <v>3424</v>
      </c>
      <c r="CR674" s="1372" t="s">
        <v>3424</v>
      </c>
      <c r="CS674" s="1372" t="s">
        <v>2485</v>
      </c>
      <c r="CT674" s="1372" t="s">
        <v>2486</v>
      </c>
      <c r="CU674" s="1372" t="s">
        <v>2953</v>
      </c>
      <c r="CV674" s="1376" t="s">
        <v>2954</v>
      </c>
    </row>
    <row r="675" spans="91:100">
      <c r="CM675" s="1373"/>
      <c r="CN675" s="1372" t="s">
        <v>3425</v>
      </c>
      <c r="CO675" s="1372" t="s">
        <v>603</v>
      </c>
      <c r="CP675" s="1372" t="s">
        <v>1906</v>
      </c>
      <c r="CQ675" s="1372" t="s">
        <v>3426</v>
      </c>
      <c r="CR675" s="1372" t="s">
        <v>3426</v>
      </c>
      <c r="CS675" s="1372" t="s">
        <v>2485</v>
      </c>
      <c r="CT675" s="1372" t="s">
        <v>2486</v>
      </c>
      <c r="CU675" s="1372" t="s">
        <v>2953</v>
      </c>
      <c r="CV675" s="1376" t="s">
        <v>2954</v>
      </c>
    </row>
    <row r="676" spans="91:100">
      <c r="CM676" s="1373"/>
      <c r="CN676" s="1372" t="s">
        <v>3427</v>
      </c>
      <c r="CO676" s="1372" t="s">
        <v>603</v>
      </c>
      <c r="CP676" s="1372" t="s">
        <v>1906</v>
      </c>
      <c r="CQ676" s="1372" t="s">
        <v>3428</v>
      </c>
      <c r="CR676" s="1372" t="s">
        <v>3428</v>
      </c>
      <c r="CS676" s="1372" t="s">
        <v>2485</v>
      </c>
      <c r="CT676" s="1372" t="s">
        <v>2486</v>
      </c>
      <c r="CU676" s="1372" t="s">
        <v>2953</v>
      </c>
      <c r="CV676" s="1376" t="s">
        <v>2954</v>
      </c>
    </row>
    <row r="677" spans="91:100">
      <c r="CM677" s="1373"/>
      <c r="CN677" s="1372" t="s">
        <v>3429</v>
      </c>
      <c r="CO677" s="1372" t="s">
        <v>603</v>
      </c>
      <c r="CP677" s="1372" t="s">
        <v>1906</v>
      </c>
      <c r="CQ677" s="1372" t="s">
        <v>3430</v>
      </c>
      <c r="CR677" s="1372" t="s">
        <v>3430</v>
      </c>
      <c r="CS677" s="1372" t="s">
        <v>2485</v>
      </c>
      <c r="CT677" s="1372" t="s">
        <v>2486</v>
      </c>
      <c r="CU677" s="1372" t="s">
        <v>2953</v>
      </c>
      <c r="CV677" s="1376" t="s">
        <v>2954</v>
      </c>
    </row>
    <row r="678" spans="91:100">
      <c r="CM678" s="1373"/>
      <c r="CN678" s="1372" t="s">
        <v>3431</v>
      </c>
      <c r="CO678" s="1372" t="s">
        <v>603</v>
      </c>
      <c r="CP678" s="1372" t="s">
        <v>1906</v>
      </c>
      <c r="CQ678" s="1372" t="s">
        <v>3432</v>
      </c>
      <c r="CR678" s="1372" t="s">
        <v>3432</v>
      </c>
      <c r="CS678" s="1372" t="s">
        <v>2485</v>
      </c>
      <c r="CT678" s="1372" t="s">
        <v>2486</v>
      </c>
      <c r="CU678" s="1372" t="s">
        <v>2953</v>
      </c>
      <c r="CV678" s="1376" t="s">
        <v>2954</v>
      </c>
    </row>
    <row r="679" spans="91:100">
      <c r="CM679" s="1373"/>
      <c r="CN679" s="1372" t="s">
        <v>3433</v>
      </c>
      <c r="CO679" s="1372" t="s">
        <v>603</v>
      </c>
      <c r="CP679" s="1372" t="s">
        <v>1906</v>
      </c>
      <c r="CQ679" s="1372" t="s">
        <v>3434</v>
      </c>
      <c r="CR679" s="1372" t="s">
        <v>3434</v>
      </c>
      <c r="CS679" s="1372" t="s">
        <v>2485</v>
      </c>
      <c r="CT679" s="1372" t="s">
        <v>2486</v>
      </c>
      <c r="CU679" s="1372" t="s">
        <v>2953</v>
      </c>
      <c r="CV679" s="1376" t="s">
        <v>2954</v>
      </c>
    </row>
    <row r="680" spans="91:100">
      <c r="CM680" s="1373"/>
      <c r="CN680" s="1372" t="s">
        <v>3435</v>
      </c>
      <c r="CO680" s="1372" t="s">
        <v>603</v>
      </c>
      <c r="CP680" s="1372" t="s">
        <v>1906</v>
      </c>
      <c r="CQ680" s="1372" t="s">
        <v>3436</v>
      </c>
      <c r="CR680" s="1372" t="s">
        <v>3436</v>
      </c>
      <c r="CS680" s="1372" t="s">
        <v>2485</v>
      </c>
      <c r="CT680" s="1372" t="s">
        <v>2486</v>
      </c>
      <c r="CU680" s="1372" t="s">
        <v>2953</v>
      </c>
      <c r="CV680" s="1376" t="s">
        <v>2954</v>
      </c>
    </row>
    <row r="681" spans="91:100">
      <c r="CM681" s="1373"/>
      <c r="CN681" s="1372" t="s">
        <v>3437</v>
      </c>
      <c r="CO681" s="1372" t="s">
        <v>603</v>
      </c>
      <c r="CP681" s="1372" t="s">
        <v>1906</v>
      </c>
      <c r="CQ681" s="1372" t="s">
        <v>3438</v>
      </c>
      <c r="CR681" s="1372" t="s">
        <v>3438</v>
      </c>
      <c r="CS681" s="1372" t="s">
        <v>2485</v>
      </c>
      <c r="CT681" s="1372" t="s">
        <v>2486</v>
      </c>
      <c r="CU681" s="1372" t="s">
        <v>2953</v>
      </c>
      <c r="CV681" s="1376" t="s">
        <v>2954</v>
      </c>
    </row>
    <row r="682" spans="91:100">
      <c r="CM682" s="1373"/>
      <c r="CN682" s="1372" t="s">
        <v>3439</v>
      </c>
      <c r="CO682" s="1372" t="s">
        <v>603</v>
      </c>
      <c r="CP682" s="1372" t="s">
        <v>1906</v>
      </c>
      <c r="CQ682" s="1372" t="s">
        <v>3440</v>
      </c>
      <c r="CR682" s="1372" t="s">
        <v>3440</v>
      </c>
      <c r="CS682" s="1372" t="s">
        <v>2485</v>
      </c>
      <c r="CT682" s="1372" t="s">
        <v>2486</v>
      </c>
      <c r="CU682" s="1372" t="s">
        <v>2953</v>
      </c>
      <c r="CV682" s="1376" t="s">
        <v>2954</v>
      </c>
    </row>
    <row r="683" spans="91:100">
      <c r="CM683" s="1373"/>
      <c r="CN683" s="1372" t="s">
        <v>3441</v>
      </c>
      <c r="CO683" s="1372" t="s">
        <v>603</v>
      </c>
      <c r="CP683" s="1372" t="s">
        <v>1906</v>
      </c>
      <c r="CQ683" s="1372" t="s">
        <v>3442</v>
      </c>
      <c r="CR683" s="1372" t="s">
        <v>3442</v>
      </c>
      <c r="CS683" s="1372" t="s">
        <v>2485</v>
      </c>
      <c r="CT683" s="1372" t="s">
        <v>2486</v>
      </c>
      <c r="CU683" s="1372" t="s">
        <v>2953</v>
      </c>
      <c r="CV683" s="1376" t="s">
        <v>2954</v>
      </c>
    </row>
    <row r="684" spans="91:100">
      <c r="CM684" s="1373"/>
      <c r="CN684" s="1372" t="s">
        <v>3443</v>
      </c>
      <c r="CO684" s="1372" t="s">
        <v>603</v>
      </c>
      <c r="CP684" s="1372" t="s">
        <v>1906</v>
      </c>
      <c r="CQ684" s="1372" t="s">
        <v>3444</v>
      </c>
      <c r="CR684" s="1372" t="s">
        <v>3444</v>
      </c>
      <c r="CS684" s="1372" t="s">
        <v>2485</v>
      </c>
      <c r="CT684" s="1372" t="s">
        <v>2486</v>
      </c>
      <c r="CU684" s="1372" t="s">
        <v>2953</v>
      </c>
      <c r="CV684" s="1376" t="s">
        <v>2954</v>
      </c>
    </row>
    <row r="685" spans="91:100">
      <c r="CM685" s="1373"/>
      <c r="CN685" s="1372" t="s">
        <v>3445</v>
      </c>
      <c r="CO685" s="1372" t="s">
        <v>603</v>
      </c>
      <c r="CP685" s="1372" t="s">
        <v>1906</v>
      </c>
      <c r="CQ685" s="1372" t="s">
        <v>3446</v>
      </c>
      <c r="CR685" s="1372" t="s">
        <v>3446</v>
      </c>
      <c r="CS685" s="1372" t="s">
        <v>2485</v>
      </c>
      <c r="CT685" s="1372" t="s">
        <v>2486</v>
      </c>
      <c r="CU685" s="1372" t="s">
        <v>2953</v>
      </c>
      <c r="CV685" s="1376" t="s">
        <v>2954</v>
      </c>
    </row>
    <row r="686" spans="91:100">
      <c r="CM686" s="1373"/>
      <c r="CN686" s="1372" t="s">
        <v>3447</v>
      </c>
      <c r="CO686" s="1372" t="s">
        <v>603</v>
      </c>
      <c r="CP686" s="1372" t="s">
        <v>1906</v>
      </c>
      <c r="CQ686" s="1372" t="s">
        <v>3448</v>
      </c>
      <c r="CR686" s="1372" t="s">
        <v>3448</v>
      </c>
      <c r="CS686" s="1372" t="s">
        <v>2485</v>
      </c>
      <c r="CT686" s="1372" t="s">
        <v>2486</v>
      </c>
      <c r="CU686" s="1372" t="s">
        <v>2953</v>
      </c>
      <c r="CV686" s="1376" t="s">
        <v>2954</v>
      </c>
    </row>
    <row r="687" spans="91:100">
      <c r="CM687" s="1373"/>
      <c r="CN687" s="1372" t="s">
        <v>3449</v>
      </c>
      <c r="CO687" s="1372" t="s">
        <v>603</v>
      </c>
      <c r="CP687" s="1372" t="s">
        <v>1906</v>
      </c>
      <c r="CQ687" s="1372" t="s">
        <v>3450</v>
      </c>
      <c r="CR687" s="1372" t="s">
        <v>3450</v>
      </c>
      <c r="CS687" s="1372" t="s">
        <v>2485</v>
      </c>
      <c r="CT687" s="1372" t="s">
        <v>2486</v>
      </c>
      <c r="CU687" s="1372" t="s">
        <v>2953</v>
      </c>
      <c r="CV687" s="1376" t="s">
        <v>2954</v>
      </c>
    </row>
    <row r="688" spans="91:100">
      <c r="CM688" s="1373"/>
      <c r="CN688" s="1372" t="s">
        <v>3451</v>
      </c>
      <c r="CO688" s="1372" t="s">
        <v>603</v>
      </c>
      <c r="CP688" s="1372" t="s">
        <v>1906</v>
      </c>
      <c r="CQ688" s="1372" t="s">
        <v>3452</v>
      </c>
      <c r="CR688" s="1372" t="s">
        <v>3452</v>
      </c>
      <c r="CS688" s="1372" t="s">
        <v>2485</v>
      </c>
      <c r="CT688" s="1372" t="s">
        <v>2486</v>
      </c>
      <c r="CU688" s="1372" t="s">
        <v>2953</v>
      </c>
      <c r="CV688" s="1376" t="s">
        <v>2954</v>
      </c>
    </row>
    <row r="689" spans="91:100">
      <c r="CM689" s="1373"/>
      <c r="CN689" s="1372" t="s">
        <v>3453</v>
      </c>
      <c r="CO689" s="1372" t="s">
        <v>603</v>
      </c>
      <c r="CP689" s="1372" t="s">
        <v>1906</v>
      </c>
      <c r="CQ689" s="1372" t="s">
        <v>3454</v>
      </c>
      <c r="CR689" s="1372" t="s">
        <v>3454</v>
      </c>
      <c r="CS689" s="1372" t="s">
        <v>2485</v>
      </c>
      <c r="CT689" s="1372" t="s">
        <v>2486</v>
      </c>
      <c r="CU689" s="1372" t="s">
        <v>2953</v>
      </c>
      <c r="CV689" s="1376" t="s">
        <v>2954</v>
      </c>
    </row>
    <row r="690" spans="91:100">
      <c r="CM690" s="1373"/>
      <c r="CN690" s="1372" t="s">
        <v>3455</v>
      </c>
      <c r="CO690" s="1372" t="s">
        <v>603</v>
      </c>
      <c r="CP690" s="1372" t="s">
        <v>1906</v>
      </c>
      <c r="CQ690" s="1372" t="s">
        <v>3456</v>
      </c>
      <c r="CR690" s="1372" t="s">
        <v>3456</v>
      </c>
      <c r="CS690" s="1372" t="s">
        <v>2485</v>
      </c>
      <c r="CT690" s="1372" t="s">
        <v>2486</v>
      </c>
      <c r="CU690" s="1372" t="s">
        <v>2953</v>
      </c>
      <c r="CV690" s="1376" t="s">
        <v>2954</v>
      </c>
    </row>
    <row r="691" spans="91:100">
      <c r="CM691" s="1373"/>
      <c r="CN691" s="1372" t="s">
        <v>3457</v>
      </c>
      <c r="CO691" s="1372" t="s">
        <v>603</v>
      </c>
      <c r="CP691" s="1372" t="s">
        <v>1906</v>
      </c>
      <c r="CQ691" s="1372" t="s">
        <v>3458</v>
      </c>
      <c r="CR691" s="1372" t="s">
        <v>3458</v>
      </c>
      <c r="CS691" s="1372" t="s">
        <v>2485</v>
      </c>
      <c r="CT691" s="1372" t="s">
        <v>2486</v>
      </c>
      <c r="CU691" s="1372" t="s">
        <v>2953</v>
      </c>
      <c r="CV691" s="1376" t="s">
        <v>2954</v>
      </c>
    </row>
    <row r="692" spans="91:100">
      <c r="CM692" s="1373"/>
      <c r="CN692" s="1372" t="s">
        <v>3459</v>
      </c>
      <c r="CO692" s="1372" t="s">
        <v>603</v>
      </c>
      <c r="CP692" s="1372" t="s">
        <v>1906</v>
      </c>
      <c r="CQ692" s="1372" t="s">
        <v>3460</v>
      </c>
      <c r="CR692" s="1372" t="s">
        <v>3460</v>
      </c>
      <c r="CS692" s="1372" t="s">
        <v>2485</v>
      </c>
      <c r="CT692" s="1372" t="s">
        <v>2486</v>
      </c>
      <c r="CU692" s="1372" t="s">
        <v>2953</v>
      </c>
      <c r="CV692" s="1376" t="s">
        <v>2954</v>
      </c>
    </row>
    <row r="693" spans="91:100">
      <c r="CM693" s="1373"/>
      <c r="CN693" s="1372" t="s">
        <v>3461</v>
      </c>
      <c r="CO693" s="1372" t="s">
        <v>603</v>
      </c>
      <c r="CP693" s="1372" t="s">
        <v>1906</v>
      </c>
      <c r="CQ693" s="1372" t="s">
        <v>3462</v>
      </c>
      <c r="CR693" s="1372" t="s">
        <v>3462</v>
      </c>
      <c r="CS693" s="1372" t="s">
        <v>2485</v>
      </c>
      <c r="CT693" s="1372" t="s">
        <v>2486</v>
      </c>
      <c r="CU693" s="1372" t="s">
        <v>2953</v>
      </c>
      <c r="CV693" s="1376" t="s">
        <v>2954</v>
      </c>
    </row>
    <row r="694" spans="91:100">
      <c r="CM694" s="1373"/>
      <c r="CN694" s="1372" t="s">
        <v>3463</v>
      </c>
      <c r="CO694" s="1372" t="s">
        <v>603</v>
      </c>
      <c r="CP694" s="1372" t="s">
        <v>1906</v>
      </c>
      <c r="CQ694" s="1372" t="s">
        <v>3464</v>
      </c>
      <c r="CR694" s="1372" t="s">
        <v>3464</v>
      </c>
      <c r="CS694" s="1372" t="s">
        <v>2485</v>
      </c>
      <c r="CT694" s="1372" t="s">
        <v>2486</v>
      </c>
      <c r="CU694" s="1372" t="s">
        <v>2953</v>
      </c>
      <c r="CV694" s="1376" t="s">
        <v>2954</v>
      </c>
    </row>
    <row r="695" spans="91:100">
      <c r="CM695" s="1373"/>
      <c r="CN695" s="1372" t="s">
        <v>3465</v>
      </c>
      <c r="CO695" s="1372" t="s">
        <v>603</v>
      </c>
      <c r="CP695" s="1372" t="s">
        <v>1906</v>
      </c>
      <c r="CQ695" s="1372" t="s">
        <v>3466</v>
      </c>
      <c r="CR695" s="1372" t="s">
        <v>3466</v>
      </c>
      <c r="CS695" s="1372" t="s">
        <v>2485</v>
      </c>
      <c r="CT695" s="1372" t="s">
        <v>2486</v>
      </c>
      <c r="CU695" s="1372" t="s">
        <v>2953</v>
      </c>
      <c r="CV695" s="1376" t="s">
        <v>2954</v>
      </c>
    </row>
    <row r="696" spans="91:100">
      <c r="CM696" s="1373"/>
      <c r="CN696" s="1372" t="s">
        <v>3467</v>
      </c>
      <c r="CO696" s="1372" t="s">
        <v>603</v>
      </c>
      <c r="CP696" s="1372" t="s">
        <v>1906</v>
      </c>
      <c r="CQ696" s="1372" t="s">
        <v>3468</v>
      </c>
      <c r="CR696" s="1372" t="s">
        <v>3468</v>
      </c>
      <c r="CS696" s="1372" t="s">
        <v>2485</v>
      </c>
      <c r="CT696" s="1372" t="s">
        <v>2486</v>
      </c>
      <c r="CU696" s="1372" t="s">
        <v>2953</v>
      </c>
      <c r="CV696" s="1376" t="s">
        <v>2954</v>
      </c>
    </row>
    <row r="697" spans="91:100">
      <c r="CM697" s="1373"/>
      <c r="CN697" s="1372" t="s">
        <v>3469</v>
      </c>
      <c r="CO697" s="1372" t="s">
        <v>603</v>
      </c>
      <c r="CP697" s="1372" t="s">
        <v>1906</v>
      </c>
      <c r="CQ697" s="1372" t="s">
        <v>3470</v>
      </c>
      <c r="CR697" s="1372" t="s">
        <v>3470</v>
      </c>
      <c r="CS697" s="1372" t="s">
        <v>2485</v>
      </c>
      <c r="CT697" s="1372" t="s">
        <v>2486</v>
      </c>
      <c r="CU697" s="1372" t="s">
        <v>2953</v>
      </c>
      <c r="CV697" s="1376" t="s">
        <v>2954</v>
      </c>
    </row>
    <row r="698" spans="91:100">
      <c r="CM698" s="1373"/>
      <c r="CN698" s="1372" t="s">
        <v>3471</v>
      </c>
      <c r="CO698" s="1372" t="s">
        <v>603</v>
      </c>
      <c r="CP698" s="1372" t="s">
        <v>1906</v>
      </c>
      <c r="CQ698" s="1372" t="s">
        <v>3472</v>
      </c>
      <c r="CR698" s="1372" t="s">
        <v>3472</v>
      </c>
      <c r="CS698" s="1372" t="s">
        <v>2485</v>
      </c>
      <c r="CT698" s="1372" t="s">
        <v>2486</v>
      </c>
      <c r="CU698" s="1372" t="s">
        <v>2953</v>
      </c>
      <c r="CV698" s="1376" t="s">
        <v>2954</v>
      </c>
    </row>
    <row r="699" spans="91:100">
      <c r="CM699" s="1373"/>
      <c r="CN699" s="1372" t="s">
        <v>3473</v>
      </c>
      <c r="CO699" s="1372" t="s">
        <v>603</v>
      </c>
      <c r="CP699" s="1372" t="s">
        <v>1906</v>
      </c>
      <c r="CQ699" s="1372" t="s">
        <v>3474</v>
      </c>
      <c r="CR699" s="1372" t="s">
        <v>3474</v>
      </c>
      <c r="CS699" s="1372" t="s">
        <v>2485</v>
      </c>
      <c r="CT699" s="1372" t="s">
        <v>2486</v>
      </c>
      <c r="CU699" s="1372" t="s">
        <v>2953</v>
      </c>
      <c r="CV699" s="1376" t="s">
        <v>2954</v>
      </c>
    </row>
    <row r="700" spans="91:100">
      <c r="CM700" s="1373"/>
      <c r="CN700" s="1372" t="s">
        <v>3475</v>
      </c>
      <c r="CO700" s="1372" t="s">
        <v>603</v>
      </c>
      <c r="CP700" s="1372" t="s">
        <v>1906</v>
      </c>
      <c r="CQ700" s="1372" t="s">
        <v>3476</v>
      </c>
      <c r="CR700" s="1372" t="s">
        <v>3476</v>
      </c>
      <c r="CS700" s="1372" t="s">
        <v>2485</v>
      </c>
      <c r="CT700" s="1372" t="s">
        <v>2486</v>
      </c>
      <c r="CU700" s="1372" t="s">
        <v>2953</v>
      </c>
      <c r="CV700" s="1376" t="s">
        <v>2954</v>
      </c>
    </row>
    <row r="701" spans="91:100">
      <c r="CM701" s="1373"/>
      <c r="CN701" s="1372" t="s">
        <v>3477</v>
      </c>
      <c r="CO701" s="1372" t="s">
        <v>603</v>
      </c>
      <c r="CP701" s="1372" t="s">
        <v>1906</v>
      </c>
      <c r="CQ701" s="1372" t="s">
        <v>3478</v>
      </c>
      <c r="CR701" s="1372" t="s">
        <v>3478</v>
      </c>
      <c r="CS701" s="1372" t="s">
        <v>2485</v>
      </c>
      <c r="CT701" s="1372" t="s">
        <v>2486</v>
      </c>
      <c r="CU701" s="1372" t="s">
        <v>2953</v>
      </c>
      <c r="CV701" s="1376" t="s">
        <v>2954</v>
      </c>
    </row>
    <row r="702" spans="91:100">
      <c r="CM702" s="1373"/>
      <c r="CN702" s="1372" t="s">
        <v>3479</v>
      </c>
      <c r="CO702" s="1372" t="s">
        <v>603</v>
      </c>
      <c r="CP702" s="1372" t="s">
        <v>1906</v>
      </c>
      <c r="CQ702" s="1372" t="s">
        <v>3480</v>
      </c>
      <c r="CR702" s="1372" t="s">
        <v>3480</v>
      </c>
      <c r="CS702" s="1372" t="s">
        <v>2485</v>
      </c>
      <c r="CT702" s="1372" t="s">
        <v>2486</v>
      </c>
      <c r="CU702" s="1372" t="s">
        <v>2953</v>
      </c>
      <c r="CV702" s="1376" t="s">
        <v>2954</v>
      </c>
    </row>
    <row r="703" spans="91:100">
      <c r="CM703" s="1373"/>
      <c r="CN703" s="1372" t="s">
        <v>3481</v>
      </c>
      <c r="CO703" s="1372" t="s">
        <v>603</v>
      </c>
      <c r="CP703" s="1372" t="s">
        <v>1906</v>
      </c>
      <c r="CQ703" s="1372" t="s">
        <v>3482</v>
      </c>
      <c r="CR703" s="1372" t="s">
        <v>3482</v>
      </c>
      <c r="CS703" s="1372" t="s">
        <v>2485</v>
      </c>
      <c r="CT703" s="1372" t="s">
        <v>2486</v>
      </c>
      <c r="CU703" s="1372" t="s">
        <v>2953</v>
      </c>
      <c r="CV703" s="1376" t="s">
        <v>2954</v>
      </c>
    </row>
    <row r="704" spans="91:100">
      <c r="CM704" s="1373"/>
      <c r="CN704" s="1372" t="s">
        <v>3483</v>
      </c>
      <c r="CO704" s="1372" t="s">
        <v>603</v>
      </c>
      <c r="CP704" s="1372" t="s">
        <v>1906</v>
      </c>
      <c r="CQ704" s="1372" t="s">
        <v>3484</v>
      </c>
      <c r="CR704" s="1372" t="s">
        <v>3484</v>
      </c>
      <c r="CS704" s="1372" t="s">
        <v>2485</v>
      </c>
      <c r="CT704" s="1372" t="s">
        <v>2486</v>
      </c>
      <c r="CU704" s="1372" t="s">
        <v>2953</v>
      </c>
      <c r="CV704" s="1376" t="s">
        <v>2954</v>
      </c>
    </row>
    <row r="705" spans="91:100">
      <c r="CM705" s="1373"/>
      <c r="CN705" s="1372" t="s">
        <v>3485</v>
      </c>
      <c r="CO705" s="1372" t="s">
        <v>603</v>
      </c>
      <c r="CP705" s="1372" t="s">
        <v>1906</v>
      </c>
      <c r="CQ705" s="1372" t="s">
        <v>3486</v>
      </c>
      <c r="CR705" s="1372" t="s">
        <v>3486</v>
      </c>
      <c r="CS705" s="1372" t="s">
        <v>2485</v>
      </c>
      <c r="CT705" s="1372" t="s">
        <v>2486</v>
      </c>
      <c r="CU705" s="1372" t="s">
        <v>2953</v>
      </c>
      <c r="CV705" s="1376" t="s">
        <v>2954</v>
      </c>
    </row>
    <row r="706" spans="91:100">
      <c r="CM706" s="1373"/>
      <c r="CN706" s="1372" t="s">
        <v>3487</v>
      </c>
      <c r="CO706" s="1372" t="s">
        <v>603</v>
      </c>
      <c r="CP706" s="1372" t="s">
        <v>1906</v>
      </c>
      <c r="CQ706" s="1372" t="s">
        <v>3488</v>
      </c>
      <c r="CR706" s="1372" t="s">
        <v>3488</v>
      </c>
      <c r="CS706" s="1372" t="s">
        <v>2485</v>
      </c>
      <c r="CT706" s="1372" t="s">
        <v>2486</v>
      </c>
      <c r="CU706" s="1372" t="s">
        <v>2953</v>
      </c>
      <c r="CV706" s="1376" t="s">
        <v>2954</v>
      </c>
    </row>
    <row r="707" spans="91:100">
      <c r="CM707" s="1373"/>
      <c r="CN707" s="1372" t="s">
        <v>3489</v>
      </c>
      <c r="CO707" s="1372" t="s">
        <v>603</v>
      </c>
      <c r="CP707" s="1372" t="s">
        <v>1906</v>
      </c>
      <c r="CQ707" s="1372" t="s">
        <v>3490</v>
      </c>
      <c r="CR707" s="1372" t="s">
        <v>3490</v>
      </c>
      <c r="CS707" s="1372" t="s">
        <v>2485</v>
      </c>
      <c r="CT707" s="1372" t="s">
        <v>2486</v>
      </c>
      <c r="CU707" s="1372" t="s">
        <v>2953</v>
      </c>
      <c r="CV707" s="1376" t="s">
        <v>2954</v>
      </c>
    </row>
    <row r="708" spans="91:100">
      <c r="CM708" s="1373"/>
      <c r="CN708" s="1372" t="s">
        <v>3491</v>
      </c>
      <c r="CO708" s="1372" t="s">
        <v>603</v>
      </c>
      <c r="CP708" s="1372" t="s">
        <v>1906</v>
      </c>
      <c r="CQ708" s="1372" t="s">
        <v>3492</v>
      </c>
      <c r="CR708" s="1372" t="s">
        <v>3492</v>
      </c>
      <c r="CS708" s="1372" t="s">
        <v>2485</v>
      </c>
      <c r="CT708" s="1372" t="s">
        <v>2486</v>
      </c>
      <c r="CU708" s="1372" t="s">
        <v>2953</v>
      </c>
      <c r="CV708" s="1376" t="s">
        <v>2954</v>
      </c>
    </row>
    <row r="709" spans="91:100">
      <c r="CM709" s="1373"/>
      <c r="CN709" s="1372" t="s">
        <v>3493</v>
      </c>
      <c r="CO709" s="1372" t="s">
        <v>603</v>
      </c>
      <c r="CP709" s="1372" t="s">
        <v>1906</v>
      </c>
      <c r="CQ709" s="1372" t="s">
        <v>3494</v>
      </c>
      <c r="CR709" s="1372" t="s">
        <v>3494</v>
      </c>
      <c r="CS709" s="1372" t="s">
        <v>2485</v>
      </c>
      <c r="CT709" s="1372" t="s">
        <v>2486</v>
      </c>
      <c r="CU709" s="1372" t="s">
        <v>2953</v>
      </c>
      <c r="CV709" s="1376" t="s">
        <v>2954</v>
      </c>
    </row>
    <row r="710" spans="91:100">
      <c r="CM710" s="1373"/>
      <c r="CN710" s="1372" t="s">
        <v>3495</v>
      </c>
      <c r="CO710" s="1372" t="s">
        <v>603</v>
      </c>
      <c r="CP710" s="1372" t="s">
        <v>1906</v>
      </c>
      <c r="CQ710" s="1372" t="s">
        <v>3496</v>
      </c>
      <c r="CR710" s="1372" t="s">
        <v>3496</v>
      </c>
      <c r="CS710" s="1372" t="s">
        <v>2485</v>
      </c>
      <c r="CT710" s="1372" t="s">
        <v>2486</v>
      </c>
      <c r="CU710" s="1372" t="s">
        <v>2953</v>
      </c>
      <c r="CV710" s="1376" t="s">
        <v>2954</v>
      </c>
    </row>
    <row r="711" spans="91:100">
      <c r="CM711" s="1373"/>
      <c r="CN711" s="1372" t="s">
        <v>3497</v>
      </c>
      <c r="CO711" s="1372" t="s">
        <v>603</v>
      </c>
      <c r="CP711" s="1372" t="s">
        <v>1906</v>
      </c>
      <c r="CQ711" s="1372" t="s">
        <v>3498</v>
      </c>
      <c r="CR711" s="1372" t="s">
        <v>3498</v>
      </c>
      <c r="CS711" s="1372" t="s">
        <v>2485</v>
      </c>
      <c r="CT711" s="1372" t="s">
        <v>2486</v>
      </c>
      <c r="CU711" s="1372" t="s">
        <v>2953</v>
      </c>
      <c r="CV711" s="1376" t="s">
        <v>2954</v>
      </c>
    </row>
    <row r="712" spans="91:100">
      <c r="CM712" s="1373"/>
      <c r="CN712" s="1372" t="s">
        <v>3499</v>
      </c>
      <c r="CO712" s="1372" t="s">
        <v>603</v>
      </c>
      <c r="CP712" s="1372" t="s">
        <v>1906</v>
      </c>
      <c r="CQ712" s="1372" t="s">
        <v>3500</v>
      </c>
      <c r="CR712" s="1372" t="s">
        <v>3500</v>
      </c>
      <c r="CS712" s="1372" t="s">
        <v>2485</v>
      </c>
      <c r="CT712" s="1372" t="s">
        <v>2486</v>
      </c>
      <c r="CU712" s="1372" t="s">
        <v>2953</v>
      </c>
      <c r="CV712" s="1376" t="s">
        <v>2954</v>
      </c>
    </row>
    <row r="713" spans="91:100">
      <c r="CM713" s="1373"/>
      <c r="CN713" s="1372" t="s">
        <v>3501</v>
      </c>
      <c r="CO713" s="1372" t="s">
        <v>603</v>
      </c>
      <c r="CP713" s="1372" t="s">
        <v>1906</v>
      </c>
      <c r="CQ713" s="1372" t="s">
        <v>3502</v>
      </c>
      <c r="CR713" s="1372" t="s">
        <v>3502</v>
      </c>
      <c r="CS713" s="1372" t="s">
        <v>2485</v>
      </c>
      <c r="CT713" s="1372" t="s">
        <v>2486</v>
      </c>
      <c r="CU713" s="1372" t="s">
        <v>2953</v>
      </c>
      <c r="CV713" s="1376" t="s">
        <v>2954</v>
      </c>
    </row>
    <row r="714" spans="91:100">
      <c r="CM714" s="1373"/>
      <c r="CN714" s="1372" t="s">
        <v>3503</v>
      </c>
      <c r="CO714" s="1372" t="s">
        <v>603</v>
      </c>
      <c r="CP714" s="1372" t="s">
        <v>1906</v>
      </c>
      <c r="CQ714" s="1372" t="s">
        <v>3504</v>
      </c>
      <c r="CR714" s="1372" t="s">
        <v>3504</v>
      </c>
      <c r="CS714" s="1372" t="s">
        <v>2485</v>
      </c>
      <c r="CT714" s="1372" t="s">
        <v>2486</v>
      </c>
      <c r="CU714" s="1372" t="s">
        <v>2953</v>
      </c>
      <c r="CV714" s="1376" t="s">
        <v>2954</v>
      </c>
    </row>
    <row r="715" spans="91:100">
      <c r="CM715" s="1373"/>
      <c r="CN715" s="1372" t="s">
        <v>3505</v>
      </c>
      <c r="CO715" s="1372" t="s">
        <v>603</v>
      </c>
      <c r="CP715" s="1372" t="s">
        <v>1906</v>
      </c>
      <c r="CQ715" s="1372" t="s">
        <v>3506</v>
      </c>
      <c r="CR715" s="1372" t="s">
        <v>3506</v>
      </c>
      <c r="CS715" s="1372" t="s">
        <v>2485</v>
      </c>
      <c r="CT715" s="1372" t="s">
        <v>2486</v>
      </c>
      <c r="CU715" s="1372" t="s">
        <v>2953</v>
      </c>
      <c r="CV715" s="1376" t="s">
        <v>2954</v>
      </c>
    </row>
    <row r="716" spans="91:100">
      <c r="CM716" s="1373"/>
      <c r="CN716" s="1372" t="s">
        <v>3507</v>
      </c>
      <c r="CO716" s="1372" t="s">
        <v>603</v>
      </c>
      <c r="CP716" s="1372" t="s">
        <v>1906</v>
      </c>
      <c r="CQ716" s="1372" t="s">
        <v>3508</v>
      </c>
      <c r="CR716" s="1372" t="s">
        <v>3508</v>
      </c>
      <c r="CS716" s="1372" t="s">
        <v>2485</v>
      </c>
      <c r="CT716" s="1372" t="s">
        <v>2486</v>
      </c>
      <c r="CU716" s="1372" t="s">
        <v>2953</v>
      </c>
      <c r="CV716" s="1376" t="s">
        <v>2954</v>
      </c>
    </row>
    <row r="717" spans="91:100">
      <c r="CM717" s="1373"/>
      <c r="CN717" s="1372" t="s">
        <v>3509</v>
      </c>
      <c r="CO717" s="1372" t="s">
        <v>603</v>
      </c>
      <c r="CP717" s="1372" t="s">
        <v>1906</v>
      </c>
      <c r="CQ717" s="1372" t="s">
        <v>3510</v>
      </c>
      <c r="CR717" s="1372" t="s">
        <v>3510</v>
      </c>
      <c r="CS717" s="1372" t="s">
        <v>2485</v>
      </c>
      <c r="CT717" s="1372" t="s">
        <v>2486</v>
      </c>
      <c r="CU717" s="1372" t="s">
        <v>2953</v>
      </c>
      <c r="CV717" s="1376" t="s">
        <v>2954</v>
      </c>
    </row>
    <row r="718" spans="91:100">
      <c r="CM718" s="1373"/>
      <c r="CN718" s="1372" t="s">
        <v>3511</v>
      </c>
      <c r="CO718" s="1372" t="s">
        <v>603</v>
      </c>
      <c r="CP718" s="1372" t="s">
        <v>1906</v>
      </c>
      <c r="CQ718" s="1372" t="s">
        <v>3512</v>
      </c>
      <c r="CR718" s="1372" t="s">
        <v>3512</v>
      </c>
      <c r="CS718" s="1372" t="s">
        <v>2485</v>
      </c>
      <c r="CT718" s="1372" t="s">
        <v>2486</v>
      </c>
      <c r="CU718" s="1372" t="s">
        <v>2953</v>
      </c>
      <c r="CV718" s="1376" t="s">
        <v>2954</v>
      </c>
    </row>
    <row r="719" spans="91:100">
      <c r="CM719" s="1373"/>
      <c r="CN719" s="1372" t="s">
        <v>3513</v>
      </c>
      <c r="CO719" s="1372" t="s">
        <v>603</v>
      </c>
      <c r="CP719" s="1372" t="s">
        <v>1906</v>
      </c>
      <c r="CQ719" s="1372" t="s">
        <v>3514</v>
      </c>
      <c r="CR719" s="1372" t="s">
        <v>3514</v>
      </c>
      <c r="CS719" s="1372" t="s">
        <v>2485</v>
      </c>
      <c r="CT719" s="1372" t="s">
        <v>2486</v>
      </c>
      <c r="CU719" s="1372" t="s">
        <v>2953</v>
      </c>
      <c r="CV719" s="1376" t="s">
        <v>2954</v>
      </c>
    </row>
    <row r="720" spans="91:100">
      <c r="CM720" s="1373"/>
      <c r="CN720" s="1372" t="s">
        <v>3515</v>
      </c>
      <c r="CO720" s="1372" t="s">
        <v>603</v>
      </c>
      <c r="CP720" s="1372" t="s">
        <v>1906</v>
      </c>
      <c r="CQ720" s="1372" t="s">
        <v>3516</v>
      </c>
      <c r="CR720" s="1372" t="s">
        <v>3516</v>
      </c>
      <c r="CS720" s="1372" t="s">
        <v>2485</v>
      </c>
      <c r="CT720" s="1372" t="s">
        <v>2486</v>
      </c>
      <c r="CU720" s="1372" t="s">
        <v>2953</v>
      </c>
      <c r="CV720" s="1376" t="s">
        <v>2954</v>
      </c>
    </row>
    <row r="721" spans="91:100">
      <c r="CM721" s="1373"/>
      <c r="CN721" s="1372" t="s">
        <v>3517</v>
      </c>
      <c r="CO721" s="1372" t="s">
        <v>603</v>
      </c>
      <c r="CP721" s="1372" t="s">
        <v>1906</v>
      </c>
      <c r="CQ721" s="1372" t="s">
        <v>3518</v>
      </c>
      <c r="CR721" s="1372" t="s">
        <v>3518</v>
      </c>
      <c r="CS721" s="1372" t="s">
        <v>2485</v>
      </c>
      <c r="CT721" s="1372" t="s">
        <v>2486</v>
      </c>
      <c r="CU721" s="1372" t="s">
        <v>2953</v>
      </c>
      <c r="CV721" s="1376" t="s">
        <v>2954</v>
      </c>
    </row>
    <row r="722" spans="91:100">
      <c r="CM722" s="1373"/>
      <c r="CN722" s="1372" t="s">
        <v>3519</v>
      </c>
      <c r="CO722" s="1372" t="s">
        <v>603</v>
      </c>
      <c r="CP722" s="1372" t="s">
        <v>1906</v>
      </c>
      <c r="CQ722" s="1372" t="s">
        <v>3520</v>
      </c>
      <c r="CR722" s="1372" t="s">
        <v>3520</v>
      </c>
      <c r="CS722" s="1372" t="s">
        <v>2485</v>
      </c>
      <c r="CT722" s="1372" t="s">
        <v>2486</v>
      </c>
      <c r="CU722" s="1372" t="s">
        <v>2953</v>
      </c>
      <c r="CV722" s="1376" t="s">
        <v>2954</v>
      </c>
    </row>
    <row r="723" spans="91:100">
      <c r="CM723" s="1373"/>
      <c r="CN723" s="1372" t="s">
        <v>3521</v>
      </c>
      <c r="CO723" s="1372" t="s">
        <v>603</v>
      </c>
      <c r="CP723" s="1372" t="s">
        <v>1906</v>
      </c>
      <c r="CQ723" s="1372" t="s">
        <v>3522</v>
      </c>
      <c r="CR723" s="1372" t="s">
        <v>3522</v>
      </c>
      <c r="CS723" s="1372" t="s">
        <v>2485</v>
      </c>
      <c r="CT723" s="1372" t="s">
        <v>2486</v>
      </c>
      <c r="CU723" s="1372" t="s">
        <v>2953</v>
      </c>
      <c r="CV723" s="1376" t="s">
        <v>2954</v>
      </c>
    </row>
    <row r="724" spans="91:100">
      <c r="CM724" s="1373"/>
      <c r="CN724" s="1372" t="s">
        <v>3523</v>
      </c>
      <c r="CO724" s="1372" t="s">
        <v>603</v>
      </c>
      <c r="CP724" s="1372" t="s">
        <v>1906</v>
      </c>
      <c r="CQ724" s="1372" t="s">
        <v>3524</v>
      </c>
      <c r="CR724" s="1372" t="s">
        <v>3524</v>
      </c>
      <c r="CS724" s="1372" t="s">
        <v>2485</v>
      </c>
      <c r="CT724" s="1372" t="s">
        <v>2486</v>
      </c>
      <c r="CU724" s="1372" t="s">
        <v>2953</v>
      </c>
      <c r="CV724" s="1376" t="s">
        <v>2954</v>
      </c>
    </row>
    <row r="725" spans="91:100">
      <c r="CM725" s="1373"/>
      <c r="CN725" s="1372" t="s">
        <v>3525</v>
      </c>
      <c r="CO725" s="1372" t="s">
        <v>603</v>
      </c>
      <c r="CP725" s="1372" t="s">
        <v>1906</v>
      </c>
      <c r="CQ725" s="1372" t="s">
        <v>3526</v>
      </c>
      <c r="CR725" s="1372" t="s">
        <v>3526</v>
      </c>
      <c r="CS725" s="1372" t="s">
        <v>2485</v>
      </c>
      <c r="CT725" s="1372" t="s">
        <v>2486</v>
      </c>
      <c r="CU725" s="1372" t="s">
        <v>2953</v>
      </c>
      <c r="CV725" s="1376" t="s">
        <v>2954</v>
      </c>
    </row>
    <row r="726" spans="91:100">
      <c r="CM726" s="1373"/>
      <c r="CN726" s="1372" t="s">
        <v>3527</v>
      </c>
      <c r="CO726" s="1372" t="s">
        <v>603</v>
      </c>
      <c r="CP726" s="1372" t="s">
        <v>1906</v>
      </c>
      <c r="CQ726" s="1372" t="s">
        <v>3528</v>
      </c>
      <c r="CR726" s="1372" t="s">
        <v>3528</v>
      </c>
      <c r="CS726" s="1372" t="s">
        <v>2485</v>
      </c>
      <c r="CT726" s="1372" t="s">
        <v>2486</v>
      </c>
      <c r="CU726" s="1372" t="s">
        <v>2953</v>
      </c>
      <c r="CV726" s="1376" t="s">
        <v>2954</v>
      </c>
    </row>
    <row r="727" spans="91:100">
      <c r="CM727" s="1373"/>
      <c r="CN727" s="1372" t="s">
        <v>3529</v>
      </c>
      <c r="CO727" s="1372" t="s">
        <v>603</v>
      </c>
      <c r="CP727" s="1372" t="s">
        <v>1906</v>
      </c>
      <c r="CQ727" s="1372" t="s">
        <v>3530</v>
      </c>
      <c r="CR727" s="1372" t="s">
        <v>3530</v>
      </c>
      <c r="CS727" s="1372" t="s">
        <v>2485</v>
      </c>
      <c r="CT727" s="1372" t="s">
        <v>2486</v>
      </c>
      <c r="CU727" s="1372" t="s">
        <v>2953</v>
      </c>
      <c r="CV727" s="1376" t="s">
        <v>2954</v>
      </c>
    </row>
    <row r="728" spans="91:100">
      <c r="CM728" s="1373"/>
      <c r="CN728" s="1372" t="s">
        <v>3531</v>
      </c>
      <c r="CO728" s="1372" t="s">
        <v>603</v>
      </c>
      <c r="CP728" s="1372" t="s">
        <v>1906</v>
      </c>
      <c r="CQ728" s="1372" t="s">
        <v>3532</v>
      </c>
      <c r="CR728" s="1372" t="s">
        <v>3532</v>
      </c>
      <c r="CS728" s="1372" t="s">
        <v>2485</v>
      </c>
      <c r="CT728" s="1372" t="s">
        <v>2486</v>
      </c>
      <c r="CU728" s="1372" t="s">
        <v>2953</v>
      </c>
      <c r="CV728" s="1376" t="s">
        <v>2954</v>
      </c>
    </row>
    <row r="729" spans="91:100">
      <c r="CM729" s="1373"/>
      <c r="CN729" s="1372" t="s">
        <v>3533</v>
      </c>
      <c r="CO729" s="1372" t="s">
        <v>603</v>
      </c>
      <c r="CP729" s="1372" t="s">
        <v>1906</v>
      </c>
      <c r="CQ729" s="1372" t="s">
        <v>3534</v>
      </c>
      <c r="CR729" s="1372" t="s">
        <v>3534</v>
      </c>
      <c r="CS729" s="1372" t="s">
        <v>2485</v>
      </c>
      <c r="CT729" s="1372" t="s">
        <v>2486</v>
      </c>
      <c r="CU729" s="1372" t="s">
        <v>2953</v>
      </c>
      <c r="CV729" s="1376" t="s">
        <v>2954</v>
      </c>
    </row>
    <row r="730" spans="91:100">
      <c r="CM730" s="1373"/>
      <c r="CN730" s="1372" t="s">
        <v>3535</v>
      </c>
      <c r="CO730" s="1372" t="s">
        <v>603</v>
      </c>
      <c r="CP730" s="1372" t="s">
        <v>1906</v>
      </c>
      <c r="CQ730" s="1372" t="s">
        <v>3536</v>
      </c>
      <c r="CR730" s="1372" t="s">
        <v>3536</v>
      </c>
      <c r="CS730" s="1372" t="s">
        <v>2485</v>
      </c>
      <c r="CT730" s="1372" t="s">
        <v>2486</v>
      </c>
      <c r="CU730" s="1372" t="s">
        <v>2953</v>
      </c>
      <c r="CV730" s="1376" t="s">
        <v>2954</v>
      </c>
    </row>
    <row r="731" spans="91:100">
      <c r="CM731" s="1373"/>
      <c r="CN731" s="1372" t="s">
        <v>3537</v>
      </c>
      <c r="CO731" s="1372" t="s">
        <v>603</v>
      </c>
      <c r="CP731" s="1372" t="s">
        <v>1906</v>
      </c>
      <c r="CQ731" s="1372" t="s">
        <v>3538</v>
      </c>
      <c r="CR731" s="1372" t="s">
        <v>3538</v>
      </c>
      <c r="CS731" s="1372" t="s">
        <v>1908</v>
      </c>
      <c r="CT731" s="1372" t="s">
        <v>3036</v>
      </c>
      <c r="CU731" s="1372" t="s">
        <v>1910</v>
      </c>
      <c r="CV731" s="1376" t="s">
        <v>1911</v>
      </c>
    </row>
    <row r="732" spans="91:100">
      <c r="CM732" s="1373"/>
      <c r="CN732" s="1372" t="s">
        <v>3539</v>
      </c>
      <c r="CO732" s="1372" t="s">
        <v>603</v>
      </c>
      <c r="CP732" s="1372" t="s">
        <v>1906</v>
      </c>
      <c r="CQ732" s="1372" t="s">
        <v>3540</v>
      </c>
      <c r="CR732" s="1372" t="s">
        <v>3540</v>
      </c>
      <c r="CS732" s="1372" t="s">
        <v>2485</v>
      </c>
      <c r="CT732" s="1372" t="s">
        <v>2486</v>
      </c>
      <c r="CU732" s="1372" t="s">
        <v>2953</v>
      </c>
      <c r="CV732" s="1376" t="s">
        <v>2954</v>
      </c>
    </row>
    <row r="733" spans="91:100">
      <c r="CM733" s="1373"/>
      <c r="CN733" s="1372" t="s">
        <v>3541</v>
      </c>
      <c r="CO733" s="1372" t="s">
        <v>603</v>
      </c>
      <c r="CP733" s="1372" t="s">
        <v>1906</v>
      </c>
      <c r="CQ733" s="1372" t="s">
        <v>3542</v>
      </c>
      <c r="CR733" s="1372" t="s">
        <v>3542</v>
      </c>
      <c r="CS733" s="1372" t="s">
        <v>2485</v>
      </c>
      <c r="CT733" s="1372" t="s">
        <v>2486</v>
      </c>
      <c r="CU733" s="1372" t="s">
        <v>2953</v>
      </c>
      <c r="CV733" s="1376" t="s">
        <v>2954</v>
      </c>
    </row>
    <row r="734" spans="91:100">
      <c r="CM734" s="1373"/>
      <c r="CN734" s="1372" t="s">
        <v>3543</v>
      </c>
      <c r="CO734" s="1372" t="s">
        <v>603</v>
      </c>
      <c r="CP734" s="1372" t="s">
        <v>1906</v>
      </c>
      <c r="CQ734" s="1372" t="s">
        <v>3544</v>
      </c>
      <c r="CR734" s="1372" t="s">
        <v>3544</v>
      </c>
      <c r="CS734" s="1372" t="s">
        <v>2485</v>
      </c>
      <c r="CT734" s="1372" t="s">
        <v>2486</v>
      </c>
      <c r="CU734" s="1372" t="s">
        <v>2953</v>
      </c>
      <c r="CV734" s="1376" t="s">
        <v>2954</v>
      </c>
    </row>
    <row r="735" spans="91:100">
      <c r="CM735" s="1373"/>
      <c r="CN735" s="1372" t="s">
        <v>3545</v>
      </c>
      <c r="CO735" s="1372" t="s">
        <v>603</v>
      </c>
      <c r="CP735" s="1372" t="s">
        <v>1906</v>
      </c>
      <c r="CQ735" s="1372" t="s">
        <v>3546</v>
      </c>
      <c r="CR735" s="1372" t="s">
        <v>3546</v>
      </c>
      <c r="CS735" s="1372" t="s">
        <v>2485</v>
      </c>
      <c r="CT735" s="1372" t="s">
        <v>2486</v>
      </c>
      <c r="CU735" s="1372" t="s">
        <v>2953</v>
      </c>
      <c r="CV735" s="1376" t="s">
        <v>2954</v>
      </c>
    </row>
    <row r="736" spans="91:100">
      <c r="CM736" s="1373"/>
      <c r="CN736" s="1372" t="s">
        <v>3547</v>
      </c>
      <c r="CO736" s="1372" t="s">
        <v>603</v>
      </c>
      <c r="CP736" s="1372" t="s">
        <v>1906</v>
      </c>
      <c r="CQ736" s="1372" t="s">
        <v>3548</v>
      </c>
      <c r="CR736" s="1372" t="s">
        <v>3548</v>
      </c>
      <c r="CS736" s="1372" t="s">
        <v>2485</v>
      </c>
      <c r="CT736" s="1372" t="s">
        <v>2486</v>
      </c>
      <c r="CU736" s="1372" t="s">
        <v>2953</v>
      </c>
      <c r="CV736" s="1376" t="s">
        <v>2954</v>
      </c>
    </row>
    <row r="737" spans="91:100">
      <c r="CM737" s="1373"/>
      <c r="CN737" s="1372" t="s">
        <v>3549</v>
      </c>
      <c r="CO737" s="1372" t="s">
        <v>603</v>
      </c>
      <c r="CP737" s="1372" t="s">
        <v>1906</v>
      </c>
      <c r="CQ737" s="1372" t="s">
        <v>3550</v>
      </c>
      <c r="CR737" s="1372" t="s">
        <v>3550</v>
      </c>
      <c r="CS737" s="1372" t="s">
        <v>1908</v>
      </c>
      <c r="CT737" s="1372" t="s">
        <v>3036</v>
      </c>
      <c r="CU737" s="1372" t="s">
        <v>1910</v>
      </c>
      <c r="CV737" s="1376" t="s">
        <v>1911</v>
      </c>
    </row>
    <row r="738" spans="91:100">
      <c r="CM738" s="1373"/>
      <c r="CN738" s="1372" t="s">
        <v>3551</v>
      </c>
      <c r="CO738" s="1372" t="s">
        <v>603</v>
      </c>
      <c r="CP738" s="1372" t="s">
        <v>1906</v>
      </c>
      <c r="CQ738" s="1372" t="s">
        <v>835</v>
      </c>
      <c r="CR738" s="1372" t="s">
        <v>835</v>
      </c>
      <c r="CS738" s="1372" t="s">
        <v>1980</v>
      </c>
      <c r="CT738" s="1372" t="s">
        <v>1981</v>
      </c>
      <c r="CU738" s="1372" t="s">
        <v>1910</v>
      </c>
      <c r="CV738" s="1376" t="s">
        <v>1982</v>
      </c>
    </row>
    <row r="739" spans="91:100">
      <c r="CM739" s="1373"/>
      <c r="CN739" s="1372" t="s">
        <v>3552</v>
      </c>
      <c r="CO739" s="1372" t="s">
        <v>603</v>
      </c>
      <c r="CP739" s="1372" t="s">
        <v>1906</v>
      </c>
      <c r="CQ739" s="1372" t="s">
        <v>3553</v>
      </c>
      <c r="CR739" s="1372" t="s">
        <v>3553</v>
      </c>
      <c r="CS739" s="1372" t="s">
        <v>1908</v>
      </c>
      <c r="CT739" s="1372" t="s">
        <v>3036</v>
      </c>
      <c r="CU739" s="1372" t="s">
        <v>1910</v>
      </c>
      <c r="CV739" s="1376" t="s">
        <v>1911</v>
      </c>
    </row>
    <row r="740" spans="91:100">
      <c r="CM740" s="1373"/>
      <c r="CN740" s="1372" t="s">
        <v>3554</v>
      </c>
      <c r="CO740" s="1372" t="s">
        <v>603</v>
      </c>
      <c r="CP740" s="1372" t="s">
        <v>1906</v>
      </c>
      <c r="CQ740" s="1372" t="s">
        <v>3555</v>
      </c>
      <c r="CR740" s="1372" t="s">
        <v>3555</v>
      </c>
      <c r="CS740" s="1372" t="s">
        <v>2485</v>
      </c>
      <c r="CT740" s="1372" t="s">
        <v>2486</v>
      </c>
      <c r="CU740" s="1372" t="s">
        <v>2953</v>
      </c>
      <c r="CV740" s="1376" t="s">
        <v>2954</v>
      </c>
    </row>
    <row r="741" spans="91:100">
      <c r="CM741" s="1373"/>
      <c r="CN741" s="1372" t="s">
        <v>3556</v>
      </c>
      <c r="CO741" s="1372" t="s">
        <v>603</v>
      </c>
      <c r="CP741" s="1372" t="s">
        <v>1906</v>
      </c>
      <c r="CQ741" s="1372" t="s">
        <v>3557</v>
      </c>
      <c r="CR741" s="1372" t="s">
        <v>3557</v>
      </c>
      <c r="CS741" s="1372" t="s">
        <v>2485</v>
      </c>
      <c r="CT741" s="1372" t="s">
        <v>2486</v>
      </c>
      <c r="CU741" s="1372" t="s">
        <v>2953</v>
      </c>
      <c r="CV741" s="1376" t="s">
        <v>2954</v>
      </c>
    </row>
    <row r="742" spans="91:100">
      <c r="CM742" s="1373"/>
      <c r="CN742" s="1372" t="s">
        <v>3558</v>
      </c>
      <c r="CO742" s="1372" t="s">
        <v>603</v>
      </c>
      <c r="CP742" s="1372" t="s">
        <v>1906</v>
      </c>
      <c r="CQ742" s="1372" t="s">
        <v>3559</v>
      </c>
      <c r="CR742" s="1372" t="s">
        <v>3559</v>
      </c>
      <c r="CS742" s="1372" t="s">
        <v>2485</v>
      </c>
      <c r="CT742" s="1372" t="s">
        <v>2486</v>
      </c>
      <c r="CU742" s="1372" t="s">
        <v>2953</v>
      </c>
      <c r="CV742" s="1376" t="s">
        <v>2954</v>
      </c>
    </row>
    <row r="743" spans="91:100">
      <c r="CM743" s="1373"/>
      <c r="CN743" s="1372" t="s">
        <v>3560</v>
      </c>
      <c r="CO743" s="1372" t="s">
        <v>603</v>
      </c>
      <c r="CP743" s="1372" t="s">
        <v>1906</v>
      </c>
      <c r="CQ743" s="1372" t="s">
        <v>3561</v>
      </c>
      <c r="CR743" s="1372" t="s">
        <v>3561</v>
      </c>
      <c r="CS743" s="1372" t="s">
        <v>2485</v>
      </c>
      <c r="CT743" s="1372" t="s">
        <v>2486</v>
      </c>
      <c r="CU743" s="1372" t="s">
        <v>2953</v>
      </c>
      <c r="CV743" s="1376" t="s">
        <v>2954</v>
      </c>
    </row>
    <row r="744" spans="91:100">
      <c r="CM744" s="1373"/>
      <c r="CN744" s="1372" t="s">
        <v>3562</v>
      </c>
      <c r="CO744" s="1372" t="s">
        <v>603</v>
      </c>
      <c r="CP744" s="1372" t="s">
        <v>1906</v>
      </c>
      <c r="CQ744" s="1372" t="s">
        <v>3563</v>
      </c>
      <c r="CR744" s="1372" t="s">
        <v>3563</v>
      </c>
      <c r="CS744" s="1372" t="s">
        <v>2485</v>
      </c>
      <c r="CT744" s="1372" t="s">
        <v>2486</v>
      </c>
      <c r="CU744" s="1372" t="s">
        <v>2953</v>
      </c>
      <c r="CV744" s="1376" t="s">
        <v>2954</v>
      </c>
    </row>
    <row r="745" spans="91:100">
      <c r="CM745" s="1373"/>
      <c r="CN745" s="1372" t="s">
        <v>3564</v>
      </c>
      <c r="CO745" s="1372" t="s">
        <v>603</v>
      </c>
      <c r="CP745" s="1372" t="s">
        <v>1906</v>
      </c>
      <c r="CQ745" s="1372" t="s">
        <v>3565</v>
      </c>
      <c r="CR745" s="1372" t="s">
        <v>3565</v>
      </c>
      <c r="CS745" s="1372" t="s">
        <v>2485</v>
      </c>
      <c r="CT745" s="1372" t="s">
        <v>2486</v>
      </c>
      <c r="CU745" s="1372" t="s">
        <v>2953</v>
      </c>
      <c r="CV745" s="1376" t="s">
        <v>2954</v>
      </c>
    </row>
    <row r="746" spans="91:100">
      <c r="CM746" s="1373"/>
      <c r="CN746" s="1372" t="s">
        <v>3566</v>
      </c>
      <c r="CO746" s="1372" t="s">
        <v>603</v>
      </c>
      <c r="CP746" s="1372" t="s">
        <v>1906</v>
      </c>
      <c r="CQ746" s="1372" t="s">
        <v>3567</v>
      </c>
      <c r="CR746" s="1372" t="s">
        <v>3567</v>
      </c>
      <c r="CS746" s="1372" t="s">
        <v>2485</v>
      </c>
      <c r="CT746" s="1372" t="s">
        <v>2486</v>
      </c>
      <c r="CU746" s="1372" t="s">
        <v>2953</v>
      </c>
      <c r="CV746" s="1376" t="s">
        <v>2954</v>
      </c>
    </row>
    <row r="747" spans="91:100">
      <c r="CM747" s="1373"/>
      <c r="CN747" s="1372" t="s">
        <v>3568</v>
      </c>
      <c r="CO747" s="1372" t="s">
        <v>603</v>
      </c>
      <c r="CP747" s="1372" t="s">
        <v>1906</v>
      </c>
      <c r="CQ747" s="1372" t="s">
        <v>3569</v>
      </c>
      <c r="CR747" s="1372" t="s">
        <v>3569</v>
      </c>
      <c r="CS747" s="1372" t="s">
        <v>1908</v>
      </c>
      <c r="CT747" s="1372" t="s">
        <v>3036</v>
      </c>
      <c r="CU747" s="1372" t="s">
        <v>1910</v>
      </c>
      <c r="CV747" s="1376" t="s">
        <v>1911</v>
      </c>
    </row>
    <row r="748" spans="91:100">
      <c r="CM748" s="1373"/>
      <c r="CN748" s="1372" t="s">
        <v>3570</v>
      </c>
      <c r="CO748" s="1372" t="s">
        <v>603</v>
      </c>
      <c r="CP748" s="1372" t="s">
        <v>1906</v>
      </c>
      <c r="CQ748" s="1372" t="s">
        <v>3571</v>
      </c>
      <c r="CR748" s="1372" t="s">
        <v>3571</v>
      </c>
      <c r="CS748" s="1372" t="s">
        <v>2485</v>
      </c>
      <c r="CT748" s="1372" t="s">
        <v>2486</v>
      </c>
      <c r="CU748" s="1372" t="s">
        <v>2953</v>
      </c>
      <c r="CV748" s="1376" t="s">
        <v>2954</v>
      </c>
    </row>
    <row r="749" spans="91:100">
      <c r="CM749" s="1373"/>
      <c r="CN749" s="1372" t="s">
        <v>3572</v>
      </c>
      <c r="CO749" s="1372" t="s">
        <v>603</v>
      </c>
      <c r="CP749" s="1372" t="s">
        <v>1906</v>
      </c>
      <c r="CQ749" s="1372" t="s">
        <v>3573</v>
      </c>
      <c r="CR749" s="1372" t="s">
        <v>3573</v>
      </c>
      <c r="CS749" s="1372" t="s">
        <v>2485</v>
      </c>
      <c r="CT749" s="1372" t="s">
        <v>2486</v>
      </c>
      <c r="CU749" s="1372" t="s">
        <v>2953</v>
      </c>
      <c r="CV749" s="1376" t="s">
        <v>2954</v>
      </c>
    </row>
    <row r="750" spans="91:100">
      <c r="CM750" s="1373"/>
      <c r="CN750" s="1372" t="s">
        <v>3574</v>
      </c>
      <c r="CO750" s="1372" t="s">
        <v>603</v>
      </c>
      <c r="CP750" s="1372" t="s">
        <v>1906</v>
      </c>
      <c r="CQ750" s="1372" t="s">
        <v>3575</v>
      </c>
      <c r="CR750" s="1372" t="s">
        <v>3575</v>
      </c>
      <c r="CS750" s="1372" t="s">
        <v>2485</v>
      </c>
      <c r="CT750" s="1372" t="s">
        <v>2486</v>
      </c>
      <c r="CU750" s="1372" t="s">
        <v>2953</v>
      </c>
      <c r="CV750" s="1376" t="s">
        <v>2954</v>
      </c>
    </row>
    <row r="751" spans="91:100">
      <c r="CM751" s="1373"/>
      <c r="CN751" s="1372" t="s">
        <v>3576</v>
      </c>
      <c r="CO751" s="1372" t="s">
        <v>603</v>
      </c>
      <c r="CP751" s="1372" t="s">
        <v>1906</v>
      </c>
      <c r="CQ751" s="1372" t="s">
        <v>3577</v>
      </c>
      <c r="CR751" s="1372" t="s">
        <v>3577</v>
      </c>
      <c r="CS751" s="1372" t="s">
        <v>1908</v>
      </c>
      <c r="CT751" s="1372" t="s">
        <v>3036</v>
      </c>
      <c r="CU751" s="1372" t="s">
        <v>1910</v>
      </c>
      <c r="CV751" s="1376" t="s">
        <v>1911</v>
      </c>
    </row>
    <row r="752" spans="91:100">
      <c r="CM752" s="1373"/>
      <c r="CN752" s="1372" t="s">
        <v>3578</v>
      </c>
      <c r="CO752" s="1372" t="s">
        <v>603</v>
      </c>
      <c r="CP752" s="1372" t="s">
        <v>1906</v>
      </c>
      <c r="CQ752" s="1372" t="s">
        <v>3579</v>
      </c>
      <c r="CR752" s="1372" t="s">
        <v>3579</v>
      </c>
      <c r="CS752" s="1372" t="s">
        <v>2485</v>
      </c>
      <c r="CT752" s="1372" t="s">
        <v>2486</v>
      </c>
      <c r="CU752" s="1372" t="s">
        <v>2953</v>
      </c>
      <c r="CV752" s="1376" t="s">
        <v>2954</v>
      </c>
    </row>
    <row r="753" spans="91:100">
      <c r="CM753" s="1373"/>
      <c r="CN753" s="1372" t="s">
        <v>3580</v>
      </c>
      <c r="CO753" s="1372" t="s">
        <v>603</v>
      </c>
      <c r="CP753" s="1372" t="s">
        <v>1906</v>
      </c>
      <c r="CQ753" s="1372" t="s">
        <v>3581</v>
      </c>
      <c r="CR753" s="1372" t="s">
        <v>3581</v>
      </c>
      <c r="CS753" s="1372" t="s">
        <v>2485</v>
      </c>
      <c r="CT753" s="1372" t="s">
        <v>2486</v>
      </c>
      <c r="CU753" s="1372" t="s">
        <v>2953</v>
      </c>
      <c r="CV753" s="1376" t="s">
        <v>2954</v>
      </c>
    </row>
    <row r="754" spans="91:100">
      <c r="CM754" s="1373"/>
      <c r="CN754" s="1372" t="s">
        <v>3582</v>
      </c>
      <c r="CO754" s="1372" t="s">
        <v>603</v>
      </c>
      <c r="CP754" s="1372" t="s">
        <v>1906</v>
      </c>
      <c r="CQ754" s="1372" t="s">
        <v>3583</v>
      </c>
      <c r="CR754" s="1372" t="s">
        <v>3583</v>
      </c>
      <c r="CS754" s="1372" t="s">
        <v>2485</v>
      </c>
      <c r="CT754" s="1372" t="s">
        <v>2486</v>
      </c>
      <c r="CU754" s="1372" t="s">
        <v>2953</v>
      </c>
      <c r="CV754" s="1376" t="s">
        <v>2954</v>
      </c>
    </row>
    <row r="755" spans="91:100">
      <c r="CM755" s="1373"/>
      <c r="CN755" s="1372" t="s">
        <v>3584</v>
      </c>
      <c r="CO755" s="1372" t="s">
        <v>603</v>
      </c>
      <c r="CP755" s="1372" t="s">
        <v>1906</v>
      </c>
      <c r="CQ755" s="1372" t="s">
        <v>3585</v>
      </c>
      <c r="CR755" s="1372" t="s">
        <v>3585</v>
      </c>
      <c r="CS755" s="1372" t="s">
        <v>2485</v>
      </c>
      <c r="CT755" s="1372" t="s">
        <v>2486</v>
      </c>
      <c r="CU755" s="1372" t="s">
        <v>2953</v>
      </c>
      <c r="CV755" s="1376" t="s">
        <v>2954</v>
      </c>
    </row>
    <row r="756" spans="91:100">
      <c r="CM756" s="1373"/>
      <c r="CN756" s="1372" t="s">
        <v>3586</v>
      </c>
      <c r="CO756" s="1372" t="s">
        <v>603</v>
      </c>
      <c r="CP756" s="1372" t="s">
        <v>1906</v>
      </c>
      <c r="CQ756" s="1372" t="s">
        <v>3587</v>
      </c>
      <c r="CR756" s="1372" t="s">
        <v>3587</v>
      </c>
      <c r="CS756" s="1372" t="s">
        <v>2485</v>
      </c>
      <c r="CT756" s="1372" t="s">
        <v>2486</v>
      </c>
      <c r="CU756" s="1372" t="s">
        <v>2953</v>
      </c>
      <c r="CV756" s="1376" t="s">
        <v>2954</v>
      </c>
    </row>
    <row r="757" spans="91:100">
      <c r="CM757" s="1373"/>
      <c r="CN757" s="1372" t="s">
        <v>3588</v>
      </c>
      <c r="CO757" s="1372" t="s">
        <v>603</v>
      </c>
      <c r="CP757" s="1372" t="s">
        <v>1906</v>
      </c>
      <c r="CQ757" s="1372" t="s">
        <v>3589</v>
      </c>
      <c r="CR757" s="1372" t="s">
        <v>3589</v>
      </c>
      <c r="CS757" s="1372" t="s">
        <v>2485</v>
      </c>
      <c r="CT757" s="1372" t="s">
        <v>2486</v>
      </c>
      <c r="CU757" s="1372" t="s">
        <v>2953</v>
      </c>
      <c r="CV757" s="1376" t="s">
        <v>2954</v>
      </c>
    </row>
    <row r="758" spans="91:100">
      <c r="CM758" s="1373"/>
      <c r="CN758" s="1372" t="s">
        <v>3590</v>
      </c>
      <c r="CO758" s="1372" t="s">
        <v>603</v>
      </c>
      <c r="CP758" s="1372" t="s">
        <v>1906</v>
      </c>
      <c r="CQ758" s="1372" t="s">
        <v>3591</v>
      </c>
      <c r="CR758" s="1372" t="s">
        <v>3591</v>
      </c>
      <c r="CS758" s="1372" t="s">
        <v>2485</v>
      </c>
      <c r="CT758" s="1372" t="s">
        <v>2486</v>
      </c>
      <c r="CU758" s="1372" t="s">
        <v>2953</v>
      </c>
      <c r="CV758" s="1376" t="s">
        <v>2954</v>
      </c>
    </row>
    <row r="759" spans="91:100">
      <c r="CM759" s="1373"/>
      <c r="CN759" s="1372" t="s">
        <v>3592</v>
      </c>
      <c r="CO759" s="1372" t="s">
        <v>603</v>
      </c>
      <c r="CP759" s="1372" t="s">
        <v>1906</v>
      </c>
      <c r="CQ759" s="1372" t="s">
        <v>3593</v>
      </c>
      <c r="CR759" s="1372" t="s">
        <v>3593</v>
      </c>
      <c r="CS759" s="1372" t="s">
        <v>2485</v>
      </c>
      <c r="CT759" s="1372" t="s">
        <v>2486</v>
      </c>
      <c r="CU759" s="1372" t="s">
        <v>2953</v>
      </c>
      <c r="CV759" s="1376" t="s">
        <v>2954</v>
      </c>
    </row>
    <row r="760" spans="91:100">
      <c r="CM760" s="1373"/>
      <c r="CN760" s="1372" t="s">
        <v>3594</v>
      </c>
      <c r="CO760" s="1372" t="s">
        <v>603</v>
      </c>
      <c r="CP760" s="1372" t="s">
        <v>1906</v>
      </c>
      <c r="CQ760" s="1372" t="s">
        <v>3595</v>
      </c>
      <c r="CR760" s="1372" t="s">
        <v>3595</v>
      </c>
      <c r="CS760" s="1372" t="s">
        <v>2485</v>
      </c>
      <c r="CT760" s="1372" t="s">
        <v>2486</v>
      </c>
      <c r="CU760" s="1372" t="s">
        <v>2953</v>
      </c>
      <c r="CV760" s="1376" t="s">
        <v>2954</v>
      </c>
    </row>
    <row r="761" spans="91:100">
      <c r="CM761" s="1373"/>
      <c r="CN761" s="1372" t="s">
        <v>3596</v>
      </c>
      <c r="CO761" s="1372" t="s">
        <v>603</v>
      </c>
      <c r="CP761" s="1372" t="s">
        <v>1906</v>
      </c>
      <c r="CQ761" s="1372" t="s">
        <v>3597</v>
      </c>
      <c r="CR761" s="1372" t="s">
        <v>3597</v>
      </c>
      <c r="CS761" s="1372" t="s">
        <v>2485</v>
      </c>
      <c r="CT761" s="1372" t="s">
        <v>2486</v>
      </c>
      <c r="CU761" s="1372" t="s">
        <v>2953</v>
      </c>
      <c r="CV761" s="1376" t="s">
        <v>2954</v>
      </c>
    </row>
    <row r="762" spans="91:100">
      <c r="CM762" s="1373"/>
      <c r="CN762" s="1372" t="s">
        <v>3598</v>
      </c>
      <c r="CO762" s="1372" t="s">
        <v>603</v>
      </c>
      <c r="CP762" s="1372" t="s">
        <v>1906</v>
      </c>
      <c r="CQ762" s="1372" t="s">
        <v>3599</v>
      </c>
      <c r="CR762" s="1372" t="s">
        <v>3599</v>
      </c>
      <c r="CS762" s="1372" t="s">
        <v>2485</v>
      </c>
      <c r="CT762" s="1372" t="s">
        <v>2486</v>
      </c>
      <c r="CU762" s="1372" t="s">
        <v>2953</v>
      </c>
      <c r="CV762" s="1376" t="s">
        <v>2954</v>
      </c>
    </row>
    <row r="763" spans="91:100">
      <c r="CM763" s="1373"/>
      <c r="CN763" s="1372" t="s">
        <v>3600</v>
      </c>
      <c r="CO763" s="1372" t="s">
        <v>603</v>
      </c>
      <c r="CP763" s="1372" t="s">
        <v>1906</v>
      </c>
      <c r="CQ763" s="1372" t="s">
        <v>3601</v>
      </c>
      <c r="CR763" s="1372" t="s">
        <v>3601</v>
      </c>
      <c r="CS763" s="1372" t="s">
        <v>2485</v>
      </c>
      <c r="CT763" s="1372" t="s">
        <v>2486</v>
      </c>
      <c r="CU763" s="1372" t="s">
        <v>2953</v>
      </c>
      <c r="CV763" s="1376" t="s">
        <v>2954</v>
      </c>
    </row>
    <row r="764" spans="91:100">
      <c r="CM764" s="1373"/>
      <c r="CN764" s="1372" t="s">
        <v>3602</v>
      </c>
      <c r="CO764" s="1372" t="s">
        <v>603</v>
      </c>
      <c r="CP764" s="1372" t="s">
        <v>1906</v>
      </c>
      <c r="CQ764" s="1372" t="s">
        <v>3603</v>
      </c>
      <c r="CR764" s="1372" t="s">
        <v>3603</v>
      </c>
      <c r="CS764" s="1372" t="s">
        <v>2485</v>
      </c>
      <c r="CT764" s="1372" t="s">
        <v>2486</v>
      </c>
      <c r="CU764" s="1372" t="s">
        <v>2953</v>
      </c>
      <c r="CV764" s="1376" t="s">
        <v>2954</v>
      </c>
    </row>
    <row r="765" spans="91:100">
      <c r="CM765" s="1373"/>
      <c r="CN765" s="1372" t="s">
        <v>3604</v>
      </c>
      <c r="CO765" s="1372" t="s">
        <v>603</v>
      </c>
      <c r="CP765" s="1372" t="s">
        <v>1906</v>
      </c>
      <c r="CQ765" s="1372" t="s">
        <v>3605</v>
      </c>
      <c r="CR765" s="1372" t="s">
        <v>3605</v>
      </c>
      <c r="CS765" s="1372" t="s">
        <v>1908</v>
      </c>
      <c r="CT765" s="1372" t="s">
        <v>3036</v>
      </c>
      <c r="CU765" s="1372" t="s">
        <v>1910</v>
      </c>
      <c r="CV765" s="1376" t="s">
        <v>1911</v>
      </c>
    </row>
    <row r="766" spans="91:100">
      <c r="CM766" s="1373"/>
      <c r="CN766" s="1372" t="s">
        <v>3606</v>
      </c>
      <c r="CO766" s="1372" t="s">
        <v>603</v>
      </c>
      <c r="CP766" s="1372" t="s">
        <v>1906</v>
      </c>
      <c r="CQ766" s="1372" t="s">
        <v>3607</v>
      </c>
      <c r="CR766" s="1372" t="s">
        <v>3608</v>
      </c>
      <c r="CS766" s="1372" t="s">
        <v>1908</v>
      </c>
      <c r="CT766" s="1372" t="s">
        <v>3036</v>
      </c>
      <c r="CU766" s="1372" t="s">
        <v>1910</v>
      </c>
      <c r="CV766" s="1376" t="s">
        <v>1911</v>
      </c>
    </row>
    <row r="767" spans="91:100">
      <c r="CM767" s="1373"/>
      <c r="CN767" s="1372" t="s">
        <v>3609</v>
      </c>
      <c r="CO767" s="1372" t="s">
        <v>603</v>
      </c>
      <c r="CP767" s="1372" t="s">
        <v>1906</v>
      </c>
      <c r="CQ767" s="1372" t="s">
        <v>3610</v>
      </c>
      <c r="CR767" s="1372" t="s">
        <v>3611</v>
      </c>
      <c r="CS767" s="1372" t="s">
        <v>1908</v>
      </c>
      <c r="CT767" s="1372" t="s">
        <v>3036</v>
      </c>
      <c r="CU767" s="1372" t="s">
        <v>1910</v>
      </c>
      <c r="CV767" s="1376" t="s">
        <v>1911</v>
      </c>
    </row>
    <row r="768" spans="91:100">
      <c r="CM768" s="1373"/>
      <c r="CN768" s="1372" t="s">
        <v>3612</v>
      </c>
      <c r="CO768" s="1372" t="s">
        <v>603</v>
      </c>
      <c r="CP768" s="1372" t="s">
        <v>1906</v>
      </c>
      <c r="CQ768" s="1372" t="s">
        <v>3613</v>
      </c>
      <c r="CR768" s="1372" t="s">
        <v>3613</v>
      </c>
      <c r="CS768" s="1372" t="s">
        <v>2485</v>
      </c>
      <c r="CT768" s="1372" t="s">
        <v>2486</v>
      </c>
      <c r="CU768" s="1372" t="s">
        <v>2953</v>
      </c>
      <c r="CV768" s="1376" t="s">
        <v>2954</v>
      </c>
    </row>
    <row r="769" spans="91:100">
      <c r="CM769" s="1373"/>
      <c r="CN769" s="1372" t="s">
        <v>3614</v>
      </c>
      <c r="CO769" s="1372" t="s">
        <v>603</v>
      </c>
      <c r="CP769" s="1372" t="s">
        <v>1906</v>
      </c>
      <c r="CQ769" s="1372" t="s">
        <v>3615</v>
      </c>
      <c r="CR769" s="1372" t="s">
        <v>3615</v>
      </c>
      <c r="CS769" s="1372" t="s">
        <v>2485</v>
      </c>
      <c r="CT769" s="1372" t="s">
        <v>2486</v>
      </c>
      <c r="CU769" s="1372" t="s">
        <v>2953</v>
      </c>
      <c r="CV769" s="1376" t="s">
        <v>2954</v>
      </c>
    </row>
    <row r="770" spans="91:100">
      <c r="CM770" s="1373"/>
      <c r="CN770" s="1372" t="s">
        <v>3616</v>
      </c>
      <c r="CO770" s="1372" t="s">
        <v>603</v>
      </c>
      <c r="CP770" s="1372" t="s">
        <v>1906</v>
      </c>
      <c r="CQ770" s="1372" t="s">
        <v>3617</v>
      </c>
      <c r="CR770" s="1372" t="s">
        <v>3617</v>
      </c>
      <c r="CS770" s="1372" t="s">
        <v>2485</v>
      </c>
      <c r="CT770" s="1372" t="s">
        <v>2486</v>
      </c>
      <c r="CU770" s="1372" t="s">
        <v>2953</v>
      </c>
      <c r="CV770" s="1376" t="s">
        <v>2954</v>
      </c>
    </row>
    <row r="771" spans="91:100">
      <c r="CM771" s="1373"/>
      <c r="CN771" s="1372" t="s">
        <v>3618</v>
      </c>
      <c r="CO771" s="1372" t="s">
        <v>603</v>
      </c>
      <c r="CP771" s="1372" t="s">
        <v>1906</v>
      </c>
      <c r="CQ771" s="1372" t="s">
        <v>3619</v>
      </c>
      <c r="CR771" s="1372" t="s">
        <v>3619</v>
      </c>
      <c r="CS771" s="1372" t="s">
        <v>2485</v>
      </c>
      <c r="CT771" s="1372" t="s">
        <v>2486</v>
      </c>
      <c r="CU771" s="1372" t="s">
        <v>2953</v>
      </c>
      <c r="CV771" s="1376" t="s">
        <v>2954</v>
      </c>
    </row>
    <row r="772" spans="91:100">
      <c r="CM772" s="1373"/>
      <c r="CN772" s="1372" t="s">
        <v>3620</v>
      </c>
      <c r="CO772" s="1372" t="s">
        <v>603</v>
      </c>
      <c r="CP772" s="1372" t="s">
        <v>1906</v>
      </c>
      <c r="CQ772" s="1372" t="s">
        <v>3621</v>
      </c>
      <c r="CR772" s="1372" t="s">
        <v>3621</v>
      </c>
      <c r="CS772" s="1372" t="s">
        <v>2485</v>
      </c>
      <c r="CT772" s="1372" t="s">
        <v>2486</v>
      </c>
      <c r="CU772" s="1372" t="s">
        <v>2953</v>
      </c>
      <c r="CV772" s="1376" t="s">
        <v>2954</v>
      </c>
    </row>
    <row r="773" spans="91:100">
      <c r="CM773" s="1373"/>
      <c r="CN773" s="1372" t="s">
        <v>3622</v>
      </c>
      <c r="CO773" s="1372" t="s">
        <v>603</v>
      </c>
      <c r="CP773" s="1372" t="s">
        <v>1906</v>
      </c>
      <c r="CQ773" s="1372" t="s">
        <v>3623</v>
      </c>
      <c r="CR773" s="1372" t="s">
        <v>3623</v>
      </c>
      <c r="CS773" s="1372" t="s">
        <v>2485</v>
      </c>
      <c r="CT773" s="1372" t="s">
        <v>2486</v>
      </c>
      <c r="CU773" s="1372" t="s">
        <v>2953</v>
      </c>
      <c r="CV773" s="1376" t="s">
        <v>2954</v>
      </c>
    </row>
    <row r="774" spans="91:100">
      <c r="CM774" s="1373"/>
      <c r="CN774" s="1372" t="s">
        <v>3624</v>
      </c>
      <c r="CO774" s="1372" t="s">
        <v>603</v>
      </c>
      <c r="CP774" s="1372" t="s">
        <v>1906</v>
      </c>
      <c r="CQ774" s="1372" t="s">
        <v>3625</v>
      </c>
      <c r="CR774" s="1372" t="s">
        <v>3625</v>
      </c>
      <c r="CS774" s="1372" t="s">
        <v>2485</v>
      </c>
      <c r="CT774" s="1372" t="s">
        <v>2486</v>
      </c>
      <c r="CU774" s="1372" t="s">
        <v>2953</v>
      </c>
      <c r="CV774" s="1376" t="s">
        <v>2954</v>
      </c>
    </row>
    <row r="775" spans="91:100">
      <c r="CM775" s="1373"/>
      <c r="CN775" s="1372" t="s">
        <v>3626</v>
      </c>
      <c r="CO775" s="1372" t="s">
        <v>603</v>
      </c>
      <c r="CP775" s="1372" t="s">
        <v>1906</v>
      </c>
      <c r="CQ775" s="1372" t="s">
        <v>3627</v>
      </c>
      <c r="CR775" s="1372" t="s">
        <v>3627</v>
      </c>
      <c r="CS775" s="1372" t="s">
        <v>2485</v>
      </c>
      <c r="CT775" s="1372" t="s">
        <v>2486</v>
      </c>
      <c r="CU775" s="1372" t="s">
        <v>2953</v>
      </c>
      <c r="CV775" s="1376" t="s">
        <v>2954</v>
      </c>
    </row>
    <row r="776" spans="91:100">
      <c r="CM776" s="1373"/>
      <c r="CN776" s="1372" t="s">
        <v>3628</v>
      </c>
      <c r="CO776" s="1372" t="s">
        <v>603</v>
      </c>
      <c r="CP776" s="1372" t="s">
        <v>1906</v>
      </c>
      <c r="CQ776" s="1372" t="s">
        <v>3629</v>
      </c>
      <c r="CR776" s="1372" t="s">
        <v>3629</v>
      </c>
      <c r="CS776" s="1372" t="s">
        <v>2485</v>
      </c>
      <c r="CT776" s="1372" t="s">
        <v>2486</v>
      </c>
      <c r="CU776" s="1372" t="s">
        <v>2953</v>
      </c>
      <c r="CV776" s="1376" t="s">
        <v>2954</v>
      </c>
    </row>
    <row r="777" spans="91:100">
      <c r="CM777" s="1373"/>
      <c r="CN777" s="1372" t="s">
        <v>3630</v>
      </c>
      <c r="CO777" s="1372" t="s">
        <v>603</v>
      </c>
      <c r="CP777" s="1372" t="s">
        <v>1906</v>
      </c>
      <c r="CQ777" s="1372" t="s">
        <v>3631</v>
      </c>
      <c r="CR777" s="1372" t="s">
        <v>3631</v>
      </c>
      <c r="CS777" s="1372" t="s">
        <v>2485</v>
      </c>
      <c r="CT777" s="1372" t="s">
        <v>2486</v>
      </c>
      <c r="CU777" s="1372" t="s">
        <v>2953</v>
      </c>
      <c r="CV777" s="1376" t="s">
        <v>2954</v>
      </c>
    </row>
    <row r="778" spans="91:100">
      <c r="CM778" s="1373"/>
      <c r="CN778" s="1372" t="s">
        <v>3632</v>
      </c>
      <c r="CO778" s="1372" t="s">
        <v>603</v>
      </c>
      <c r="CP778" s="1372" t="s">
        <v>1906</v>
      </c>
      <c r="CQ778" s="1372" t="s">
        <v>3633</v>
      </c>
      <c r="CR778" s="1372" t="s">
        <v>3633</v>
      </c>
      <c r="CS778" s="1372" t="s">
        <v>2485</v>
      </c>
      <c r="CT778" s="1372" t="s">
        <v>2486</v>
      </c>
      <c r="CU778" s="1372" t="s">
        <v>2953</v>
      </c>
      <c r="CV778" s="1376" t="s">
        <v>2954</v>
      </c>
    </row>
    <row r="779" spans="91:100">
      <c r="CM779" s="1373"/>
      <c r="CN779" s="1372" t="s">
        <v>3634</v>
      </c>
      <c r="CO779" s="1372" t="s">
        <v>603</v>
      </c>
      <c r="CP779" s="1372" t="s">
        <v>1906</v>
      </c>
      <c r="CQ779" s="1372" t="s">
        <v>3635</v>
      </c>
      <c r="CR779" s="1372" t="s">
        <v>3635</v>
      </c>
      <c r="CS779" s="1372" t="s">
        <v>2485</v>
      </c>
      <c r="CT779" s="1372" t="s">
        <v>2486</v>
      </c>
      <c r="CU779" s="1372" t="s">
        <v>2953</v>
      </c>
      <c r="CV779" s="1376" t="s">
        <v>2954</v>
      </c>
    </row>
    <row r="780" spans="91:100">
      <c r="CM780" s="1373"/>
      <c r="CN780" s="1372" t="s">
        <v>3636</v>
      </c>
      <c r="CO780" s="1372" t="s">
        <v>603</v>
      </c>
      <c r="CP780" s="1372" t="s">
        <v>1906</v>
      </c>
      <c r="CQ780" s="1372" t="s">
        <v>3637</v>
      </c>
      <c r="CR780" s="1372" t="s">
        <v>3637</v>
      </c>
      <c r="CS780" s="1372" t="s">
        <v>2485</v>
      </c>
      <c r="CT780" s="1372" t="s">
        <v>2486</v>
      </c>
      <c r="CU780" s="1372" t="s">
        <v>2953</v>
      </c>
      <c r="CV780" s="1376" t="s">
        <v>2954</v>
      </c>
    </row>
    <row r="781" spans="91:100">
      <c r="CM781" s="1373"/>
      <c r="CN781" s="1372" t="s">
        <v>3638</v>
      </c>
      <c r="CO781" s="1372" t="s">
        <v>603</v>
      </c>
      <c r="CP781" s="1372" t="s">
        <v>1906</v>
      </c>
      <c r="CQ781" s="1372" t="s">
        <v>3639</v>
      </c>
      <c r="CR781" s="1372" t="s">
        <v>3639</v>
      </c>
      <c r="CS781" s="1372" t="s">
        <v>2485</v>
      </c>
      <c r="CT781" s="1372" t="s">
        <v>2486</v>
      </c>
      <c r="CU781" s="1372" t="s">
        <v>2953</v>
      </c>
      <c r="CV781" s="1376" t="s">
        <v>2954</v>
      </c>
    </row>
    <row r="782" spans="91:100">
      <c r="CM782" s="1373"/>
      <c r="CN782" s="1372" t="s">
        <v>3640</v>
      </c>
      <c r="CO782" s="1372" t="s">
        <v>603</v>
      </c>
      <c r="CP782" s="1372" t="s">
        <v>1906</v>
      </c>
      <c r="CQ782" s="1372" t="s">
        <v>3641</v>
      </c>
      <c r="CR782" s="1372" t="s">
        <v>3641</v>
      </c>
      <c r="CS782" s="1372" t="s">
        <v>2485</v>
      </c>
      <c r="CT782" s="1372" t="s">
        <v>2486</v>
      </c>
      <c r="CU782" s="1372" t="s">
        <v>2953</v>
      </c>
      <c r="CV782" s="1376" t="s">
        <v>2954</v>
      </c>
    </row>
    <row r="783" spans="91:100">
      <c r="CM783" s="1373"/>
      <c r="CN783" s="1372" t="s">
        <v>3642</v>
      </c>
      <c r="CO783" s="1372" t="s">
        <v>603</v>
      </c>
      <c r="CP783" s="1372" t="s">
        <v>1906</v>
      </c>
      <c r="CQ783" s="1372" t="s">
        <v>3643</v>
      </c>
      <c r="CR783" s="1372" t="s">
        <v>3643</v>
      </c>
      <c r="CS783" s="1372" t="s">
        <v>2485</v>
      </c>
      <c r="CT783" s="1372" t="s">
        <v>2486</v>
      </c>
      <c r="CU783" s="1372" t="s">
        <v>2953</v>
      </c>
      <c r="CV783" s="1376" t="s">
        <v>2954</v>
      </c>
    </row>
    <row r="784" spans="91:100">
      <c r="CM784" s="1373"/>
      <c r="CN784" s="1372" t="s">
        <v>3644</v>
      </c>
      <c r="CO784" s="1372" t="s">
        <v>603</v>
      </c>
      <c r="CP784" s="1372" t="s">
        <v>1906</v>
      </c>
      <c r="CQ784" s="1372" t="s">
        <v>3645</v>
      </c>
      <c r="CR784" s="1372" t="s">
        <v>3645</v>
      </c>
      <c r="CS784" s="1372" t="s">
        <v>2485</v>
      </c>
      <c r="CT784" s="1372" t="s">
        <v>2486</v>
      </c>
      <c r="CU784" s="1372" t="s">
        <v>2953</v>
      </c>
      <c r="CV784" s="1376" t="s">
        <v>2954</v>
      </c>
    </row>
    <row r="785" spans="91:100">
      <c r="CM785" s="1373"/>
      <c r="CN785" s="1372" t="s">
        <v>3646</v>
      </c>
      <c r="CO785" s="1372" t="s">
        <v>603</v>
      </c>
      <c r="CP785" s="1372" t="s">
        <v>1906</v>
      </c>
      <c r="CQ785" s="1372" t="s">
        <v>3647</v>
      </c>
      <c r="CR785" s="1372" t="s">
        <v>3647</v>
      </c>
      <c r="CS785" s="1372" t="s">
        <v>2485</v>
      </c>
      <c r="CT785" s="1372" t="s">
        <v>2486</v>
      </c>
      <c r="CU785" s="1372" t="s">
        <v>2953</v>
      </c>
      <c r="CV785" s="1376" t="s">
        <v>2954</v>
      </c>
    </row>
    <row r="786" spans="91:100">
      <c r="CM786" s="1373"/>
      <c r="CN786" s="1372" t="s">
        <v>3648</v>
      </c>
      <c r="CO786" s="1372" t="s">
        <v>603</v>
      </c>
      <c r="CP786" s="1372" t="s">
        <v>1906</v>
      </c>
      <c r="CQ786" s="1372" t="s">
        <v>3649</v>
      </c>
      <c r="CR786" s="1372" t="s">
        <v>3649</v>
      </c>
      <c r="CS786" s="1372" t="s">
        <v>2485</v>
      </c>
      <c r="CT786" s="1372" t="s">
        <v>2486</v>
      </c>
      <c r="CU786" s="1372" t="s">
        <v>2953</v>
      </c>
      <c r="CV786" s="1376" t="s">
        <v>2954</v>
      </c>
    </row>
    <row r="787" spans="91:100">
      <c r="CM787" s="1373"/>
      <c r="CN787" s="1372" t="s">
        <v>3650</v>
      </c>
      <c r="CO787" s="1372" t="s">
        <v>603</v>
      </c>
      <c r="CP787" s="1372" t="s">
        <v>1906</v>
      </c>
      <c r="CQ787" s="1372" t="s">
        <v>3651</v>
      </c>
      <c r="CR787" s="1372" t="s">
        <v>3651</v>
      </c>
      <c r="CS787" s="1372" t="s">
        <v>2485</v>
      </c>
      <c r="CT787" s="1372" t="s">
        <v>2486</v>
      </c>
      <c r="CU787" s="1372" t="s">
        <v>2953</v>
      </c>
      <c r="CV787" s="1376" t="s">
        <v>2954</v>
      </c>
    </row>
    <row r="788" spans="91:100">
      <c r="CM788" s="1373"/>
      <c r="CN788" s="1372" t="s">
        <v>3652</v>
      </c>
      <c r="CO788" s="1372" t="s">
        <v>603</v>
      </c>
      <c r="CP788" s="1372" t="s">
        <v>1906</v>
      </c>
      <c r="CQ788" s="1372" t="s">
        <v>3653</v>
      </c>
      <c r="CR788" s="1372" t="s">
        <v>3653</v>
      </c>
      <c r="CS788" s="1372" t="s">
        <v>2485</v>
      </c>
      <c r="CT788" s="1372" t="s">
        <v>2486</v>
      </c>
      <c r="CU788" s="1372" t="s">
        <v>2953</v>
      </c>
      <c r="CV788" s="1376" t="s">
        <v>2954</v>
      </c>
    </row>
    <row r="789" spans="91:100">
      <c r="CM789" s="1373"/>
      <c r="CN789" s="1372" t="s">
        <v>3654</v>
      </c>
      <c r="CO789" s="1372" t="s">
        <v>603</v>
      </c>
      <c r="CP789" s="1372" t="s">
        <v>1906</v>
      </c>
      <c r="CQ789" s="1372" t="s">
        <v>3655</v>
      </c>
      <c r="CR789" s="1372" t="s">
        <v>3655</v>
      </c>
      <c r="CS789" s="1372" t="s">
        <v>2485</v>
      </c>
      <c r="CT789" s="1372" t="s">
        <v>2486</v>
      </c>
      <c r="CU789" s="1372" t="s">
        <v>2953</v>
      </c>
      <c r="CV789" s="1376" t="s">
        <v>2954</v>
      </c>
    </row>
    <row r="790" spans="91:100">
      <c r="CM790" s="1373"/>
      <c r="CN790" s="1372" t="s">
        <v>3656</v>
      </c>
      <c r="CO790" s="1372" t="s">
        <v>603</v>
      </c>
      <c r="CP790" s="1372" t="s">
        <v>1906</v>
      </c>
      <c r="CQ790" s="1372" t="s">
        <v>3657</v>
      </c>
      <c r="CR790" s="1372" t="s">
        <v>3657</v>
      </c>
      <c r="CS790" s="1372" t="s">
        <v>2485</v>
      </c>
      <c r="CT790" s="1372" t="s">
        <v>2486</v>
      </c>
      <c r="CU790" s="1372" t="s">
        <v>2953</v>
      </c>
      <c r="CV790" s="1376" t="s">
        <v>2954</v>
      </c>
    </row>
    <row r="791" spans="91:100">
      <c r="CM791" s="1373"/>
      <c r="CN791" s="1372" t="s">
        <v>3658</v>
      </c>
      <c r="CO791" s="1372" t="s">
        <v>603</v>
      </c>
      <c r="CP791" s="1372" t="s">
        <v>1906</v>
      </c>
      <c r="CQ791" s="1372" t="s">
        <v>3659</v>
      </c>
      <c r="CR791" s="1372" t="s">
        <v>3659</v>
      </c>
      <c r="CS791" s="1372" t="s">
        <v>2485</v>
      </c>
      <c r="CT791" s="1372" t="s">
        <v>2486</v>
      </c>
      <c r="CU791" s="1372" t="s">
        <v>2953</v>
      </c>
      <c r="CV791" s="1376" t="s">
        <v>2954</v>
      </c>
    </row>
    <row r="792" spans="91:100">
      <c r="CM792" s="1373"/>
      <c r="CN792" s="1372" t="s">
        <v>3660</v>
      </c>
      <c r="CO792" s="1372" t="s">
        <v>603</v>
      </c>
      <c r="CP792" s="1372" t="s">
        <v>1906</v>
      </c>
      <c r="CQ792" s="1372" t="s">
        <v>3661</v>
      </c>
      <c r="CR792" s="1372" t="s">
        <v>3661</v>
      </c>
      <c r="CS792" s="1372" t="s">
        <v>2485</v>
      </c>
      <c r="CT792" s="1372" t="s">
        <v>2486</v>
      </c>
      <c r="CU792" s="1372" t="s">
        <v>2953</v>
      </c>
      <c r="CV792" s="1376" t="s">
        <v>2954</v>
      </c>
    </row>
    <row r="793" spans="91:100">
      <c r="CM793" s="1373"/>
      <c r="CN793" s="1372" t="s">
        <v>3662</v>
      </c>
      <c r="CO793" s="1372" t="s">
        <v>603</v>
      </c>
      <c r="CP793" s="1372" t="s">
        <v>1906</v>
      </c>
      <c r="CQ793" s="1372" t="s">
        <v>3663</v>
      </c>
      <c r="CR793" s="1372" t="s">
        <v>3663</v>
      </c>
      <c r="CS793" s="1372" t="s">
        <v>2485</v>
      </c>
      <c r="CT793" s="1372" t="s">
        <v>2486</v>
      </c>
      <c r="CU793" s="1372" t="s">
        <v>2953</v>
      </c>
      <c r="CV793" s="1376" t="s">
        <v>2954</v>
      </c>
    </row>
    <row r="794" spans="91:100">
      <c r="CM794" s="1373"/>
      <c r="CN794" s="1372" t="s">
        <v>3664</v>
      </c>
      <c r="CO794" s="1372" t="s">
        <v>603</v>
      </c>
      <c r="CP794" s="1372" t="s">
        <v>1906</v>
      </c>
      <c r="CQ794" s="1372" t="s">
        <v>3665</v>
      </c>
      <c r="CR794" s="1372" t="s">
        <v>3665</v>
      </c>
      <c r="CS794" s="1372" t="s">
        <v>2485</v>
      </c>
      <c r="CT794" s="1372" t="s">
        <v>2486</v>
      </c>
      <c r="CU794" s="1372" t="s">
        <v>2953</v>
      </c>
      <c r="CV794" s="1376" t="s">
        <v>2954</v>
      </c>
    </row>
    <row r="795" spans="91:100">
      <c r="CM795" s="1373"/>
      <c r="CN795" s="1372" t="s">
        <v>3666</v>
      </c>
      <c r="CO795" s="1372" t="s">
        <v>603</v>
      </c>
      <c r="CP795" s="1372" t="s">
        <v>1906</v>
      </c>
      <c r="CQ795" s="1372" t="s">
        <v>3667</v>
      </c>
      <c r="CR795" s="1372" t="s">
        <v>3667</v>
      </c>
      <c r="CS795" s="1372" t="s">
        <v>2485</v>
      </c>
      <c r="CT795" s="1372" t="s">
        <v>2486</v>
      </c>
      <c r="CU795" s="1372" t="s">
        <v>2953</v>
      </c>
      <c r="CV795" s="1376" t="s">
        <v>2954</v>
      </c>
    </row>
    <row r="796" spans="91:100">
      <c r="CM796" s="1373"/>
      <c r="CN796" s="1372" t="s">
        <v>3668</v>
      </c>
      <c r="CO796" s="1372" t="s">
        <v>603</v>
      </c>
      <c r="CP796" s="1372" t="s">
        <v>1906</v>
      </c>
      <c r="CQ796" s="1372" t="s">
        <v>3669</v>
      </c>
      <c r="CR796" s="1372" t="s">
        <v>3669</v>
      </c>
      <c r="CS796" s="1372" t="s">
        <v>2485</v>
      </c>
      <c r="CT796" s="1372" t="s">
        <v>2486</v>
      </c>
      <c r="CU796" s="1372" t="s">
        <v>2953</v>
      </c>
      <c r="CV796" s="1376" t="s">
        <v>2954</v>
      </c>
    </row>
    <row r="797" spans="91:100">
      <c r="CM797" s="1373"/>
      <c r="CN797" s="1372" t="s">
        <v>3670</v>
      </c>
      <c r="CO797" s="1372" t="s">
        <v>603</v>
      </c>
      <c r="CP797" s="1372" t="s">
        <v>1906</v>
      </c>
      <c r="CQ797" s="1372" t="s">
        <v>3671</v>
      </c>
      <c r="CR797" s="1372" t="s">
        <v>3671</v>
      </c>
      <c r="CS797" s="1372" t="s">
        <v>2485</v>
      </c>
      <c r="CT797" s="1372" t="s">
        <v>2486</v>
      </c>
      <c r="CU797" s="1372" t="s">
        <v>2953</v>
      </c>
      <c r="CV797" s="1376" t="s">
        <v>2954</v>
      </c>
    </row>
    <row r="798" spans="91:100">
      <c r="CM798" s="1373"/>
      <c r="CN798" s="1372" t="s">
        <v>3672</v>
      </c>
      <c r="CO798" s="1372" t="s">
        <v>603</v>
      </c>
      <c r="CP798" s="1372" t="s">
        <v>1906</v>
      </c>
      <c r="CQ798" s="1372" t="s">
        <v>3673</v>
      </c>
      <c r="CR798" s="1372" t="s">
        <v>3673</v>
      </c>
      <c r="CS798" s="1372" t="s">
        <v>2485</v>
      </c>
      <c r="CT798" s="1372" t="s">
        <v>2486</v>
      </c>
      <c r="CU798" s="1372" t="s">
        <v>2953</v>
      </c>
      <c r="CV798" s="1376" t="s">
        <v>2954</v>
      </c>
    </row>
    <row r="799" spans="91:100">
      <c r="CM799" s="1373"/>
      <c r="CN799" s="1372" t="s">
        <v>3674</v>
      </c>
      <c r="CO799" s="1372" t="s">
        <v>603</v>
      </c>
      <c r="CP799" s="1372" t="s">
        <v>1906</v>
      </c>
      <c r="CQ799" s="1372" t="s">
        <v>3675</v>
      </c>
      <c r="CR799" s="1372" t="s">
        <v>3675</v>
      </c>
      <c r="CS799" s="1372" t="s">
        <v>2485</v>
      </c>
      <c r="CT799" s="1372" t="s">
        <v>2486</v>
      </c>
      <c r="CU799" s="1372" t="s">
        <v>2953</v>
      </c>
      <c r="CV799" s="1376" t="s">
        <v>2954</v>
      </c>
    </row>
    <row r="800" spans="91:100">
      <c r="CM800" s="1373"/>
      <c r="CN800" s="1372" t="s">
        <v>3676</v>
      </c>
      <c r="CO800" s="1372" t="s">
        <v>603</v>
      </c>
      <c r="CP800" s="1372" t="s">
        <v>1906</v>
      </c>
      <c r="CQ800" s="1372" t="s">
        <v>3677</v>
      </c>
      <c r="CR800" s="1372" t="s">
        <v>3677</v>
      </c>
      <c r="CS800" s="1372" t="s">
        <v>2485</v>
      </c>
      <c r="CT800" s="1372" t="s">
        <v>2486</v>
      </c>
      <c r="CU800" s="1372" t="s">
        <v>2953</v>
      </c>
      <c r="CV800" s="1376" t="s">
        <v>2954</v>
      </c>
    </row>
    <row r="801" spans="91:100">
      <c r="CM801" s="1373"/>
      <c r="CN801" s="1372" t="s">
        <v>3678</v>
      </c>
      <c r="CO801" s="1372" t="s">
        <v>603</v>
      </c>
      <c r="CP801" s="1372" t="s">
        <v>1906</v>
      </c>
      <c r="CQ801" s="1372" t="s">
        <v>3679</v>
      </c>
      <c r="CR801" s="1372" t="s">
        <v>3679</v>
      </c>
      <c r="CS801" s="1372" t="s">
        <v>2485</v>
      </c>
      <c r="CT801" s="1372" t="s">
        <v>2486</v>
      </c>
      <c r="CU801" s="1372" t="s">
        <v>2953</v>
      </c>
      <c r="CV801" s="1376" t="s">
        <v>2954</v>
      </c>
    </row>
    <row r="802" spans="91:100">
      <c r="CM802" s="1373"/>
      <c r="CN802" s="1372" t="s">
        <v>3680</v>
      </c>
      <c r="CO802" s="1372" t="s">
        <v>603</v>
      </c>
      <c r="CP802" s="1372" t="s">
        <v>1906</v>
      </c>
      <c r="CQ802" s="1372" t="s">
        <v>3681</v>
      </c>
      <c r="CR802" s="1372" t="s">
        <v>3681</v>
      </c>
      <c r="CS802" s="1372" t="s">
        <v>2485</v>
      </c>
      <c r="CT802" s="1372" t="s">
        <v>2486</v>
      </c>
      <c r="CU802" s="1372" t="s">
        <v>2953</v>
      </c>
      <c r="CV802" s="1376" t="s">
        <v>2954</v>
      </c>
    </row>
    <row r="803" spans="91:100">
      <c r="CM803" s="1373"/>
      <c r="CN803" s="1372" t="s">
        <v>3682</v>
      </c>
      <c r="CO803" s="1372" t="s">
        <v>603</v>
      </c>
      <c r="CP803" s="1372" t="s">
        <v>1906</v>
      </c>
      <c r="CQ803" s="1372" t="s">
        <v>3683</v>
      </c>
      <c r="CR803" s="1372" t="s">
        <v>3683</v>
      </c>
      <c r="CS803" s="1372" t="s">
        <v>2485</v>
      </c>
      <c r="CT803" s="1372" t="s">
        <v>2486</v>
      </c>
      <c r="CU803" s="1372" t="s">
        <v>2953</v>
      </c>
      <c r="CV803" s="1376" t="s">
        <v>2954</v>
      </c>
    </row>
    <row r="804" spans="91:100">
      <c r="CM804" s="1373"/>
      <c r="CN804" s="1372" t="s">
        <v>3684</v>
      </c>
      <c r="CO804" s="1372" t="s">
        <v>603</v>
      </c>
      <c r="CP804" s="1372" t="s">
        <v>1906</v>
      </c>
      <c r="CQ804" s="1372" t="s">
        <v>3685</v>
      </c>
      <c r="CR804" s="1372" t="s">
        <v>3685</v>
      </c>
      <c r="CS804" s="1372" t="s">
        <v>2485</v>
      </c>
      <c r="CT804" s="1372" t="s">
        <v>2486</v>
      </c>
      <c r="CU804" s="1372" t="s">
        <v>2953</v>
      </c>
      <c r="CV804" s="1376" t="s">
        <v>2954</v>
      </c>
    </row>
    <row r="805" spans="91:100">
      <c r="CM805" s="1373"/>
      <c r="CN805" s="1372" t="s">
        <v>3686</v>
      </c>
      <c r="CO805" s="1372" t="s">
        <v>603</v>
      </c>
      <c r="CP805" s="1372" t="s">
        <v>1906</v>
      </c>
      <c r="CQ805" s="1372" t="s">
        <v>3687</v>
      </c>
      <c r="CR805" s="1372" t="s">
        <v>3687</v>
      </c>
      <c r="CS805" s="1372" t="s">
        <v>2485</v>
      </c>
      <c r="CT805" s="1372" t="s">
        <v>2486</v>
      </c>
      <c r="CU805" s="1372" t="s">
        <v>2953</v>
      </c>
      <c r="CV805" s="1376" t="s">
        <v>2954</v>
      </c>
    </row>
    <row r="806" spans="91:100">
      <c r="CM806" s="1373"/>
      <c r="CN806" s="1372" t="s">
        <v>3688</v>
      </c>
      <c r="CO806" s="1372" t="s">
        <v>603</v>
      </c>
      <c r="CP806" s="1372" t="s">
        <v>1906</v>
      </c>
      <c r="CQ806" s="1372" t="s">
        <v>3689</v>
      </c>
      <c r="CR806" s="1372" t="s">
        <v>3689</v>
      </c>
      <c r="CS806" s="1372" t="s">
        <v>2485</v>
      </c>
      <c r="CT806" s="1372" t="s">
        <v>2486</v>
      </c>
      <c r="CU806" s="1372" t="s">
        <v>2953</v>
      </c>
      <c r="CV806" s="1376" t="s">
        <v>2954</v>
      </c>
    </row>
    <row r="807" spans="91:100">
      <c r="CM807" s="1373"/>
      <c r="CN807" s="1372" t="s">
        <v>3690</v>
      </c>
      <c r="CO807" s="1372" t="s">
        <v>603</v>
      </c>
      <c r="CP807" s="1372" t="s">
        <v>1906</v>
      </c>
      <c r="CQ807" s="1372" t="s">
        <v>836</v>
      </c>
      <c r="CR807" s="1372" t="s">
        <v>836</v>
      </c>
      <c r="CS807" s="1372" t="s">
        <v>2485</v>
      </c>
      <c r="CT807" s="1372" t="s">
        <v>2486</v>
      </c>
      <c r="CU807" s="1372" t="s">
        <v>2953</v>
      </c>
      <c r="CV807" s="1376" t="s">
        <v>2954</v>
      </c>
    </row>
    <row r="808" spans="91:100">
      <c r="CM808" s="1373"/>
      <c r="CN808" s="1372" t="s">
        <v>3691</v>
      </c>
      <c r="CO808" s="1372" t="s">
        <v>603</v>
      </c>
      <c r="CP808" s="1372" t="s">
        <v>1906</v>
      </c>
      <c r="CQ808" s="1372" t="s">
        <v>3692</v>
      </c>
      <c r="CR808" s="1372" t="s">
        <v>3692</v>
      </c>
      <c r="CS808" s="1372" t="s">
        <v>1980</v>
      </c>
      <c r="CT808" s="1372" t="s">
        <v>1981</v>
      </c>
      <c r="CU808" s="1372" t="s">
        <v>1910</v>
      </c>
      <c r="CV808" s="1376" t="s">
        <v>1982</v>
      </c>
    </row>
    <row r="809" spans="91:100">
      <c r="CM809" s="1373"/>
      <c r="CN809" s="1372" t="s">
        <v>3693</v>
      </c>
      <c r="CO809" s="1372" t="s">
        <v>603</v>
      </c>
      <c r="CP809" s="1372" t="s">
        <v>1906</v>
      </c>
      <c r="CQ809" s="1372" t="s">
        <v>3694</v>
      </c>
      <c r="CR809" s="1372" t="s">
        <v>3694</v>
      </c>
      <c r="CS809" s="1372" t="s">
        <v>1980</v>
      </c>
      <c r="CT809" s="1372" t="s">
        <v>1981</v>
      </c>
      <c r="CU809" s="1372" t="s">
        <v>1910</v>
      </c>
      <c r="CV809" s="1376" t="s">
        <v>1982</v>
      </c>
    </row>
    <row r="810" spans="91:100">
      <c r="CM810" s="1373"/>
      <c r="CN810" s="1372" t="s">
        <v>3695</v>
      </c>
      <c r="CO810" s="1372" t="s">
        <v>603</v>
      </c>
      <c r="CP810" s="1372" t="s">
        <v>1906</v>
      </c>
      <c r="CQ810" s="1372" t="s">
        <v>837</v>
      </c>
      <c r="CR810" s="1372" t="s">
        <v>837</v>
      </c>
      <c r="CS810" s="1372" t="s">
        <v>2485</v>
      </c>
      <c r="CT810" s="1372" t="s">
        <v>2486</v>
      </c>
      <c r="CU810" s="1372" t="s">
        <v>2953</v>
      </c>
      <c r="CV810" s="1376" t="s">
        <v>2954</v>
      </c>
    </row>
    <row r="811" spans="91:100">
      <c r="CM811" s="1373"/>
      <c r="CN811" s="1372" t="s">
        <v>3696</v>
      </c>
      <c r="CO811" s="1372" t="s">
        <v>603</v>
      </c>
      <c r="CP811" s="1372" t="s">
        <v>1906</v>
      </c>
      <c r="CQ811" s="1372" t="s">
        <v>3697</v>
      </c>
      <c r="CR811" s="1372" t="s">
        <v>3697</v>
      </c>
      <c r="CS811" s="1372" t="s">
        <v>2485</v>
      </c>
      <c r="CT811" s="1372" t="s">
        <v>2486</v>
      </c>
      <c r="CU811" s="1372" t="s">
        <v>2953</v>
      </c>
      <c r="CV811" s="1376" t="s">
        <v>2954</v>
      </c>
    </row>
    <row r="812" spans="91:100">
      <c r="CM812" s="1373"/>
      <c r="CN812" s="1372" t="s">
        <v>3698</v>
      </c>
      <c r="CO812" s="1372" t="s">
        <v>603</v>
      </c>
      <c r="CP812" s="1372" t="s">
        <v>1906</v>
      </c>
      <c r="CQ812" s="1372" t="s">
        <v>3699</v>
      </c>
      <c r="CR812" s="1372" t="s">
        <v>3699</v>
      </c>
      <c r="CS812" s="1372" t="s">
        <v>2485</v>
      </c>
      <c r="CT812" s="1372" t="s">
        <v>2486</v>
      </c>
      <c r="CU812" s="1372" t="s">
        <v>2953</v>
      </c>
      <c r="CV812" s="1376" t="s">
        <v>2954</v>
      </c>
    </row>
    <row r="813" spans="91:100">
      <c r="CM813" s="1373"/>
      <c r="CN813" s="1372" t="s">
        <v>3700</v>
      </c>
      <c r="CO813" s="1372" t="s">
        <v>603</v>
      </c>
      <c r="CP813" s="1372" t="s">
        <v>1906</v>
      </c>
      <c r="CQ813" s="1372" t="s">
        <v>3701</v>
      </c>
      <c r="CR813" s="1372" t="s">
        <v>3701</v>
      </c>
      <c r="CS813" s="1372" t="s">
        <v>2485</v>
      </c>
      <c r="CT813" s="1372" t="s">
        <v>2486</v>
      </c>
      <c r="CU813" s="1372" t="s">
        <v>2953</v>
      </c>
      <c r="CV813" s="1376" t="s">
        <v>2954</v>
      </c>
    </row>
    <row r="814" spans="91:100">
      <c r="CM814" s="1373"/>
      <c r="CN814" s="1372" t="s">
        <v>3702</v>
      </c>
      <c r="CO814" s="1372" t="s">
        <v>603</v>
      </c>
      <c r="CP814" s="1372" t="s">
        <v>1906</v>
      </c>
      <c r="CQ814" s="1372" t="s">
        <v>3703</v>
      </c>
      <c r="CR814" s="1372" t="s">
        <v>3703</v>
      </c>
      <c r="CS814" s="1372" t="s">
        <v>2485</v>
      </c>
      <c r="CT814" s="1372" t="s">
        <v>2486</v>
      </c>
      <c r="CU814" s="1372" t="s">
        <v>2953</v>
      </c>
      <c r="CV814" s="1376" t="s">
        <v>2954</v>
      </c>
    </row>
    <row r="815" spans="91:100">
      <c r="CM815" s="1373"/>
      <c r="CN815" s="1372" t="s">
        <v>3704</v>
      </c>
      <c r="CO815" s="1372" t="s">
        <v>603</v>
      </c>
      <c r="CP815" s="1372" t="s">
        <v>1906</v>
      </c>
      <c r="CQ815" s="1372" t="s">
        <v>3705</v>
      </c>
      <c r="CR815" s="1372" t="s">
        <v>3705</v>
      </c>
      <c r="CS815" s="1372" t="s">
        <v>2485</v>
      </c>
      <c r="CT815" s="1372" t="s">
        <v>2486</v>
      </c>
      <c r="CU815" s="1372" t="s">
        <v>2953</v>
      </c>
      <c r="CV815" s="1376" t="s">
        <v>2954</v>
      </c>
    </row>
    <row r="816" spans="91:100">
      <c r="CM816" s="1373"/>
      <c r="CN816" s="1372" t="s">
        <v>3706</v>
      </c>
      <c r="CO816" s="1372" t="s">
        <v>603</v>
      </c>
      <c r="CP816" s="1372" t="s">
        <v>1906</v>
      </c>
      <c r="CQ816" s="1372" t="s">
        <v>3707</v>
      </c>
      <c r="CR816" s="1372" t="s">
        <v>3707</v>
      </c>
      <c r="CS816" s="1372" t="s">
        <v>2485</v>
      </c>
      <c r="CT816" s="1372" t="s">
        <v>2486</v>
      </c>
      <c r="CU816" s="1372" t="s">
        <v>2953</v>
      </c>
      <c r="CV816" s="1376" t="s">
        <v>2954</v>
      </c>
    </row>
    <row r="817" spans="91:100">
      <c r="CM817" s="1373"/>
      <c r="CN817" s="1372" t="s">
        <v>3708</v>
      </c>
      <c r="CO817" s="1372" t="s">
        <v>603</v>
      </c>
      <c r="CP817" s="1372" t="s">
        <v>1906</v>
      </c>
      <c r="CQ817" s="1372" t="s">
        <v>3709</v>
      </c>
      <c r="CR817" s="1372" t="s">
        <v>3709</v>
      </c>
      <c r="CS817" s="1372" t="s">
        <v>2485</v>
      </c>
      <c r="CT817" s="1372" t="s">
        <v>2486</v>
      </c>
      <c r="CU817" s="1372" t="s">
        <v>2953</v>
      </c>
      <c r="CV817" s="1376" t="s">
        <v>2954</v>
      </c>
    </row>
    <row r="818" spans="91:100">
      <c r="CM818" s="1373"/>
      <c r="CN818" s="1372" t="s">
        <v>3710</v>
      </c>
      <c r="CO818" s="1372" t="s">
        <v>603</v>
      </c>
      <c r="CP818" s="1372" t="s">
        <v>1906</v>
      </c>
      <c r="CQ818" s="1372" t="s">
        <v>3711</v>
      </c>
      <c r="CR818" s="1372" t="s">
        <v>3711</v>
      </c>
      <c r="CS818" s="1372" t="s">
        <v>1908</v>
      </c>
      <c r="CT818" s="1372" t="s">
        <v>3036</v>
      </c>
      <c r="CU818" s="1372" t="s">
        <v>1910</v>
      </c>
      <c r="CV818" s="1376" t="s">
        <v>1911</v>
      </c>
    </row>
    <row r="819" spans="91:100">
      <c r="CM819" s="1373"/>
      <c r="CN819" s="1372" t="s">
        <v>3712</v>
      </c>
      <c r="CO819" s="1372" t="s">
        <v>603</v>
      </c>
      <c r="CP819" s="1372" t="s">
        <v>1906</v>
      </c>
      <c r="CQ819" s="1372" t="s">
        <v>3713</v>
      </c>
      <c r="CR819" s="1372" t="s">
        <v>3713</v>
      </c>
      <c r="CS819" s="1372" t="s">
        <v>2485</v>
      </c>
      <c r="CT819" s="1372" t="s">
        <v>2486</v>
      </c>
      <c r="CU819" s="1372" t="s">
        <v>2953</v>
      </c>
      <c r="CV819" s="1376" t="s">
        <v>2954</v>
      </c>
    </row>
    <row r="820" spans="91:100">
      <c r="CM820" s="1373"/>
      <c r="CN820" s="1372" t="s">
        <v>3714</v>
      </c>
      <c r="CO820" s="1372" t="s">
        <v>603</v>
      </c>
      <c r="CP820" s="1372" t="s">
        <v>1906</v>
      </c>
      <c r="CQ820" s="1372" t="s">
        <v>3715</v>
      </c>
      <c r="CR820" s="1372" t="s">
        <v>3715</v>
      </c>
      <c r="CS820" s="1372" t="s">
        <v>2485</v>
      </c>
      <c r="CT820" s="1372" t="s">
        <v>2486</v>
      </c>
      <c r="CU820" s="1372" t="s">
        <v>2953</v>
      </c>
      <c r="CV820" s="1376" t="s">
        <v>2954</v>
      </c>
    </row>
    <row r="821" spans="91:100">
      <c r="CM821" s="1373"/>
      <c r="CN821" s="1372" t="s">
        <v>3716</v>
      </c>
      <c r="CO821" s="1372" t="s">
        <v>603</v>
      </c>
      <c r="CP821" s="1372" t="s">
        <v>1906</v>
      </c>
      <c r="CQ821" s="1372" t="s">
        <v>3717</v>
      </c>
      <c r="CR821" s="1372" t="s">
        <v>3717</v>
      </c>
      <c r="CS821" s="1372" t="s">
        <v>2485</v>
      </c>
      <c r="CT821" s="1372" t="s">
        <v>2486</v>
      </c>
      <c r="CU821" s="1372" t="s">
        <v>2953</v>
      </c>
      <c r="CV821" s="1376" t="s">
        <v>2954</v>
      </c>
    </row>
    <row r="822" spans="91:100">
      <c r="CM822" s="1373"/>
      <c r="CN822" s="1372" t="s">
        <v>3718</v>
      </c>
      <c r="CO822" s="1372" t="s">
        <v>603</v>
      </c>
      <c r="CP822" s="1372" t="s">
        <v>1906</v>
      </c>
      <c r="CQ822" s="1372" t="s">
        <v>3719</v>
      </c>
      <c r="CR822" s="1372" t="s">
        <v>3719</v>
      </c>
      <c r="CS822" s="1372" t="s">
        <v>2485</v>
      </c>
      <c r="CT822" s="1372" t="s">
        <v>2486</v>
      </c>
      <c r="CU822" s="1372" t="s">
        <v>2953</v>
      </c>
      <c r="CV822" s="1376" t="s">
        <v>2954</v>
      </c>
    </row>
    <row r="823" spans="91:100">
      <c r="CM823" s="1373"/>
      <c r="CN823" s="1372" t="s">
        <v>3720</v>
      </c>
      <c r="CO823" s="1372" t="s">
        <v>603</v>
      </c>
      <c r="CP823" s="1372" t="s">
        <v>1906</v>
      </c>
      <c r="CQ823" s="1372" t="s">
        <v>3721</v>
      </c>
      <c r="CR823" s="1372" t="s">
        <v>3721</v>
      </c>
      <c r="CS823" s="1372" t="s">
        <v>2485</v>
      </c>
      <c r="CT823" s="1372" t="s">
        <v>2486</v>
      </c>
      <c r="CU823" s="1372" t="s">
        <v>2953</v>
      </c>
      <c r="CV823" s="1376" t="s">
        <v>2954</v>
      </c>
    </row>
    <row r="824" spans="91:100">
      <c r="CM824" s="1373"/>
      <c r="CN824" s="1372" t="s">
        <v>3722</v>
      </c>
      <c r="CO824" s="1372" t="s">
        <v>603</v>
      </c>
      <c r="CP824" s="1372" t="s">
        <v>1906</v>
      </c>
      <c r="CQ824" s="1372" t="s">
        <v>3723</v>
      </c>
      <c r="CR824" s="1372" t="s">
        <v>3723</v>
      </c>
      <c r="CS824" s="1372" t="s">
        <v>2485</v>
      </c>
      <c r="CT824" s="1372" t="s">
        <v>2486</v>
      </c>
      <c r="CU824" s="1372" t="s">
        <v>2953</v>
      </c>
      <c r="CV824" s="1376" t="s">
        <v>2954</v>
      </c>
    </row>
    <row r="825" spans="91:100">
      <c r="CM825" s="1373"/>
      <c r="CN825" s="1372" t="s">
        <v>3724</v>
      </c>
      <c r="CO825" s="1372" t="s">
        <v>603</v>
      </c>
      <c r="CP825" s="1372" t="s">
        <v>1906</v>
      </c>
      <c r="CQ825" s="1372" t="s">
        <v>3725</v>
      </c>
      <c r="CR825" s="1372" t="s">
        <v>3725</v>
      </c>
      <c r="CS825" s="1372" t="s">
        <v>2485</v>
      </c>
      <c r="CT825" s="1372" t="s">
        <v>2486</v>
      </c>
      <c r="CU825" s="1372" t="s">
        <v>2953</v>
      </c>
      <c r="CV825" s="1376" t="s">
        <v>2954</v>
      </c>
    </row>
    <row r="826" spans="91:100">
      <c r="CM826" s="1373"/>
      <c r="CN826" s="1372" t="s">
        <v>3726</v>
      </c>
      <c r="CO826" s="1372" t="s">
        <v>603</v>
      </c>
      <c r="CP826" s="1372" t="s">
        <v>1906</v>
      </c>
      <c r="CQ826" s="1372" t="s">
        <v>3727</v>
      </c>
      <c r="CR826" s="1372" t="s">
        <v>3727</v>
      </c>
      <c r="CS826" s="1372" t="s">
        <v>2485</v>
      </c>
      <c r="CT826" s="1372" t="s">
        <v>2486</v>
      </c>
      <c r="CU826" s="1372" t="s">
        <v>2953</v>
      </c>
      <c r="CV826" s="1376" t="s">
        <v>2954</v>
      </c>
    </row>
    <row r="827" spans="91:100">
      <c r="CM827" s="1373"/>
      <c r="CN827" s="1372" t="s">
        <v>3728</v>
      </c>
      <c r="CO827" s="1372" t="s">
        <v>603</v>
      </c>
      <c r="CP827" s="1372" t="s">
        <v>1906</v>
      </c>
      <c r="CQ827" s="1372" t="s">
        <v>3729</v>
      </c>
      <c r="CR827" s="1372" t="s">
        <v>3729</v>
      </c>
      <c r="CS827" s="1372" t="s">
        <v>2485</v>
      </c>
      <c r="CT827" s="1372" t="s">
        <v>2486</v>
      </c>
      <c r="CU827" s="1372" t="s">
        <v>2953</v>
      </c>
      <c r="CV827" s="1376" t="s">
        <v>2954</v>
      </c>
    </row>
    <row r="828" spans="91:100">
      <c r="CM828" s="1373"/>
      <c r="CN828" s="1372" t="s">
        <v>3730</v>
      </c>
      <c r="CO828" s="1372" t="s">
        <v>603</v>
      </c>
      <c r="CP828" s="1372" t="s">
        <v>1906</v>
      </c>
      <c r="CQ828" s="1372" t="s">
        <v>3731</v>
      </c>
      <c r="CR828" s="1372" t="s">
        <v>3731</v>
      </c>
      <c r="CS828" s="1372" t="s">
        <v>2485</v>
      </c>
      <c r="CT828" s="1372" t="s">
        <v>2486</v>
      </c>
      <c r="CU828" s="1372" t="s">
        <v>2953</v>
      </c>
      <c r="CV828" s="1376" t="s">
        <v>2954</v>
      </c>
    </row>
    <row r="829" spans="91:100">
      <c r="CM829" s="1373"/>
      <c r="CN829" s="1372" t="s">
        <v>3732</v>
      </c>
      <c r="CO829" s="1372" t="s">
        <v>603</v>
      </c>
      <c r="CP829" s="1372" t="s">
        <v>1906</v>
      </c>
      <c r="CQ829" s="1372" t="s">
        <v>3733</v>
      </c>
      <c r="CR829" s="1372" t="s">
        <v>3733</v>
      </c>
      <c r="CS829" s="1372" t="s">
        <v>2485</v>
      </c>
      <c r="CT829" s="1372" t="s">
        <v>2486</v>
      </c>
      <c r="CU829" s="1372" t="s">
        <v>2953</v>
      </c>
      <c r="CV829" s="1376" t="s">
        <v>2954</v>
      </c>
    </row>
    <row r="830" spans="91:100">
      <c r="CM830" s="1373"/>
      <c r="CN830" s="1372" t="s">
        <v>3734</v>
      </c>
      <c r="CO830" s="1372" t="s">
        <v>603</v>
      </c>
      <c r="CP830" s="1372" t="s">
        <v>1906</v>
      </c>
      <c r="CQ830" s="1372" t="s">
        <v>3735</v>
      </c>
      <c r="CR830" s="1372" t="s">
        <v>3735</v>
      </c>
      <c r="CS830" s="1372" t="s">
        <v>2485</v>
      </c>
      <c r="CT830" s="1372" t="s">
        <v>2486</v>
      </c>
      <c r="CU830" s="1372" t="s">
        <v>2953</v>
      </c>
      <c r="CV830" s="1376" t="s">
        <v>2954</v>
      </c>
    </row>
    <row r="831" spans="91:100">
      <c r="CM831" s="1373"/>
      <c r="CN831" s="1372" t="s">
        <v>3736</v>
      </c>
      <c r="CO831" s="1372" t="s">
        <v>603</v>
      </c>
      <c r="CP831" s="1372" t="s">
        <v>1906</v>
      </c>
      <c r="CQ831" s="1372" t="s">
        <v>3737</v>
      </c>
      <c r="CR831" s="1372" t="s">
        <v>3737</v>
      </c>
      <c r="CS831" s="1372" t="s">
        <v>2485</v>
      </c>
      <c r="CT831" s="1372" t="s">
        <v>2486</v>
      </c>
      <c r="CU831" s="1372" t="s">
        <v>2953</v>
      </c>
      <c r="CV831" s="1376" t="s">
        <v>2954</v>
      </c>
    </row>
    <row r="832" spans="91:100">
      <c r="CM832" s="1373"/>
      <c r="CN832" s="1372" t="s">
        <v>3738</v>
      </c>
      <c r="CO832" s="1372" t="s">
        <v>603</v>
      </c>
      <c r="CP832" s="1372" t="s">
        <v>1906</v>
      </c>
      <c r="CQ832" s="1372" t="s">
        <v>3739</v>
      </c>
      <c r="CR832" s="1372" t="s">
        <v>3739</v>
      </c>
      <c r="CS832" s="1372" t="s">
        <v>2485</v>
      </c>
      <c r="CT832" s="1372" t="s">
        <v>2486</v>
      </c>
      <c r="CU832" s="1372" t="s">
        <v>2953</v>
      </c>
      <c r="CV832" s="1376" t="s">
        <v>2954</v>
      </c>
    </row>
    <row r="833" spans="91:100">
      <c r="CM833" s="1373"/>
      <c r="CN833" s="1372" t="s">
        <v>3740</v>
      </c>
      <c r="CO833" s="1372" t="s">
        <v>603</v>
      </c>
      <c r="CP833" s="1372" t="s">
        <v>1906</v>
      </c>
      <c r="CQ833" s="1372" t="s">
        <v>3741</v>
      </c>
      <c r="CR833" s="1372" t="s">
        <v>3741</v>
      </c>
      <c r="CS833" s="1372" t="s">
        <v>2485</v>
      </c>
      <c r="CT833" s="1372" t="s">
        <v>2486</v>
      </c>
      <c r="CU833" s="1372" t="s">
        <v>2953</v>
      </c>
      <c r="CV833" s="1376" t="s">
        <v>2954</v>
      </c>
    </row>
    <row r="834" spans="91:100">
      <c r="CM834" s="1373"/>
      <c r="CN834" s="1372" t="s">
        <v>3742</v>
      </c>
      <c r="CO834" s="1372" t="s">
        <v>603</v>
      </c>
      <c r="CP834" s="1372" t="s">
        <v>1906</v>
      </c>
      <c r="CQ834" s="1372" t="s">
        <v>3743</v>
      </c>
      <c r="CR834" s="1372" t="s">
        <v>3743</v>
      </c>
      <c r="CS834" s="1372" t="s">
        <v>2485</v>
      </c>
      <c r="CT834" s="1372" t="s">
        <v>2486</v>
      </c>
      <c r="CU834" s="1372" t="s">
        <v>2953</v>
      </c>
      <c r="CV834" s="1376" t="s">
        <v>2954</v>
      </c>
    </row>
    <row r="835" spans="91:100">
      <c r="CM835" s="1373"/>
      <c r="CN835" s="1372" t="s">
        <v>3744</v>
      </c>
      <c r="CO835" s="1372" t="s">
        <v>603</v>
      </c>
      <c r="CP835" s="1372" t="s">
        <v>1906</v>
      </c>
      <c r="CQ835" s="1372" t="s">
        <v>3745</v>
      </c>
      <c r="CR835" s="1372" t="s">
        <v>3745</v>
      </c>
      <c r="CS835" s="1372" t="s">
        <v>2485</v>
      </c>
      <c r="CT835" s="1372" t="s">
        <v>2486</v>
      </c>
      <c r="CU835" s="1372" t="s">
        <v>2953</v>
      </c>
      <c r="CV835" s="1376" t="s">
        <v>2954</v>
      </c>
    </row>
    <row r="836" spans="91:100">
      <c r="CM836" s="1373"/>
      <c r="CN836" s="1372" t="s">
        <v>3746</v>
      </c>
      <c r="CO836" s="1372" t="s">
        <v>603</v>
      </c>
      <c r="CP836" s="1372" t="s">
        <v>1906</v>
      </c>
      <c r="CQ836" s="1372" t="s">
        <v>3747</v>
      </c>
      <c r="CR836" s="1372" t="s">
        <v>3747</v>
      </c>
      <c r="CS836" s="1372" t="s">
        <v>2485</v>
      </c>
      <c r="CT836" s="1372" t="s">
        <v>2486</v>
      </c>
      <c r="CU836" s="1372" t="s">
        <v>2953</v>
      </c>
      <c r="CV836" s="1376" t="s">
        <v>2954</v>
      </c>
    </row>
    <row r="837" spans="91:100">
      <c r="CM837" s="1373"/>
      <c r="CN837" s="1372" t="s">
        <v>3748</v>
      </c>
      <c r="CO837" s="1372" t="s">
        <v>603</v>
      </c>
      <c r="CP837" s="1372" t="s">
        <v>1906</v>
      </c>
      <c r="CQ837" s="1372" t="s">
        <v>3749</v>
      </c>
      <c r="CR837" s="1372" t="s">
        <v>3749</v>
      </c>
      <c r="CS837" s="1372" t="s">
        <v>2485</v>
      </c>
      <c r="CT837" s="1372" t="s">
        <v>2486</v>
      </c>
      <c r="CU837" s="1372" t="s">
        <v>2953</v>
      </c>
      <c r="CV837" s="1376" t="s">
        <v>2954</v>
      </c>
    </row>
    <row r="838" spans="91:100">
      <c r="CM838" s="1373"/>
      <c r="CN838" s="1372" t="s">
        <v>3750</v>
      </c>
      <c r="CO838" s="1372" t="s">
        <v>603</v>
      </c>
      <c r="CP838" s="1372" t="s">
        <v>1906</v>
      </c>
      <c r="CQ838" s="1372" t="s">
        <v>3751</v>
      </c>
      <c r="CR838" s="1372" t="s">
        <v>3751</v>
      </c>
      <c r="CS838" s="1372" t="s">
        <v>2485</v>
      </c>
      <c r="CT838" s="1372" t="s">
        <v>2486</v>
      </c>
      <c r="CU838" s="1372" t="s">
        <v>2953</v>
      </c>
      <c r="CV838" s="1376" t="s">
        <v>2954</v>
      </c>
    </row>
    <row r="839" spans="91:100">
      <c r="CM839" s="1373"/>
      <c r="CN839" s="1372" t="s">
        <v>3752</v>
      </c>
      <c r="CO839" s="1372" t="s">
        <v>603</v>
      </c>
      <c r="CP839" s="1372" t="s">
        <v>1906</v>
      </c>
      <c r="CQ839" s="1372" t="s">
        <v>3753</v>
      </c>
      <c r="CR839" s="1372" t="s">
        <v>3753</v>
      </c>
      <c r="CS839" s="1372" t="s">
        <v>2485</v>
      </c>
      <c r="CT839" s="1372" t="s">
        <v>2486</v>
      </c>
      <c r="CU839" s="1372" t="s">
        <v>2953</v>
      </c>
      <c r="CV839" s="1376" t="s">
        <v>2954</v>
      </c>
    </row>
    <row r="840" spans="91:100">
      <c r="CM840" s="1373"/>
      <c r="CN840" s="1372" t="s">
        <v>3754</v>
      </c>
      <c r="CO840" s="1372" t="s">
        <v>603</v>
      </c>
      <c r="CP840" s="1372" t="s">
        <v>1906</v>
      </c>
      <c r="CQ840" s="1372" t="s">
        <v>3755</v>
      </c>
      <c r="CR840" s="1372" t="s">
        <v>3755</v>
      </c>
      <c r="CS840" s="1372" t="s">
        <v>2485</v>
      </c>
      <c r="CT840" s="1372" t="s">
        <v>2486</v>
      </c>
      <c r="CU840" s="1372" t="s">
        <v>2953</v>
      </c>
      <c r="CV840" s="1376" t="s">
        <v>2954</v>
      </c>
    </row>
    <row r="841" spans="91:100">
      <c r="CM841" s="1373"/>
      <c r="CN841" s="1372" t="s">
        <v>3756</v>
      </c>
      <c r="CO841" s="1372" t="s">
        <v>603</v>
      </c>
      <c r="CP841" s="1372" t="s">
        <v>1906</v>
      </c>
      <c r="CQ841" s="1372" t="s">
        <v>3757</v>
      </c>
      <c r="CR841" s="1372" t="s">
        <v>3757</v>
      </c>
      <c r="CS841" s="1372" t="s">
        <v>2485</v>
      </c>
      <c r="CT841" s="1372" t="s">
        <v>2486</v>
      </c>
      <c r="CU841" s="1372" t="s">
        <v>2953</v>
      </c>
      <c r="CV841" s="1376" t="s">
        <v>2954</v>
      </c>
    </row>
    <row r="842" spans="91:100">
      <c r="CM842" s="1373"/>
      <c r="CN842" s="1372" t="s">
        <v>3758</v>
      </c>
      <c r="CO842" s="1372" t="s">
        <v>603</v>
      </c>
      <c r="CP842" s="1372" t="s">
        <v>1906</v>
      </c>
      <c r="CQ842" s="1372" t="s">
        <v>3759</v>
      </c>
      <c r="CR842" s="1372" t="s">
        <v>3759</v>
      </c>
      <c r="CS842" s="1372" t="s">
        <v>2485</v>
      </c>
      <c r="CT842" s="1372" t="s">
        <v>2486</v>
      </c>
      <c r="CU842" s="1372" t="s">
        <v>2953</v>
      </c>
      <c r="CV842" s="1376" t="s">
        <v>2954</v>
      </c>
    </row>
    <row r="843" spans="91:100">
      <c r="CM843" s="1373"/>
      <c r="CN843" s="1372" t="s">
        <v>3760</v>
      </c>
      <c r="CO843" s="1372" t="s">
        <v>603</v>
      </c>
      <c r="CP843" s="1372" t="s">
        <v>1906</v>
      </c>
      <c r="CQ843" s="1372" t="s">
        <v>3761</v>
      </c>
      <c r="CR843" s="1372" t="s">
        <v>3761</v>
      </c>
      <c r="CS843" s="1372" t="s">
        <v>2485</v>
      </c>
      <c r="CT843" s="1372" t="s">
        <v>2486</v>
      </c>
      <c r="CU843" s="1372" t="s">
        <v>2953</v>
      </c>
      <c r="CV843" s="1376" t="s">
        <v>2954</v>
      </c>
    </row>
    <row r="844" spans="91:100">
      <c r="CM844" s="1373"/>
      <c r="CN844" s="1372" t="s">
        <v>3762</v>
      </c>
      <c r="CO844" s="1372" t="s">
        <v>603</v>
      </c>
      <c r="CP844" s="1372" t="s">
        <v>1906</v>
      </c>
      <c r="CQ844" s="1372" t="s">
        <v>3763</v>
      </c>
      <c r="CR844" s="1372" t="s">
        <v>3763</v>
      </c>
      <c r="CS844" s="1372" t="s">
        <v>2485</v>
      </c>
      <c r="CT844" s="1372" t="s">
        <v>2486</v>
      </c>
      <c r="CU844" s="1372" t="s">
        <v>2953</v>
      </c>
      <c r="CV844" s="1376" t="s">
        <v>2954</v>
      </c>
    </row>
    <row r="845" spans="91:100">
      <c r="CM845" s="1373"/>
      <c r="CN845" s="1372" t="s">
        <v>3764</v>
      </c>
      <c r="CO845" s="1372" t="s">
        <v>603</v>
      </c>
      <c r="CP845" s="1372" t="s">
        <v>1906</v>
      </c>
      <c r="CQ845" s="1372" t="s">
        <v>3765</v>
      </c>
      <c r="CR845" s="1372" t="s">
        <v>3765</v>
      </c>
      <c r="CS845" s="1372" t="s">
        <v>2485</v>
      </c>
      <c r="CT845" s="1372" t="s">
        <v>2486</v>
      </c>
      <c r="CU845" s="1372" t="s">
        <v>2953</v>
      </c>
      <c r="CV845" s="1376" t="s">
        <v>2954</v>
      </c>
    </row>
    <row r="846" spans="91:100">
      <c r="CM846" s="1373"/>
      <c r="CN846" s="1372" t="s">
        <v>3766</v>
      </c>
      <c r="CO846" s="1372" t="s">
        <v>603</v>
      </c>
      <c r="CP846" s="1372" t="s">
        <v>1906</v>
      </c>
      <c r="CQ846" s="1372" t="s">
        <v>3767</v>
      </c>
      <c r="CR846" s="1372" t="s">
        <v>3767</v>
      </c>
      <c r="CS846" s="1372" t="s">
        <v>2485</v>
      </c>
      <c r="CT846" s="1372" t="s">
        <v>2486</v>
      </c>
      <c r="CU846" s="1372" t="s">
        <v>2953</v>
      </c>
      <c r="CV846" s="1376" t="s">
        <v>2954</v>
      </c>
    </row>
    <row r="847" spans="91:100">
      <c r="CM847" s="1373"/>
      <c r="CN847" s="1372" t="s">
        <v>3768</v>
      </c>
      <c r="CO847" s="1372" t="s">
        <v>603</v>
      </c>
      <c r="CP847" s="1372" t="s">
        <v>1906</v>
      </c>
      <c r="CQ847" s="1372" t="s">
        <v>3769</v>
      </c>
      <c r="CR847" s="1372" t="s">
        <v>3769</v>
      </c>
      <c r="CS847" s="1372" t="s">
        <v>2485</v>
      </c>
      <c r="CT847" s="1372" t="s">
        <v>2486</v>
      </c>
      <c r="CU847" s="1372" t="s">
        <v>2953</v>
      </c>
      <c r="CV847" s="1376" t="s">
        <v>2954</v>
      </c>
    </row>
    <row r="848" spans="91:100">
      <c r="CM848" s="1373"/>
      <c r="CN848" s="1372" t="s">
        <v>3770</v>
      </c>
      <c r="CO848" s="1372" t="s">
        <v>603</v>
      </c>
      <c r="CP848" s="1372" t="s">
        <v>1906</v>
      </c>
      <c r="CQ848" s="1372" t="s">
        <v>3771</v>
      </c>
      <c r="CR848" s="1372" t="s">
        <v>3771</v>
      </c>
      <c r="CS848" s="1372" t="s">
        <v>2485</v>
      </c>
      <c r="CT848" s="1372" t="s">
        <v>2486</v>
      </c>
      <c r="CU848" s="1372" t="s">
        <v>2953</v>
      </c>
      <c r="CV848" s="1376" t="s">
        <v>2954</v>
      </c>
    </row>
    <row r="849" spans="91:100">
      <c r="CM849" s="1373"/>
      <c r="CN849" s="1372" t="s">
        <v>3772</v>
      </c>
      <c r="CO849" s="1372" t="s">
        <v>603</v>
      </c>
      <c r="CP849" s="1372" t="s">
        <v>1906</v>
      </c>
      <c r="CQ849" s="1372" t="s">
        <v>3773</v>
      </c>
      <c r="CR849" s="1372" t="s">
        <v>3773</v>
      </c>
      <c r="CS849" s="1372" t="s">
        <v>2485</v>
      </c>
      <c r="CT849" s="1372" t="s">
        <v>2486</v>
      </c>
      <c r="CU849" s="1372" t="s">
        <v>2953</v>
      </c>
      <c r="CV849" s="1376" t="s">
        <v>2954</v>
      </c>
    </row>
    <row r="850" spans="91:100">
      <c r="CM850" s="1373"/>
      <c r="CN850" s="1372" t="s">
        <v>3774</v>
      </c>
      <c r="CO850" s="1372" t="s">
        <v>603</v>
      </c>
      <c r="CP850" s="1372" t="s">
        <v>1906</v>
      </c>
      <c r="CQ850" s="1372" t="s">
        <v>3775</v>
      </c>
      <c r="CR850" s="1372" t="s">
        <v>3775</v>
      </c>
      <c r="CS850" s="1372" t="s">
        <v>2485</v>
      </c>
      <c r="CT850" s="1372" t="s">
        <v>2486</v>
      </c>
      <c r="CU850" s="1372" t="s">
        <v>2953</v>
      </c>
      <c r="CV850" s="1376" t="s">
        <v>2954</v>
      </c>
    </row>
    <row r="851" spans="91:100">
      <c r="CM851" s="1373"/>
      <c r="CN851" s="1372" t="s">
        <v>3776</v>
      </c>
      <c r="CO851" s="1372" t="s">
        <v>603</v>
      </c>
      <c r="CP851" s="1372" t="s">
        <v>1906</v>
      </c>
      <c r="CQ851" s="1372" t="s">
        <v>3777</v>
      </c>
      <c r="CR851" s="1372" t="s">
        <v>3777</v>
      </c>
      <c r="CS851" s="1372" t="s">
        <v>2485</v>
      </c>
      <c r="CT851" s="1372" t="s">
        <v>2486</v>
      </c>
      <c r="CU851" s="1372" t="s">
        <v>2953</v>
      </c>
      <c r="CV851" s="1376" t="s">
        <v>2954</v>
      </c>
    </row>
    <row r="852" spans="91:100">
      <c r="CM852" s="1373"/>
      <c r="CN852" s="1372" t="s">
        <v>3778</v>
      </c>
      <c r="CO852" s="1372" t="s">
        <v>603</v>
      </c>
      <c r="CP852" s="1372" t="s">
        <v>1906</v>
      </c>
      <c r="CQ852" s="1372" t="s">
        <v>3779</v>
      </c>
      <c r="CR852" s="1372" t="s">
        <v>3779</v>
      </c>
      <c r="CS852" s="1372" t="s">
        <v>2485</v>
      </c>
      <c r="CT852" s="1372" t="s">
        <v>2486</v>
      </c>
      <c r="CU852" s="1372" t="s">
        <v>2953</v>
      </c>
      <c r="CV852" s="1376" t="s">
        <v>2954</v>
      </c>
    </row>
    <row r="853" spans="91:100">
      <c r="CM853" s="1373"/>
      <c r="CN853" s="1372" t="s">
        <v>3780</v>
      </c>
      <c r="CO853" s="1372" t="s">
        <v>603</v>
      </c>
      <c r="CP853" s="1372" t="s">
        <v>1906</v>
      </c>
      <c r="CQ853" s="1372" t="s">
        <v>3781</v>
      </c>
      <c r="CR853" s="1372" t="s">
        <v>3781</v>
      </c>
      <c r="CS853" s="1372" t="s">
        <v>2485</v>
      </c>
      <c r="CT853" s="1372" t="s">
        <v>2486</v>
      </c>
      <c r="CU853" s="1372" t="s">
        <v>2953</v>
      </c>
      <c r="CV853" s="1376" t="s">
        <v>2954</v>
      </c>
    </row>
    <row r="854" spans="91:100">
      <c r="CM854" s="1373"/>
      <c r="CN854" s="1372" t="s">
        <v>3782</v>
      </c>
      <c r="CO854" s="1372" t="s">
        <v>603</v>
      </c>
      <c r="CP854" s="1372" t="s">
        <v>1906</v>
      </c>
      <c r="CQ854" s="1372" t="s">
        <v>3783</v>
      </c>
      <c r="CR854" s="1372" t="s">
        <v>3783</v>
      </c>
      <c r="CS854" s="1372" t="s">
        <v>2485</v>
      </c>
      <c r="CT854" s="1372" t="s">
        <v>2486</v>
      </c>
      <c r="CU854" s="1372" t="s">
        <v>2953</v>
      </c>
      <c r="CV854" s="1376" t="s">
        <v>2954</v>
      </c>
    </row>
    <row r="855" spans="91:100">
      <c r="CM855" s="1373"/>
      <c r="CN855" s="1372" t="s">
        <v>3784</v>
      </c>
      <c r="CO855" s="1372" t="s">
        <v>603</v>
      </c>
      <c r="CP855" s="1372" t="s">
        <v>1906</v>
      </c>
      <c r="CQ855" s="1372" t="s">
        <v>3785</v>
      </c>
      <c r="CR855" s="1372" t="s">
        <v>3785</v>
      </c>
      <c r="CS855" s="1372" t="s">
        <v>2485</v>
      </c>
      <c r="CT855" s="1372" t="s">
        <v>2486</v>
      </c>
      <c r="CU855" s="1372" t="s">
        <v>2953</v>
      </c>
      <c r="CV855" s="1376" t="s">
        <v>2954</v>
      </c>
    </row>
    <row r="856" spans="91:100">
      <c r="CM856" s="1373"/>
      <c r="CN856" s="1372" t="s">
        <v>3786</v>
      </c>
      <c r="CO856" s="1372" t="s">
        <v>603</v>
      </c>
      <c r="CP856" s="1372" t="s">
        <v>1906</v>
      </c>
      <c r="CQ856" s="1372" t="s">
        <v>3787</v>
      </c>
      <c r="CR856" s="1372" t="s">
        <v>3787</v>
      </c>
      <c r="CS856" s="1372" t="s">
        <v>2485</v>
      </c>
      <c r="CT856" s="1372" t="s">
        <v>2486</v>
      </c>
      <c r="CU856" s="1372" t="s">
        <v>2953</v>
      </c>
      <c r="CV856" s="1376" t="s">
        <v>2954</v>
      </c>
    </row>
    <row r="857" spans="91:100">
      <c r="CM857" s="1373"/>
      <c r="CN857" s="1372" t="s">
        <v>3788</v>
      </c>
      <c r="CO857" s="1372" t="s">
        <v>603</v>
      </c>
      <c r="CP857" s="1372" t="s">
        <v>1906</v>
      </c>
      <c r="CQ857" s="1372" t="s">
        <v>3789</v>
      </c>
      <c r="CR857" s="1372" t="s">
        <v>3789</v>
      </c>
      <c r="CS857" s="1372" t="s">
        <v>2485</v>
      </c>
      <c r="CT857" s="1372" t="s">
        <v>2486</v>
      </c>
      <c r="CU857" s="1372" t="s">
        <v>2953</v>
      </c>
      <c r="CV857" s="1376" t="s">
        <v>2954</v>
      </c>
    </row>
    <row r="858" spans="91:100">
      <c r="CM858" s="1373"/>
      <c r="CN858" s="1372" t="s">
        <v>3790</v>
      </c>
      <c r="CO858" s="1372" t="s">
        <v>603</v>
      </c>
      <c r="CP858" s="1372" t="s">
        <v>1906</v>
      </c>
      <c r="CQ858" s="1372" t="s">
        <v>3791</v>
      </c>
      <c r="CR858" s="1372" t="s">
        <v>3791</v>
      </c>
      <c r="CS858" s="1372" t="s">
        <v>2485</v>
      </c>
      <c r="CT858" s="1372" t="s">
        <v>2486</v>
      </c>
      <c r="CU858" s="1372" t="s">
        <v>2953</v>
      </c>
      <c r="CV858" s="1376" t="s">
        <v>2954</v>
      </c>
    </row>
    <row r="859" spans="91:100">
      <c r="CM859" s="1373"/>
      <c r="CN859" s="1372" t="s">
        <v>3792</v>
      </c>
      <c r="CO859" s="1372" t="s">
        <v>603</v>
      </c>
      <c r="CP859" s="1372" t="s">
        <v>1906</v>
      </c>
      <c r="CQ859" s="1372" t="s">
        <v>3793</v>
      </c>
      <c r="CR859" s="1372" t="s">
        <v>3793</v>
      </c>
      <c r="CS859" s="1372" t="s">
        <v>2485</v>
      </c>
      <c r="CT859" s="1372" t="s">
        <v>2486</v>
      </c>
      <c r="CU859" s="1372" t="s">
        <v>2953</v>
      </c>
      <c r="CV859" s="1376" t="s">
        <v>2954</v>
      </c>
    </row>
    <row r="860" spans="91:100">
      <c r="CM860" s="1373"/>
      <c r="CN860" s="1372" t="s">
        <v>3794</v>
      </c>
      <c r="CO860" s="1372" t="s">
        <v>603</v>
      </c>
      <c r="CP860" s="1372" t="s">
        <v>1906</v>
      </c>
      <c r="CQ860" s="1372" t="s">
        <v>3795</v>
      </c>
      <c r="CR860" s="1372" t="s">
        <v>3795</v>
      </c>
      <c r="CS860" s="1372" t="s">
        <v>2485</v>
      </c>
      <c r="CT860" s="1372" t="s">
        <v>2486</v>
      </c>
      <c r="CU860" s="1372" t="s">
        <v>2953</v>
      </c>
      <c r="CV860" s="1376" t="s">
        <v>2954</v>
      </c>
    </row>
    <row r="861" spans="91:100">
      <c r="CM861" s="1373"/>
      <c r="CN861" s="1372" t="s">
        <v>3796</v>
      </c>
      <c r="CO861" s="1372" t="s">
        <v>603</v>
      </c>
      <c r="CP861" s="1372" t="s">
        <v>1906</v>
      </c>
      <c r="CQ861" s="1372" t="s">
        <v>3797</v>
      </c>
      <c r="CR861" s="1372" t="s">
        <v>3797</v>
      </c>
      <c r="CS861" s="1372" t="s">
        <v>2485</v>
      </c>
      <c r="CT861" s="1372" t="s">
        <v>2486</v>
      </c>
      <c r="CU861" s="1372" t="s">
        <v>2953</v>
      </c>
      <c r="CV861" s="1376" t="s">
        <v>2954</v>
      </c>
    </row>
    <row r="862" spans="91:100">
      <c r="CM862" s="1373"/>
      <c r="CN862" s="1372" t="s">
        <v>3798</v>
      </c>
      <c r="CO862" s="1372" t="s">
        <v>603</v>
      </c>
      <c r="CP862" s="1372" t="s">
        <v>1906</v>
      </c>
      <c r="CQ862" s="1372" t="s">
        <v>3799</v>
      </c>
      <c r="CR862" s="1372" t="s">
        <v>3799</v>
      </c>
      <c r="CS862" s="1372" t="s">
        <v>2485</v>
      </c>
      <c r="CT862" s="1372" t="s">
        <v>2486</v>
      </c>
      <c r="CU862" s="1372" t="s">
        <v>2953</v>
      </c>
      <c r="CV862" s="1376" t="s">
        <v>2954</v>
      </c>
    </row>
    <row r="863" spans="91:100">
      <c r="CM863" s="1373"/>
      <c r="CN863" s="1372" t="s">
        <v>3800</v>
      </c>
      <c r="CO863" s="1372" t="s">
        <v>603</v>
      </c>
      <c r="CP863" s="1372" t="s">
        <v>1906</v>
      </c>
      <c r="CQ863" s="1372" t="s">
        <v>3801</v>
      </c>
      <c r="CR863" s="1372" t="s">
        <v>3801</v>
      </c>
      <c r="CS863" s="1372" t="s">
        <v>2485</v>
      </c>
      <c r="CT863" s="1372" t="s">
        <v>2486</v>
      </c>
      <c r="CU863" s="1372" t="s">
        <v>2953</v>
      </c>
      <c r="CV863" s="1376" t="s">
        <v>2954</v>
      </c>
    </row>
    <row r="864" spans="91:100">
      <c r="CM864" s="1373"/>
      <c r="CN864" s="1372" t="s">
        <v>3802</v>
      </c>
      <c r="CO864" s="1372" t="s">
        <v>603</v>
      </c>
      <c r="CP864" s="1372" t="s">
        <v>1906</v>
      </c>
      <c r="CQ864" s="1372" t="s">
        <v>3803</v>
      </c>
      <c r="CR864" s="1372" t="s">
        <v>3803</v>
      </c>
      <c r="CS864" s="1372" t="s">
        <v>2485</v>
      </c>
      <c r="CT864" s="1372" t="s">
        <v>2486</v>
      </c>
      <c r="CU864" s="1372" t="s">
        <v>2953</v>
      </c>
      <c r="CV864" s="1376" t="s">
        <v>2954</v>
      </c>
    </row>
    <row r="865" spans="91:100">
      <c r="CM865" s="1373"/>
      <c r="CN865" s="1372" t="s">
        <v>3804</v>
      </c>
      <c r="CO865" s="1372" t="s">
        <v>603</v>
      </c>
      <c r="CP865" s="1372" t="s">
        <v>1906</v>
      </c>
      <c r="CQ865" s="1372" t="s">
        <v>3805</v>
      </c>
      <c r="CR865" s="1372" t="s">
        <v>3805</v>
      </c>
      <c r="CS865" s="1372" t="s">
        <v>2485</v>
      </c>
      <c r="CT865" s="1372" t="s">
        <v>2486</v>
      </c>
      <c r="CU865" s="1372" t="s">
        <v>2953</v>
      </c>
      <c r="CV865" s="1376" t="s">
        <v>2954</v>
      </c>
    </row>
    <row r="866" spans="91:100">
      <c r="CM866" s="1373"/>
      <c r="CN866" s="1372" t="s">
        <v>3806</v>
      </c>
      <c r="CO866" s="1372" t="s">
        <v>603</v>
      </c>
      <c r="CP866" s="1372" t="s">
        <v>1906</v>
      </c>
      <c r="CQ866" s="1372" t="s">
        <v>3807</v>
      </c>
      <c r="CR866" s="1372" t="s">
        <v>3807</v>
      </c>
      <c r="CS866" s="1372" t="s">
        <v>2485</v>
      </c>
      <c r="CT866" s="1372" t="s">
        <v>2486</v>
      </c>
      <c r="CU866" s="1372" t="s">
        <v>2953</v>
      </c>
      <c r="CV866" s="1376" t="s">
        <v>2954</v>
      </c>
    </row>
    <row r="867" spans="91:100">
      <c r="CM867" s="1373"/>
      <c r="CN867" s="1372" t="s">
        <v>3808</v>
      </c>
      <c r="CO867" s="1372" t="s">
        <v>603</v>
      </c>
      <c r="CP867" s="1372" t="s">
        <v>1906</v>
      </c>
      <c r="CQ867" s="1372" t="s">
        <v>3809</v>
      </c>
      <c r="CR867" s="1372" t="s">
        <v>3809</v>
      </c>
      <c r="CS867" s="1372" t="s">
        <v>2485</v>
      </c>
      <c r="CT867" s="1372" t="s">
        <v>2486</v>
      </c>
      <c r="CU867" s="1372" t="s">
        <v>2953</v>
      </c>
      <c r="CV867" s="1376" t="s">
        <v>2954</v>
      </c>
    </row>
    <row r="868" spans="91:100">
      <c r="CM868" s="1373"/>
      <c r="CN868" s="1372" t="s">
        <v>3810</v>
      </c>
      <c r="CO868" s="1372" t="s">
        <v>603</v>
      </c>
      <c r="CP868" s="1372" t="s">
        <v>1906</v>
      </c>
      <c r="CQ868" s="1372" t="s">
        <v>3811</v>
      </c>
      <c r="CR868" s="1372" t="s">
        <v>3811</v>
      </c>
      <c r="CS868" s="1372" t="s">
        <v>2485</v>
      </c>
      <c r="CT868" s="1372" t="s">
        <v>2486</v>
      </c>
      <c r="CU868" s="1372" t="s">
        <v>2953</v>
      </c>
      <c r="CV868" s="1376" t="s">
        <v>2954</v>
      </c>
    </row>
    <row r="869" spans="91:100">
      <c r="CM869" s="1373"/>
      <c r="CN869" s="1372" t="s">
        <v>3812</v>
      </c>
      <c r="CO869" s="1372" t="s">
        <v>603</v>
      </c>
      <c r="CP869" s="1372" t="s">
        <v>1906</v>
      </c>
      <c r="CQ869" s="1372" t="s">
        <v>3813</v>
      </c>
      <c r="CR869" s="1372" t="s">
        <v>3813</v>
      </c>
      <c r="CS869" s="1372" t="s">
        <v>2485</v>
      </c>
      <c r="CT869" s="1372" t="s">
        <v>2486</v>
      </c>
      <c r="CU869" s="1372" t="s">
        <v>2953</v>
      </c>
      <c r="CV869" s="1376" t="s">
        <v>2954</v>
      </c>
    </row>
    <row r="870" spans="91:100">
      <c r="CM870" s="1373"/>
      <c r="CN870" s="1372" t="s">
        <v>3814</v>
      </c>
      <c r="CO870" s="1372" t="s">
        <v>603</v>
      </c>
      <c r="CP870" s="1372" t="s">
        <v>1906</v>
      </c>
      <c r="CQ870" s="1372" t="s">
        <v>3815</v>
      </c>
      <c r="CR870" s="1372" t="s">
        <v>3815</v>
      </c>
      <c r="CS870" s="1372" t="s">
        <v>2485</v>
      </c>
      <c r="CT870" s="1372" t="s">
        <v>2486</v>
      </c>
      <c r="CU870" s="1372" t="s">
        <v>2953</v>
      </c>
      <c r="CV870" s="1376" t="s">
        <v>2954</v>
      </c>
    </row>
    <row r="871" spans="91:100">
      <c r="CM871" s="1373"/>
      <c r="CN871" s="1372" t="s">
        <v>3816</v>
      </c>
      <c r="CO871" s="1372" t="s">
        <v>603</v>
      </c>
      <c r="CP871" s="1372" t="s">
        <v>1906</v>
      </c>
      <c r="CQ871" s="1372" t="s">
        <v>3817</v>
      </c>
      <c r="CR871" s="1372" t="s">
        <v>3817</v>
      </c>
      <c r="CS871" s="1372" t="s">
        <v>2485</v>
      </c>
      <c r="CT871" s="1372" t="s">
        <v>2486</v>
      </c>
      <c r="CU871" s="1372" t="s">
        <v>2953</v>
      </c>
      <c r="CV871" s="1376" t="s">
        <v>2954</v>
      </c>
    </row>
    <row r="872" spans="91:100">
      <c r="CM872" s="1373"/>
      <c r="CN872" s="1372" t="s">
        <v>3818</v>
      </c>
      <c r="CO872" s="1372" t="s">
        <v>603</v>
      </c>
      <c r="CP872" s="1372" t="s">
        <v>1906</v>
      </c>
      <c r="CQ872" s="1372" t="s">
        <v>3819</v>
      </c>
      <c r="CR872" s="1372" t="s">
        <v>3819</v>
      </c>
      <c r="CS872" s="1372" t="s">
        <v>2485</v>
      </c>
      <c r="CT872" s="1372" t="s">
        <v>2486</v>
      </c>
      <c r="CU872" s="1372" t="s">
        <v>2953</v>
      </c>
      <c r="CV872" s="1376" t="s">
        <v>2954</v>
      </c>
    </row>
    <row r="873" spans="91:100">
      <c r="CM873" s="1373"/>
      <c r="CN873" s="1372" t="s">
        <v>3820</v>
      </c>
      <c r="CO873" s="1372" t="s">
        <v>603</v>
      </c>
      <c r="CP873" s="1372" t="s">
        <v>1906</v>
      </c>
      <c r="CQ873" s="1372" t="s">
        <v>3821</v>
      </c>
      <c r="CR873" s="1372" t="s">
        <v>3821</v>
      </c>
      <c r="CS873" s="1372" t="s">
        <v>2485</v>
      </c>
      <c r="CT873" s="1372" t="s">
        <v>2486</v>
      </c>
      <c r="CU873" s="1372" t="s">
        <v>2953</v>
      </c>
      <c r="CV873" s="1376" t="s">
        <v>2954</v>
      </c>
    </row>
    <row r="874" spans="91:100">
      <c r="CM874" s="1373"/>
      <c r="CN874" s="1372" t="s">
        <v>3822</v>
      </c>
      <c r="CO874" s="1372" t="s">
        <v>603</v>
      </c>
      <c r="CP874" s="1372" t="s">
        <v>1906</v>
      </c>
      <c r="CQ874" s="1372" t="s">
        <v>3823</v>
      </c>
      <c r="CR874" s="1372" t="s">
        <v>3823</v>
      </c>
      <c r="CS874" s="1372" t="s">
        <v>2485</v>
      </c>
      <c r="CT874" s="1372" t="s">
        <v>2486</v>
      </c>
      <c r="CU874" s="1372" t="s">
        <v>2953</v>
      </c>
      <c r="CV874" s="1376" t="s">
        <v>2954</v>
      </c>
    </row>
    <row r="875" spans="91:100">
      <c r="CM875" s="1373"/>
      <c r="CN875" s="1372" t="s">
        <v>3824</v>
      </c>
      <c r="CO875" s="1372" t="s">
        <v>603</v>
      </c>
      <c r="CP875" s="1372" t="s">
        <v>1906</v>
      </c>
      <c r="CQ875" s="1372" t="s">
        <v>3825</v>
      </c>
      <c r="CR875" s="1372" t="s">
        <v>3825</v>
      </c>
      <c r="CS875" s="1372" t="s">
        <v>2485</v>
      </c>
      <c r="CT875" s="1372" t="s">
        <v>2486</v>
      </c>
      <c r="CU875" s="1372" t="s">
        <v>2953</v>
      </c>
      <c r="CV875" s="1376" t="s">
        <v>2954</v>
      </c>
    </row>
    <row r="876" spans="91:100">
      <c r="CM876" s="1373"/>
      <c r="CN876" s="1372" t="s">
        <v>3826</v>
      </c>
      <c r="CO876" s="1372" t="s">
        <v>603</v>
      </c>
      <c r="CP876" s="1372" t="s">
        <v>1906</v>
      </c>
      <c r="CQ876" s="1372" t="s">
        <v>3827</v>
      </c>
      <c r="CR876" s="1372" t="s">
        <v>3827</v>
      </c>
      <c r="CS876" s="1372" t="s">
        <v>2485</v>
      </c>
      <c r="CT876" s="1372" t="s">
        <v>2486</v>
      </c>
      <c r="CU876" s="1372" t="s">
        <v>2953</v>
      </c>
      <c r="CV876" s="1376" t="s">
        <v>2954</v>
      </c>
    </row>
    <row r="877" spans="91:100">
      <c r="CM877" s="1373"/>
      <c r="CN877" s="1372" t="s">
        <v>3828</v>
      </c>
      <c r="CO877" s="1372" t="s">
        <v>603</v>
      </c>
      <c r="CP877" s="1372" t="s">
        <v>1906</v>
      </c>
      <c r="CQ877" s="1372" t="s">
        <v>3829</v>
      </c>
      <c r="CR877" s="1372" t="s">
        <v>3829</v>
      </c>
      <c r="CS877" s="1372" t="s">
        <v>2485</v>
      </c>
      <c r="CT877" s="1372" t="s">
        <v>2486</v>
      </c>
      <c r="CU877" s="1372" t="s">
        <v>2953</v>
      </c>
      <c r="CV877" s="1376" t="s">
        <v>2954</v>
      </c>
    </row>
    <row r="878" spans="91:100">
      <c r="CM878" s="1373"/>
      <c r="CN878" s="1372" t="s">
        <v>3830</v>
      </c>
      <c r="CO878" s="1372" t="s">
        <v>603</v>
      </c>
      <c r="CP878" s="1372" t="s">
        <v>1906</v>
      </c>
      <c r="CQ878" s="1372" t="s">
        <v>3831</v>
      </c>
      <c r="CR878" s="1372" t="s">
        <v>3831</v>
      </c>
      <c r="CS878" s="1372" t="s">
        <v>2485</v>
      </c>
      <c r="CT878" s="1372" t="s">
        <v>2486</v>
      </c>
      <c r="CU878" s="1372" t="s">
        <v>2953</v>
      </c>
      <c r="CV878" s="1376" t="s">
        <v>2954</v>
      </c>
    </row>
    <row r="879" spans="91:100">
      <c r="CM879" s="1373"/>
      <c r="CN879" s="1372" t="s">
        <v>3832</v>
      </c>
      <c r="CO879" s="1372" t="s">
        <v>603</v>
      </c>
      <c r="CP879" s="1372" t="s">
        <v>1906</v>
      </c>
      <c r="CQ879" s="1372" t="s">
        <v>3833</v>
      </c>
      <c r="CR879" s="1372" t="s">
        <v>3833</v>
      </c>
      <c r="CS879" s="1372" t="s">
        <v>2485</v>
      </c>
      <c r="CT879" s="1372" t="s">
        <v>2486</v>
      </c>
      <c r="CU879" s="1372" t="s">
        <v>2953</v>
      </c>
      <c r="CV879" s="1376" t="s">
        <v>2954</v>
      </c>
    </row>
    <row r="880" spans="91:100">
      <c r="CM880" s="1373"/>
      <c r="CN880" s="1372" t="s">
        <v>3834</v>
      </c>
      <c r="CO880" s="1372" t="s">
        <v>603</v>
      </c>
      <c r="CP880" s="1372" t="s">
        <v>1906</v>
      </c>
      <c r="CQ880" s="1372" t="s">
        <v>3835</v>
      </c>
      <c r="CR880" s="1372" t="s">
        <v>3835</v>
      </c>
      <c r="CS880" s="1372" t="s">
        <v>2485</v>
      </c>
      <c r="CT880" s="1372" t="s">
        <v>2486</v>
      </c>
      <c r="CU880" s="1372" t="s">
        <v>2953</v>
      </c>
      <c r="CV880" s="1376" t="s">
        <v>2954</v>
      </c>
    </row>
    <row r="881" spans="91:100">
      <c r="CM881" s="1373"/>
      <c r="CN881" s="1372" t="s">
        <v>3836</v>
      </c>
      <c r="CO881" s="1372" t="s">
        <v>603</v>
      </c>
      <c r="CP881" s="1372" t="s">
        <v>1906</v>
      </c>
      <c r="CQ881" s="1372" t="s">
        <v>3837</v>
      </c>
      <c r="CR881" s="1372" t="s">
        <v>3837</v>
      </c>
      <c r="CS881" s="1372" t="s">
        <v>2485</v>
      </c>
      <c r="CT881" s="1372" t="s">
        <v>2486</v>
      </c>
      <c r="CU881" s="1372" t="s">
        <v>2953</v>
      </c>
      <c r="CV881" s="1376" t="s">
        <v>2954</v>
      </c>
    </row>
    <row r="882" spans="91:100">
      <c r="CM882" s="1373"/>
      <c r="CN882" s="1372" t="s">
        <v>3838</v>
      </c>
      <c r="CO882" s="1372" t="s">
        <v>603</v>
      </c>
      <c r="CP882" s="1372" t="s">
        <v>1906</v>
      </c>
      <c r="CQ882" s="1372" t="s">
        <v>3839</v>
      </c>
      <c r="CR882" s="1372" t="s">
        <v>3839</v>
      </c>
      <c r="CS882" s="1372" t="s">
        <v>2485</v>
      </c>
      <c r="CT882" s="1372" t="s">
        <v>2486</v>
      </c>
      <c r="CU882" s="1372" t="s">
        <v>2953</v>
      </c>
      <c r="CV882" s="1376" t="s">
        <v>2954</v>
      </c>
    </row>
    <row r="883" spans="91:100">
      <c r="CM883" s="1373"/>
      <c r="CN883" s="1372" t="s">
        <v>3840</v>
      </c>
      <c r="CO883" s="1372" t="s">
        <v>603</v>
      </c>
      <c r="CP883" s="1372" t="s">
        <v>1906</v>
      </c>
      <c r="CQ883" s="1372" t="s">
        <v>3841</v>
      </c>
      <c r="CR883" s="1372" t="s">
        <v>3841</v>
      </c>
      <c r="CS883" s="1372" t="s">
        <v>2485</v>
      </c>
      <c r="CT883" s="1372" t="s">
        <v>2486</v>
      </c>
      <c r="CU883" s="1372" t="s">
        <v>2953</v>
      </c>
      <c r="CV883" s="1376" t="s">
        <v>2954</v>
      </c>
    </row>
    <row r="884" spans="91:100">
      <c r="CM884" s="1373"/>
      <c r="CN884" s="1372" t="s">
        <v>3842</v>
      </c>
      <c r="CO884" s="1372" t="s">
        <v>603</v>
      </c>
      <c r="CP884" s="1372" t="s">
        <v>1906</v>
      </c>
      <c r="CQ884" s="1372" t="s">
        <v>3843</v>
      </c>
      <c r="CR884" s="1372" t="s">
        <v>3843</v>
      </c>
      <c r="CS884" s="1372" t="s">
        <v>2485</v>
      </c>
      <c r="CT884" s="1372" t="s">
        <v>2486</v>
      </c>
      <c r="CU884" s="1372" t="s">
        <v>2953</v>
      </c>
      <c r="CV884" s="1376" t="s">
        <v>2954</v>
      </c>
    </row>
    <row r="885" spans="91:100">
      <c r="CM885" s="1373"/>
      <c r="CN885" s="1372" t="s">
        <v>3844</v>
      </c>
      <c r="CO885" s="1372" t="s">
        <v>603</v>
      </c>
      <c r="CP885" s="1372" t="s">
        <v>1906</v>
      </c>
      <c r="CQ885" s="1372" t="s">
        <v>3845</v>
      </c>
      <c r="CR885" s="1372" t="s">
        <v>3845</v>
      </c>
      <c r="CS885" s="1372" t="s">
        <v>2485</v>
      </c>
      <c r="CT885" s="1372" t="s">
        <v>2486</v>
      </c>
      <c r="CU885" s="1372" t="s">
        <v>2953</v>
      </c>
      <c r="CV885" s="1376" t="s">
        <v>2954</v>
      </c>
    </row>
    <row r="886" spans="91:100">
      <c r="CM886" s="1373"/>
      <c r="CN886" s="1372" t="s">
        <v>3846</v>
      </c>
      <c r="CO886" s="1372" t="s">
        <v>603</v>
      </c>
      <c r="CP886" s="1372" t="s">
        <v>1906</v>
      </c>
      <c r="CQ886" s="1372" t="s">
        <v>3847</v>
      </c>
      <c r="CR886" s="1372" t="s">
        <v>3847</v>
      </c>
      <c r="CS886" s="1372" t="s">
        <v>2485</v>
      </c>
      <c r="CT886" s="1372" t="s">
        <v>2486</v>
      </c>
      <c r="CU886" s="1372" t="s">
        <v>2953</v>
      </c>
      <c r="CV886" s="1376" t="s">
        <v>2954</v>
      </c>
    </row>
    <row r="887" spans="91:100">
      <c r="CM887" s="1373"/>
      <c r="CN887" s="1372" t="s">
        <v>3848</v>
      </c>
      <c r="CO887" s="1372" t="s">
        <v>603</v>
      </c>
      <c r="CP887" s="1372" t="s">
        <v>1906</v>
      </c>
      <c r="CQ887" s="1372" t="s">
        <v>3849</v>
      </c>
      <c r="CR887" s="1372" t="s">
        <v>3849</v>
      </c>
      <c r="CS887" s="1372" t="s">
        <v>2485</v>
      </c>
      <c r="CT887" s="1372" t="s">
        <v>2486</v>
      </c>
      <c r="CU887" s="1372" t="s">
        <v>2953</v>
      </c>
      <c r="CV887" s="1376" t="s">
        <v>2954</v>
      </c>
    </row>
    <row r="888" spans="91:100">
      <c r="CM888" s="1373"/>
      <c r="CN888" s="1372" t="s">
        <v>3850</v>
      </c>
      <c r="CO888" s="1372" t="s">
        <v>603</v>
      </c>
      <c r="CP888" s="1372" t="s">
        <v>1906</v>
      </c>
      <c r="CQ888" s="1372" t="s">
        <v>3851</v>
      </c>
      <c r="CR888" s="1372" t="s">
        <v>3851</v>
      </c>
      <c r="CS888" s="1372" t="s">
        <v>2485</v>
      </c>
      <c r="CT888" s="1372" t="s">
        <v>2486</v>
      </c>
      <c r="CU888" s="1372" t="s">
        <v>2953</v>
      </c>
      <c r="CV888" s="1376" t="s">
        <v>2954</v>
      </c>
    </row>
    <row r="889" spans="91:100">
      <c r="CM889" s="1373"/>
      <c r="CN889" s="1372" t="s">
        <v>3852</v>
      </c>
      <c r="CO889" s="1372" t="s">
        <v>603</v>
      </c>
      <c r="CP889" s="1372" t="s">
        <v>1906</v>
      </c>
      <c r="CQ889" s="1372" t="s">
        <v>3853</v>
      </c>
      <c r="CR889" s="1372" t="s">
        <v>3853</v>
      </c>
      <c r="CS889" s="1372" t="s">
        <v>1980</v>
      </c>
      <c r="CT889" s="1372" t="s">
        <v>1981</v>
      </c>
      <c r="CU889" s="1372" t="s">
        <v>1910</v>
      </c>
      <c r="CV889" s="1376" t="s">
        <v>1982</v>
      </c>
    </row>
    <row r="890" spans="91:100">
      <c r="CM890" s="1373"/>
      <c r="CN890" s="1372" t="s">
        <v>3854</v>
      </c>
      <c r="CO890" s="1372" t="s">
        <v>603</v>
      </c>
      <c r="CP890" s="1372" t="s">
        <v>1906</v>
      </c>
      <c r="CQ890" s="1372" t="s">
        <v>3855</v>
      </c>
      <c r="CR890" s="1372" t="s">
        <v>3855</v>
      </c>
      <c r="CS890" s="1372" t="s">
        <v>2485</v>
      </c>
      <c r="CT890" s="1372" t="s">
        <v>2486</v>
      </c>
      <c r="CU890" s="1372" t="s">
        <v>2953</v>
      </c>
      <c r="CV890" s="1376" t="s">
        <v>2954</v>
      </c>
    </row>
    <row r="891" spans="91:100">
      <c r="CM891" s="1373"/>
      <c r="CN891" s="1372" t="s">
        <v>3856</v>
      </c>
      <c r="CO891" s="1372" t="s">
        <v>603</v>
      </c>
      <c r="CP891" s="1372" t="s">
        <v>1906</v>
      </c>
      <c r="CQ891" s="1372" t="s">
        <v>3857</v>
      </c>
      <c r="CR891" s="1372" t="s">
        <v>3857</v>
      </c>
      <c r="CS891" s="1372" t="s">
        <v>2485</v>
      </c>
      <c r="CT891" s="1372" t="s">
        <v>2486</v>
      </c>
      <c r="CU891" s="1372" t="s">
        <v>2953</v>
      </c>
      <c r="CV891" s="1376" t="s">
        <v>2954</v>
      </c>
    </row>
    <row r="892" spans="91:100">
      <c r="CM892" s="1373"/>
      <c r="CN892" s="1372" t="s">
        <v>3858</v>
      </c>
      <c r="CO892" s="1372" t="s">
        <v>603</v>
      </c>
      <c r="CP892" s="1372" t="s">
        <v>1906</v>
      </c>
      <c r="CQ892" s="1372" t="s">
        <v>3859</v>
      </c>
      <c r="CR892" s="1372" t="s">
        <v>3859</v>
      </c>
      <c r="CS892" s="1372" t="s">
        <v>2485</v>
      </c>
      <c r="CT892" s="1372" t="s">
        <v>2486</v>
      </c>
      <c r="CU892" s="1372" t="s">
        <v>2953</v>
      </c>
      <c r="CV892" s="1376" t="s">
        <v>2954</v>
      </c>
    </row>
    <row r="893" spans="91:100">
      <c r="CM893" s="1373"/>
      <c r="CN893" s="1372" t="s">
        <v>3860</v>
      </c>
      <c r="CO893" s="1372" t="s">
        <v>603</v>
      </c>
      <c r="CP893" s="1372" t="s">
        <v>1906</v>
      </c>
      <c r="CQ893" s="1372" t="s">
        <v>3861</v>
      </c>
      <c r="CR893" s="1372" t="s">
        <v>3861</v>
      </c>
      <c r="CS893" s="1372" t="s">
        <v>2485</v>
      </c>
      <c r="CT893" s="1372" t="s">
        <v>2486</v>
      </c>
      <c r="CU893" s="1372" t="s">
        <v>2953</v>
      </c>
      <c r="CV893" s="1376" t="s">
        <v>2954</v>
      </c>
    </row>
    <row r="894" spans="91:100">
      <c r="CM894" s="1373"/>
      <c r="CN894" s="1372" t="s">
        <v>3862</v>
      </c>
      <c r="CO894" s="1372" t="s">
        <v>603</v>
      </c>
      <c r="CP894" s="1372" t="s">
        <v>1906</v>
      </c>
      <c r="CQ894" s="1372" t="s">
        <v>3863</v>
      </c>
      <c r="CR894" s="1372" t="s">
        <v>3863</v>
      </c>
      <c r="CS894" s="1372" t="s">
        <v>2485</v>
      </c>
      <c r="CT894" s="1372" t="s">
        <v>2486</v>
      </c>
      <c r="CU894" s="1372" t="s">
        <v>2953</v>
      </c>
      <c r="CV894" s="1376" t="s">
        <v>2954</v>
      </c>
    </row>
    <row r="895" spans="91:100">
      <c r="CM895" s="1373"/>
      <c r="CN895" s="1372" t="s">
        <v>3864</v>
      </c>
      <c r="CO895" s="1372" t="s">
        <v>603</v>
      </c>
      <c r="CP895" s="1372" t="s">
        <v>1906</v>
      </c>
      <c r="CQ895" s="1372" t="s">
        <v>3865</v>
      </c>
      <c r="CR895" s="1372" t="s">
        <v>3865</v>
      </c>
      <c r="CS895" s="1372" t="s">
        <v>2485</v>
      </c>
      <c r="CT895" s="1372" t="s">
        <v>2486</v>
      </c>
      <c r="CU895" s="1372" t="s">
        <v>2953</v>
      </c>
      <c r="CV895" s="1376" t="s">
        <v>2954</v>
      </c>
    </row>
    <row r="896" spans="91:100">
      <c r="CM896" s="1373"/>
      <c r="CN896" s="1372" t="s">
        <v>3866</v>
      </c>
      <c r="CO896" s="1372" t="s">
        <v>603</v>
      </c>
      <c r="CP896" s="1372" t="s">
        <v>1906</v>
      </c>
      <c r="CQ896" s="1372" t="s">
        <v>3867</v>
      </c>
      <c r="CR896" s="1372" t="s">
        <v>3867</v>
      </c>
      <c r="CS896" s="1372" t="s">
        <v>2485</v>
      </c>
      <c r="CT896" s="1372" t="s">
        <v>2486</v>
      </c>
      <c r="CU896" s="1372" t="s">
        <v>2953</v>
      </c>
      <c r="CV896" s="1376" t="s">
        <v>2954</v>
      </c>
    </row>
    <row r="897" spans="91:100">
      <c r="CM897" s="1373"/>
      <c r="CN897" s="1372" t="s">
        <v>3868</v>
      </c>
      <c r="CO897" s="1372" t="s">
        <v>603</v>
      </c>
      <c r="CP897" s="1372" t="s">
        <v>1906</v>
      </c>
      <c r="CQ897" s="1372" t="s">
        <v>3869</v>
      </c>
      <c r="CR897" s="1372" t="s">
        <v>3869</v>
      </c>
      <c r="CS897" s="1372" t="s">
        <v>2485</v>
      </c>
      <c r="CT897" s="1372" t="s">
        <v>2486</v>
      </c>
      <c r="CU897" s="1372" t="s">
        <v>2953</v>
      </c>
      <c r="CV897" s="1376" t="s">
        <v>2954</v>
      </c>
    </row>
    <row r="898" spans="91:100">
      <c r="CM898" s="1373"/>
      <c r="CN898" s="1372" t="s">
        <v>3870</v>
      </c>
      <c r="CO898" s="1372" t="s">
        <v>603</v>
      </c>
      <c r="CP898" s="1372" t="s">
        <v>1906</v>
      </c>
      <c r="CQ898" s="1372" t="s">
        <v>3871</v>
      </c>
      <c r="CR898" s="1372" t="s">
        <v>3871</v>
      </c>
      <c r="CS898" s="1372" t="s">
        <v>2485</v>
      </c>
      <c r="CT898" s="1372" t="s">
        <v>2486</v>
      </c>
      <c r="CU898" s="1372" t="s">
        <v>2953</v>
      </c>
      <c r="CV898" s="1376" t="s">
        <v>2954</v>
      </c>
    </row>
    <row r="899" spans="91:100">
      <c r="CM899" s="1373"/>
      <c r="CN899" s="1372" t="s">
        <v>3872</v>
      </c>
      <c r="CO899" s="1372" t="s">
        <v>603</v>
      </c>
      <c r="CP899" s="1372" t="s">
        <v>1906</v>
      </c>
      <c r="CQ899" s="1372" t="s">
        <v>3873</v>
      </c>
      <c r="CR899" s="1372" t="s">
        <v>3873</v>
      </c>
      <c r="CS899" s="1372" t="s">
        <v>2485</v>
      </c>
      <c r="CT899" s="1372" t="s">
        <v>2486</v>
      </c>
      <c r="CU899" s="1372" t="s">
        <v>2953</v>
      </c>
      <c r="CV899" s="1376" t="s">
        <v>2954</v>
      </c>
    </row>
    <row r="900" spans="91:100">
      <c r="CM900" s="1373"/>
      <c r="CN900" s="1372" t="s">
        <v>3874</v>
      </c>
      <c r="CO900" s="1372" t="s">
        <v>603</v>
      </c>
      <c r="CP900" s="1372" t="s">
        <v>1906</v>
      </c>
      <c r="CQ900" s="1372" t="s">
        <v>3875</v>
      </c>
      <c r="CR900" s="1372" t="s">
        <v>3875</v>
      </c>
      <c r="CS900" s="1372" t="s">
        <v>2485</v>
      </c>
      <c r="CT900" s="1372" t="s">
        <v>2486</v>
      </c>
      <c r="CU900" s="1372" t="s">
        <v>2953</v>
      </c>
      <c r="CV900" s="1376" t="s">
        <v>2954</v>
      </c>
    </row>
    <row r="901" spans="91:100">
      <c r="CM901" s="1373"/>
      <c r="CN901" s="1372" t="s">
        <v>3876</v>
      </c>
      <c r="CO901" s="1372" t="s">
        <v>603</v>
      </c>
      <c r="CP901" s="1372" t="s">
        <v>1906</v>
      </c>
      <c r="CQ901" s="1372" t="s">
        <v>838</v>
      </c>
      <c r="CR901" s="1372" t="s">
        <v>838</v>
      </c>
      <c r="CS901" s="1372" t="s">
        <v>2485</v>
      </c>
      <c r="CT901" s="1372" t="s">
        <v>2486</v>
      </c>
      <c r="CU901" s="1372" t="s">
        <v>2953</v>
      </c>
      <c r="CV901" s="1376" t="s">
        <v>2954</v>
      </c>
    </row>
    <row r="902" spans="91:100">
      <c r="CM902" s="1373"/>
      <c r="CN902" s="1372" t="s">
        <v>3877</v>
      </c>
      <c r="CO902" s="1372" t="s">
        <v>603</v>
      </c>
      <c r="CP902" s="1372" t="s">
        <v>1906</v>
      </c>
      <c r="CQ902" s="1372" t="s">
        <v>3878</v>
      </c>
      <c r="CR902" s="1372" t="s">
        <v>3878</v>
      </c>
      <c r="CS902" s="1372" t="s">
        <v>2485</v>
      </c>
      <c r="CT902" s="1372" t="s">
        <v>2486</v>
      </c>
      <c r="CU902" s="1372" t="s">
        <v>2953</v>
      </c>
      <c r="CV902" s="1376" t="s">
        <v>2954</v>
      </c>
    </row>
    <row r="903" spans="91:100">
      <c r="CM903" s="1373"/>
      <c r="CN903" s="1372" t="s">
        <v>3879</v>
      </c>
      <c r="CO903" s="1372" t="s">
        <v>603</v>
      </c>
      <c r="CP903" s="1372" t="s">
        <v>1906</v>
      </c>
      <c r="CQ903" s="1372" t="s">
        <v>3880</v>
      </c>
      <c r="CR903" s="1372" t="s">
        <v>3880</v>
      </c>
      <c r="CS903" s="1372" t="s">
        <v>2485</v>
      </c>
      <c r="CT903" s="1372" t="s">
        <v>2486</v>
      </c>
      <c r="CU903" s="1372" t="s">
        <v>2953</v>
      </c>
      <c r="CV903" s="1376" t="s">
        <v>2954</v>
      </c>
    </row>
    <row r="904" spans="91:100">
      <c r="CM904" s="1373"/>
      <c r="CN904" s="1372" t="s">
        <v>3881</v>
      </c>
      <c r="CO904" s="1372" t="s">
        <v>603</v>
      </c>
      <c r="CP904" s="1372" t="s">
        <v>1906</v>
      </c>
      <c r="CQ904" s="1372" t="s">
        <v>3882</v>
      </c>
      <c r="CR904" s="1372" t="s">
        <v>3882</v>
      </c>
      <c r="CS904" s="1372" t="s">
        <v>2485</v>
      </c>
      <c r="CT904" s="1372" t="s">
        <v>2486</v>
      </c>
      <c r="CU904" s="1372" t="s">
        <v>2953</v>
      </c>
      <c r="CV904" s="1376" t="s">
        <v>2954</v>
      </c>
    </row>
    <row r="905" spans="91:100">
      <c r="CM905" s="1373"/>
      <c r="CN905" s="1372" t="s">
        <v>3883</v>
      </c>
      <c r="CO905" s="1372" t="s">
        <v>603</v>
      </c>
      <c r="CP905" s="1372" t="s">
        <v>1906</v>
      </c>
      <c r="CQ905" s="1372" t="s">
        <v>3884</v>
      </c>
      <c r="CR905" s="1372" t="s">
        <v>3884</v>
      </c>
      <c r="CS905" s="1372" t="s">
        <v>2485</v>
      </c>
      <c r="CT905" s="1372" t="s">
        <v>2486</v>
      </c>
      <c r="CU905" s="1372" t="s">
        <v>2953</v>
      </c>
      <c r="CV905" s="1376" t="s">
        <v>2954</v>
      </c>
    </row>
    <row r="906" spans="91:100">
      <c r="CM906" s="1373"/>
      <c r="CN906" s="1372" t="s">
        <v>3885</v>
      </c>
      <c r="CO906" s="1372" t="s">
        <v>603</v>
      </c>
      <c r="CP906" s="1372" t="s">
        <v>1906</v>
      </c>
      <c r="CQ906" s="1372" t="s">
        <v>3886</v>
      </c>
      <c r="CR906" s="1372" t="s">
        <v>3886</v>
      </c>
      <c r="CS906" s="1372" t="s">
        <v>2485</v>
      </c>
      <c r="CT906" s="1372" t="s">
        <v>2486</v>
      </c>
      <c r="CU906" s="1372" t="s">
        <v>2953</v>
      </c>
      <c r="CV906" s="1376" t="s">
        <v>2954</v>
      </c>
    </row>
    <row r="907" spans="91:100">
      <c r="CM907" s="1373"/>
      <c r="CN907" s="1372" t="s">
        <v>3887</v>
      </c>
      <c r="CO907" s="1372" t="s">
        <v>603</v>
      </c>
      <c r="CP907" s="1372" t="s">
        <v>1906</v>
      </c>
      <c r="CQ907" s="1372" t="s">
        <v>3888</v>
      </c>
      <c r="CR907" s="1372" t="s">
        <v>3888</v>
      </c>
      <c r="CS907" s="1372" t="s">
        <v>2485</v>
      </c>
      <c r="CT907" s="1372" t="s">
        <v>2486</v>
      </c>
      <c r="CU907" s="1372" t="s">
        <v>2953</v>
      </c>
      <c r="CV907" s="1376" t="s">
        <v>2954</v>
      </c>
    </row>
    <row r="908" spans="91:100">
      <c r="CM908" s="1373"/>
      <c r="CN908" s="1372" t="s">
        <v>3889</v>
      </c>
      <c r="CO908" s="1372" t="s">
        <v>603</v>
      </c>
      <c r="CP908" s="1372" t="s">
        <v>1906</v>
      </c>
      <c r="CQ908" s="1372" t="s">
        <v>3890</v>
      </c>
      <c r="CR908" s="1372" t="s">
        <v>3890</v>
      </c>
      <c r="CS908" s="1372" t="s">
        <v>2485</v>
      </c>
      <c r="CT908" s="1372" t="s">
        <v>2486</v>
      </c>
      <c r="CU908" s="1372" t="s">
        <v>2953</v>
      </c>
      <c r="CV908" s="1376" t="s">
        <v>2954</v>
      </c>
    </row>
    <row r="909" spans="91:100">
      <c r="CM909" s="1373"/>
      <c r="CN909" s="1372" t="s">
        <v>3891</v>
      </c>
      <c r="CO909" s="1372" t="s">
        <v>603</v>
      </c>
      <c r="CP909" s="1372" t="s">
        <v>1906</v>
      </c>
      <c r="CQ909" s="1372" t="s">
        <v>3892</v>
      </c>
      <c r="CR909" s="1372" t="s">
        <v>3892</v>
      </c>
      <c r="CS909" s="1372" t="s">
        <v>2485</v>
      </c>
      <c r="CT909" s="1372" t="s">
        <v>2486</v>
      </c>
      <c r="CU909" s="1372" t="s">
        <v>2953</v>
      </c>
      <c r="CV909" s="1376" t="s">
        <v>2954</v>
      </c>
    </row>
    <row r="910" spans="91:100">
      <c r="CM910" s="1373"/>
      <c r="CN910" s="1372" t="s">
        <v>3893</v>
      </c>
      <c r="CO910" s="1372" t="s">
        <v>603</v>
      </c>
      <c r="CP910" s="1372" t="s">
        <v>1906</v>
      </c>
      <c r="CQ910" s="1372" t="s">
        <v>3894</v>
      </c>
      <c r="CR910" s="1372" t="s">
        <v>3894</v>
      </c>
      <c r="CS910" s="1372" t="s">
        <v>2485</v>
      </c>
      <c r="CT910" s="1372" t="s">
        <v>2486</v>
      </c>
      <c r="CU910" s="1372" t="s">
        <v>2953</v>
      </c>
      <c r="CV910" s="1376" t="s">
        <v>2954</v>
      </c>
    </row>
    <row r="911" spans="91:100">
      <c r="CM911" s="1373"/>
      <c r="CN911" s="1372" t="s">
        <v>3895</v>
      </c>
      <c r="CO911" s="1372" t="s">
        <v>603</v>
      </c>
      <c r="CP911" s="1372" t="s">
        <v>1906</v>
      </c>
      <c r="CQ911" s="1372" t="s">
        <v>3896</v>
      </c>
      <c r="CR911" s="1372" t="s">
        <v>3896</v>
      </c>
      <c r="CS911" s="1372" t="s">
        <v>2485</v>
      </c>
      <c r="CT911" s="1372" t="s">
        <v>2486</v>
      </c>
      <c r="CU911" s="1372" t="s">
        <v>2953</v>
      </c>
      <c r="CV911" s="1376" t="s">
        <v>2954</v>
      </c>
    </row>
    <row r="912" spans="91:100">
      <c r="CM912" s="1373"/>
      <c r="CN912" s="1372" t="s">
        <v>3897</v>
      </c>
      <c r="CO912" s="1372" t="s">
        <v>603</v>
      </c>
      <c r="CP912" s="1372" t="s">
        <v>1906</v>
      </c>
      <c r="CQ912" s="1372" t="s">
        <v>3898</v>
      </c>
      <c r="CR912" s="1372" t="s">
        <v>3898</v>
      </c>
      <c r="CS912" s="1372" t="s">
        <v>2485</v>
      </c>
      <c r="CT912" s="1372" t="s">
        <v>2486</v>
      </c>
      <c r="CU912" s="1372" t="s">
        <v>2953</v>
      </c>
      <c r="CV912" s="1376" t="s">
        <v>2954</v>
      </c>
    </row>
    <row r="913" spans="91:100">
      <c r="CM913" s="1373"/>
      <c r="CN913" s="1372" t="s">
        <v>3899</v>
      </c>
      <c r="CO913" s="1372" t="s">
        <v>603</v>
      </c>
      <c r="CP913" s="1372" t="s">
        <v>1906</v>
      </c>
      <c r="CQ913" s="1372" t="s">
        <v>3900</v>
      </c>
      <c r="CR913" s="1372" t="s">
        <v>3900</v>
      </c>
      <c r="CS913" s="1372" t="s">
        <v>2485</v>
      </c>
      <c r="CT913" s="1372" t="s">
        <v>2486</v>
      </c>
      <c r="CU913" s="1372" t="s">
        <v>2953</v>
      </c>
      <c r="CV913" s="1376" t="s">
        <v>2954</v>
      </c>
    </row>
    <row r="914" spans="91:100">
      <c r="CM914" s="1373"/>
      <c r="CN914" s="1372" t="s">
        <v>3901</v>
      </c>
      <c r="CO914" s="1372" t="s">
        <v>603</v>
      </c>
      <c r="CP914" s="1372" t="s">
        <v>1906</v>
      </c>
      <c r="CQ914" s="1372" t="s">
        <v>3902</v>
      </c>
      <c r="CR914" s="1372" t="s">
        <v>3902</v>
      </c>
      <c r="CS914" s="1372" t="s">
        <v>2485</v>
      </c>
      <c r="CT914" s="1372" t="s">
        <v>2486</v>
      </c>
      <c r="CU914" s="1372" t="s">
        <v>2953</v>
      </c>
      <c r="CV914" s="1376" t="s">
        <v>2954</v>
      </c>
    </row>
    <row r="915" spans="91:100">
      <c r="CM915" s="1373"/>
      <c r="CN915" s="1372" t="s">
        <v>3903</v>
      </c>
      <c r="CO915" s="1372" t="s">
        <v>603</v>
      </c>
      <c r="CP915" s="1372" t="s">
        <v>1906</v>
      </c>
      <c r="CQ915" s="1372" t="s">
        <v>3904</v>
      </c>
      <c r="CR915" s="1372" t="s">
        <v>3904</v>
      </c>
      <c r="CS915" s="1372" t="s">
        <v>1908</v>
      </c>
      <c r="CT915" s="1372" t="s">
        <v>3036</v>
      </c>
      <c r="CU915" s="1372" t="s">
        <v>1910</v>
      </c>
      <c r="CV915" s="1376" t="s">
        <v>1911</v>
      </c>
    </row>
    <row r="916" spans="91:100">
      <c r="CM916" s="1373"/>
      <c r="CN916" s="1372" t="s">
        <v>3905</v>
      </c>
      <c r="CO916" s="1372" t="s">
        <v>603</v>
      </c>
      <c r="CP916" s="1372" t="s">
        <v>1906</v>
      </c>
      <c r="CQ916" s="1372" t="s">
        <v>3906</v>
      </c>
      <c r="CR916" s="1372" t="s">
        <v>3906</v>
      </c>
      <c r="CS916" s="1372" t="s">
        <v>2485</v>
      </c>
      <c r="CT916" s="1372" t="s">
        <v>2486</v>
      </c>
      <c r="CU916" s="1372" t="s">
        <v>2953</v>
      </c>
      <c r="CV916" s="1376" t="s">
        <v>2954</v>
      </c>
    </row>
    <row r="917" spans="91:100">
      <c r="CM917" s="1373"/>
      <c r="CN917" s="1372" t="s">
        <v>3907</v>
      </c>
      <c r="CO917" s="1372" t="s">
        <v>603</v>
      </c>
      <c r="CP917" s="1372" t="s">
        <v>1906</v>
      </c>
      <c r="CQ917" s="1372" t="s">
        <v>3908</v>
      </c>
      <c r="CR917" s="1372" t="s">
        <v>3908</v>
      </c>
      <c r="CS917" s="1372" t="s">
        <v>2485</v>
      </c>
      <c r="CT917" s="1372" t="s">
        <v>2486</v>
      </c>
      <c r="CU917" s="1372" t="s">
        <v>2953</v>
      </c>
      <c r="CV917" s="1376" t="s">
        <v>2954</v>
      </c>
    </row>
    <row r="918" spans="91:100">
      <c r="CM918" s="1373"/>
      <c r="CN918" s="1372" t="s">
        <v>3909</v>
      </c>
      <c r="CO918" s="1372" t="s">
        <v>603</v>
      </c>
      <c r="CP918" s="1372" t="s">
        <v>1906</v>
      </c>
      <c r="CQ918" s="1372" t="s">
        <v>3910</v>
      </c>
      <c r="CR918" s="1372" t="s">
        <v>3910</v>
      </c>
      <c r="CS918" s="1372" t="s">
        <v>2485</v>
      </c>
      <c r="CT918" s="1372" t="s">
        <v>2486</v>
      </c>
      <c r="CU918" s="1372" t="s">
        <v>2953</v>
      </c>
      <c r="CV918" s="1376" t="s">
        <v>2954</v>
      </c>
    </row>
    <row r="919" spans="91:100">
      <c r="CM919" s="1373"/>
      <c r="CN919" s="1372" t="s">
        <v>3911</v>
      </c>
      <c r="CO919" s="1372" t="s">
        <v>603</v>
      </c>
      <c r="CP919" s="1372" t="s">
        <v>1906</v>
      </c>
      <c r="CQ919" s="1372" t="s">
        <v>3912</v>
      </c>
      <c r="CR919" s="1372" t="s">
        <v>3912</v>
      </c>
      <c r="CS919" s="1372" t="s">
        <v>2485</v>
      </c>
      <c r="CT919" s="1372" t="s">
        <v>2486</v>
      </c>
      <c r="CU919" s="1372" t="s">
        <v>2953</v>
      </c>
      <c r="CV919" s="1376" t="s">
        <v>2954</v>
      </c>
    </row>
    <row r="920" spans="91:100">
      <c r="CM920" s="1373"/>
      <c r="CN920" s="1372" t="s">
        <v>3913</v>
      </c>
      <c r="CO920" s="1372" t="s">
        <v>603</v>
      </c>
      <c r="CP920" s="1372" t="s">
        <v>1906</v>
      </c>
      <c r="CQ920" s="1372" t="s">
        <v>3914</v>
      </c>
      <c r="CR920" s="1372" t="s">
        <v>3914</v>
      </c>
      <c r="CS920" s="1372" t="s">
        <v>2485</v>
      </c>
      <c r="CT920" s="1372" t="s">
        <v>2486</v>
      </c>
      <c r="CU920" s="1372" t="s">
        <v>2953</v>
      </c>
      <c r="CV920" s="1376" t="s">
        <v>2954</v>
      </c>
    </row>
    <row r="921" spans="91:100">
      <c r="CM921" s="1373"/>
      <c r="CN921" s="1372" t="s">
        <v>3915</v>
      </c>
      <c r="CO921" s="1372" t="s">
        <v>603</v>
      </c>
      <c r="CP921" s="1372" t="s">
        <v>1906</v>
      </c>
      <c r="CQ921" s="1372" t="s">
        <v>3916</v>
      </c>
      <c r="CR921" s="1372" t="s">
        <v>3916</v>
      </c>
      <c r="CS921" s="1372" t="s">
        <v>2485</v>
      </c>
      <c r="CT921" s="1372" t="s">
        <v>2486</v>
      </c>
      <c r="CU921" s="1372" t="s">
        <v>2953</v>
      </c>
      <c r="CV921" s="1376" t="s">
        <v>2954</v>
      </c>
    </row>
    <row r="922" spans="91:100">
      <c r="CM922" s="1373"/>
      <c r="CN922" s="1372" t="s">
        <v>3917</v>
      </c>
      <c r="CO922" s="1372" t="s">
        <v>603</v>
      </c>
      <c r="CP922" s="1372" t="s">
        <v>1906</v>
      </c>
      <c r="CQ922" s="1372" t="s">
        <v>3918</v>
      </c>
      <c r="CR922" s="1372" t="s">
        <v>3918</v>
      </c>
      <c r="CS922" s="1372" t="s">
        <v>2485</v>
      </c>
      <c r="CT922" s="1372" t="s">
        <v>2486</v>
      </c>
      <c r="CU922" s="1372" t="s">
        <v>2953</v>
      </c>
      <c r="CV922" s="1376" t="s">
        <v>2954</v>
      </c>
    </row>
    <row r="923" spans="91:100">
      <c r="CM923" s="1373"/>
      <c r="CN923" s="1372" t="s">
        <v>3919</v>
      </c>
      <c r="CO923" s="1372" t="s">
        <v>603</v>
      </c>
      <c r="CP923" s="1372" t="s">
        <v>1906</v>
      </c>
      <c r="CQ923" s="1372" t="s">
        <v>3920</v>
      </c>
      <c r="CR923" s="1372" t="s">
        <v>3920</v>
      </c>
      <c r="CS923" s="1372" t="s">
        <v>2485</v>
      </c>
      <c r="CT923" s="1372" t="s">
        <v>2486</v>
      </c>
      <c r="CU923" s="1372" t="s">
        <v>2953</v>
      </c>
      <c r="CV923" s="1376" t="s">
        <v>2954</v>
      </c>
    </row>
    <row r="924" spans="91:100">
      <c r="CM924" s="1373"/>
      <c r="CN924" s="1372" t="s">
        <v>3921</v>
      </c>
      <c r="CO924" s="1372" t="s">
        <v>603</v>
      </c>
      <c r="CP924" s="1372" t="s">
        <v>1906</v>
      </c>
      <c r="CQ924" s="1372" t="s">
        <v>3922</v>
      </c>
      <c r="CR924" s="1372" t="s">
        <v>3922</v>
      </c>
      <c r="CS924" s="1372" t="s">
        <v>2485</v>
      </c>
      <c r="CT924" s="1372" t="s">
        <v>2486</v>
      </c>
      <c r="CU924" s="1372" t="s">
        <v>2953</v>
      </c>
      <c r="CV924" s="1376" t="s">
        <v>2954</v>
      </c>
    </row>
    <row r="925" spans="91:100">
      <c r="CM925" s="1373"/>
      <c r="CN925" s="1372" t="s">
        <v>3923</v>
      </c>
      <c r="CO925" s="1372" t="s">
        <v>603</v>
      </c>
      <c r="CP925" s="1372" t="s">
        <v>1906</v>
      </c>
      <c r="CQ925" s="1372" t="s">
        <v>3924</v>
      </c>
      <c r="CR925" s="1372" t="s">
        <v>3924</v>
      </c>
      <c r="CS925" s="1372" t="s">
        <v>2485</v>
      </c>
      <c r="CT925" s="1372" t="s">
        <v>2486</v>
      </c>
      <c r="CU925" s="1372" t="s">
        <v>2953</v>
      </c>
      <c r="CV925" s="1376" t="s">
        <v>2954</v>
      </c>
    </row>
    <row r="926" spans="91:100">
      <c r="CM926" s="1373"/>
      <c r="CN926" s="1372" t="s">
        <v>3925</v>
      </c>
      <c r="CO926" s="1372" t="s">
        <v>603</v>
      </c>
      <c r="CP926" s="1372" t="s">
        <v>1906</v>
      </c>
      <c r="CQ926" s="1372" t="s">
        <v>3926</v>
      </c>
      <c r="CR926" s="1372" t="s">
        <v>3926</v>
      </c>
      <c r="CS926" s="1372" t="s">
        <v>2485</v>
      </c>
      <c r="CT926" s="1372" t="s">
        <v>2486</v>
      </c>
      <c r="CU926" s="1372" t="s">
        <v>2953</v>
      </c>
      <c r="CV926" s="1376" t="s">
        <v>2954</v>
      </c>
    </row>
    <row r="927" spans="91:100">
      <c r="CM927" s="1373"/>
      <c r="CN927" s="1372" t="s">
        <v>3927</v>
      </c>
      <c r="CO927" s="1372" t="s">
        <v>603</v>
      </c>
      <c r="CP927" s="1372" t="s">
        <v>1906</v>
      </c>
      <c r="CQ927" s="1372" t="s">
        <v>3928</v>
      </c>
      <c r="CR927" s="1372" t="s">
        <v>3928</v>
      </c>
      <c r="CS927" s="1372" t="s">
        <v>2485</v>
      </c>
      <c r="CT927" s="1372" t="s">
        <v>2486</v>
      </c>
      <c r="CU927" s="1372" t="s">
        <v>2953</v>
      </c>
      <c r="CV927" s="1376" t="s">
        <v>2954</v>
      </c>
    </row>
    <row r="928" spans="91:100">
      <c r="CM928" s="1373"/>
      <c r="CN928" s="1372" t="s">
        <v>3929</v>
      </c>
      <c r="CO928" s="1372" t="s">
        <v>603</v>
      </c>
      <c r="CP928" s="1372" t="s">
        <v>1906</v>
      </c>
      <c r="CQ928" s="1372" t="s">
        <v>3930</v>
      </c>
      <c r="CR928" s="1372" t="s">
        <v>3930</v>
      </c>
      <c r="CS928" s="1372" t="s">
        <v>2485</v>
      </c>
      <c r="CT928" s="1372" t="s">
        <v>2486</v>
      </c>
      <c r="CU928" s="1372" t="s">
        <v>2953</v>
      </c>
      <c r="CV928" s="1376" t="s">
        <v>2954</v>
      </c>
    </row>
    <row r="929" spans="91:100">
      <c r="CM929" s="1373"/>
      <c r="CN929" s="1372" t="s">
        <v>3931</v>
      </c>
      <c r="CO929" s="1372" t="s">
        <v>603</v>
      </c>
      <c r="CP929" s="1372" t="s">
        <v>1906</v>
      </c>
      <c r="CQ929" s="1372" t="s">
        <v>3932</v>
      </c>
      <c r="CR929" s="1372" t="s">
        <v>3932</v>
      </c>
      <c r="CS929" s="1372" t="s">
        <v>2485</v>
      </c>
      <c r="CT929" s="1372" t="s">
        <v>2486</v>
      </c>
      <c r="CU929" s="1372" t="s">
        <v>2953</v>
      </c>
      <c r="CV929" s="1376" t="s">
        <v>2954</v>
      </c>
    </row>
    <row r="930" spans="91:100">
      <c r="CM930" s="1373"/>
      <c r="CN930" s="1372" t="s">
        <v>3933</v>
      </c>
      <c r="CO930" s="1372" t="s">
        <v>603</v>
      </c>
      <c r="CP930" s="1372" t="s">
        <v>1906</v>
      </c>
      <c r="CQ930" s="1372" t="s">
        <v>3934</v>
      </c>
      <c r="CR930" s="1372" t="s">
        <v>3934</v>
      </c>
      <c r="CS930" s="1372" t="s">
        <v>2485</v>
      </c>
      <c r="CT930" s="1372" t="s">
        <v>2486</v>
      </c>
      <c r="CU930" s="1372" t="s">
        <v>2953</v>
      </c>
      <c r="CV930" s="1376" t="s">
        <v>2954</v>
      </c>
    </row>
    <row r="931" spans="91:100">
      <c r="CM931" s="1373"/>
      <c r="CN931" s="1372" t="s">
        <v>3935</v>
      </c>
      <c r="CO931" s="1372" t="s">
        <v>603</v>
      </c>
      <c r="CP931" s="1372" t="s">
        <v>1906</v>
      </c>
      <c r="CQ931" s="1372" t="s">
        <v>3936</v>
      </c>
      <c r="CR931" s="1372" t="s">
        <v>3936</v>
      </c>
      <c r="CS931" s="1372" t="s">
        <v>2485</v>
      </c>
      <c r="CT931" s="1372" t="s">
        <v>2486</v>
      </c>
      <c r="CU931" s="1372" t="s">
        <v>2953</v>
      </c>
      <c r="CV931" s="1376" t="s">
        <v>2954</v>
      </c>
    </row>
    <row r="932" spans="91:100">
      <c r="CM932" s="1373"/>
      <c r="CN932" s="1372" t="s">
        <v>3937</v>
      </c>
      <c r="CO932" s="1372" t="s">
        <v>603</v>
      </c>
      <c r="CP932" s="1372" t="s">
        <v>1906</v>
      </c>
      <c r="CQ932" s="1372" t="s">
        <v>3938</v>
      </c>
      <c r="CR932" s="1372" t="s">
        <v>3938</v>
      </c>
      <c r="CS932" s="1372" t="s">
        <v>2485</v>
      </c>
      <c r="CT932" s="1372" t="s">
        <v>2486</v>
      </c>
      <c r="CU932" s="1372" t="s">
        <v>2953</v>
      </c>
      <c r="CV932" s="1376" t="s">
        <v>2954</v>
      </c>
    </row>
    <row r="933" spans="91:100">
      <c r="CM933" s="1373"/>
      <c r="CN933" s="1372" t="s">
        <v>3939</v>
      </c>
      <c r="CO933" s="1372" t="s">
        <v>603</v>
      </c>
      <c r="CP933" s="1372" t="s">
        <v>1906</v>
      </c>
      <c r="CQ933" s="1372" t="s">
        <v>3940</v>
      </c>
      <c r="CR933" s="1372" t="s">
        <v>3940</v>
      </c>
      <c r="CS933" s="1372" t="s">
        <v>2485</v>
      </c>
      <c r="CT933" s="1372" t="s">
        <v>2486</v>
      </c>
      <c r="CU933" s="1372" t="s">
        <v>2953</v>
      </c>
      <c r="CV933" s="1376" t="s">
        <v>2954</v>
      </c>
    </row>
    <row r="934" spans="91:100">
      <c r="CM934" s="1373"/>
      <c r="CN934" s="1372" t="s">
        <v>3941</v>
      </c>
      <c r="CO934" s="1372" t="s">
        <v>603</v>
      </c>
      <c r="CP934" s="1372" t="s">
        <v>1906</v>
      </c>
      <c r="CQ934" s="1372" t="s">
        <v>3942</v>
      </c>
      <c r="CR934" s="1372" t="s">
        <v>3942</v>
      </c>
      <c r="CS934" s="1372" t="s">
        <v>2485</v>
      </c>
      <c r="CT934" s="1372" t="s">
        <v>2486</v>
      </c>
      <c r="CU934" s="1372" t="s">
        <v>2953</v>
      </c>
      <c r="CV934" s="1376" t="s">
        <v>2954</v>
      </c>
    </row>
    <row r="935" spans="91:100">
      <c r="CM935" s="1373"/>
      <c r="CN935" s="1372" t="s">
        <v>3943</v>
      </c>
      <c r="CO935" s="1372" t="s">
        <v>603</v>
      </c>
      <c r="CP935" s="1372" t="s">
        <v>1906</v>
      </c>
      <c r="CQ935" s="1372" t="s">
        <v>3944</v>
      </c>
      <c r="CR935" s="1372" t="s">
        <v>3944</v>
      </c>
      <c r="CS935" s="1372" t="s">
        <v>2485</v>
      </c>
      <c r="CT935" s="1372" t="s">
        <v>2486</v>
      </c>
      <c r="CU935" s="1372" t="s">
        <v>2953</v>
      </c>
      <c r="CV935" s="1376" t="s">
        <v>2954</v>
      </c>
    </row>
    <row r="936" spans="91:100">
      <c r="CM936" s="1373"/>
      <c r="CN936" s="1372" t="s">
        <v>3945</v>
      </c>
      <c r="CO936" s="1372" t="s">
        <v>603</v>
      </c>
      <c r="CP936" s="1372" t="s">
        <v>1906</v>
      </c>
      <c r="CQ936" s="1372" t="s">
        <v>3946</v>
      </c>
      <c r="CR936" s="1372" t="s">
        <v>3946</v>
      </c>
      <c r="CS936" s="1372" t="s">
        <v>2485</v>
      </c>
      <c r="CT936" s="1372" t="s">
        <v>2486</v>
      </c>
      <c r="CU936" s="1372" t="s">
        <v>2953</v>
      </c>
      <c r="CV936" s="1376" t="s">
        <v>2954</v>
      </c>
    </row>
    <row r="937" spans="91:100">
      <c r="CM937" s="1373"/>
      <c r="CN937" s="1372" t="s">
        <v>3947</v>
      </c>
      <c r="CO937" s="1372" t="s">
        <v>603</v>
      </c>
      <c r="CP937" s="1372" t="s">
        <v>1906</v>
      </c>
      <c r="CQ937" s="1372" t="s">
        <v>3948</v>
      </c>
      <c r="CR937" s="1372" t="s">
        <v>3948</v>
      </c>
      <c r="CS937" s="1372" t="s">
        <v>2485</v>
      </c>
      <c r="CT937" s="1372" t="s">
        <v>2486</v>
      </c>
      <c r="CU937" s="1372" t="s">
        <v>2953</v>
      </c>
      <c r="CV937" s="1376" t="s">
        <v>2954</v>
      </c>
    </row>
    <row r="938" spans="91:100">
      <c r="CM938" s="1373"/>
      <c r="CN938" s="1372" t="s">
        <v>3949</v>
      </c>
      <c r="CO938" s="1372" t="s">
        <v>603</v>
      </c>
      <c r="CP938" s="1372" t="s">
        <v>1906</v>
      </c>
      <c r="CQ938" s="1372" t="s">
        <v>3950</v>
      </c>
      <c r="CR938" s="1372" t="s">
        <v>3950</v>
      </c>
      <c r="CS938" s="1372" t="s">
        <v>2485</v>
      </c>
      <c r="CT938" s="1372" t="s">
        <v>2486</v>
      </c>
      <c r="CU938" s="1372" t="s">
        <v>2953</v>
      </c>
      <c r="CV938" s="1376" t="s">
        <v>2954</v>
      </c>
    </row>
    <row r="939" spans="91:100">
      <c r="CM939" s="1373"/>
      <c r="CN939" s="1372" t="s">
        <v>3951</v>
      </c>
      <c r="CO939" s="1372" t="s">
        <v>603</v>
      </c>
      <c r="CP939" s="1372" t="s">
        <v>1906</v>
      </c>
      <c r="CQ939" s="1372" t="s">
        <v>3952</v>
      </c>
      <c r="CR939" s="1372" t="s">
        <v>3952</v>
      </c>
      <c r="CS939" s="1372" t="s">
        <v>2485</v>
      </c>
      <c r="CT939" s="1372" t="s">
        <v>2486</v>
      </c>
      <c r="CU939" s="1372" t="s">
        <v>2953</v>
      </c>
      <c r="CV939" s="1376" t="s">
        <v>2954</v>
      </c>
    </row>
    <row r="940" spans="91:100">
      <c r="CM940" s="1373"/>
      <c r="CN940" s="1372" t="s">
        <v>3953</v>
      </c>
      <c r="CO940" s="1372" t="s">
        <v>603</v>
      </c>
      <c r="CP940" s="1372" t="s">
        <v>1906</v>
      </c>
      <c r="CQ940" s="1372" t="s">
        <v>3954</v>
      </c>
      <c r="CR940" s="1372" t="s">
        <v>3954</v>
      </c>
      <c r="CS940" s="1372" t="s">
        <v>2485</v>
      </c>
      <c r="CT940" s="1372" t="s">
        <v>2486</v>
      </c>
      <c r="CU940" s="1372" t="s">
        <v>2953</v>
      </c>
      <c r="CV940" s="1376" t="s">
        <v>2954</v>
      </c>
    </row>
    <row r="941" spans="91:100">
      <c r="CM941" s="1373"/>
      <c r="CN941" s="1372" t="s">
        <v>3955</v>
      </c>
      <c r="CO941" s="1372" t="s">
        <v>603</v>
      </c>
      <c r="CP941" s="1372" t="s">
        <v>1906</v>
      </c>
      <c r="CQ941" s="1372" t="s">
        <v>3956</v>
      </c>
      <c r="CR941" s="1372" t="s">
        <v>3956</v>
      </c>
      <c r="CS941" s="1372" t="s">
        <v>2485</v>
      </c>
      <c r="CT941" s="1372" t="s">
        <v>2486</v>
      </c>
      <c r="CU941" s="1372" t="s">
        <v>2953</v>
      </c>
      <c r="CV941" s="1376" t="s">
        <v>2954</v>
      </c>
    </row>
    <row r="942" spans="91:100">
      <c r="CM942" s="1373"/>
      <c r="CN942" s="1372" t="s">
        <v>3957</v>
      </c>
      <c r="CO942" s="1372" t="s">
        <v>603</v>
      </c>
      <c r="CP942" s="1372" t="s">
        <v>1906</v>
      </c>
      <c r="CQ942" s="1372" t="s">
        <v>3958</v>
      </c>
      <c r="CR942" s="1372" t="s">
        <v>3958</v>
      </c>
      <c r="CS942" s="1372" t="s">
        <v>2485</v>
      </c>
      <c r="CT942" s="1372" t="s">
        <v>2486</v>
      </c>
      <c r="CU942" s="1372" t="s">
        <v>2953</v>
      </c>
      <c r="CV942" s="1376" t="s">
        <v>2954</v>
      </c>
    </row>
    <row r="943" spans="91:100">
      <c r="CM943" s="1373"/>
      <c r="CN943" s="1372" t="s">
        <v>3959</v>
      </c>
      <c r="CO943" s="1372" t="s">
        <v>603</v>
      </c>
      <c r="CP943" s="1372" t="s">
        <v>1906</v>
      </c>
      <c r="CQ943" s="1372" t="s">
        <v>3960</v>
      </c>
      <c r="CR943" s="1372" t="s">
        <v>3960</v>
      </c>
      <c r="CS943" s="1372" t="s">
        <v>2485</v>
      </c>
      <c r="CT943" s="1372" t="s">
        <v>2486</v>
      </c>
      <c r="CU943" s="1372" t="s">
        <v>2953</v>
      </c>
      <c r="CV943" s="1376" t="s">
        <v>2954</v>
      </c>
    </row>
    <row r="944" spans="91:100">
      <c r="CM944" s="1373"/>
      <c r="CN944" s="1372" t="s">
        <v>3961</v>
      </c>
      <c r="CO944" s="1372" t="s">
        <v>603</v>
      </c>
      <c r="CP944" s="1372" t="s">
        <v>1906</v>
      </c>
      <c r="CQ944" s="1372" t="s">
        <v>3962</v>
      </c>
      <c r="CR944" s="1372" t="s">
        <v>3962</v>
      </c>
      <c r="CS944" s="1372" t="s">
        <v>2485</v>
      </c>
      <c r="CT944" s="1372" t="s">
        <v>2486</v>
      </c>
      <c r="CU944" s="1372" t="s">
        <v>2953</v>
      </c>
      <c r="CV944" s="1376" t="s">
        <v>2954</v>
      </c>
    </row>
    <row r="945" spans="91:100">
      <c r="CM945" s="1373"/>
      <c r="CN945" s="1372" t="s">
        <v>3963</v>
      </c>
      <c r="CO945" s="1372" t="s">
        <v>603</v>
      </c>
      <c r="CP945" s="1372" t="s">
        <v>1906</v>
      </c>
      <c r="CQ945" s="1372" t="s">
        <v>3964</v>
      </c>
      <c r="CR945" s="1372" t="s">
        <v>3964</v>
      </c>
      <c r="CS945" s="1372" t="s">
        <v>2485</v>
      </c>
      <c r="CT945" s="1372" t="s">
        <v>2486</v>
      </c>
      <c r="CU945" s="1372" t="s">
        <v>2953</v>
      </c>
      <c r="CV945" s="1376" t="s">
        <v>2954</v>
      </c>
    </row>
    <row r="946" spans="91:100">
      <c r="CM946" s="1373"/>
      <c r="CN946" s="1372" t="s">
        <v>3965</v>
      </c>
      <c r="CO946" s="1372" t="s">
        <v>603</v>
      </c>
      <c r="CP946" s="1372" t="s">
        <v>1906</v>
      </c>
      <c r="CQ946" s="1372" t="s">
        <v>3966</v>
      </c>
      <c r="CR946" s="1372" t="s">
        <v>3966</v>
      </c>
      <c r="CS946" s="1372" t="s">
        <v>2485</v>
      </c>
      <c r="CT946" s="1372" t="s">
        <v>2486</v>
      </c>
      <c r="CU946" s="1372" t="s">
        <v>2953</v>
      </c>
      <c r="CV946" s="1376" t="s">
        <v>2954</v>
      </c>
    </row>
    <row r="947" spans="91:100">
      <c r="CM947" s="1373"/>
      <c r="CN947" s="1372" t="s">
        <v>3967</v>
      </c>
      <c r="CO947" s="1372" t="s">
        <v>603</v>
      </c>
      <c r="CP947" s="1372" t="s">
        <v>1906</v>
      </c>
      <c r="CQ947" s="1372" t="s">
        <v>3968</v>
      </c>
      <c r="CR947" s="1372" t="s">
        <v>3968</v>
      </c>
      <c r="CS947" s="1372" t="s">
        <v>2485</v>
      </c>
      <c r="CT947" s="1372" t="s">
        <v>2486</v>
      </c>
      <c r="CU947" s="1372" t="s">
        <v>2953</v>
      </c>
      <c r="CV947" s="1376" t="s">
        <v>2954</v>
      </c>
    </row>
    <row r="948" spans="91:100">
      <c r="CM948" s="1373"/>
      <c r="CN948" s="1372" t="s">
        <v>3969</v>
      </c>
      <c r="CO948" s="1372" t="s">
        <v>603</v>
      </c>
      <c r="CP948" s="1372" t="s">
        <v>1906</v>
      </c>
      <c r="CQ948" s="1372" t="s">
        <v>3970</v>
      </c>
      <c r="CR948" s="1372" t="s">
        <v>3970</v>
      </c>
      <c r="CS948" s="1372" t="s">
        <v>2485</v>
      </c>
      <c r="CT948" s="1372" t="s">
        <v>2486</v>
      </c>
      <c r="CU948" s="1372" t="s">
        <v>2953</v>
      </c>
      <c r="CV948" s="1376" t="s">
        <v>2954</v>
      </c>
    </row>
    <row r="949" spans="91:100">
      <c r="CM949" s="1373"/>
      <c r="CN949" s="1372" t="s">
        <v>3971</v>
      </c>
      <c r="CO949" s="1372" t="s">
        <v>603</v>
      </c>
      <c r="CP949" s="1372" t="s">
        <v>1906</v>
      </c>
      <c r="CQ949" s="1372" t="s">
        <v>3972</v>
      </c>
      <c r="CR949" s="1372" t="s">
        <v>3972</v>
      </c>
      <c r="CS949" s="1372" t="s">
        <v>2485</v>
      </c>
      <c r="CT949" s="1372" t="s">
        <v>2486</v>
      </c>
      <c r="CU949" s="1372" t="s">
        <v>2953</v>
      </c>
      <c r="CV949" s="1376" t="s">
        <v>2954</v>
      </c>
    </row>
    <row r="950" spans="91:100">
      <c r="CM950" s="1373"/>
      <c r="CN950" s="1372" t="s">
        <v>3973</v>
      </c>
      <c r="CO950" s="1372" t="s">
        <v>603</v>
      </c>
      <c r="CP950" s="1372" t="s">
        <v>1906</v>
      </c>
      <c r="CQ950" s="1372" t="s">
        <v>3974</v>
      </c>
      <c r="CR950" s="1372" t="s">
        <v>3974</v>
      </c>
      <c r="CS950" s="1372" t="s">
        <v>2485</v>
      </c>
      <c r="CT950" s="1372" t="s">
        <v>2486</v>
      </c>
      <c r="CU950" s="1372" t="s">
        <v>2953</v>
      </c>
      <c r="CV950" s="1376" t="s">
        <v>2954</v>
      </c>
    </row>
    <row r="951" spans="91:100">
      <c r="CM951" s="1373"/>
      <c r="CN951" s="1372" t="s">
        <v>3975</v>
      </c>
      <c r="CO951" s="1372" t="s">
        <v>603</v>
      </c>
      <c r="CP951" s="1372" t="s">
        <v>1906</v>
      </c>
      <c r="CQ951" s="1372" t="s">
        <v>3976</v>
      </c>
      <c r="CR951" s="1372" t="s">
        <v>3976</v>
      </c>
      <c r="CS951" s="1372" t="s">
        <v>2485</v>
      </c>
      <c r="CT951" s="1372" t="s">
        <v>2486</v>
      </c>
      <c r="CU951" s="1372" t="s">
        <v>2953</v>
      </c>
      <c r="CV951" s="1376" t="s">
        <v>2954</v>
      </c>
    </row>
    <row r="952" spans="91:100">
      <c r="CM952" s="1373"/>
      <c r="CN952" s="1372" t="s">
        <v>3977</v>
      </c>
      <c r="CO952" s="1372" t="s">
        <v>603</v>
      </c>
      <c r="CP952" s="1372" t="s">
        <v>1906</v>
      </c>
      <c r="CQ952" s="1372" t="s">
        <v>3978</v>
      </c>
      <c r="CR952" s="1372" t="s">
        <v>3978</v>
      </c>
      <c r="CS952" s="1372" t="s">
        <v>2485</v>
      </c>
      <c r="CT952" s="1372" t="s">
        <v>2486</v>
      </c>
      <c r="CU952" s="1372" t="s">
        <v>2953</v>
      </c>
      <c r="CV952" s="1376" t="s">
        <v>2954</v>
      </c>
    </row>
    <row r="953" spans="91:100">
      <c r="CM953" s="1373"/>
      <c r="CN953" s="1372" t="s">
        <v>3979</v>
      </c>
      <c r="CO953" s="1372" t="s">
        <v>603</v>
      </c>
      <c r="CP953" s="1372" t="s">
        <v>1906</v>
      </c>
      <c r="CQ953" s="1372" t="s">
        <v>3980</v>
      </c>
      <c r="CR953" s="1372" t="s">
        <v>3980</v>
      </c>
      <c r="CS953" s="1372" t="s">
        <v>2485</v>
      </c>
      <c r="CT953" s="1372" t="s">
        <v>2486</v>
      </c>
      <c r="CU953" s="1372" t="s">
        <v>2953</v>
      </c>
      <c r="CV953" s="1376" t="s">
        <v>2954</v>
      </c>
    </row>
    <row r="954" spans="91:100">
      <c r="CM954" s="1373"/>
      <c r="CN954" s="1372" t="s">
        <v>3981</v>
      </c>
      <c r="CO954" s="1372" t="s">
        <v>603</v>
      </c>
      <c r="CP954" s="1372" t="s">
        <v>1906</v>
      </c>
      <c r="CQ954" s="1372" t="s">
        <v>3982</v>
      </c>
      <c r="CR954" s="1372" t="s">
        <v>3982</v>
      </c>
      <c r="CS954" s="1372" t="s">
        <v>2485</v>
      </c>
      <c r="CT954" s="1372" t="s">
        <v>2486</v>
      </c>
      <c r="CU954" s="1372" t="s">
        <v>2953</v>
      </c>
      <c r="CV954" s="1376" t="s">
        <v>2954</v>
      </c>
    </row>
    <row r="955" spans="91:100">
      <c r="CM955" s="1373"/>
      <c r="CN955" s="1372" t="s">
        <v>3983</v>
      </c>
      <c r="CO955" s="1372" t="s">
        <v>603</v>
      </c>
      <c r="CP955" s="1372" t="s">
        <v>1906</v>
      </c>
      <c r="CQ955" s="1372" t="s">
        <v>3984</v>
      </c>
      <c r="CR955" s="1372" t="s">
        <v>3984</v>
      </c>
      <c r="CS955" s="1372" t="s">
        <v>2485</v>
      </c>
      <c r="CT955" s="1372" t="s">
        <v>2486</v>
      </c>
      <c r="CU955" s="1372" t="s">
        <v>2953</v>
      </c>
      <c r="CV955" s="1376" t="s">
        <v>2954</v>
      </c>
    </row>
    <row r="956" spans="91:100">
      <c r="CM956" s="1373"/>
      <c r="CN956" s="1372" t="s">
        <v>3985</v>
      </c>
      <c r="CO956" s="1372" t="s">
        <v>603</v>
      </c>
      <c r="CP956" s="1372" t="s">
        <v>1906</v>
      </c>
      <c r="CQ956" s="1372" t="s">
        <v>3986</v>
      </c>
      <c r="CR956" s="1372" t="s">
        <v>3986</v>
      </c>
      <c r="CS956" s="1372" t="s">
        <v>2485</v>
      </c>
      <c r="CT956" s="1372" t="s">
        <v>2486</v>
      </c>
      <c r="CU956" s="1372" t="s">
        <v>2953</v>
      </c>
      <c r="CV956" s="1376" t="s">
        <v>2954</v>
      </c>
    </row>
    <row r="957" spans="91:100">
      <c r="CM957" s="1373"/>
      <c r="CN957" s="1372" t="s">
        <v>3987</v>
      </c>
      <c r="CO957" s="1372" t="s">
        <v>603</v>
      </c>
      <c r="CP957" s="1372" t="s">
        <v>1906</v>
      </c>
      <c r="CQ957" s="1372" t="s">
        <v>3988</v>
      </c>
      <c r="CR957" s="1372" t="s">
        <v>3988</v>
      </c>
      <c r="CS957" s="1372" t="s">
        <v>2485</v>
      </c>
      <c r="CT957" s="1372" t="s">
        <v>2486</v>
      </c>
      <c r="CU957" s="1372" t="s">
        <v>2953</v>
      </c>
      <c r="CV957" s="1376" t="s">
        <v>2954</v>
      </c>
    </row>
    <row r="958" spans="91:100">
      <c r="CM958" s="1373"/>
      <c r="CN958" s="1372" t="s">
        <v>3989</v>
      </c>
      <c r="CO958" s="1372" t="s">
        <v>603</v>
      </c>
      <c r="CP958" s="1372" t="s">
        <v>1906</v>
      </c>
      <c r="CQ958" s="1372" t="s">
        <v>3990</v>
      </c>
      <c r="CR958" s="1372" t="s">
        <v>3990</v>
      </c>
      <c r="CS958" s="1372" t="s">
        <v>2485</v>
      </c>
      <c r="CT958" s="1372" t="s">
        <v>2486</v>
      </c>
      <c r="CU958" s="1372" t="s">
        <v>2953</v>
      </c>
      <c r="CV958" s="1376" t="s">
        <v>2954</v>
      </c>
    </row>
    <row r="959" spans="91:100">
      <c r="CM959" s="1373"/>
      <c r="CN959" s="1372" t="s">
        <v>3991</v>
      </c>
      <c r="CO959" s="1372" t="s">
        <v>603</v>
      </c>
      <c r="CP959" s="1372" t="s">
        <v>1906</v>
      </c>
      <c r="CQ959" s="1372" t="s">
        <v>3992</v>
      </c>
      <c r="CR959" s="1372" t="s">
        <v>3992</v>
      </c>
      <c r="CS959" s="1372" t="s">
        <v>2485</v>
      </c>
      <c r="CT959" s="1372" t="s">
        <v>2486</v>
      </c>
      <c r="CU959" s="1372" t="s">
        <v>2953</v>
      </c>
      <c r="CV959" s="1376" t="s">
        <v>2954</v>
      </c>
    </row>
    <row r="960" spans="91:100">
      <c r="CM960" s="1373"/>
      <c r="CN960" s="1372" t="s">
        <v>3993</v>
      </c>
      <c r="CO960" s="1372" t="s">
        <v>603</v>
      </c>
      <c r="CP960" s="1372" t="s">
        <v>1906</v>
      </c>
      <c r="CQ960" s="1372" t="s">
        <v>3994</v>
      </c>
      <c r="CR960" s="1372" t="s">
        <v>3994</v>
      </c>
      <c r="CS960" s="1372" t="s">
        <v>2485</v>
      </c>
      <c r="CT960" s="1372" t="s">
        <v>2486</v>
      </c>
      <c r="CU960" s="1372" t="s">
        <v>2953</v>
      </c>
      <c r="CV960" s="1376" t="s">
        <v>2954</v>
      </c>
    </row>
    <row r="961" spans="91:100">
      <c r="CM961" s="1373"/>
      <c r="CN961" s="1372" t="s">
        <v>3995</v>
      </c>
      <c r="CO961" s="1372" t="s">
        <v>603</v>
      </c>
      <c r="CP961" s="1372" t="s">
        <v>1906</v>
      </c>
      <c r="CQ961" s="1372" t="s">
        <v>3996</v>
      </c>
      <c r="CR961" s="1372" t="s">
        <v>3996</v>
      </c>
      <c r="CS961" s="1372" t="s">
        <v>2485</v>
      </c>
      <c r="CT961" s="1372" t="s">
        <v>2486</v>
      </c>
      <c r="CU961" s="1372" t="s">
        <v>2953</v>
      </c>
      <c r="CV961" s="1376" t="s">
        <v>2954</v>
      </c>
    </row>
    <row r="962" spans="91:100">
      <c r="CM962" s="1373"/>
      <c r="CN962" s="1372" t="s">
        <v>3997</v>
      </c>
      <c r="CO962" s="1372" t="s">
        <v>603</v>
      </c>
      <c r="CP962" s="1372" t="s">
        <v>1906</v>
      </c>
      <c r="CQ962" s="1372" t="s">
        <v>3998</v>
      </c>
      <c r="CR962" s="1372" t="s">
        <v>3998</v>
      </c>
      <c r="CS962" s="1372" t="s">
        <v>2485</v>
      </c>
      <c r="CT962" s="1372" t="s">
        <v>2486</v>
      </c>
      <c r="CU962" s="1372" t="s">
        <v>2953</v>
      </c>
      <c r="CV962" s="1376" t="s">
        <v>2954</v>
      </c>
    </row>
    <row r="963" spans="91:100">
      <c r="CM963" s="1373"/>
      <c r="CN963" s="1372" t="s">
        <v>3999</v>
      </c>
      <c r="CO963" s="1372" t="s">
        <v>603</v>
      </c>
      <c r="CP963" s="1372" t="s">
        <v>1906</v>
      </c>
      <c r="CQ963" s="1372" t="s">
        <v>4000</v>
      </c>
      <c r="CR963" s="1372" t="s">
        <v>4000</v>
      </c>
      <c r="CS963" s="1372" t="s">
        <v>2485</v>
      </c>
      <c r="CT963" s="1372" t="s">
        <v>2486</v>
      </c>
      <c r="CU963" s="1372" t="s">
        <v>2953</v>
      </c>
      <c r="CV963" s="1376" t="s">
        <v>2954</v>
      </c>
    </row>
    <row r="964" spans="91:100">
      <c r="CM964" s="1373"/>
      <c r="CN964" s="1372" t="s">
        <v>4001</v>
      </c>
      <c r="CO964" s="1372" t="s">
        <v>603</v>
      </c>
      <c r="CP964" s="1372" t="s">
        <v>1906</v>
      </c>
      <c r="CQ964" s="1372" t="s">
        <v>4002</v>
      </c>
      <c r="CR964" s="1372" t="s">
        <v>4002</v>
      </c>
      <c r="CS964" s="1372" t="s">
        <v>2485</v>
      </c>
      <c r="CT964" s="1372" t="s">
        <v>2486</v>
      </c>
      <c r="CU964" s="1372" t="s">
        <v>2953</v>
      </c>
      <c r="CV964" s="1376" t="s">
        <v>2954</v>
      </c>
    </row>
    <row r="965" spans="91:100">
      <c r="CM965" s="1373"/>
      <c r="CN965" s="1372" t="s">
        <v>4003</v>
      </c>
      <c r="CO965" s="1372" t="s">
        <v>603</v>
      </c>
      <c r="CP965" s="1372" t="s">
        <v>1906</v>
      </c>
      <c r="CQ965" s="1372" t="s">
        <v>4004</v>
      </c>
      <c r="CR965" s="1372" t="s">
        <v>4004</v>
      </c>
      <c r="CS965" s="1372" t="s">
        <v>2485</v>
      </c>
      <c r="CT965" s="1372" t="s">
        <v>2486</v>
      </c>
      <c r="CU965" s="1372" t="s">
        <v>2953</v>
      </c>
      <c r="CV965" s="1376" t="s">
        <v>2954</v>
      </c>
    </row>
    <row r="966" spans="91:100">
      <c r="CM966" s="1373"/>
      <c r="CN966" s="1372" t="s">
        <v>4005</v>
      </c>
      <c r="CO966" s="1372" t="s">
        <v>603</v>
      </c>
      <c r="CP966" s="1372" t="s">
        <v>1906</v>
      </c>
      <c r="CQ966" s="1372" t="s">
        <v>4006</v>
      </c>
      <c r="CR966" s="1372" t="s">
        <v>4006</v>
      </c>
      <c r="CS966" s="1372" t="s">
        <v>2485</v>
      </c>
      <c r="CT966" s="1372" t="s">
        <v>2486</v>
      </c>
      <c r="CU966" s="1372" t="s">
        <v>2953</v>
      </c>
      <c r="CV966" s="1376" t="s">
        <v>2954</v>
      </c>
    </row>
    <row r="967" spans="91:100">
      <c r="CM967" s="1373"/>
      <c r="CN967" s="1372" t="s">
        <v>4007</v>
      </c>
      <c r="CO967" s="1372" t="s">
        <v>603</v>
      </c>
      <c r="CP967" s="1372" t="s">
        <v>1906</v>
      </c>
      <c r="CQ967" s="1372" t="s">
        <v>4008</v>
      </c>
      <c r="CR967" s="1372" t="s">
        <v>4008</v>
      </c>
      <c r="CS967" s="1372" t="s">
        <v>2485</v>
      </c>
      <c r="CT967" s="1372" t="s">
        <v>2486</v>
      </c>
      <c r="CU967" s="1372" t="s">
        <v>2953</v>
      </c>
      <c r="CV967" s="1376" t="s">
        <v>2954</v>
      </c>
    </row>
    <row r="968" spans="91:100">
      <c r="CM968" s="1373"/>
      <c r="CN968" s="1372" t="s">
        <v>4009</v>
      </c>
      <c r="CO968" s="1372" t="s">
        <v>603</v>
      </c>
      <c r="CP968" s="1372" t="s">
        <v>1906</v>
      </c>
      <c r="CQ968" s="1372" t="s">
        <v>4010</v>
      </c>
      <c r="CR968" s="1372" t="s">
        <v>4010</v>
      </c>
      <c r="CS968" s="1372" t="s">
        <v>2485</v>
      </c>
      <c r="CT968" s="1372" t="s">
        <v>2486</v>
      </c>
      <c r="CU968" s="1372" t="s">
        <v>2953</v>
      </c>
      <c r="CV968" s="1376" t="s">
        <v>2954</v>
      </c>
    </row>
    <row r="969" spans="91:100">
      <c r="CM969" s="1373"/>
      <c r="CN969" s="1372" t="s">
        <v>4011</v>
      </c>
      <c r="CO969" s="1372" t="s">
        <v>603</v>
      </c>
      <c r="CP969" s="1372" t="s">
        <v>1906</v>
      </c>
      <c r="CQ969" s="1372" t="s">
        <v>4012</v>
      </c>
      <c r="CR969" s="1372" t="s">
        <v>4012</v>
      </c>
      <c r="CS969" s="1372" t="s">
        <v>2485</v>
      </c>
      <c r="CT969" s="1372" t="s">
        <v>2486</v>
      </c>
      <c r="CU969" s="1372" t="s">
        <v>2953</v>
      </c>
      <c r="CV969" s="1376" t="s">
        <v>2954</v>
      </c>
    </row>
    <row r="970" spans="91:100">
      <c r="CM970" s="1373"/>
      <c r="CN970" s="1372" t="s">
        <v>4013</v>
      </c>
      <c r="CO970" s="1372" t="s">
        <v>603</v>
      </c>
      <c r="CP970" s="1372" t="s">
        <v>1906</v>
      </c>
      <c r="CQ970" s="1372" t="s">
        <v>4014</v>
      </c>
      <c r="CR970" s="1372" t="s">
        <v>4014</v>
      </c>
      <c r="CS970" s="1372" t="s">
        <v>2485</v>
      </c>
      <c r="CT970" s="1372" t="s">
        <v>2486</v>
      </c>
      <c r="CU970" s="1372" t="s">
        <v>2953</v>
      </c>
      <c r="CV970" s="1376" t="s">
        <v>2954</v>
      </c>
    </row>
    <row r="971" spans="91:100">
      <c r="CM971" s="1373"/>
      <c r="CN971" s="1372" t="s">
        <v>4015</v>
      </c>
      <c r="CO971" s="1372" t="s">
        <v>603</v>
      </c>
      <c r="CP971" s="1372" t="s">
        <v>1906</v>
      </c>
      <c r="CQ971" s="1372" t="s">
        <v>4016</v>
      </c>
      <c r="CR971" s="1372" t="s">
        <v>4016</v>
      </c>
      <c r="CS971" s="1372" t="s">
        <v>2485</v>
      </c>
      <c r="CT971" s="1372" t="s">
        <v>2486</v>
      </c>
      <c r="CU971" s="1372" t="s">
        <v>2953</v>
      </c>
      <c r="CV971" s="1376" t="s">
        <v>2954</v>
      </c>
    </row>
    <row r="972" spans="91:100">
      <c r="CM972" s="1373"/>
      <c r="CN972" s="1372" t="s">
        <v>4017</v>
      </c>
      <c r="CO972" s="1372" t="s">
        <v>603</v>
      </c>
      <c r="CP972" s="1372" t="s">
        <v>1906</v>
      </c>
      <c r="CQ972" s="1372" t="s">
        <v>4018</v>
      </c>
      <c r="CR972" s="1372" t="s">
        <v>4018</v>
      </c>
      <c r="CS972" s="1372" t="s">
        <v>2485</v>
      </c>
      <c r="CT972" s="1372" t="s">
        <v>2486</v>
      </c>
      <c r="CU972" s="1372" t="s">
        <v>2953</v>
      </c>
      <c r="CV972" s="1376" t="s">
        <v>2954</v>
      </c>
    </row>
    <row r="973" spans="91:100">
      <c r="CM973" s="1373"/>
      <c r="CN973" s="1372" t="s">
        <v>4019</v>
      </c>
      <c r="CO973" s="1372" t="s">
        <v>603</v>
      </c>
      <c r="CP973" s="1372" t="s">
        <v>1906</v>
      </c>
      <c r="CQ973" s="1372" t="s">
        <v>4020</v>
      </c>
      <c r="CR973" s="1372" t="s">
        <v>4020</v>
      </c>
      <c r="CS973" s="1372" t="s">
        <v>2485</v>
      </c>
      <c r="CT973" s="1372" t="s">
        <v>2486</v>
      </c>
      <c r="CU973" s="1372" t="s">
        <v>2953</v>
      </c>
      <c r="CV973" s="1376" t="s">
        <v>2954</v>
      </c>
    </row>
    <row r="974" spans="91:100">
      <c r="CM974" s="1373"/>
      <c r="CN974" s="1372" t="s">
        <v>4021</v>
      </c>
      <c r="CO974" s="1372" t="s">
        <v>603</v>
      </c>
      <c r="CP974" s="1372" t="s">
        <v>1906</v>
      </c>
      <c r="CQ974" s="1372" t="s">
        <v>4022</v>
      </c>
      <c r="CR974" s="1372" t="s">
        <v>4022</v>
      </c>
      <c r="CS974" s="1372" t="s">
        <v>1980</v>
      </c>
      <c r="CT974" s="1372" t="s">
        <v>1981</v>
      </c>
      <c r="CU974" s="1372" t="s">
        <v>1910</v>
      </c>
      <c r="CV974" s="1376" t="s">
        <v>1982</v>
      </c>
    </row>
    <row r="975" spans="91:100">
      <c r="CM975" s="1373"/>
      <c r="CN975" s="1372" t="s">
        <v>4023</v>
      </c>
      <c r="CO975" s="1372" t="s">
        <v>603</v>
      </c>
      <c r="CP975" s="1372" t="s">
        <v>1906</v>
      </c>
      <c r="CQ975" s="1372" t="s">
        <v>4024</v>
      </c>
      <c r="CR975" s="1372" t="s">
        <v>4024</v>
      </c>
      <c r="CS975" s="1372" t="s">
        <v>2485</v>
      </c>
      <c r="CT975" s="1372" t="s">
        <v>2486</v>
      </c>
      <c r="CU975" s="1372" t="s">
        <v>2953</v>
      </c>
      <c r="CV975" s="1376" t="s">
        <v>2954</v>
      </c>
    </row>
    <row r="976" spans="91:100">
      <c r="CM976" s="1373"/>
      <c r="CN976" s="1372" t="s">
        <v>4025</v>
      </c>
      <c r="CO976" s="1372" t="s">
        <v>603</v>
      </c>
      <c r="CP976" s="1372" t="s">
        <v>1906</v>
      </c>
      <c r="CQ976" s="1372" t="s">
        <v>4026</v>
      </c>
      <c r="CR976" s="1372" t="s">
        <v>4026</v>
      </c>
      <c r="CS976" s="1372" t="s">
        <v>2485</v>
      </c>
      <c r="CT976" s="1372" t="s">
        <v>2486</v>
      </c>
      <c r="CU976" s="1372" t="s">
        <v>2953</v>
      </c>
      <c r="CV976" s="1376" t="s">
        <v>2954</v>
      </c>
    </row>
    <row r="977" spans="91:100">
      <c r="CM977" s="1373"/>
      <c r="CN977" s="1372" t="s">
        <v>4027</v>
      </c>
      <c r="CO977" s="1372" t="s">
        <v>603</v>
      </c>
      <c r="CP977" s="1372" t="s">
        <v>1906</v>
      </c>
      <c r="CQ977" s="1372" t="s">
        <v>839</v>
      </c>
      <c r="CR977" s="1372" t="s">
        <v>839</v>
      </c>
      <c r="CS977" s="1372" t="s">
        <v>2485</v>
      </c>
      <c r="CT977" s="1372" t="s">
        <v>2486</v>
      </c>
      <c r="CU977" s="1372" t="s">
        <v>2953</v>
      </c>
      <c r="CV977" s="1376" t="s">
        <v>2954</v>
      </c>
    </row>
    <row r="978" spans="91:100">
      <c r="CM978" s="1373"/>
      <c r="CN978" s="1372" t="s">
        <v>4028</v>
      </c>
      <c r="CO978" s="1372" t="s">
        <v>603</v>
      </c>
      <c r="CP978" s="1372" t="s">
        <v>1906</v>
      </c>
      <c r="CQ978" s="1372" t="s">
        <v>4029</v>
      </c>
      <c r="CR978" s="1372" t="s">
        <v>4029</v>
      </c>
      <c r="CS978" s="1372" t="s">
        <v>2485</v>
      </c>
      <c r="CT978" s="1372" t="s">
        <v>2486</v>
      </c>
      <c r="CU978" s="1372" t="s">
        <v>2953</v>
      </c>
      <c r="CV978" s="1376" t="s">
        <v>2954</v>
      </c>
    </row>
    <row r="979" spans="91:100">
      <c r="CM979" s="1373"/>
      <c r="CN979" s="1372" t="s">
        <v>4030</v>
      </c>
      <c r="CO979" s="1372" t="s">
        <v>603</v>
      </c>
      <c r="CP979" s="1372" t="s">
        <v>1906</v>
      </c>
      <c r="CQ979" s="1372" t="s">
        <v>4031</v>
      </c>
      <c r="CR979" s="1372" t="s">
        <v>4031</v>
      </c>
      <c r="CS979" s="1372" t="s">
        <v>2485</v>
      </c>
      <c r="CT979" s="1372" t="s">
        <v>2486</v>
      </c>
      <c r="CU979" s="1372" t="s">
        <v>2953</v>
      </c>
      <c r="CV979" s="1376" t="s">
        <v>2954</v>
      </c>
    </row>
    <row r="980" spans="91:100">
      <c r="CM980" s="1373"/>
      <c r="CN980" s="1372" t="s">
        <v>4032</v>
      </c>
      <c r="CO980" s="1372" t="s">
        <v>603</v>
      </c>
      <c r="CP980" s="1372" t="s">
        <v>1906</v>
      </c>
      <c r="CQ980" s="1372" t="s">
        <v>4033</v>
      </c>
      <c r="CR980" s="1372" t="s">
        <v>4033</v>
      </c>
      <c r="CS980" s="1372" t="s">
        <v>2485</v>
      </c>
      <c r="CT980" s="1372" t="s">
        <v>2486</v>
      </c>
      <c r="CU980" s="1372" t="s">
        <v>2953</v>
      </c>
      <c r="CV980" s="1376" t="s">
        <v>2954</v>
      </c>
    </row>
    <row r="981" spans="91:100">
      <c r="CM981" s="1373"/>
      <c r="CN981" s="1372" t="s">
        <v>4034</v>
      </c>
      <c r="CO981" s="1372" t="s">
        <v>603</v>
      </c>
      <c r="CP981" s="1372" t="s">
        <v>1906</v>
      </c>
      <c r="CQ981" s="1372" t="s">
        <v>4035</v>
      </c>
      <c r="CR981" s="1372" t="s">
        <v>4035</v>
      </c>
      <c r="CS981" s="1372" t="s">
        <v>2485</v>
      </c>
      <c r="CT981" s="1372" t="s">
        <v>2486</v>
      </c>
      <c r="CU981" s="1372" t="s">
        <v>2953</v>
      </c>
      <c r="CV981" s="1376" t="s">
        <v>2954</v>
      </c>
    </row>
    <row r="982" spans="91:100">
      <c r="CM982" s="1373"/>
      <c r="CN982" s="1372" t="s">
        <v>4036</v>
      </c>
      <c r="CO982" s="1372" t="s">
        <v>603</v>
      </c>
      <c r="CP982" s="1372" t="s">
        <v>1906</v>
      </c>
      <c r="CQ982" s="1372" t="s">
        <v>4037</v>
      </c>
      <c r="CR982" s="1372" t="s">
        <v>4037</v>
      </c>
      <c r="CS982" s="1372" t="s">
        <v>2485</v>
      </c>
      <c r="CT982" s="1372" t="s">
        <v>2486</v>
      </c>
      <c r="CU982" s="1372" t="s">
        <v>2953</v>
      </c>
      <c r="CV982" s="1376" t="s">
        <v>2954</v>
      </c>
    </row>
    <row r="983" spans="91:100">
      <c r="CM983" s="1373"/>
      <c r="CN983" s="1372" t="s">
        <v>4038</v>
      </c>
      <c r="CO983" s="1372" t="s">
        <v>603</v>
      </c>
      <c r="CP983" s="1372" t="s">
        <v>1906</v>
      </c>
      <c r="CQ983" s="1372" t="s">
        <v>4039</v>
      </c>
      <c r="CR983" s="1372" t="s">
        <v>4039</v>
      </c>
      <c r="CS983" s="1372" t="s">
        <v>2485</v>
      </c>
      <c r="CT983" s="1372" t="s">
        <v>2486</v>
      </c>
      <c r="CU983" s="1372" t="s">
        <v>2953</v>
      </c>
      <c r="CV983" s="1376" t="s">
        <v>2954</v>
      </c>
    </row>
    <row r="984" spans="91:100">
      <c r="CM984" s="1373"/>
      <c r="CN984" s="1372" t="s">
        <v>4040</v>
      </c>
      <c r="CO984" s="1372" t="s">
        <v>603</v>
      </c>
      <c r="CP984" s="1372" t="s">
        <v>1906</v>
      </c>
      <c r="CQ984" s="1372" t="s">
        <v>4041</v>
      </c>
      <c r="CR984" s="1372" t="s">
        <v>4041</v>
      </c>
      <c r="CS984" s="1372" t="s">
        <v>2485</v>
      </c>
      <c r="CT984" s="1372" t="s">
        <v>2486</v>
      </c>
      <c r="CU984" s="1372" t="s">
        <v>2953</v>
      </c>
      <c r="CV984" s="1376" t="s">
        <v>2954</v>
      </c>
    </row>
    <row r="985" spans="91:100">
      <c r="CM985" s="1373"/>
      <c r="CN985" s="1372" t="s">
        <v>4042</v>
      </c>
      <c r="CO985" s="1372" t="s">
        <v>603</v>
      </c>
      <c r="CP985" s="1372" t="s">
        <v>1906</v>
      </c>
      <c r="CQ985" s="1372" t="s">
        <v>4043</v>
      </c>
      <c r="CR985" s="1372" t="s">
        <v>4043</v>
      </c>
      <c r="CS985" s="1372" t="s">
        <v>2485</v>
      </c>
      <c r="CT985" s="1372" t="s">
        <v>2486</v>
      </c>
      <c r="CU985" s="1372" t="s">
        <v>2953</v>
      </c>
      <c r="CV985" s="1376" t="s">
        <v>2954</v>
      </c>
    </row>
    <row r="986" spans="91:100">
      <c r="CM986" s="1373"/>
      <c r="CN986" s="1372" t="s">
        <v>4044</v>
      </c>
      <c r="CO986" s="1372" t="s">
        <v>603</v>
      </c>
      <c r="CP986" s="1372" t="s">
        <v>1906</v>
      </c>
      <c r="CQ986" s="1372" t="s">
        <v>4045</v>
      </c>
      <c r="CR986" s="1372" t="s">
        <v>4045</v>
      </c>
      <c r="CS986" s="1372" t="s">
        <v>2485</v>
      </c>
      <c r="CT986" s="1372" t="s">
        <v>2486</v>
      </c>
      <c r="CU986" s="1372" t="s">
        <v>2953</v>
      </c>
      <c r="CV986" s="1376" t="s">
        <v>2954</v>
      </c>
    </row>
    <row r="987" spans="91:100">
      <c r="CM987" s="1373"/>
      <c r="CN987" s="1372" t="s">
        <v>4046</v>
      </c>
      <c r="CO987" s="1372" t="s">
        <v>603</v>
      </c>
      <c r="CP987" s="1372" t="s">
        <v>1906</v>
      </c>
      <c r="CQ987" s="1372" t="s">
        <v>4047</v>
      </c>
      <c r="CR987" s="1372" t="s">
        <v>4047</v>
      </c>
      <c r="CS987" s="1372" t="s">
        <v>2485</v>
      </c>
      <c r="CT987" s="1372" t="s">
        <v>2486</v>
      </c>
      <c r="CU987" s="1372" t="s">
        <v>2953</v>
      </c>
      <c r="CV987" s="1376" t="s">
        <v>2954</v>
      </c>
    </row>
    <row r="988" spans="91:100">
      <c r="CM988" s="1373"/>
      <c r="CN988" s="1372" t="s">
        <v>4048</v>
      </c>
      <c r="CO988" s="1372" t="s">
        <v>603</v>
      </c>
      <c r="CP988" s="1372" t="s">
        <v>1906</v>
      </c>
      <c r="CQ988" s="1372" t="s">
        <v>4049</v>
      </c>
      <c r="CR988" s="1372" t="s">
        <v>4049</v>
      </c>
      <c r="CS988" s="1372" t="s">
        <v>2485</v>
      </c>
      <c r="CT988" s="1372" t="s">
        <v>2486</v>
      </c>
      <c r="CU988" s="1372" t="s">
        <v>2953</v>
      </c>
      <c r="CV988" s="1376" t="s">
        <v>2954</v>
      </c>
    </row>
    <row r="989" spans="91:100">
      <c r="CM989" s="1373"/>
      <c r="CN989" s="1372" t="s">
        <v>4050</v>
      </c>
      <c r="CO989" s="1372" t="s">
        <v>603</v>
      </c>
      <c r="CP989" s="1372" t="s">
        <v>1906</v>
      </c>
      <c r="CQ989" s="1372" t="s">
        <v>4051</v>
      </c>
      <c r="CR989" s="1372" t="s">
        <v>4051</v>
      </c>
      <c r="CS989" s="1372" t="s">
        <v>2485</v>
      </c>
      <c r="CT989" s="1372" t="s">
        <v>2486</v>
      </c>
      <c r="CU989" s="1372" t="s">
        <v>2953</v>
      </c>
      <c r="CV989" s="1376" t="s">
        <v>2954</v>
      </c>
    </row>
    <row r="990" spans="91:100">
      <c r="CM990" s="1373"/>
      <c r="CN990" s="1372" t="s">
        <v>4052</v>
      </c>
      <c r="CO990" s="1372" t="s">
        <v>603</v>
      </c>
      <c r="CP990" s="1372" t="s">
        <v>1906</v>
      </c>
      <c r="CQ990" s="1372" t="s">
        <v>4053</v>
      </c>
      <c r="CR990" s="1372" t="s">
        <v>4053</v>
      </c>
      <c r="CS990" s="1372" t="s">
        <v>2485</v>
      </c>
      <c r="CT990" s="1372" t="s">
        <v>2486</v>
      </c>
      <c r="CU990" s="1372" t="s">
        <v>2953</v>
      </c>
      <c r="CV990" s="1376" t="s">
        <v>2954</v>
      </c>
    </row>
    <row r="991" spans="91:100">
      <c r="CM991" s="1373"/>
      <c r="CN991" s="1372" t="s">
        <v>4054</v>
      </c>
      <c r="CO991" s="1372" t="s">
        <v>603</v>
      </c>
      <c r="CP991" s="1372" t="s">
        <v>1906</v>
      </c>
      <c r="CQ991" s="1372" t="s">
        <v>4055</v>
      </c>
      <c r="CR991" s="1372" t="s">
        <v>4055</v>
      </c>
      <c r="CS991" s="1372" t="s">
        <v>2485</v>
      </c>
      <c r="CT991" s="1372" t="s">
        <v>2486</v>
      </c>
      <c r="CU991" s="1372" t="s">
        <v>2953</v>
      </c>
      <c r="CV991" s="1376" t="s">
        <v>2954</v>
      </c>
    </row>
    <row r="992" spans="91:100">
      <c r="CM992" s="1373"/>
      <c r="CN992" s="1372" t="s">
        <v>4056</v>
      </c>
      <c r="CO992" s="1372" t="s">
        <v>603</v>
      </c>
      <c r="CP992" s="1372" t="s">
        <v>1906</v>
      </c>
      <c r="CQ992" s="1372" t="s">
        <v>4057</v>
      </c>
      <c r="CR992" s="1372" t="s">
        <v>4057</v>
      </c>
      <c r="CS992" s="1372" t="s">
        <v>2485</v>
      </c>
      <c r="CT992" s="1372" t="s">
        <v>2486</v>
      </c>
      <c r="CU992" s="1372" t="s">
        <v>2953</v>
      </c>
      <c r="CV992" s="1376" t="s">
        <v>2954</v>
      </c>
    </row>
    <row r="993" spans="91:100">
      <c r="CM993" s="1373"/>
      <c r="CN993" s="1372" t="s">
        <v>4058</v>
      </c>
      <c r="CO993" s="1372" t="s">
        <v>603</v>
      </c>
      <c r="CP993" s="1372" t="s">
        <v>1906</v>
      </c>
      <c r="CQ993" s="1372" t="s">
        <v>4059</v>
      </c>
      <c r="CR993" s="1372" t="s">
        <v>4059</v>
      </c>
      <c r="CS993" s="1372" t="s">
        <v>2485</v>
      </c>
      <c r="CT993" s="1372" t="s">
        <v>2486</v>
      </c>
      <c r="CU993" s="1372" t="s">
        <v>2953</v>
      </c>
      <c r="CV993" s="1376" t="s">
        <v>2954</v>
      </c>
    </row>
    <row r="994" spans="91:100">
      <c r="CM994" s="1373"/>
      <c r="CN994" s="1372" t="s">
        <v>4060</v>
      </c>
      <c r="CO994" s="1372" t="s">
        <v>603</v>
      </c>
      <c r="CP994" s="1372" t="s">
        <v>1906</v>
      </c>
      <c r="CQ994" s="1372" t="s">
        <v>4061</v>
      </c>
      <c r="CR994" s="1372" t="s">
        <v>4061</v>
      </c>
      <c r="CS994" s="1372" t="s">
        <v>2485</v>
      </c>
      <c r="CT994" s="1372" t="s">
        <v>2486</v>
      </c>
      <c r="CU994" s="1372" t="s">
        <v>2953</v>
      </c>
      <c r="CV994" s="1376" t="s">
        <v>2954</v>
      </c>
    </row>
    <row r="995" spans="91:100">
      <c r="CM995" s="1373"/>
      <c r="CN995" s="1372" t="s">
        <v>4062</v>
      </c>
      <c r="CO995" s="1372" t="s">
        <v>603</v>
      </c>
      <c r="CP995" s="1372" t="s">
        <v>1906</v>
      </c>
      <c r="CQ995" s="1372" t="s">
        <v>4063</v>
      </c>
      <c r="CR995" s="1372" t="s">
        <v>4063</v>
      </c>
      <c r="CS995" s="1372" t="s">
        <v>2485</v>
      </c>
      <c r="CT995" s="1372" t="s">
        <v>2486</v>
      </c>
      <c r="CU995" s="1372" t="s">
        <v>2953</v>
      </c>
      <c r="CV995" s="1376" t="s">
        <v>2954</v>
      </c>
    </row>
    <row r="996" spans="91:100">
      <c r="CM996" s="1373"/>
      <c r="CN996" s="1372" t="s">
        <v>4064</v>
      </c>
      <c r="CO996" s="1372" t="s">
        <v>603</v>
      </c>
      <c r="CP996" s="1372" t="s">
        <v>1906</v>
      </c>
      <c r="CQ996" s="1372" t="s">
        <v>4065</v>
      </c>
      <c r="CR996" s="1372" t="s">
        <v>4065</v>
      </c>
      <c r="CS996" s="1372" t="s">
        <v>2485</v>
      </c>
      <c r="CT996" s="1372" t="s">
        <v>2486</v>
      </c>
      <c r="CU996" s="1372" t="s">
        <v>2953</v>
      </c>
      <c r="CV996" s="1376" t="s">
        <v>2954</v>
      </c>
    </row>
    <row r="997" spans="91:100">
      <c r="CM997" s="1373"/>
      <c r="CN997" s="1372" t="s">
        <v>4066</v>
      </c>
      <c r="CO997" s="1372" t="s">
        <v>603</v>
      </c>
      <c r="CP997" s="1372" t="s">
        <v>1906</v>
      </c>
      <c r="CQ997" s="1372" t="s">
        <v>4067</v>
      </c>
      <c r="CR997" s="1372" t="s">
        <v>4067</v>
      </c>
      <c r="CS997" s="1372" t="s">
        <v>1908</v>
      </c>
      <c r="CT997" s="1372" t="s">
        <v>3036</v>
      </c>
      <c r="CU997" s="1372" t="s">
        <v>1910</v>
      </c>
      <c r="CV997" s="1376" t="s">
        <v>1911</v>
      </c>
    </row>
    <row r="998" spans="91:100">
      <c r="CM998" s="1373"/>
      <c r="CN998" s="1372" t="s">
        <v>4068</v>
      </c>
      <c r="CO998" s="1372" t="s">
        <v>603</v>
      </c>
      <c r="CP998" s="1372" t="s">
        <v>1906</v>
      </c>
      <c r="CQ998" s="1372" t="s">
        <v>4069</v>
      </c>
      <c r="CR998" s="1372" t="s">
        <v>4069</v>
      </c>
      <c r="CS998" s="1372" t="s">
        <v>2485</v>
      </c>
      <c r="CT998" s="1372" t="s">
        <v>2486</v>
      </c>
      <c r="CU998" s="1372" t="s">
        <v>2953</v>
      </c>
      <c r="CV998" s="1376" t="s">
        <v>2954</v>
      </c>
    </row>
    <row r="999" spans="91:100">
      <c r="CM999" s="1373"/>
      <c r="CN999" s="1372" t="s">
        <v>4070</v>
      </c>
      <c r="CO999" s="1372" t="s">
        <v>603</v>
      </c>
      <c r="CP999" s="1372" t="s">
        <v>1906</v>
      </c>
      <c r="CQ999" s="1372" t="s">
        <v>4071</v>
      </c>
      <c r="CR999" s="1372" t="s">
        <v>4071</v>
      </c>
      <c r="CS999" s="1372" t="s">
        <v>2485</v>
      </c>
      <c r="CT999" s="1372" t="s">
        <v>2486</v>
      </c>
      <c r="CU999" s="1372" t="s">
        <v>2953</v>
      </c>
      <c r="CV999" s="1376" t="s">
        <v>2954</v>
      </c>
    </row>
    <row r="1000" spans="91:100">
      <c r="CM1000" s="1373"/>
      <c r="CN1000" s="1372" t="s">
        <v>4072</v>
      </c>
      <c r="CO1000" s="1372" t="s">
        <v>603</v>
      </c>
      <c r="CP1000" s="1372" t="s">
        <v>1906</v>
      </c>
      <c r="CQ1000" s="1372" t="s">
        <v>4073</v>
      </c>
      <c r="CR1000" s="1372" t="s">
        <v>4073</v>
      </c>
      <c r="CS1000" s="1372" t="s">
        <v>2485</v>
      </c>
      <c r="CT1000" s="1372" t="s">
        <v>2486</v>
      </c>
      <c r="CU1000" s="1372" t="s">
        <v>2953</v>
      </c>
      <c r="CV1000" s="1376" t="s">
        <v>2954</v>
      </c>
    </row>
    <row r="1001" spans="91:100">
      <c r="CM1001" s="1373"/>
      <c r="CN1001" s="1372" t="s">
        <v>4074</v>
      </c>
      <c r="CO1001" s="1372" t="s">
        <v>603</v>
      </c>
      <c r="CP1001" s="1372" t="s">
        <v>1906</v>
      </c>
      <c r="CQ1001" s="1372" t="s">
        <v>4075</v>
      </c>
      <c r="CR1001" s="1372" t="s">
        <v>4075</v>
      </c>
      <c r="CS1001" s="1372" t="s">
        <v>2485</v>
      </c>
      <c r="CT1001" s="1372" t="s">
        <v>2486</v>
      </c>
      <c r="CU1001" s="1372" t="s">
        <v>2953</v>
      </c>
      <c r="CV1001" s="1376" t="s">
        <v>2954</v>
      </c>
    </row>
    <row r="1002" spans="91:100">
      <c r="CM1002" s="1373"/>
      <c r="CN1002" s="1372" t="s">
        <v>4076</v>
      </c>
      <c r="CO1002" s="1372" t="s">
        <v>603</v>
      </c>
      <c r="CP1002" s="1372" t="s">
        <v>1906</v>
      </c>
      <c r="CQ1002" s="1372" t="s">
        <v>4077</v>
      </c>
      <c r="CR1002" s="1372" t="s">
        <v>4077</v>
      </c>
      <c r="CS1002" s="1372" t="s">
        <v>2485</v>
      </c>
      <c r="CT1002" s="1372" t="s">
        <v>2486</v>
      </c>
      <c r="CU1002" s="1372" t="s">
        <v>2953</v>
      </c>
      <c r="CV1002" s="1376" t="s">
        <v>2954</v>
      </c>
    </row>
    <row r="1003" spans="91:100">
      <c r="CM1003" s="1373"/>
      <c r="CN1003" s="1372" t="s">
        <v>4078</v>
      </c>
      <c r="CO1003" s="1372" t="s">
        <v>603</v>
      </c>
      <c r="CP1003" s="1372" t="s">
        <v>1906</v>
      </c>
      <c r="CQ1003" s="1372" t="s">
        <v>4079</v>
      </c>
      <c r="CR1003" s="1372" t="s">
        <v>4079</v>
      </c>
      <c r="CS1003" s="1372" t="s">
        <v>1908</v>
      </c>
      <c r="CT1003" s="1372" t="s">
        <v>3036</v>
      </c>
      <c r="CU1003" s="1372" t="s">
        <v>1910</v>
      </c>
      <c r="CV1003" s="1376" t="s">
        <v>1911</v>
      </c>
    </row>
    <row r="1004" spans="91:100">
      <c r="CM1004" s="1373"/>
      <c r="CN1004" s="1372" t="s">
        <v>4080</v>
      </c>
      <c r="CO1004" s="1372" t="s">
        <v>603</v>
      </c>
      <c r="CP1004" s="1372" t="s">
        <v>1906</v>
      </c>
      <c r="CQ1004" s="1372" t="s">
        <v>4081</v>
      </c>
      <c r="CR1004" s="1372" t="s">
        <v>4082</v>
      </c>
      <c r="CS1004" s="1372" t="s">
        <v>1908</v>
      </c>
      <c r="CT1004" s="1372" t="s">
        <v>3036</v>
      </c>
      <c r="CU1004" s="1372" t="s">
        <v>1910</v>
      </c>
      <c r="CV1004" s="1376" t="s">
        <v>1911</v>
      </c>
    </row>
    <row r="1005" spans="91:100">
      <c r="CM1005" s="1373"/>
      <c r="CN1005" s="1372" t="s">
        <v>4083</v>
      </c>
      <c r="CO1005" s="1372" t="s">
        <v>603</v>
      </c>
      <c r="CP1005" s="1372" t="s">
        <v>1906</v>
      </c>
      <c r="CQ1005" s="1372" t="s">
        <v>4084</v>
      </c>
      <c r="CR1005" s="1372" t="s">
        <v>4085</v>
      </c>
      <c r="CS1005" s="1372" t="s">
        <v>1908</v>
      </c>
      <c r="CT1005" s="1372" t="s">
        <v>3036</v>
      </c>
      <c r="CU1005" s="1372" t="s">
        <v>1910</v>
      </c>
      <c r="CV1005" s="1376" t="s">
        <v>1911</v>
      </c>
    </row>
    <row r="1006" spans="91:100">
      <c r="CM1006" s="1373"/>
      <c r="CN1006" s="1372" t="s">
        <v>4086</v>
      </c>
      <c r="CO1006" s="1372" t="s">
        <v>603</v>
      </c>
      <c r="CP1006" s="1372" t="s">
        <v>1906</v>
      </c>
      <c r="CQ1006" s="1372" t="s">
        <v>4087</v>
      </c>
      <c r="CR1006" s="1372" t="s">
        <v>4088</v>
      </c>
      <c r="CS1006" s="1372" t="s">
        <v>1908</v>
      </c>
      <c r="CT1006" s="1372" t="s">
        <v>3036</v>
      </c>
      <c r="CU1006" s="1372" t="s">
        <v>1910</v>
      </c>
      <c r="CV1006" s="1376" t="s">
        <v>1911</v>
      </c>
    </row>
    <row r="1007" spans="91:100">
      <c r="CM1007" s="1373"/>
      <c r="CN1007" s="1372" t="s">
        <v>4089</v>
      </c>
      <c r="CO1007" s="1372" t="s">
        <v>603</v>
      </c>
      <c r="CP1007" s="1372" t="s">
        <v>1906</v>
      </c>
      <c r="CQ1007" s="1372" t="s">
        <v>4090</v>
      </c>
      <c r="CR1007" s="1372" t="s">
        <v>4091</v>
      </c>
      <c r="CS1007" s="1372" t="s">
        <v>1908</v>
      </c>
      <c r="CT1007" s="1372" t="s">
        <v>3036</v>
      </c>
      <c r="CU1007" s="1372" t="s">
        <v>1910</v>
      </c>
      <c r="CV1007" s="1376" t="s">
        <v>1911</v>
      </c>
    </row>
    <row r="1008" spans="91:100">
      <c r="CM1008" s="1373"/>
      <c r="CN1008" s="1372" t="s">
        <v>4092</v>
      </c>
      <c r="CO1008" s="1372" t="s">
        <v>603</v>
      </c>
      <c r="CP1008" s="1372" t="s">
        <v>1906</v>
      </c>
      <c r="CQ1008" s="1372" t="s">
        <v>4093</v>
      </c>
      <c r="CR1008" s="1372" t="s">
        <v>4093</v>
      </c>
      <c r="CS1008" s="1372" t="s">
        <v>2485</v>
      </c>
      <c r="CT1008" s="1372" t="s">
        <v>2486</v>
      </c>
      <c r="CU1008" s="1372" t="s">
        <v>2953</v>
      </c>
      <c r="CV1008" s="1376" t="s">
        <v>2954</v>
      </c>
    </row>
    <row r="1009" spans="91:100">
      <c r="CM1009" s="1373"/>
      <c r="CN1009" s="1372" t="s">
        <v>4094</v>
      </c>
      <c r="CO1009" s="1372" t="s">
        <v>603</v>
      </c>
      <c r="CP1009" s="1372" t="s">
        <v>1906</v>
      </c>
      <c r="CQ1009" s="1372" t="s">
        <v>4095</v>
      </c>
      <c r="CR1009" s="1372" t="s">
        <v>4095</v>
      </c>
      <c r="CS1009" s="1372" t="s">
        <v>2485</v>
      </c>
      <c r="CT1009" s="1372" t="s">
        <v>2486</v>
      </c>
      <c r="CU1009" s="1372" t="s">
        <v>2953</v>
      </c>
      <c r="CV1009" s="1376" t="s">
        <v>2954</v>
      </c>
    </row>
    <row r="1010" spans="91:100">
      <c r="CM1010" s="1373"/>
      <c r="CN1010" s="1372" t="s">
        <v>4096</v>
      </c>
      <c r="CO1010" s="1372" t="s">
        <v>603</v>
      </c>
      <c r="CP1010" s="1372" t="s">
        <v>1906</v>
      </c>
      <c r="CQ1010" s="1372" t="s">
        <v>4097</v>
      </c>
      <c r="CR1010" s="1372" t="s">
        <v>4097</v>
      </c>
      <c r="CS1010" s="1372" t="s">
        <v>2485</v>
      </c>
      <c r="CT1010" s="1372" t="s">
        <v>2486</v>
      </c>
      <c r="CU1010" s="1372" t="s">
        <v>2953</v>
      </c>
      <c r="CV1010" s="1376" t="s">
        <v>2954</v>
      </c>
    </row>
    <row r="1011" spans="91:100">
      <c r="CM1011" s="1373"/>
      <c r="CN1011" s="1372" t="s">
        <v>4098</v>
      </c>
      <c r="CO1011" s="1372" t="s">
        <v>603</v>
      </c>
      <c r="CP1011" s="1372" t="s">
        <v>1906</v>
      </c>
      <c r="CQ1011" s="1372" t="s">
        <v>4099</v>
      </c>
      <c r="CR1011" s="1372" t="s">
        <v>4099</v>
      </c>
      <c r="CS1011" s="1372" t="s">
        <v>2485</v>
      </c>
      <c r="CT1011" s="1372" t="s">
        <v>2486</v>
      </c>
      <c r="CU1011" s="1372" t="s">
        <v>2953</v>
      </c>
      <c r="CV1011" s="1376" t="s">
        <v>2954</v>
      </c>
    </row>
    <row r="1012" spans="91:100">
      <c r="CM1012" s="1373"/>
      <c r="CN1012" s="1372" t="s">
        <v>4100</v>
      </c>
      <c r="CO1012" s="1372" t="s">
        <v>603</v>
      </c>
      <c r="CP1012" s="1372" t="s">
        <v>1906</v>
      </c>
      <c r="CQ1012" s="1372" t="s">
        <v>4101</v>
      </c>
      <c r="CR1012" s="1372" t="s">
        <v>4101</v>
      </c>
      <c r="CS1012" s="1372" t="s">
        <v>2485</v>
      </c>
      <c r="CT1012" s="1372" t="s">
        <v>2486</v>
      </c>
      <c r="CU1012" s="1372" t="s">
        <v>2953</v>
      </c>
      <c r="CV1012" s="1376" t="s">
        <v>2954</v>
      </c>
    </row>
    <row r="1013" spans="91:100">
      <c r="CM1013" s="1373"/>
      <c r="CN1013" s="1372" t="s">
        <v>4102</v>
      </c>
      <c r="CO1013" s="1372" t="s">
        <v>603</v>
      </c>
      <c r="CP1013" s="1372" t="s">
        <v>1906</v>
      </c>
      <c r="CQ1013" s="1372" t="s">
        <v>4103</v>
      </c>
      <c r="CR1013" s="1372" t="s">
        <v>4103</v>
      </c>
      <c r="CS1013" s="1372" t="s">
        <v>2485</v>
      </c>
      <c r="CT1013" s="1372" t="s">
        <v>2486</v>
      </c>
      <c r="CU1013" s="1372" t="s">
        <v>2953</v>
      </c>
      <c r="CV1013" s="1376" t="s">
        <v>2954</v>
      </c>
    </row>
    <row r="1014" spans="91:100">
      <c r="CM1014" s="1373"/>
      <c r="CN1014" s="1372" t="s">
        <v>4104</v>
      </c>
      <c r="CO1014" s="1372" t="s">
        <v>603</v>
      </c>
      <c r="CP1014" s="1372" t="s">
        <v>1906</v>
      </c>
      <c r="CQ1014" s="1372" t="s">
        <v>4105</v>
      </c>
      <c r="CR1014" s="1372" t="s">
        <v>4105</v>
      </c>
      <c r="CS1014" s="1372" t="s">
        <v>2485</v>
      </c>
      <c r="CT1014" s="1372" t="s">
        <v>2486</v>
      </c>
      <c r="CU1014" s="1372" t="s">
        <v>2953</v>
      </c>
      <c r="CV1014" s="1376" t="s">
        <v>2954</v>
      </c>
    </row>
    <row r="1015" spans="91:100">
      <c r="CM1015" s="1373"/>
      <c r="CN1015" s="1372" t="s">
        <v>4106</v>
      </c>
      <c r="CO1015" s="1372" t="s">
        <v>603</v>
      </c>
      <c r="CP1015" s="1372" t="s">
        <v>1906</v>
      </c>
      <c r="CQ1015" s="1372" t="s">
        <v>4107</v>
      </c>
      <c r="CR1015" s="1372" t="s">
        <v>4107</v>
      </c>
      <c r="CS1015" s="1372" t="s">
        <v>2485</v>
      </c>
      <c r="CT1015" s="1372" t="s">
        <v>2486</v>
      </c>
      <c r="CU1015" s="1372" t="s">
        <v>2953</v>
      </c>
      <c r="CV1015" s="1376" t="s">
        <v>2954</v>
      </c>
    </row>
    <row r="1016" spans="91:100">
      <c r="CM1016" s="1373"/>
      <c r="CN1016" s="1372" t="s">
        <v>4108</v>
      </c>
      <c r="CO1016" s="1372" t="s">
        <v>603</v>
      </c>
      <c r="CP1016" s="1372" t="s">
        <v>1906</v>
      </c>
      <c r="CQ1016" s="1372" t="s">
        <v>4109</v>
      </c>
      <c r="CR1016" s="1372" t="s">
        <v>4109</v>
      </c>
      <c r="CS1016" s="1372" t="s">
        <v>2485</v>
      </c>
      <c r="CT1016" s="1372" t="s">
        <v>2486</v>
      </c>
      <c r="CU1016" s="1372" t="s">
        <v>2953</v>
      </c>
      <c r="CV1016" s="1376" t="s">
        <v>2954</v>
      </c>
    </row>
    <row r="1017" spans="91:100">
      <c r="CM1017" s="1373"/>
      <c r="CN1017" s="1372" t="s">
        <v>4110</v>
      </c>
      <c r="CO1017" s="1372" t="s">
        <v>603</v>
      </c>
      <c r="CP1017" s="1372" t="s">
        <v>1906</v>
      </c>
      <c r="CQ1017" s="1372" t="s">
        <v>4111</v>
      </c>
      <c r="CR1017" s="1372" t="s">
        <v>4111</v>
      </c>
      <c r="CS1017" s="1372" t="s">
        <v>2485</v>
      </c>
      <c r="CT1017" s="1372" t="s">
        <v>2486</v>
      </c>
      <c r="CU1017" s="1372" t="s">
        <v>2953</v>
      </c>
      <c r="CV1017" s="1376" t="s">
        <v>2954</v>
      </c>
    </row>
    <row r="1018" spans="91:100">
      <c r="CM1018" s="1373"/>
      <c r="CN1018" s="1372" t="s">
        <v>4112</v>
      </c>
      <c r="CO1018" s="1372" t="s">
        <v>603</v>
      </c>
      <c r="CP1018" s="1372" t="s">
        <v>1906</v>
      </c>
      <c r="CQ1018" s="1372" t="s">
        <v>4113</v>
      </c>
      <c r="CR1018" s="1372" t="s">
        <v>4113</v>
      </c>
      <c r="CS1018" s="1372" t="s">
        <v>2485</v>
      </c>
      <c r="CT1018" s="1372" t="s">
        <v>2486</v>
      </c>
      <c r="CU1018" s="1372" t="s">
        <v>2953</v>
      </c>
      <c r="CV1018" s="1376" t="s">
        <v>2954</v>
      </c>
    </row>
    <row r="1019" spans="91:100">
      <c r="CM1019" s="1373"/>
      <c r="CN1019" s="1372" t="s">
        <v>4114</v>
      </c>
      <c r="CO1019" s="1372" t="s">
        <v>603</v>
      </c>
      <c r="CP1019" s="1372" t="s">
        <v>1906</v>
      </c>
      <c r="CQ1019" s="1372" t="s">
        <v>4115</v>
      </c>
      <c r="CR1019" s="1372" t="s">
        <v>4115</v>
      </c>
      <c r="CS1019" s="1372" t="s">
        <v>2485</v>
      </c>
      <c r="CT1019" s="1372" t="s">
        <v>2486</v>
      </c>
      <c r="CU1019" s="1372" t="s">
        <v>2953</v>
      </c>
      <c r="CV1019" s="1376" t="s">
        <v>2954</v>
      </c>
    </row>
    <row r="1020" spans="91:100">
      <c r="CM1020" s="1373"/>
      <c r="CN1020" s="1372" t="s">
        <v>4116</v>
      </c>
      <c r="CO1020" s="1372" t="s">
        <v>603</v>
      </c>
      <c r="CP1020" s="1372" t="s">
        <v>1906</v>
      </c>
      <c r="CQ1020" s="1372" t="s">
        <v>4117</v>
      </c>
      <c r="CR1020" s="1372" t="s">
        <v>4117</v>
      </c>
      <c r="CS1020" s="1372" t="s">
        <v>2485</v>
      </c>
      <c r="CT1020" s="1372" t="s">
        <v>2486</v>
      </c>
      <c r="CU1020" s="1372" t="s">
        <v>2953</v>
      </c>
      <c r="CV1020" s="1376" t="s">
        <v>2954</v>
      </c>
    </row>
    <row r="1021" spans="91:100">
      <c r="CM1021" s="1373"/>
      <c r="CN1021" s="1372" t="s">
        <v>4118</v>
      </c>
      <c r="CO1021" s="1372" t="s">
        <v>603</v>
      </c>
      <c r="CP1021" s="1372" t="s">
        <v>1906</v>
      </c>
      <c r="CQ1021" s="1372" t="s">
        <v>4119</v>
      </c>
      <c r="CR1021" s="1372" t="s">
        <v>4119</v>
      </c>
      <c r="CS1021" s="1372" t="s">
        <v>2485</v>
      </c>
      <c r="CT1021" s="1372" t="s">
        <v>2486</v>
      </c>
      <c r="CU1021" s="1372" t="s">
        <v>2953</v>
      </c>
      <c r="CV1021" s="1376" t="s">
        <v>2954</v>
      </c>
    </row>
    <row r="1022" spans="91:100">
      <c r="CM1022" s="1373"/>
      <c r="CN1022" s="1372" t="s">
        <v>4120</v>
      </c>
      <c r="CO1022" s="1372" t="s">
        <v>603</v>
      </c>
      <c r="CP1022" s="1372" t="s">
        <v>1906</v>
      </c>
      <c r="CQ1022" s="1372" t="s">
        <v>4121</v>
      </c>
      <c r="CR1022" s="1372" t="s">
        <v>4121</v>
      </c>
      <c r="CS1022" s="1372" t="s">
        <v>2485</v>
      </c>
      <c r="CT1022" s="1372" t="s">
        <v>2486</v>
      </c>
      <c r="CU1022" s="1372" t="s">
        <v>2953</v>
      </c>
      <c r="CV1022" s="1376" t="s">
        <v>2954</v>
      </c>
    </row>
    <row r="1023" spans="91:100">
      <c r="CM1023" s="1373"/>
      <c r="CN1023" s="1372" t="s">
        <v>4122</v>
      </c>
      <c r="CO1023" s="1372" t="s">
        <v>603</v>
      </c>
      <c r="CP1023" s="1372" t="s">
        <v>1906</v>
      </c>
      <c r="CQ1023" s="1372" t="s">
        <v>4123</v>
      </c>
      <c r="CR1023" s="1372" t="s">
        <v>4123</v>
      </c>
      <c r="CS1023" s="1372" t="s">
        <v>2485</v>
      </c>
      <c r="CT1023" s="1372" t="s">
        <v>2486</v>
      </c>
      <c r="CU1023" s="1372" t="s">
        <v>2953</v>
      </c>
      <c r="CV1023" s="1376" t="s">
        <v>2954</v>
      </c>
    </row>
    <row r="1024" spans="91:100">
      <c r="CM1024" s="1373"/>
      <c r="CN1024" s="1372" t="s">
        <v>4124</v>
      </c>
      <c r="CO1024" s="1372" t="s">
        <v>603</v>
      </c>
      <c r="CP1024" s="1372" t="s">
        <v>1906</v>
      </c>
      <c r="CQ1024" s="1372" t="s">
        <v>4125</v>
      </c>
      <c r="CR1024" s="1372" t="s">
        <v>4125</v>
      </c>
      <c r="CS1024" s="1372" t="s">
        <v>2485</v>
      </c>
      <c r="CT1024" s="1372" t="s">
        <v>2486</v>
      </c>
      <c r="CU1024" s="1372" t="s">
        <v>2953</v>
      </c>
      <c r="CV1024" s="1376" t="s">
        <v>2954</v>
      </c>
    </row>
    <row r="1025" spans="91:100">
      <c r="CM1025" s="1373"/>
      <c r="CN1025" s="1372" t="s">
        <v>4126</v>
      </c>
      <c r="CO1025" s="1372" t="s">
        <v>603</v>
      </c>
      <c r="CP1025" s="1372" t="s">
        <v>1906</v>
      </c>
      <c r="CQ1025" s="1372" t="s">
        <v>4127</v>
      </c>
      <c r="CR1025" s="1372" t="s">
        <v>4127</v>
      </c>
      <c r="CS1025" s="1372" t="s">
        <v>2485</v>
      </c>
      <c r="CT1025" s="1372" t="s">
        <v>2486</v>
      </c>
      <c r="CU1025" s="1372" t="s">
        <v>2953</v>
      </c>
      <c r="CV1025" s="1376" t="s">
        <v>2954</v>
      </c>
    </row>
    <row r="1026" spans="91:100">
      <c r="CM1026" s="1373"/>
      <c r="CN1026" s="1372" t="s">
        <v>4128</v>
      </c>
      <c r="CO1026" s="1372" t="s">
        <v>603</v>
      </c>
      <c r="CP1026" s="1372" t="s">
        <v>1906</v>
      </c>
      <c r="CQ1026" s="1372" t="s">
        <v>4129</v>
      </c>
      <c r="CR1026" s="1372" t="s">
        <v>4129</v>
      </c>
      <c r="CS1026" s="1372" t="s">
        <v>2485</v>
      </c>
      <c r="CT1026" s="1372" t="s">
        <v>2486</v>
      </c>
      <c r="CU1026" s="1372" t="s">
        <v>2953</v>
      </c>
      <c r="CV1026" s="1376" t="s">
        <v>2954</v>
      </c>
    </row>
    <row r="1027" spans="91:100">
      <c r="CM1027" s="1373"/>
      <c r="CN1027" s="1372" t="s">
        <v>4130</v>
      </c>
      <c r="CO1027" s="1372" t="s">
        <v>603</v>
      </c>
      <c r="CP1027" s="1372" t="s">
        <v>1906</v>
      </c>
      <c r="CQ1027" s="1372" t="s">
        <v>4131</v>
      </c>
      <c r="CR1027" s="1372" t="s">
        <v>4131</v>
      </c>
      <c r="CS1027" s="1372" t="s">
        <v>2485</v>
      </c>
      <c r="CT1027" s="1372" t="s">
        <v>2486</v>
      </c>
      <c r="CU1027" s="1372" t="s">
        <v>2953</v>
      </c>
      <c r="CV1027" s="1376" t="s">
        <v>2954</v>
      </c>
    </row>
    <row r="1028" spans="91:100">
      <c r="CM1028" s="1373"/>
      <c r="CN1028" s="1372" t="s">
        <v>4132</v>
      </c>
      <c r="CO1028" s="1372" t="s">
        <v>603</v>
      </c>
      <c r="CP1028" s="1372" t="s">
        <v>1906</v>
      </c>
      <c r="CQ1028" s="1372" t="s">
        <v>4133</v>
      </c>
      <c r="CR1028" s="1372" t="s">
        <v>4133</v>
      </c>
      <c r="CS1028" s="1372" t="s">
        <v>2485</v>
      </c>
      <c r="CT1028" s="1372" t="s">
        <v>2486</v>
      </c>
      <c r="CU1028" s="1372" t="s">
        <v>2953</v>
      </c>
      <c r="CV1028" s="1376" t="s">
        <v>2954</v>
      </c>
    </row>
    <row r="1029" spans="91:100">
      <c r="CM1029" s="1373"/>
      <c r="CN1029" s="1372" t="s">
        <v>4134</v>
      </c>
      <c r="CO1029" s="1372" t="s">
        <v>603</v>
      </c>
      <c r="CP1029" s="1372" t="s">
        <v>1906</v>
      </c>
      <c r="CQ1029" s="1372" t="s">
        <v>4135</v>
      </c>
      <c r="CR1029" s="1372" t="s">
        <v>4135</v>
      </c>
      <c r="CS1029" s="1372" t="s">
        <v>2485</v>
      </c>
      <c r="CT1029" s="1372" t="s">
        <v>2486</v>
      </c>
      <c r="CU1029" s="1372" t="s">
        <v>2953</v>
      </c>
      <c r="CV1029" s="1376" t="s">
        <v>2954</v>
      </c>
    </row>
    <row r="1030" spans="91:100">
      <c r="CM1030" s="1373"/>
      <c r="CN1030" s="1372" t="s">
        <v>4136</v>
      </c>
      <c r="CO1030" s="1372" t="s">
        <v>603</v>
      </c>
      <c r="CP1030" s="1372" t="s">
        <v>1906</v>
      </c>
      <c r="CQ1030" s="1372" t="s">
        <v>4137</v>
      </c>
      <c r="CR1030" s="1372" t="s">
        <v>4137</v>
      </c>
      <c r="CS1030" s="1372" t="s">
        <v>2485</v>
      </c>
      <c r="CT1030" s="1372" t="s">
        <v>2486</v>
      </c>
      <c r="CU1030" s="1372" t="s">
        <v>2953</v>
      </c>
      <c r="CV1030" s="1376" t="s">
        <v>2954</v>
      </c>
    </row>
    <row r="1031" spans="91:100">
      <c r="CM1031" s="1373"/>
      <c r="CN1031" s="1372" t="s">
        <v>4138</v>
      </c>
      <c r="CO1031" s="1372" t="s">
        <v>603</v>
      </c>
      <c r="CP1031" s="1372" t="s">
        <v>1906</v>
      </c>
      <c r="CQ1031" s="1372" t="s">
        <v>4139</v>
      </c>
      <c r="CR1031" s="1372" t="s">
        <v>4139</v>
      </c>
      <c r="CS1031" s="1372" t="s">
        <v>2485</v>
      </c>
      <c r="CT1031" s="1372" t="s">
        <v>2486</v>
      </c>
      <c r="CU1031" s="1372" t="s">
        <v>2953</v>
      </c>
      <c r="CV1031" s="1376" t="s">
        <v>2954</v>
      </c>
    </row>
    <row r="1032" spans="91:100">
      <c r="CM1032" s="1373"/>
      <c r="CN1032" s="1372" t="s">
        <v>4140</v>
      </c>
      <c r="CO1032" s="1372" t="s">
        <v>603</v>
      </c>
      <c r="CP1032" s="1372" t="s">
        <v>1906</v>
      </c>
      <c r="CQ1032" s="1372" t="s">
        <v>4141</v>
      </c>
      <c r="CR1032" s="1372" t="s">
        <v>4141</v>
      </c>
      <c r="CS1032" s="1372" t="s">
        <v>2485</v>
      </c>
      <c r="CT1032" s="1372" t="s">
        <v>2486</v>
      </c>
      <c r="CU1032" s="1372" t="s">
        <v>2953</v>
      </c>
      <c r="CV1032" s="1376" t="s">
        <v>2954</v>
      </c>
    </row>
    <row r="1033" spans="91:100">
      <c r="CM1033" s="1373"/>
      <c r="CN1033" s="1372" t="s">
        <v>4142</v>
      </c>
      <c r="CO1033" s="1372" t="s">
        <v>603</v>
      </c>
      <c r="CP1033" s="1372" t="s">
        <v>1906</v>
      </c>
      <c r="CQ1033" s="1372" t="s">
        <v>4143</v>
      </c>
      <c r="CR1033" s="1372" t="s">
        <v>4143</v>
      </c>
      <c r="CS1033" s="1372" t="s">
        <v>2485</v>
      </c>
      <c r="CT1033" s="1372" t="s">
        <v>2486</v>
      </c>
      <c r="CU1033" s="1372" t="s">
        <v>2953</v>
      </c>
      <c r="CV1033" s="1376" t="s">
        <v>2954</v>
      </c>
    </row>
    <row r="1034" spans="91:100">
      <c r="CM1034" s="1373"/>
      <c r="CN1034" s="1372" t="s">
        <v>4144</v>
      </c>
      <c r="CO1034" s="1372" t="s">
        <v>603</v>
      </c>
      <c r="CP1034" s="1372" t="s">
        <v>1906</v>
      </c>
      <c r="CQ1034" s="1372" t="s">
        <v>4145</v>
      </c>
      <c r="CR1034" s="1372" t="s">
        <v>4145</v>
      </c>
      <c r="CS1034" s="1372" t="s">
        <v>2485</v>
      </c>
      <c r="CT1034" s="1372" t="s">
        <v>2486</v>
      </c>
      <c r="CU1034" s="1372" t="s">
        <v>2953</v>
      </c>
      <c r="CV1034" s="1376" t="s">
        <v>2954</v>
      </c>
    </row>
    <row r="1035" spans="91:100">
      <c r="CM1035" s="1373"/>
      <c r="CN1035" s="1372" t="s">
        <v>4146</v>
      </c>
      <c r="CO1035" s="1372" t="s">
        <v>603</v>
      </c>
      <c r="CP1035" s="1372" t="s">
        <v>1906</v>
      </c>
      <c r="CQ1035" s="1372" t="s">
        <v>4147</v>
      </c>
      <c r="CR1035" s="1372" t="s">
        <v>4147</v>
      </c>
      <c r="CS1035" s="1372" t="s">
        <v>2485</v>
      </c>
      <c r="CT1035" s="1372" t="s">
        <v>2486</v>
      </c>
      <c r="CU1035" s="1372" t="s">
        <v>2953</v>
      </c>
      <c r="CV1035" s="1376" t="s">
        <v>2954</v>
      </c>
    </row>
    <row r="1036" spans="91:100">
      <c r="CM1036" s="1373"/>
      <c r="CN1036" s="1372" t="s">
        <v>4148</v>
      </c>
      <c r="CO1036" s="1372" t="s">
        <v>603</v>
      </c>
      <c r="CP1036" s="1372" t="s">
        <v>1906</v>
      </c>
      <c r="CQ1036" s="1372" t="s">
        <v>4149</v>
      </c>
      <c r="CR1036" s="1372" t="s">
        <v>4149</v>
      </c>
      <c r="CS1036" s="1372" t="s">
        <v>2485</v>
      </c>
      <c r="CT1036" s="1372" t="s">
        <v>2486</v>
      </c>
      <c r="CU1036" s="1372" t="s">
        <v>2953</v>
      </c>
      <c r="CV1036" s="1376" t="s">
        <v>2954</v>
      </c>
    </row>
    <row r="1037" spans="91:100">
      <c r="CM1037" s="1373"/>
      <c r="CN1037" s="1372" t="s">
        <v>4150</v>
      </c>
      <c r="CO1037" s="1372" t="s">
        <v>603</v>
      </c>
      <c r="CP1037" s="1372" t="s">
        <v>1906</v>
      </c>
      <c r="CQ1037" s="1372" t="s">
        <v>4151</v>
      </c>
      <c r="CR1037" s="1372" t="s">
        <v>4151</v>
      </c>
      <c r="CS1037" s="1372" t="s">
        <v>2485</v>
      </c>
      <c r="CT1037" s="1372" t="s">
        <v>2486</v>
      </c>
      <c r="CU1037" s="1372" t="s">
        <v>2953</v>
      </c>
      <c r="CV1037" s="1376" t="s">
        <v>2954</v>
      </c>
    </row>
    <row r="1038" spans="91:100">
      <c r="CM1038" s="1373"/>
      <c r="CN1038" s="1372" t="s">
        <v>4152</v>
      </c>
      <c r="CO1038" s="1372" t="s">
        <v>603</v>
      </c>
      <c r="CP1038" s="1372" t="s">
        <v>1906</v>
      </c>
      <c r="CQ1038" s="1372" t="s">
        <v>4153</v>
      </c>
      <c r="CR1038" s="1372" t="s">
        <v>4153</v>
      </c>
      <c r="CS1038" s="1372" t="s">
        <v>2485</v>
      </c>
      <c r="CT1038" s="1372" t="s">
        <v>2486</v>
      </c>
      <c r="CU1038" s="1372" t="s">
        <v>2953</v>
      </c>
      <c r="CV1038" s="1376" t="s">
        <v>2954</v>
      </c>
    </row>
    <row r="1039" spans="91:100">
      <c r="CM1039" s="1373"/>
      <c r="CN1039" s="1372" t="s">
        <v>4154</v>
      </c>
      <c r="CO1039" s="1372" t="s">
        <v>603</v>
      </c>
      <c r="CP1039" s="1372" t="s">
        <v>1906</v>
      </c>
      <c r="CQ1039" s="1372" t="s">
        <v>4155</v>
      </c>
      <c r="CR1039" s="1372" t="s">
        <v>4155</v>
      </c>
      <c r="CS1039" s="1372" t="s">
        <v>2485</v>
      </c>
      <c r="CT1039" s="1372" t="s">
        <v>2486</v>
      </c>
      <c r="CU1039" s="1372" t="s">
        <v>2953</v>
      </c>
      <c r="CV1039" s="1376" t="s">
        <v>2954</v>
      </c>
    </row>
    <row r="1040" spans="91:100">
      <c r="CM1040" s="1373"/>
      <c r="CN1040" s="1372" t="s">
        <v>4156</v>
      </c>
      <c r="CO1040" s="1372" t="s">
        <v>603</v>
      </c>
      <c r="CP1040" s="1372" t="s">
        <v>1906</v>
      </c>
      <c r="CQ1040" s="1372" t="s">
        <v>4157</v>
      </c>
      <c r="CR1040" s="1372" t="s">
        <v>4157</v>
      </c>
      <c r="CS1040" s="1372" t="s">
        <v>2485</v>
      </c>
      <c r="CT1040" s="1372" t="s">
        <v>2486</v>
      </c>
      <c r="CU1040" s="1372" t="s">
        <v>2953</v>
      </c>
      <c r="CV1040" s="1376" t="s">
        <v>2954</v>
      </c>
    </row>
    <row r="1041" spans="91:100">
      <c r="CM1041" s="1373"/>
      <c r="CN1041" s="1372" t="s">
        <v>4158</v>
      </c>
      <c r="CO1041" s="1372" t="s">
        <v>603</v>
      </c>
      <c r="CP1041" s="1372" t="s">
        <v>1906</v>
      </c>
      <c r="CQ1041" s="1372" t="s">
        <v>4159</v>
      </c>
      <c r="CR1041" s="1372" t="s">
        <v>4159</v>
      </c>
      <c r="CS1041" s="1372" t="s">
        <v>2485</v>
      </c>
      <c r="CT1041" s="1372" t="s">
        <v>2486</v>
      </c>
      <c r="CU1041" s="1372" t="s">
        <v>2953</v>
      </c>
      <c r="CV1041" s="1376" t="s">
        <v>2954</v>
      </c>
    </row>
    <row r="1042" spans="91:100">
      <c r="CM1042" s="1373"/>
      <c r="CN1042" s="1372" t="s">
        <v>4160</v>
      </c>
      <c r="CO1042" s="1372" t="s">
        <v>603</v>
      </c>
      <c r="CP1042" s="1372" t="s">
        <v>1906</v>
      </c>
      <c r="CQ1042" s="1372" t="s">
        <v>4161</v>
      </c>
      <c r="CR1042" s="1372" t="s">
        <v>4161</v>
      </c>
      <c r="CS1042" s="1372" t="s">
        <v>2485</v>
      </c>
      <c r="CT1042" s="1372" t="s">
        <v>2486</v>
      </c>
      <c r="CU1042" s="1372" t="s">
        <v>2953</v>
      </c>
      <c r="CV1042" s="1376" t="s">
        <v>2954</v>
      </c>
    </row>
    <row r="1043" spans="91:100">
      <c r="CM1043" s="1373"/>
      <c r="CN1043" s="1372" t="s">
        <v>4162</v>
      </c>
      <c r="CO1043" s="1372" t="s">
        <v>603</v>
      </c>
      <c r="CP1043" s="1372" t="s">
        <v>1906</v>
      </c>
      <c r="CQ1043" s="1372" t="s">
        <v>4163</v>
      </c>
      <c r="CR1043" s="1372" t="s">
        <v>4163</v>
      </c>
      <c r="CS1043" s="1372" t="s">
        <v>2485</v>
      </c>
      <c r="CT1043" s="1372" t="s">
        <v>2486</v>
      </c>
      <c r="CU1043" s="1372" t="s">
        <v>2953</v>
      </c>
      <c r="CV1043" s="1376" t="s">
        <v>2954</v>
      </c>
    </row>
    <row r="1044" spans="91:100">
      <c r="CM1044" s="1373"/>
      <c r="CN1044" s="1372" t="s">
        <v>4164</v>
      </c>
      <c r="CO1044" s="1372" t="s">
        <v>603</v>
      </c>
      <c r="CP1044" s="1372" t="s">
        <v>1906</v>
      </c>
      <c r="CQ1044" s="1372" t="s">
        <v>4165</v>
      </c>
      <c r="CR1044" s="1372" t="s">
        <v>4165</v>
      </c>
      <c r="CS1044" s="1372" t="s">
        <v>2485</v>
      </c>
      <c r="CT1044" s="1372" t="s">
        <v>2486</v>
      </c>
      <c r="CU1044" s="1372" t="s">
        <v>2953</v>
      </c>
      <c r="CV1044" s="1376" t="s">
        <v>2954</v>
      </c>
    </row>
    <row r="1045" spans="91:100">
      <c r="CM1045" s="1373"/>
      <c r="CN1045" s="1372" t="s">
        <v>4166</v>
      </c>
      <c r="CO1045" s="1372" t="s">
        <v>603</v>
      </c>
      <c r="CP1045" s="1372" t="s">
        <v>1906</v>
      </c>
      <c r="CQ1045" s="1372" t="s">
        <v>4167</v>
      </c>
      <c r="CR1045" s="1372" t="s">
        <v>4167</v>
      </c>
      <c r="CS1045" s="1372" t="s">
        <v>2485</v>
      </c>
      <c r="CT1045" s="1372" t="s">
        <v>2486</v>
      </c>
      <c r="CU1045" s="1372" t="s">
        <v>2953</v>
      </c>
      <c r="CV1045" s="1376" t="s">
        <v>2954</v>
      </c>
    </row>
    <row r="1046" spans="91:100">
      <c r="CM1046" s="1373"/>
      <c r="CN1046" s="1372" t="s">
        <v>4168</v>
      </c>
      <c r="CO1046" s="1372" t="s">
        <v>603</v>
      </c>
      <c r="CP1046" s="1372" t="s">
        <v>1906</v>
      </c>
      <c r="CQ1046" s="1372" t="s">
        <v>4169</v>
      </c>
      <c r="CR1046" s="1372" t="s">
        <v>4169</v>
      </c>
      <c r="CS1046" s="1372" t="s">
        <v>2485</v>
      </c>
      <c r="CT1046" s="1372" t="s">
        <v>2486</v>
      </c>
      <c r="CU1046" s="1372" t="s">
        <v>2953</v>
      </c>
      <c r="CV1046" s="1376" t="s">
        <v>2954</v>
      </c>
    </row>
    <row r="1047" spans="91:100">
      <c r="CM1047" s="1373"/>
      <c r="CN1047" s="1372" t="s">
        <v>4170</v>
      </c>
      <c r="CO1047" s="1372" t="s">
        <v>603</v>
      </c>
      <c r="CP1047" s="1372" t="s">
        <v>1906</v>
      </c>
      <c r="CQ1047" s="1372" t="s">
        <v>4171</v>
      </c>
      <c r="CR1047" s="1372" t="s">
        <v>4171</v>
      </c>
      <c r="CS1047" s="1372" t="s">
        <v>2485</v>
      </c>
      <c r="CT1047" s="1372" t="s">
        <v>2486</v>
      </c>
      <c r="CU1047" s="1372" t="s">
        <v>2953</v>
      </c>
      <c r="CV1047" s="1376" t="s">
        <v>2954</v>
      </c>
    </row>
    <row r="1048" spans="91:100">
      <c r="CM1048" s="1373"/>
      <c r="CN1048" s="1372" t="s">
        <v>4172</v>
      </c>
      <c r="CO1048" s="1372" t="s">
        <v>603</v>
      </c>
      <c r="CP1048" s="1372" t="s">
        <v>1906</v>
      </c>
      <c r="CQ1048" s="1372" t="s">
        <v>4173</v>
      </c>
      <c r="CR1048" s="1372" t="s">
        <v>4173</v>
      </c>
      <c r="CS1048" s="1372" t="s">
        <v>2485</v>
      </c>
      <c r="CT1048" s="1372" t="s">
        <v>2486</v>
      </c>
      <c r="CU1048" s="1372" t="s">
        <v>2953</v>
      </c>
      <c r="CV1048" s="1376" t="s">
        <v>2954</v>
      </c>
    </row>
    <row r="1049" spans="91:100">
      <c r="CM1049" s="1373"/>
      <c r="CN1049" s="1372" t="s">
        <v>4174</v>
      </c>
      <c r="CO1049" s="1372" t="s">
        <v>603</v>
      </c>
      <c r="CP1049" s="1372" t="s">
        <v>1906</v>
      </c>
      <c r="CQ1049" s="1372" t="s">
        <v>4175</v>
      </c>
      <c r="CR1049" s="1372" t="s">
        <v>4175</v>
      </c>
      <c r="CS1049" s="1372" t="s">
        <v>2485</v>
      </c>
      <c r="CT1049" s="1372" t="s">
        <v>2486</v>
      </c>
      <c r="CU1049" s="1372" t="s">
        <v>2953</v>
      </c>
      <c r="CV1049" s="1376" t="s">
        <v>2954</v>
      </c>
    </row>
    <row r="1050" spans="91:100">
      <c r="CM1050" s="1373"/>
      <c r="CN1050" s="1372" t="s">
        <v>4176</v>
      </c>
      <c r="CO1050" s="1372" t="s">
        <v>603</v>
      </c>
      <c r="CP1050" s="1372" t="s">
        <v>1906</v>
      </c>
      <c r="CQ1050" s="1372" t="s">
        <v>4177</v>
      </c>
      <c r="CR1050" s="1372" t="s">
        <v>4177</v>
      </c>
      <c r="CS1050" s="1372" t="s">
        <v>2485</v>
      </c>
      <c r="CT1050" s="1372" t="s">
        <v>2486</v>
      </c>
      <c r="CU1050" s="1372" t="s">
        <v>2953</v>
      </c>
      <c r="CV1050" s="1376" t="s">
        <v>2954</v>
      </c>
    </row>
    <row r="1051" spans="91:100">
      <c r="CM1051" s="1373"/>
      <c r="CN1051" s="1372" t="s">
        <v>4178</v>
      </c>
      <c r="CO1051" s="1372" t="s">
        <v>603</v>
      </c>
      <c r="CP1051" s="1372" t="s">
        <v>1906</v>
      </c>
      <c r="CQ1051" s="1372" t="s">
        <v>4179</v>
      </c>
      <c r="CR1051" s="1372" t="s">
        <v>4179</v>
      </c>
      <c r="CS1051" s="1372" t="s">
        <v>2485</v>
      </c>
      <c r="CT1051" s="1372" t="s">
        <v>2486</v>
      </c>
      <c r="CU1051" s="1372" t="s">
        <v>2953</v>
      </c>
      <c r="CV1051" s="1376" t="s">
        <v>2954</v>
      </c>
    </row>
    <row r="1052" spans="91:100">
      <c r="CM1052" s="1373"/>
      <c r="CN1052" s="1372" t="s">
        <v>4180</v>
      </c>
      <c r="CO1052" s="1372" t="s">
        <v>603</v>
      </c>
      <c r="CP1052" s="1372" t="s">
        <v>1906</v>
      </c>
      <c r="CQ1052" s="1372" t="s">
        <v>4181</v>
      </c>
      <c r="CR1052" s="1372" t="s">
        <v>4181</v>
      </c>
      <c r="CS1052" s="1372" t="s">
        <v>2485</v>
      </c>
      <c r="CT1052" s="1372" t="s">
        <v>2486</v>
      </c>
      <c r="CU1052" s="1372" t="s">
        <v>2953</v>
      </c>
      <c r="CV1052" s="1376" t="s">
        <v>2954</v>
      </c>
    </row>
    <row r="1053" spans="91:100">
      <c r="CM1053" s="1373"/>
      <c r="CN1053" s="1372" t="s">
        <v>4182</v>
      </c>
      <c r="CO1053" s="1372" t="s">
        <v>603</v>
      </c>
      <c r="CP1053" s="1372" t="s">
        <v>1906</v>
      </c>
      <c r="CQ1053" s="1372" t="s">
        <v>4183</v>
      </c>
      <c r="CR1053" s="1372" t="s">
        <v>4183</v>
      </c>
      <c r="CS1053" s="1372" t="s">
        <v>2485</v>
      </c>
      <c r="CT1053" s="1372" t="s">
        <v>2486</v>
      </c>
      <c r="CU1053" s="1372" t="s">
        <v>2953</v>
      </c>
      <c r="CV1053" s="1376" t="s">
        <v>2954</v>
      </c>
    </row>
    <row r="1054" spans="91:100">
      <c r="CM1054" s="1373"/>
      <c r="CN1054" s="1372" t="s">
        <v>4184</v>
      </c>
      <c r="CO1054" s="1372" t="s">
        <v>603</v>
      </c>
      <c r="CP1054" s="1372" t="s">
        <v>1906</v>
      </c>
      <c r="CQ1054" s="1372" t="s">
        <v>4185</v>
      </c>
      <c r="CR1054" s="1372" t="s">
        <v>4185</v>
      </c>
      <c r="CS1054" s="1372" t="s">
        <v>2485</v>
      </c>
      <c r="CT1054" s="1372" t="s">
        <v>2486</v>
      </c>
      <c r="CU1054" s="1372" t="s">
        <v>2953</v>
      </c>
      <c r="CV1054" s="1376" t="s">
        <v>2954</v>
      </c>
    </row>
    <row r="1055" spans="91:100">
      <c r="CM1055" s="1373"/>
      <c r="CN1055" s="1372" t="s">
        <v>4186</v>
      </c>
      <c r="CO1055" s="1372" t="s">
        <v>603</v>
      </c>
      <c r="CP1055" s="1372" t="s">
        <v>1906</v>
      </c>
      <c r="CQ1055" s="1372" t="s">
        <v>4187</v>
      </c>
      <c r="CR1055" s="1372" t="s">
        <v>4187</v>
      </c>
      <c r="CS1055" s="1372" t="s">
        <v>2485</v>
      </c>
      <c r="CT1055" s="1372" t="s">
        <v>2486</v>
      </c>
      <c r="CU1055" s="1372" t="s">
        <v>2953</v>
      </c>
      <c r="CV1055" s="1376" t="s">
        <v>2954</v>
      </c>
    </row>
    <row r="1056" spans="91:100">
      <c r="CM1056" s="1373"/>
      <c r="CN1056" s="1372" t="s">
        <v>4188</v>
      </c>
      <c r="CO1056" s="1372" t="s">
        <v>603</v>
      </c>
      <c r="CP1056" s="1372" t="s">
        <v>1906</v>
      </c>
      <c r="CQ1056" s="1372" t="s">
        <v>4189</v>
      </c>
      <c r="CR1056" s="1372" t="s">
        <v>4189</v>
      </c>
      <c r="CS1056" s="1372" t="s">
        <v>2485</v>
      </c>
      <c r="CT1056" s="1372" t="s">
        <v>2486</v>
      </c>
      <c r="CU1056" s="1372" t="s">
        <v>2953</v>
      </c>
      <c r="CV1056" s="1376" t="s">
        <v>2954</v>
      </c>
    </row>
    <row r="1057" spans="91:100">
      <c r="CM1057" s="1373"/>
      <c r="CN1057" s="1372" t="s">
        <v>4190</v>
      </c>
      <c r="CO1057" s="1372" t="s">
        <v>603</v>
      </c>
      <c r="CP1057" s="1372" t="s">
        <v>1906</v>
      </c>
      <c r="CQ1057" s="1372" t="s">
        <v>4191</v>
      </c>
      <c r="CR1057" s="1372" t="s">
        <v>4191</v>
      </c>
      <c r="CS1057" s="1372" t="s">
        <v>2485</v>
      </c>
      <c r="CT1057" s="1372" t="s">
        <v>2486</v>
      </c>
      <c r="CU1057" s="1372" t="s">
        <v>2953</v>
      </c>
      <c r="CV1057" s="1376" t="s">
        <v>2954</v>
      </c>
    </row>
    <row r="1058" spans="91:100">
      <c r="CM1058" s="1373"/>
      <c r="CN1058" s="1372" t="s">
        <v>4192</v>
      </c>
      <c r="CO1058" s="1372" t="s">
        <v>603</v>
      </c>
      <c r="CP1058" s="1372" t="s">
        <v>1906</v>
      </c>
      <c r="CQ1058" s="1372" t="s">
        <v>4193</v>
      </c>
      <c r="CR1058" s="1372" t="s">
        <v>4193</v>
      </c>
      <c r="CS1058" s="1372" t="s">
        <v>2485</v>
      </c>
      <c r="CT1058" s="1372" t="s">
        <v>2486</v>
      </c>
      <c r="CU1058" s="1372" t="s">
        <v>2953</v>
      </c>
      <c r="CV1058" s="1376" t="s">
        <v>2954</v>
      </c>
    </row>
    <row r="1059" spans="91:100">
      <c r="CM1059" s="1373"/>
      <c r="CN1059" s="1372" t="s">
        <v>4194</v>
      </c>
      <c r="CO1059" s="1372" t="s">
        <v>603</v>
      </c>
      <c r="CP1059" s="1372" t="s">
        <v>1906</v>
      </c>
      <c r="CQ1059" s="1372" t="s">
        <v>4195</v>
      </c>
      <c r="CR1059" s="1372" t="s">
        <v>4195</v>
      </c>
      <c r="CS1059" s="1372" t="s">
        <v>2485</v>
      </c>
      <c r="CT1059" s="1372" t="s">
        <v>2486</v>
      </c>
      <c r="CU1059" s="1372" t="s">
        <v>2953</v>
      </c>
      <c r="CV1059" s="1376" t="s">
        <v>2954</v>
      </c>
    </row>
    <row r="1060" spans="91:100">
      <c r="CM1060" s="1373"/>
      <c r="CN1060" s="1372" t="s">
        <v>4196</v>
      </c>
      <c r="CO1060" s="1372" t="s">
        <v>603</v>
      </c>
      <c r="CP1060" s="1372" t="s">
        <v>1906</v>
      </c>
      <c r="CQ1060" s="1372" t="s">
        <v>4197</v>
      </c>
      <c r="CR1060" s="1372" t="s">
        <v>4197</v>
      </c>
      <c r="CS1060" s="1372" t="s">
        <v>2485</v>
      </c>
      <c r="CT1060" s="1372" t="s">
        <v>2486</v>
      </c>
      <c r="CU1060" s="1372" t="s">
        <v>2953</v>
      </c>
      <c r="CV1060" s="1376" t="s">
        <v>2954</v>
      </c>
    </row>
    <row r="1061" spans="91:100">
      <c r="CM1061" s="1373"/>
      <c r="CN1061" s="1372" t="s">
        <v>4198</v>
      </c>
      <c r="CO1061" s="1372" t="s">
        <v>603</v>
      </c>
      <c r="CP1061" s="1372" t="s">
        <v>1906</v>
      </c>
      <c r="CQ1061" s="1372" t="s">
        <v>4199</v>
      </c>
      <c r="CR1061" s="1372" t="s">
        <v>4199</v>
      </c>
      <c r="CS1061" s="1372" t="s">
        <v>2485</v>
      </c>
      <c r="CT1061" s="1372" t="s">
        <v>2486</v>
      </c>
      <c r="CU1061" s="1372" t="s">
        <v>2953</v>
      </c>
      <c r="CV1061" s="1376" t="s">
        <v>2954</v>
      </c>
    </row>
    <row r="1062" spans="91:100">
      <c r="CM1062" s="1373"/>
      <c r="CN1062" s="1372" t="s">
        <v>4200</v>
      </c>
      <c r="CO1062" s="1372" t="s">
        <v>603</v>
      </c>
      <c r="CP1062" s="1372" t="s">
        <v>1906</v>
      </c>
      <c r="CQ1062" s="1372" t="s">
        <v>4201</v>
      </c>
      <c r="CR1062" s="1372" t="s">
        <v>4201</v>
      </c>
      <c r="CS1062" s="1372" t="s">
        <v>2485</v>
      </c>
      <c r="CT1062" s="1372" t="s">
        <v>2486</v>
      </c>
      <c r="CU1062" s="1372" t="s">
        <v>2953</v>
      </c>
      <c r="CV1062" s="1376" t="s">
        <v>2954</v>
      </c>
    </row>
    <row r="1063" spans="91:100">
      <c r="CM1063" s="1373"/>
      <c r="CN1063" s="1372" t="s">
        <v>4202</v>
      </c>
      <c r="CO1063" s="1372" t="s">
        <v>603</v>
      </c>
      <c r="CP1063" s="1372" t="s">
        <v>1906</v>
      </c>
      <c r="CQ1063" s="1372" t="s">
        <v>4203</v>
      </c>
      <c r="CR1063" s="1372" t="s">
        <v>4203</v>
      </c>
      <c r="CS1063" s="1372" t="s">
        <v>2485</v>
      </c>
      <c r="CT1063" s="1372" t="s">
        <v>2486</v>
      </c>
      <c r="CU1063" s="1372" t="s">
        <v>2953</v>
      </c>
      <c r="CV1063" s="1376" t="s">
        <v>2954</v>
      </c>
    </row>
    <row r="1064" spans="91:100">
      <c r="CM1064" s="1373"/>
      <c r="CN1064" s="1372" t="s">
        <v>4204</v>
      </c>
      <c r="CO1064" s="1372" t="s">
        <v>603</v>
      </c>
      <c r="CP1064" s="1372" t="s">
        <v>1906</v>
      </c>
      <c r="CQ1064" s="1372" t="s">
        <v>4205</v>
      </c>
      <c r="CR1064" s="1372" t="s">
        <v>4205</v>
      </c>
      <c r="CS1064" s="1372" t="s">
        <v>2485</v>
      </c>
      <c r="CT1064" s="1372" t="s">
        <v>2486</v>
      </c>
      <c r="CU1064" s="1372" t="s">
        <v>2953</v>
      </c>
      <c r="CV1064" s="1376" t="s">
        <v>2954</v>
      </c>
    </row>
    <row r="1065" spans="91:100">
      <c r="CM1065" s="1373"/>
      <c r="CN1065" s="1372" t="s">
        <v>4206</v>
      </c>
      <c r="CO1065" s="1372" t="s">
        <v>603</v>
      </c>
      <c r="CP1065" s="1372" t="s">
        <v>1906</v>
      </c>
      <c r="CQ1065" s="1372" t="s">
        <v>4207</v>
      </c>
      <c r="CR1065" s="1372" t="s">
        <v>4207</v>
      </c>
      <c r="CS1065" s="1372" t="s">
        <v>2485</v>
      </c>
      <c r="CT1065" s="1372" t="s">
        <v>2486</v>
      </c>
      <c r="CU1065" s="1372" t="s">
        <v>2953</v>
      </c>
      <c r="CV1065" s="1376" t="s">
        <v>2954</v>
      </c>
    </row>
    <row r="1066" spans="91:100">
      <c r="CM1066" s="1373"/>
      <c r="CN1066" s="1372" t="s">
        <v>4208</v>
      </c>
      <c r="CO1066" s="1372" t="s">
        <v>603</v>
      </c>
      <c r="CP1066" s="1372" t="s">
        <v>1906</v>
      </c>
      <c r="CQ1066" s="1372" t="s">
        <v>4209</v>
      </c>
      <c r="CR1066" s="1372" t="s">
        <v>4209</v>
      </c>
      <c r="CS1066" s="1372" t="s">
        <v>2485</v>
      </c>
      <c r="CT1066" s="1372" t="s">
        <v>2486</v>
      </c>
      <c r="CU1066" s="1372" t="s">
        <v>2953</v>
      </c>
      <c r="CV1066" s="1376" t="s">
        <v>2954</v>
      </c>
    </row>
    <row r="1067" spans="91:100">
      <c r="CM1067" s="1373"/>
      <c r="CN1067" s="1372" t="s">
        <v>4210</v>
      </c>
      <c r="CO1067" s="1372" t="s">
        <v>603</v>
      </c>
      <c r="CP1067" s="1372" t="s">
        <v>1906</v>
      </c>
      <c r="CQ1067" s="1372" t="s">
        <v>4211</v>
      </c>
      <c r="CR1067" s="1372" t="s">
        <v>4211</v>
      </c>
      <c r="CS1067" s="1372" t="s">
        <v>2485</v>
      </c>
      <c r="CT1067" s="1372" t="s">
        <v>2486</v>
      </c>
      <c r="CU1067" s="1372" t="s">
        <v>2953</v>
      </c>
      <c r="CV1067" s="1376" t="s">
        <v>2954</v>
      </c>
    </row>
    <row r="1068" spans="91:100">
      <c r="CM1068" s="1373"/>
      <c r="CN1068" s="1372" t="s">
        <v>4212</v>
      </c>
      <c r="CO1068" s="1372" t="s">
        <v>603</v>
      </c>
      <c r="CP1068" s="1372" t="s">
        <v>1906</v>
      </c>
      <c r="CQ1068" s="1372" t="s">
        <v>4213</v>
      </c>
      <c r="CR1068" s="1372" t="s">
        <v>4213</v>
      </c>
      <c r="CS1068" s="1372" t="s">
        <v>2485</v>
      </c>
      <c r="CT1068" s="1372" t="s">
        <v>2486</v>
      </c>
      <c r="CU1068" s="1372" t="s">
        <v>2953</v>
      </c>
      <c r="CV1068" s="1376" t="s">
        <v>2954</v>
      </c>
    </row>
    <row r="1069" spans="91:100">
      <c r="CM1069" s="1373"/>
      <c r="CN1069" s="1372" t="s">
        <v>4214</v>
      </c>
      <c r="CO1069" s="1372" t="s">
        <v>603</v>
      </c>
      <c r="CP1069" s="1372" t="s">
        <v>1906</v>
      </c>
      <c r="CQ1069" s="1372" t="s">
        <v>4215</v>
      </c>
      <c r="CR1069" s="1372" t="s">
        <v>4215</v>
      </c>
      <c r="CS1069" s="1372" t="s">
        <v>2485</v>
      </c>
      <c r="CT1069" s="1372" t="s">
        <v>2486</v>
      </c>
      <c r="CU1069" s="1372" t="s">
        <v>2953</v>
      </c>
      <c r="CV1069" s="1376" t="s">
        <v>2954</v>
      </c>
    </row>
    <row r="1070" spans="91:100">
      <c r="CM1070" s="1373"/>
      <c r="CN1070" s="1372" t="s">
        <v>4216</v>
      </c>
      <c r="CO1070" s="1372" t="s">
        <v>603</v>
      </c>
      <c r="CP1070" s="1372" t="s">
        <v>1906</v>
      </c>
      <c r="CQ1070" s="1372" t="s">
        <v>4217</v>
      </c>
      <c r="CR1070" s="1372" t="s">
        <v>4217</v>
      </c>
      <c r="CS1070" s="1372" t="s">
        <v>2485</v>
      </c>
      <c r="CT1070" s="1372" t="s">
        <v>2486</v>
      </c>
      <c r="CU1070" s="1372" t="s">
        <v>2953</v>
      </c>
      <c r="CV1070" s="1376" t="s">
        <v>2954</v>
      </c>
    </row>
    <row r="1071" spans="91:100">
      <c r="CM1071" s="1373"/>
      <c r="CN1071" s="1372" t="s">
        <v>4218</v>
      </c>
      <c r="CO1071" s="1372" t="s">
        <v>603</v>
      </c>
      <c r="CP1071" s="1372" t="s">
        <v>1906</v>
      </c>
      <c r="CQ1071" s="1372" t="s">
        <v>4219</v>
      </c>
      <c r="CR1071" s="1372" t="s">
        <v>4219</v>
      </c>
      <c r="CS1071" s="1372" t="s">
        <v>2485</v>
      </c>
      <c r="CT1071" s="1372" t="s">
        <v>2486</v>
      </c>
      <c r="CU1071" s="1372" t="s">
        <v>2953</v>
      </c>
      <c r="CV1071" s="1376" t="s">
        <v>2954</v>
      </c>
    </row>
    <row r="1072" spans="91:100">
      <c r="CM1072" s="1373"/>
      <c r="CN1072" s="1372" t="s">
        <v>4220</v>
      </c>
      <c r="CO1072" s="1372" t="s">
        <v>603</v>
      </c>
      <c r="CP1072" s="1372" t="s">
        <v>1906</v>
      </c>
      <c r="CQ1072" s="1372" t="s">
        <v>4221</v>
      </c>
      <c r="CR1072" s="1372" t="s">
        <v>4221</v>
      </c>
      <c r="CS1072" s="1372" t="s">
        <v>2485</v>
      </c>
      <c r="CT1072" s="1372" t="s">
        <v>2486</v>
      </c>
      <c r="CU1072" s="1372" t="s">
        <v>2953</v>
      </c>
      <c r="CV1072" s="1376" t="s">
        <v>2954</v>
      </c>
    </row>
    <row r="1073" spans="91:100">
      <c r="CM1073" s="1373"/>
      <c r="CN1073" s="1372" t="s">
        <v>4222</v>
      </c>
      <c r="CO1073" s="1372" t="s">
        <v>603</v>
      </c>
      <c r="CP1073" s="1372" t="s">
        <v>1906</v>
      </c>
      <c r="CQ1073" s="1372" t="s">
        <v>4223</v>
      </c>
      <c r="CR1073" s="1372" t="s">
        <v>4223</v>
      </c>
      <c r="CS1073" s="1372" t="s">
        <v>2485</v>
      </c>
      <c r="CT1073" s="1372" t="s">
        <v>2486</v>
      </c>
      <c r="CU1073" s="1372" t="s">
        <v>2953</v>
      </c>
      <c r="CV1073" s="1376" t="s">
        <v>2954</v>
      </c>
    </row>
    <row r="1074" spans="91:100">
      <c r="CM1074" s="1373"/>
      <c r="CN1074" s="1372" t="s">
        <v>4224</v>
      </c>
      <c r="CO1074" s="1372" t="s">
        <v>603</v>
      </c>
      <c r="CP1074" s="1372" t="s">
        <v>1906</v>
      </c>
      <c r="CQ1074" s="1372" t="s">
        <v>4225</v>
      </c>
      <c r="CR1074" s="1372" t="s">
        <v>4225</v>
      </c>
      <c r="CS1074" s="1372" t="s">
        <v>2485</v>
      </c>
      <c r="CT1074" s="1372" t="s">
        <v>2486</v>
      </c>
      <c r="CU1074" s="1372" t="s">
        <v>2953</v>
      </c>
      <c r="CV1074" s="1376" t="s">
        <v>2954</v>
      </c>
    </row>
    <row r="1075" spans="91:100">
      <c r="CM1075" s="1373"/>
      <c r="CN1075" s="1372" t="s">
        <v>4226</v>
      </c>
      <c r="CO1075" s="1372" t="s">
        <v>603</v>
      </c>
      <c r="CP1075" s="1372" t="s">
        <v>1906</v>
      </c>
      <c r="CQ1075" s="1372" t="s">
        <v>4227</v>
      </c>
      <c r="CR1075" s="1372" t="s">
        <v>4227</v>
      </c>
      <c r="CS1075" s="1372" t="s">
        <v>2485</v>
      </c>
      <c r="CT1075" s="1372" t="s">
        <v>2486</v>
      </c>
      <c r="CU1075" s="1372" t="s">
        <v>2953</v>
      </c>
      <c r="CV1075" s="1376" t="s">
        <v>2954</v>
      </c>
    </row>
    <row r="1076" spans="91:100">
      <c r="CM1076" s="1373"/>
      <c r="CN1076" s="1372" t="s">
        <v>4228</v>
      </c>
      <c r="CO1076" s="1372" t="s">
        <v>603</v>
      </c>
      <c r="CP1076" s="1372" t="s">
        <v>1906</v>
      </c>
      <c r="CQ1076" s="1372" t="s">
        <v>4229</v>
      </c>
      <c r="CR1076" s="1372" t="s">
        <v>4229</v>
      </c>
      <c r="CS1076" s="1372" t="s">
        <v>2485</v>
      </c>
      <c r="CT1076" s="1372" t="s">
        <v>2486</v>
      </c>
      <c r="CU1076" s="1372" t="s">
        <v>2953</v>
      </c>
      <c r="CV1076" s="1376" t="s">
        <v>2954</v>
      </c>
    </row>
    <row r="1077" spans="91:100">
      <c r="CM1077" s="1373"/>
      <c r="CN1077" s="1372" t="s">
        <v>4230</v>
      </c>
      <c r="CO1077" s="1372" t="s">
        <v>603</v>
      </c>
      <c r="CP1077" s="1372" t="s">
        <v>1906</v>
      </c>
      <c r="CQ1077" s="1372" t="s">
        <v>4231</v>
      </c>
      <c r="CR1077" s="1372" t="s">
        <v>4231</v>
      </c>
      <c r="CS1077" s="1372" t="s">
        <v>2485</v>
      </c>
      <c r="CT1077" s="1372" t="s">
        <v>2486</v>
      </c>
      <c r="CU1077" s="1372" t="s">
        <v>2953</v>
      </c>
      <c r="CV1077" s="1376" t="s">
        <v>2954</v>
      </c>
    </row>
    <row r="1078" spans="91:100">
      <c r="CM1078" s="1373"/>
      <c r="CN1078" s="1372" t="s">
        <v>4232</v>
      </c>
      <c r="CO1078" s="1372" t="s">
        <v>603</v>
      </c>
      <c r="CP1078" s="1372" t="s">
        <v>1906</v>
      </c>
      <c r="CQ1078" s="1372" t="s">
        <v>841</v>
      </c>
      <c r="CR1078" s="1372" t="s">
        <v>841</v>
      </c>
      <c r="CS1078" s="1372" t="s">
        <v>1908</v>
      </c>
      <c r="CT1078" s="1372" t="s">
        <v>3036</v>
      </c>
      <c r="CU1078" s="1372" t="s">
        <v>1910</v>
      </c>
      <c r="CV1078" s="1376" t="s">
        <v>1911</v>
      </c>
    </row>
    <row r="1079" spans="91:100">
      <c r="CM1079" s="1373"/>
      <c r="CN1079" s="1372" t="s">
        <v>4233</v>
      </c>
      <c r="CO1079" s="1372" t="s">
        <v>603</v>
      </c>
      <c r="CP1079" s="1372" t="s">
        <v>1906</v>
      </c>
      <c r="CQ1079" s="1372" t="s">
        <v>4234</v>
      </c>
      <c r="CR1079" s="1372" t="s">
        <v>4234</v>
      </c>
      <c r="CS1079" s="1372" t="s">
        <v>2485</v>
      </c>
      <c r="CT1079" s="1372" t="s">
        <v>2486</v>
      </c>
      <c r="CU1079" s="1372" t="s">
        <v>2953</v>
      </c>
      <c r="CV1079" s="1376" t="s">
        <v>2954</v>
      </c>
    </row>
    <row r="1080" spans="91:100">
      <c r="CM1080" s="1373"/>
      <c r="CN1080" s="1372" t="s">
        <v>4235</v>
      </c>
      <c r="CO1080" s="1372" t="s">
        <v>603</v>
      </c>
      <c r="CP1080" s="1372" t="s">
        <v>1906</v>
      </c>
      <c r="CQ1080" s="1372" t="s">
        <v>4236</v>
      </c>
      <c r="CR1080" s="1372" t="s">
        <v>4236</v>
      </c>
      <c r="CS1080" s="1372" t="s">
        <v>2485</v>
      </c>
      <c r="CT1080" s="1372" t="s">
        <v>2486</v>
      </c>
      <c r="CU1080" s="1372" t="s">
        <v>2953</v>
      </c>
      <c r="CV1080" s="1376" t="s">
        <v>2954</v>
      </c>
    </row>
    <row r="1081" spans="91:100">
      <c r="CM1081" s="1373"/>
      <c r="CN1081" s="1372" t="s">
        <v>4237</v>
      </c>
      <c r="CO1081" s="1372" t="s">
        <v>603</v>
      </c>
      <c r="CP1081" s="1372" t="s">
        <v>1906</v>
      </c>
      <c r="CQ1081" s="1372" t="s">
        <v>4238</v>
      </c>
      <c r="CR1081" s="1372" t="s">
        <v>4238</v>
      </c>
      <c r="CS1081" s="1372" t="s">
        <v>2485</v>
      </c>
      <c r="CT1081" s="1372" t="s">
        <v>2486</v>
      </c>
      <c r="CU1081" s="1372" t="s">
        <v>2953</v>
      </c>
      <c r="CV1081" s="1376" t="s">
        <v>2954</v>
      </c>
    </row>
    <row r="1082" spans="91:100">
      <c r="CM1082" s="1373"/>
      <c r="CN1082" s="1372" t="s">
        <v>4239</v>
      </c>
      <c r="CO1082" s="1372" t="s">
        <v>603</v>
      </c>
      <c r="CP1082" s="1372" t="s">
        <v>1906</v>
      </c>
      <c r="CQ1082" s="1372" t="s">
        <v>4240</v>
      </c>
      <c r="CR1082" s="1372" t="s">
        <v>4240</v>
      </c>
      <c r="CS1082" s="1372" t="s">
        <v>2485</v>
      </c>
      <c r="CT1082" s="1372" t="s">
        <v>2486</v>
      </c>
      <c r="CU1082" s="1372" t="s">
        <v>2953</v>
      </c>
      <c r="CV1082" s="1376" t="s">
        <v>2954</v>
      </c>
    </row>
    <row r="1083" spans="91:100">
      <c r="CM1083" s="1373"/>
      <c r="CN1083" s="1372" t="s">
        <v>4241</v>
      </c>
      <c r="CO1083" s="1372" t="s">
        <v>603</v>
      </c>
      <c r="CP1083" s="1372" t="s">
        <v>1906</v>
      </c>
      <c r="CQ1083" s="1372" t="s">
        <v>4242</v>
      </c>
      <c r="CR1083" s="1372" t="s">
        <v>4242</v>
      </c>
      <c r="CS1083" s="1372" t="s">
        <v>2485</v>
      </c>
      <c r="CT1083" s="1372" t="s">
        <v>2486</v>
      </c>
      <c r="CU1083" s="1372" t="s">
        <v>2953</v>
      </c>
      <c r="CV1083" s="1376" t="s">
        <v>2954</v>
      </c>
    </row>
    <row r="1084" spans="91:100">
      <c r="CM1084" s="1373"/>
      <c r="CN1084" s="1372" t="s">
        <v>4243</v>
      </c>
      <c r="CO1084" s="1372" t="s">
        <v>603</v>
      </c>
      <c r="CP1084" s="1372" t="s">
        <v>1906</v>
      </c>
      <c r="CQ1084" s="1372" t="s">
        <v>4244</v>
      </c>
      <c r="CR1084" s="1372" t="s">
        <v>4244</v>
      </c>
      <c r="CS1084" s="1372" t="s">
        <v>2485</v>
      </c>
      <c r="CT1084" s="1372" t="s">
        <v>2486</v>
      </c>
      <c r="CU1084" s="1372" t="s">
        <v>2953</v>
      </c>
      <c r="CV1084" s="1376" t="s">
        <v>2954</v>
      </c>
    </row>
    <row r="1085" spans="91:100">
      <c r="CM1085" s="1373"/>
      <c r="CN1085" s="1372" t="s">
        <v>4245</v>
      </c>
      <c r="CO1085" s="1372" t="s">
        <v>603</v>
      </c>
      <c r="CP1085" s="1372" t="s">
        <v>1906</v>
      </c>
      <c r="CQ1085" s="1372" t="s">
        <v>4246</v>
      </c>
      <c r="CR1085" s="1372" t="s">
        <v>4246</v>
      </c>
      <c r="CS1085" s="1372" t="s">
        <v>2485</v>
      </c>
      <c r="CT1085" s="1372" t="s">
        <v>2486</v>
      </c>
      <c r="CU1085" s="1372" t="s">
        <v>2953</v>
      </c>
      <c r="CV1085" s="1376" t="s">
        <v>2954</v>
      </c>
    </row>
    <row r="1086" spans="91:100">
      <c r="CM1086" s="1373"/>
      <c r="CN1086" s="1372" t="s">
        <v>4247</v>
      </c>
      <c r="CO1086" s="1372" t="s">
        <v>603</v>
      </c>
      <c r="CP1086" s="1372" t="s">
        <v>1906</v>
      </c>
      <c r="CQ1086" s="1372" t="s">
        <v>4248</v>
      </c>
      <c r="CR1086" s="1372" t="s">
        <v>4248</v>
      </c>
      <c r="CS1086" s="1372" t="s">
        <v>2485</v>
      </c>
      <c r="CT1086" s="1372" t="s">
        <v>2486</v>
      </c>
      <c r="CU1086" s="1372" t="s">
        <v>2953</v>
      </c>
      <c r="CV1086" s="1376" t="s">
        <v>2954</v>
      </c>
    </row>
    <row r="1087" spans="91:100">
      <c r="CM1087" s="1373"/>
      <c r="CN1087" s="1372" t="s">
        <v>4249</v>
      </c>
      <c r="CO1087" s="1372" t="s">
        <v>603</v>
      </c>
      <c r="CP1087" s="1372" t="s">
        <v>1906</v>
      </c>
      <c r="CQ1087" s="1372" t="s">
        <v>4250</v>
      </c>
      <c r="CR1087" s="1372" t="s">
        <v>4250</v>
      </c>
      <c r="CS1087" s="1372" t="s">
        <v>2485</v>
      </c>
      <c r="CT1087" s="1372" t="s">
        <v>2486</v>
      </c>
      <c r="CU1087" s="1372" t="s">
        <v>2953</v>
      </c>
      <c r="CV1087" s="1376" t="s">
        <v>2954</v>
      </c>
    </row>
    <row r="1088" spans="91:100">
      <c r="CM1088" s="1373"/>
      <c r="CN1088" s="1372" t="s">
        <v>4251</v>
      </c>
      <c r="CO1088" s="1372" t="s">
        <v>603</v>
      </c>
      <c r="CP1088" s="1372" t="s">
        <v>1906</v>
      </c>
      <c r="CQ1088" s="1372" t="s">
        <v>4252</v>
      </c>
      <c r="CR1088" s="1372" t="s">
        <v>4252</v>
      </c>
      <c r="CS1088" s="1372" t="s">
        <v>2485</v>
      </c>
      <c r="CT1088" s="1372" t="s">
        <v>2486</v>
      </c>
      <c r="CU1088" s="1372" t="s">
        <v>2953</v>
      </c>
      <c r="CV1088" s="1376" t="s">
        <v>2954</v>
      </c>
    </row>
    <row r="1089" spans="91:100">
      <c r="CM1089" s="1373"/>
      <c r="CN1089" s="1372" t="s">
        <v>4253</v>
      </c>
      <c r="CO1089" s="1372" t="s">
        <v>603</v>
      </c>
      <c r="CP1089" s="1372" t="s">
        <v>1906</v>
      </c>
      <c r="CQ1089" s="1372" t="s">
        <v>842</v>
      </c>
      <c r="CR1089" s="1372" t="s">
        <v>842</v>
      </c>
      <c r="CS1089" s="1372" t="s">
        <v>1908</v>
      </c>
      <c r="CT1089" s="1372" t="s">
        <v>3036</v>
      </c>
      <c r="CU1089" s="1372" t="s">
        <v>1910</v>
      </c>
      <c r="CV1089" s="1376" t="s">
        <v>1911</v>
      </c>
    </row>
    <row r="1090" spans="91:100">
      <c r="CM1090" s="1373"/>
      <c r="CN1090" s="1372" t="s">
        <v>4254</v>
      </c>
      <c r="CO1090" s="1372" t="s">
        <v>603</v>
      </c>
      <c r="CP1090" s="1372" t="s">
        <v>1906</v>
      </c>
      <c r="CQ1090" s="1372" t="s">
        <v>4255</v>
      </c>
      <c r="CR1090" s="1372" t="s">
        <v>4255</v>
      </c>
      <c r="CS1090" s="1372" t="s">
        <v>2485</v>
      </c>
      <c r="CT1090" s="1372" t="s">
        <v>2486</v>
      </c>
      <c r="CU1090" s="1372" t="s">
        <v>2953</v>
      </c>
      <c r="CV1090" s="1376" t="s">
        <v>2954</v>
      </c>
    </row>
    <row r="1091" spans="91:100">
      <c r="CM1091" s="1373"/>
      <c r="CN1091" s="1372" t="s">
        <v>4256</v>
      </c>
      <c r="CO1091" s="1372" t="s">
        <v>603</v>
      </c>
      <c r="CP1091" s="1372" t="s">
        <v>1906</v>
      </c>
      <c r="CQ1091" s="1372" t="s">
        <v>4257</v>
      </c>
      <c r="CR1091" s="1372" t="s">
        <v>4257</v>
      </c>
      <c r="CS1091" s="1372" t="s">
        <v>2485</v>
      </c>
      <c r="CT1091" s="1372" t="s">
        <v>2486</v>
      </c>
      <c r="CU1091" s="1372" t="s">
        <v>2953</v>
      </c>
      <c r="CV1091" s="1376" t="s">
        <v>2954</v>
      </c>
    </row>
    <row r="1092" spans="91:100">
      <c r="CM1092" s="1373"/>
      <c r="CN1092" s="1372" t="s">
        <v>4258</v>
      </c>
      <c r="CO1092" s="1372" t="s">
        <v>603</v>
      </c>
      <c r="CP1092" s="1372" t="s">
        <v>1906</v>
      </c>
      <c r="CQ1092" s="1372" t="s">
        <v>4259</v>
      </c>
      <c r="CR1092" s="1372" t="s">
        <v>4259</v>
      </c>
      <c r="CS1092" s="1372" t="s">
        <v>2485</v>
      </c>
      <c r="CT1092" s="1372" t="s">
        <v>2486</v>
      </c>
      <c r="CU1092" s="1372" t="s">
        <v>2953</v>
      </c>
      <c r="CV1092" s="1376" t="s">
        <v>2954</v>
      </c>
    </row>
    <row r="1093" spans="91:100">
      <c r="CM1093" s="1373"/>
      <c r="CN1093" s="1372" t="s">
        <v>4260</v>
      </c>
      <c r="CO1093" s="1372" t="s">
        <v>603</v>
      </c>
      <c r="CP1093" s="1372" t="s">
        <v>1906</v>
      </c>
      <c r="CQ1093" s="1372" t="s">
        <v>4261</v>
      </c>
      <c r="CR1093" s="1372" t="s">
        <v>4261</v>
      </c>
      <c r="CS1093" s="1372" t="s">
        <v>1908</v>
      </c>
      <c r="CT1093" s="1372" t="s">
        <v>3036</v>
      </c>
      <c r="CU1093" s="1372" t="s">
        <v>1910</v>
      </c>
      <c r="CV1093" s="1376" t="s">
        <v>1911</v>
      </c>
    </row>
    <row r="1094" spans="91:100">
      <c r="CM1094" s="1373"/>
      <c r="CN1094" s="1372" t="s">
        <v>4262</v>
      </c>
      <c r="CO1094" s="1372" t="s">
        <v>603</v>
      </c>
      <c r="CP1094" s="1372" t="s">
        <v>1906</v>
      </c>
      <c r="CQ1094" s="1372" t="s">
        <v>4263</v>
      </c>
      <c r="CR1094" s="1372" t="s">
        <v>4264</v>
      </c>
      <c r="CS1094" s="1372" t="s">
        <v>1908</v>
      </c>
      <c r="CT1094" s="1372" t="s">
        <v>3036</v>
      </c>
      <c r="CU1094" s="1372" t="s">
        <v>1910</v>
      </c>
      <c r="CV1094" s="1376" t="s">
        <v>1911</v>
      </c>
    </row>
    <row r="1095" spans="91:100">
      <c r="CM1095" s="1373"/>
      <c r="CN1095" s="1372" t="s">
        <v>4265</v>
      </c>
      <c r="CO1095" s="1372" t="s">
        <v>603</v>
      </c>
      <c r="CP1095" s="1372" t="s">
        <v>1906</v>
      </c>
      <c r="CQ1095" s="1372" t="s">
        <v>4266</v>
      </c>
      <c r="CR1095" s="1372" t="s">
        <v>4266</v>
      </c>
      <c r="CS1095" s="1372" t="s">
        <v>1908</v>
      </c>
      <c r="CT1095" s="1372" t="s">
        <v>3036</v>
      </c>
      <c r="CU1095" s="1372" t="s">
        <v>1910</v>
      </c>
      <c r="CV1095" s="1376" t="s">
        <v>1911</v>
      </c>
    </row>
    <row r="1096" spans="91:100">
      <c r="CM1096" s="1373"/>
      <c r="CN1096" s="1372" t="s">
        <v>4267</v>
      </c>
      <c r="CO1096" s="1372" t="s">
        <v>603</v>
      </c>
      <c r="CP1096" s="1372" t="s">
        <v>1906</v>
      </c>
      <c r="CQ1096" s="1372" t="s">
        <v>4268</v>
      </c>
      <c r="CR1096" s="1372" t="s">
        <v>4268</v>
      </c>
      <c r="CS1096" s="1372" t="s">
        <v>2485</v>
      </c>
      <c r="CT1096" s="1372" t="s">
        <v>2486</v>
      </c>
      <c r="CU1096" s="1372" t="s">
        <v>2953</v>
      </c>
      <c r="CV1096" s="1376" t="s">
        <v>2954</v>
      </c>
    </row>
    <row r="1097" spans="91:100">
      <c r="CM1097" s="1373"/>
      <c r="CN1097" s="1372" t="s">
        <v>4269</v>
      </c>
      <c r="CO1097" s="1372" t="s">
        <v>603</v>
      </c>
      <c r="CP1097" s="1372" t="s">
        <v>1906</v>
      </c>
      <c r="CQ1097" s="1372" t="s">
        <v>4270</v>
      </c>
      <c r="CR1097" s="1372" t="s">
        <v>4270</v>
      </c>
      <c r="CS1097" s="1372" t="s">
        <v>2485</v>
      </c>
      <c r="CT1097" s="1372" t="s">
        <v>2486</v>
      </c>
      <c r="CU1097" s="1372" t="s">
        <v>2953</v>
      </c>
      <c r="CV1097" s="1376" t="s">
        <v>2954</v>
      </c>
    </row>
    <row r="1098" spans="91:100">
      <c r="CM1098" s="1373"/>
      <c r="CN1098" s="1372" t="s">
        <v>4271</v>
      </c>
      <c r="CO1098" s="1372" t="s">
        <v>603</v>
      </c>
      <c r="CP1098" s="1372" t="s">
        <v>1906</v>
      </c>
      <c r="CQ1098" s="1372" t="s">
        <v>4272</v>
      </c>
      <c r="CR1098" s="1372" t="s">
        <v>4272</v>
      </c>
      <c r="CS1098" s="1372" t="s">
        <v>2485</v>
      </c>
      <c r="CT1098" s="1372" t="s">
        <v>2486</v>
      </c>
      <c r="CU1098" s="1372" t="s">
        <v>2953</v>
      </c>
      <c r="CV1098" s="1376" t="s">
        <v>2954</v>
      </c>
    </row>
    <row r="1099" spans="91:100">
      <c r="CM1099" s="1373"/>
      <c r="CN1099" s="1372" t="s">
        <v>4273</v>
      </c>
      <c r="CO1099" s="1372" t="s">
        <v>603</v>
      </c>
      <c r="CP1099" s="1372" t="s">
        <v>1906</v>
      </c>
      <c r="CQ1099" s="1372" t="s">
        <v>4274</v>
      </c>
      <c r="CR1099" s="1372" t="s">
        <v>4274</v>
      </c>
      <c r="CS1099" s="1372" t="s">
        <v>2485</v>
      </c>
      <c r="CT1099" s="1372" t="s">
        <v>2486</v>
      </c>
      <c r="CU1099" s="1372" t="s">
        <v>2953</v>
      </c>
      <c r="CV1099" s="1376" t="s">
        <v>2954</v>
      </c>
    </row>
    <row r="1100" spans="91:100">
      <c r="CM1100" s="1373"/>
      <c r="CN1100" s="1372" t="s">
        <v>4275</v>
      </c>
      <c r="CO1100" s="1372" t="s">
        <v>603</v>
      </c>
      <c r="CP1100" s="1372" t="s">
        <v>1906</v>
      </c>
      <c r="CQ1100" s="1372" t="s">
        <v>4276</v>
      </c>
      <c r="CR1100" s="1372" t="s">
        <v>4276</v>
      </c>
      <c r="CS1100" s="1372" t="s">
        <v>2485</v>
      </c>
      <c r="CT1100" s="1372" t="s">
        <v>2486</v>
      </c>
      <c r="CU1100" s="1372" t="s">
        <v>2953</v>
      </c>
      <c r="CV1100" s="1376" t="s">
        <v>2954</v>
      </c>
    </row>
    <row r="1101" spans="91:100">
      <c r="CM1101" s="1373"/>
      <c r="CN1101" s="1372" t="s">
        <v>4277</v>
      </c>
      <c r="CO1101" s="1372" t="s">
        <v>603</v>
      </c>
      <c r="CP1101" s="1372" t="s">
        <v>1906</v>
      </c>
      <c r="CQ1101" s="1372" t="s">
        <v>4278</v>
      </c>
      <c r="CR1101" s="1372" t="s">
        <v>4278</v>
      </c>
      <c r="CS1101" s="1372" t="s">
        <v>2485</v>
      </c>
      <c r="CT1101" s="1372" t="s">
        <v>2486</v>
      </c>
      <c r="CU1101" s="1372" t="s">
        <v>2953</v>
      </c>
      <c r="CV1101" s="1376" t="s">
        <v>2954</v>
      </c>
    </row>
    <row r="1102" spans="91:100">
      <c r="CM1102" s="1373"/>
      <c r="CN1102" s="1372" t="s">
        <v>4279</v>
      </c>
      <c r="CO1102" s="1372" t="s">
        <v>603</v>
      </c>
      <c r="CP1102" s="1372" t="s">
        <v>1906</v>
      </c>
      <c r="CQ1102" s="1372" t="s">
        <v>4280</v>
      </c>
      <c r="CR1102" s="1372" t="s">
        <v>4280</v>
      </c>
      <c r="CS1102" s="1372" t="s">
        <v>2485</v>
      </c>
      <c r="CT1102" s="1372" t="s">
        <v>2486</v>
      </c>
      <c r="CU1102" s="1372" t="s">
        <v>2953</v>
      </c>
      <c r="CV1102" s="1376" t="s">
        <v>2954</v>
      </c>
    </row>
    <row r="1103" spans="91:100">
      <c r="CM1103" s="1373"/>
      <c r="CN1103" s="1372" t="s">
        <v>4281</v>
      </c>
      <c r="CO1103" s="1372" t="s">
        <v>603</v>
      </c>
      <c r="CP1103" s="1372" t="s">
        <v>1906</v>
      </c>
      <c r="CQ1103" s="1372" t="s">
        <v>4282</v>
      </c>
      <c r="CR1103" s="1372" t="s">
        <v>4282</v>
      </c>
      <c r="CS1103" s="1372" t="s">
        <v>2485</v>
      </c>
      <c r="CT1103" s="1372" t="s">
        <v>2486</v>
      </c>
      <c r="CU1103" s="1372" t="s">
        <v>2953</v>
      </c>
      <c r="CV1103" s="1376" t="s">
        <v>2954</v>
      </c>
    </row>
    <row r="1104" spans="91:100">
      <c r="CM1104" s="1373"/>
      <c r="CN1104" s="1372" t="s">
        <v>4283</v>
      </c>
      <c r="CO1104" s="1372" t="s">
        <v>603</v>
      </c>
      <c r="CP1104" s="1372" t="s">
        <v>1906</v>
      </c>
      <c r="CQ1104" s="1372" t="s">
        <v>4284</v>
      </c>
      <c r="CR1104" s="1372" t="s">
        <v>4284</v>
      </c>
      <c r="CS1104" s="1372" t="s">
        <v>2485</v>
      </c>
      <c r="CT1104" s="1372" t="s">
        <v>2486</v>
      </c>
      <c r="CU1104" s="1372" t="s">
        <v>2953</v>
      </c>
      <c r="CV1104" s="1376" t="s">
        <v>2954</v>
      </c>
    </row>
    <row r="1105" spans="91:100">
      <c r="CM1105" s="1373"/>
      <c r="CN1105" s="1372" t="s">
        <v>4285</v>
      </c>
      <c r="CO1105" s="1372" t="s">
        <v>603</v>
      </c>
      <c r="CP1105" s="1372" t="s">
        <v>1906</v>
      </c>
      <c r="CQ1105" s="1372" t="s">
        <v>4286</v>
      </c>
      <c r="CR1105" s="1372" t="s">
        <v>4286</v>
      </c>
      <c r="CS1105" s="1372" t="s">
        <v>2485</v>
      </c>
      <c r="CT1105" s="1372" t="s">
        <v>2486</v>
      </c>
      <c r="CU1105" s="1372" t="s">
        <v>2953</v>
      </c>
      <c r="CV1105" s="1376" t="s">
        <v>2954</v>
      </c>
    </row>
    <row r="1106" spans="91:100">
      <c r="CM1106" s="1373"/>
      <c r="CN1106" s="1372" t="s">
        <v>4287</v>
      </c>
      <c r="CO1106" s="1372" t="s">
        <v>603</v>
      </c>
      <c r="CP1106" s="1372" t="s">
        <v>1906</v>
      </c>
      <c r="CQ1106" s="1372" t="s">
        <v>4288</v>
      </c>
      <c r="CR1106" s="1372" t="s">
        <v>4288</v>
      </c>
      <c r="CS1106" s="1372" t="s">
        <v>2485</v>
      </c>
      <c r="CT1106" s="1372" t="s">
        <v>2486</v>
      </c>
      <c r="CU1106" s="1372" t="s">
        <v>2953</v>
      </c>
      <c r="CV1106" s="1376" t="s">
        <v>2954</v>
      </c>
    </row>
    <row r="1107" spans="91:100">
      <c r="CM1107" s="1373"/>
      <c r="CN1107" s="1372" t="s">
        <v>4289</v>
      </c>
      <c r="CO1107" s="1372" t="s">
        <v>603</v>
      </c>
      <c r="CP1107" s="1372" t="s">
        <v>1906</v>
      </c>
      <c r="CQ1107" s="1372" t="s">
        <v>4290</v>
      </c>
      <c r="CR1107" s="1372" t="s">
        <v>4290</v>
      </c>
      <c r="CS1107" s="1372" t="s">
        <v>2485</v>
      </c>
      <c r="CT1107" s="1372" t="s">
        <v>2486</v>
      </c>
      <c r="CU1107" s="1372" t="s">
        <v>2953</v>
      </c>
      <c r="CV1107" s="1376" t="s">
        <v>2954</v>
      </c>
    </row>
    <row r="1108" spans="91:100">
      <c r="CM1108" s="1373"/>
      <c r="CN1108" s="1372" t="s">
        <v>4291</v>
      </c>
      <c r="CO1108" s="1372" t="s">
        <v>603</v>
      </c>
      <c r="CP1108" s="1372" t="s">
        <v>1906</v>
      </c>
      <c r="CQ1108" s="1372" t="s">
        <v>4292</v>
      </c>
      <c r="CR1108" s="1372" t="s">
        <v>4292</v>
      </c>
      <c r="CS1108" s="1372" t="s">
        <v>2485</v>
      </c>
      <c r="CT1108" s="1372" t="s">
        <v>2486</v>
      </c>
      <c r="CU1108" s="1372" t="s">
        <v>2953</v>
      </c>
      <c r="CV1108" s="1376" t="s">
        <v>2954</v>
      </c>
    </row>
    <row r="1109" spans="91:100">
      <c r="CM1109" s="1373"/>
      <c r="CN1109" s="1372" t="s">
        <v>4293</v>
      </c>
      <c r="CO1109" s="1372" t="s">
        <v>603</v>
      </c>
      <c r="CP1109" s="1372" t="s">
        <v>1906</v>
      </c>
      <c r="CQ1109" s="1372" t="s">
        <v>4294</v>
      </c>
      <c r="CR1109" s="1372" t="s">
        <v>4294</v>
      </c>
      <c r="CS1109" s="1372" t="s">
        <v>2485</v>
      </c>
      <c r="CT1109" s="1372" t="s">
        <v>2486</v>
      </c>
      <c r="CU1109" s="1372" t="s">
        <v>2953</v>
      </c>
      <c r="CV1109" s="1376" t="s">
        <v>2954</v>
      </c>
    </row>
    <row r="1110" spans="91:100">
      <c r="CM1110" s="1373"/>
      <c r="CN1110" s="1372" t="s">
        <v>4295</v>
      </c>
      <c r="CO1110" s="1372" t="s">
        <v>603</v>
      </c>
      <c r="CP1110" s="1372" t="s">
        <v>1906</v>
      </c>
      <c r="CQ1110" s="1372" t="s">
        <v>4296</v>
      </c>
      <c r="CR1110" s="1372" t="s">
        <v>4296</v>
      </c>
      <c r="CS1110" s="1372" t="s">
        <v>2485</v>
      </c>
      <c r="CT1110" s="1372" t="s">
        <v>2486</v>
      </c>
      <c r="CU1110" s="1372" t="s">
        <v>2953</v>
      </c>
      <c r="CV1110" s="1376" t="s">
        <v>2954</v>
      </c>
    </row>
    <row r="1111" spans="91:100">
      <c r="CM1111" s="1373"/>
      <c r="CN1111" s="1372" t="s">
        <v>4297</v>
      </c>
      <c r="CO1111" s="1372" t="s">
        <v>603</v>
      </c>
      <c r="CP1111" s="1372" t="s">
        <v>1906</v>
      </c>
      <c r="CQ1111" s="1372" t="s">
        <v>4298</v>
      </c>
      <c r="CR1111" s="1372" t="s">
        <v>4298</v>
      </c>
      <c r="CS1111" s="1372" t="s">
        <v>2485</v>
      </c>
      <c r="CT1111" s="1372" t="s">
        <v>2486</v>
      </c>
      <c r="CU1111" s="1372" t="s">
        <v>2953</v>
      </c>
      <c r="CV1111" s="1376" t="s">
        <v>2954</v>
      </c>
    </row>
    <row r="1112" spans="91:100">
      <c r="CM1112" s="1373"/>
      <c r="CN1112" s="1372" t="s">
        <v>4299</v>
      </c>
      <c r="CO1112" s="1372" t="s">
        <v>603</v>
      </c>
      <c r="CP1112" s="1372" t="s">
        <v>1906</v>
      </c>
      <c r="CQ1112" s="1372" t="s">
        <v>4300</v>
      </c>
      <c r="CR1112" s="1372" t="s">
        <v>4300</v>
      </c>
      <c r="CS1112" s="1372" t="s">
        <v>2485</v>
      </c>
      <c r="CT1112" s="1372" t="s">
        <v>2486</v>
      </c>
      <c r="CU1112" s="1372" t="s">
        <v>2953</v>
      </c>
      <c r="CV1112" s="1376" t="s">
        <v>2954</v>
      </c>
    </row>
    <row r="1113" spans="91:100">
      <c r="CM1113" s="1373"/>
      <c r="CN1113" s="1372" t="s">
        <v>4301</v>
      </c>
      <c r="CO1113" s="1372" t="s">
        <v>603</v>
      </c>
      <c r="CP1113" s="1372" t="s">
        <v>1906</v>
      </c>
      <c r="CQ1113" s="1372" t="s">
        <v>4302</v>
      </c>
      <c r="CR1113" s="1372" t="s">
        <v>4302</v>
      </c>
      <c r="CS1113" s="1372" t="s">
        <v>2485</v>
      </c>
      <c r="CT1113" s="1372" t="s">
        <v>2486</v>
      </c>
      <c r="CU1113" s="1372" t="s">
        <v>2953</v>
      </c>
      <c r="CV1113" s="1376" t="s">
        <v>2954</v>
      </c>
    </row>
    <row r="1114" spans="91:100">
      <c r="CM1114" s="1373"/>
      <c r="CN1114" s="1372" t="s">
        <v>4303</v>
      </c>
      <c r="CO1114" s="1372" t="s">
        <v>603</v>
      </c>
      <c r="CP1114" s="1372" t="s">
        <v>1906</v>
      </c>
      <c r="CQ1114" s="1372" t="s">
        <v>4304</v>
      </c>
      <c r="CR1114" s="1372" t="s">
        <v>4304</v>
      </c>
      <c r="CS1114" s="1372" t="s">
        <v>2485</v>
      </c>
      <c r="CT1114" s="1372" t="s">
        <v>2486</v>
      </c>
      <c r="CU1114" s="1372" t="s">
        <v>2953</v>
      </c>
      <c r="CV1114" s="1376" t="s">
        <v>2954</v>
      </c>
    </row>
    <row r="1115" spans="91:100">
      <c r="CM1115" s="1373"/>
      <c r="CN1115" s="1372" t="s">
        <v>4305</v>
      </c>
      <c r="CO1115" s="1372" t="s">
        <v>603</v>
      </c>
      <c r="CP1115" s="1372" t="s">
        <v>1906</v>
      </c>
      <c r="CQ1115" s="1372" t="s">
        <v>4306</v>
      </c>
      <c r="CR1115" s="1372" t="s">
        <v>4306</v>
      </c>
      <c r="CS1115" s="1372" t="s">
        <v>2485</v>
      </c>
      <c r="CT1115" s="1372" t="s">
        <v>2486</v>
      </c>
      <c r="CU1115" s="1372" t="s">
        <v>2953</v>
      </c>
      <c r="CV1115" s="1376" t="s">
        <v>2954</v>
      </c>
    </row>
    <row r="1116" spans="91:100">
      <c r="CM1116" s="1373"/>
      <c r="CN1116" s="1372" t="s">
        <v>4307</v>
      </c>
      <c r="CO1116" s="1372" t="s">
        <v>603</v>
      </c>
      <c r="CP1116" s="1372" t="s">
        <v>1906</v>
      </c>
      <c r="CQ1116" s="1372" t="s">
        <v>4308</v>
      </c>
      <c r="CR1116" s="1372" t="s">
        <v>4308</v>
      </c>
      <c r="CS1116" s="1372" t="s">
        <v>2485</v>
      </c>
      <c r="CT1116" s="1372" t="s">
        <v>2486</v>
      </c>
      <c r="CU1116" s="1372" t="s">
        <v>2953</v>
      </c>
      <c r="CV1116" s="1376" t="s">
        <v>2954</v>
      </c>
    </row>
    <row r="1117" spans="91:100">
      <c r="CM1117" s="1373"/>
      <c r="CN1117" s="1372" t="s">
        <v>4309</v>
      </c>
      <c r="CO1117" s="1372" t="s">
        <v>603</v>
      </c>
      <c r="CP1117" s="1372" t="s">
        <v>1906</v>
      </c>
      <c r="CQ1117" s="1372" t="s">
        <v>4310</v>
      </c>
      <c r="CR1117" s="1372" t="s">
        <v>4310</v>
      </c>
      <c r="CS1117" s="1372" t="s">
        <v>2485</v>
      </c>
      <c r="CT1117" s="1372" t="s">
        <v>2486</v>
      </c>
      <c r="CU1117" s="1372" t="s">
        <v>2953</v>
      </c>
      <c r="CV1117" s="1376" t="s">
        <v>2954</v>
      </c>
    </row>
    <row r="1118" spans="91:100">
      <c r="CM1118" s="1373"/>
      <c r="CN1118" s="1372" t="s">
        <v>4311</v>
      </c>
      <c r="CO1118" s="1372" t="s">
        <v>603</v>
      </c>
      <c r="CP1118" s="1372" t="s">
        <v>1906</v>
      </c>
      <c r="CQ1118" s="1372" t="s">
        <v>4312</v>
      </c>
      <c r="CR1118" s="1372" t="s">
        <v>4312</v>
      </c>
      <c r="CS1118" s="1372" t="s">
        <v>2485</v>
      </c>
      <c r="CT1118" s="1372" t="s">
        <v>2486</v>
      </c>
      <c r="CU1118" s="1372" t="s">
        <v>2953</v>
      </c>
      <c r="CV1118" s="1376" t="s">
        <v>2954</v>
      </c>
    </row>
    <row r="1119" spans="91:100">
      <c r="CM1119" s="1373"/>
      <c r="CN1119" s="1372" t="s">
        <v>4313</v>
      </c>
      <c r="CO1119" s="1372" t="s">
        <v>603</v>
      </c>
      <c r="CP1119" s="1372" t="s">
        <v>1906</v>
      </c>
      <c r="CQ1119" s="1372" t="s">
        <v>4314</v>
      </c>
      <c r="CR1119" s="1372" t="s">
        <v>4314</v>
      </c>
      <c r="CS1119" s="1372" t="s">
        <v>2485</v>
      </c>
      <c r="CT1119" s="1372" t="s">
        <v>2486</v>
      </c>
      <c r="CU1119" s="1372" t="s">
        <v>2953</v>
      </c>
      <c r="CV1119" s="1376" t="s">
        <v>2954</v>
      </c>
    </row>
    <row r="1120" spans="91:100">
      <c r="CM1120" s="1373"/>
      <c r="CN1120" s="1372" t="s">
        <v>4315</v>
      </c>
      <c r="CO1120" s="1372" t="s">
        <v>603</v>
      </c>
      <c r="CP1120" s="1372" t="s">
        <v>1906</v>
      </c>
      <c r="CQ1120" s="1372" t="s">
        <v>4316</v>
      </c>
      <c r="CR1120" s="1372" t="s">
        <v>4316</v>
      </c>
      <c r="CS1120" s="1372" t="s">
        <v>2485</v>
      </c>
      <c r="CT1120" s="1372" t="s">
        <v>2486</v>
      </c>
      <c r="CU1120" s="1372" t="s">
        <v>2953</v>
      </c>
      <c r="CV1120" s="1376" t="s">
        <v>2954</v>
      </c>
    </row>
    <row r="1121" spans="91:100">
      <c r="CM1121" s="1373"/>
      <c r="CN1121" s="1372" t="s">
        <v>4317</v>
      </c>
      <c r="CO1121" s="1372" t="s">
        <v>603</v>
      </c>
      <c r="CP1121" s="1372" t="s">
        <v>1906</v>
      </c>
      <c r="CQ1121" s="1372" t="s">
        <v>4318</v>
      </c>
      <c r="CR1121" s="1372" t="s">
        <v>4318</v>
      </c>
      <c r="CS1121" s="1372" t="s">
        <v>2485</v>
      </c>
      <c r="CT1121" s="1372" t="s">
        <v>2486</v>
      </c>
      <c r="CU1121" s="1372" t="s">
        <v>2953</v>
      </c>
      <c r="CV1121" s="1376" t="s">
        <v>2954</v>
      </c>
    </row>
    <row r="1122" spans="91:100">
      <c r="CM1122" s="1373"/>
      <c r="CN1122" s="1372" t="s">
        <v>4319</v>
      </c>
      <c r="CO1122" s="1372" t="s">
        <v>603</v>
      </c>
      <c r="CP1122" s="1372" t="s">
        <v>1906</v>
      </c>
      <c r="CQ1122" s="1372" t="s">
        <v>4320</v>
      </c>
      <c r="CR1122" s="1372" t="s">
        <v>4320</v>
      </c>
      <c r="CS1122" s="1372" t="s">
        <v>2485</v>
      </c>
      <c r="CT1122" s="1372" t="s">
        <v>2486</v>
      </c>
      <c r="CU1122" s="1372" t="s">
        <v>2953</v>
      </c>
      <c r="CV1122" s="1376" t="s">
        <v>2954</v>
      </c>
    </row>
    <row r="1123" spans="91:100">
      <c r="CM1123" s="1373"/>
      <c r="CN1123" s="1372" t="s">
        <v>4321</v>
      </c>
      <c r="CO1123" s="1372" t="s">
        <v>603</v>
      </c>
      <c r="CP1123" s="1372" t="s">
        <v>1906</v>
      </c>
      <c r="CQ1123" s="1372" t="s">
        <v>4322</v>
      </c>
      <c r="CR1123" s="1372" t="s">
        <v>4322</v>
      </c>
      <c r="CS1123" s="1372" t="s">
        <v>2485</v>
      </c>
      <c r="CT1123" s="1372" t="s">
        <v>2486</v>
      </c>
      <c r="CU1123" s="1372" t="s">
        <v>2953</v>
      </c>
      <c r="CV1123" s="1376" t="s">
        <v>2954</v>
      </c>
    </row>
    <row r="1124" spans="91:100">
      <c r="CM1124" s="1373"/>
      <c r="CN1124" s="1372" t="s">
        <v>4323</v>
      </c>
      <c r="CO1124" s="1372" t="s">
        <v>603</v>
      </c>
      <c r="CP1124" s="1372" t="s">
        <v>1906</v>
      </c>
      <c r="CQ1124" s="1372" t="s">
        <v>4324</v>
      </c>
      <c r="CR1124" s="1372" t="s">
        <v>4324</v>
      </c>
      <c r="CS1124" s="1372" t="s">
        <v>2485</v>
      </c>
      <c r="CT1124" s="1372" t="s">
        <v>2486</v>
      </c>
      <c r="CU1124" s="1372" t="s">
        <v>2953</v>
      </c>
      <c r="CV1124" s="1376" t="s">
        <v>2954</v>
      </c>
    </row>
    <row r="1125" spans="91:100">
      <c r="CM1125" s="1373"/>
      <c r="CN1125" s="1372" t="s">
        <v>4325</v>
      </c>
      <c r="CO1125" s="1372" t="s">
        <v>603</v>
      </c>
      <c r="CP1125" s="1372" t="s">
        <v>1906</v>
      </c>
      <c r="CQ1125" s="1372" t="s">
        <v>4326</v>
      </c>
      <c r="CR1125" s="1372" t="s">
        <v>4326</v>
      </c>
      <c r="CS1125" s="1372" t="s">
        <v>2485</v>
      </c>
      <c r="CT1125" s="1372" t="s">
        <v>2486</v>
      </c>
      <c r="CU1125" s="1372" t="s">
        <v>2953</v>
      </c>
      <c r="CV1125" s="1376" t="s">
        <v>2954</v>
      </c>
    </row>
    <row r="1126" spans="91:100">
      <c r="CM1126" s="1373"/>
      <c r="CN1126" s="1372" t="s">
        <v>4327</v>
      </c>
      <c r="CO1126" s="1372" t="s">
        <v>603</v>
      </c>
      <c r="CP1126" s="1372" t="s">
        <v>1906</v>
      </c>
      <c r="CQ1126" s="1372" t="s">
        <v>4328</v>
      </c>
      <c r="CR1126" s="1372" t="s">
        <v>4328</v>
      </c>
      <c r="CS1126" s="1372" t="s">
        <v>2485</v>
      </c>
      <c r="CT1126" s="1372" t="s">
        <v>2486</v>
      </c>
      <c r="CU1126" s="1372" t="s">
        <v>2953</v>
      </c>
      <c r="CV1126" s="1376" t="s">
        <v>2954</v>
      </c>
    </row>
    <row r="1127" spans="91:100">
      <c r="CM1127" s="1373"/>
      <c r="CN1127" s="1372" t="s">
        <v>4329</v>
      </c>
      <c r="CO1127" s="1372" t="s">
        <v>603</v>
      </c>
      <c r="CP1127" s="1372" t="s">
        <v>1906</v>
      </c>
      <c r="CQ1127" s="1372" t="s">
        <v>4330</v>
      </c>
      <c r="CR1127" s="1372" t="s">
        <v>4330</v>
      </c>
      <c r="CS1127" s="1372" t="s">
        <v>2485</v>
      </c>
      <c r="CT1127" s="1372" t="s">
        <v>2486</v>
      </c>
      <c r="CU1127" s="1372" t="s">
        <v>2953</v>
      </c>
      <c r="CV1127" s="1376" t="s">
        <v>2954</v>
      </c>
    </row>
    <row r="1128" spans="91:100">
      <c r="CM1128" s="1373"/>
      <c r="CN1128" s="1372" t="s">
        <v>4331</v>
      </c>
      <c r="CO1128" s="1372" t="s">
        <v>603</v>
      </c>
      <c r="CP1128" s="1372" t="s">
        <v>1906</v>
      </c>
      <c r="CQ1128" s="1372" t="s">
        <v>4332</v>
      </c>
      <c r="CR1128" s="1372" t="s">
        <v>4332</v>
      </c>
      <c r="CS1128" s="1372" t="s">
        <v>2485</v>
      </c>
      <c r="CT1128" s="1372" t="s">
        <v>2486</v>
      </c>
      <c r="CU1128" s="1372" t="s">
        <v>2953</v>
      </c>
      <c r="CV1128" s="1376" t="s">
        <v>2954</v>
      </c>
    </row>
    <row r="1129" spans="91:100">
      <c r="CM1129" s="1373"/>
      <c r="CN1129" s="1372" t="s">
        <v>4333</v>
      </c>
      <c r="CO1129" s="1372" t="s">
        <v>603</v>
      </c>
      <c r="CP1129" s="1372" t="s">
        <v>1906</v>
      </c>
      <c r="CQ1129" s="1372" t="s">
        <v>4334</v>
      </c>
      <c r="CR1129" s="1372" t="s">
        <v>4334</v>
      </c>
      <c r="CS1129" s="1372" t="s">
        <v>2485</v>
      </c>
      <c r="CT1129" s="1372" t="s">
        <v>2486</v>
      </c>
      <c r="CU1129" s="1372" t="s">
        <v>2953</v>
      </c>
      <c r="CV1129" s="1376" t="s">
        <v>2954</v>
      </c>
    </row>
    <row r="1130" spans="91:100">
      <c r="CM1130" s="1373"/>
      <c r="CN1130" s="1372" t="s">
        <v>4335</v>
      </c>
      <c r="CO1130" s="1372" t="s">
        <v>603</v>
      </c>
      <c r="CP1130" s="1372" t="s">
        <v>1906</v>
      </c>
      <c r="CQ1130" s="1372" t="s">
        <v>4336</v>
      </c>
      <c r="CR1130" s="1372" t="s">
        <v>4336</v>
      </c>
      <c r="CS1130" s="1372" t="s">
        <v>2485</v>
      </c>
      <c r="CT1130" s="1372" t="s">
        <v>2486</v>
      </c>
      <c r="CU1130" s="1372" t="s">
        <v>2953</v>
      </c>
      <c r="CV1130" s="1376" t="s">
        <v>2954</v>
      </c>
    </row>
    <row r="1131" spans="91:100">
      <c r="CM1131" s="1373"/>
      <c r="CN1131" s="1372" t="s">
        <v>4337</v>
      </c>
      <c r="CO1131" s="1372" t="s">
        <v>603</v>
      </c>
      <c r="CP1131" s="1372" t="s">
        <v>1906</v>
      </c>
      <c r="CQ1131" s="1372" t="s">
        <v>4338</v>
      </c>
      <c r="CR1131" s="1372" t="s">
        <v>4338</v>
      </c>
      <c r="CS1131" s="1372" t="s">
        <v>2485</v>
      </c>
      <c r="CT1131" s="1372" t="s">
        <v>2486</v>
      </c>
      <c r="CU1131" s="1372" t="s">
        <v>2953</v>
      </c>
      <c r="CV1131" s="1376" t="s">
        <v>2954</v>
      </c>
    </row>
    <row r="1132" spans="91:100">
      <c r="CM1132" s="1373"/>
      <c r="CN1132" s="1372" t="s">
        <v>4339</v>
      </c>
      <c r="CO1132" s="1372" t="s">
        <v>603</v>
      </c>
      <c r="CP1132" s="1372" t="s">
        <v>1906</v>
      </c>
      <c r="CQ1132" s="1372" t="s">
        <v>4340</v>
      </c>
      <c r="CR1132" s="1372" t="s">
        <v>4340</v>
      </c>
      <c r="CS1132" s="1372" t="s">
        <v>2485</v>
      </c>
      <c r="CT1132" s="1372" t="s">
        <v>2486</v>
      </c>
      <c r="CU1132" s="1372" t="s">
        <v>2953</v>
      </c>
      <c r="CV1132" s="1376" t="s">
        <v>2954</v>
      </c>
    </row>
    <row r="1133" spans="91:100">
      <c r="CM1133" s="1373"/>
      <c r="CN1133" s="1372" t="s">
        <v>4341</v>
      </c>
      <c r="CO1133" s="1372" t="s">
        <v>603</v>
      </c>
      <c r="CP1133" s="1372" t="s">
        <v>1906</v>
      </c>
      <c r="CQ1133" s="1372" t="s">
        <v>4342</v>
      </c>
      <c r="CR1133" s="1372" t="s">
        <v>4342</v>
      </c>
      <c r="CS1133" s="1372" t="s">
        <v>2485</v>
      </c>
      <c r="CT1133" s="1372" t="s">
        <v>2486</v>
      </c>
      <c r="CU1133" s="1372" t="s">
        <v>2953</v>
      </c>
      <c r="CV1133" s="1376" t="s">
        <v>2954</v>
      </c>
    </row>
    <row r="1134" spans="91:100">
      <c r="CM1134" s="1373"/>
      <c r="CN1134" s="1372" t="s">
        <v>4343</v>
      </c>
      <c r="CO1134" s="1372" t="s">
        <v>603</v>
      </c>
      <c r="CP1134" s="1372" t="s">
        <v>1906</v>
      </c>
      <c r="CQ1134" s="1372" t="s">
        <v>4344</v>
      </c>
      <c r="CR1134" s="1372" t="s">
        <v>4344</v>
      </c>
      <c r="CS1134" s="1372" t="s">
        <v>2485</v>
      </c>
      <c r="CT1134" s="1372" t="s">
        <v>2486</v>
      </c>
      <c r="CU1134" s="1372" t="s">
        <v>2953</v>
      </c>
      <c r="CV1134" s="1376" t="s">
        <v>2954</v>
      </c>
    </row>
    <row r="1135" spans="91:100">
      <c r="CM1135" s="1373"/>
      <c r="CN1135" s="1372" t="s">
        <v>4345</v>
      </c>
      <c r="CO1135" s="1372" t="s">
        <v>603</v>
      </c>
      <c r="CP1135" s="1372" t="s">
        <v>1906</v>
      </c>
      <c r="CQ1135" s="1372" t="s">
        <v>4346</v>
      </c>
      <c r="CR1135" s="1372" t="s">
        <v>4346</v>
      </c>
      <c r="CS1135" s="1372" t="s">
        <v>2485</v>
      </c>
      <c r="CT1135" s="1372" t="s">
        <v>2486</v>
      </c>
      <c r="CU1135" s="1372" t="s">
        <v>2953</v>
      </c>
      <c r="CV1135" s="1376" t="s">
        <v>2954</v>
      </c>
    </row>
    <row r="1136" spans="91:100">
      <c r="CM1136" s="1373"/>
      <c r="CN1136" s="1372" t="s">
        <v>4347</v>
      </c>
      <c r="CO1136" s="1372" t="s">
        <v>603</v>
      </c>
      <c r="CP1136" s="1372" t="s">
        <v>1906</v>
      </c>
      <c r="CQ1136" s="1372" t="s">
        <v>4348</v>
      </c>
      <c r="CR1136" s="1372" t="s">
        <v>4348</v>
      </c>
      <c r="CS1136" s="1372" t="s">
        <v>2485</v>
      </c>
      <c r="CT1136" s="1372" t="s">
        <v>2486</v>
      </c>
      <c r="CU1136" s="1372" t="s">
        <v>2953</v>
      </c>
      <c r="CV1136" s="1376" t="s">
        <v>2954</v>
      </c>
    </row>
    <row r="1137" spans="91:100">
      <c r="CM1137" s="1373"/>
      <c r="CN1137" s="1372" t="s">
        <v>4349</v>
      </c>
      <c r="CO1137" s="1372" t="s">
        <v>603</v>
      </c>
      <c r="CP1137" s="1372" t="s">
        <v>1906</v>
      </c>
      <c r="CQ1137" s="1372" t="s">
        <v>4350</v>
      </c>
      <c r="CR1137" s="1372" t="s">
        <v>4350</v>
      </c>
      <c r="CS1137" s="1372" t="s">
        <v>2485</v>
      </c>
      <c r="CT1137" s="1372" t="s">
        <v>2486</v>
      </c>
      <c r="CU1137" s="1372" t="s">
        <v>2953</v>
      </c>
      <c r="CV1137" s="1376" t="s">
        <v>2954</v>
      </c>
    </row>
    <row r="1138" spans="91:100">
      <c r="CM1138" s="1373"/>
      <c r="CN1138" s="1372" t="s">
        <v>4351</v>
      </c>
      <c r="CO1138" s="1372" t="s">
        <v>603</v>
      </c>
      <c r="CP1138" s="1372" t="s">
        <v>1906</v>
      </c>
      <c r="CQ1138" s="1372" t="s">
        <v>4352</v>
      </c>
      <c r="CR1138" s="1372" t="s">
        <v>4352</v>
      </c>
      <c r="CS1138" s="1372" t="s">
        <v>2485</v>
      </c>
      <c r="CT1138" s="1372" t="s">
        <v>2486</v>
      </c>
      <c r="CU1138" s="1372" t="s">
        <v>2953</v>
      </c>
      <c r="CV1138" s="1376" t="s">
        <v>2954</v>
      </c>
    </row>
    <row r="1139" spans="91:100">
      <c r="CM1139" s="1373"/>
      <c r="CN1139" s="1372" t="s">
        <v>4353</v>
      </c>
      <c r="CO1139" s="1372" t="s">
        <v>603</v>
      </c>
      <c r="CP1139" s="1372" t="s">
        <v>1906</v>
      </c>
      <c r="CQ1139" s="1372" t="s">
        <v>4354</v>
      </c>
      <c r="CR1139" s="1372" t="s">
        <v>4354</v>
      </c>
      <c r="CS1139" s="1372" t="s">
        <v>2485</v>
      </c>
      <c r="CT1139" s="1372" t="s">
        <v>2486</v>
      </c>
      <c r="CU1139" s="1372" t="s">
        <v>2953</v>
      </c>
      <c r="CV1139" s="1376" t="s">
        <v>2954</v>
      </c>
    </row>
    <row r="1140" spans="91:100">
      <c r="CM1140" s="1373"/>
      <c r="CN1140" s="1372" t="s">
        <v>4355</v>
      </c>
      <c r="CO1140" s="1372" t="s">
        <v>603</v>
      </c>
      <c r="CP1140" s="1372" t="s">
        <v>1906</v>
      </c>
      <c r="CQ1140" s="1372" t="s">
        <v>4356</v>
      </c>
      <c r="CR1140" s="1372" t="s">
        <v>4356</v>
      </c>
      <c r="CS1140" s="1372" t="s">
        <v>2485</v>
      </c>
      <c r="CT1140" s="1372" t="s">
        <v>2486</v>
      </c>
      <c r="CU1140" s="1372" t="s">
        <v>2953</v>
      </c>
      <c r="CV1140" s="1376" t="s">
        <v>2954</v>
      </c>
    </row>
    <row r="1141" spans="91:100">
      <c r="CM1141" s="1373"/>
      <c r="CN1141" s="1372" t="s">
        <v>4357</v>
      </c>
      <c r="CO1141" s="1372" t="s">
        <v>603</v>
      </c>
      <c r="CP1141" s="1372" t="s">
        <v>1906</v>
      </c>
      <c r="CQ1141" s="1372" t="s">
        <v>4358</v>
      </c>
      <c r="CR1141" s="1372" t="s">
        <v>4358</v>
      </c>
      <c r="CS1141" s="1372" t="s">
        <v>2485</v>
      </c>
      <c r="CT1141" s="1372" t="s">
        <v>2486</v>
      </c>
      <c r="CU1141" s="1372" t="s">
        <v>2953</v>
      </c>
      <c r="CV1141" s="1376" t="s">
        <v>2954</v>
      </c>
    </row>
    <row r="1142" spans="91:100">
      <c r="CM1142" s="1373"/>
      <c r="CN1142" s="1372" t="s">
        <v>4359</v>
      </c>
      <c r="CO1142" s="1372" t="s">
        <v>603</v>
      </c>
      <c r="CP1142" s="1372" t="s">
        <v>1906</v>
      </c>
      <c r="CQ1142" s="1372" t="s">
        <v>4360</v>
      </c>
      <c r="CR1142" s="1372" t="s">
        <v>4360</v>
      </c>
      <c r="CS1142" s="1372" t="s">
        <v>2485</v>
      </c>
      <c r="CT1142" s="1372" t="s">
        <v>2486</v>
      </c>
      <c r="CU1142" s="1372" t="s">
        <v>2953</v>
      </c>
      <c r="CV1142" s="1376" t="s">
        <v>2954</v>
      </c>
    </row>
    <row r="1143" spans="91:100">
      <c r="CM1143" s="1373"/>
      <c r="CN1143" s="1372" t="s">
        <v>4361</v>
      </c>
      <c r="CO1143" s="1372" t="s">
        <v>603</v>
      </c>
      <c r="CP1143" s="1372" t="s">
        <v>1906</v>
      </c>
      <c r="CQ1143" s="1372" t="s">
        <v>4362</v>
      </c>
      <c r="CR1143" s="1372" t="s">
        <v>4362</v>
      </c>
      <c r="CS1143" s="1372" t="s">
        <v>2485</v>
      </c>
      <c r="CT1143" s="1372" t="s">
        <v>2486</v>
      </c>
      <c r="CU1143" s="1372" t="s">
        <v>2953</v>
      </c>
      <c r="CV1143" s="1376" t="s">
        <v>2954</v>
      </c>
    </row>
    <row r="1144" spans="91:100">
      <c r="CM1144" s="1373"/>
      <c r="CN1144" s="1372" t="s">
        <v>4363</v>
      </c>
      <c r="CO1144" s="1372" t="s">
        <v>603</v>
      </c>
      <c r="CP1144" s="1372" t="s">
        <v>1906</v>
      </c>
      <c r="CQ1144" s="1372" t="s">
        <v>4364</v>
      </c>
      <c r="CR1144" s="1372" t="s">
        <v>4364</v>
      </c>
      <c r="CS1144" s="1372" t="s">
        <v>2485</v>
      </c>
      <c r="CT1144" s="1372" t="s">
        <v>2486</v>
      </c>
      <c r="CU1144" s="1372" t="s">
        <v>2953</v>
      </c>
      <c r="CV1144" s="1376" t="s">
        <v>2954</v>
      </c>
    </row>
    <row r="1145" spans="91:100">
      <c r="CM1145" s="1373"/>
      <c r="CN1145" s="1372" t="s">
        <v>4365</v>
      </c>
      <c r="CO1145" s="1372" t="s">
        <v>603</v>
      </c>
      <c r="CP1145" s="1372" t="s">
        <v>1906</v>
      </c>
      <c r="CQ1145" s="1372" t="s">
        <v>4366</v>
      </c>
      <c r="CR1145" s="1372" t="s">
        <v>4366</v>
      </c>
      <c r="CS1145" s="1372" t="s">
        <v>2485</v>
      </c>
      <c r="CT1145" s="1372" t="s">
        <v>2486</v>
      </c>
      <c r="CU1145" s="1372" t="s">
        <v>2953</v>
      </c>
      <c r="CV1145" s="1376" t="s">
        <v>2954</v>
      </c>
    </row>
    <row r="1146" spans="91:100">
      <c r="CM1146" s="1373"/>
      <c r="CN1146" s="1372" t="s">
        <v>4367</v>
      </c>
      <c r="CO1146" s="1372" t="s">
        <v>603</v>
      </c>
      <c r="CP1146" s="1372" t="s">
        <v>1906</v>
      </c>
      <c r="CQ1146" s="1372" t="s">
        <v>4368</v>
      </c>
      <c r="CR1146" s="1372" t="s">
        <v>4368</v>
      </c>
      <c r="CS1146" s="1372" t="s">
        <v>2485</v>
      </c>
      <c r="CT1146" s="1372" t="s">
        <v>2486</v>
      </c>
      <c r="CU1146" s="1372" t="s">
        <v>2953</v>
      </c>
      <c r="CV1146" s="1376" t="s">
        <v>2954</v>
      </c>
    </row>
    <row r="1147" spans="91:100">
      <c r="CM1147" s="1373"/>
      <c r="CN1147" s="1372" t="s">
        <v>4369</v>
      </c>
      <c r="CO1147" s="1372" t="s">
        <v>603</v>
      </c>
      <c r="CP1147" s="1372" t="s">
        <v>1906</v>
      </c>
      <c r="CQ1147" s="1372" t="s">
        <v>4370</v>
      </c>
      <c r="CR1147" s="1372" t="s">
        <v>4370</v>
      </c>
      <c r="CS1147" s="1372" t="s">
        <v>2485</v>
      </c>
      <c r="CT1147" s="1372" t="s">
        <v>2486</v>
      </c>
      <c r="CU1147" s="1372" t="s">
        <v>2953</v>
      </c>
      <c r="CV1147" s="1376" t="s">
        <v>2954</v>
      </c>
    </row>
    <row r="1148" spans="91:100">
      <c r="CM1148" s="1373"/>
      <c r="CN1148" s="1372" t="s">
        <v>4371</v>
      </c>
      <c r="CO1148" s="1372" t="s">
        <v>603</v>
      </c>
      <c r="CP1148" s="1372" t="s">
        <v>1906</v>
      </c>
      <c r="CQ1148" s="1372" t="s">
        <v>4372</v>
      </c>
      <c r="CR1148" s="1372" t="s">
        <v>4372</v>
      </c>
      <c r="CS1148" s="1372" t="s">
        <v>2485</v>
      </c>
      <c r="CT1148" s="1372" t="s">
        <v>2486</v>
      </c>
      <c r="CU1148" s="1372" t="s">
        <v>2953</v>
      </c>
      <c r="CV1148" s="1376" t="s">
        <v>2954</v>
      </c>
    </row>
    <row r="1149" spans="91:100">
      <c r="CM1149" s="1373"/>
      <c r="CN1149" s="1372" t="s">
        <v>4373</v>
      </c>
      <c r="CO1149" s="1372" t="s">
        <v>603</v>
      </c>
      <c r="CP1149" s="1372" t="s">
        <v>1906</v>
      </c>
      <c r="CQ1149" s="1372" t="s">
        <v>4374</v>
      </c>
      <c r="CR1149" s="1372" t="s">
        <v>4374</v>
      </c>
      <c r="CS1149" s="1372" t="s">
        <v>2485</v>
      </c>
      <c r="CT1149" s="1372" t="s">
        <v>2486</v>
      </c>
      <c r="CU1149" s="1372" t="s">
        <v>2953</v>
      </c>
      <c r="CV1149" s="1376" t="s">
        <v>2954</v>
      </c>
    </row>
    <row r="1150" spans="91:100">
      <c r="CM1150" s="1373"/>
      <c r="CN1150" s="1372" t="s">
        <v>4375</v>
      </c>
      <c r="CO1150" s="1372" t="s">
        <v>603</v>
      </c>
      <c r="CP1150" s="1372" t="s">
        <v>1906</v>
      </c>
      <c r="CQ1150" s="1372" t="s">
        <v>4376</v>
      </c>
      <c r="CR1150" s="1372" t="s">
        <v>4376</v>
      </c>
      <c r="CS1150" s="1372" t="s">
        <v>2485</v>
      </c>
      <c r="CT1150" s="1372" t="s">
        <v>2486</v>
      </c>
      <c r="CU1150" s="1372" t="s">
        <v>2953</v>
      </c>
      <c r="CV1150" s="1376" t="s">
        <v>2954</v>
      </c>
    </row>
    <row r="1151" spans="91:100">
      <c r="CM1151" s="1373"/>
      <c r="CN1151" s="1372" t="s">
        <v>4377</v>
      </c>
      <c r="CO1151" s="1372" t="s">
        <v>603</v>
      </c>
      <c r="CP1151" s="1372" t="s">
        <v>1906</v>
      </c>
      <c r="CQ1151" s="1372" t="s">
        <v>4378</v>
      </c>
      <c r="CR1151" s="1372" t="s">
        <v>4378</v>
      </c>
      <c r="CS1151" s="1372" t="s">
        <v>2485</v>
      </c>
      <c r="CT1151" s="1372" t="s">
        <v>2486</v>
      </c>
      <c r="CU1151" s="1372" t="s">
        <v>2953</v>
      </c>
      <c r="CV1151" s="1376" t="s">
        <v>2954</v>
      </c>
    </row>
    <row r="1152" spans="91:100">
      <c r="CM1152" s="1373"/>
      <c r="CN1152" s="1372" t="s">
        <v>4379</v>
      </c>
      <c r="CO1152" s="1372" t="s">
        <v>603</v>
      </c>
      <c r="CP1152" s="1372" t="s">
        <v>1906</v>
      </c>
      <c r="CQ1152" s="1372" t="s">
        <v>4380</v>
      </c>
      <c r="CR1152" s="1372" t="s">
        <v>4380</v>
      </c>
      <c r="CS1152" s="1372" t="s">
        <v>1908</v>
      </c>
      <c r="CT1152" s="1372" t="s">
        <v>3036</v>
      </c>
      <c r="CU1152" s="1372" t="s">
        <v>1910</v>
      </c>
      <c r="CV1152" s="1376" t="s">
        <v>1911</v>
      </c>
    </row>
    <row r="1153" spans="91:100">
      <c r="CM1153" s="1373"/>
      <c r="CN1153" s="1372" t="s">
        <v>4381</v>
      </c>
      <c r="CO1153" s="1372" t="s">
        <v>603</v>
      </c>
      <c r="CP1153" s="1372" t="s">
        <v>1906</v>
      </c>
      <c r="CQ1153" s="1372" t="s">
        <v>4382</v>
      </c>
      <c r="CR1153" s="1372" t="s">
        <v>4382</v>
      </c>
      <c r="CS1153" s="1372" t="s">
        <v>2485</v>
      </c>
      <c r="CT1153" s="1372" t="s">
        <v>2486</v>
      </c>
      <c r="CU1153" s="1372" t="s">
        <v>2953</v>
      </c>
      <c r="CV1153" s="1376" t="s">
        <v>2954</v>
      </c>
    </row>
    <row r="1154" spans="91:100">
      <c r="CM1154" s="1373"/>
      <c r="CN1154" s="1372" t="s">
        <v>4383</v>
      </c>
      <c r="CO1154" s="1372" t="s">
        <v>603</v>
      </c>
      <c r="CP1154" s="1372" t="s">
        <v>1906</v>
      </c>
      <c r="CQ1154" s="1372" t="s">
        <v>4384</v>
      </c>
      <c r="CR1154" s="1372" t="s">
        <v>4384</v>
      </c>
      <c r="CS1154" s="1372" t="s">
        <v>2485</v>
      </c>
      <c r="CT1154" s="1372" t="s">
        <v>2486</v>
      </c>
      <c r="CU1154" s="1372" t="s">
        <v>2953</v>
      </c>
      <c r="CV1154" s="1376" t="s">
        <v>2954</v>
      </c>
    </row>
    <row r="1155" spans="91:100">
      <c r="CM1155" s="1373"/>
      <c r="CN1155" s="1372" t="s">
        <v>4385</v>
      </c>
      <c r="CO1155" s="1372" t="s">
        <v>603</v>
      </c>
      <c r="CP1155" s="1372" t="s">
        <v>1906</v>
      </c>
      <c r="CQ1155" s="1372" t="s">
        <v>4386</v>
      </c>
      <c r="CR1155" s="1372" t="s">
        <v>4386</v>
      </c>
      <c r="CS1155" s="1372" t="s">
        <v>2485</v>
      </c>
      <c r="CT1155" s="1372" t="s">
        <v>2486</v>
      </c>
      <c r="CU1155" s="1372" t="s">
        <v>2953</v>
      </c>
      <c r="CV1155" s="1376" t="s">
        <v>2954</v>
      </c>
    </row>
    <row r="1156" spans="91:100">
      <c r="CM1156" s="1373"/>
      <c r="CN1156" s="1372" t="s">
        <v>4387</v>
      </c>
      <c r="CO1156" s="1372" t="s">
        <v>603</v>
      </c>
      <c r="CP1156" s="1372" t="s">
        <v>1906</v>
      </c>
      <c r="CQ1156" s="1372" t="s">
        <v>4388</v>
      </c>
      <c r="CR1156" s="1372" t="s">
        <v>4388</v>
      </c>
      <c r="CS1156" s="1372" t="s">
        <v>2485</v>
      </c>
      <c r="CT1156" s="1372" t="s">
        <v>2486</v>
      </c>
      <c r="CU1156" s="1372" t="s">
        <v>2953</v>
      </c>
      <c r="CV1156" s="1376" t="s">
        <v>2954</v>
      </c>
    </row>
    <row r="1157" spans="91:100">
      <c r="CM1157" s="1373"/>
      <c r="CN1157" s="1372" t="s">
        <v>4389</v>
      </c>
      <c r="CO1157" s="1372" t="s">
        <v>603</v>
      </c>
      <c r="CP1157" s="1372" t="s">
        <v>1906</v>
      </c>
      <c r="CQ1157" s="1372" t="s">
        <v>4390</v>
      </c>
      <c r="CR1157" s="1372" t="s">
        <v>4390</v>
      </c>
      <c r="CS1157" s="1372" t="s">
        <v>2485</v>
      </c>
      <c r="CT1157" s="1372" t="s">
        <v>2486</v>
      </c>
      <c r="CU1157" s="1372" t="s">
        <v>2953</v>
      </c>
      <c r="CV1157" s="1376" t="s">
        <v>2954</v>
      </c>
    </row>
    <row r="1158" spans="91:100">
      <c r="CM1158" s="1373"/>
      <c r="CN1158" s="1372" t="s">
        <v>4391</v>
      </c>
      <c r="CO1158" s="1372" t="s">
        <v>603</v>
      </c>
      <c r="CP1158" s="1372" t="s">
        <v>1906</v>
      </c>
      <c r="CQ1158" s="1372" t="s">
        <v>4392</v>
      </c>
      <c r="CR1158" s="1372" t="s">
        <v>4392</v>
      </c>
      <c r="CS1158" s="1372" t="s">
        <v>2485</v>
      </c>
      <c r="CT1158" s="1372" t="s">
        <v>2486</v>
      </c>
      <c r="CU1158" s="1372" t="s">
        <v>2953</v>
      </c>
      <c r="CV1158" s="1376" t="s">
        <v>2954</v>
      </c>
    </row>
    <row r="1159" spans="91:100">
      <c r="CM1159" s="1373"/>
      <c r="CN1159" s="1372" t="s">
        <v>4393</v>
      </c>
      <c r="CO1159" s="1372" t="s">
        <v>603</v>
      </c>
      <c r="CP1159" s="1372" t="s">
        <v>1906</v>
      </c>
      <c r="CQ1159" s="1372" t="s">
        <v>4394</v>
      </c>
      <c r="CR1159" s="1372" t="s">
        <v>4394</v>
      </c>
      <c r="CS1159" s="1372" t="s">
        <v>2485</v>
      </c>
      <c r="CT1159" s="1372" t="s">
        <v>2486</v>
      </c>
      <c r="CU1159" s="1372" t="s">
        <v>2953</v>
      </c>
      <c r="CV1159" s="1376" t="s">
        <v>2954</v>
      </c>
    </row>
    <row r="1160" spans="91:100">
      <c r="CM1160" s="1373"/>
      <c r="CN1160" s="1372" t="s">
        <v>4395</v>
      </c>
      <c r="CO1160" s="1372" t="s">
        <v>603</v>
      </c>
      <c r="CP1160" s="1372" t="s">
        <v>1906</v>
      </c>
      <c r="CQ1160" s="1372" t="s">
        <v>4396</v>
      </c>
      <c r="CR1160" s="1372" t="s">
        <v>4396</v>
      </c>
      <c r="CS1160" s="1372" t="s">
        <v>2485</v>
      </c>
      <c r="CT1160" s="1372" t="s">
        <v>2486</v>
      </c>
      <c r="CU1160" s="1372" t="s">
        <v>2953</v>
      </c>
      <c r="CV1160" s="1376" t="s">
        <v>2954</v>
      </c>
    </row>
    <row r="1161" spans="91:100">
      <c r="CM1161" s="1373"/>
      <c r="CN1161" s="1372" t="s">
        <v>4397</v>
      </c>
      <c r="CO1161" s="1372" t="s">
        <v>603</v>
      </c>
      <c r="CP1161" s="1372" t="s">
        <v>1906</v>
      </c>
      <c r="CQ1161" s="1372" t="s">
        <v>4398</v>
      </c>
      <c r="CR1161" s="1372" t="s">
        <v>4398</v>
      </c>
      <c r="CS1161" s="1372" t="s">
        <v>2485</v>
      </c>
      <c r="CT1161" s="1372" t="s">
        <v>2486</v>
      </c>
      <c r="CU1161" s="1372" t="s">
        <v>2953</v>
      </c>
      <c r="CV1161" s="1376" t="s">
        <v>2954</v>
      </c>
    </row>
    <row r="1162" spans="91:100">
      <c r="CM1162" s="1373"/>
      <c r="CN1162" s="1372" t="s">
        <v>4399</v>
      </c>
      <c r="CO1162" s="1372" t="s">
        <v>603</v>
      </c>
      <c r="CP1162" s="1372" t="s">
        <v>1906</v>
      </c>
      <c r="CQ1162" s="1372" t="s">
        <v>4400</v>
      </c>
      <c r="CR1162" s="1372" t="s">
        <v>4400</v>
      </c>
      <c r="CS1162" s="1372" t="s">
        <v>2485</v>
      </c>
      <c r="CT1162" s="1372" t="s">
        <v>2486</v>
      </c>
      <c r="CU1162" s="1372" t="s">
        <v>2953</v>
      </c>
      <c r="CV1162" s="1376" t="s">
        <v>2954</v>
      </c>
    </row>
    <row r="1163" spans="91:100">
      <c r="CM1163" s="1373"/>
      <c r="CN1163" s="1372" t="s">
        <v>4401</v>
      </c>
      <c r="CO1163" s="1372" t="s">
        <v>603</v>
      </c>
      <c r="CP1163" s="1372" t="s">
        <v>1906</v>
      </c>
      <c r="CQ1163" s="1372" t="s">
        <v>4402</v>
      </c>
      <c r="CR1163" s="1372" t="s">
        <v>4402</v>
      </c>
      <c r="CS1163" s="1372" t="s">
        <v>2485</v>
      </c>
      <c r="CT1163" s="1372" t="s">
        <v>2486</v>
      </c>
      <c r="CU1163" s="1372" t="s">
        <v>2953</v>
      </c>
      <c r="CV1163" s="1376" t="s">
        <v>2954</v>
      </c>
    </row>
    <row r="1164" spans="91:100">
      <c r="CM1164" s="1373"/>
      <c r="CN1164" s="1372" t="s">
        <v>4403</v>
      </c>
      <c r="CO1164" s="1372" t="s">
        <v>603</v>
      </c>
      <c r="CP1164" s="1372" t="s">
        <v>1906</v>
      </c>
      <c r="CQ1164" s="1372" t="s">
        <v>4404</v>
      </c>
      <c r="CR1164" s="1372" t="s">
        <v>4404</v>
      </c>
      <c r="CS1164" s="1372" t="s">
        <v>2485</v>
      </c>
      <c r="CT1164" s="1372" t="s">
        <v>2486</v>
      </c>
      <c r="CU1164" s="1372" t="s">
        <v>2953</v>
      </c>
      <c r="CV1164" s="1376" t="s">
        <v>2954</v>
      </c>
    </row>
    <row r="1165" spans="91:100">
      <c r="CM1165" s="1373"/>
      <c r="CN1165" s="1372" t="s">
        <v>4405</v>
      </c>
      <c r="CO1165" s="1372" t="s">
        <v>603</v>
      </c>
      <c r="CP1165" s="1372" t="s">
        <v>1906</v>
      </c>
      <c r="CQ1165" s="1372" t="s">
        <v>4406</v>
      </c>
      <c r="CR1165" s="1372" t="s">
        <v>4406</v>
      </c>
      <c r="CS1165" s="1372" t="s">
        <v>2485</v>
      </c>
      <c r="CT1165" s="1372" t="s">
        <v>2486</v>
      </c>
      <c r="CU1165" s="1372" t="s">
        <v>2953</v>
      </c>
      <c r="CV1165" s="1376" t="s">
        <v>2954</v>
      </c>
    </row>
    <row r="1166" spans="91:100">
      <c r="CM1166" s="1373"/>
      <c r="CN1166" s="1372" t="s">
        <v>4407</v>
      </c>
      <c r="CO1166" s="1372" t="s">
        <v>603</v>
      </c>
      <c r="CP1166" s="1372" t="s">
        <v>1906</v>
      </c>
      <c r="CQ1166" s="1372" t="s">
        <v>4408</v>
      </c>
      <c r="CR1166" s="1372" t="s">
        <v>4408</v>
      </c>
      <c r="CS1166" s="1372" t="s">
        <v>2485</v>
      </c>
      <c r="CT1166" s="1372" t="s">
        <v>2486</v>
      </c>
      <c r="CU1166" s="1372" t="s">
        <v>2953</v>
      </c>
      <c r="CV1166" s="1376" t="s">
        <v>2954</v>
      </c>
    </row>
    <row r="1167" spans="91:100">
      <c r="CM1167" s="1373"/>
      <c r="CN1167" s="1372" t="s">
        <v>4409</v>
      </c>
      <c r="CO1167" s="1372" t="s">
        <v>603</v>
      </c>
      <c r="CP1167" s="1372" t="s">
        <v>1906</v>
      </c>
      <c r="CQ1167" s="1372" t="s">
        <v>4410</v>
      </c>
      <c r="CR1167" s="1372" t="s">
        <v>4410</v>
      </c>
      <c r="CS1167" s="1372" t="s">
        <v>2485</v>
      </c>
      <c r="CT1167" s="1372" t="s">
        <v>2486</v>
      </c>
      <c r="CU1167" s="1372" t="s">
        <v>2953</v>
      </c>
      <c r="CV1167" s="1376" t="s">
        <v>2954</v>
      </c>
    </row>
    <row r="1168" spans="91:100">
      <c r="CM1168" s="1373"/>
      <c r="CN1168" s="1372" t="s">
        <v>4411</v>
      </c>
      <c r="CO1168" s="1372" t="s">
        <v>603</v>
      </c>
      <c r="CP1168" s="1372" t="s">
        <v>1906</v>
      </c>
      <c r="CQ1168" s="1372" t="s">
        <v>4412</v>
      </c>
      <c r="CR1168" s="1372" t="s">
        <v>4412</v>
      </c>
      <c r="CS1168" s="1372" t="s">
        <v>2485</v>
      </c>
      <c r="CT1168" s="1372" t="s">
        <v>2486</v>
      </c>
      <c r="CU1168" s="1372" t="s">
        <v>2953</v>
      </c>
      <c r="CV1168" s="1376" t="s">
        <v>2954</v>
      </c>
    </row>
    <row r="1169" spans="91:100">
      <c r="CM1169" s="1373"/>
      <c r="CN1169" s="1372" t="s">
        <v>4413</v>
      </c>
      <c r="CO1169" s="1372" t="s">
        <v>603</v>
      </c>
      <c r="CP1169" s="1372" t="s">
        <v>1906</v>
      </c>
      <c r="CQ1169" s="1372" t="s">
        <v>4414</v>
      </c>
      <c r="CR1169" s="1372" t="s">
        <v>4414</v>
      </c>
      <c r="CS1169" s="1372" t="s">
        <v>2485</v>
      </c>
      <c r="CT1169" s="1372" t="s">
        <v>2486</v>
      </c>
      <c r="CU1169" s="1372" t="s">
        <v>2953</v>
      </c>
      <c r="CV1169" s="1376" t="s">
        <v>2954</v>
      </c>
    </row>
    <row r="1170" spans="91:100">
      <c r="CM1170" s="1373"/>
      <c r="CN1170" s="1372" t="s">
        <v>4415</v>
      </c>
      <c r="CO1170" s="1372" t="s">
        <v>603</v>
      </c>
      <c r="CP1170" s="1372" t="s">
        <v>1906</v>
      </c>
      <c r="CQ1170" s="1372" t="s">
        <v>4416</v>
      </c>
      <c r="CR1170" s="1372" t="s">
        <v>4416</v>
      </c>
      <c r="CS1170" s="1372" t="s">
        <v>2485</v>
      </c>
      <c r="CT1170" s="1372" t="s">
        <v>2486</v>
      </c>
      <c r="CU1170" s="1372" t="s">
        <v>2953</v>
      </c>
      <c r="CV1170" s="1376" t="s">
        <v>2954</v>
      </c>
    </row>
    <row r="1171" spans="91:100">
      <c r="CM1171" s="1373"/>
      <c r="CN1171" s="1372" t="s">
        <v>4417</v>
      </c>
      <c r="CO1171" s="1372" t="s">
        <v>603</v>
      </c>
      <c r="CP1171" s="1372" t="s">
        <v>1906</v>
      </c>
      <c r="CQ1171" s="1372" t="s">
        <v>4418</v>
      </c>
      <c r="CR1171" s="1372" t="s">
        <v>4418</v>
      </c>
      <c r="CS1171" s="1372" t="s">
        <v>2485</v>
      </c>
      <c r="CT1171" s="1372" t="s">
        <v>2486</v>
      </c>
      <c r="CU1171" s="1372" t="s">
        <v>2953</v>
      </c>
      <c r="CV1171" s="1376" t="s">
        <v>2954</v>
      </c>
    </row>
    <row r="1172" spans="91:100">
      <c r="CM1172" s="1373"/>
      <c r="CN1172" s="1372" t="s">
        <v>4419</v>
      </c>
      <c r="CO1172" s="1372" t="s">
        <v>603</v>
      </c>
      <c r="CP1172" s="1372" t="s">
        <v>1906</v>
      </c>
      <c r="CQ1172" s="1372" t="s">
        <v>4420</v>
      </c>
      <c r="CR1172" s="1372" t="s">
        <v>4420</v>
      </c>
      <c r="CS1172" s="1372" t="s">
        <v>2485</v>
      </c>
      <c r="CT1172" s="1372" t="s">
        <v>2486</v>
      </c>
      <c r="CU1172" s="1372" t="s">
        <v>2953</v>
      </c>
      <c r="CV1172" s="1376" t="s">
        <v>2954</v>
      </c>
    </row>
    <row r="1173" spans="91:100">
      <c r="CM1173" s="1373"/>
      <c r="CN1173" s="1372" t="s">
        <v>4421</v>
      </c>
      <c r="CO1173" s="1372" t="s">
        <v>603</v>
      </c>
      <c r="CP1173" s="1372" t="s">
        <v>1906</v>
      </c>
      <c r="CQ1173" s="1372" t="s">
        <v>4422</v>
      </c>
      <c r="CR1173" s="1372" t="s">
        <v>4422</v>
      </c>
      <c r="CS1173" s="1372" t="s">
        <v>2485</v>
      </c>
      <c r="CT1173" s="1372" t="s">
        <v>2486</v>
      </c>
      <c r="CU1173" s="1372" t="s">
        <v>2953</v>
      </c>
      <c r="CV1173" s="1376" t="s">
        <v>2954</v>
      </c>
    </row>
    <row r="1174" spans="91:100">
      <c r="CM1174" s="1373"/>
      <c r="CN1174" s="1372" t="s">
        <v>4423</v>
      </c>
      <c r="CO1174" s="1372" t="s">
        <v>603</v>
      </c>
      <c r="CP1174" s="1372" t="s">
        <v>1906</v>
      </c>
      <c r="CQ1174" s="1372" t="s">
        <v>4424</v>
      </c>
      <c r="CR1174" s="1372" t="s">
        <v>4424</v>
      </c>
      <c r="CS1174" s="1372" t="s">
        <v>2485</v>
      </c>
      <c r="CT1174" s="1372" t="s">
        <v>2486</v>
      </c>
      <c r="CU1174" s="1372" t="s">
        <v>2953</v>
      </c>
      <c r="CV1174" s="1376" t="s">
        <v>2954</v>
      </c>
    </row>
    <row r="1175" spans="91:100">
      <c r="CM1175" s="1373"/>
      <c r="CN1175" s="1372" t="s">
        <v>4425</v>
      </c>
      <c r="CO1175" s="1372" t="s">
        <v>603</v>
      </c>
      <c r="CP1175" s="1372" t="s">
        <v>1906</v>
      </c>
      <c r="CQ1175" s="1372" t="s">
        <v>4426</v>
      </c>
      <c r="CR1175" s="1372" t="s">
        <v>4426</v>
      </c>
      <c r="CS1175" s="1372" t="s">
        <v>2485</v>
      </c>
      <c r="CT1175" s="1372" t="s">
        <v>2486</v>
      </c>
      <c r="CU1175" s="1372" t="s">
        <v>2953</v>
      </c>
      <c r="CV1175" s="1376" t="s">
        <v>2954</v>
      </c>
    </row>
    <row r="1176" spans="91:100">
      <c r="CM1176" s="1373"/>
      <c r="CN1176" s="1372" t="s">
        <v>4427</v>
      </c>
      <c r="CO1176" s="1372" t="s">
        <v>603</v>
      </c>
      <c r="CP1176" s="1372" t="s">
        <v>1906</v>
      </c>
      <c r="CQ1176" s="1372" t="s">
        <v>843</v>
      </c>
      <c r="CR1176" s="1372" t="s">
        <v>843</v>
      </c>
      <c r="CS1176" s="1372" t="s">
        <v>1980</v>
      </c>
      <c r="CT1176" s="1372" t="s">
        <v>1981</v>
      </c>
      <c r="CU1176" s="1372" t="s">
        <v>1910</v>
      </c>
      <c r="CV1176" s="1376" t="s">
        <v>1982</v>
      </c>
    </row>
    <row r="1177" spans="91:100">
      <c r="CM1177" s="1373"/>
      <c r="CN1177" s="1372" t="s">
        <v>4428</v>
      </c>
      <c r="CO1177" s="1372" t="s">
        <v>603</v>
      </c>
      <c r="CP1177" s="1372" t="s">
        <v>1906</v>
      </c>
      <c r="CQ1177" s="1372" t="s">
        <v>4429</v>
      </c>
      <c r="CR1177" s="1372" t="s">
        <v>4429</v>
      </c>
      <c r="CS1177" s="1372" t="s">
        <v>2485</v>
      </c>
      <c r="CT1177" s="1372" t="s">
        <v>2486</v>
      </c>
      <c r="CU1177" s="1372" t="s">
        <v>2953</v>
      </c>
      <c r="CV1177" s="1376" t="s">
        <v>2954</v>
      </c>
    </row>
    <row r="1178" spans="91:100">
      <c r="CM1178" s="1373"/>
      <c r="CN1178" s="1372" t="s">
        <v>4430</v>
      </c>
      <c r="CO1178" s="1372" t="s">
        <v>603</v>
      </c>
      <c r="CP1178" s="1372" t="s">
        <v>1906</v>
      </c>
      <c r="CQ1178" s="1372" t="s">
        <v>4431</v>
      </c>
      <c r="CR1178" s="1372" t="s">
        <v>4431</v>
      </c>
      <c r="CS1178" s="1372" t="s">
        <v>2485</v>
      </c>
      <c r="CT1178" s="1372" t="s">
        <v>2486</v>
      </c>
      <c r="CU1178" s="1372" t="s">
        <v>2953</v>
      </c>
      <c r="CV1178" s="1376" t="s">
        <v>2954</v>
      </c>
    </row>
    <row r="1179" spans="91:100">
      <c r="CM1179" s="1373"/>
      <c r="CN1179" s="1372" t="s">
        <v>4432</v>
      </c>
      <c r="CO1179" s="1372" t="s">
        <v>603</v>
      </c>
      <c r="CP1179" s="1372" t="s">
        <v>1906</v>
      </c>
      <c r="CQ1179" s="1372" t="s">
        <v>4433</v>
      </c>
      <c r="CR1179" s="1372" t="s">
        <v>4433</v>
      </c>
      <c r="CS1179" s="1372" t="s">
        <v>2485</v>
      </c>
      <c r="CT1179" s="1372" t="s">
        <v>2486</v>
      </c>
      <c r="CU1179" s="1372" t="s">
        <v>2953</v>
      </c>
      <c r="CV1179" s="1376" t="s">
        <v>2954</v>
      </c>
    </row>
    <row r="1180" spans="91:100">
      <c r="CM1180" s="1373"/>
      <c r="CN1180" s="1372" t="s">
        <v>4434</v>
      </c>
      <c r="CO1180" s="1372" t="s">
        <v>603</v>
      </c>
      <c r="CP1180" s="1372" t="s">
        <v>1906</v>
      </c>
      <c r="CQ1180" s="1372" t="s">
        <v>4435</v>
      </c>
      <c r="CR1180" s="1372" t="s">
        <v>4435</v>
      </c>
      <c r="CS1180" s="1372" t="s">
        <v>2485</v>
      </c>
      <c r="CT1180" s="1372" t="s">
        <v>2486</v>
      </c>
      <c r="CU1180" s="1372" t="s">
        <v>2953</v>
      </c>
      <c r="CV1180" s="1376" t="s">
        <v>2954</v>
      </c>
    </row>
    <row r="1181" spans="91:100">
      <c r="CM1181" s="1373"/>
      <c r="CN1181" s="1372" t="s">
        <v>4436</v>
      </c>
      <c r="CO1181" s="1372" t="s">
        <v>603</v>
      </c>
      <c r="CP1181" s="1372" t="s">
        <v>1906</v>
      </c>
      <c r="CQ1181" s="1372" t="s">
        <v>4437</v>
      </c>
      <c r="CR1181" s="1372" t="s">
        <v>4437</v>
      </c>
      <c r="CS1181" s="1372" t="s">
        <v>2485</v>
      </c>
      <c r="CT1181" s="1372" t="s">
        <v>2486</v>
      </c>
      <c r="CU1181" s="1372" t="s">
        <v>2953</v>
      </c>
      <c r="CV1181" s="1376" t="s">
        <v>2954</v>
      </c>
    </row>
    <row r="1182" spans="91:100">
      <c r="CM1182" s="1373"/>
      <c r="CN1182" s="1372" t="s">
        <v>4438</v>
      </c>
      <c r="CO1182" s="1372" t="s">
        <v>603</v>
      </c>
      <c r="CP1182" s="1372" t="s">
        <v>1906</v>
      </c>
      <c r="CQ1182" s="1372" t="s">
        <v>4439</v>
      </c>
      <c r="CR1182" s="1372" t="s">
        <v>4439</v>
      </c>
      <c r="CS1182" s="1372" t="s">
        <v>2485</v>
      </c>
      <c r="CT1182" s="1372" t="s">
        <v>2486</v>
      </c>
      <c r="CU1182" s="1372" t="s">
        <v>2953</v>
      </c>
      <c r="CV1182" s="1376" t="s">
        <v>2954</v>
      </c>
    </row>
    <row r="1183" spans="91:100">
      <c r="CM1183" s="1373"/>
      <c r="CN1183" s="1372" t="s">
        <v>4440</v>
      </c>
      <c r="CO1183" s="1372" t="s">
        <v>603</v>
      </c>
      <c r="CP1183" s="1372" t="s">
        <v>1906</v>
      </c>
      <c r="CQ1183" s="1372" t="s">
        <v>4441</v>
      </c>
      <c r="CR1183" s="1372" t="s">
        <v>4441</v>
      </c>
      <c r="CS1183" s="1372" t="s">
        <v>2485</v>
      </c>
      <c r="CT1183" s="1372" t="s">
        <v>2486</v>
      </c>
      <c r="CU1183" s="1372" t="s">
        <v>2953</v>
      </c>
      <c r="CV1183" s="1376" t="s">
        <v>2954</v>
      </c>
    </row>
    <row r="1184" spans="91:100">
      <c r="CM1184" s="1373"/>
      <c r="CN1184" s="1372" t="s">
        <v>4442</v>
      </c>
      <c r="CO1184" s="1372" t="s">
        <v>603</v>
      </c>
      <c r="CP1184" s="1372" t="s">
        <v>1906</v>
      </c>
      <c r="CQ1184" s="1372" t="s">
        <v>844</v>
      </c>
      <c r="CR1184" s="1372" t="s">
        <v>844</v>
      </c>
      <c r="CS1184" s="1372" t="s">
        <v>2485</v>
      </c>
      <c r="CT1184" s="1372" t="s">
        <v>2486</v>
      </c>
      <c r="CU1184" s="1372" t="s">
        <v>2953</v>
      </c>
      <c r="CV1184" s="1376" t="s">
        <v>2954</v>
      </c>
    </row>
    <row r="1185" spans="91:100">
      <c r="CM1185" s="1373"/>
      <c r="CN1185" s="1372" t="s">
        <v>4443</v>
      </c>
      <c r="CO1185" s="1372" t="s">
        <v>603</v>
      </c>
      <c r="CP1185" s="1372" t="s">
        <v>1906</v>
      </c>
      <c r="CQ1185" s="1372" t="s">
        <v>4444</v>
      </c>
      <c r="CR1185" s="1372" t="s">
        <v>4444</v>
      </c>
      <c r="CS1185" s="1372" t="s">
        <v>2485</v>
      </c>
      <c r="CT1185" s="1372" t="s">
        <v>2486</v>
      </c>
      <c r="CU1185" s="1372" t="s">
        <v>2953</v>
      </c>
      <c r="CV1185" s="1376" t="s">
        <v>2954</v>
      </c>
    </row>
    <row r="1186" spans="91:100">
      <c r="CM1186" s="1373"/>
      <c r="CN1186" s="1372" t="s">
        <v>4445</v>
      </c>
      <c r="CO1186" s="1372" t="s">
        <v>603</v>
      </c>
      <c r="CP1186" s="1372" t="s">
        <v>1906</v>
      </c>
      <c r="CQ1186" s="1372" t="s">
        <v>4446</v>
      </c>
      <c r="CR1186" s="1372" t="s">
        <v>4446</v>
      </c>
      <c r="CS1186" s="1372" t="s">
        <v>2485</v>
      </c>
      <c r="CT1186" s="1372" t="s">
        <v>2486</v>
      </c>
      <c r="CU1186" s="1372" t="s">
        <v>2953</v>
      </c>
      <c r="CV1186" s="1376" t="s">
        <v>2954</v>
      </c>
    </row>
    <row r="1187" spans="91:100">
      <c r="CM1187" s="1373"/>
      <c r="CN1187" s="1372" t="s">
        <v>4447</v>
      </c>
      <c r="CO1187" s="1372" t="s">
        <v>603</v>
      </c>
      <c r="CP1187" s="1372" t="s">
        <v>1906</v>
      </c>
      <c r="CQ1187" s="1372" t="s">
        <v>4448</v>
      </c>
      <c r="CR1187" s="1372" t="s">
        <v>4448</v>
      </c>
      <c r="CS1187" s="1372" t="s">
        <v>1980</v>
      </c>
      <c r="CT1187" s="1372" t="s">
        <v>1981</v>
      </c>
      <c r="CU1187" s="1372" t="s">
        <v>1910</v>
      </c>
      <c r="CV1187" s="1376" t="s">
        <v>1982</v>
      </c>
    </row>
    <row r="1188" spans="91:100">
      <c r="CM1188" s="1373"/>
      <c r="CN1188" s="1372" t="s">
        <v>4449</v>
      </c>
      <c r="CO1188" s="1372" t="s">
        <v>603</v>
      </c>
      <c r="CP1188" s="1372" t="s">
        <v>1906</v>
      </c>
      <c r="CQ1188" s="1372" t="s">
        <v>4450</v>
      </c>
      <c r="CR1188" s="1372" t="s">
        <v>4450</v>
      </c>
      <c r="CS1188" s="1372" t="s">
        <v>2485</v>
      </c>
      <c r="CT1188" s="1372" t="s">
        <v>2486</v>
      </c>
      <c r="CU1188" s="1372" t="s">
        <v>2953</v>
      </c>
      <c r="CV1188" s="1376" t="s">
        <v>2954</v>
      </c>
    </row>
    <row r="1189" spans="91:100">
      <c r="CM1189" s="1373"/>
      <c r="CN1189" s="1372" t="s">
        <v>4451</v>
      </c>
      <c r="CO1189" s="1372" t="s">
        <v>603</v>
      </c>
      <c r="CP1189" s="1372" t="s">
        <v>1906</v>
      </c>
      <c r="CQ1189" s="1372" t="s">
        <v>4452</v>
      </c>
      <c r="CR1189" s="1372" t="s">
        <v>4452</v>
      </c>
      <c r="CS1189" s="1372" t="s">
        <v>2485</v>
      </c>
      <c r="CT1189" s="1372" t="s">
        <v>2486</v>
      </c>
      <c r="CU1189" s="1372" t="s">
        <v>2953</v>
      </c>
      <c r="CV1189" s="1376" t="s">
        <v>2954</v>
      </c>
    </row>
    <row r="1190" spans="91:100">
      <c r="CM1190" s="1373"/>
      <c r="CN1190" s="1372" t="s">
        <v>4453</v>
      </c>
      <c r="CO1190" s="1372" t="s">
        <v>603</v>
      </c>
      <c r="CP1190" s="1372" t="s">
        <v>1906</v>
      </c>
      <c r="CQ1190" s="1372" t="s">
        <v>4454</v>
      </c>
      <c r="CR1190" s="1372" t="s">
        <v>4454</v>
      </c>
      <c r="CS1190" s="1372" t="s">
        <v>2485</v>
      </c>
      <c r="CT1190" s="1372" t="s">
        <v>2486</v>
      </c>
      <c r="CU1190" s="1372" t="s">
        <v>2953</v>
      </c>
      <c r="CV1190" s="1376" t="s">
        <v>2954</v>
      </c>
    </row>
    <row r="1191" spans="91:100">
      <c r="CM1191" s="1373"/>
      <c r="CN1191" s="1372" t="s">
        <v>4455</v>
      </c>
      <c r="CO1191" s="1372" t="s">
        <v>603</v>
      </c>
      <c r="CP1191" s="1372" t="s">
        <v>1906</v>
      </c>
      <c r="CQ1191" s="1372" t="s">
        <v>4456</v>
      </c>
      <c r="CR1191" s="1372" t="s">
        <v>4456</v>
      </c>
      <c r="CS1191" s="1372" t="s">
        <v>2485</v>
      </c>
      <c r="CT1191" s="1372" t="s">
        <v>2486</v>
      </c>
      <c r="CU1191" s="1372" t="s">
        <v>2953</v>
      </c>
      <c r="CV1191" s="1376" t="s">
        <v>2954</v>
      </c>
    </row>
    <row r="1192" spans="91:100">
      <c r="CM1192" s="1373"/>
      <c r="CN1192" s="1372" t="s">
        <v>4457</v>
      </c>
      <c r="CO1192" s="1372" t="s">
        <v>603</v>
      </c>
      <c r="CP1192" s="1372" t="s">
        <v>1906</v>
      </c>
      <c r="CQ1192" s="1372" t="s">
        <v>4458</v>
      </c>
      <c r="CR1192" s="1372" t="s">
        <v>4458</v>
      </c>
      <c r="CS1192" s="1372" t="s">
        <v>2485</v>
      </c>
      <c r="CT1192" s="1372" t="s">
        <v>2486</v>
      </c>
      <c r="CU1192" s="1372" t="s">
        <v>2953</v>
      </c>
      <c r="CV1192" s="1376" t="s">
        <v>2954</v>
      </c>
    </row>
    <row r="1193" spans="91:100">
      <c r="CM1193" s="1373"/>
      <c r="CN1193" s="1372" t="s">
        <v>4459</v>
      </c>
      <c r="CO1193" s="1372" t="s">
        <v>603</v>
      </c>
      <c r="CP1193" s="1372" t="s">
        <v>1906</v>
      </c>
      <c r="CQ1193" s="1372" t="s">
        <v>4460</v>
      </c>
      <c r="CR1193" s="1372" t="s">
        <v>4460</v>
      </c>
      <c r="CS1193" s="1372" t="s">
        <v>2485</v>
      </c>
      <c r="CT1193" s="1372" t="s">
        <v>2486</v>
      </c>
      <c r="CU1193" s="1372" t="s">
        <v>2953</v>
      </c>
      <c r="CV1193" s="1376" t="s">
        <v>2954</v>
      </c>
    </row>
    <row r="1194" spans="91:100">
      <c r="CM1194" s="1373"/>
      <c r="CN1194" s="1372" t="s">
        <v>4461</v>
      </c>
      <c r="CO1194" s="1372" t="s">
        <v>603</v>
      </c>
      <c r="CP1194" s="1372" t="s">
        <v>1906</v>
      </c>
      <c r="CQ1194" s="1372" t="s">
        <v>4462</v>
      </c>
      <c r="CR1194" s="1372" t="s">
        <v>4462</v>
      </c>
      <c r="CS1194" s="1372" t="s">
        <v>1908</v>
      </c>
      <c r="CT1194" s="1372" t="s">
        <v>3036</v>
      </c>
      <c r="CU1194" s="1372" t="s">
        <v>1910</v>
      </c>
      <c r="CV1194" s="1376" t="s">
        <v>1911</v>
      </c>
    </row>
    <row r="1195" spans="91:100">
      <c r="CM1195" s="1373"/>
      <c r="CN1195" s="1372" t="s">
        <v>4463</v>
      </c>
      <c r="CO1195" s="1372" t="s">
        <v>603</v>
      </c>
      <c r="CP1195" s="1372" t="s">
        <v>1906</v>
      </c>
      <c r="CQ1195" s="1372" t="s">
        <v>4464</v>
      </c>
      <c r="CR1195" s="1372" t="s">
        <v>4464</v>
      </c>
      <c r="CS1195" s="1372" t="s">
        <v>1908</v>
      </c>
      <c r="CT1195" s="1372" t="s">
        <v>3036</v>
      </c>
      <c r="CU1195" s="1372" t="s">
        <v>1910</v>
      </c>
      <c r="CV1195" s="1376" t="s">
        <v>1911</v>
      </c>
    </row>
    <row r="1196" spans="91:100">
      <c r="CM1196" s="1373"/>
      <c r="CN1196" s="1372" t="s">
        <v>4465</v>
      </c>
      <c r="CO1196" s="1372" t="s">
        <v>603</v>
      </c>
      <c r="CP1196" s="1372" t="s">
        <v>1906</v>
      </c>
      <c r="CQ1196" s="1372" t="s">
        <v>845</v>
      </c>
      <c r="CR1196" s="1372" t="s">
        <v>845</v>
      </c>
      <c r="CS1196" s="1372" t="s">
        <v>2485</v>
      </c>
      <c r="CT1196" s="1372" t="s">
        <v>2486</v>
      </c>
      <c r="CU1196" s="1372" t="s">
        <v>2953</v>
      </c>
      <c r="CV1196" s="1376" t="s">
        <v>2954</v>
      </c>
    </row>
    <row r="1197" spans="91:100">
      <c r="CM1197" s="1373"/>
      <c r="CN1197" s="1372" t="s">
        <v>4466</v>
      </c>
      <c r="CO1197" s="1372" t="s">
        <v>603</v>
      </c>
      <c r="CP1197" s="1372" t="s">
        <v>1906</v>
      </c>
      <c r="CQ1197" s="1372" t="s">
        <v>4467</v>
      </c>
      <c r="CR1197" s="1372" t="s">
        <v>4467</v>
      </c>
      <c r="CS1197" s="1372" t="s">
        <v>2485</v>
      </c>
      <c r="CT1197" s="1372" t="s">
        <v>2486</v>
      </c>
      <c r="CU1197" s="1372" t="s">
        <v>2953</v>
      </c>
      <c r="CV1197" s="1376" t="s">
        <v>2954</v>
      </c>
    </row>
    <row r="1198" spans="91:100">
      <c r="CM1198" s="1373"/>
      <c r="CN1198" s="1372" t="s">
        <v>4468</v>
      </c>
      <c r="CO1198" s="1372" t="s">
        <v>603</v>
      </c>
      <c r="CP1198" s="1372" t="s">
        <v>1906</v>
      </c>
      <c r="CQ1198" s="1372" t="s">
        <v>4469</v>
      </c>
      <c r="CR1198" s="1372" t="s">
        <v>4469</v>
      </c>
      <c r="CS1198" s="1372" t="s">
        <v>2485</v>
      </c>
      <c r="CT1198" s="1372" t="s">
        <v>2486</v>
      </c>
      <c r="CU1198" s="1372" t="s">
        <v>2953</v>
      </c>
      <c r="CV1198" s="1376" t="s">
        <v>2954</v>
      </c>
    </row>
    <row r="1199" spans="91:100">
      <c r="CM1199" s="1373"/>
      <c r="CN1199" s="1372" t="s">
        <v>4470</v>
      </c>
      <c r="CO1199" s="1372" t="s">
        <v>603</v>
      </c>
      <c r="CP1199" s="1372" t="s">
        <v>1906</v>
      </c>
      <c r="CQ1199" s="1372" t="s">
        <v>4471</v>
      </c>
      <c r="CR1199" s="1372" t="s">
        <v>4471</v>
      </c>
      <c r="CS1199" s="1372" t="s">
        <v>2485</v>
      </c>
      <c r="CT1199" s="1372" t="s">
        <v>2486</v>
      </c>
      <c r="CU1199" s="1372" t="s">
        <v>2953</v>
      </c>
      <c r="CV1199" s="1376" t="s">
        <v>2954</v>
      </c>
    </row>
    <row r="1200" spans="91:100">
      <c r="CM1200" s="1373"/>
      <c r="CN1200" s="1372" t="s">
        <v>4472</v>
      </c>
      <c r="CO1200" s="1372" t="s">
        <v>603</v>
      </c>
      <c r="CP1200" s="1372" t="s">
        <v>1906</v>
      </c>
      <c r="CQ1200" s="1372" t="s">
        <v>4473</v>
      </c>
      <c r="CR1200" s="1372" t="s">
        <v>4473</v>
      </c>
      <c r="CS1200" s="1372" t="s">
        <v>2485</v>
      </c>
      <c r="CT1200" s="1372" t="s">
        <v>2486</v>
      </c>
      <c r="CU1200" s="1372" t="s">
        <v>2953</v>
      </c>
      <c r="CV1200" s="1376" t="s">
        <v>2954</v>
      </c>
    </row>
    <row r="1201" spans="91:100">
      <c r="CM1201" s="1373"/>
      <c r="CN1201" s="1372" t="s">
        <v>4474</v>
      </c>
      <c r="CO1201" s="1372" t="s">
        <v>603</v>
      </c>
      <c r="CP1201" s="1372" t="s">
        <v>1906</v>
      </c>
      <c r="CQ1201" s="1372" t="s">
        <v>4475</v>
      </c>
      <c r="CR1201" s="1372" t="s">
        <v>4475</v>
      </c>
      <c r="CS1201" s="1372" t="s">
        <v>2485</v>
      </c>
      <c r="CT1201" s="1372" t="s">
        <v>2486</v>
      </c>
      <c r="CU1201" s="1372" t="s">
        <v>2953</v>
      </c>
      <c r="CV1201" s="1376" t="s">
        <v>2954</v>
      </c>
    </row>
    <row r="1202" spans="91:100">
      <c r="CM1202" s="1373"/>
      <c r="CN1202" s="1372" t="s">
        <v>4476</v>
      </c>
      <c r="CO1202" s="1372" t="s">
        <v>603</v>
      </c>
      <c r="CP1202" s="1372" t="s">
        <v>1906</v>
      </c>
      <c r="CQ1202" s="1372" t="s">
        <v>4477</v>
      </c>
      <c r="CR1202" s="1372" t="s">
        <v>4477</v>
      </c>
      <c r="CS1202" s="1372" t="s">
        <v>2485</v>
      </c>
      <c r="CT1202" s="1372" t="s">
        <v>2486</v>
      </c>
      <c r="CU1202" s="1372" t="s">
        <v>2953</v>
      </c>
      <c r="CV1202" s="1376" t="s">
        <v>2954</v>
      </c>
    </row>
    <row r="1203" spans="91:100">
      <c r="CM1203" s="1373"/>
      <c r="CN1203" s="1372" t="s">
        <v>4478</v>
      </c>
      <c r="CO1203" s="1372" t="s">
        <v>603</v>
      </c>
      <c r="CP1203" s="1372" t="s">
        <v>1906</v>
      </c>
      <c r="CQ1203" s="1372" t="s">
        <v>4479</v>
      </c>
      <c r="CR1203" s="1372" t="s">
        <v>4479</v>
      </c>
      <c r="CS1203" s="1372" t="s">
        <v>2485</v>
      </c>
      <c r="CT1203" s="1372" t="s">
        <v>2486</v>
      </c>
      <c r="CU1203" s="1372" t="s">
        <v>2953</v>
      </c>
      <c r="CV1203" s="1376" t="s">
        <v>2954</v>
      </c>
    </row>
    <row r="1204" spans="91:100">
      <c r="CM1204" s="1373"/>
      <c r="CN1204" s="1372" t="s">
        <v>4480</v>
      </c>
      <c r="CO1204" s="1372" t="s">
        <v>603</v>
      </c>
      <c r="CP1204" s="1372" t="s">
        <v>1906</v>
      </c>
      <c r="CQ1204" s="1372" t="s">
        <v>4481</v>
      </c>
      <c r="CR1204" s="1372" t="s">
        <v>4481</v>
      </c>
      <c r="CS1204" s="1372" t="s">
        <v>2485</v>
      </c>
      <c r="CT1204" s="1372" t="s">
        <v>2486</v>
      </c>
      <c r="CU1204" s="1372" t="s">
        <v>2953</v>
      </c>
      <c r="CV1204" s="1376" t="s">
        <v>2954</v>
      </c>
    </row>
    <row r="1205" spans="91:100">
      <c r="CM1205" s="1373"/>
      <c r="CN1205" s="1372" t="s">
        <v>4482</v>
      </c>
      <c r="CO1205" s="1372" t="s">
        <v>603</v>
      </c>
      <c r="CP1205" s="1372" t="s">
        <v>1906</v>
      </c>
      <c r="CQ1205" s="1372" t="s">
        <v>4483</v>
      </c>
      <c r="CR1205" s="1372" t="s">
        <v>4483</v>
      </c>
      <c r="CS1205" s="1372" t="s">
        <v>2485</v>
      </c>
      <c r="CT1205" s="1372" t="s">
        <v>2486</v>
      </c>
      <c r="CU1205" s="1372" t="s">
        <v>2953</v>
      </c>
      <c r="CV1205" s="1376" t="s">
        <v>2954</v>
      </c>
    </row>
    <row r="1206" spans="91:100">
      <c r="CM1206" s="1373"/>
      <c r="CN1206" s="1372" t="s">
        <v>4484</v>
      </c>
      <c r="CO1206" s="1372" t="s">
        <v>603</v>
      </c>
      <c r="CP1206" s="1372" t="s">
        <v>1906</v>
      </c>
      <c r="CQ1206" s="1372" t="s">
        <v>4485</v>
      </c>
      <c r="CR1206" s="1372" t="s">
        <v>4485</v>
      </c>
      <c r="CS1206" s="1372" t="s">
        <v>2485</v>
      </c>
      <c r="CT1206" s="1372" t="s">
        <v>2486</v>
      </c>
      <c r="CU1206" s="1372" t="s">
        <v>2953</v>
      </c>
      <c r="CV1206" s="1376" t="s">
        <v>2954</v>
      </c>
    </row>
    <row r="1207" spans="91:100">
      <c r="CM1207" s="1373"/>
      <c r="CN1207" s="1372" t="s">
        <v>4486</v>
      </c>
      <c r="CO1207" s="1372" t="s">
        <v>603</v>
      </c>
      <c r="CP1207" s="1372" t="s">
        <v>1906</v>
      </c>
      <c r="CQ1207" s="1372" t="s">
        <v>4487</v>
      </c>
      <c r="CR1207" s="1372" t="s">
        <v>4487</v>
      </c>
      <c r="CS1207" s="1372" t="s">
        <v>1980</v>
      </c>
      <c r="CT1207" s="1372" t="s">
        <v>1981</v>
      </c>
      <c r="CU1207" s="1372" t="s">
        <v>1910</v>
      </c>
      <c r="CV1207" s="1376" t="s">
        <v>1982</v>
      </c>
    </row>
    <row r="1208" spans="91:100">
      <c r="CM1208" s="1373"/>
      <c r="CN1208" s="1372" t="s">
        <v>4488</v>
      </c>
      <c r="CO1208" s="1372" t="s">
        <v>603</v>
      </c>
      <c r="CP1208" s="1372" t="s">
        <v>1906</v>
      </c>
      <c r="CQ1208" s="1372" t="s">
        <v>4489</v>
      </c>
      <c r="CR1208" s="1372" t="s">
        <v>4489</v>
      </c>
      <c r="CS1208" s="1372" t="s">
        <v>1980</v>
      </c>
      <c r="CT1208" s="1372" t="s">
        <v>1981</v>
      </c>
      <c r="CU1208" s="1372" t="s">
        <v>1910</v>
      </c>
      <c r="CV1208" s="1376" t="s">
        <v>1982</v>
      </c>
    </row>
    <row r="1209" spans="91:100">
      <c r="CM1209" s="1373"/>
      <c r="CN1209" s="1372" t="s">
        <v>4490</v>
      </c>
      <c r="CO1209" s="1372" t="s">
        <v>603</v>
      </c>
      <c r="CP1209" s="1372" t="s">
        <v>1906</v>
      </c>
      <c r="CQ1209" s="1372" t="s">
        <v>4491</v>
      </c>
      <c r="CR1209" s="1372" t="s">
        <v>4491</v>
      </c>
      <c r="CS1209" s="1372" t="s">
        <v>1980</v>
      </c>
      <c r="CT1209" s="1372" t="s">
        <v>1981</v>
      </c>
      <c r="CU1209" s="1372" t="s">
        <v>1910</v>
      </c>
      <c r="CV1209" s="1376" t="s">
        <v>1982</v>
      </c>
    </row>
    <row r="1210" spans="91:100">
      <c r="CM1210" s="1373"/>
      <c r="CN1210" s="1372" t="s">
        <v>4492</v>
      </c>
      <c r="CO1210" s="1372" t="s">
        <v>603</v>
      </c>
      <c r="CP1210" s="1372" t="s">
        <v>1906</v>
      </c>
      <c r="CQ1210" s="1372" t="s">
        <v>4493</v>
      </c>
      <c r="CR1210" s="1372" t="s">
        <v>4493</v>
      </c>
      <c r="CS1210" s="1372" t="s">
        <v>1980</v>
      </c>
      <c r="CT1210" s="1372" t="s">
        <v>1981</v>
      </c>
      <c r="CU1210" s="1372" t="s">
        <v>1910</v>
      </c>
      <c r="CV1210" s="1376" t="s">
        <v>1982</v>
      </c>
    </row>
    <row r="1211" spans="91:100">
      <c r="CM1211" s="1373"/>
      <c r="CN1211" s="1372" t="s">
        <v>4494</v>
      </c>
      <c r="CO1211" s="1372" t="s">
        <v>603</v>
      </c>
      <c r="CP1211" s="1372" t="s">
        <v>1906</v>
      </c>
      <c r="CQ1211" s="1372" t="s">
        <v>4495</v>
      </c>
      <c r="CR1211" s="1372" t="s">
        <v>4495</v>
      </c>
      <c r="CS1211" s="1372" t="s">
        <v>2485</v>
      </c>
      <c r="CT1211" s="1372" t="s">
        <v>2486</v>
      </c>
      <c r="CU1211" s="1372" t="s">
        <v>2953</v>
      </c>
      <c r="CV1211" s="1376" t="s">
        <v>2954</v>
      </c>
    </row>
    <row r="1212" spans="91:100">
      <c r="CM1212" s="1373"/>
      <c r="CN1212" s="1372" t="s">
        <v>4496</v>
      </c>
      <c r="CO1212" s="1372" t="s">
        <v>603</v>
      </c>
      <c r="CP1212" s="1372" t="s">
        <v>1906</v>
      </c>
      <c r="CQ1212" s="1372" t="s">
        <v>4497</v>
      </c>
      <c r="CR1212" s="1372" t="s">
        <v>4497</v>
      </c>
      <c r="CS1212" s="1372" t="s">
        <v>2485</v>
      </c>
      <c r="CT1212" s="1372" t="s">
        <v>2486</v>
      </c>
      <c r="CU1212" s="1372" t="s">
        <v>2953</v>
      </c>
      <c r="CV1212" s="1376" t="s">
        <v>2954</v>
      </c>
    </row>
    <row r="1213" spans="91:100">
      <c r="CM1213" s="1373"/>
      <c r="CN1213" s="1372" t="s">
        <v>4498</v>
      </c>
      <c r="CO1213" s="1372" t="s">
        <v>603</v>
      </c>
      <c r="CP1213" s="1372" t="s">
        <v>1906</v>
      </c>
      <c r="CQ1213" s="1372" t="s">
        <v>4499</v>
      </c>
      <c r="CR1213" s="1372" t="s">
        <v>4499</v>
      </c>
      <c r="CS1213" s="1372" t="s">
        <v>2485</v>
      </c>
      <c r="CT1213" s="1372" t="s">
        <v>2486</v>
      </c>
      <c r="CU1213" s="1372" t="s">
        <v>2953</v>
      </c>
      <c r="CV1213" s="1376" t="s">
        <v>2954</v>
      </c>
    </row>
    <row r="1214" spans="91:100">
      <c r="CM1214" s="1373"/>
      <c r="CN1214" s="1372" t="s">
        <v>4500</v>
      </c>
      <c r="CO1214" s="1372" t="s">
        <v>603</v>
      </c>
      <c r="CP1214" s="1372" t="s">
        <v>1906</v>
      </c>
      <c r="CQ1214" s="1372" t="s">
        <v>4501</v>
      </c>
      <c r="CR1214" s="1372" t="s">
        <v>4501</v>
      </c>
      <c r="CS1214" s="1372" t="s">
        <v>2485</v>
      </c>
      <c r="CT1214" s="1372" t="s">
        <v>2486</v>
      </c>
      <c r="CU1214" s="1372" t="s">
        <v>2953</v>
      </c>
      <c r="CV1214" s="1376" t="s">
        <v>2954</v>
      </c>
    </row>
    <row r="1215" spans="91:100">
      <c r="CM1215" s="1373"/>
      <c r="CN1215" s="1372" t="s">
        <v>4502</v>
      </c>
      <c r="CO1215" s="1372" t="s">
        <v>603</v>
      </c>
      <c r="CP1215" s="1372" t="s">
        <v>1906</v>
      </c>
      <c r="CQ1215" s="1372" t="s">
        <v>4503</v>
      </c>
      <c r="CR1215" s="1372" t="s">
        <v>4503</v>
      </c>
      <c r="CS1215" s="1372" t="s">
        <v>2485</v>
      </c>
      <c r="CT1215" s="1372" t="s">
        <v>2486</v>
      </c>
      <c r="CU1215" s="1372" t="s">
        <v>2953</v>
      </c>
      <c r="CV1215" s="1376" t="s">
        <v>2954</v>
      </c>
    </row>
    <row r="1216" spans="91:100">
      <c r="CM1216" s="1373"/>
      <c r="CN1216" s="1372" t="s">
        <v>4504</v>
      </c>
      <c r="CO1216" s="1372" t="s">
        <v>603</v>
      </c>
      <c r="CP1216" s="1372" t="s">
        <v>1906</v>
      </c>
      <c r="CQ1216" s="1372" t="s">
        <v>4505</v>
      </c>
      <c r="CR1216" s="1372" t="s">
        <v>4505</v>
      </c>
      <c r="CS1216" s="1372" t="s">
        <v>2485</v>
      </c>
      <c r="CT1216" s="1372" t="s">
        <v>2486</v>
      </c>
      <c r="CU1216" s="1372" t="s">
        <v>2953</v>
      </c>
      <c r="CV1216" s="1376" t="s">
        <v>2954</v>
      </c>
    </row>
    <row r="1217" spans="91:100">
      <c r="CM1217" s="1373"/>
      <c r="CN1217" s="1372" t="s">
        <v>4506</v>
      </c>
      <c r="CO1217" s="1372" t="s">
        <v>603</v>
      </c>
      <c r="CP1217" s="1372" t="s">
        <v>1906</v>
      </c>
      <c r="CQ1217" s="1372" t="s">
        <v>4507</v>
      </c>
      <c r="CR1217" s="1372" t="s">
        <v>4507</v>
      </c>
      <c r="CS1217" s="1372" t="s">
        <v>2485</v>
      </c>
      <c r="CT1217" s="1372" t="s">
        <v>2486</v>
      </c>
      <c r="CU1217" s="1372" t="s">
        <v>2953</v>
      </c>
      <c r="CV1217" s="1376" t="s">
        <v>2954</v>
      </c>
    </row>
    <row r="1218" spans="91:100">
      <c r="CM1218" s="1373"/>
      <c r="CN1218" s="1372" t="s">
        <v>4508</v>
      </c>
      <c r="CO1218" s="1372" t="s">
        <v>603</v>
      </c>
      <c r="CP1218" s="1372" t="s">
        <v>1906</v>
      </c>
      <c r="CQ1218" s="1372" t="s">
        <v>4509</v>
      </c>
      <c r="CR1218" s="1372" t="s">
        <v>4509</v>
      </c>
      <c r="CS1218" s="1372" t="s">
        <v>2485</v>
      </c>
      <c r="CT1218" s="1372" t="s">
        <v>2486</v>
      </c>
      <c r="CU1218" s="1372" t="s">
        <v>2953</v>
      </c>
      <c r="CV1218" s="1376" t="s">
        <v>2954</v>
      </c>
    </row>
    <row r="1219" spans="91:100">
      <c r="CM1219" s="1373"/>
      <c r="CN1219" s="1372" t="s">
        <v>4510</v>
      </c>
      <c r="CO1219" s="1372" t="s">
        <v>603</v>
      </c>
      <c r="CP1219" s="1372" t="s">
        <v>1906</v>
      </c>
      <c r="CQ1219" s="1372" t="s">
        <v>4511</v>
      </c>
      <c r="CR1219" s="1372" t="s">
        <v>4511</v>
      </c>
      <c r="CS1219" s="1372" t="s">
        <v>2485</v>
      </c>
      <c r="CT1219" s="1372" t="s">
        <v>2486</v>
      </c>
      <c r="CU1219" s="1372" t="s">
        <v>2953</v>
      </c>
      <c r="CV1219" s="1376" t="s">
        <v>2954</v>
      </c>
    </row>
    <row r="1220" spans="91:100">
      <c r="CM1220" s="1373"/>
      <c r="CN1220" s="1372" t="s">
        <v>4512</v>
      </c>
      <c r="CO1220" s="1372" t="s">
        <v>603</v>
      </c>
      <c r="CP1220" s="1372" t="s">
        <v>1906</v>
      </c>
      <c r="CQ1220" s="1372" t="s">
        <v>4513</v>
      </c>
      <c r="CR1220" s="1372" t="s">
        <v>4513</v>
      </c>
      <c r="CS1220" s="1372" t="s">
        <v>2485</v>
      </c>
      <c r="CT1220" s="1372" t="s">
        <v>2486</v>
      </c>
      <c r="CU1220" s="1372" t="s">
        <v>2953</v>
      </c>
      <c r="CV1220" s="1376" t="s">
        <v>2954</v>
      </c>
    </row>
    <row r="1221" spans="91:100">
      <c r="CM1221" s="1373"/>
      <c r="CN1221" s="1372" t="s">
        <v>4514</v>
      </c>
      <c r="CO1221" s="1372" t="s">
        <v>603</v>
      </c>
      <c r="CP1221" s="1372" t="s">
        <v>1906</v>
      </c>
      <c r="CQ1221" s="1372" t="s">
        <v>4515</v>
      </c>
      <c r="CR1221" s="1372" t="s">
        <v>4515</v>
      </c>
      <c r="CS1221" s="1372" t="s">
        <v>2485</v>
      </c>
      <c r="CT1221" s="1372" t="s">
        <v>2486</v>
      </c>
      <c r="CU1221" s="1372" t="s">
        <v>2953</v>
      </c>
      <c r="CV1221" s="1376" t="s">
        <v>2954</v>
      </c>
    </row>
    <row r="1222" spans="91:100">
      <c r="CM1222" s="1373"/>
      <c r="CN1222" s="1372" t="s">
        <v>4516</v>
      </c>
      <c r="CO1222" s="1372" t="s">
        <v>603</v>
      </c>
      <c r="CP1222" s="1372" t="s">
        <v>1906</v>
      </c>
      <c r="CQ1222" s="1372" t="s">
        <v>4517</v>
      </c>
      <c r="CR1222" s="1372" t="s">
        <v>4517</v>
      </c>
      <c r="CS1222" s="1372" t="s">
        <v>2485</v>
      </c>
      <c r="CT1222" s="1372" t="s">
        <v>2486</v>
      </c>
      <c r="CU1222" s="1372" t="s">
        <v>2953</v>
      </c>
      <c r="CV1222" s="1376" t="s">
        <v>2954</v>
      </c>
    </row>
    <row r="1223" spans="91:100">
      <c r="CM1223" s="1373"/>
      <c r="CN1223" s="1372" t="s">
        <v>4518</v>
      </c>
      <c r="CO1223" s="1372" t="s">
        <v>603</v>
      </c>
      <c r="CP1223" s="1372" t="s">
        <v>1906</v>
      </c>
      <c r="CQ1223" s="1372" t="s">
        <v>4519</v>
      </c>
      <c r="CR1223" s="1372" t="s">
        <v>4519</v>
      </c>
      <c r="CS1223" s="1372" t="s">
        <v>2485</v>
      </c>
      <c r="CT1223" s="1372" t="s">
        <v>2486</v>
      </c>
      <c r="CU1223" s="1372" t="s">
        <v>2953</v>
      </c>
      <c r="CV1223" s="1376" t="s">
        <v>2954</v>
      </c>
    </row>
    <row r="1224" spans="91:100">
      <c r="CM1224" s="1373"/>
      <c r="CN1224" s="1372" t="s">
        <v>4520</v>
      </c>
      <c r="CO1224" s="1372" t="s">
        <v>603</v>
      </c>
      <c r="CP1224" s="1372" t="s">
        <v>1906</v>
      </c>
      <c r="CQ1224" s="1372" t="s">
        <v>4521</v>
      </c>
      <c r="CR1224" s="1372" t="s">
        <v>4521</v>
      </c>
      <c r="CS1224" s="1372" t="s">
        <v>2485</v>
      </c>
      <c r="CT1224" s="1372" t="s">
        <v>2486</v>
      </c>
      <c r="CU1224" s="1372" t="s">
        <v>2953</v>
      </c>
      <c r="CV1224" s="1376" t="s">
        <v>2954</v>
      </c>
    </row>
    <row r="1225" spans="91:100">
      <c r="CM1225" s="1373"/>
      <c r="CN1225" s="1372" t="s">
        <v>4522</v>
      </c>
      <c r="CO1225" s="1372" t="s">
        <v>603</v>
      </c>
      <c r="CP1225" s="1372" t="s">
        <v>1906</v>
      </c>
      <c r="CQ1225" s="1372" t="s">
        <v>4523</v>
      </c>
      <c r="CR1225" s="1372" t="s">
        <v>4523</v>
      </c>
      <c r="CS1225" s="1372" t="s">
        <v>2485</v>
      </c>
      <c r="CT1225" s="1372" t="s">
        <v>2486</v>
      </c>
      <c r="CU1225" s="1372" t="s">
        <v>2953</v>
      </c>
      <c r="CV1225" s="1376" t="s">
        <v>2954</v>
      </c>
    </row>
    <row r="1226" spans="91:100">
      <c r="CM1226" s="1373"/>
      <c r="CN1226" s="1372" t="s">
        <v>4524</v>
      </c>
      <c r="CO1226" s="1372" t="s">
        <v>603</v>
      </c>
      <c r="CP1226" s="1372" t="s">
        <v>1906</v>
      </c>
      <c r="CQ1226" s="1372" t="s">
        <v>4525</v>
      </c>
      <c r="CR1226" s="1372" t="s">
        <v>4525</v>
      </c>
      <c r="CS1226" s="1372" t="s">
        <v>2485</v>
      </c>
      <c r="CT1226" s="1372" t="s">
        <v>2486</v>
      </c>
      <c r="CU1226" s="1372" t="s">
        <v>2953</v>
      </c>
      <c r="CV1226" s="1376" t="s">
        <v>2954</v>
      </c>
    </row>
    <row r="1227" spans="91:100">
      <c r="CM1227" s="1373"/>
      <c r="CN1227" s="1372" t="s">
        <v>4526</v>
      </c>
      <c r="CO1227" s="1372" t="s">
        <v>603</v>
      </c>
      <c r="CP1227" s="1372" t="s">
        <v>1906</v>
      </c>
      <c r="CQ1227" s="1372" t="s">
        <v>4527</v>
      </c>
      <c r="CR1227" s="1372" t="s">
        <v>4527</v>
      </c>
      <c r="CS1227" s="1372" t="s">
        <v>2485</v>
      </c>
      <c r="CT1227" s="1372" t="s">
        <v>2486</v>
      </c>
      <c r="CU1227" s="1372" t="s">
        <v>2953</v>
      </c>
      <c r="CV1227" s="1376" t="s">
        <v>2954</v>
      </c>
    </row>
    <row r="1228" spans="91:100">
      <c r="CM1228" s="1373"/>
      <c r="CN1228" s="1372" t="s">
        <v>4528</v>
      </c>
      <c r="CO1228" s="1372" t="s">
        <v>603</v>
      </c>
      <c r="CP1228" s="1372" t="s">
        <v>1906</v>
      </c>
      <c r="CQ1228" s="1372" t="s">
        <v>4529</v>
      </c>
      <c r="CR1228" s="1372" t="s">
        <v>4529</v>
      </c>
      <c r="CS1228" s="1372" t="s">
        <v>2485</v>
      </c>
      <c r="CT1228" s="1372" t="s">
        <v>2486</v>
      </c>
      <c r="CU1228" s="1372" t="s">
        <v>2953</v>
      </c>
      <c r="CV1228" s="1376" t="s">
        <v>2954</v>
      </c>
    </row>
    <row r="1229" spans="91:100">
      <c r="CM1229" s="1373"/>
      <c r="CN1229" s="1372" t="s">
        <v>4530</v>
      </c>
      <c r="CO1229" s="1372" t="s">
        <v>603</v>
      </c>
      <c r="CP1229" s="1372" t="s">
        <v>1906</v>
      </c>
      <c r="CQ1229" s="1372" t="s">
        <v>4531</v>
      </c>
      <c r="CR1229" s="1372" t="s">
        <v>4531</v>
      </c>
      <c r="CS1229" s="1372" t="s">
        <v>2485</v>
      </c>
      <c r="CT1229" s="1372" t="s">
        <v>2486</v>
      </c>
      <c r="CU1229" s="1372" t="s">
        <v>2953</v>
      </c>
      <c r="CV1229" s="1376" t="s">
        <v>2954</v>
      </c>
    </row>
    <row r="1230" spans="91:100">
      <c r="CM1230" s="1373"/>
      <c r="CN1230" s="1372" t="s">
        <v>4532</v>
      </c>
      <c r="CO1230" s="1372" t="s">
        <v>603</v>
      </c>
      <c r="CP1230" s="1372" t="s">
        <v>1906</v>
      </c>
      <c r="CQ1230" s="1372" t="s">
        <v>4533</v>
      </c>
      <c r="CR1230" s="1372" t="s">
        <v>4533</v>
      </c>
      <c r="CS1230" s="1372" t="s">
        <v>2485</v>
      </c>
      <c r="CT1230" s="1372" t="s">
        <v>2486</v>
      </c>
      <c r="CU1230" s="1372" t="s">
        <v>2953</v>
      </c>
      <c r="CV1230" s="1376" t="s">
        <v>2954</v>
      </c>
    </row>
    <row r="1231" spans="91:100">
      <c r="CM1231" s="1373"/>
      <c r="CN1231" s="1372" t="s">
        <v>4534</v>
      </c>
      <c r="CO1231" s="1372" t="s">
        <v>603</v>
      </c>
      <c r="CP1231" s="1372" t="s">
        <v>1906</v>
      </c>
      <c r="CQ1231" s="1372" t="s">
        <v>4535</v>
      </c>
      <c r="CR1231" s="1372" t="s">
        <v>4535</v>
      </c>
      <c r="CS1231" s="1372" t="s">
        <v>2485</v>
      </c>
      <c r="CT1231" s="1372" t="s">
        <v>2486</v>
      </c>
      <c r="CU1231" s="1372" t="s">
        <v>2953</v>
      </c>
      <c r="CV1231" s="1376" t="s">
        <v>2954</v>
      </c>
    </row>
    <row r="1232" spans="91:100">
      <c r="CM1232" s="1373"/>
      <c r="CN1232" s="1372" t="s">
        <v>4536</v>
      </c>
      <c r="CO1232" s="1372" t="s">
        <v>603</v>
      </c>
      <c r="CP1232" s="1372" t="s">
        <v>1906</v>
      </c>
      <c r="CQ1232" s="1372" t="s">
        <v>4537</v>
      </c>
      <c r="CR1232" s="1372" t="s">
        <v>4537</v>
      </c>
      <c r="CS1232" s="1372" t="s">
        <v>2485</v>
      </c>
      <c r="CT1232" s="1372" t="s">
        <v>2486</v>
      </c>
      <c r="CU1232" s="1372" t="s">
        <v>2953</v>
      </c>
      <c r="CV1232" s="1376" t="s">
        <v>2954</v>
      </c>
    </row>
    <row r="1233" spans="91:100">
      <c r="CM1233" s="1373"/>
      <c r="CN1233" s="1372" t="s">
        <v>4538</v>
      </c>
      <c r="CO1233" s="1372" t="s">
        <v>603</v>
      </c>
      <c r="CP1233" s="1372" t="s">
        <v>1906</v>
      </c>
      <c r="CQ1233" s="1372" t="s">
        <v>4539</v>
      </c>
      <c r="CR1233" s="1372" t="s">
        <v>4539</v>
      </c>
      <c r="CS1233" s="1372" t="s">
        <v>2485</v>
      </c>
      <c r="CT1233" s="1372" t="s">
        <v>2486</v>
      </c>
      <c r="CU1233" s="1372" t="s">
        <v>2953</v>
      </c>
      <c r="CV1233" s="1376" t="s">
        <v>2954</v>
      </c>
    </row>
    <row r="1234" spans="91:100">
      <c r="CM1234" s="1373"/>
      <c r="CN1234" s="1372" t="s">
        <v>4540</v>
      </c>
      <c r="CO1234" s="1372" t="s">
        <v>603</v>
      </c>
      <c r="CP1234" s="1372" t="s">
        <v>1906</v>
      </c>
      <c r="CQ1234" s="1372" t="s">
        <v>4541</v>
      </c>
      <c r="CR1234" s="1372" t="s">
        <v>4541</v>
      </c>
      <c r="CS1234" s="1372" t="s">
        <v>2485</v>
      </c>
      <c r="CT1234" s="1372" t="s">
        <v>2486</v>
      </c>
      <c r="CU1234" s="1372" t="s">
        <v>2953</v>
      </c>
      <c r="CV1234" s="1376" t="s">
        <v>2954</v>
      </c>
    </row>
    <row r="1235" spans="91:100">
      <c r="CM1235" s="1373"/>
      <c r="CN1235" s="1372" t="s">
        <v>4542</v>
      </c>
      <c r="CO1235" s="1372" t="s">
        <v>603</v>
      </c>
      <c r="CP1235" s="1372" t="s">
        <v>1906</v>
      </c>
      <c r="CQ1235" s="1372" t="s">
        <v>4543</v>
      </c>
      <c r="CR1235" s="1372" t="s">
        <v>4543</v>
      </c>
      <c r="CS1235" s="1372" t="s">
        <v>2485</v>
      </c>
      <c r="CT1235" s="1372" t="s">
        <v>2486</v>
      </c>
      <c r="CU1235" s="1372" t="s">
        <v>2953</v>
      </c>
      <c r="CV1235" s="1376" t="s">
        <v>2954</v>
      </c>
    </row>
    <row r="1236" spans="91:100">
      <c r="CM1236" s="1373"/>
      <c r="CN1236" s="1372" t="s">
        <v>4544</v>
      </c>
      <c r="CO1236" s="1372" t="s">
        <v>603</v>
      </c>
      <c r="CP1236" s="1372" t="s">
        <v>1906</v>
      </c>
      <c r="CQ1236" s="1372" t="s">
        <v>4545</v>
      </c>
      <c r="CR1236" s="1372" t="s">
        <v>4545</v>
      </c>
      <c r="CS1236" s="1372" t="s">
        <v>2485</v>
      </c>
      <c r="CT1236" s="1372" t="s">
        <v>2486</v>
      </c>
      <c r="CU1236" s="1372" t="s">
        <v>2953</v>
      </c>
      <c r="CV1236" s="1376" t="s">
        <v>2954</v>
      </c>
    </row>
    <row r="1237" spans="91:100">
      <c r="CM1237" s="1373"/>
      <c r="CN1237" s="1372" t="s">
        <v>4546</v>
      </c>
      <c r="CO1237" s="1372" t="s">
        <v>603</v>
      </c>
      <c r="CP1237" s="1372" t="s">
        <v>1906</v>
      </c>
      <c r="CQ1237" s="1372" t="s">
        <v>4547</v>
      </c>
      <c r="CR1237" s="1372" t="s">
        <v>4547</v>
      </c>
      <c r="CS1237" s="1372" t="s">
        <v>2485</v>
      </c>
      <c r="CT1237" s="1372" t="s">
        <v>2486</v>
      </c>
      <c r="CU1237" s="1372" t="s">
        <v>2953</v>
      </c>
      <c r="CV1237" s="1376" t="s">
        <v>2954</v>
      </c>
    </row>
    <row r="1238" spans="91:100">
      <c r="CM1238" s="1373"/>
      <c r="CN1238" s="1372" t="s">
        <v>4548</v>
      </c>
      <c r="CO1238" s="1372" t="s">
        <v>603</v>
      </c>
      <c r="CP1238" s="1372" t="s">
        <v>1906</v>
      </c>
      <c r="CQ1238" s="1372" t="s">
        <v>4549</v>
      </c>
      <c r="CR1238" s="1372" t="s">
        <v>4549</v>
      </c>
      <c r="CS1238" s="1372" t="s">
        <v>2485</v>
      </c>
      <c r="CT1238" s="1372" t="s">
        <v>2486</v>
      </c>
      <c r="CU1238" s="1372" t="s">
        <v>2953</v>
      </c>
      <c r="CV1238" s="1376" t="s">
        <v>2954</v>
      </c>
    </row>
    <row r="1239" spans="91:100">
      <c r="CM1239" s="1373"/>
      <c r="CN1239" s="1372" t="s">
        <v>4550</v>
      </c>
      <c r="CO1239" s="1372" t="s">
        <v>603</v>
      </c>
      <c r="CP1239" s="1372" t="s">
        <v>1906</v>
      </c>
      <c r="CQ1239" s="1372" t="s">
        <v>4551</v>
      </c>
      <c r="CR1239" s="1372" t="s">
        <v>4551</v>
      </c>
      <c r="CS1239" s="1372" t="s">
        <v>2485</v>
      </c>
      <c r="CT1239" s="1372" t="s">
        <v>2486</v>
      </c>
      <c r="CU1239" s="1372" t="s">
        <v>2953</v>
      </c>
      <c r="CV1239" s="1376" t="s">
        <v>2954</v>
      </c>
    </row>
    <row r="1240" spans="91:100">
      <c r="CM1240" s="1373"/>
      <c r="CN1240" s="1372" t="s">
        <v>4552</v>
      </c>
      <c r="CO1240" s="1372" t="s">
        <v>603</v>
      </c>
      <c r="CP1240" s="1372" t="s">
        <v>1906</v>
      </c>
      <c r="CQ1240" s="1372" t="s">
        <v>4553</v>
      </c>
      <c r="CR1240" s="1372" t="s">
        <v>4553</v>
      </c>
      <c r="CS1240" s="1372" t="s">
        <v>2485</v>
      </c>
      <c r="CT1240" s="1372" t="s">
        <v>2486</v>
      </c>
      <c r="CU1240" s="1372" t="s">
        <v>2953</v>
      </c>
      <c r="CV1240" s="1376" t="s">
        <v>2954</v>
      </c>
    </row>
    <row r="1241" spans="91:100">
      <c r="CM1241" s="1373"/>
      <c r="CN1241" s="1372" t="s">
        <v>4554</v>
      </c>
      <c r="CO1241" s="1372" t="s">
        <v>603</v>
      </c>
      <c r="CP1241" s="1372" t="s">
        <v>1906</v>
      </c>
      <c r="CQ1241" s="1372" t="s">
        <v>4555</v>
      </c>
      <c r="CR1241" s="1372" t="s">
        <v>4555</v>
      </c>
      <c r="CS1241" s="1372" t="s">
        <v>2485</v>
      </c>
      <c r="CT1241" s="1372" t="s">
        <v>2486</v>
      </c>
      <c r="CU1241" s="1372" t="s">
        <v>2953</v>
      </c>
      <c r="CV1241" s="1376" t="s">
        <v>2954</v>
      </c>
    </row>
    <row r="1242" spans="91:100">
      <c r="CM1242" s="1373"/>
      <c r="CN1242" s="1372" t="s">
        <v>4556</v>
      </c>
      <c r="CO1242" s="1372" t="s">
        <v>603</v>
      </c>
      <c r="CP1242" s="1372" t="s">
        <v>1906</v>
      </c>
      <c r="CQ1242" s="1372" t="s">
        <v>4557</v>
      </c>
      <c r="CR1242" s="1372" t="s">
        <v>4557</v>
      </c>
      <c r="CS1242" s="1372" t="s">
        <v>2485</v>
      </c>
      <c r="CT1242" s="1372" t="s">
        <v>2486</v>
      </c>
      <c r="CU1242" s="1372" t="s">
        <v>2953</v>
      </c>
      <c r="CV1242" s="1376" t="s">
        <v>2954</v>
      </c>
    </row>
    <row r="1243" spans="91:100">
      <c r="CM1243" s="1373"/>
      <c r="CN1243" s="1372" t="s">
        <v>4558</v>
      </c>
      <c r="CO1243" s="1372" t="s">
        <v>603</v>
      </c>
      <c r="CP1243" s="1372" t="s">
        <v>1906</v>
      </c>
      <c r="CQ1243" s="1372" t="s">
        <v>4559</v>
      </c>
      <c r="CR1243" s="1372" t="s">
        <v>4559</v>
      </c>
      <c r="CS1243" s="1372" t="s">
        <v>2485</v>
      </c>
      <c r="CT1243" s="1372" t="s">
        <v>2486</v>
      </c>
      <c r="CU1243" s="1372" t="s">
        <v>2953</v>
      </c>
      <c r="CV1243" s="1376" t="s">
        <v>2954</v>
      </c>
    </row>
    <row r="1244" spans="91:100">
      <c r="CM1244" s="1373"/>
      <c r="CN1244" s="1372" t="s">
        <v>4560</v>
      </c>
      <c r="CO1244" s="1372" t="s">
        <v>603</v>
      </c>
      <c r="CP1244" s="1372" t="s">
        <v>1906</v>
      </c>
      <c r="CQ1244" s="1372" t="s">
        <v>4561</v>
      </c>
      <c r="CR1244" s="1372" t="s">
        <v>4561</v>
      </c>
      <c r="CS1244" s="1372" t="s">
        <v>2485</v>
      </c>
      <c r="CT1244" s="1372" t="s">
        <v>2486</v>
      </c>
      <c r="CU1244" s="1372" t="s">
        <v>2953</v>
      </c>
      <c r="CV1244" s="1376" t="s">
        <v>2954</v>
      </c>
    </row>
    <row r="1245" spans="91:100">
      <c r="CM1245" s="1373"/>
      <c r="CN1245" s="1372" t="s">
        <v>4562</v>
      </c>
      <c r="CO1245" s="1372" t="s">
        <v>603</v>
      </c>
      <c r="CP1245" s="1372" t="s">
        <v>1906</v>
      </c>
      <c r="CQ1245" s="1372" t="s">
        <v>4563</v>
      </c>
      <c r="CR1245" s="1372" t="s">
        <v>4563</v>
      </c>
      <c r="CS1245" s="1372" t="s">
        <v>2485</v>
      </c>
      <c r="CT1245" s="1372" t="s">
        <v>2486</v>
      </c>
      <c r="CU1245" s="1372" t="s">
        <v>2953</v>
      </c>
      <c r="CV1245" s="1376" t="s">
        <v>2954</v>
      </c>
    </row>
    <row r="1246" spans="91:100">
      <c r="CM1246" s="1373"/>
      <c r="CN1246" s="1372" t="s">
        <v>4564</v>
      </c>
      <c r="CO1246" s="1372" t="s">
        <v>603</v>
      </c>
      <c r="CP1246" s="1372" t="s">
        <v>1906</v>
      </c>
      <c r="CQ1246" s="1372" t="s">
        <v>4565</v>
      </c>
      <c r="CR1246" s="1372" t="s">
        <v>4565</v>
      </c>
      <c r="CS1246" s="1372" t="s">
        <v>2485</v>
      </c>
      <c r="CT1246" s="1372" t="s">
        <v>2486</v>
      </c>
      <c r="CU1246" s="1372" t="s">
        <v>2953</v>
      </c>
      <c r="CV1246" s="1376" t="s">
        <v>2954</v>
      </c>
    </row>
    <row r="1247" spans="91:100">
      <c r="CM1247" s="1373"/>
      <c r="CN1247" s="1372" t="s">
        <v>4566</v>
      </c>
      <c r="CO1247" s="1372" t="s">
        <v>603</v>
      </c>
      <c r="CP1247" s="1372" t="s">
        <v>1906</v>
      </c>
      <c r="CQ1247" s="1372" t="s">
        <v>4567</v>
      </c>
      <c r="CR1247" s="1372" t="s">
        <v>4567</v>
      </c>
      <c r="CS1247" s="1372" t="s">
        <v>2485</v>
      </c>
      <c r="CT1247" s="1372" t="s">
        <v>2486</v>
      </c>
      <c r="CU1247" s="1372" t="s">
        <v>2953</v>
      </c>
      <c r="CV1247" s="1376" t="s">
        <v>2954</v>
      </c>
    </row>
    <row r="1248" spans="91:100">
      <c r="CM1248" s="1373"/>
      <c r="CN1248" s="1372" t="s">
        <v>4568</v>
      </c>
      <c r="CO1248" s="1372" t="s">
        <v>603</v>
      </c>
      <c r="CP1248" s="1372" t="s">
        <v>1906</v>
      </c>
      <c r="CQ1248" s="1372" t="s">
        <v>4569</v>
      </c>
      <c r="CR1248" s="1372" t="s">
        <v>4569</v>
      </c>
      <c r="CS1248" s="1372" t="s">
        <v>2485</v>
      </c>
      <c r="CT1248" s="1372" t="s">
        <v>2486</v>
      </c>
      <c r="CU1248" s="1372" t="s">
        <v>2953</v>
      </c>
      <c r="CV1248" s="1376" t="s">
        <v>2954</v>
      </c>
    </row>
    <row r="1249" spans="91:100">
      <c r="CM1249" s="1373"/>
      <c r="CN1249" s="1372" t="s">
        <v>4570</v>
      </c>
      <c r="CO1249" s="1372" t="s">
        <v>603</v>
      </c>
      <c r="CP1249" s="1372" t="s">
        <v>1906</v>
      </c>
      <c r="CQ1249" s="1372" t="s">
        <v>4571</v>
      </c>
      <c r="CR1249" s="1372" t="s">
        <v>4571</v>
      </c>
      <c r="CS1249" s="1372" t="s">
        <v>2485</v>
      </c>
      <c r="CT1249" s="1372" t="s">
        <v>2486</v>
      </c>
      <c r="CU1249" s="1372" t="s">
        <v>2953</v>
      </c>
      <c r="CV1249" s="1376" t="s">
        <v>2954</v>
      </c>
    </row>
    <row r="1250" spans="91:100">
      <c r="CM1250" s="1373"/>
      <c r="CN1250" s="1372" t="s">
        <v>4572</v>
      </c>
      <c r="CO1250" s="1372" t="s">
        <v>603</v>
      </c>
      <c r="CP1250" s="1372" t="s">
        <v>1906</v>
      </c>
      <c r="CQ1250" s="1372" t="s">
        <v>4573</v>
      </c>
      <c r="CR1250" s="1372" t="s">
        <v>4573</v>
      </c>
      <c r="CS1250" s="1372" t="s">
        <v>2485</v>
      </c>
      <c r="CT1250" s="1372" t="s">
        <v>2486</v>
      </c>
      <c r="CU1250" s="1372" t="s">
        <v>2953</v>
      </c>
      <c r="CV1250" s="1376" t="s">
        <v>2954</v>
      </c>
    </row>
    <row r="1251" spans="91:100">
      <c r="CM1251" s="1373"/>
      <c r="CN1251" s="1372" t="s">
        <v>4574</v>
      </c>
      <c r="CO1251" s="1372" t="s">
        <v>603</v>
      </c>
      <c r="CP1251" s="1372" t="s">
        <v>1906</v>
      </c>
      <c r="CQ1251" s="1372" t="s">
        <v>4575</v>
      </c>
      <c r="CR1251" s="1372" t="s">
        <v>4575</v>
      </c>
      <c r="CS1251" s="1372" t="s">
        <v>2485</v>
      </c>
      <c r="CT1251" s="1372" t="s">
        <v>2486</v>
      </c>
      <c r="CU1251" s="1372" t="s">
        <v>2953</v>
      </c>
      <c r="CV1251" s="1376" t="s">
        <v>2954</v>
      </c>
    </row>
    <row r="1252" spans="91:100">
      <c r="CM1252" s="1373"/>
      <c r="CN1252" s="1372" t="s">
        <v>4576</v>
      </c>
      <c r="CO1252" s="1372" t="s">
        <v>603</v>
      </c>
      <c r="CP1252" s="1372" t="s">
        <v>1906</v>
      </c>
      <c r="CQ1252" s="1372" t="s">
        <v>4577</v>
      </c>
      <c r="CR1252" s="1372" t="s">
        <v>4577</v>
      </c>
      <c r="CS1252" s="1372" t="s">
        <v>2485</v>
      </c>
      <c r="CT1252" s="1372" t="s">
        <v>2486</v>
      </c>
      <c r="CU1252" s="1372" t="s">
        <v>2953</v>
      </c>
      <c r="CV1252" s="1376" t="s">
        <v>2954</v>
      </c>
    </row>
    <row r="1253" spans="91:100">
      <c r="CM1253" s="1373"/>
      <c r="CN1253" s="1372" t="s">
        <v>4578</v>
      </c>
      <c r="CO1253" s="1372" t="s">
        <v>603</v>
      </c>
      <c r="CP1253" s="1372" t="s">
        <v>1906</v>
      </c>
      <c r="CQ1253" s="1372" t="s">
        <v>4579</v>
      </c>
      <c r="CR1253" s="1372" t="s">
        <v>4579</v>
      </c>
      <c r="CS1253" s="1372" t="s">
        <v>2485</v>
      </c>
      <c r="CT1253" s="1372" t="s">
        <v>2486</v>
      </c>
      <c r="CU1253" s="1372" t="s">
        <v>2953</v>
      </c>
      <c r="CV1253" s="1376" t="s">
        <v>2954</v>
      </c>
    </row>
    <row r="1254" spans="91:100">
      <c r="CM1254" s="1373"/>
      <c r="CN1254" s="1372" t="s">
        <v>4580</v>
      </c>
      <c r="CO1254" s="1372" t="s">
        <v>603</v>
      </c>
      <c r="CP1254" s="1372" t="s">
        <v>1906</v>
      </c>
      <c r="CQ1254" s="1372" t="s">
        <v>4581</v>
      </c>
      <c r="CR1254" s="1372" t="s">
        <v>4581</v>
      </c>
      <c r="CS1254" s="1372" t="s">
        <v>2485</v>
      </c>
      <c r="CT1254" s="1372" t="s">
        <v>2486</v>
      </c>
      <c r="CU1254" s="1372" t="s">
        <v>2953</v>
      </c>
      <c r="CV1254" s="1376" t="s">
        <v>2954</v>
      </c>
    </row>
    <row r="1255" spans="91:100">
      <c r="CM1255" s="1373"/>
      <c r="CN1255" s="1372" t="s">
        <v>4582</v>
      </c>
      <c r="CO1255" s="1372" t="s">
        <v>603</v>
      </c>
      <c r="CP1255" s="1372" t="s">
        <v>1906</v>
      </c>
      <c r="CQ1255" s="1372" t="s">
        <v>4583</v>
      </c>
      <c r="CR1255" s="1372" t="s">
        <v>4583</v>
      </c>
      <c r="CS1255" s="1372" t="s">
        <v>2485</v>
      </c>
      <c r="CT1255" s="1372" t="s">
        <v>2486</v>
      </c>
      <c r="CU1255" s="1372" t="s">
        <v>2953</v>
      </c>
      <c r="CV1255" s="1376" t="s">
        <v>2954</v>
      </c>
    </row>
    <row r="1256" spans="91:100">
      <c r="CM1256" s="1373"/>
      <c r="CN1256" s="1372" t="s">
        <v>4584</v>
      </c>
      <c r="CO1256" s="1372" t="s">
        <v>603</v>
      </c>
      <c r="CP1256" s="1372" t="s">
        <v>1906</v>
      </c>
      <c r="CQ1256" s="1372" t="s">
        <v>4585</v>
      </c>
      <c r="CR1256" s="1372" t="s">
        <v>4585</v>
      </c>
      <c r="CS1256" s="1372" t="s">
        <v>2485</v>
      </c>
      <c r="CT1256" s="1372" t="s">
        <v>2486</v>
      </c>
      <c r="CU1256" s="1372" t="s">
        <v>2953</v>
      </c>
      <c r="CV1256" s="1376" t="s">
        <v>2954</v>
      </c>
    </row>
    <row r="1257" spans="91:100">
      <c r="CM1257" s="1373"/>
      <c r="CN1257" s="1372" t="s">
        <v>4586</v>
      </c>
      <c r="CO1257" s="1372" t="s">
        <v>603</v>
      </c>
      <c r="CP1257" s="1372" t="s">
        <v>1906</v>
      </c>
      <c r="CQ1257" s="1372" t="s">
        <v>4587</v>
      </c>
      <c r="CR1257" s="1372" t="s">
        <v>4587</v>
      </c>
      <c r="CS1257" s="1372" t="s">
        <v>2485</v>
      </c>
      <c r="CT1257" s="1372" t="s">
        <v>2486</v>
      </c>
      <c r="CU1257" s="1372" t="s">
        <v>2953</v>
      </c>
      <c r="CV1257" s="1376" t="s">
        <v>2954</v>
      </c>
    </row>
    <row r="1258" spans="91:100">
      <c r="CM1258" s="1373"/>
      <c r="CN1258" s="1372" t="s">
        <v>4588</v>
      </c>
      <c r="CO1258" s="1372" t="s">
        <v>603</v>
      </c>
      <c r="CP1258" s="1372" t="s">
        <v>1906</v>
      </c>
      <c r="CQ1258" s="1372" t="s">
        <v>4589</v>
      </c>
      <c r="CR1258" s="1372" t="s">
        <v>4589</v>
      </c>
      <c r="CS1258" s="1372" t="s">
        <v>2485</v>
      </c>
      <c r="CT1258" s="1372" t="s">
        <v>2486</v>
      </c>
      <c r="CU1258" s="1372" t="s">
        <v>2953</v>
      </c>
      <c r="CV1258" s="1376" t="s">
        <v>2954</v>
      </c>
    </row>
    <row r="1259" spans="91:100">
      <c r="CM1259" s="1373"/>
      <c r="CN1259" s="1372" t="s">
        <v>4590</v>
      </c>
      <c r="CO1259" s="1372" t="s">
        <v>603</v>
      </c>
      <c r="CP1259" s="1372" t="s">
        <v>1906</v>
      </c>
      <c r="CQ1259" s="1372" t="s">
        <v>4591</v>
      </c>
      <c r="CR1259" s="1372" t="s">
        <v>4591</v>
      </c>
      <c r="CS1259" s="1372" t="s">
        <v>2485</v>
      </c>
      <c r="CT1259" s="1372" t="s">
        <v>2486</v>
      </c>
      <c r="CU1259" s="1372" t="s">
        <v>2953</v>
      </c>
      <c r="CV1259" s="1376" t="s">
        <v>2954</v>
      </c>
    </row>
    <row r="1260" spans="91:100">
      <c r="CM1260" s="1373"/>
      <c r="CN1260" s="1372" t="s">
        <v>4592</v>
      </c>
      <c r="CO1260" s="1372" t="s">
        <v>603</v>
      </c>
      <c r="CP1260" s="1372" t="s">
        <v>1906</v>
      </c>
      <c r="CQ1260" s="1372" t="s">
        <v>4593</v>
      </c>
      <c r="CR1260" s="1372" t="s">
        <v>4593</v>
      </c>
      <c r="CS1260" s="1372" t="s">
        <v>1908</v>
      </c>
      <c r="CT1260" s="1372" t="s">
        <v>3036</v>
      </c>
      <c r="CU1260" s="1372" t="s">
        <v>1910</v>
      </c>
      <c r="CV1260" s="1376" t="s">
        <v>1911</v>
      </c>
    </row>
    <row r="1261" spans="91:100">
      <c r="CM1261" s="1373"/>
      <c r="CN1261" s="1372" t="s">
        <v>4594</v>
      </c>
      <c r="CO1261" s="1372" t="s">
        <v>603</v>
      </c>
      <c r="CP1261" s="1372" t="s">
        <v>1906</v>
      </c>
      <c r="CQ1261" s="1372" t="s">
        <v>4595</v>
      </c>
      <c r="CR1261" s="1372" t="s">
        <v>4595</v>
      </c>
      <c r="CS1261" s="1372" t="s">
        <v>2485</v>
      </c>
      <c r="CT1261" s="1372" t="s">
        <v>2486</v>
      </c>
      <c r="CU1261" s="1372" t="s">
        <v>2953</v>
      </c>
      <c r="CV1261" s="1376" t="s">
        <v>2954</v>
      </c>
    </row>
    <row r="1262" spans="91:100">
      <c r="CM1262" s="1373"/>
      <c r="CN1262" s="1372" t="s">
        <v>4596</v>
      </c>
      <c r="CO1262" s="1372" t="s">
        <v>603</v>
      </c>
      <c r="CP1262" s="1372" t="s">
        <v>1906</v>
      </c>
      <c r="CQ1262" s="1372" t="s">
        <v>4597</v>
      </c>
      <c r="CR1262" s="1372" t="s">
        <v>4597</v>
      </c>
      <c r="CS1262" s="1372" t="s">
        <v>2485</v>
      </c>
      <c r="CT1262" s="1372" t="s">
        <v>2486</v>
      </c>
      <c r="CU1262" s="1372" t="s">
        <v>2953</v>
      </c>
      <c r="CV1262" s="1376" t="s">
        <v>2954</v>
      </c>
    </row>
    <row r="1263" spans="91:100">
      <c r="CM1263" s="1373"/>
      <c r="CN1263" s="1372" t="s">
        <v>4598</v>
      </c>
      <c r="CO1263" s="1372" t="s">
        <v>603</v>
      </c>
      <c r="CP1263" s="1372" t="s">
        <v>1906</v>
      </c>
      <c r="CQ1263" s="1372" t="s">
        <v>4599</v>
      </c>
      <c r="CR1263" s="1372" t="s">
        <v>4599</v>
      </c>
      <c r="CS1263" s="1372" t="s">
        <v>2485</v>
      </c>
      <c r="CT1263" s="1372" t="s">
        <v>2486</v>
      </c>
      <c r="CU1263" s="1372" t="s">
        <v>2953</v>
      </c>
      <c r="CV1263" s="1376" t="s">
        <v>2954</v>
      </c>
    </row>
    <row r="1264" spans="91:100">
      <c r="CM1264" s="1373"/>
      <c r="CN1264" s="1372" t="s">
        <v>4600</v>
      </c>
      <c r="CO1264" s="1372" t="s">
        <v>603</v>
      </c>
      <c r="CP1264" s="1372" t="s">
        <v>1906</v>
      </c>
      <c r="CQ1264" s="1372" t="s">
        <v>4601</v>
      </c>
      <c r="CR1264" s="1372" t="s">
        <v>4601</v>
      </c>
      <c r="CS1264" s="1372" t="s">
        <v>2485</v>
      </c>
      <c r="CT1264" s="1372" t="s">
        <v>2486</v>
      </c>
      <c r="CU1264" s="1372" t="s">
        <v>2953</v>
      </c>
      <c r="CV1264" s="1376" t="s">
        <v>2954</v>
      </c>
    </row>
    <row r="1265" spans="91:100">
      <c r="CM1265" s="1373"/>
      <c r="CN1265" s="1372" t="s">
        <v>4602</v>
      </c>
      <c r="CO1265" s="1372" t="s">
        <v>603</v>
      </c>
      <c r="CP1265" s="1372" t="s">
        <v>1906</v>
      </c>
      <c r="CQ1265" s="1372" t="s">
        <v>4603</v>
      </c>
      <c r="CR1265" s="1372" t="s">
        <v>4603</v>
      </c>
      <c r="CS1265" s="1372" t="s">
        <v>2485</v>
      </c>
      <c r="CT1265" s="1372" t="s">
        <v>2486</v>
      </c>
      <c r="CU1265" s="1372" t="s">
        <v>2953</v>
      </c>
      <c r="CV1265" s="1376" t="s">
        <v>2954</v>
      </c>
    </row>
    <row r="1266" spans="91:100">
      <c r="CM1266" s="1373"/>
      <c r="CN1266" s="1372" t="s">
        <v>4604</v>
      </c>
      <c r="CO1266" s="1372" t="s">
        <v>603</v>
      </c>
      <c r="CP1266" s="1372" t="s">
        <v>1906</v>
      </c>
      <c r="CQ1266" s="1372" t="s">
        <v>4605</v>
      </c>
      <c r="CR1266" s="1372" t="s">
        <v>4605</v>
      </c>
      <c r="CS1266" s="1372" t="s">
        <v>2485</v>
      </c>
      <c r="CT1266" s="1372" t="s">
        <v>2486</v>
      </c>
      <c r="CU1266" s="1372" t="s">
        <v>2953</v>
      </c>
      <c r="CV1266" s="1376" t="s">
        <v>2954</v>
      </c>
    </row>
    <row r="1267" spans="91:100">
      <c r="CM1267" s="1373"/>
      <c r="CN1267" s="1372" t="s">
        <v>4606</v>
      </c>
      <c r="CO1267" s="1372" t="s">
        <v>603</v>
      </c>
      <c r="CP1267" s="1372" t="s">
        <v>1906</v>
      </c>
      <c r="CQ1267" s="1372" t="s">
        <v>4607</v>
      </c>
      <c r="CR1267" s="1372" t="s">
        <v>4607</v>
      </c>
      <c r="CS1267" s="1372" t="s">
        <v>2485</v>
      </c>
      <c r="CT1267" s="1372" t="s">
        <v>2486</v>
      </c>
      <c r="CU1267" s="1372" t="s">
        <v>2953</v>
      </c>
      <c r="CV1267" s="1376" t="s">
        <v>2954</v>
      </c>
    </row>
    <row r="1268" spans="91:100">
      <c r="CM1268" s="1373"/>
      <c r="CN1268" s="1372" t="s">
        <v>4608</v>
      </c>
      <c r="CO1268" s="1372" t="s">
        <v>603</v>
      </c>
      <c r="CP1268" s="1372" t="s">
        <v>1906</v>
      </c>
      <c r="CQ1268" s="1372" t="s">
        <v>4609</v>
      </c>
      <c r="CR1268" s="1372" t="s">
        <v>4609</v>
      </c>
      <c r="CS1268" s="1372" t="s">
        <v>2485</v>
      </c>
      <c r="CT1268" s="1372" t="s">
        <v>2486</v>
      </c>
      <c r="CU1268" s="1372" t="s">
        <v>2953</v>
      </c>
      <c r="CV1268" s="1376" t="s">
        <v>2954</v>
      </c>
    </row>
    <row r="1269" spans="91:100">
      <c r="CM1269" s="1373"/>
      <c r="CN1269" s="1372" t="s">
        <v>4610</v>
      </c>
      <c r="CO1269" s="1372" t="s">
        <v>603</v>
      </c>
      <c r="CP1269" s="1372" t="s">
        <v>1906</v>
      </c>
      <c r="CQ1269" s="1372" t="s">
        <v>4611</v>
      </c>
      <c r="CR1269" s="1372" t="s">
        <v>4611</v>
      </c>
      <c r="CS1269" s="1372" t="s">
        <v>2485</v>
      </c>
      <c r="CT1269" s="1372" t="s">
        <v>2486</v>
      </c>
      <c r="CU1269" s="1372" t="s">
        <v>2953</v>
      </c>
      <c r="CV1269" s="1376" t="s">
        <v>2954</v>
      </c>
    </row>
    <row r="1270" spans="91:100">
      <c r="CM1270" s="1373"/>
      <c r="CN1270" s="1372" t="s">
        <v>4612</v>
      </c>
      <c r="CO1270" s="1372" t="s">
        <v>603</v>
      </c>
      <c r="CP1270" s="1372" t="s">
        <v>1906</v>
      </c>
      <c r="CQ1270" s="1372" t="s">
        <v>4613</v>
      </c>
      <c r="CR1270" s="1372" t="s">
        <v>4613</v>
      </c>
      <c r="CS1270" s="1372" t="s">
        <v>2485</v>
      </c>
      <c r="CT1270" s="1372" t="s">
        <v>2486</v>
      </c>
      <c r="CU1270" s="1372" t="s">
        <v>2953</v>
      </c>
      <c r="CV1270" s="1376" t="s">
        <v>2954</v>
      </c>
    </row>
    <row r="1271" spans="91:100">
      <c r="CM1271" s="1373"/>
      <c r="CN1271" s="1372" t="s">
        <v>4614</v>
      </c>
      <c r="CO1271" s="1372" t="s">
        <v>603</v>
      </c>
      <c r="CP1271" s="1372" t="s">
        <v>1906</v>
      </c>
      <c r="CQ1271" s="1372" t="s">
        <v>4615</v>
      </c>
      <c r="CR1271" s="1372" t="s">
        <v>4615</v>
      </c>
      <c r="CS1271" s="1372" t="s">
        <v>2485</v>
      </c>
      <c r="CT1271" s="1372" t="s">
        <v>2486</v>
      </c>
      <c r="CU1271" s="1372" t="s">
        <v>2953</v>
      </c>
      <c r="CV1271" s="1376" t="s">
        <v>2954</v>
      </c>
    </row>
    <row r="1272" spans="91:100">
      <c r="CM1272" s="1373"/>
      <c r="CN1272" s="1372" t="s">
        <v>4616</v>
      </c>
      <c r="CO1272" s="1372" t="s">
        <v>603</v>
      </c>
      <c r="CP1272" s="1372" t="s">
        <v>1906</v>
      </c>
      <c r="CQ1272" s="1372" t="s">
        <v>846</v>
      </c>
      <c r="CR1272" s="1372" t="s">
        <v>846</v>
      </c>
      <c r="CS1272" s="1372" t="s">
        <v>1908</v>
      </c>
      <c r="CT1272" s="1372" t="s">
        <v>3036</v>
      </c>
      <c r="CU1272" s="1372" t="s">
        <v>1910</v>
      </c>
      <c r="CV1272" s="1376" t="s">
        <v>1911</v>
      </c>
    </row>
    <row r="1273" spans="91:100">
      <c r="CM1273" s="1373"/>
      <c r="CN1273" s="1372" t="s">
        <v>4617</v>
      </c>
      <c r="CO1273" s="1372" t="s">
        <v>603</v>
      </c>
      <c r="CP1273" s="1372" t="s">
        <v>1906</v>
      </c>
      <c r="CQ1273" s="1372" t="s">
        <v>4618</v>
      </c>
      <c r="CR1273" s="1372" t="s">
        <v>4618</v>
      </c>
      <c r="CS1273" s="1372" t="s">
        <v>1980</v>
      </c>
      <c r="CT1273" s="1372" t="s">
        <v>1981</v>
      </c>
      <c r="CU1273" s="1372" t="s">
        <v>1910</v>
      </c>
      <c r="CV1273" s="1376" t="s">
        <v>1982</v>
      </c>
    </row>
    <row r="1274" spans="91:100">
      <c r="CM1274" s="1373"/>
      <c r="CN1274" s="1372" t="s">
        <v>4619</v>
      </c>
      <c r="CO1274" s="1372" t="s">
        <v>603</v>
      </c>
      <c r="CP1274" s="1372" t="s">
        <v>1906</v>
      </c>
      <c r="CQ1274" s="1372" t="s">
        <v>4620</v>
      </c>
      <c r="CR1274" s="1372" t="s">
        <v>4620</v>
      </c>
      <c r="CS1274" s="1372" t="s">
        <v>2485</v>
      </c>
      <c r="CT1274" s="1372" t="s">
        <v>2486</v>
      </c>
      <c r="CU1274" s="1372" t="s">
        <v>2953</v>
      </c>
      <c r="CV1274" s="1376" t="s">
        <v>2954</v>
      </c>
    </row>
    <row r="1275" spans="91:100">
      <c r="CM1275" s="1373"/>
      <c r="CN1275" s="1372" t="s">
        <v>4621</v>
      </c>
      <c r="CO1275" s="1372" t="s">
        <v>603</v>
      </c>
      <c r="CP1275" s="1372" t="s">
        <v>1906</v>
      </c>
      <c r="CQ1275" s="1372" t="s">
        <v>4622</v>
      </c>
      <c r="CR1275" s="1372" t="s">
        <v>4622</v>
      </c>
      <c r="CS1275" s="1372" t="s">
        <v>2485</v>
      </c>
      <c r="CT1275" s="1372" t="s">
        <v>2486</v>
      </c>
      <c r="CU1275" s="1372" t="s">
        <v>2953</v>
      </c>
      <c r="CV1275" s="1376" t="s">
        <v>2954</v>
      </c>
    </row>
    <row r="1276" spans="91:100">
      <c r="CM1276" s="1373"/>
      <c r="CN1276" s="1372" t="s">
        <v>4623</v>
      </c>
      <c r="CO1276" s="1372" t="s">
        <v>603</v>
      </c>
      <c r="CP1276" s="1372" t="s">
        <v>1906</v>
      </c>
      <c r="CQ1276" s="1372" t="s">
        <v>4624</v>
      </c>
      <c r="CR1276" s="1372" t="s">
        <v>4624</v>
      </c>
      <c r="CS1276" s="1372" t="s">
        <v>2485</v>
      </c>
      <c r="CT1276" s="1372" t="s">
        <v>2486</v>
      </c>
      <c r="CU1276" s="1372" t="s">
        <v>2953</v>
      </c>
      <c r="CV1276" s="1376" t="s">
        <v>2954</v>
      </c>
    </row>
    <row r="1277" spans="91:100">
      <c r="CM1277" s="1373"/>
      <c r="CN1277" s="1372" t="s">
        <v>4625</v>
      </c>
      <c r="CO1277" s="1372" t="s">
        <v>603</v>
      </c>
      <c r="CP1277" s="1372" t="s">
        <v>1906</v>
      </c>
      <c r="CQ1277" s="1372" t="s">
        <v>4626</v>
      </c>
      <c r="CR1277" s="1372" t="s">
        <v>4626</v>
      </c>
      <c r="CS1277" s="1372" t="s">
        <v>2485</v>
      </c>
      <c r="CT1277" s="1372" t="s">
        <v>2486</v>
      </c>
      <c r="CU1277" s="1372" t="s">
        <v>2953</v>
      </c>
      <c r="CV1277" s="1376" t="s">
        <v>2954</v>
      </c>
    </row>
    <row r="1278" spans="91:100">
      <c r="CM1278" s="1373"/>
      <c r="CN1278" s="1372" t="s">
        <v>4627</v>
      </c>
      <c r="CO1278" s="1372" t="s">
        <v>603</v>
      </c>
      <c r="CP1278" s="1372" t="s">
        <v>1906</v>
      </c>
      <c r="CQ1278" s="1372" t="s">
        <v>4628</v>
      </c>
      <c r="CR1278" s="1372" t="s">
        <v>4628</v>
      </c>
      <c r="CS1278" s="1372" t="s">
        <v>2485</v>
      </c>
      <c r="CT1278" s="1372" t="s">
        <v>2486</v>
      </c>
      <c r="CU1278" s="1372" t="s">
        <v>2953</v>
      </c>
      <c r="CV1278" s="1376" t="s">
        <v>2954</v>
      </c>
    </row>
    <row r="1279" spans="91:100">
      <c r="CM1279" s="1373"/>
      <c r="CN1279" s="1372" t="s">
        <v>4629</v>
      </c>
      <c r="CO1279" s="1372" t="s">
        <v>603</v>
      </c>
      <c r="CP1279" s="1372" t="s">
        <v>1906</v>
      </c>
      <c r="CQ1279" s="1372" t="s">
        <v>4630</v>
      </c>
      <c r="CR1279" s="1372" t="s">
        <v>4630</v>
      </c>
      <c r="CS1279" s="1372" t="s">
        <v>2485</v>
      </c>
      <c r="CT1279" s="1372" t="s">
        <v>2486</v>
      </c>
      <c r="CU1279" s="1372" t="s">
        <v>2953</v>
      </c>
      <c r="CV1279" s="1376" t="s">
        <v>2954</v>
      </c>
    </row>
    <row r="1280" spans="91:100">
      <c r="CM1280" s="1373"/>
      <c r="CN1280" s="1372" t="s">
        <v>4631</v>
      </c>
      <c r="CO1280" s="1372" t="s">
        <v>603</v>
      </c>
      <c r="CP1280" s="1372" t="s">
        <v>1906</v>
      </c>
      <c r="CQ1280" s="1372" t="s">
        <v>4632</v>
      </c>
      <c r="CR1280" s="1372" t="s">
        <v>4632</v>
      </c>
      <c r="CS1280" s="1372" t="s">
        <v>2485</v>
      </c>
      <c r="CT1280" s="1372" t="s">
        <v>2486</v>
      </c>
      <c r="CU1280" s="1372" t="s">
        <v>2953</v>
      </c>
      <c r="CV1280" s="1376" t="s">
        <v>2954</v>
      </c>
    </row>
    <row r="1281" spans="91:100">
      <c r="CM1281" s="1373"/>
      <c r="CN1281" s="1372" t="s">
        <v>4633</v>
      </c>
      <c r="CO1281" s="1372" t="s">
        <v>603</v>
      </c>
      <c r="CP1281" s="1372" t="s">
        <v>1906</v>
      </c>
      <c r="CQ1281" s="1372" t="s">
        <v>4634</v>
      </c>
      <c r="CR1281" s="1372" t="s">
        <v>4634</v>
      </c>
      <c r="CS1281" s="1372" t="s">
        <v>2485</v>
      </c>
      <c r="CT1281" s="1372" t="s">
        <v>2486</v>
      </c>
      <c r="CU1281" s="1372" t="s">
        <v>2953</v>
      </c>
      <c r="CV1281" s="1376" t="s">
        <v>2954</v>
      </c>
    </row>
    <row r="1282" spans="91:100">
      <c r="CM1282" s="1373"/>
      <c r="CN1282" s="1372" t="s">
        <v>4635</v>
      </c>
      <c r="CO1282" s="1372" t="s">
        <v>603</v>
      </c>
      <c r="CP1282" s="1372" t="s">
        <v>1906</v>
      </c>
      <c r="CQ1282" s="1372" t="s">
        <v>4636</v>
      </c>
      <c r="CR1282" s="1372" t="s">
        <v>4636</v>
      </c>
      <c r="CS1282" s="1372" t="s">
        <v>1908</v>
      </c>
      <c r="CT1282" s="1372" t="s">
        <v>3036</v>
      </c>
      <c r="CU1282" s="1372" t="s">
        <v>1910</v>
      </c>
      <c r="CV1282" s="1376" t="s">
        <v>1911</v>
      </c>
    </row>
    <row r="1283" spans="91:100">
      <c r="CM1283" s="1373"/>
      <c r="CN1283" s="1372" t="s">
        <v>4637</v>
      </c>
      <c r="CO1283" s="1372" t="s">
        <v>603</v>
      </c>
      <c r="CP1283" s="1372" t="s">
        <v>1906</v>
      </c>
      <c r="CQ1283" s="1372" t="s">
        <v>4638</v>
      </c>
      <c r="CR1283" s="1372" t="s">
        <v>4638</v>
      </c>
      <c r="CS1283" s="1372" t="s">
        <v>1908</v>
      </c>
      <c r="CT1283" s="1372" t="s">
        <v>3036</v>
      </c>
      <c r="CU1283" s="1372" t="s">
        <v>1910</v>
      </c>
      <c r="CV1283" s="1376" t="s">
        <v>1911</v>
      </c>
    </row>
    <row r="1284" spans="91:100">
      <c r="CM1284" s="1373"/>
      <c r="CN1284" s="1372" t="s">
        <v>4639</v>
      </c>
      <c r="CO1284" s="1372" t="s">
        <v>603</v>
      </c>
      <c r="CP1284" s="1372" t="s">
        <v>1906</v>
      </c>
      <c r="CQ1284" s="1372" t="s">
        <v>4640</v>
      </c>
      <c r="CR1284" s="1372" t="s">
        <v>4640</v>
      </c>
      <c r="CS1284" s="1372" t="s">
        <v>2485</v>
      </c>
      <c r="CT1284" s="1372" t="s">
        <v>2486</v>
      </c>
      <c r="CU1284" s="1372" t="s">
        <v>2953</v>
      </c>
      <c r="CV1284" s="1376" t="s">
        <v>2954</v>
      </c>
    </row>
    <row r="1285" spans="91:100">
      <c r="CM1285" s="1373"/>
      <c r="CN1285" s="1372" t="s">
        <v>4641</v>
      </c>
      <c r="CO1285" s="1372" t="s">
        <v>603</v>
      </c>
      <c r="CP1285" s="1372" t="s">
        <v>1906</v>
      </c>
      <c r="CQ1285" s="1372" t="s">
        <v>4642</v>
      </c>
      <c r="CR1285" s="1372" t="s">
        <v>4642</v>
      </c>
      <c r="CS1285" s="1372" t="s">
        <v>1908</v>
      </c>
      <c r="CT1285" s="1372" t="s">
        <v>3036</v>
      </c>
      <c r="CU1285" s="1372" t="s">
        <v>1910</v>
      </c>
      <c r="CV1285" s="1376" t="s">
        <v>1911</v>
      </c>
    </row>
    <row r="1286" spans="91:100">
      <c r="CM1286" s="1373"/>
      <c r="CN1286" s="1372" t="s">
        <v>4643</v>
      </c>
      <c r="CO1286" s="1372" t="s">
        <v>603</v>
      </c>
      <c r="CP1286" s="1372" t="s">
        <v>1906</v>
      </c>
      <c r="CQ1286" s="1372" t="s">
        <v>4644</v>
      </c>
      <c r="CR1286" s="1372" t="s">
        <v>4644</v>
      </c>
      <c r="CS1286" s="1372" t="s">
        <v>2485</v>
      </c>
      <c r="CT1286" s="1372" t="s">
        <v>2486</v>
      </c>
      <c r="CU1286" s="1372" t="s">
        <v>2953</v>
      </c>
      <c r="CV1286" s="1376" t="s">
        <v>2954</v>
      </c>
    </row>
    <row r="1287" spans="91:100">
      <c r="CM1287" s="1373"/>
      <c r="CN1287" s="1372" t="s">
        <v>4645</v>
      </c>
      <c r="CO1287" s="1372" t="s">
        <v>603</v>
      </c>
      <c r="CP1287" s="1372" t="s">
        <v>1906</v>
      </c>
      <c r="CQ1287" s="1372" t="s">
        <v>4646</v>
      </c>
      <c r="CR1287" s="1372" t="s">
        <v>4646</v>
      </c>
      <c r="CS1287" s="1372" t="s">
        <v>2485</v>
      </c>
      <c r="CT1287" s="1372" t="s">
        <v>2486</v>
      </c>
      <c r="CU1287" s="1372" t="s">
        <v>2953</v>
      </c>
      <c r="CV1287" s="1376" t="s">
        <v>2954</v>
      </c>
    </row>
    <row r="1288" spans="91:100">
      <c r="CM1288" s="1373"/>
      <c r="CN1288" s="1372" t="s">
        <v>4647</v>
      </c>
      <c r="CO1288" s="1372" t="s">
        <v>603</v>
      </c>
      <c r="CP1288" s="1372" t="s">
        <v>1906</v>
      </c>
      <c r="CQ1288" s="1372" t="s">
        <v>4648</v>
      </c>
      <c r="CR1288" s="1372" t="s">
        <v>4648</v>
      </c>
      <c r="CS1288" s="1372" t="s">
        <v>2485</v>
      </c>
      <c r="CT1288" s="1372" t="s">
        <v>2486</v>
      </c>
      <c r="CU1288" s="1372" t="s">
        <v>2953</v>
      </c>
      <c r="CV1288" s="1376" t="s">
        <v>2954</v>
      </c>
    </row>
    <row r="1289" spans="91:100">
      <c r="CM1289" s="1373"/>
      <c r="CN1289" s="1372" t="s">
        <v>4649</v>
      </c>
      <c r="CO1289" s="1372" t="s">
        <v>603</v>
      </c>
      <c r="CP1289" s="1372" t="s">
        <v>1906</v>
      </c>
      <c r="CQ1289" s="1372" t="s">
        <v>4650</v>
      </c>
      <c r="CR1289" s="1372" t="s">
        <v>4650</v>
      </c>
      <c r="CS1289" s="1372" t="s">
        <v>2485</v>
      </c>
      <c r="CT1289" s="1372" t="s">
        <v>2486</v>
      </c>
      <c r="CU1289" s="1372" t="s">
        <v>2953</v>
      </c>
      <c r="CV1289" s="1376" t="s">
        <v>2954</v>
      </c>
    </row>
    <row r="1290" spans="91:100">
      <c r="CM1290" s="1373"/>
      <c r="CN1290" s="1372" t="s">
        <v>4651</v>
      </c>
      <c r="CO1290" s="1372" t="s">
        <v>603</v>
      </c>
      <c r="CP1290" s="1372" t="s">
        <v>1906</v>
      </c>
      <c r="CQ1290" s="1372" t="s">
        <v>4652</v>
      </c>
      <c r="CR1290" s="1372" t="s">
        <v>4652</v>
      </c>
      <c r="CS1290" s="1372" t="s">
        <v>2485</v>
      </c>
      <c r="CT1290" s="1372" t="s">
        <v>2486</v>
      </c>
      <c r="CU1290" s="1372" t="s">
        <v>2953</v>
      </c>
      <c r="CV1290" s="1376" t="s">
        <v>2954</v>
      </c>
    </row>
    <row r="1291" spans="91:100">
      <c r="CM1291" s="1373"/>
      <c r="CN1291" s="1372" t="s">
        <v>4653</v>
      </c>
      <c r="CO1291" s="1372" t="s">
        <v>603</v>
      </c>
      <c r="CP1291" s="1372" t="s">
        <v>1906</v>
      </c>
      <c r="CQ1291" s="1372" t="s">
        <v>4654</v>
      </c>
      <c r="CR1291" s="1372" t="s">
        <v>4654</v>
      </c>
      <c r="CS1291" s="1372" t="s">
        <v>2485</v>
      </c>
      <c r="CT1291" s="1372" t="s">
        <v>2486</v>
      </c>
      <c r="CU1291" s="1372" t="s">
        <v>2953</v>
      </c>
      <c r="CV1291" s="1376" t="s">
        <v>2954</v>
      </c>
    </row>
    <row r="1292" spans="91:100">
      <c r="CM1292" s="1373"/>
      <c r="CN1292" s="1372" t="s">
        <v>4655</v>
      </c>
      <c r="CO1292" s="1372" t="s">
        <v>603</v>
      </c>
      <c r="CP1292" s="1372" t="s">
        <v>1906</v>
      </c>
      <c r="CQ1292" s="1372" t="s">
        <v>4656</v>
      </c>
      <c r="CR1292" s="1372" t="s">
        <v>4656</v>
      </c>
      <c r="CS1292" s="1372" t="s">
        <v>2485</v>
      </c>
      <c r="CT1292" s="1372" t="s">
        <v>2486</v>
      </c>
      <c r="CU1292" s="1372" t="s">
        <v>2953</v>
      </c>
      <c r="CV1292" s="1376" t="s">
        <v>2954</v>
      </c>
    </row>
    <row r="1293" spans="91:100">
      <c r="CM1293" s="1373"/>
      <c r="CN1293" s="1372" t="s">
        <v>4657</v>
      </c>
      <c r="CO1293" s="1372" t="s">
        <v>603</v>
      </c>
      <c r="CP1293" s="1372" t="s">
        <v>1906</v>
      </c>
      <c r="CQ1293" s="1372" t="s">
        <v>4658</v>
      </c>
      <c r="CR1293" s="1372" t="s">
        <v>4658</v>
      </c>
      <c r="CS1293" s="1372" t="s">
        <v>2485</v>
      </c>
      <c r="CT1293" s="1372" t="s">
        <v>2486</v>
      </c>
      <c r="CU1293" s="1372" t="s">
        <v>2953</v>
      </c>
      <c r="CV1293" s="1376" t="s">
        <v>2954</v>
      </c>
    </row>
    <row r="1294" spans="91:100">
      <c r="CM1294" s="1373"/>
      <c r="CN1294" s="1372" t="s">
        <v>4659</v>
      </c>
      <c r="CO1294" s="1372" t="s">
        <v>603</v>
      </c>
      <c r="CP1294" s="1372" t="s">
        <v>1906</v>
      </c>
      <c r="CQ1294" s="1372" t="s">
        <v>4660</v>
      </c>
      <c r="CR1294" s="1372" t="s">
        <v>4660</v>
      </c>
      <c r="CS1294" s="1372" t="s">
        <v>2485</v>
      </c>
      <c r="CT1294" s="1372" t="s">
        <v>2486</v>
      </c>
      <c r="CU1294" s="1372" t="s">
        <v>2953</v>
      </c>
      <c r="CV1294" s="1376" t="s">
        <v>2954</v>
      </c>
    </row>
    <row r="1295" spans="91:100">
      <c r="CM1295" s="1373"/>
      <c r="CN1295" s="1372" t="s">
        <v>4661</v>
      </c>
      <c r="CO1295" s="1372" t="s">
        <v>603</v>
      </c>
      <c r="CP1295" s="1372" t="s">
        <v>1906</v>
      </c>
      <c r="CQ1295" s="1372" t="s">
        <v>4662</v>
      </c>
      <c r="CR1295" s="1372" t="s">
        <v>4662</v>
      </c>
      <c r="CS1295" s="1372" t="s">
        <v>2485</v>
      </c>
      <c r="CT1295" s="1372" t="s">
        <v>2486</v>
      </c>
      <c r="CU1295" s="1372" t="s">
        <v>2953</v>
      </c>
      <c r="CV1295" s="1376" t="s">
        <v>2954</v>
      </c>
    </row>
    <row r="1296" spans="91:100">
      <c r="CM1296" s="1373"/>
      <c r="CN1296" s="1372" t="s">
        <v>4663</v>
      </c>
      <c r="CO1296" s="1372" t="s">
        <v>603</v>
      </c>
      <c r="CP1296" s="1372" t="s">
        <v>1906</v>
      </c>
      <c r="CQ1296" s="1372" t="s">
        <v>4664</v>
      </c>
      <c r="CR1296" s="1372" t="s">
        <v>4664</v>
      </c>
      <c r="CS1296" s="1372" t="s">
        <v>2485</v>
      </c>
      <c r="CT1296" s="1372" t="s">
        <v>2486</v>
      </c>
      <c r="CU1296" s="1372" t="s">
        <v>2953</v>
      </c>
      <c r="CV1296" s="1376" t="s">
        <v>2954</v>
      </c>
    </row>
    <row r="1297" spans="91:100">
      <c r="CM1297" s="1373"/>
      <c r="CN1297" s="1372" t="s">
        <v>4665</v>
      </c>
      <c r="CO1297" s="1372" t="s">
        <v>603</v>
      </c>
      <c r="CP1297" s="1372" t="s">
        <v>1906</v>
      </c>
      <c r="CQ1297" s="1372" t="s">
        <v>4666</v>
      </c>
      <c r="CR1297" s="1372" t="s">
        <v>4666</v>
      </c>
      <c r="CS1297" s="1372" t="s">
        <v>2485</v>
      </c>
      <c r="CT1297" s="1372" t="s">
        <v>2486</v>
      </c>
      <c r="CU1297" s="1372" t="s">
        <v>2953</v>
      </c>
      <c r="CV1297" s="1376" t="s">
        <v>2954</v>
      </c>
    </row>
    <row r="1298" spans="91:100">
      <c r="CM1298" s="1373"/>
      <c r="CN1298" s="1372" t="s">
        <v>4667</v>
      </c>
      <c r="CO1298" s="1372" t="s">
        <v>603</v>
      </c>
      <c r="CP1298" s="1372" t="s">
        <v>1906</v>
      </c>
      <c r="CQ1298" s="1372" t="s">
        <v>4668</v>
      </c>
      <c r="CR1298" s="1372" t="s">
        <v>4668</v>
      </c>
      <c r="CS1298" s="1372" t="s">
        <v>2485</v>
      </c>
      <c r="CT1298" s="1372" t="s">
        <v>2486</v>
      </c>
      <c r="CU1298" s="1372" t="s">
        <v>2953</v>
      </c>
      <c r="CV1298" s="1376" t="s">
        <v>2954</v>
      </c>
    </row>
    <row r="1299" spans="91:100">
      <c r="CM1299" s="1373"/>
      <c r="CN1299" s="1372" t="s">
        <v>4669</v>
      </c>
      <c r="CO1299" s="1372" t="s">
        <v>603</v>
      </c>
      <c r="CP1299" s="1372" t="s">
        <v>1906</v>
      </c>
      <c r="CQ1299" s="1372" t="s">
        <v>4670</v>
      </c>
      <c r="CR1299" s="1372" t="s">
        <v>4670</v>
      </c>
      <c r="CS1299" s="1372" t="s">
        <v>2485</v>
      </c>
      <c r="CT1299" s="1372" t="s">
        <v>2486</v>
      </c>
      <c r="CU1299" s="1372" t="s">
        <v>2953</v>
      </c>
      <c r="CV1299" s="1376" t="s">
        <v>2954</v>
      </c>
    </row>
    <row r="1300" spans="91:100">
      <c r="CM1300" s="1373"/>
      <c r="CN1300" s="1372" t="s">
        <v>4671</v>
      </c>
      <c r="CO1300" s="1372" t="s">
        <v>603</v>
      </c>
      <c r="CP1300" s="1372" t="s">
        <v>1906</v>
      </c>
      <c r="CQ1300" s="1372" t="s">
        <v>4672</v>
      </c>
      <c r="CR1300" s="1372" t="s">
        <v>4672</v>
      </c>
      <c r="CS1300" s="1372" t="s">
        <v>2485</v>
      </c>
      <c r="CT1300" s="1372" t="s">
        <v>2486</v>
      </c>
      <c r="CU1300" s="1372" t="s">
        <v>2953</v>
      </c>
      <c r="CV1300" s="1376" t="s">
        <v>2954</v>
      </c>
    </row>
    <row r="1301" spans="91:100">
      <c r="CM1301" s="1373"/>
      <c r="CN1301" s="1372" t="s">
        <v>4673</v>
      </c>
      <c r="CO1301" s="1372" t="s">
        <v>603</v>
      </c>
      <c r="CP1301" s="1372" t="s">
        <v>1906</v>
      </c>
      <c r="CQ1301" s="1372" t="s">
        <v>4674</v>
      </c>
      <c r="CR1301" s="1372" t="s">
        <v>4674</v>
      </c>
      <c r="CS1301" s="1372" t="s">
        <v>2485</v>
      </c>
      <c r="CT1301" s="1372" t="s">
        <v>2486</v>
      </c>
      <c r="CU1301" s="1372" t="s">
        <v>2953</v>
      </c>
      <c r="CV1301" s="1376" t="s">
        <v>2954</v>
      </c>
    </row>
    <row r="1302" spans="91:100">
      <c r="CM1302" s="1373"/>
      <c r="CN1302" s="1372" t="s">
        <v>4675</v>
      </c>
      <c r="CO1302" s="1372" t="s">
        <v>603</v>
      </c>
      <c r="CP1302" s="1372" t="s">
        <v>1906</v>
      </c>
      <c r="CQ1302" s="1372" t="s">
        <v>4676</v>
      </c>
      <c r="CR1302" s="1372" t="s">
        <v>4676</v>
      </c>
      <c r="CS1302" s="1372" t="s">
        <v>2485</v>
      </c>
      <c r="CT1302" s="1372" t="s">
        <v>2486</v>
      </c>
      <c r="CU1302" s="1372" t="s">
        <v>2953</v>
      </c>
      <c r="CV1302" s="1376" t="s">
        <v>2954</v>
      </c>
    </row>
    <row r="1303" spans="91:100">
      <c r="CM1303" s="1373"/>
      <c r="CN1303" s="1372" t="s">
        <v>4677</v>
      </c>
      <c r="CO1303" s="1372" t="s">
        <v>603</v>
      </c>
      <c r="CP1303" s="1372" t="s">
        <v>1906</v>
      </c>
      <c r="CQ1303" s="1372" t="s">
        <v>4678</v>
      </c>
      <c r="CR1303" s="1372" t="s">
        <v>4678</v>
      </c>
      <c r="CS1303" s="1372" t="s">
        <v>2485</v>
      </c>
      <c r="CT1303" s="1372" t="s">
        <v>2486</v>
      </c>
      <c r="CU1303" s="1372" t="s">
        <v>2953</v>
      </c>
      <c r="CV1303" s="1376" t="s">
        <v>2954</v>
      </c>
    </row>
    <row r="1304" spans="91:100">
      <c r="CM1304" s="1373"/>
      <c r="CN1304" s="1372" t="s">
        <v>4679</v>
      </c>
      <c r="CO1304" s="1372" t="s">
        <v>603</v>
      </c>
      <c r="CP1304" s="1372" t="s">
        <v>1906</v>
      </c>
      <c r="CQ1304" s="1372" t="s">
        <v>4680</v>
      </c>
      <c r="CR1304" s="1372" t="s">
        <v>4680</v>
      </c>
      <c r="CS1304" s="1372" t="s">
        <v>2485</v>
      </c>
      <c r="CT1304" s="1372" t="s">
        <v>2486</v>
      </c>
      <c r="CU1304" s="1372" t="s">
        <v>2953</v>
      </c>
      <c r="CV1304" s="1376" t="s">
        <v>2954</v>
      </c>
    </row>
    <row r="1305" spans="91:100">
      <c r="CM1305" s="1373"/>
      <c r="CN1305" s="1372" t="s">
        <v>4681</v>
      </c>
      <c r="CO1305" s="1372" t="s">
        <v>603</v>
      </c>
      <c r="CP1305" s="1372" t="s">
        <v>1906</v>
      </c>
      <c r="CQ1305" s="1372" t="s">
        <v>4682</v>
      </c>
      <c r="CR1305" s="1372" t="s">
        <v>4682</v>
      </c>
      <c r="CS1305" s="1372" t="s">
        <v>2485</v>
      </c>
      <c r="CT1305" s="1372" t="s">
        <v>2486</v>
      </c>
      <c r="CU1305" s="1372" t="s">
        <v>2953</v>
      </c>
      <c r="CV1305" s="1376" t="s">
        <v>2954</v>
      </c>
    </row>
    <row r="1306" spans="91:100">
      <c r="CM1306" s="1373"/>
      <c r="CN1306" s="1372" t="s">
        <v>4683</v>
      </c>
      <c r="CO1306" s="1372" t="s">
        <v>603</v>
      </c>
      <c r="CP1306" s="1372" t="s">
        <v>1906</v>
      </c>
      <c r="CQ1306" s="1372" t="s">
        <v>4684</v>
      </c>
      <c r="CR1306" s="1372" t="s">
        <v>4684</v>
      </c>
      <c r="CS1306" s="1372" t="s">
        <v>2485</v>
      </c>
      <c r="CT1306" s="1372" t="s">
        <v>2486</v>
      </c>
      <c r="CU1306" s="1372" t="s">
        <v>2953</v>
      </c>
      <c r="CV1306" s="1376" t="s">
        <v>2954</v>
      </c>
    </row>
    <row r="1307" spans="91:100">
      <c r="CM1307" s="1373"/>
      <c r="CN1307" s="1372" t="s">
        <v>4685</v>
      </c>
      <c r="CO1307" s="1372" t="s">
        <v>603</v>
      </c>
      <c r="CP1307" s="1372" t="s">
        <v>1906</v>
      </c>
      <c r="CQ1307" s="1372" t="s">
        <v>4686</v>
      </c>
      <c r="CR1307" s="1372" t="s">
        <v>4686</v>
      </c>
      <c r="CS1307" s="1372" t="s">
        <v>2485</v>
      </c>
      <c r="CT1307" s="1372" t="s">
        <v>2486</v>
      </c>
      <c r="CU1307" s="1372" t="s">
        <v>2953</v>
      </c>
      <c r="CV1307" s="1376" t="s">
        <v>2954</v>
      </c>
    </row>
    <row r="1308" spans="91:100">
      <c r="CM1308" s="1373"/>
      <c r="CN1308" s="1372" t="s">
        <v>4687</v>
      </c>
      <c r="CO1308" s="1372" t="s">
        <v>603</v>
      </c>
      <c r="CP1308" s="1372" t="s">
        <v>1906</v>
      </c>
      <c r="CQ1308" s="1372" t="s">
        <v>4688</v>
      </c>
      <c r="CR1308" s="1372" t="s">
        <v>4688</v>
      </c>
      <c r="CS1308" s="1372" t="s">
        <v>2485</v>
      </c>
      <c r="CT1308" s="1372" t="s">
        <v>2486</v>
      </c>
      <c r="CU1308" s="1372" t="s">
        <v>2953</v>
      </c>
      <c r="CV1308" s="1376" t="s">
        <v>2954</v>
      </c>
    </row>
    <row r="1309" spans="91:100">
      <c r="CM1309" s="1373"/>
      <c r="CN1309" s="1372" t="s">
        <v>4689</v>
      </c>
      <c r="CO1309" s="1372" t="s">
        <v>603</v>
      </c>
      <c r="CP1309" s="1372" t="s">
        <v>1906</v>
      </c>
      <c r="CQ1309" s="1372" t="s">
        <v>4690</v>
      </c>
      <c r="CR1309" s="1372" t="s">
        <v>4690</v>
      </c>
      <c r="CS1309" s="1372" t="s">
        <v>2485</v>
      </c>
      <c r="CT1309" s="1372" t="s">
        <v>2486</v>
      </c>
      <c r="CU1309" s="1372" t="s">
        <v>2953</v>
      </c>
      <c r="CV1309" s="1376" t="s">
        <v>2954</v>
      </c>
    </row>
    <row r="1310" spans="91:100">
      <c r="CM1310" s="1373"/>
      <c r="CN1310" s="1372" t="s">
        <v>4691</v>
      </c>
      <c r="CO1310" s="1372" t="s">
        <v>603</v>
      </c>
      <c r="CP1310" s="1372" t="s">
        <v>1906</v>
      </c>
      <c r="CQ1310" s="1372" t="s">
        <v>4692</v>
      </c>
      <c r="CR1310" s="1372" t="s">
        <v>4692</v>
      </c>
      <c r="CS1310" s="1372" t="s">
        <v>2485</v>
      </c>
      <c r="CT1310" s="1372" t="s">
        <v>2486</v>
      </c>
      <c r="CU1310" s="1372" t="s">
        <v>2953</v>
      </c>
      <c r="CV1310" s="1376" t="s">
        <v>2954</v>
      </c>
    </row>
    <row r="1311" spans="91:100">
      <c r="CM1311" s="1373"/>
      <c r="CN1311" s="1372" t="s">
        <v>4693</v>
      </c>
      <c r="CO1311" s="1372" t="s">
        <v>603</v>
      </c>
      <c r="CP1311" s="1372" t="s">
        <v>1906</v>
      </c>
      <c r="CQ1311" s="1372" t="s">
        <v>4694</v>
      </c>
      <c r="CR1311" s="1372" t="s">
        <v>4694</v>
      </c>
      <c r="CS1311" s="1372" t="s">
        <v>2485</v>
      </c>
      <c r="CT1311" s="1372" t="s">
        <v>2486</v>
      </c>
      <c r="CU1311" s="1372" t="s">
        <v>2953</v>
      </c>
      <c r="CV1311" s="1376" t="s">
        <v>2954</v>
      </c>
    </row>
    <row r="1312" spans="91:100">
      <c r="CM1312" s="1373"/>
      <c r="CN1312" s="1372" t="s">
        <v>4695</v>
      </c>
      <c r="CO1312" s="1372" t="s">
        <v>603</v>
      </c>
      <c r="CP1312" s="1372" t="s">
        <v>1906</v>
      </c>
      <c r="CQ1312" s="1372" t="s">
        <v>4696</v>
      </c>
      <c r="CR1312" s="1372" t="s">
        <v>4696</v>
      </c>
      <c r="CS1312" s="1372" t="s">
        <v>2485</v>
      </c>
      <c r="CT1312" s="1372" t="s">
        <v>2486</v>
      </c>
      <c r="CU1312" s="1372" t="s">
        <v>2953</v>
      </c>
      <c r="CV1312" s="1376" t="s">
        <v>2954</v>
      </c>
    </row>
    <row r="1313" spans="91:100">
      <c r="CM1313" s="1373"/>
      <c r="CN1313" s="1372" t="s">
        <v>4697</v>
      </c>
      <c r="CO1313" s="1372" t="s">
        <v>603</v>
      </c>
      <c r="CP1313" s="1372" t="s">
        <v>1906</v>
      </c>
      <c r="CQ1313" s="1372" t="s">
        <v>4698</v>
      </c>
      <c r="CR1313" s="1372" t="s">
        <v>4698</v>
      </c>
      <c r="CS1313" s="1372" t="s">
        <v>2485</v>
      </c>
      <c r="CT1313" s="1372" t="s">
        <v>2486</v>
      </c>
      <c r="CU1313" s="1372" t="s">
        <v>2953</v>
      </c>
      <c r="CV1313" s="1376" t="s">
        <v>2954</v>
      </c>
    </row>
    <row r="1314" spans="91:100">
      <c r="CM1314" s="1373"/>
      <c r="CN1314" s="1372" t="s">
        <v>4699</v>
      </c>
      <c r="CO1314" s="1372" t="s">
        <v>603</v>
      </c>
      <c r="CP1314" s="1372" t="s">
        <v>1906</v>
      </c>
      <c r="CQ1314" s="1372" t="s">
        <v>4700</v>
      </c>
      <c r="CR1314" s="1372" t="s">
        <v>4700</v>
      </c>
      <c r="CS1314" s="1372" t="s">
        <v>1980</v>
      </c>
      <c r="CT1314" s="1372" t="s">
        <v>1981</v>
      </c>
      <c r="CU1314" s="1372" t="s">
        <v>1910</v>
      </c>
      <c r="CV1314" s="1376" t="s">
        <v>1982</v>
      </c>
    </row>
    <row r="1315" spans="91:100">
      <c r="CM1315" s="1373"/>
      <c r="CN1315" s="1372" t="s">
        <v>4701</v>
      </c>
      <c r="CO1315" s="1372" t="s">
        <v>603</v>
      </c>
      <c r="CP1315" s="1372" t="s">
        <v>1906</v>
      </c>
      <c r="CQ1315" s="1372" t="s">
        <v>847</v>
      </c>
      <c r="CR1315" s="1372" t="s">
        <v>847</v>
      </c>
      <c r="CS1315" s="1372" t="s">
        <v>2485</v>
      </c>
      <c r="CT1315" s="1372" t="s">
        <v>2486</v>
      </c>
      <c r="CU1315" s="1372" t="s">
        <v>2953</v>
      </c>
      <c r="CV1315" s="1376" t="s">
        <v>2954</v>
      </c>
    </row>
    <row r="1316" spans="91:100">
      <c r="CM1316" s="1373"/>
      <c r="CN1316" s="1372" t="s">
        <v>4702</v>
      </c>
      <c r="CO1316" s="1372" t="s">
        <v>603</v>
      </c>
      <c r="CP1316" s="1372" t="s">
        <v>1906</v>
      </c>
      <c r="CQ1316" s="1372" t="s">
        <v>4703</v>
      </c>
      <c r="CR1316" s="1372" t="s">
        <v>4703</v>
      </c>
      <c r="CS1316" s="1372" t="s">
        <v>2485</v>
      </c>
      <c r="CT1316" s="1372" t="s">
        <v>2486</v>
      </c>
      <c r="CU1316" s="1372" t="s">
        <v>2953</v>
      </c>
      <c r="CV1316" s="1376" t="s">
        <v>2954</v>
      </c>
    </row>
    <row r="1317" spans="91:100">
      <c r="CM1317" s="1373"/>
      <c r="CN1317" s="1372" t="s">
        <v>4704</v>
      </c>
      <c r="CO1317" s="1372" t="s">
        <v>603</v>
      </c>
      <c r="CP1317" s="1372" t="s">
        <v>1906</v>
      </c>
      <c r="CQ1317" s="1372" t="s">
        <v>848</v>
      </c>
      <c r="CR1317" s="1372" t="s">
        <v>848</v>
      </c>
      <c r="CS1317" s="1372" t="s">
        <v>1980</v>
      </c>
      <c r="CT1317" s="1372" t="s">
        <v>1981</v>
      </c>
      <c r="CU1317" s="1372" t="s">
        <v>1910</v>
      </c>
      <c r="CV1317" s="1376" t="s">
        <v>1982</v>
      </c>
    </row>
    <row r="1318" spans="91:100">
      <c r="CM1318" s="1373"/>
      <c r="CN1318" s="1372" t="s">
        <v>4705</v>
      </c>
      <c r="CO1318" s="1372" t="s">
        <v>603</v>
      </c>
      <c r="CP1318" s="1372" t="s">
        <v>1906</v>
      </c>
      <c r="CQ1318" s="1372" t="s">
        <v>4706</v>
      </c>
      <c r="CR1318" s="1372" t="s">
        <v>4706</v>
      </c>
      <c r="CS1318" s="1372" t="s">
        <v>2485</v>
      </c>
      <c r="CT1318" s="1372" t="s">
        <v>2486</v>
      </c>
      <c r="CU1318" s="1372" t="s">
        <v>2953</v>
      </c>
      <c r="CV1318" s="1376" t="s">
        <v>2954</v>
      </c>
    </row>
    <row r="1319" spans="91:100">
      <c r="CM1319" s="1373"/>
      <c r="CN1319" s="1372" t="s">
        <v>4707</v>
      </c>
      <c r="CO1319" s="1372" t="s">
        <v>603</v>
      </c>
      <c r="CP1319" s="1372" t="s">
        <v>1906</v>
      </c>
      <c r="CQ1319" s="1372" t="s">
        <v>4708</v>
      </c>
      <c r="CR1319" s="1372" t="s">
        <v>4708</v>
      </c>
      <c r="CS1319" s="1372" t="s">
        <v>2485</v>
      </c>
      <c r="CT1319" s="1372" t="s">
        <v>2486</v>
      </c>
      <c r="CU1319" s="1372" t="s">
        <v>2953</v>
      </c>
      <c r="CV1319" s="1376" t="s">
        <v>2954</v>
      </c>
    </row>
    <row r="1320" spans="91:100">
      <c r="CM1320" s="1373"/>
      <c r="CN1320" s="1372" t="s">
        <v>4709</v>
      </c>
      <c r="CO1320" s="1372" t="s">
        <v>603</v>
      </c>
      <c r="CP1320" s="1372" t="s">
        <v>1906</v>
      </c>
      <c r="CQ1320" s="1372" t="s">
        <v>4710</v>
      </c>
      <c r="CR1320" s="1372" t="s">
        <v>4710</v>
      </c>
      <c r="CS1320" s="1372" t="s">
        <v>2485</v>
      </c>
      <c r="CT1320" s="1372" t="s">
        <v>2486</v>
      </c>
      <c r="CU1320" s="1372" t="s">
        <v>2953</v>
      </c>
      <c r="CV1320" s="1376" t="s">
        <v>2954</v>
      </c>
    </row>
    <row r="1321" spans="91:100">
      <c r="CM1321" s="1373"/>
      <c r="CN1321" s="1372" t="s">
        <v>4711</v>
      </c>
      <c r="CO1321" s="1372" t="s">
        <v>603</v>
      </c>
      <c r="CP1321" s="1372" t="s">
        <v>1906</v>
      </c>
      <c r="CQ1321" s="1372" t="s">
        <v>4712</v>
      </c>
      <c r="CR1321" s="1372" t="s">
        <v>4712</v>
      </c>
      <c r="CS1321" s="1372" t="s">
        <v>2485</v>
      </c>
      <c r="CT1321" s="1372" t="s">
        <v>2486</v>
      </c>
      <c r="CU1321" s="1372" t="s">
        <v>2953</v>
      </c>
      <c r="CV1321" s="1376" t="s">
        <v>2954</v>
      </c>
    </row>
    <row r="1322" spans="91:100">
      <c r="CM1322" s="1373"/>
      <c r="CN1322" s="1372" t="s">
        <v>4713</v>
      </c>
      <c r="CO1322" s="1372" t="s">
        <v>603</v>
      </c>
      <c r="CP1322" s="1372" t="s">
        <v>1906</v>
      </c>
      <c r="CQ1322" s="1372" t="s">
        <v>4714</v>
      </c>
      <c r="CR1322" s="1372" t="s">
        <v>4714</v>
      </c>
      <c r="CS1322" s="1372" t="s">
        <v>2485</v>
      </c>
      <c r="CT1322" s="1372" t="s">
        <v>2486</v>
      </c>
      <c r="CU1322" s="1372" t="s">
        <v>2953</v>
      </c>
      <c r="CV1322" s="1376" t="s">
        <v>2954</v>
      </c>
    </row>
    <row r="1323" spans="91:100">
      <c r="CM1323" s="1373"/>
      <c r="CN1323" s="1372" t="s">
        <v>4715</v>
      </c>
      <c r="CO1323" s="1372" t="s">
        <v>603</v>
      </c>
      <c r="CP1323" s="1372" t="s">
        <v>1906</v>
      </c>
      <c r="CQ1323" s="1372" t="s">
        <v>4716</v>
      </c>
      <c r="CR1323" s="1372" t="s">
        <v>4716</v>
      </c>
      <c r="CS1323" s="1372" t="s">
        <v>2485</v>
      </c>
      <c r="CT1323" s="1372" t="s">
        <v>2486</v>
      </c>
      <c r="CU1323" s="1372" t="s">
        <v>2953</v>
      </c>
      <c r="CV1323" s="1376" t="s">
        <v>2954</v>
      </c>
    </row>
    <row r="1324" spans="91:100">
      <c r="CM1324" s="1373"/>
      <c r="CN1324" s="1372" t="s">
        <v>4717</v>
      </c>
      <c r="CO1324" s="1372" t="s">
        <v>603</v>
      </c>
      <c r="CP1324" s="1372" t="s">
        <v>1906</v>
      </c>
      <c r="CQ1324" s="1372" t="s">
        <v>4718</v>
      </c>
      <c r="CR1324" s="1372" t="s">
        <v>4718</v>
      </c>
      <c r="CS1324" s="1372" t="s">
        <v>2485</v>
      </c>
      <c r="CT1324" s="1372" t="s">
        <v>2486</v>
      </c>
      <c r="CU1324" s="1372" t="s">
        <v>2953</v>
      </c>
      <c r="CV1324" s="1376" t="s">
        <v>2954</v>
      </c>
    </row>
    <row r="1325" spans="91:100">
      <c r="CM1325" s="1373"/>
      <c r="CN1325" s="1372" t="s">
        <v>4719</v>
      </c>
      <c r="CO1325" s="1372" t="s">
        <v>603</v>
      </c>
      <c r="CP1325" s="1372" t="s">
        <v>1906</v>
      </c>
      <c r="CQ1325" s="1372" t="s">
        <v>4720</v>
      </c>
      <c r="CR1325" s="1372" t="s">
        <v>4720</v>
      </c>
      <c r="CS1325" s="1372" t="s">
        <v>2485</v>
      </c>
      <c r="CT1325" s="1372" t="s">
        <v>2486</v>
      </c>
      <c r="CU1325" s="1372" t="s">
        <v>2953</v>
      </c>
      <c r="CV1325" s="1376" t="s">
        <v>2954</v>
      </c>
    </row>
    <row r="1326" spans="91:100">
      <c r="CM1326" s="1373"/>
      <c r="CN1326" s="1372" t="s">
        <v>4721</v>
      </c>
      <c r="CO1326" s="1372" t="s">
        <v>603</v>
      </c>
      <c r="CP1326" s="1372" t="s">
        <v>1906</v>
      </c>
      <c r="CQ1326" s="1372" t="s">
        <v>4722</v>
      </c>
      <c r="CR1326" s="1372" t="s">
        <v>4722</v>
      </c>
      <c r="CS1326" s="1372" t="s">
        <v>2485</v>
      </c>
      <c r="CT1326" s="1372" t="s">
        <v>2486</v>
      </c>
      <c r="CU1326" s="1372" t="s">
        <v>2953</v>
      </c>
      <c r="CV1326" s="1376" t="s">
        <v>2954</v>
      </c>
    </row>
    <row r="1327" spans="91:100">
      <c r="CM1327" s="1373"/>
      <c r="CN1327" s="1372" t="s">
        <v>4723</v>
      </c>
      <c r="CO1327" s="1372" t="s">
        <v>603</v>
      </c>
      <c r="CP1327" s="1372" t="s">
        <v>1906</v>
      </c>
      <c r="CQ1327" s="1372" t="s">
        <v>4724</v>
      </c>
      <c r="CR1327" s="1372" t="s">
        <v>4724</v>
      </c>
      <c r="CS1327" s="1372" t="s">
        <v>2485</v>
      </c>
      <c r="CT1327" s="1372" t="s">
        <v>2486</v>
      </c>
      <c r="CU1327" s="1372" t="s">
        <v>2953</v>
      </c>
      <c r="CV1327" s="1376" t="s">
        <v>2954</v>
      </c>
    </row>
    <row r="1328" spans="91:100">
      <c r="CM1328" s="1373"/>
      <c r="CN1328" s="1372" t="s">
        <v>4725</v>
      </c>
      <c r="CO1328" s="1372" t="s">
        <v>603</v>
      </c>
      <c r="CP1328" s="1372" t="s">
        <v>1906</v>
      </c>
      <c r="CQ1328" s="1372" t="s">
        <v>4726</v>
      </c>
      <c r="CR1328" s="1372" t="s">
        <v>4726</v>
      </c>
      <c r="CS1328" s="1372" t="s">
        <v>2485</v>
      </c>
      <c r="CT1328" s="1372" t="s">
        <v>2486</v>
      </c>
      <c r="CU1328" s="1372" t="s">
        <v>2953</v>
      </c>
      <c r="CV1328" s="1376" t="s">
        <v>2954</v>
      </c>
    </row>
    <row r="1329" spans="91:100">
      <c r="CM1329" s="1373"/>
      <c r="CN1329" s="1372" t="s">
        <v>4727</v>
      </c>
      <c r="CO1329" s="1372" t="s">
        <v>603</v>
      </c>
      <c r="CP1329" s="1372" t="s">
        <v>1906</v>
      </c>
      <c r="CQ1329" s="1372" t="s">
        <v>4728</v>
      </c>
      <c r="CR1329" s="1372" t="s">
        <v>4728</v>
      </c>
      <c r="CS1329" s="1372" t="s">
        <v>2485</v>
      </c>
      <c r="CT1329" s="1372" t="s">
        <v>2486</v>
      </c>
      <c r="CU1329" s="1372" t="s">
        <v>2953</v>
      </c>
      <c r="CV1329" s="1376" t="s">
        <v>2954</v>
      </c>
    </row>
    <row r="1330" spans="91:100">
      <c r="CM1330" s="1373"/>
      <c r="CN1330" s="1372" t="s">
        <v>4729</v>
      </c>
      <c r="CO1330" s="1372" t="s">
        <v>603</v>
      </c>
      <c r="CP1330" s="1372" t="s">
        <v>1906</v>
      </c>
      <c r="CQ1330" s="1372" t="s">
        <v>4730</v>
      </c>
      <c r="CR1330" s="1372" t="s">
        <v>4730</v>
      </c>
      <c r="CS1330" s="1372" t="s">
        <v>2485</v>
      </c>
      <c r="CT1330" s="1372" t="s">
        <v>2486</v>
      </c>
      <c r="CU1330" s="1372" t="s">
        <v>2953</v>
      </c>
      <c r="CV1330" s="1376" t="s">
        <v>2954</v>
      </c>
    </row>
    <row r="1331" spans="91:100">
      <c r="CM1331" s="1373"/>
      <c r="CN1331" s="1372" t="s">
        <v>4731</v>
      </c>
      <c r="CO1331" s="1372" t="s">
        <v>603</v>
      </c>
      <c r="CP1331" s="1372" t="s">
        <v>1906</v>
      </c>
      <c r="CQ1331" s="1372" t="s">
        <v>4732</v>
      </c>
      <c r="CR1331" s="1372" t="s">
        <v>4732</v>
      </c>
      <c r="CS1331" s="1372" t="s">
        <v>2485</v>
      </c>
      <c r="CT1331" s="1372" t="s">
        <v>2486</v>
      </c>
      <c r="CU1331" s="1372" t="s">
        <v>2953</v>
      </c>
      <c r="CV1331" s="1376" t="s">
        <v>2954</v>
      </c>
    </row>
    <row r="1332" spans="91:100">
      <c r="CM1332" s="1373"/>
      <c r="CN1332" s="1372" t="s">
        <v>4733</v>
      </c>
      <c r="CO1332" s="1372" t="s">
        <v>603</v>
      </c>
      <c r="CP1332" s="1372" t="s">
        <v>1906</v>
      </c>
      <c r="CQ1332" s="1372" t="s">
        <v>4734</v>
      </c>
      <c r="CR1332" s="1372" t="s">
        <v>4734</v>
      </c>
      <c r="CS1332" s="1372" t="s">
        <v>2485</v>
      </c>
      <c r="CT1332" s="1372" t="s">
        <v>2486</v>
      </c>
      <c r="CU1332" s="1372" t="s">
        <v>2953</v>
      </c>
      <c r="CV1332" s="1376" t="s">
        <v>2954</v>
      </c>
    </row>
    <row r="1333" spans="91:100">
      <c r="CM1333" s="1373"/>
      <c r="CN1333" s="1372" t="s">
        <v>4735</v>
      </c>
      <c r="CO1333" s="1372" t="s">
        <v>603</v>
      </c>
      <c r="CP1333" s="1372" t="s">
        <v>1906</v>
      </c>
      <c r="CQ1333" s="1372" t="s">
        <v>4736</v>
      </c>
      <c r="CR1333" s="1372" t="s">
        <v>4736</v>
      </c>
      <c r="CS1333" s="1372" t="s">
        <v>2485</v>
      </c>
      <c r="CT1333" s="1372" t="s">
        <v>2486</v>
      </c>
      <c r="CU1333" s="1372" t="s">
        <v>2953</v>
      </c>
      <c r="CV1333" s="1376" t="s">
        <v>2954</v>
      </c>
    </row>
    <row r="1334" spans="91:100">
      <c r="CM1334" s="1373"/>
      <c r="CN1334" s="1372" t="s">
        <v>4737</v>
      </c>
      <c r="CO1334" s="1372" t="s">
        <v>603</v>
      </c>
      <c r="CP1334" s="1372" t="s">
        <v>1906</v>
      </c>
      <c r="CQ1334" s="1372" t="s">
        <v>4738</v>
      </c>
      <c r="CR1334" s="1372" t="s">
        <v>4738</v>
      </c>
      <c r="CS1334" s="1372" t="s">
        <v>2485</v>
      </c>
      <c r="CT1334" s="1372" t="s">
        <v>2486</v>
      </c>
      <c r="CU1334" s="1372" t="s">
        <v>2953</v>
      </c>
      <c r="CV1334" s="1376" t="s">
        <v>2954</v>
      </c>
    </row>
    <row r="1335" spans="91:100">
      <c r="CM1335" s="1373"/>
      <c r="CN1335" s="1372" t="s">
        <v>4739</v>
      </c>
      <c r="CO1335" s="1372" t="s">
        <v>603</v>
      </c>
      <c r="CP1335" s="1372" t="s">
        <v>1906</v>
      </c>
      <c r="CQ1335" s="1372" t="s">
        <v>4740</v>
      </c>
      <c r="CR1335" s="1372" t="s">
        <v>4740</v>
      </c>
      <c r="CS1335" s="1372" t="s">
        <v>2485</v>
      </c>
      <c r="CT1335" s="1372" t="s">
        <v>2486</v>
      </c>
      <c r="CU1335" s="1372" t="s">
        <v>2953</v>
      </c>
      <c r="CV1335" s="1376" t="s">
        <v>2954</v>
      </c>
    </row>
    <row r="1336" spans="91:100">
      <c r="CM1336" s="1373"/>
      <c r="CN1336" s="1372" t="s">
        <v>4741</v>
      </c>
      <c r="CO1336" s="1372" t="s">
        <v>603</v>
      </c>
      <c r="CP1336" s="1372" t="s">
        <v>1906</v>
      </c>
      <c r="CQ1336" s="1372" t="s">
        <v>4742</v>
      </c>
      <c r="CR1336" s="1372" t="s">
        <v>4742</v>
      </c>
      <c r="CS1336" s="1372" t="s">
        <v>2485</v>
      </c>
      <c r="CT1336" s="1372" t="s">
        <v>2486</v>
      </c>
      <c r="CU1336" s="1372" t="s">
        <v>2953</v>
      </c>
      <c r="CV1336" s="1376" t="s">
        <v>2954</v>
      </c>
    </row>
    <row r="1337" spans="91:100">
      <c r="CM1337" s="1373"/>
      <c r="CN1337" s="1372" t="s">
        <v>4743</v>
      </c>
      <c r="CO1337" s="1372" t="s">
        <v>603</v>
      </c>
      <c r="CP1337" s="1372" t="s">
        <v>1906</v>
      </c>
      <c r="CQ1337" s="1372" t="s">
        <v>4744</v>
      </c>
      <c r="CR1337" s="1372" t="s">
        <v>4744</v>
      </c>
      <c r="CS1337" s="1372" t="s">
        <v>2485</v>
      </c>
      <c r="CT1337" s="1372" t="s">
        <v>2486</v>
      </c>
      <c r="CU1337" s="1372" t="s">
        <v>2953</v>
      </c>
      <c r="CV1337" s="1376" t="s">
        <v>2954</v>
      </c>
    </row>
    <row r="1338" spans="91:100">
      <c r="CM1338" s="1373"/>
      <c r="CN1338" s="1372" t="s">
        <v>4745</v>
      </c>
      <c r="CO1338" s="1372" t="s">
        <v>603</v>
      </c>
      <c r="CP1338" s="1372" t="s">
        <v>1906</v>
      </c>
      <c r="CQ1338" s="1372" t="s">
        <v>4746</v>
      </c>
      <c r="CR1338" s="1372" t="s">
        <v>4746</v>
      </c>
      <c r="CS1338" s="1372" t="s">
        <v>2485</v>
      </c>
      <c r="CT1338" s="1372" t="s">
        <v>2486</v>
      </c>
      <c r="CU1338" s="1372" t="s">
        <v>2953</v>
      </c>
      <c r="CV1338" s="1376" t="s">
        <v>2954</v>
      </c>
    </row>
    <row r="1339" spans="91:100">
      <c r="CM1339" s="1373"/>
      <c r="CN1339" s="1372" t="s">
        <v>4747</v>
      </c>
      <c r="CO1339" s="1372" t="s">
        <v>603</v>
      </c>
      <c r="CP1339" s="1372" t="s">
        <v>1906</v>
      </c>
      <c r="CQ1339" s="1372" t="s">
        <v>4748</v>
      </c>
      <c r="CR1339" s="1372" t="s">
        <v>4748</v>
      </c>
      <c r="CS1339" s="1372" t="s">
        <v>2485</v>
      </c>
      <c r="CT1339" s="1372" t="s">
        <v>2486</v>
      </c>
      <c r="CU1339" s="1372" t="s">
        <v>2953</v>
      </c>
      <c r="CV1339" s="1376" t="s">
        <v>2954</v>
      </c>
    </row>
    <row r="1340" spans="91:100">
      <c r="CM1340" s="1373"/>
      <c r="CN1340" s="1372" t="s">
        <v>4749</v>
      </c>
      <c r="CO1340" s="1372" t="s">
        <v>603</v>
      </c>
      <c r="CP1340" s="1372" t="s">
        <v>1906</v>
      </c>
      <c r="CQ1340" s="1372" t="s">
        <v>4750</v>
      </c>
      <c r="CR1340" s="1372" t="s">
        <v>4750</v>
      </c>
      <c r="CS1340" s="1372" t="s">
        <v>2485</v>
      </c>
      <c r="CT1340" s="1372" t="s">
        <v>2486</v>
      </c>
      <c r="CU1340" s="1372" t="s">
        <v>2953</v>
      </c>
      <c r="CV1340" s="1376" t="s">
        <v>2954</v>
      </c>
    </row>
    <row r="1341" spans="91:100">
      <c r="CM1341" s="1373"/>
      <c r="CN1341" s="1372" t="s">
        <v>4751</v>
      </c>
      <c r="CO1341" s="1372" t="s">
        <v>603</v>
      </c>
      <c r="CP1341" s="1372" t="s">
        <v>1906</v>
      </c>
      <c r="CQ1341" s="1372" t="s">
        <v>4752</v>
      </c>
      <c r="CR1341" s="1372" t="s">
        <v>4752</v>
      </c>
      <c r="CS1341" s="1372" t="s">
        <v>2485</v>
      </c>
      <c r="CT1341" s="1372" t="s">
        <v>2486</v>
      </c>
      <c r="CU1341" s="1372" t="s">
        <v>2953</v>
      </c>
      <c r="CV1341" s="1376" t="s">
        <v>2954</v>
      </c>
    </row>
    <row r="1342" spans="91:100">
      <c r="CM1342" s="1373"/>
      <c r="CN1342" s="1372" t="s">
        <v>4753</v>
      </c>
      <c r="CO1342" s="1372" t="s">
        <v>603</v>
      </c>
      <c r="CP1342" s="1372" t="s">
        <v>1906</v>
      </c>
      <c r="CQ1342" s="1372" t="s">
        <v>4754</v>
      </c>
      <c r="CR1342" s="1372" t="s">
        <v>4754</v>
      </c>
      <c r="CS1342" s="1372" t="s">
        <v>2485</v>
      </c>
      <c r="CT1342" s="1372" t="s">
        <v>2486</v>
      </c>
      <c r="CU1342" s="1372" t="s">
        <v>2953</v>
      </c>
      <c r="CV1342" s="1376" t="s">
        <v>2954</v>
      </c>
    </row>
    <row r="1343" spans="91:100">
      <c r="CM1343" s="1373"/>
      <c r="CN1343" s="1372" t="s">
        <v>4755</v>
      </c>
      <c r="CO1343" s="1372" t="s">
        <v>603</v>
      </c>
      <c r="CP1343" s="1372" t="s">
        <v>1906</v>
      </c>
      <c r="CQ1343" s="1372" t="s">
        <v>4756</v>
      </c>
      <c r="CR1343" s="1372" t="s">
        <v>4756</v>
      </c>
      <c r="CS1343" s="1372" t="s">
        <v>2485</v>
      </c>
      <c r="CT1343" s="1372" t="s">
        <v>2486</v>
      </c>
      <c r="CU1343" s="1372" t="s">
        <v>2953</v>
      </c>
      <c r="CV1343" s="1376" t="s">
        <v>2954</v>
      </c>
    </row>
    <row r="1344" spans="91:100">
      <c r="CM1344" s="1373"/>
      <c r="CN1344" s="1372" t="s">
        <v>4757</v>
      </c>
      <c r="CO1344" s="1372" t="s">
        <v>603</v>
      </c>
      <c r="CP1344" s="1372" t="s">
        <v>1906</v>
      </c>
      <c r="CQ1344" s="1372" t="s">
        <v>4758</v>
      </c>
      <c r="CR1344" s="1372" t="s">
        <v>4758</v>
      </c>
      <c r="CS1344" s="1372" t="s">
        <v>2485</v>
      </c>
      <c r="CT1344" s="1372" t="s">
        <v>2486</v>
      </c>
      <c r="CU1344" s="1372" t="s">
        <v>2953</v>
      </c>
      <c r="CV1344" s="1376" t="s">
        <v>2954</v>
      </c>
    </row>
    <row r="1345" spans="91:100">
      <c r="CM1345" s="1373"/>
      <c r="CN1345" s="1372" t="s">
        <v>4759</v>
      </c>
      <c r="CO1345" s="1372" t="s">
        <v>603</v>
      </c>
      <c r="CP1345" s="1372" t="s">
        <v>1906</v>
      </c>
      <c r="CQ1345" s="1372" t="s">
        <v>4760</v>
      </c>
      <c r="CR1345" s="1372" t="s">
        <v>4760</v>
      </c>
      <c r="CS1345" s="1372" t="s">
        <v>2485</v>
      </c>
      <c r="CT1345" s="1372" t="s">
        <v>2486</v>
      </c>
      <c r="CU1345" s="1372" t="s">
        <v>2953</v>
      </c>
      <c r="CV1345" s="1376" t="s">
        <v>2954</v>
      </c>
    </row>
    <row r="1346" spans="91:100">
      <c r="CM1346" s="1373"/>
      <c r="CN1346" s="1372" t="s">
        <v>4761</v>
      </c>
      <c r="CO1346" s="1372" t="s">
        <v>603</v>
      </c>
      <c r="CP1346" s="1372" t="s">
        <v>1906</v>
      </c>
      <c r="CQ1346" s="1372" t="s">
        <v>4762</v>
      </c>
      <c r="CR1346" s="1372" t="s">
        <v>4762</v>
      </c>
      <c r="CS1346" s="1372" t="s">
        <v>2485</v>
      </c>
      <c r="CT1346" s="1372" t="s">
        <v>2486</v>
      </c>
      <c r="CU1346" s="1372" t="s">
        <v>2953</v>
      </c>
      <c r="CV1346" s="1376" t="s">
        <v>2954</v>
      </c>
    </row>
    <row r="1347" spans="91:100">
      <c r="CM1347" s="1373"/>
      <c r="CN1347" s="1372" t="s">
        <v>4763</v>
      </c>
      <c r="CO1347" s="1372" t="s">
        <v>603</v>
      </c>
      <c r="CP1347" s="1372" t="s">
        <v>1906</v>
      </c>
      <c r="CQ1347" s="1372" t="s">
        <v>4764</v>
      </c>
      <c r="CR1347" s="1372" t="s">
        <v>4764</v>
      </c>
      <c r="CS1347" s="1372" t="s">
        <v>2485</v>
      </c>
      <c r="CT1347" s="1372" t="s">
        <v>2486</v>
      </c>
      <c r="CU1347" s="1372" t="s">
        <v>2953</v>
      </c>
      <c r="CV1347" s="1376" t="s">
        <v>2954</v>
      </c>
    </row>
    <row r="1348" spans="91:100">
      <c r="CM1348" s="1373"/>
      <c r="CN1348" s="1372" t="s">
        <v>4765</v>
      </c>
      <c r="CO1348" s="1372" t="s">
        <v>603</v>
      </c>
      <c r="CP1348" s="1372" t="s">
        <v>1906</v>
      </c>
      <c r="CQ1348" s="1372" t="s">
        <v>4766</v>
      </c>
      <c r="CR1348" s="1372" t="s">
        <v>4766</v>
      </c>
      <c r="CS1348" s="1372" t="s">
        <v>2485</v>
      </c>
      <c r="CT1348" s="1372" t="s">
        <v>2486</v>
      </c>
      <c r="CU1348" s="1372" t="s">
        <v>2953</v>
      </c>
      <c r="CV1348" s="1376" t="s">
        <v>2954</v>
      </c>
    </row>
    <row r="1349" spans="91:100">
      <c r="CM1349" s="1373"/>
      <c r="CN1349" s="1372" t="s">
        <v>4767</v>
      </c>
      <c r="CO1349" s="1372" t="s">
        <v>603</v>
      </c>
      <c r="CP1349" s="1372" t="s">
        <v>1906</v>
      </c>
      <c r="CQ1349" s="1372" t="s">
        <v>4768</v>
      </c>
      <c r="CR1349" s="1372" t="s">
        <v>4768</v>
      </c>
      <c r="CS1349" s="1372" t="s">
        <v>2485</v>
      </c>
      <c r="CT1349" s="1372" t="s">
        <v>2486</v>
      </c>
      <c r="CU1349" s="1372" t="s">
        <v>2953</v>
      </c>
      <c r="CV1349" s="1376" t="s">
        <v>2954</v>
      </c>
    </row>
    <row r="1350" spans="91:100">
      <c r="CM1350" s="1373"/>
      <c r="CN1350" s="1372" t="s">
        <v>4769</v>
      </c>
      <c r="CO1350" s="1372" t="s">
        <v>603</v>
      </c>
      <c r="CP1350" s="1372" t="s">
        <v>1906</v>
      </c>
      <c r="CQ1350" s="1372" t="s">
        <v>4770</v>
      </c>
      <c r="CR1350" s="1372" t="s">
        <v>4770</v>
      </c>
      <c r="CS1350" s="1372" t="s">
        <v>2485</v>
      </c>
      <c r="CT1350" s="1372" t="s">
        <v>2486</v>
      </c>
      <c r="CU1350" s="1372" t="s">
        <v>2953</v>
      </c>
      <c r="CV1350" s="1376" t="s">
        <v>2954</v>
      </c>
    </row>
    <row r="1351" spans="91:100">
      <c r="CM1351" s="1373"/>
      <c r="CN1351" s="1372" t="s">
        <v>4771</v>
      </c>
      <c r="CO1351" s="1372" t="s">
        <v>603</v>
      </c>
      <c r="CP1351" s="1372" t="s">
        <v>1906</v>
      </c>
      <c r="CQ1351" s="1372" t="s">
        <v>4772</v>
      </c>
      <c r="CR1351" s="1372" t="s">
        <v>4772</v>
      </c>
      <c r="CS1351" s="1372" t="s">
        <v>2485</v>
      </c>
      <c r="CT1351" s="1372" t="s">
        <v>2486</v>
      </c>
      <c r="CU1351" s="1372" t="s">
        <v>2953</v>
      </c>
      <c r="CV1351" s="1376" t="s">
        <v>2954</v>
      </c>
    </row>
    <row r="1352" spans="91:100">
      <c r="CM1352" s="1373"/>
      <c r="CN1352" s="1372" t="s">
        <v>4773</v>
      </c>
      <c r="CO1352" s="1372" t="s">
        <v>603</v>
      </c>
      <c r="CP1352" s="1372" t="s">
        <v>1906</v>
      </c>
      <c r="CQ1352" s="1372" t="s">
        <v>4774</v>
      </c>
      <c r="CR1352" s="1372" t="s">
        <v>4774</v>
      </c>
      <c r="CS1352" s="1372" t="s">
        <v>2485</v>
      </c>
      <c r="CT1352" s="1372" t="s">
        <v>2486</v>
      </c>
      <c r="CU1352" s="1372" t="s">
        <v>2953</v>
      </c>
      <c r="CV1352" s="1376" t="s">
        <v>2954</v>
      </c>
    </row>
    <row r="1353" spans="91:100">
      <c r="CM1353" s="1373"/>
      <c r="CN1353" s="1372" t="s">
        <v>4775</v>
      </c>
      <c r="CO1353" s="1372" t="s">
        <v>603</v>
      </c>
      <c r="CP1353" s="1372" t="s">
        <v>1906</v>
      </c>
      <c r="CQ1353" s="1372" t="s">
        <v>4776</v>
      </c>
      <c r="CR1353" s="1372" t="s">
        <v>4776</v>
      </c>
      <c r="CS1353" s="1372" t="s">
        <v>2485</v>
      </c>
      <c r="CT1353" s="1372" t="s">
        <v>2486</v>
      </c>
      <c r="CU1353" s="1372" t="s">
        <v>2953</v>
      </c>
      <c r="CV1353" s="1376" t="s">
        <v>2954</v>
      </c>
    </row>
    <row r="1354" spans="91:100">
      <c r="CM1354" s="1373"/>
      <c r="CN1354" s="1372" t="s">
        <v>4777</v>
      </c>
      <c r="CO1354" s="1372" t="s">
        <v>603</v>
      </c>
      <c r="CP1354" s="1372" t="s">
        <v>1906</v>
      </c>
      <c r="CQ1354" s="1372" t="s">
        <v>4778</v>
      </c>
      <c r="CR1354" s="1372" t="s">
        <v>4778</v>
      </c>
      <c r="CS1354" s="1372" t="s">
        <v>2485</v>
      </c>
      <c r="CT1354" s="1372" t="s">
        <v>2486</v>
      </c>
      <c r="CU1354" s="1372" t="s">
        <v>2953</v>
      </c>
      <c r="CV1354" s="1376" t="s">
        <v>2954</v>
      </c>
    </row>
    <row r="1355" spans="91:100">
      <c r="CM1355" s="1373"/>
      <c r="CN1355" s="1372" t="s">
        <v>4779</v>
      </c>
      <c r="CO1355" s="1372" t="s">
        <v>603</v>
      </c>
      <c r="CP1355" s="1372" t="s">
        <v>1906</v>
      </c>
      <c r="CQ1355" s="1372" t="s">
        <v>4780</v>
      </c>
      <c r="CR1355" s="1372" t="s">
        <v>4780</v>
      </c>
      <c r="CS1355" s="1372" t="s">
        <v>2485</v>
      </c>
      <c r="CT1355" s="1372" t="s">
        <v>2486</v>
      </c>
      <c r="CU1355" s="1372" t="s">
        <v>2953</v>
      </c>
      <c r="CV1355" s="1376" t="s">
        <v>2954</v>
      </c>
    </row>
    <row r="1356" spans="91:100">
      <c r="CM1356" s="1373"/>
      <c r="CN1356" s="1372" t="s">
        <v>4781</v>
      </c>
      <c r="CO1356" s="1372" t="s">
        <v>603</v>
      </c>
      <c r="CP1356" s="1372" t="s">
        <v>1906</v>
      </c>
      <c r="CQ1356" s="1372" t="s">
        <v>4782</v>
      </c>
      <c r="CR1356" s="1372" t="s">
        <v>4782</v>
      </c>
      <c r="CS1356" s="1372" t="s">
        <v>2485</v>
      </c>
      <c r="CT1356" s="1372" t="s">
        <v>2486</v>
      </c>
      <c r="CU1356" s="1372" t="s">
        <v>2953</v>
      </c>
      <c r="CV1356" s="1376" t="s">
        <v>2954</v>
      </c>
    </row>
    <row r="1357" spans="91:100">
      <c r="CM1357" s="1373"/>
      <c r="CN1357" s="1372" t="s">
        <v>4783</v>
      </c>
      <c r="CO1357" s="1372" t="s">
        <v>603</v>
      </c>
      <c r="CP1357" s="1372" t="s">
        <v>1906</v>
      </c>
      <c r="CQ1357" s="1372" t="s">
        <v>4784</v>
      </c>
      <c r="CR1357" s="1372" t="s">
        <v>4784</v>
      </c>
      <c r="CS1357" s="1372" t="s">
        <v>2485</v>
      </c>
      <c r="CT1357" s="1372" t="s">
        <v>2486</v>
      </c>
      <c r="CU1357" s="1372" t="s">
        <v>2953</v>
      </c>
      <c r="CV1357" s="1376" t="s">
        <v>2954</v>
      </c>
    </row>
    <row r="1358" spans="91:100">
      <c r="CM1358" s="1373"/>
      <c r="CN1358" s="1372" t="s">
        <v>4785</v>
      </c>
      <c r="CO1358" s="1372" t="s">
        <v>603</v>
      </c>
      <c r="CP1358" s="1372" t="s">
        <v>1906</v>
      </c>
      <c r="CQ1358" s="1372" t="s">
        <v>4786</v>
      </c>
      <c r="CR1358" s="1372" t="s">
        <v>4786</v>
      </c>
      <c r="CS1358" s="1372" t="s">
        <v>2485</v>
      </c>
      <c r="CT1358" s="1372" t="s">
        <v>2486</v>
      </c>
      <c r="CU1358" s="1372" t="s">
        <v>2953</v>
      </c>
      <c r="CV1358" s="1376" t="s">
        <v>2954</v>
      </c>
    </row>
    <row r="1359" spans="91:100">
      <c r="CM1359" s="1373"/>
      <c r="CN1359" s="1372" t="s">
        <v>4787</v>
      </c>
      <c r="CO1359" s="1372" t="s">
        <v>603</v>
      </c>
      <c r="CP1359" s="1372" t="s">
        <v>1906</v>
      </c>
      <c r="CQ1359" s="1372" t="s">
        <v>4788</v>
      </c>
      <c r="CR1359" s="1372" t="s">
        <v>4788</v>
      </c>
      <c r="CS1359" s="1372" t="s">
        <v>2485</v>
      </c>
      <c r="CT1359" s="1372" t="s">
        <v>2486</v>
      </c>
      <c r="CU1359" s="1372" t="s">
        <v>2953</v>
      </c>
      <c r="CV1359" s="1376" t="s">
        <v>2954</v>
      </c>
    </row>
    <row r="1360" spans="91:100">
      <c r="CM1360" s="1373"/>
      <c r="CN1360" s="1372" t="s">
        <v>4789</v>
      </c>
      <c r="CO1360" s="1372" t="s">
        <v>603</v>
      </c>
      <c r="CP1360" s="1372" t="s">
        <v>1906</v>
      </c>
      <c r="CQ1360" s="1372" t="s">
        <v>4790</v>
      </c>
      <c r="CR1360" s="1372" t="s">
        <v>4790</v>
      </c>
      <c r="CS1360" s="1372" t="s">
        <v>2485</v>
      </c>
      <c r="CT1360" s="1372" t="s">
        <v>2486</v>
      </c>
      <c r="CU1360" s="1372" t="s">
        <v>2953</v>
      </c>
      <c r="CV1360" s="1376" t="s">
        <v>2954</v>
      </c>
    </row>
    <row r="1361" spans="91:100">
      <c r="CM1361" s="1373"/>
      <c r="CN1361" s="1372" t="s">
        <v>4791</v>
      </c>
      <c r="CO1361" s="1372" t="s">
        <v>603</v>
      </c>
      <c r="CP1361" s="1372" t="s">
        <v>1906</v>
      </c>
      <c r="CQ1361" s="1372" t="s">
        <v>4792</v>
      </c>
      <c r="CR1361" s="1372" t="s">
        <v>4792</v>
      </c>
      <c r="CS1361" s="1372" t="s">
        <v>2485</v>
      </c>
      <c r="CT1361" s="1372" t="s">
        <v>2486</v>
      </c>
      <c r="CU1361" s="1372" t="s">
        <v>2953</v>
      </c>
      <c r="CV1361" s="1376" t="s">
        <v>2954</v>
      </c>
    </row>
    <row r="1362" spans="91:100">
      <c r="CM1362" s="1373"/>
      <c r="CN1362" s="1372" t="s">
        <v>4793</v>
      </c>
      <c r="CO1362" s="1372" t="s">
        <v>603</v>
      </c>
      <c r="CP1362" s="1372" t="s">
        <v>1906</v>
      </c>
      <c r="CQ1362" s="1372" t="s">
        <v>4794</v>
      </c>
      <c r="CR1362" s="1372" t="s">
        <v>4794</v>
      </c>
      <c r="CS1362" s="1372" t="s">
        <v>2485</v>
      </c>
      <c r="CT1362" s="1372" t="s">
        <v>2486</v>
      </c>
      <c r="CU1362" s="1372" t="s">
        <v>2953</v>
      </c>
      <c r="CV1362" s="1376" t="s">
        <v>2954</v>
      </c>
    </row>
    <row r="1363" spans="91:100">
      <c r="CM1363" s="1373"/>
      <c r="CN1363" s="1372" t="s">
        <v>4795</v>
      </c>
      <c r="CO1363" s="1372" t="s">
        <v>603</v>
      </c>
      <c r="CP1363" s="1372" t="s">
        <v>1906</v>
      </c>
      <c r="CQ1363" s="1372" t="s">
        <v>4796</v>
      </c>
      <c r="CR1363" s="1372" t="s">
        <v>4796</v>
      </c>
      <c r="CS1363" s="1372" t="s">
        <v>2485</v>
      </c>
      <c r="CT1363" s="1372" t="s">
        <v>2486</v>
      </c>
      <c r="CU1363" s="1372" t="s">
        <v>2953</v>
      </c>
      <c r="CV1363" s="1376" t="s">
        <v>2954</v>
      </c>
    </row>
    <row r="1364" spans="91:100">
      <c r="CM1364" s="1373"/>
      <c r="CN1364" s="1372" t="s">
        <v>4797</v>
      </c>
      <c r="CO1364" s="1372" t="s">
        <v>603</v>
      </c>
      <c r="CP1364" s="1372" t="s">
        <v>1906</v>
      </c>
      <c r="CQ1364" s="1372" t="s">
        <v>4798</v>
      </c>
      <c r="CR1364" s="1372" t="s">
        <v>4798</v>
      </c>
      <c r="CS1364" s="1372" t="s">
        <v>2485</v>
      </c>
      <c r="CT1364" s="1372" t="s">
        <v>2486</v>
      </c>
      <c r="CU1364" s="1372" t="s">
        <v>2953</v>
      </c>
      <c r="CV1364" s="1376" t="s">
        <v>2954</v>
      </c>
    </row>
    <row r="1365" spans="91:100">
      <c r="CM1365" s="1373"/>
      <c r="CN1365" s="1372" t="s">
        <v>4799</v>
      </c>
      <c r="CO1365" s="1372" t="s">
        <v>603</v>
      </c>
      <c r="CP1365" s="1372" t="s">
        <v>1906</v>
      </c>
      <c r="CQ1365" s="1372" t="s">
        <v>4800</v>
      </c>
      <c r="CR1365" s="1372" t="s">
        <v>4800</v>
      </c>
      <c r="CS1365" s="1372" t="s">
        <v>2485</v>
      </c>
      <c r="CT1365" s="1372" t="s">
        <v>2486</v>
      </c>
      <c r="CU1365" s="1372" t="s">
        <v>2953</v>
      </c>
      <c r="CV1365" s="1376" t="s">
        <v>2954</v>
      </c>
    </row>
    <row r="1366" spans="91:100">
      <c r="CM1366" s="1373"/>
      <c r="CN1366" s="1372" t="s">
        <v>4801</v>
      </c>
      <c r="CO1366" s="1372" t="s">
        <v>603</v>
      </c>
      <c r="CP1366" s="1372" t="s">
        <v>2350</v>
      </c>
      <c r="CQ1366" s="1372" t="s">
        <v>4802</v>
      </c>
      <c r="CR1366" s="1372" t="s">
        <v>4803</v>
      </c>
      <c r="CS1366" s="1372" t="s">
        <v>1980</v>
      </c>
      <c r="CT1366" s="1372" t="s">
        <v>2358</v>
      </c>
      <c r="CU1366" s="1372" t="s">
        <v>1910</v>
      </c>
      <c r="CV1366" s="1376" t="s">
        <v>1982</v>
      </c>
    </row>
    <row r="1367" spans="91:100">
      <c r="CM1367" s="1373"/>
      <c r="CN1367" s="1372" t="s">
        <v>4804</v>
      </c>
      <c r="CO1367" s="1372" t="s">
        <v>603</v>
      </c>
      <c r="CP1367" s="1372" t="s">
        <v>2350</v>
      </c>
      <c r="CQ1367" s="1372" t="s">
        <v>4805</v>
      </c>
      <c r="CR1367" s="1372" t="s">
        <v>4806</v>
      </c>
      <c r="CS1367" s="1372" t="s">
        <v>1980</v>
      </c>
      <c r="CT1367" s="1372" t="s">
        <v>2358</v>
      </c>
      <c r="CU1367" s="1372" t="s">
        <v>1910</v>
      </c>
      <c r="CV1367" s="1376" t="s">
        <v>1982</v>
      </c>
    </row>
    <row r="1368" spans="91:100">
      <c r="CM1368" s="1373"/>
      <c r="CN1368" s="1372" t="s">
        <v>4807</v>
      </c>
      <c r="CO1368" s="1372" t="s">
        <v>603</v>
      </c>
      <c r="CP1368" s="1372" t="s">
        <v>2350</v>
      </c>
      <c r="CQ1368" s="1372" t="s">
        <v>4808</v>
      </c>
      <c r="CR1368" s="1372" t="s">
        <v>4809</v>
      </c>
      <c r="CS1368" s="1372" t="s">
        <v>1980</v>
      </c>
      <c r="CT1368" s="1372" t="s">
        <v>2358</v>
      </c>
      <c r="CU1368" s="1372" t="s">
        <v>1910</v>
      </c>
      <c r="CV1368" s="1376" t="s">
        <v>1982</v>
      </c>
    </row>
    <row r="1369" spans="91:100">
      <c r="CM1369" s="1373"/>
      <c r="CN1369" s="1372" t="s">
        <v>4810</v>
      </c>
      <c r="CO1369" s="1372" t="s">
        <v>603</v>
      </c>
      <c r="CP1369" s="1372" t="s">
        <v>2350</v>
      </c>
      <c r="CQ1369" s="1372" t="s">
        <v>4811</v>
      </c>
      <c r="CR1369" s="1372" t="s">
        <v>4812</v>
      </c>
      <c r="CS1369" s="1372" t="s">
        <v>1980</v>
      </c>
      <c r="CT1369" s="1372" t="s">
        <v>2358</v>
      </c>
      <c r="CU1369" s="1372" t="s">
        <v>1910</v>
      </c>
      <c r="CV1369" s="1376" t="s">
        <v>1982</v>
      </c>
    </row>
    <row r="1370" spans="91:100">
      <c r="CM1370" s="1373"/>
      <c r="CN1370" s="1372" t="s">
        <v>4813</v>
      </c>
      <c r="CO1370" s="1372" t="s">
        <v>603</v>
      </c>
      <c r="CP1370" s="1372" t="s">
        <v>2350</v>
      </c>
      <c r="CQ1370" s="1372" t="s">
        <v>4814</v>
      </c>
      <c r="CR1370" s="1372" t="s">
        <v>4815</v>
      </c>
      <c r="CS1370" s="1372" t="s">
        <v>1980</v>
      </c>
      <c r="CT1370" s="1372" t="s">
        <v>2358</v>
      </c>
      <c r="CU1370" s="1372" t="s">
        <v>1910</v>
      </c>
      <c r="CV1370" s="1376" t="s">
        <v>1982</v>
      </c>
    </row>
    <row r="1371" spans="91:100">
      <c r="CM1371" s="1373"/>
      <c r="CN1371" s="1372" t="s">
        <v>4816</v>
      </c>
      <c r="CO1371" s="1372" t="s">
        <v>603</v>
      </c>
      <c r="CP1371" s="1372" t="s">
        <v>2350</v>
      </c>
      <c r="CQ1371" s="1372" t="s">
        <v>4817</v>
      </c>
      <c r="CR1371" s="1372" t="s">
        <v>4817</v>
      </c>
      <c r="CS1371" s="1372" t="s">
        <v>1980</v>
      </c>
      <c r="CT1371" s="1372" t="s">
        <v>2358</v>
      </c>
      <c r="CU1371" s="1372" t="s">
        <v>1910</v>
      </c>
      <c r="CV1371" s="1376" t="s">
        <v>1982</v>
      </c>
    </row>
    <row r="1372" spans="91:100">
      <c r="CM1372" s="1373"/>
      <c r="CN1372" s="1372" t="s">
        <v>4818</v>
      </c>
      <c r="CO1372" s="1372" t="s">
        <v>603</v>
      </c>
      <c r="CP1372" s="1372" t="s">
        <v>2350</v>
      </c>
      <c r="CQ1372" s="1372" t="s">
        <v>4819</v>
      </c>
      <c r="CR1372" s="1372" t="s">
        <v>4819</v>
      </c>
      <c r="CS1372" s="1372" t="s">
        <v>1980</v>
      </c>
      <c r="CT1372" s="1372" t="s">
        <v>2358</v>
      </c>
      <c r="CU1372" s="1372" t="s">
        <v>1910</v>
      </c>
      <c r="CV1372" s="1376" t="s">
        <v>1982</v>
      </c>
    </row>
    <row r="1373" spans="91:100">
      <c r="CM1373" s="1373"/>
      <c r="CN1373" s="1372" t="s">
        <v>4820</v>
      </c>
      <c r="CO1373" s="1372" t="s">
        <v>603</v>
      </c>
      <c r="CP1373" s="1372" t="s">
        <v>2350</v>
      </c>
      <c r="CQ1373" s="1372" t="s">
        <v>4821</v>
      </c>
      <c r="CR1373" s="1372" t="s">
        <v>4821</v>
      </c>
      <c r="CS1373" s="1372" t="s">
        <v>1980</v>
      </c>
      <c r="CT1373" s="1372" t="s">
        <v>2358</v>
      </c>
      <c r="CU1373" s="1372" t="s">
        <v>1910</v>
      </c>
      <c r="CV1373" s="1376" t="s">
        <v>1982</v>
      </c>
    </row>
    <row r="1374" spans="91:100">
      <c r="CM1374" s="1373"/>
      <c r="CN1374" s="1372" t="s">
        <v>4822</v>
      </c>
      <c r="CO1374" s="1372" t="s">
        <v>603</v>
      </c>
      <c r="CP1374" s="1372" t="s">
        <v>2350</v>
      </c>
      <c r="CQ1374" s="1372" t="s">
        <v>4823</v>
      </c>
      <c r="CR1374" s="1372" t="s">
        <v>4823</v>
      </c>
      <c r="CS1374" s="1372" t="s">
        <v>1980</v>
      </c>
      <c r="CT1374" s="1372" t="s">
        <v>2358</v>
      </c>
      <c r="CU1374" s="1372" t="s">
        <v>1910</v>
      </c>
      <c r="CV1374" s="1376" t="s">
        <v>1982</v>
      </c>
    </row>
    <row r="1375" spans="91:100">
      <c r="CM1375" s="1373"/>
      <c r="CN1375" s="1372" t="s">
        <v>4824</v>
      </c>
      <c r="CO1375" s="1372" t="s">
        <v>603</v>
      </c>
      <c r="CP1375" s="1372" t="s">
        <v>2439</v>
      </c>
      <c r="CQ1375" s="1372" t="s">
        <v>4825</v>
      </c>
      <c r="CR1375" s="1372" t="s">
        <v>4826</v>
      </c>
      <c r="CS1375" s="1372" t="s">
        <v>1908</v>
      </c>
      <c r="CT1375" s="1372" t="s">
        <v>4827</v>
      </c>
      <c r="CU1375" s="1372" t="s">
        <v>1910</v>
      </c>
      <c r="CV1375" s="1376" t="s">
        <v>1911</v>
      </c>
    </row>
    <row r="1376" spans="91:100">
      <c r="CM1376" s="1373"/>
      <c r="CN1376" s="1372" t="s">
        <v>4828</v>
      </c>
      <c r="CO1376" s="1372" t="s">
        <v>603</v>
      </c>
      <c r="CP1376" s="1372" t="s">
        <v>2439</v>
      </c>
      <c r="CQ1376" s="1372" t="s">
        <v>4829</v>
      </c>
      <c r="CR1376" s="1372" t="s">
        <v>4829</v>
      </c>
      <c r="CS1376" s="1372" t="s">
        <v>1908</v>
      </c>
      <c r="CT1376" s="1372" t="s">
        <v>4827</v>
      </c>
      <c r="CU1376" s="1372" t="s">
        <v>1910</v>
      </c>
      <c r="CV1376" s="1376" t="s">
        <v>1911</v>
      </c>
    </row>
    <row r="1377" spans="91:100">
      <c r="CM1377" s="1373"/>
      <c r="CN1377" s="1372" t="s">
        <v>4830</v>
      </c>
      <c r="CO1377" s="1372" t="s">
        <v>603</v>
      </c>
      <c r="CP1377" s="1372" t="s">
        <v>2439</v>
      </c>
      <c r="CQ1377" s="1372" t="s">
        <v>4831</v>
      </c>
      <c r="CR1377" s="1372" t="s">
        <v>4831</v>
      </c>
      <c r="CS1377" s="1372" t="s">
        <v>1908</v>
      </c>
      <c r="CT1377" s="1372" t="s">
        <v>4827</v>
      </c>
      <c r="CU1377" s="1372" t="s">
        <v>1910</v>
      </c>
      <c r="CV1377" s="1376" t="s">
        <v>1911</v>
      </c>
    </row>
    <row r="1378" spans="91:100">
      <c r="CM1378" s="1373"/>
      <c r="CN1378" s="1372" t="s">
        <v>4832</v>
      </c>
      <c r="CO1378" s="1372" t="s">
        <v>603</v>
      </c>
      <c r="CP1378" s="1372" t="s">
        <v>2439</v>
      </c>
      <c r="CQ1378" s="1372" t="s">
        <v>4833</v>
      </c>
      <c r="CR1378" s="1372" t="s">
        <v>4834</v>
      </c>
      <c r="CS1378" s="1372" t="s">
        <v>1908</v>
      </c>
      <c r="CT1378" s="1372" t="s">
        <v>4827</v>
      </c>
      <c r="CU1378" s="1372" t="s">
        <v>1910</v>
      </c>
      <c r="CV1378" s="1376" t="s">
        <v>1911</v>
      </c>
    </row>
    <row r="1379" spans="91:100">
      <c r="CM1379" s="1373"/>
      <c r="CN1379" s="1372" t="s">
        <v>4835</v>
      </c>
      <c r="CO1379" s="1372" t="s">
        <v>603</v>
      </c>
      <c r="CP1379" s="1372" t="s">
        <v>2439</v>
      </c>
      <c r="CQ1379" s="1372" t="s">
        <v>4836</v>
      </c>
      <c r="CR1379" s="1372" t="s">
        <v>4836</v>
      </c>
      <c r="CS1379" s="1372" t="s">
        <v>1908</v>
      </c>
      <c r="CT1379" s="1372" t="s">
        <v>4827</v>
      </c>
      <c r="CU1379" s="1372" t="s">
        <v>1910</v>
      </c>
      <c r="CV1379" s="1376" t="s">
        <v>1911</v>
      </c>
    </row>
    <row r="1380" spans="91:100">
      <c r="CM1380" s="1373"/>
      <c r="CN1380" s="1372" t="s">
        <v>4837</v>
      </c>
      <c r="CO1380" s="1372" t="s">
        <v>603</v>
      </c>
      <c r="CP1380" s="1372" t="s">
        <v>2439</v>
      </c>
      <c r="CQ1380" s="1372" t="s">
        <v>4838</v>
      </c>
      <c r="CR1380" s="1372" t="s">
        <v>4838</v>
      </c>
      <c r="CS1380" s="1372" t="s">
        <v>1908</v>
      </c>
      <c r="CT1380" s="1372" t="s">
        <v>4827</v>
      </c>
      <c r="CU1380" s="1372" t="s">
        <v>1910</v>
      </c>
      <c r="CV1380" s="1376" t="s">
        <v>1911</v>
      </c>
    </row>
    <row r="1381" spans="91:100">
      <c r="CM1381" s="1373"/>
      <c r="CN1381" s="1372" t="s">
        <v>4839</v>
      </c>
      <c r="CO1381" s="1372" t="s">
        <v>603</v>
      </c>
      <c r="CP1381" s="1372" t="s">
        <v>2439</v>
      </c>
      <c r="CQ1381" s="1372" t="s">
        <v>4840</v>
      </c>
      <c r="CR1381" s="1372" t="s">
        <v>4840</v>
      </c>
      <c r="CS1381" s="1372" t="s">
        <v>1908</v>
      </c>
      <c r="CT1381" s="1372" t="s">
        <v>4827</v>
      </c>
      <c r="CU1381" s="1372" t="s">
        <v>1910</v>
      </c>
      <c r="CV1381" s="1376" t="s">
        <v>1911</v>
      </c>
    </row>
    <row r="1382" spans="91:100">
      <c r="CM1382" s="1373"/>
      <c r="CN1382" s="1372" t="s">
        <v>4841</v>
      </c>
      <c r="CO1382" s="1372" t="s">
        <v>603</v>
      </c>
      <c r="CP1382" s="1372" t="s">
        <v>2439</v>
      </c>
      <c r="CQ1382" s="1372" t="s">
        <v>2467</v>
      </c>
      <c r="CR1382" s="1372" t="s">
        <v>2467</v>
      </c>
      <c r="CS1382" s="1372" t="s">
        <v>1908</v>
      </c>
      <c r="CT1382" s="1372" t="s">
        <v>4827</v>
      </c>
      <c r="CU1382" s="1372" t="s">
        <v>1910</v>
      </c>
      <c r="CV1382" s="1376" t="s">
        <v>1911</v>
      </c>
    </row>
    <row r="1383" spans="91:100">
      <c r="CM1383" s="1373"/>
      <c r="CN1383" s="1372" t="s">
        <v>4842</v>
      </c>
      <c r="CO1383" s="1372" t="s">
        <v>603</v>
      </c>
      <c r="CP1383" s="1372" t="s">
        <v>2439</v>
      </c>
      <c r="CQ1383" s="1372" t="s">
        <v>4843</v>
      </c>
      <c r="CR1383" s="1372" t="s">
        <v>4844</v>
      </c>
      <c r="CS1383" s="1372" t="s">
        <v>1908</v>
      </c>
      <c r="CT1383" s="1372" t="s">
        <v>4827</v>
      </c>
      <c r="CU1383" s="1372" t="s">
        <v>1910</v>
      </c>
      <c r="CV1383" s="1376" t="s">
        <v>1911</v>
      </c>
    </row>
    <row r="1384" spans="91:100">
      <c r="CM1384" s="1373"/>
      <c r="CN1384" s="1372" t="s">
        <v>4845</v>
      </c>
      <c r="CO1384" s="1372" t="s">
        <v>603</v>
      </c>
      <c r="CP1384" s="1372" t="s">
        <v>2439</v>
      </c>
      <c r="CQ1384" s="1372" t="s">
        <v>2472</v>
      </c>
      <c r="CR1384" s="1372" t="s">
        <v>2472</v>
      </c>
      <c r="CS1384" s="1372" t="s">
        <v>1908</v>
      </c>
      <c r="CT1384" s="1372" t="s">
        <v>4827</v>
      </c>
      <c r="CU1384" s="1372" t="s">
        <v>1910</v>
      </c>
      <c r="CV1384" s="1376" t="s">
        <v>1911</v>
      </c>
    </row>
    <row r="1385" spans="91:100">
      <c r="CM1385" s="1373"/>
      <c r="CN1385" s="1372" t="s">
        <v>4846</v>
      </c>
      <c r="CO1385" s="1372" t="s">
        <v>603</v>
      </c>
      <c r="CP1385" s="1372" t="s">
        <v>2439</v>
      </c>
      <c r="CQ1385" s="1372" t="s">
        <v>4847</v>
      </c>
      <c r="CR1385" s="1372" t="s">
        <v>4847</v>
      </c>
      <c r="CS1385" s="1372" t="s">
        <v>1908</v>
      </c>
      <c r="CT1385" s="1372" t="s">
        <v>4827</v>
      </c>
      <c r="CU1385" s="1372" t="s">
        <v>1910</v>
      </c>
      <c r="CV1385" s="1376" t="s">
        <v>1911</v>
      </c>
    </row>
    <row r="1386" spans="91:100">
      <c r="CM1386" s="1373"/>
      <c r="CN1386" s="1372" t="s">
        <v>4848</v>
      </c>
      <c r="CO1386" s="1372" t="s">
        <v>597</v>
      </c>
      <c r="CP1386" s="1372" t="s">
        <v>1906</v>
      </c>
      <c r="CQ1386" s="1372" t="s">
        <v>682</v>
      </c>
      <c r="CR1386" s="1372" t="s">
        <v>682</v>
      </c>
      <c r="CS1386" s="1372" t="s">
        <v>1908</v>
      </c>
      <c r="CT1386" s="1372" t="s">
        <v>4849</v>
      </c>
      <c r="CU1386" s="1372" t="s">
        <v>1910</v>
      </c>
      <c r="CV1386" s="1376" t="s">
        <v>1911</v>
      </c>
    </row>
    <row r="1387" spans="91:100">
      <c r="CM1387" s="1373"/>
      <c r="CN1387" s="1372" t="s">
        <v>4850</v>
      </c>
      <c r="CO1387" s="1372" t="s">
        <v>597</v>
      </c>
      <c r="CP1387" s="1372" t="s">
        <v>1906</v>
      </c>
      <c r="CQ1387" s="1372" t="s">
        <v>683</v>
      </c>
      <c r="CR1387" s="1372" t="s">
        <v>683</v>
      </c>
      <c r="CS1387" s="1372" t="s">
        <v>1908</v>
      </c>
      <c r="CT1387" s="1372" t="s">
        <v>4849</v>
      </c>
      <c r="CU1387" s="1372" t="s">
        <v>1910</v>
      </c>
      <c r="CV1387" s="1376" t="s">
        <v>1911</v>
      </c>
    </row>
    <row r="1388" spans="91:100">
      <c r="CM1388" s="1373"/>
      <c r="CN1388" s="1372" t="s">
        <v>4851</v>
      </c>
      <c r="CO1388" s="1372" t="s">
        <v>597</v>
      </c>
      <c r="CP1388" s="1372" t="s">
        <v>1906</v>
      </c>
      <c r="CQ1388" s="1372" t="s">
        <v>4852</v>
      </c>
      <c r="CR1388" s="1372" t="s">
        <v>4852</v>
      </c>
      <c r="CS1388" s="1372" t="s">
        <v>1908</v>
      </c>
      <c r="CT1388" s="1372" t="s">
        <v>4849</v>
      </c>
      <c r="CU1388" s="1372" t="s">
        <v>1910</v>
      </c>
      <c r="CV1388" s="1376" t="s">
        <v>1911</v>
      </c>
    </row>
    <row r="1389" spans="91:100">
      <c r="CM1389" s="1373"/>
      <c r="CN1389" s="1372" t="s">
        <v>4853</v>
      </c>
      <c r="CO1389" s="1372" t="s">
        <v>597</v>
      </c>
      <c r="CP1389" s="1372" t="s">
        <v>1906</v>
      </c>
      <c r="CQ1389" s="1372" t="s">
        <v>4854</v>
      </c>
      <c r="CR1389" s="1372" t="s">
        <v>684</v>
      </c>
      <c r="CS1389" s="1372" t="s">
        <v>1908</v>
      </c>
      <c r="CT1389" s="1372" t="s">
        <v>4849</v>
      </c>
      <c r="CU1389" s="1372" t="s">
        <v>1910</v>
      </c>
      <c r="CV1389" s="1376" t="s">
        <v>1911</v>
      </c>
    </row>
    <row r="1390" spans="91:100">
      <c r="CM1390" s="1373"/>
      <c r="CN1390" s="1372" t="s">
        <v>4855</v>
      </c>
      <c r="CO1390" s="1372" t="s">
        <v>597</v>
      </c>
      <c r="CP1390" s="1372" t="s">
        <v>1906</v>
      </c>
      <c r="CQ1390" s="1372" t="s">
        <v>4856</v>
      </c>
      <c r="CR1390" s="1372" t="s">
        <v>685</v>
      </c>
      <c r="CS1390" s="1372" t="s">
        <v>1908</v>
      </c>
      <c r="CT1390" s="1372" t="s">
        <v>4849</v>
      </c>
      <c r="CU1390" s="1372" t="s">
        <v>1910</v>
      </c>
      <c r="CV1390" s="1376" t="s">
        <v>1911</v>
      </c>
    </row>
    <row r="1391" spans="91:100">
      <c r="CM1391" s="1373"/>
      <c r="CN1391" s="1372" t="s">
        <v>4857</v>
      </c>
      <c r="CO1391" s="1372" t="s">
        <v>597</v>
      </c>
      <c r="CP1391" s="1372" t="s">
        <v>1906</v>
      </c>
      <c r="CQ1391" s="1372" t="s">
        <v>4858</v>
      </c>
      <c r="CR1391" s="1372" t="s">
        <v>686</v>
      </c>
      <c r="CS1391" s="1372" t="s">
        <v>1908</v>
      </c>
      <c r="CT1391" s="1372" t="s">
        <v>4849</v>
      </c>
      <c r="CU1391" s="1372" t="s">
        <v>1910</v>
      </c>
      <c r="CV1391" s="1376" t="s">
        <v>1911</v>
      </c>
    </row>
    <row r="1392" spans="91:100">
      <c r="CM1392" s="1373"/>
      <c r="CN1392" s="1372" t="s">
        <v>4859</v>
      </c>
      <c r="CO1392" s="1372" t="s">
        <v>597</v>
      </c>
      <c r="CP1392" s="1372" t="s">
        <v>1906</v>
      </c>
      <c r="CQ1392" s="1372" t="s">
        <v>4860</v>
      </c>
      <c r="CR1392" s="1372" t="s">
        <v>4860</v>
      </c>
      <c r="CS1392" s="1372" t="s">
        <v>1908</v>
      </c>
      <c r="CT1392" s="1372" t="s">
        <v>4849</v>
      </c>
      <c r="CU1392" s="1372" t="s">
        <v>1910</v>
      </c>
      <c r="CV1392" s="1376" t="s">
        <v>1911</v>
      </c>
    </row>
    <row r="1393" spans="91:100">
      <c r="CM1393" s="1373"/>
      <c r="CN1393" s="1372" t="s">
        <v>4861</v>
      </c>
      <c r="CO1393" s="1372" t="s">
        <v>597</v>
      </c>
      <c r="CP1393" s="1372" t="s">
        <v>1906</v>
      </c>
      <c r="CQ1393" s="1372" t="s">
        <v>687</v>
      </c>
      <c r="CR1393" s="1372" t="s">
        <v>687</v>
      </c>
      <c r="CS1393" s="1372" t="s">
        <v>1980</v>
      </c>
      <c r="CT1393" s="1372" t="s">
        <v>1981</v>
      </c>
      <c r="CU1393" s="1372" t="s">
        <v>1910</v>
      </c>
      <c r="CV1393" s="1376" t="s">
        <v>1982</v>
      </c>
    </row>
    <row r="1394" spans="91:100">
      <c r="CM1394" s="1373"/>
      <c r="CN1394" s="1372" t="s">
        <v>4862</v>
      </c>
      <c r="CO1394" s="1372" t="s">
        <v>597</v>
      </c>
      <c r="CP1394" s="1372" t="s">
        <v>1906</v>
      </c>
      <c r="CQ1394" s="1372" t="s">
        <v>4863</v>
      </c>
      <c r="CR1394" s="1372" t="s">
        <v>4863</v>
      </c>
      <c r="CS1394" s="1372" t="s">
        <v>1980</v>
      </c>
      <c r="CT1394" s="1372" t="s">
        <v>1981</v>
      </c>
      <c r="CU1394" s="1372" t="s">
        <v>1910</v>
      </c>
      <c r="CV1394" s="1376" t="s">
        <v>1982</v>
      </c>
    </row>
    <row r="1395" spans="91:100">
      <c r="CM1395" s="1373"/>
      <c r="CN1395" s="1372" t="s">
        <v>4864</v>
      </c>
      <c r="CO1395" s="1372" t="s">
        <v>597</v>
      </c>
      <c r="CP1395" s="1372" t="s">
        <v>1906</v>
      </c>
      <c r="CQ1395" s="1372" t="s">
        <v>4865</v>
      </c>
      <c r="CR1395" s="1372" t="s">
        <v>4865</v>
      </c>
      <c r="CS1395" s="1372" t="s">
        <v>1980</v>
      </c>
      <c r="CT1395" s="1372" t="s">
        <v>1981</v>
      </c>
      <c r="CU1395" s="1372" t="s">
        <v>1910</v>
      </c>
      <c r="CV1395" s="1376" t="s">
        <v>1982</v>
      </c>
    </row>
    <row r="1396" spans="91:100">
      <c r="CM1396" s="1373"/>
      <c r="CN1396" s="1372" t="s">
        <v>4866</v>
      </c>
      <c r="CO1396" s="1372" t="s">
        <v>597</v>
      </c>
      <c r="CP1396" s="1372" t="s">
        <v>1906</v>
      </c>
      <c r="CQ1396" s="1372" t="s">
        <v>688</v>
      </c>
      <c r="CR1396" s="1372" t="s">
        <v>688</v>
      </c>
      <c r="CS1396" s="1372" t="s">
        <v>1908</v>
      </c>
      <c r="CT1396" s="1372" t="s">
        <v>4849</v>
      </c>
      <c r="CU1396" s="1372" t="s">
        <v>1910</v>
      </c>
      <c r="CV1396" s="1376" t="s">
        <v>1911</v>
      </c>
    </row>
    <row r="1397" spans="91:100">
      <c r="CM1397" s="1373"/>
      <c r="CN1397" s="1372" t="s">
        <v>4867</v>
      </c>
      <c r="CO1397" s="1372" t="s">
        <v>597</v>
      </c>
      <c r="CP1397" s="1372" t="s">
        <v>1906</v>
      </c>
      <c r="CQ1397" s="1372" t="s">
        <v>4868</v>
      </c>
      <c r="CR1397" s="1372" t="s">
        <v>4869</v>
      </c>
      <c r="CS1397" s="1372" t="s">
        <v>1908</v>
      </c>
      <c r="CT1397" s="1372" t="s">
        <v>4849</v>
      </c>
      <c r="CU1397" s="1372" t="s">
        <v>1910</v>
      </c>
      <c r="CV1397" s="1376" t="s">
        <v>1911</v>
      </c>
    </row>
    <row r="1398" spans="91:100">
      <c r="CM1398" s="1373"/>
      <c r="CN1398" s="1372" t="s">
        <v>4870</v>
      </c>
      <c r="CO1398" s="1372" t="s">
        <v>597</v>
      </c>
      <c r="CP1398" s="1372" t="s">
        <v>1906</v>
      </c>
      <c r="CQ1398" s="1372" t="s">
        <v>689</v>
      </c>
      <c r="CR1398" s="1372" t="s">
        <v>689</v>
      </c>
      <c r="CS1398" s="1372" t="s">
        <v>1908</v>
      </c>
      <c r="CT1398" s="1372" t="s">
        <v>4849</v>
      </c>
      <c r="CU1398" s="1372" t="s">
        <v>1910</v>
      </c>
      <c r="CV1398" s="1376" t="s">
        <v>1911</v>
      </c>
    </row>
    <row r="1399" spans="91:100">
      <c r="CM1399" s="1373"/>
      <c r="CN1399" s="1372" t="s">
        <v>4871</v>
      </c>
      <c r="CO1399" s="1372" t="s">
        <v>597</v>
      </c>
      <c r="CP1399" s="1372" t="s">
        <v>1906</v>
      </c>
      <c r="CQ1399" s="1372" t="s">
        <v>4872</v>
      </c>
      <c r="CR1399" s="1372" t="s">
        <v>4872</v>
      </c>
      <c r="CS1399" s="1372" t="s">
        <v>1980</v>
      </c>
      <c r="CT1399" s="1372" t="s">
        <v>1981</v>
      </c>
      <c r="CU1399" s="1372" t="s">
        <v>1910</v>
      </c>
      <c r="CV1399" s="1376" t="s">
        <v>1982</v>
      </c>
    </row>
    <row r="1400" spans="91:100">
      <c r="CM1400" s="1373"/>
      <c r="CN1400" s="1372" t="s">
        <v>4873</v>
      </c>
      <c r="CO1400" s="1372" t="s">
        <v>597</v>
      </c>
      <c r="CP1400" s="1372" t="s">
        <v>1906</v>
      </c>
      <c r="CQ1400" s="1372" t="s">
        <v>690</v>
      </c>
      <c r="CR1400" s="1372" t="s">
        <v>690</v>
      </c>
      <c r="CS1400" s="1372" t="s">
        <v>1908</v>
      </c>
      <c r="CT1400" s="1372" t="s">
        <v>4849</v>
      </c>
      <c r="CU1400" s="1372" t="s">
        <v>1910</v>
      </c>
      <c r="CV1400" s="1376" t="s">
        <v>1911</v>
      </c>
    </row>
    <row r="1401" spans="91:100">
      <c r="CM1401" s="1373"/>
      <c r="CN1401" s="1372" t="s">
        <v>4874</v>
      </c>
      <c r="CO1401" s="1372" t="s">
        <v>597</v>
      </c>
      <c r="CP1401" s="1372" t="s">
        <v>1906</v>
      </c>
      <c r="CQ1401" s="1372" t="s">
        <v>4875</v>
      </c>
      <c r="CR1401" s="1372" t="s">
        <v>4876</v>
      </c>
      <c r="CS1401" s="1372" t="s">
        <v>1908</v>
      </c>
      <c r="CT1401" s="1372" t="s">
        <v>4849</v>
      </c>
      <c r="CU1401" s="1372" t="s">
        <v>1910</v>
      </c>
      <c r="CV1401" s="1376" t="s">
        <v>1911</v>
      </c>
    </row>
    <row r="1402" spans="91:100">
      <c r="CM1402" s="1373"/>
      <c r="CN1402" s="1372" t="s">
        <v>4877</v>
      </c>
      <c r="CO1402" s="1372" t="s">
        <v>597</v>
      </c>
      <c r="CP1402" s="1372" t="s">
        <v>1906</v>
      </c>
      <c r="CQ1402" s="1372" t="s">
        <v>4878</v>
      </c>
      <c r="CR1402" s="1372" t="s">
        <v>4879</v>
      </c>
      <c r="CS1402" s="1372" t="s">
        <v>1908</v>
      </c>
      <c r="CT1402" s="1372" t="s">
        <v>4849</v>
      </c>
      <c r="CU1402" s="1372" t="s">
        <v>1910</v>
      </c>
      <c r="CV1402" s="1376" t="s">
        <v>1911</v>
      </c>
    </row>
    <row r="1403" spans="91:100">
      <c r="CM1403" s="1373"/>
      <c r="CN1403" s="1372" t="s">
        <v>4880</v>
      </c>
      <c r="CO1403" s="1372" t="s">
        <v>597</v>
      </c>
      <c r="CP1403" s="1372" t="s">
        <v>1906</v>
      </c>
      <c r="CQ1403" s="1372" t="s">
        <v>4881</v>
      </c>
      <c r="CR1403" s="1372" t="s">
        <v>4881</v>
      </c>
      <c r="CS1403" s="1372" t="s">
        <v>1908</v>
      </c>
      <c r="CT1403" s="1372" t="s">
        <v>4849</v>
      </c>
      <c r="CU1403" s="1372" t="s">
        <v>1910</v>
      </c>
      <c r="CV1403" s="1376" t="s">
        <v>1911</v>
      </c>
    </row>
    <row r="1404" spans="91:100">
      <c r="CM1404" s="1373"/>
      <c r="CN1404" s="1372" t="s">
        <v>4882</v>
      </c>
      <c r="CO1404" s="1372" t="s">
        <v>597</v>
      </c>
      <c r="CP1404" s="1372" t="s">
        <v>1906</v>
      </c>
      <c r="CQ1404" s="1372" t="s">
        <v>4883</v>
      </c>
      <c r="CR1404" s="1372" t="s">
        <v>4884</v>
      </c>
      <c r="CS1404" s="1372" t="s">
        <v>1908</v>
      </c>
      <c r="CT1404" s="1372" t="s">
        <v>4849</v>
      </c>
      <c r="CU1404" s="1372" t="s">
        <v>1910</v>
      </c>
      <c r="CV1404" s="1376" t="s">
        <v>1911</v>
      </c>
    </row>
    <row r="1405" spans="91:100">
      <c r="CM1405" s="1373"/>
      <c r="CN1405" s="1372" t="s">
        <v>4885</v>
      </c>
      <c r="CO1405" s="1372" t="s">
        <v>597</v>
      </c>
      <c r="CP1405" s="1372" t="s">
        <v>1906</v>
      </c>
      <c r="CQ1405" s="1372" t="s">
        <v>4886</v>
      </c>
      <c r="CR1405" s="1372" t="s">
        <v>4887</v>
      </c>
      <c r="CS1405" s="1372" t="s">
        <v>1908</v>
      </c>
      <c r="CT1405" s="1372" t="s">
        <v>4849</v>
      </c>
      <c r="CU1405" s="1372" t="s">
        <v>1910</v>
      </c>
      <c r="CV1405" s="1376" t="s">
        <v>1911</v>
      </c>
    </row>
    <row r="1406" spans="91:100">
      <c r="CM1406" s="1373"/>
      <c r="CN1406" s="1372" t="s">
        <v>4888</v>
      </c>
      <c r="CO1406" s="1372" t="s">
        <v>597</v>
      </c>
      <c r="CP1406" s="1372" t="s">
        <v>1906</v>
      </c>
      <c r="CQ1406" s="1372" t="s">
        <v>4889</v>
      </c>
      <c r="CR1406" s="1372" t="s">
        <v>4889</v>
      </c>
      <c r="CS1406" s="1372" t="s">
        <v>1908</v>
      </c>
      <c r="CT1406" s="1372" t="s">
        <v>4849</v>
      </c>
      <c r="CU1406" s="1372" t="s">
        <v>1910</v>
      </c>
      <c r="CV1406" s="1376" t="s">
        <v>1911</v>
      </c>
    </row>
    <row r="1407" spans="91:100">
      <c r="CM1407" s="1373"/>
      <c r="CN1407" s="1372" t="s">
        <v>4890</v>
      </c>
      <c r="CO1407" s="1372" t="s">
        <v>607</v>
      </c>
      <c r="CP1407" s="1372" t="s">
        <v>1906</v>
      </c>
      <c r="CQ1407" s="1372" t="s">
        <v>4891</v>
      </c>
      <c r="CR1407" s="1372" t="s">
        <v>4891</v>
      </c>
      <c r="CS1407" s="1372" t="s">
        <v>1908</v>
      </c>
      <c r="CT1407" s="1372" t="s">
        <v>4892</v>
      </c>
      <c r="CU1407" s="1372" t="s">
        <v>1910</v>
      </c>
      <c r="CV1407" s="1376" t="s">
        <v>1911</v>
      </c>
    </row>
    <row r="1408" spans="91:100">
      <c r="CM1408" s="1373"/>
      <c r="CN1408" s="1372" t="s">
        <v>4893</v>
      </c>
      <c r="CO1408" s="1372" t="s">
        <v>607</v>
      </c>
      <c r="CP1408" s="1372" t="s">
        <v>1906</v>
      </c>
      <c r="CQ1408" s="1372" t="s">
        <v>4894</v>
      </c>
      <c r="CR1408" s="1372" t="s">
        <v>4895</v>
      </c>
      <c r="CS1408" s="1372" t="s">
        <v>1908</v>
      </c>
      <c r="CT1408" s="1372" t="s">
        <v>4892</v>
      </c>
      <c r="CU1408" s="1372" t="s">
        <v>1910</v>
      </c>
      <c r="CV1408" s="1376" t="s">
        <v>1911</v>
      </c>
    </row>
    <row r="1409" spans="91:100">
      <c r="CM1409" s="1373"/>
      <c r="CN1409" s="1372" t="s">
        <v>4896</v>
      </c>
      <c r="CO1409" s="1372" t="s">
        <v>607</v>
      </c>
      <c r="CP1409" s="1372" t="s">
        <v>1906</v>
      </c>
      <c r="CQ1409" s="1372" t="s">
        <v>4897</v>
      </c>
      <c r="CR1409" s="1372" t="s">
        <v>4898</v>
      </c>
      <c r="CS1409" s="1372" t="s">
        <v>1908</v>
      </c>
      <c r="CT1409" s="1372" t="s">
        <v>4892</v>
      </c>
      <c r="CU1409" s="1372" t="s">
        <v>1910</v>
      </c>
      <c r="CV1409" s="1376" t="s">
        <v>1911</v>
      </c>
    </row>
    <row r="1410" spans="91:100">
      <c r="CM1410" s="1373"/>
      <c r="CN1410" s="1372" t="s">
        <v>4899</v>
      </c>
      <c r="CO1410" s="1372" t="s">
        <v>607</v>
      </c>
      <c r="CP1410" s="1372" t="s">
        <v>1906</v>
      </c>
      <c r="CQ1410" s="1372" t="s">
        <v>4900</v>
      </c>
      <c r="CR1410" s="1372" t="s">
        <v>4900</v>
      </c>
      <c r="CS1410" s="1372" t="s">
        <v>1908</v>
      </c>
      <c r="CT1410" s="1372" t="s">
        <v>4892</v>
      </c>
      <c r="CU1410" s="1372" t="s">
        <v>1910</v>
      </c>
      <c r="CV1410" s="1376" t="s">
        <v>1911</v>
      </c>
    </row>
    <row r="1411" spans="91:100">
      <c r="CM1411" s="1373"/>
      <c r="CN1411" s="1372" t="s">
        <v>4901</v>
      </c>
      <c r="CO1411" s="1372" t="s">
        <v>607</v>
      </c>
      <c r="CP1411" s="1372" t="s">
        <v>1906</v>
      </c>
      <c r="CQ1411" s="1372" t="s">
        <v>4902</v>
      </c>
      <c r="CR1411" s="1372" t="s">
        <v>4903</v>
      </c>
      <c r="CS1411" s="1372" t="s">
        <v>1908</v>
      </c>
      <c r="CT1411" s="1372" t="s">
        <v>4892</v>
      </c>
      <c r="CU1411" s="1372" t="s">
        <v>1910</v>
      </c>
      <c r="CV1411" s="1376" t="s">
        <v>1911</v>
      </c>
    </row>
    <row r="1412" spans="91:100">
      <c r="CM1412" s="1373"/>
      <c r="CN1412" s="1372" t="s">
        <v>4904</v>
      </c>
      <c r="CO1412" s="1372" t="s">
        <v>607</v>
      </c>
      <c r="CP1412" s="1372" t="s">
        <v>1906</v>
      </c>
      <c r="CQ1412" s="1372" t="s">
        <v>850</v>
      </c>
      <c r="CR1412" s="1372" t="s">
        <v>850</v>
      </c>
      <c r="CS1412" s="1372" t="s">
        <v>1908</v>
      </c>
      <c r="CT1412" s="1372" t="s">
        <v>4892</v>
      </c>
      <c r="CU1412" s="1372" t="s">
        <v>1910</v>
      </c>
      <c r="CV1412" s="1376" t="s">
        <v>1911</v>
      </c>
    </row>
    <row r="1413" spans="91:100">
      <c r="CM1413" s="1373"/>
      <c r="CN1413" s="1372" t="s">
        <v>4905</v>
      </c>
      <c r="CO1413" s="1372" t="s">
        <v>607</v>
      </c>
      <c r="CP1413" s="1372" t="s">
        <v>1906</v>
      </c>
      <c r="CQ1413" s="1372" t="s">
        <v>4906</v>
      </c>
      <c r="CR1413" s="1372" t="s">
        <v>4906</v>
      </c>
      <c r="CS1413" s="1372" t="s">
        <v>1908</v>
      </c>
      <c r="CT1413" s="1372" t="s">
        <v>4892</v>
      </c>
      <c r="CU1413" s="1372" t="s">
        <v>1910</v>
      </c>
      <c r="CV1413" s="1376" t="s">
        <v>1911</v>
      </c>
    </row>
    <row r="1414" spans="91:100">
      <c r="CM1414" s="1373"/>
      <c r="CN1414" s="1372" t="s">
        <v>4907</v>
      </c>
      <c r="CO1414" s="1372" t="s">
        <v>607</v>
      </c>
      <c r="CP1414" s="1372" t="s">
        <v>1906</v>
      </c>
      <c r="CQ1414" s="1372" t="s">
        <v>4908</v>
      </c>
      <c r="CR1414" s="1372" t="s">
        <v>4909</v>
      </c>
      <c r="CS1414" s="1372" t="s">
        <v>1908</v>
      </c>
      <c r="CT1414" s="1372" t="s">
        <v>4892</v>
      </c>
      <c r="CU1414" s="1372" t="s">
        <v>1910</v>
      </c>
      <c r="CV1414" s="1376" t="s">
        <v>1911</v>
      </c>
    </row>
    <row r="1415" spans="91:100">
      <c r="CM1415" s="1373"/>
      <c r="CN1415" s="1372" t="s">
        <v>4910</v>
      </c>
      <c r="CO1415" s="1372" t="s">
        <v>607</v>
      </c>
      <c r="CP1415" s="1372" t="s">
        <v>1906</v>
      </c>
      <c r="CQ1415" s="1372" t="s">
        <v>4911</v>
      </c>
      <c r="CR1415" s="1372" t="s">
        <v>4912</v>
      </c>
      <c r="CS1415" s="1372" t="s">
        <v>1908</v>
      </c>
      <c r="CT1415" s="1372" t="s">
        <v>4892</v>
      </c>
      <c r="CU1415" s="1372" t="s">
        <v>1910</v>
      </c>
      <c r="CV1415" s="1376" t="s">
        <v>1911</v>
      </c>
    </row>
    <row r="1416" spans="91:100">
      <c r="CM1416" s="1373"/>
      <c r="CN1416" s="1372" t="s">
        <v>4913</v>
      </c>
      <c r="CO1416" s="1372" t="s">
        <v>607</v>
      </c>
      <c r="CP1416" s="1372" t="s">
        <v>1906</v>
      </c>
      <c r="CQ1416" s="1372" t="s">
        <v>4914</v>
      </c>
      <c r="CR1416" s="1372" t="s">
        <v>4914</v>
      </c>
      <c r="CS1416" s="1372" t="s">
        <v>1908</v>
      </c>
      <c r="CT1416" s="1372" t="s">
        <v>4892</v>
      </c>
      <c r="CU1416" s="1372" t="s">
        <v>1910</v>
      </c>
      <c r="CV1416" s="1376" t="s">
        <v>1911</v>
      </c>
    </row>
    <row r="1417" spans="91:100">
      <c r="CM1417" s="1373"/>
      <c r="CN1417" s="1372" t="s">
        <v>4915</v>
      </c>
      <c r="CO1417" s="1372" t="s">
        <v>607</v>
      </c>
      <c r="CP1417" s="1372" t="s">
        <v>1906</v>
      </c>
      <c r="CQ1417" s="1372" t="s">
        <v>4916</v>
      </c>
      <c r="CR1417" s="1372" t="s">
        <v>4916</v>
      </c>
      <c r="CS1417" s="1372" t="s">
        <v>1908</v>
      </c>
      <c r="CT1417" s="1372" t="s">
        <v>4892</v>
      </c>
      <c r="CU1417" s="1372" t="s">
        <v>1910</v>
      </c>
      <c r="CV1417" s="1376" t="s">
        <v>1911</v>
      </c>
    </row>
    <row r="1418" spans="91:100">
      <c r="CM1418" s="1373"/>
      <c r="CN1418" s="1372" t="s">
        <v>4917</v>
      </c>
      <c r="CO1418" s="1372" t="s">
        <v>607</v>
      </c>
      <c r="CP1418" s="1372" t="s">
        <v>1906</v>
      </c>
      <c r="CQ1418" s="1372" t="s">
        <v>4918</v>
      </c>
      <c r="CR1418" s="1372" t="s">
        <v>4918</v>
      </c>
      <c r="CS1418" s="1372" t="s">
        <v>1908</v>
      </c>
      <c r="CT1418" s="1372" t="s">
        <v>4892</v>
      </c>
      <c r="CU1418" s="1372" t="s">
        <v>1910</v>
      </c>
      <c r="CV1418" s="1376" t="s">
        <v>1911</v>
      </c>
    </row>
    <row r="1419" spans="91:100">
      <c r="CM1419" s="1373"/>
      <c r="CN1419" s="1372" t="s">
        <v>4919</v>
      </c>
      <c r="CO1419" s="1372" t="s">
        <v>607</v>
      </c>
      <c r="CP1419" s="1372" t="s">
        <v>1906</v>
      </c>
      <c r="CQ1419" s="1372" t="s">
        <v>4920</v>
      </c>
      <c r="CR1419" s="1372" t="s">
        <v>4920</v>
      </c>
      <c r="CS1419" s="1372" t="s">
        <v>1908</v>
      </c>
      <c r="CT1419" s="1372" t="s">
        <v>4892</v>
      </c>
      <c r="CU1419" s="1372" t="s">
        <v>1910</v>
      </c>
      <c r="CV1419" s="1376" t="s">
        <v>1911</v>
      </c>
    </row>
    <row r="1420" spans="91:100">
      <c r="CM1420" s="1373"/>
      <c r="CN1420" s="1372" t="s">
        <v>4921</v>
      </c>
      <c r="CO1420" s="1372" t="s">
        <v>607</v>
      </c>
      <c r="CP1420" s="1372" t="s">
        <v>1906</v>
      </c>
      <c r="CQ1420" s="1372" t="s">
        <v>4922</v>
      </c>
      <c r="CR1420" s="1372" t="s">
        <v>851</v>
      </c>
      <c r="CS1420" s="1372" t="s">
        <v>1908</v>
      </c>
      <c r="CT1420" s="1372" t="s">
        <v>4892</v>
      </c>
      <c r="CU1420" s="1372" t="s">
        <v>1910</v>
      </c>
      <c r="CV1420" s="1376" t="s">
        <v>1911</v>
      </c>
    </row>
    <row r="1421" spans="91:100">
      <c r="CM1421" s="1373"/>
      <c r="CN1421" s="1372" t="s">
        <v>4923</v>
      </c>
      <c r="CO1421" s="1372" t="s">
        <v>607</v>
      </c>
      <c r="CP1421" s="1372" t="s">
        <v>1906</v>
      </c>
      <c r="CQ1421" s="1372" t="s">
        <v>852</v>
      </c>
      <c r="CR1421" s="1372" t="s">
        <v>852</v>
      </c>
      <c r="CS1421" s="1372" t="s">
        <v>1908</v>
      </c>
      <c r="CT1421" s="1372" t="s">
        <v>4892</v>
      </c>
      <c r="CU1421" s="1372" t="s">
        <v>1910</v>
      </c>
      <c r="CV1421" s="1376" t="s">
        <v>1911</v>
      </c>
    </row>
    <row r="1422" spans="91:100">
      <c r="CM1422" s="1373"/>
      <c r="CN1422" s="1372" t="s">
        <v>4924</v>
      </c>
      <c r="CO1422" s="1372" t="s">
        <v>607</v>
      </c>
      <c r="CP1422" s="1372" t="s">
        <v>1906</v>
      </c>
      <c r="CQ1422" s="1372" t="s">
        <v>4925</v>
      </c>
      <c r="CR1422" s="1372" t="s">
        <v>4925</v>
      </c>
      <c r="CS1422" s="1372" t="s">
        <v>1908</v>
      </c>
      <c r="CT1422" s="1372" t="s">
        <v>4892</v>
      </c>
      <c r="CU1422" s="1372" t="s">
        <v>1910</v>
      </c>
      <c r="CV1422" s="1376" t="s">
        <v>1911</v>
      </c>
    </row>
    <row r="1423" spans="91:100">
      <c r="CM1423" s="1373"/>
      <c r="CN1423" s="1372" t="s">
        <v>4926</v>
      </c>
      <c r="CO1423" s="1372" t="s">
        <v>607</v>
      </c>
      <c r="CP1423" s="1372" t="s">
        <v>1906</v>
      </c>
      <c r="CQ1423" s="1372" t="s">
        <v>4927</v>
      </c>
      <c r="CR1423" s="1372" t="s">
        <v>4927</v>
      </c>
      <c r="CS1423" s="1372" t="s">
        <v>1908</v>
      </c>
      <c r="CT1423" s="1372" t="s">
        <v>4892</v>
      </c>
      <c r="CU1423" s="1372" t="s">
        <v>1910</v>
      </c>
      <c r="CV1423" s="1376" t="s">
        <v>1911</v>
      </c>
    </row>
    <row r="1424" spans="91:100">
      <c r="CM1424" s="1373"/>
      <c r="CN1424" s="1372" t="s">
        <v>4928</v>
      </c>
      <c r="CO1424" s="1372" t="s">
        <v>607</v>
      </c>
      <c r="CP1424" s="1372" t="s">
        <v>1906</v>
      </c>
      <c r="CQ1424" s="1372" t="s">
        <v>4929</v>
      </c>
      <c r="CR1424" s="1372" t="s">
        <v>853</v>
      </c>
      <c r="CS1424" s="1372" t="s">
        <v>1908</v>
      </c>
      <c r="CT1424" s="1372" t="s">
        <v>4892</v>
      </c>
      <c r="CU1424" s="1372" t="s">
        <v>1910</v>
      </c>
      <c r="CV1424" s="1376" t="s">
        <v>1911</v>
      </c>
    </row>
    <row r="1425" spans="91:100">
      <c r="CM1425" s="1373"/>
      <c r="CN1425" s="1372" t="s">
        <v>4930</v>
      </c>
      <c r="CO1425" s="1372" t="s">
        <v>607</v>
      </c>
      <c r="CP1425" s="1372" t="s">
        <v>1906</v>
      </c>
      <c r="CQ1425" s="1372" t="s">
        <v>4931</v>
      </c>
      <c r="CR1425" s="1372" t="s">
        <v>4932</v>
      </c>
      <c r="CS1425" s="1372" t="s">
        <v>1908</v>
      </c>
      <c r="CT1425" s="1372" t="s">
        <v>4892</v>
      </c>
      <c r="CU1425" s="1372" t="s">
        <v>1910</v>
      </c>
      <c r="CV1425" s="1376" t="s">
        <v>1911</v>
      </c>
    </row>
    <row r="1426" spans="91:100">
      <c r="CM1426" s="1373"/>
      <c r="CN1426" s="1372" t="s">
        <v>4933</v>
      </c>
      <c r="CO1426" s="1372" t="s">
        <v>607</v>
      </c>
      <c r="CP1426" s="1372" t="s">
        <v>1906</v>
      </c>
      <c r="CQ1426" s="1372" t="s">
        <v>4934</v>
      </c>
      <c r="CR1426" s="1372" t="s">
        <v>4935</v>
      </c>
      <c r="CS1426" s="1372" t="s">
        <v>1908</v>
      </c>
      <c r="CT1426" s="1372" t="s">
        <v>4892</v>
      </c>
      <c r="CU1426" s="1372" t="s">
        <v>1910</v>
      </c>
      <c r="CV1426" s="1376" t="s">
        <v>1911</v>
      </c>
    </row>
    <row r="1427" spans="91:100">
      <c r="CM1427" s="1373"/>
      <c r="CN1427" s="1372" t="s">
        <v>4936</v>
      </c>
      <c r="CO1427" s="1372" t="s">
        <v>607</v>
      </c>
      <c r="CP1427" s="1372" t="s">
        <v>1906</v>
      </c>
      <c r="CQ1427" s="1372" t="s">
        <v>4937</v>
      </c>
      <c r="CR1427" s="1372" t="s">
        <v>4938</v>
      </c>
      <c r="CS1427" s="1372" t="s">
        <v>1908</v>
      </c>
      <c r="CT1427" s="1372" t="s">
        <v>4892</v>
      </c>
      <c r="CU1427" s="1372" t="s">
        <v>1910</v>
      </c>
      <c r="CV1427" s="1376" t="s">
        <v>1911</v>
      </c>
    </row>
    <row r="1428" spans="91:100">
      <c r="CM1428" s="1373"/>
      <c r="CN1428" s="1372" t="s">
        <v>4939</v>
      </c>
      <c r="CO1428" s="1372" t="s">
        <v>607</v>
      </c>
      <c r="CP1428" s="1372" t="s">
        <v>1906</v>
      </c>
      <c r="CQ1428" s="1372" t="s">
        <v>854</v>
      </c>
      <c r="CR1428" s="1372" t="s">
        <v>854</v>
      </c>
      <c r="CS1428" s="1372" t="s">
        <v>1908</v>
      </c>
      <c r="CT1428" s="1372" t="s">
        <v>4892</v>
      </c>
      <c r="CU1428" s="1372" t="s">
        <v>1910</v>
      </c>
      <c r="CV1428" s="1376" t="s">
        <v>1911</v>
      </c>
    </row>
    <row r="1429" spans="91:100">
      <c r="CM1429" s="1373"/>
      <c r="CN1429" s="1372" t="s">
        <v>4940</v>
      </c>
      <c r="CO1429" s="1372" t="s">
        <v>607</v>
      </c>
      <c r="CP1429" s="1372" t="s">
        <v>1906</v>
      </c>
      <c r="CQ1429" s="1372" t="s">
        <v>855</v>
      </c>
      <c r="CR1429" s="1372" t="s">
        <v>855</v>
      </c>
      <c r="CS1429" s="1372" t="s">
        <v>1908</v>
      </c>
      <c r="CT1429" s="1372" t="s">
        <v>4892</v>
      </c>
      <c r="CU1429" s="1372" t="s">
        <v>1910</v>
      </c>
      <c r="CV1429" s="1376" t="s">
        <v>1911</v>
      </c>
    </row>
    <row r="1430" spans="91:100">
      <c r="CM1430" s="1373"/>
      <c r="CN1430" s="1372" t="s">
        <v>4941</v>
      </c>
      <c r="CO1430" s="1372" t="s">
        <v>607</v>
      </c>
      <c r="CP1430" s="1372" t="s">
        <v>1906</v>
      </c>
      <c r="CQ1430" s="1372" t="s">
        <v>856</v>
      </c>
      <c r="CR1430" s="1372" t="s">
        <v>856</v>
      </c>
      <c r="CS1430" s="1372" t="s">
        <v>1908</v>
      </c>
      <c r="CT1430" s="1372" t="s">
        <v>4892</v>
      </c>
      <c r="CU1430" s="1372" t="s">
        <v>1910</v>
      </c>
      <c r="CV1430" s="1376" t="s">
        <v>1911</v>
      </c>
    </row>
    <row r="1431" spans="91:100">
      <c r="CM1431" s="1373"/>
      <c r="CN1431" s="1372" t="s">
        <v>4942</v>
      </c>
      <c r="CO1431" s="1372" t="s">
        <v>607</v>
      </c>
      <c r="CP1431" s="1372" t="s">
        <v>1906</v>
      </c>
      <c r="CQ1431" s="1372" t="s">
        <v>857</v>
      </c>
      <c r="CR1431" s="1372" t="s">
        <v>857</v>
      </c>
      <c r="CS1431" s="1372" t="s">
        <v>1980</v>
      </c>
      <c r="CT1431" s="1372" t="s">
        <v>1981</v>
      </c>
      <c r="CU1431" s="1372" t="s">
        <v>1910</v>
      </c>
      <c r="CV1431" s="1376" t="s">
        <v>1982</v>
      </c>
    </row>
    <row r="1432" spans="91:100">
      <c r="CM1432" s="1373"/>
      <c r="CN1432" s="1372" t="s">
        <v>4943</v>
      </c>
      <c r="CO1432" s="1372" t="s">
        <v>607</v>
      </c>
      <c r="CP1432" s="1372" t="s">
        <v>1906</v>
      </c>
      <c r="CQ1432" s="1372" t="s">
        <v>4944</v>
      </c>
      <c r="CR1432" s="1372" t="s">
        <v>4944</v>
      </c>
      <c r="CS1432" s="1372" t="s">
        <v>1980</v>
      </c>
      <c r="CT1432" s="1372" t="s">
        <v>1981</v>
      </c>
      <c r="CU1432" s="1372" t="s">
        <v>1910</v>
      </c>
      <c r="CV1432" s="1376" t="s">
        <v>1982</v>
      </c>
    </row>
    <row r="1433" spans="91:100">
      <c r="CM1433" s="1373"/>
      <c r="CN1433" s="1372" t="s">
        <v>4945</v>
      </c>
      <c r="CO1433" s="1372" t="s">
        <v>607</v>
      </c>
      <c r="CP1433" s="1372" t="s">
        <v>1906</v>
      </c>
      <c r="CQ1433" s="1372" t="s">
        <v>4946</v>
      </c>
      <c r="CR1433" s="1372" t="s">
        <v>4946</v>
      </c>
      <c r="CS1433" s="1372" t="s">
        <v>1980</v>
      </c>
      <c r="CT1433" s="1372" t="s">
        <v>1981</v>
      </c>
      <c r="CU1433" s="1372" t="s">
        <v>1910</v>
      </c>
      <c r="CV1433" s="1376" t="s">
        <v>1982</v>
      </c>
    </row>
    <row r="1434" spans="91:100">
      <c r="CM1434" s="1373"/>
      <c r="CN1434" s="1372" t="s">
        <v>4947</v>
      </c>
      <c r="CO1434" s="1372" t="s">
        <v>607</v>
      </c>
      <c r="CP1434" s="1372" t="s">
        <v>1906</v>
      </c>
      <c r="CQ1434" s="1372" t="s">
        <v>858</v>
      </c>
      <c r="CR1434" s="1372" t="s">
        <v>858</v>
      </c>
      <c r="CS1434" s="1372" t="s">
        <v>1908</v>
      </c>
      <c r="CT1434" s="1372" t="s">
        <v>4892</v>
      </c>
      <c r="CU1434" s="1372" t="s">
        <v>1910</v>
      </c>
      <c r="CV1434" s="1376" t="s">
        <v>1911</v>
      </c>
    </row>
    <row r="1435" spans="91:100">
      <c r="CM1435" s="1373"/>
      <c r="CN1435" s="1372" t="s">
        <v>4948</v>
      </c>
      <c r="CO1435" s="1372" t="s">
        <v>607</v>
      </c>
      <c r="CP1435" s="1372" t="s">
        <v>1906</v>
      </c>
      <c r="CQ1435" s="1372" t="s">
        <v>4949</v>
      </c>
      <c r="CR1435" s="1372" t="s">
        <v>4949</v>
      </c>
      <c r="CS1435" s="1372" t="s">
        <v>1980</v>
      </c>
      <c r="CT1435" s="1372" t="s">
        <v>1981</v>
      </c>
      <c r="CU1435" s="1372" t="s">
        <v>1910</v>
      </c>
      <c r="CV1435" s="1376" t="s">
        <v>1982</v>
      </c>
    </row>
    <row r="1436" spans="91:100">
      <c r="CM1436" s="1373"/>
      <c r="CN1436" s="1372" t="s">
        <v>4950</v>
      </c>
      <c r="CO1436" s="1372" t="s">
        <v>607</v>
      </c>
      <c r="CP1436" s="1372" t="s">
        <v>1906</v>
      </c>
      <c r="CQ1436" s="1372" t="s">
        <v>859</v>
      </c>
      <c r="CR1436" s="1372" t="s">
        <v>859</v>
      </c>
      <c r="CS1436" s="1372" t="s">
        <v>1980</v>
      </c>
      <c r="CT1436" s="1372" t="s">
        <v>1981</v>
      </c>
      <c r="CU1436" s="1372" t="s">
        <v>1910</v>
      </c>
      <c r="CV1436" s="1376" t="s">
        <v>1982</v>
      </c>
    </row>
    <row r="1437" spans="91:100">
      <c r="CM1437" s="1373"/>
      <c r="CN1437" s="1372" t="s">
        <v>4951</v>
      </c>
      <c r="CO1437" s="1372" t="s">
        <v>607</v>
      </c>
      <c r="CP1437" s="1372" t="s">
        <v>1906</v>
      </c>
      <c r="CQ1437" s="1372" t="s">
        <v>4952</v>
      </c>
      <c r="CR1437" s="1372" t="s">
        <v>4952</v>
      </c>
      <c r="CS1437" s="1372" t="s">
        <v>1980</v>
      </c>
      <c r="CT1437" s="1372" t="s">
        <v>1981</v>
      </c>
      <c r="CU1437" s="1372" t="s">
        <v>1910</v>
      </c>
      <c r="CV1437" s="1376" t="s">
        <v>1982</v>
      </c>
    </row>
    <row r="1438" spans="91:100">
      <c r="CM1438" s="1373"/>
      <c r="CN1438" s="1372" t="s">
        <v>4953</v>
      </c>
      <c r="CO1438" s="1372" t="s">
        <v>607</v>
      </c>
      <c r="CP1438" s="1372" t="s">
        <v>1906</v>
      </c>
      <c r="CQ1438" s="1372" t="s">
        <v>860</v>
      </c>
      <c r="CR1438" s="1372" t="s">
        <v>860</v>
      </c>
      <c r="CS1438" s="1372" t="s">
        <v>1908</v>
      </c>
      <c r="CT1438" s="1372" t="s">
        <v>4892</v>
      </c>
      <c r="CU1438" s="1372" t="s">
        <v>1910</v>
      </c>
      <c r="CV1438" s="1376" t="s">
        <v>1911</v>
      </c>
    </row>
    <row r="1439" spans="91:100">
      <c r="CM1439" s="1373"/>
      <c r="CN1439" s="1372" t="s">
        <v>4954</v>
      </c>
      <c r="CO1439" s="1372" t="s">
        <v>607</v>
      </c>
      <c r="CP1439" s="1372" t="s">
        <v>1906</v>
      </c>
      <c r="CQ1439" s="1372" t="s">
        <v>861</v>
      </c>
      <c r="CR1439" s="1372" t="s">
        <v>861</v>
      </c>
      <c r="CS1439" s="1372" t="s">
        <v>1908</v>
      </c>
      <c r="CT1439" s="1372" t="s">
        <v>4892</v>
      </c>
      <c r="CU1439" s="1372" t="s">
        <v>1910</v>
      </c>
      <c r="CV1439" s="1376" t="s">
        <v>1911</v>
      </c>
    </row>
    <row r="1440" spans="91:100">
      <c r="CM1440" s="1373"/>
      <c r="CN1440" s="1372" t="s">
        <v>4955</v>
      </c>
      <c r="CO1440" s="1372" t="s">
        <v>607</v>
      </c>
      <c r="CP1440" s="1372" t="s">
        <v>1906</v>
      </c>
      <c r="CQ1440" s="1372" t="s">
        <v>4956</v>
      </c>
      <c r="CR1440" s="1372" t="s">
        <v>4956</v>
      </c>
      <c r="CS1440" s="1372" t="s">
        <v>1908</v>
      </c>
      <c r="CT1440" s="1372" t="s">
        <v>4892</v>
      </c>
      <c r="CU1440" s="1372" t="s">
        <v>1910</v>
      </c>
      <c r="CV1440" s="1376" t="s">
        <v>1911</v>
      </c>
    </row>
    <row r="1441" spans="91:100">
      <c r="CM1441" s="1373"/>
      <c r="CN1441" s="1372" t="s">
        <v>4957</v>
      </c>
      <c r="CO1441" s="1372" t="s">
        <v>607</v>
      </c>
      <c r="CP1441" s="1372" t="s">
        <v>1906</v>
      </c>
      <c r="CQ1441" s="1372" t="s">
        <v>862</v>
      </c>
      <c r="CR1441" s="1372" t="s">
        <v>862</v>
      </c>
      <c r="CS1441" s="1372" t="s">
        <v>1908</v>
      </c>
      <c r="CT1441" s="1372" t="s">
        <v>4892</v>
      </c>
      <c r="CU1441" s="1372" t="s">
        <v>1910</v>
      </c>
      <c r="CV1441" s="1376" t="s">
        <v>1911</v>
      </c>
    </row>
    <row r="1442" spans="91:100">
      <c r="CM1442" s="1373"/>
      <c r="CN1442" s="1372" t="s">
        <v>4958</v>
      </c>
      <c r="CO1442" s="1372" t="s">
        <v>607</v>
      </c>
      <c r="CP1442" s="1372" t="s">
        <v>1906</v>
      </c>
      <c r="CQ1442" s="1372" t="s">
        <v>4959</v>
      </c>
      <c r="CR1442" s="1372" t="s">
        <v>4960</v>
      </c>
      <c r="CS1442" s="1372" t="s">
        <v>1908</v>
      </c>
      <c r="CT1442" s="1372" t="s">
        <v>4892</v>
      </c>
      <c r="CU1442" s="1372" t="s">
        <v>1910</v>
      </c>
      <c r="CV1442" s="1376" t="s">
        <v>1911</v>
      </c>
    </row>
    <row r="1443" spans="91:100">
      <c r="CM1443" s="1373"/>
      <c r="CN1443" s="1372" t="s">
        <v>4961</v>
      </c>
      <c r="CO1443" s="1372" t="s">
        <v>607</v>
      </c>
      <c r="CP1443" s="1372" t="s">
        <v>1906</v>
      </c>
      <c r="CQ1443" s="1372" t="s">
        <v>4962</v>
      </c>
      <c r="CR1443" s="1372" t="s">
        <v>4962</v>
      </c>
      <c r="CS1443" s="1372" t="s">
        <v>1908</v>
      </c>
      <c r="CT1443" s="1372" t="s">
        <v>4892</v>
      </c>
      <c r="CU1443" s="1372" t="s">
        <v>1910</v>
      </c>
      <c r="CV1443" s="1376" t="s">
        <v>1911</v>
      </c>
    </row>
    <row r="1444" spans="91:100">
      <c r="CM1444" s="1373"/>
      <c r="CN1444" s="1372" t="s">
        <v>4963</v>
      </c>
      <c r="CO1444" s="1372" t="s">
        <v>607</v>
      </c>
      <c r="CP1444" s="1372" t="s">
        <v>1906</v>
      </c>
      <c r="CQ1444" s="1372" t="s">
        <v>4964</v>
      </c>
      <c r="CR1444" s="1372" t="s">
        <v>4964</v>
      </c>
      <c r="CS1444" s="1372" t="s">
        <v>1908</v>
      </c>
      <c r="CT1444" s="1372" t="s">
        <v>4892</v>
      </c>
      <c r="CU1444" s="1372" t="s">
        <v>1910</v>
      </c>
      <c r="CV1444" s="1376" t="s">
        <v>1911</v>
      </c>
    </row>
    <row r="1445" spans="91:100">
      <c r="CM1445" s="1373"/>
      <c r="CN1445" s="1372" t="s">
        <v>4965</v>
      </c>
      <c r="CO1445" s="1372" t="s">
        <v>607</v>
      </c>
      <c r="CP1445" s="1372" t="s">
        <v>2350</v>
      </c>
      <c r="CQ1445" s="1372" t="s">
        <v>4966</v>
      </c>
      <c r="CR1445" s="1372" t="s">
        <v>4967</v>
      </c>
      <c r="CS1445" s="1372" t="s">
        <v>1908</v>
      </c>
      <c r="CT1445" s="1372" t="s">
        <v>4968</v>
      </c>
      <c r="CU1445" s="1372" t="s">
        <v>1910</v>
      </c>
      <c r="CV1445" s="1376" t="s">
        <v>1911</v>
      </c>
    </row>
    <row r="1446" spans="91:100">
      <c r="CM1446" s="1373"/>
      <c r="CN1446" s="1372" t="s">
        <v>4969</v>
      </c>
      <c r="CO1446" s="1372" t="s">
        <v>607</v>
      </c>
      <c r="CP1446" s="1372" t="s">
        <v>2350</v>
      </c>
      <c r="CQ1446" s="1372" t="s">
        <v>4970</v>
      </c>
      <c r="CR1446" s="1372" t="s">
        <v>4971</v>
      </c>
      <c r="CS1446" s="1372" t="s">
        <v>1908</v>
      </c>
      <c r="CT1446" s="1372" t="s">
        <v>4968</v>
      </c>
      <c r="CU1446" s="1372" t="s">
        <v>1910</v>
      </c>
      <c r="CV1446" s="1376" t="s">
        <v>1911</v>
      </c>
    </row>
    <row r="1447" spans="91:100">
      <c r="CM1447" s="1373"/>
      <c r="CN1447" s="1372" t="s">
        <v>4972</v>
      </c>
      <c r="CO1447" s="1372" t="s">
        <v>607</v>
      </c>
      <c r="CP1447" s="1372" t="s">
        <v>2439</v>
      </c>
      <c r="CQ1447" s="1372" t="s">
        <v>4973</v>
      </c>
      <c r="CR1447" s="1372" t="s">
        <v>4973</v>
      </c>
      <c r="CS1447" s="1372" t="s">
        <v>1908</v>
      </c>
      <c r="CT1447" s="1372" t="s">
        <v>4827</v>
      </c>
      <c r="CU1447" s="1372" t="s">
        <v>1910</v>
      </c>
      <c r="CV1447" s="1376" t="s">
        <v>1911</v>
      </c>
    </row>
    <row r="1448" spans="91:100">
      <c r="CM1448" s="1373"/>
      <c r="CN1448" s="1372" t="s">
        <v>4974</v>
      </c>
      <c r="CO1448" s="1372" t="s">
        <v>607</v>
      </c>
      <c r="CP1448" s="1372" t="s">
        <v>2439</v>
      </c>
      <c r="CQ1448" s="1372" t="s">
        <v>4975</v>
      </c>
      <c r="CR1448" s="1372" t="s">
        <v>4975</v>
      </c>
      <c r="CS1448" s="1372" t="s">
        <v>1908</v>
      </c>
      <c r="CT1448" s="1372" t="s">
        <v>4827</v>
      </c>
      <c r="CU1448" s="1372" t="s">
        <v>1910</v>
      </c>
      <c r="CV1448" s="1376" t="s">
        <v>1911</v>
      </c>
    </row>
    <row r="1449" spans="91:100">
      <c r="CM1449" s="1373"/>
      <c r="CN1449" s="1372" t="s">
        <v>4976</v>
      </c>
      <c r="CO1449" s="1372" t="s">
        <v>607</v>
      </c>
      <c r="CP1449" s="1372" t="s">
        <v>2439</v>
      </c>
      <c r="CQ1449" s="1372" t="s">
        <v>4977</v>
      </c>
      <c r="CR1449" s="1372" t="s">
        <v>4977</v>
      </c>
      <c r="CS1449" s="1372" t="s">
        <v>1908</v>
      </c>
      <c r="CT1449" s="1372" t="s">
        <v>4827</v>
      </c>
      <c r="CU1449" s="1372" t="s">
        <v>1910</v>
      </c>
      <c r="CV1449" s="1376" t="s">
        <v>1911</v>
      </c>
    </row>
    <row r="1450" spans="91:100">
      <c r="CM1450" s="1373"/>
      <c r="CN1450" s="1372" t="s">
        <v>4978</v>
      </c>
      <c r="CO1450" s="1372" t="s">
        <v>607</v>
      </c>
      <c r="CP1450" s="1372" t="s">
        <v>2439</v>
      </c>
      <c r="CQ1450" s="1372" t="s">
        <v>2458</v>
      </c>
      <c r="CR1450" s="1372" t="s">
        <v>2458</v>
      </c>
      <c r="CS1450" s="1372" t="s">
        <v>1908</v>
      </c>
      <c r="CT1450" s="1372" t="s">
        <v>4827</v>
      </c>
      <c r="CU1450" s="1372" t="s">
        <v>1910</v>
      </c>
      <c r="CV1450" s="1376" t="s">
        <v>1911</v>
      </c>
    </row>
    <row r="1451" spans="91:100">
      <c r="CM1451" s="1373"/>
      <c r="CN1451" s="1372" t="s">
        <v>4979</v>
      </c>
      <c r="CO1451" s="1372" t="s">
        <v>607</v>
      </c>
      <c r="CP1451" s="1372" t="s">
        <v>2439</v>
      </c>
      <c r="CQ1451" s="1372" t="s">
        <v>4980</v>
      </c>
      <c r="CR1451" s="1372" t="s">
        <v>4981</v>
      </c>
      <c r="CS1451" s="1372" t="s">
        <v>1908</v>
      </c>
      <c r="CT1451" s="1372" t="s">
        <v>4827</v>
      </c>
      <c r="CU1451" s="1372" t="s">
        <v>1910</v>
      </c>
      <c r="CV1451" s="1376" t="s">
        <v>1911</v>
      </c>
    </row>
    <row r="1452" spans="91:100">
      <c r="CM1452" s="1373"/>
      <c r="CN1452" s="1372" t="s">
        <v>4982</v>
      </c>
      <c r="CO1452" s="1372" t="s">
        <v>607</v>
      </c>
      <c r="CP1452" s="1372" t="s">
        <v>2439</v>
      </c>
      <c r="CQ1452" s="1372" t="s">
        <v>4983</v>
      </c>
      <c r="CR1452" s="1372" t="s">
        <v>4983</v>
      </c>
      <c r="CS1452" s="1372" t="s">
        <v>1908</v>
      </c>
      <c r="CT1452" s="1372" t="s">
        <v>4827</v>
      </c>
      <c r="CU1452" s="1372" t="s">
        <v>1910</v>
      </c>
      <c r="CV1452" s="1376" t="s">
        <v>1911</v>
      </c>
    </row>
    <row r="1453" spans="91:100">
      <c r="CM1453" s="1373"/>
      <c r="CN1453" s="1372" t="s">
        <v>4984</v>
      </c>
      <c r="CO1453" s="1372" t="s">
        <v>607</v>
      </c>
      <c r="CP1453" s="1372" t="s">
        <v>2439</v>
      </c>
      <c r="CQ1453" s="1372" t="s">
        <v>4985</v>
      </c>
      <c r="CR1453" s="1372" t="s">
        <v>4986</v>
      </c>
      <c r="CS1453" s="1372" t="s">
        <v>1908</v>
      </c>
      <c r="CT1453" s="1372" t="s">
        <v>4827</v>
      </c>
      <c r="CU1453" s="1372" t="s">
        <v>1910</v>
      </c>
      <c r="CV1453" s="1376" t="s">
        <v>1911</v>
      </c>
    </row>
    <row r="1454" spans="91:100">
      <c r="CM1454" s="1373"/>
      <c r="CN1454" s="1372" t="s">
        <v>4987</v>
      </c>
      <c r="CO1454" s="1372" t="s">
        <v>607</v>
      </c>
      <c r="CP1454" s="1372" t="s">
        <v>2439</v>
      </c>
      <c r="CQ1454" s="1372" t="s">
        <v>4988</v>
      </c>
      <c r="CR1454" s="1372" t="s">
        <v>4988</v>
      </c>
      <c r="CS1454" s="1372" t="s">
        <v>1908</v>
      </c>
      <c r="CT1454" s="1372" t="s">
        <v>4827</v>
      </c>
      <c r="CU1454" s="1372" t="s">
        <v>1910</v>
      </c>
      <c r="CV1454" s="1376" t="s">
        <v>1911</v>
      </c>
    </row>
    <row r="1455" spans="91:100">
      <c r="CM1455" s="1373"/>
      <c r="CN1455" s="1372" t="s">
        <v>4989</v>
      </c>
      <c r="CO1455" s="1372" t="s">
        <v>607</v>
      </c>
      <c r="CP1455" s="1372" t="s">
        <v>2439</v>
      </c>
      <c r="CQ1455" s="1372" t="s">
        <v>4990</v>
      </c>
      <c r="CR1455" s="1372" t="s">
        <v>4990</v>
      </c>
      <c r="CS1455" s="1372" t="s">
        <v>1908</v>
      </c>
      <c r="CT1455" s="1372" t="s">
        <v>4827</v>
      </c>
      <c r="CU1455" s="1372" t="s">
        <v>1910</v>
      </c>
      <c r="CV1455" s="1376" t="s">
        <v>1911</v>
      </c>
    </row>
    <row r="1456" spans="91:100">
      <c r="CM1456" s="1373"/>
      <c r="CN1456" s="1372" t="s">
        <v>4991</v>
      </c>
      <c r="CO1456" s="1372" t="s">
        <v>607</v>
      </c>
      <c r="CP1456" s="1372" t="s">
        <v>2439</v>
      </c>
      <c r="CQ1456" s="1372" t="s">
        <v>4992</v>
      </c>
      <c r="CR1456" s="1372" t="s">
        <v>4992</v>
      </c>
      <c r="CS1456" s="1372" t="s">
        <v>1908</v>
      </c>
      <c r="CT1456" s="1372" t="s">
        <v>4827</v>
      </c>
      <c r="CU1456" s="1372" t="s">
        <v>1910</v>
      </c>
      <c r="CV1456" s="1376" t="s">
        <v>1911</v>
      </c>
    </row>
    <row r="1457" spans="91:100">
      <c r="CM1457" s="1373"/>
      <c r="CN1457" s="1372" t="s">
        <v>4993</v>
      </c>
      <c r="CO1457" s="1372" t="s">
        <v>607</v>
      </c>
      <c r="CP1457" s="1372" t="s">
        <v>2439</v>
      </c>
      <c r="CQ1457" s="1372" t="s">
        <v>4994</v>
      </c>
      <c r="CR1457" s="1372" t="s">
        <v>4994</v>
      </c>
      <c r="CS1457" s="1372" t="s">
        <v>1908</v>
      </c>
      <c r="CT1457" s="1372" t="s">
        <v>4827</v>
      </c>
      <c r="CU1457" s="1372" t="s">
        <v>1910</v>
      </c>
      <c r="CV1457" s="1376" t="s">
        <v>1911</v>
      </c>
    </row>
    <row r="1458" spans="91:100">
      <c r="CM1458" s="1373"/>
      <c r="CN1458" s="1372" t="s">
        <v>4995</v>
      </c>
      <c r="CO1458" s="1372" t="s">
        <v>606</v>
      </c>
      <c r="CP1458" s="1372" t="s">
        <v>1906</v>
      </c>
      <c r="CQ1458" s="1372" t="s">
        <v>4996</v>
      </c>
      <c r="CR1458" s="1372" t="s">
        <v>4996</v>
      </c>
      <c r="CS1458" s="1372" t="s">
        <v>4997</v>
      </c>
      <c r="CT1458" s="1372" t="s">
        <v>4998</v>
      </c>
      <c r="CU1458" s="1372" t="s">
        <v>4999</v>
      </c>
      <c r="CV1458" s="1376" t="s">
        <v>5000</v>
      </c>
    </row>
    <row r="1459" spans="91:100">
      <c r="CM1459" s="1373"/>
      <c r="CN1459" s="1372" t="s">
        <v>5001</v>
      </c>
      <c r="CO1459" s="1372" t="s">
        <v>606</v>
      </c>
      <c r="CP1459" s="1372" t="s">
        <v>1906</v>
      </c>
      <c r="CQ1459" s="1372" t="s">
        <v>5002</v>
      </c>
      <c r="CR1459" s="1372" t="s">
        <v>5002</v>
      </c>
      <c r="CS1459" s="1372" t="s">
        <v>4997</v>
      </c>
      <c r="CT1459" s="1372" t="s">
        <v>4998</v>
      </c>
      <c r="CU1459" s="1372" t="s">
        <v>4999</v>
      </c>
      <c r="CV1459" s="1376" t="s">
        <v>5000</v>
      </c>
    </row>
    <row r="1460" spans="91:100">
      <c r="CM1460" s="1373"/>
      <c r="CN1460" s="1372" t="s">
        <v>5003</v>
      </c>
      <c r="CO1460" s="1372" t="s">
        <v>606</v>
      </c>
      <c r="CP1460" s="1372" t="s">
        <v>1906</v>
      </c>
      <c r="CQ1460" s="1372" t="s">
        <v>5004</v>
      </c>
      <c r="CR1460" s="1372" t="s">
        <v>5004</v>
      </c>
      <c r="CS1460" s="1372" t="s">
        <v>4997</v>
      </c>
      <c r="CT1460" s="1372" t="s">
        <v>4998</v>
      </c>
      <c r="CU1460" s="1372" t="s">
        <v>4999</v>
      </c>
      <c r="CV1460" s="1376" t="s">
        <v>5000</v>
      </c>
    </row>
    <row r="1461" spans="91:100">
      <c r="CM1461" s="1373"/>
      <c r="CN1461" s="1372" t="s">
        <v>5005</v>
      </c>
      <c r="CO1461" s="1372" t="s">
        <v>606</v>
      </c>
      <c r="CP1461" s="1372" t="s">
        <v>1906</v>
      </c>
      <c r="CQ1461" s="1372" t="s">
        <v>5006</v>
      </c>
      <c r="CR1461" s="1372" t="s">
        <v>5006</v>
      </c>
      <c r="CS1461" s="1372" t="s">
        <v>4997</v>
      </c>
      <c r="CT1461" s="1372" t="s">
        <v>4998</v>
      </c>
      <c r="CU1461" s="1372" t="s">
        <v>4999</v>
      </c>
      <c r="CV1461" s="1376" t="s">
        <v>5000</v>
      </c>
    </row>
    <row r="1462" spans="91:100">
      <c r="CM1462" s="1373"/>
      <c r="CN1462" s="1372" t="s">
        <v>5007</v>
      </c>
      <c r="CO1462" s="1372" t="s">
        <v>606</v>
      </c>
      <c r="CP1462" s="1372" t="s">
        <v>1906</v>
      </c>
      <c r="CQ1462" s="1372" t="s">
        <v>5008</v>
      </c>
      <c r="CR1462" s="1372" t="s">
        <v>5008</v>
      </c>
      <c r="CS1462" s="1372" t="s">
        <v>4997</v>
      </c>
      <c r="CT1462" s="1372" t="s">
        <v>4998</v>
      </c>
      <c r="CU1462" s="1372" t="s">
        <v>4999</v>
      </c>
      <c r="CV1462" s="1376" t="s">
        <v>5000</v>
      </c>
    </row>
    <row r="1463" spans="91:100">
      <c r="CM1463" s="1373"/>
      <c r="CN1463" s="1372" t="s">
        <v>5009</v>
      </c>
      <c r="CO1463" s="1372" t="s">
        <v>606</v>
      </c>
      <c r="CP1463" s="1372" t="s">
        <v>1906</v>
      </c>
      <c r="CQ1463" s="1372" t="s">
        <v>5010</v>
      </c>
      <c r="CR1463" s="1372" t="s">
        <v>5010</v>
      </c>
      <c r="CS1463" s="1372" t="s">
        <v>4997</v>
      </c>
      <c r="CT1463" s="1372" t="s">
        <v>4998</v>
      </c>
      <c r="CU1463" s="1372" t="s">
        <v>4999</v>
      </c>
      <c r="CV1463" s="1376" t="s">
        <v>5000</v>
      </c>
    </row>
    <row r="1464" spans="91:100">
      <c r="CM1464" s="1373"/>
      <c r="CN1464" s="1372" t="s">
        <v>5011</v>
      </c>
      <c r="CO1464" s="1372" t="s">
        <v>606</v>
      </c>
      <c r="CP1464" s="1372" t="s">
        <v>1906</v>
      </c>
      <c r="CQ1464" s="1372" t="s">
        <v>767</v>
      </c>
      <c r="CR1464" s="1372" t="s">
        <v>767</v>
      </c>
      <c r="CS1464" s="1372" t="s">
        <v>1908</v>
      </c>
      <c r="CT1464" s="1372" t="s">
        <v>5012</v>
      </c>
      <c r="CU1464" s="1372" t="s">
        <v>1910</v>
      </c>
      <c r="CV1464" s="1376" t="s">
        <v>1911</v>
      </c>
    </row>
    <row r="1465" spans="91:100">
      <c r="CM1465" s="1373"/>
      <c r="CN1465" s="1372" t="s">
        <v>5013</v>
      </c>
      <c r="CO1465" s="1372" t="s">
        <v>606</v>
      </c>
      <c r="CP1465" s="1372" t="s">
        <v>1906</v>
      </c>
      <c r="CQ1465" s="1372" t="s">
        <v>5014</v>
      </c>
      <c r="CR1465" s="1372" t="s">
        <v>5014</v>
      </c>
      <c r="CS1465" s="1372" t="s">
        <v>4997</v>
      </c>
      <c r="CT1465" s="1372" t="s">
        <v>4998</v>
      </c>
      <c r="CU1465" s="1372" t="s">
        <v>4999</v>
      </c>
      <c r="CV1465" s="1376" t="s">
        <v>5000</v>
      </c>
    </row>
    <row r="1466" spans="91:100">
      <c r="CM1466" s="1373"/>
      <c r="CN1466" s="1372" t="s">
        <v>5015</v>
      </c>
      <c r="CO1466" s="1372" t="s">
        <v>606</v>
      </c>
      <c r="CP1466" s="1372" t="s">
        <v>1906</v>
      </c>
      <c r="CQ1466" s="1372" t="s">
        <v>5016</v>
      </c>
      <c r="CR1466" s="1372" t="s">
        <v>5016</v>
      </c>
      <c r="CS1466" s="1372" t="s">
        <v>1980</v>
      </c>
      <c r="CT1466" s="1372" t="s">
        <v>1981</v>
      </c>
      <c r="CU1466" s="1372" t="s">
        <v>1910</v>
      </c>
      <c r="CV1466" s="1376" t="s">
        <v>1982</v>
      </c>
    </row>
    <row r="1467" spans="91:100">
      <c r="CM1467" s="1373"/>
      <c r="CN1467" s="1372" t="s">
        <v>5017</v>
      </c>
      <c r="CO1467" s="1372" t="s">
        <v>606</v>
      </c>
      <c r="CP1467" s="1372" t="s">
        <v>1906</v>
      </c>
      <c r="CQ1467" s="1372" t="s">
        <v>5018</v>
      </c>
      <c r="CR1467" s="1372" t="s">
        <v>5018</v>
      </c>
      <c r="CS1467" s="1372" t="s">
        <v>4997</v>
      </c>
      <c r="CT1467" s="1372" t="s">
        <v>4998</v>
      </c>
      <c r="CU1467" s="1372" t="s">
        <v>4999</v>
      </c>
      <c r="CV1467" s="1376" t="s">
        <v>5000</v>
      </c>
    </row>
    <row r="1468" spans="91:100">
      <c r="CM1468" s="1373"/>
      <c r="CN1468" s="1372" t="s">
        <v>5019</v>
      </c>
      <c r="CO1468" s="1372" t="s">
        <v>606</v>
      </c>
      <c r="CP1468" s="1372" t="s">
        <v>1906</v>
      </c>
      <c r="CQ1468" s="1372" t="s">
        <v>5020</v>
      </c>
      <c r="CR1468" s="1372" t="s">
        <v>5020</v>
      </c>
      <c r="CS1468" s="1372" t="s">
        <v>1908</v>
      </c>
      <c r="CT1468" s="1372" t="s">
        <v>5012</v>
      </c>
      <c r="CU1468" s="1372" t="s">
        <v>1910</v>
      </c>
      <c r="CV1468" s="1376" t="s">
        <v>1911</v>
      </c>
    </row>
    <row r="1469" spans="91:100">
      <c r="CM1469" s="1373"/>
      <c r="CN1469" s="1372" t="s">
        <v>5021</v>
      </c>
      <c r="CO1469" s="1372" t="s">
        <v>606</v>
      </c>
      <c r="CP1469" s="1372" t="s">
        <v>1906</v>
      </c>
      <c r="CQ1469" s="1372" t="s">
        <v>5022</v>
      </c>
      <c r="CR1469" s="1372" t="s">
        <v>5022</v>
      </c>
      <c r="CS1469" s="1372" t="s">
        <v>4997</v>
      </c>
      <c r="CT1469" s="1372" t="s">
        <v>4998</v>
      </c>
      <c r="CU1469" s="1372" t="s">
        <v>4999</v>
      </c>
      <c r="CV1469" s="1376" t="s">
        <v>5000</v>
      </c>
    </row>
    <row r="1470" spans="91:100">
      <c r="CM1470" s="1373"/>
      <c r="CN1470" s="1372" t="s">
        <v>5023</v>
      </c>
      <c r="CO1470" s="1372" t="s">
        <v>606</v>
      </c>
      <c r="CP1470" s="1372" t="s">
        <v>1906</v>
      </c>
      <c r="CQ1470" s="1372" t="s">
        <v>768</v>
      </c>
      <c r="CR1470" s="1372" t="s">
        <v>768</v>
      </c>
      <c r="CS1470" s="1372" t="s">
        <v>1908</v>
      </c>
      <c r="CT1470" s="1372" t="s">
        <v>5012</v>
      </c>
      <c r="CU1470" s="1372" t="s">
        <v>1910</v>
      </c>
      <c r="CV1470" s="1376" t="s">
        <v>1911</v>
      </c>
    </row>
    <row r="1471" spans="91:100">
      <c r="CM1471" s="1373"/>
      <c r="CN1471" s="1372" t="s">
        <v>5024</v>
      </c>
      <c r="CO1471" s="1372" t="s">
        <v>606</v>
      </c>
      <c r="CP1471" s="1372" t="s">
        <v>1906</v>
      </c>
      <c r="CQ1471" s="1372" t="s">
        <v>5025</v>
      </c>
      <c r="CR1471" s="1372" t="s">
        <v>5025</v>
      </c>
      <c r="CS1471" s="1372" t="s">
        <v>4997</v>
      </c>
      <c r="CT1471" s="1372" t="s">
        <v>4998</v>
      </c>
      <c r="CU1471" s="1372" t="s">
        <v>4999</v>
      </c>
      <c r="CV1471" s="1376" t="s">
        <v>5000</v>
      </c>
    </row>
    <row r="1472" spans="91:100">
      <c r="CM1472" s="1373"/>
      <c r="CN1472" s="1372" t="s">
        <v>5026</v>
      </c>
      <c r="CO1472" s="1372" t="s">
        <v>606</v>
      </c>
      <c r="CP1472" s="1372" t="s">
        <v>1906</v>
      </c>
      <c r="CQ1472" s="1372" t="s">
        <v>5027</v>
      </c>
      <c r="CR1472" s="1372" t="s">
        <v>5028</v>
      </c>
      <c r="CS1472" s="1372" t="s">
        <v>4997</v>
      </c>
      <c r="CT1472" s="1372" t="s">
        <v>4998</v>
      </c>
      <c r="CU1472" s="1372" t="s">
        <v>4999</v>
      </c>
      <c r="CV1472" s="1376" t="s">
        <v>5000</v>
      </c>
    </row>
    <row r="1473" spans="91:100">
      <c r="CM1473" s="1373"/>
      <c r="CN1473" s="1372" t="s">
        <v>5029</v>
      </c>
      <c r="CO1473" s="1372" t="s">
        <v>606</v>
      </c>
      <c r="CP1473" s="1372" t="s">
        <v>1906</v>
      </c>
      <c r="CQ1473" s="1372" t="s">
        <v>5030</v>
      </c>
      <c r="CR1473" s="1372" t="s">
        <v>5030</v>
      </c>
      <c r="CS1473" s="1372" t="s">
        <v>1908</v>
      </c>
      <c r="CT1473" s="1372" t="s">
        <v>5012</v>
      </c>
      <c r="CU1473" s="1372" t="s">
        <v>1910</v>
      </c>
      <c r="CV1473" s="1376" t="s">
        <v>1911</v>
      </c>
    </row>
    <row r="1474" spans="91:100">
      <c r="CM1474" s="1373"/>
      <c r="CN1474" s="1372" t="s">
        <v>5031</v>
      </c>
      <c r="CO1474" s="1372" t="s">
        <v>606</v>
      </c>
      <c r="CP1474" s="1372" t="s">
        <v>1906</v>
      </c>
      <c r="CQ1474" s="1372" t="s">
        <v>5032</v>
      </c>
      <c r="CR1474" s="1372" t="s">
        <v>5032</v>
      </c>
      <c r="CS1474" s="1372" t="s">
        <v>1908</v>
      </c>
      <c r="CT1474" s="1372" t="s">
        <v>5012</v>
      </c>
      <c r="CU1474" s="1372" t="s">
        <v>1910</v>
      </c>
      <c r="CV1474" s="1376" t="s">
        <v>1911</v>
      </c>
    </row>
    <row r="1475" spans="91:100">
      <c r="CM1475" s="1373"/>
      <c r="CN1475" s="1372" t="s">
        <v>5033</v>
      </c>
      <c r="CO1475" s="1372" t="s">
        <v>606</v>
      </c>
      <c r="CP1475" s="1372" t="s">
        <v>1906</v>
      </c>
      <c r="CQ1475" s="1372" t="s">
        <v>5034</v>
      </c>
      <c r="CR1475" s="1372" t="s">
        <v>5034</v>
      </c>
      <c r="CS1475" s="1372" t="s">
        <v>1908</v>
      </c>
      <c r="CT1475" s="1372" t="s">
        <v>5012</v>
      </c>
      <c r="CU1475" s="1372" t="s">
        <v>1910</v>
      </c>
      <c r="CV1475" s="1376" t="s">
        <v>1911</v>
      </c>
    </row>
    <row r="1476" spans="91:100">
      <c r="CM1476" s="1373"/>
      <c r="CN1476" s="1372" t="s">
        <v>5035</v>
      </c>
      <c r="CO1476" s="1372" t="s">
        <v>606</v>
      </c>
      <c r="CP1476" s="1372" t="s">
        <v>1906</v>
      </c>
      <c r="CQ1476" s="1372" t="s">
        <v>5036</v>
      </c>
      <c r="CR1476" s="1372" t="s">
        <v>5037</v>
      </c>
      <c r="CS1476" s="1372" t="s">
        <v>4997</v>
      </c>
      <c r="CT1476" s="1372" t="s">
        <v>4998</v>
      </c>
      <c r="CU1476" s="1372" t="s">
        <v>4999</v>
      </c>
      <c r="CV1476" s="1376" t="s">
        <v>5000</v>
      </c>
    </row>
    <row r="1477" spans="91:100">
      <c r="CM1477" s="1373"/>
      <c r="CN1477" s="1372" t="s">
        <v>5038</v>
      </c>
      <c r="CO1477" s="1372" t="s">
        <v>606</v>
      </c>
      <c r="CP1477" s="1372" t="s">
        <v>1906</v>
      </c>
      <c r="CQ1477" s="1372" t="s">
        <v>5039</v>
      </c>
      <c r="CR1477" s="1372" t="s">
        <v>5039</v>
      </c>
      <c r="CS1477" s="1372" t="s">
        <v>4997</v>
      </c>
      <c r="CT1477" s="1372" t="s">
        <v>4998</v>
      </c>
      <c r="CU1477" s="1372" t="s">
        <v>4999</v>
      </c>
      <c r="CV1477" s="1376" t="s">
        <v>5000</v>
      </c>
    </row>
    <row r="1478" spans="91:100">
      <c r="CM1478" s="1373"/>
      <c r="CN1478" s="1372" t="s">
        <v>5040</v>
      </c>
      <c r="CO1478" s="1372" t="s">
        <v>606</v>
      </c>
      <c r="CP1478" s="1372" t="s">
        <v>1906</v>
      </c>
      <c r="CQ1478" s="1372" t="s">
        <v>5041</v>
      </c>
      <c r="CR1478" s="1372" t="s">
        <v>5042</v>
      </c>
      <c r="CS1478" s="1372" t="s">
        <v>1908</v>
      </c>
      <c r="CT1478" s="1372" t="s">
        <v>5012</v>
      </c>
      <c r="CU1478" s="1372" t="s">
        <v>1910</v>
      </c>
      <c r="CV1478" s="1376" t="s">
        <v>1911</v>
      </c>
    </row>
    <row r="1479" spans="91:100">
      <c r="CM1479" s="1373"/>
      <c r="CN1479" s="1372" t="s">
        <v>5043</v>
      </c>
      <c r="CO1479" s="1372" t="s">
        <v>606</v>
      </c>
      <c r="CP1479" s="1372" t="s">
        <v>1906</v>
      </c>
      <c r="CQ1479" s="1372" t="s">
        <v>5044</v>
      </c>
      <c r="CR1479" s="1372" t="s">
        <v>5044</v>
      </c>
      <c r="CS1479" s="1372" t="s">
        <v>4997</v>
      </c>
      <c r="CT1479" s="1372" t="s">
        <v>4998</v>
      </c>
      <c r="CU1479" s="1372" t="s">
        <v>4999</v>
      </c>
      <c r="CV1479" s="1376" t="s">
        <v>5000</v>
      </c>
    </row>
    <row r="1480" spans="91:100">
      <c r="CM1480" s="1373"/>
      <c r="CN1480" s="1372" t="s">
        <v>5045</v>
      </c>
      <c r="CO1480" s="1372" t="s">
        <v>606</v>
      </c>
      <c r="CP1480" s="1372" t="s">
        <v>1906</v>
      </c>
      <c r="CQ1480" s="1372" t="s">
        <v>5046</v>
      </c>
      <c r="CR1480" s="1372" t="s">
        <v>5046</v>
      </c>
      <c r="CS1480" s="1372" t="s">
        <v>1908</v>
      </c>
      <c r="CT1480" s="1372" t="s">
        <v>5012</v>
      </c>
      <c r="CU1480" s="1372" t="s">
        <v>1910</v>
      </c>
      <c r="CV1480" s="1376" t="s">
        <v>1911</v>
      </c>
    </row>
    <row r="1481" spans="91:100">
      <c r="CM1481" s="1373"/>
      <c r="CN1481" s="1372" t="s">
        <v>5047</v>
      </c>
      <c r="CO1481" s="1372" t="s">
        <v>606</v>
      </c>
      <c r="CP1481" s="1372" t="s">
        <v>1906</v>
      </c>
      <c r="CQ1481" s="1372" t="s">
        <v>5048</v>
      </c>
      <c r="CR1481" s="1372" t="s">
        <v>5048</v>
      </c>
      <c r="CS1481" s="1372" t="s">
        <v>4997</v>
      </c>
      <c r="CT1481" s="1372" t="s">
        <v>4998</v>
      </c>
      <c r="CU1481" s="1372" t="s">
        <v>4999</v>
      </c>
      <c r="CV1481" s="1376" t="s">
        <v>5000</v>
      </c>
    </row>
    <row r="1482" spans="91:100">
      <c r="CM1482" s="1373"/>
      <c r="CN1482" s="1372" t="s">
        <v>5049</v>
      </c>
      <c r="CO1482" s="1372" t="s">
        <v>606</v>
      </c>
      <c r="CP1482" s="1372" t="s">
        <v>1906</v>
      </c>
      <c r="CQ1482" s="1372" t="s">
        <v>5050</v>
      </c>
      <c r="CR1482" s="1372" t="s">
        <v>5050</v>
      </c>
      <c r="CS1482" s="1372" t="s">
        <v>4997</v>
      </c>
      <c r="CT1482" s="1372" t="s">
        <v>4998</v>
      </c>
      <c r="CU1482" s="1372" t="s">
        <v>4999</v>
      </c>
      <c r="CV1482" s="1376" t="s">
        <v>5000</v>
      </c>
    </row>
    <row r="1483" spans="91:100">
      <c r="CM1483" s="1373"/>
      <c r="CN1483" s="1372" t="s">
        <v>5051</v>
      </c>
      <c r="CO1483" s="1372" t="s">
        <v>606</v>
      </c>
      <c r="CP1483" s="1372" t="s">
        <v>1906</v>
      </c>
      <c r="CQ1483" s="1372" t="s">
        <v>5052</v>
      </c>
      <c r="CR1483" s="1372" t="s">
        <v>5052</v>
      </c>
      <c r="CS1483" s="1372" t="s">
        <v>4997</v>
      </c>
      <c r="CT1483" s="1372" t="s">
        <v>4998</v>
      </c>
      <c r="CU1483" s="1372" t="s">
        <v>4999</v>
      </c>
      <c r="CV1483" s="1376" t="s">
        <v>5000</v>
      </c>
    </row>
    <row r="1484" spans="91:100">
      <c r="CM1484" s="1373"/>
      <c r="CN1484" s="1372" t="s">
        <v>5053</v>
      </c>
      <c r="CO1484" s="1372" t="s">
        <v>606</v>
      </c>
      <c r="CP1484" s="1372" t="s">
        <v>1906</v>
      </c>
      <c r="CQ1484" s="1372" t="s">
        <v>5054</v>
      </c>
      <c r="CR1484" s="1372" t="s">
        <v>5054</v>
      </c>
      <c r="CS1484" s="1372" t="s">
        <v>4997</v>
      </c>
      <c r="CT1484" s="1372" t="s">
        <v>4998</v>
      </c>
      <c r="CU1484" s="1372" t="s">
        <v>4999</v>
      </c>
      <c r="CV1484" s="1376" t="s">
        <v>5000</v>
      </c>
    </row>
    <row r="1485" spans="91:100">
      <c r="CM1485" s="1373"/>
      <c r="CN1485" s="1372" t="s">
        <v>5055</v>
      </c>
      <c r="CO1485" s="1372" t="s">
        <v>606</v>
      </c>
      <c r="CP1485" s="1372" t="s">
        <v>1906</v>
      </c>
      <c r="CQ1485" s="1372" t="s">
        <v>5056</v>
      </c>
      <c r="CR1485" s="1372" t="s">
        <v>5056</v>
      </c>
      <c r="CS1485" s="1372" t="s">
        <v>1908</v>
      </c>
      <c r="CT1485" s="1372" t="s">
        <v>5012</v>
      </c>
      <c r="CU1485" s="1372" t="s">
        <v>1910</v>
      </c>
      <c r="CV1485" s="1376" t="s">
        <v>1911</v>
      </c>
    </row>
    <row r="1486" spans="91:100">
      <c r="CM1486" s="1373"/>
      <c r="CN1486" s="1372" t="s">
        <v>5057</v>
      </c>
      <c r="CO1486" s="1372" t="s">
        <v>606</v>
      </c>
      <c r="CP1486" s="1372" t="s">
        <v>1906</v>
      </c>
      <c r="CQ1486" s="1372" t="s">
        <v>5058</v>
      </c>
      <c r="CR1486" s="1372" t="s">
        <v>5058</v>
      </c>
      <c r="CS1486" s="1372" t="s">
        <v>4997</v>
      </c>
      <c r="CT1486" s="1372" t="s">
        <v>4998</v>
      </c>
      <c r="CU1486" s="1372" t="s">
        <v>4999</v>
      </c>
      <c r="CV1486" s="1376" t="s">
        <v>5000</v>
      </c>
    </row>
    <row r="1487" spans="91:100">
      <c r="CM1487" s="1373"/>
      <c r="CN1487" s="1372" t="s">
        <v>5059</v>
      </c>
      <c r="CO1487" s="1372" t="s">
        <v>606</v>
      </c>
      <c r="CP1487" s="1372" t="s">
        <v>1906</v>
      </c>
      <c r="CQ1487" s="1372" t="s">
        <v>5060</v>
      </c>
      <c r="CR1487" s="1372" t="s">
        <v>5060</v>
      </c>
      <c r="CS1487" s="1372" t="s">
        <v>4997</v>
      </c>
      <c r="CT1487" s="1372" t="s">
        <v>4998</v>
      </c>
      <c r="CU1487" s="1372" t="s">
        <v>4999</v>
      </c>
      <c r="CV1487" s="1376" t="s">
        <v>5000</v>
      </c>
    </row>
    <row r="1488" spans="91:100">
      <c r="CM1488" s="1373"/>
      <c r="CN1488" s="1372" t="s">
        <v>5061</v>
      </c>
      <c r="CO1488" s="1372" t="s">
        <v>606</v>
      </c>
      <c r="CP1488" s="1372" t="s">
        <v>1906</v>
      </c>
      <c r="CQ1488" s="1372" t="s">
        <v>5062</v>
      </c>
      <c r="CR1488" s="1372" t="s">
        <v>5063</v>
      </c>
      <c r="CS1488" s="1372" t="s">
        <v>4997</v>
      </c>
      <c r="CT1488" s="1372" t="s">
        <v>4998</v>
      </c>
      <c r="CU1488" s="1372" t="s">
        <v>4999</v>
      </c>
      <c r="CV1488" s="1376" t="s">
        <v>5000</v>
      </c>
    </row>
    <row r="1489" spans="91:100">
      <c r="CM1489" s="1373"/>
      <c r="CN1489" s="1372" t="s">
        <v>5064</v>
      </c>
      <c r="CO1489" s="1372" t="s">
        <v>606</v>
      </c>
      <c r="CP1489" s="1372" t="s">
        <v>1906</v>
      </c>
      <c r="CQ1489" s="1372" t="s">
        <v>5065</v>
      </c>
      <c r="CR1489" s="1372" t="s">
        <v>5065</v>
      </c>
      <c r="CS1489" s="1372" t="s">
        <v>1908</v>
      </c>
      <c r="CT1489" s="1372" t="s">
        <v>5012</v>
      </c>
      <c r="CU1489" s="1372" t="s">
        <v>1910</v>
      </c>
      <c r="CV1489" s="1376" t="s">
        <v>1911</v>
      </c>
    </row>
    <row r="1490" spans="91:100">
      <c r="CM1490" s="1373"/>
      <c r="CN1490" s="1372" t="s">
        <v>5066</v>
      </c>
      <c r="CO1490" s="1372" t="s">
        <v>606</v>
      </c>
      <c r="CP1490" s="1372" t="s">
        <v>1906</v>
      </c>
      <c r="CQ1490" s="1372" t="s">
        <v>5067</v>
      </c>
      <c r="CR1490" s="1372" t="s">
        <v>5067</v>
      </c>
      <c r="CS1490" s="1372" t="s">
        <v>1908</v>
      </c>
      <c r="CT1490" s="1372" t="s">
        <v>5012</v>
      </c>
      <c r="CU1490" s="1372" t="s">
        <v>1910</v>
      </c>
      <c r="CV1490" s="1376" t="s">
        <v>1911</v>
      </c>
    </row>
    <row r="1491" spans="91:100">
      <c r="CM1491" s="1373"/>
      <c r="CN1491" s="1372" t="s">
        <v>5068</v>
      </c>
      <c r="CO1491" s="1372" t="s">
        <v>606</v>
      </c>
      <c r="CP1491" s="1372" t="s">
        <v>1906</v>
      </c>
      <c r="CQ1491" s="1372" t="s">
        <v>5069</v>
      </c>
      <c r="CR1491" s="1372" t="s">
        <v>5069</v>
      </c>
      <c r="CS1491" s="1372" t="s">
        <v>4997</v>
      </c>
      <c r="CT1491" s="1372" t="s">
        <v>4998</v>
      </c>
      <c r="CU1491" s="1372" t="s">
        <v>4999</v>
      </c>
      <c r="CV1491" s="1376" t="s">
        <v>5000</v>
      </c>
    </row>
    <row r="1492" spans="91:100">
      <c r="CM1492" s="1373"/>
      <c r="CN1492" s="1372" t="s">
        <v>5070</v>
      </c>
      <c r="CO1492" s="1372" t="s">
        <v>606</v>
      </c>
      <c r="CP1492" s="1372" t="s">
        <v>1906</v>
      </c>
      <c r="CQ1492" s="1372" t="s">
        <v>5071</v>
      </c>
      <c r="CR1492" s="1372" t="s">
        <v>5071</v>
      </c>
      <c r="CS1492" s="1372" t="s">
        <v>4997</v>
      </c>
      <c r="CT1492" s="1372" t="s">
        <v>4998</v>
      </c>
      <c r="CU1492" s="1372" t="s">
        <v>4999</v>
      </c>
      <c r="CV1492" s="1376" t="s">
        <v>5000</v>
      </c>
    </row>
    <row r="1493" spans="91:100">
      <c r="CM1493" s="1373"/>
      <c r="CN1493" s="1372" t="s">
        <v>5072</v>
      </c>
      <c r="CO1493" s="1372" t="s">
        <v>606</v>
      </c>
      <c r="CP1493" s="1372" t="s">
        <v>1906</v>
      </c>
      <c r="CQ1493" s="1372" t="s">
        <v>5073</v>
      </c>
      <c r="CR1493" s="1372" t="s">
        <v>5074</v>
      </c>
      <c r="CS1493" s="1372" t="s">
        <v>4997</v>
      </c>
      <c r="CT1493" s="1372" t="s">
        <v>4998</v>
      </c>
      <c r="CU1493" s="1372" t="s">
        <v>4999</v>
      </c>
      <c r="CV1493" s="1376" t="s">
        <v>5000</v>
      </c>
    </row>
    <row r="1494" spans="91:100">
      <c r="CM1494" s="1373"/>
      <c r="CN1494" s="1372" t="s">
        <v>5075</v>
      </c>
      <c r="CO1494" s="1372" t="s">
        <v>606</v>
      </c>
      <c r="CP1494" s="1372" t="s">
        <v>1906</v>
      </c>
      <c r="CQ1494" s="1372" t="s">
        <v>5076</v>
      </c>
      <c r="CR1494" s="1372" t="s">
        <v>5076</v>
      </c>
      <c r="CS1494" s="1372" t="s">
        <v>1908</v>
      </c>
      <c r="CT1494" s="1372" t="s">
        <v>5012</v>
      </c>
      <c r="CU1494" s="1372" t="s">
        <v>1910</v>
      </c>
      <c r="CV1494" s="1376" t="s">
        <v>1911</v>
      </c>
    </row>
    <row r="1495" spans="91:100">
      <c r="CM1495" s="1373"/>
      <c r="CN1495" s="1372" t="s">
        <v>5077</v>
      </c>
      <c r="CO1495" s="1372" t="s">
        <v>606</v>
      </c>
      <c r="CP1495" s="1372" t="s">
        <v>1906</v>
      </c>
      <c r="CQ1495" s="1372" t="s">
        <v>769</v>
      </c>
      <c r="CR1495" s="1372" t="s">
        <v>769</v>
      </c>
      <c r="CS1495" s="1372" t="s">
        <v>1980</v>
      </c>
      <c r="CT1495" s="1372" t="s">
        <v>1981</v>
      </c>
      <c r="CU1495" s="1372" t="s">
        <v>1910</v>
      </c>
      <c r="CV1495" s="1376" t="s">
        <v>1982</v>
      </c>
    </row>
    <row r="1496" spans="91:100">
      <c r="CM1496" s="1373"/>
      <c r="CN1496" s="1372" t="s">
        <v>5078</v>
      </c>
      <c r="CO1496" s="1372" t="s">
        <v>606</v>
      </c>
      <c r="CP1496" s="1372" t="s">
        <v>1906</v>
      </c>
      <c r="CQ1496" s="1372" t="s">
        <v>5079</v>
      </c>
      <c r="CR1496" s="1372" t="s">
        <v>5079</v>
      </c>
      <c r="CS1496" s="1372" t="s">
        <v>4997</v>
      </c>
      <c r="CT1496" s="1372" t="s">
        <v>4998</v>
      </c>
      <c r="CU1496" s="1372" t="s">
        <v>4999</v>
      </c>
      <c r="CV1496" s="1376" t="s">
        <v>5000</v>
      </c>
    </row>
    <row r="1497" spans="91:100">
      <c r="CM1497" s="1373"/>
      <c r="CN1497" s="1372" t="s">
        <v>5080</v>
      </c>
      <c r="CO1497" s="1372" t="s">
        <v>606</v>
      </c>
      <c r="CP1497" s="1372" t="s">
        <v>1906</v>
      </c>
      <c r="CQ1497" s="1372" t="s">
        <v>5081</v>
      </c>
      <c r="CR1497" s="1372" t="s">
        <v>5082</v>
      </c>
      <c r="CS1497" s="1372" t="s">
        <v>4997</v>
      </c>
      <c r="CT1497" s="1372" t="s">
        <v>4998</v>
      </c>
      <c r="CU1497" s="1372" t="s">
        <v>4999</v>
      </c>
      <c r="CV1497" s="1376" t="s">
        <v>5000</v>
      </c>
    </row>
    <row r="1498" spans="91:100">
      <c r="CM1498" s="1373"/>
      <c r="CN1498" s="1372" t="s">
        <v>5083</v>
      </c>
      <c r="CO1498" s="1372" t="s">
        <v>606</v>
      </c>
      <c r="CP1498" s="1372" t="s">
        <v>1906</v>
      </c>
      <c r="CQ1498" s="1372" t="s">
        <v>5084</v>
      </c>
      <c r="CR1498" s="1372" t="s">
        <v>5084</v>
      </c>
      <c r="CS1498" s="1372" t="s">
        <v>4997</v>
      </c>
      <c r="CT1498" s="1372" t="s">
        <v>4998</v>
      </c>
      <c r="CU1498" s="1372" t="s">
        <v>4999</v>
      </c>
      <c r="CV1498" s="1376" t="s">
        <v>5000</v>
      </c>
    </row>
    <row r="1499" spans="91:100">
      <c r="CM1499" s="1373"/>
      <c r="CN1499" s="1372" t="s">
        <v>5085</v>
      </c>
      <c r="CO1499" s="1372" t="s">
        <v>606</v>
      </c>
      <c r="CP1499" s="1372" t="s">
        <v>1906</v>
      </c>
      <c r="CQ1499" s="1372" t="s">
        <v>5086</v>
      </c>
      <c r="CR1499" s="1372" t="s">
        <v>5086</v>
      </c>
      <c r="CS1499" s="1372" t="s">
        <v>4997</v>
      </c>
      <c r="CT1499" s="1372" t="s">
        <v>4998</v>
      </c>
      <c r="CU1499" s="1372" t="s">
        <v>4999</v>
      </c>
      <c r="CV1499" s="1376" t="s">
        <v>5000</v>
      </c>
    </row>
    <row r="1500" spans="91:100">
      <c r="CM1500" s="1373"/>
      <c r="CN1500" s="1372" t="s">
        <v>5087</v>
      </c>
      <c r="CO1500" s="1372" t="s">
        <v>606</v>
      </c>
      <c r="CP1500" s="1372" t="s">
        <v>1906</v>
      </c>
      <c r="CQ1500" s="1372" t="s">
        <v>5088</v>
      </c>
      <c r="CR1500" s="1372" t="s">
        <v>5088</v>
      </c>
      <c r="CS1500" s="1372" t="s">
        <v>4997</v>
      </c>
      <c r="CT1500" s="1372" t="s">
        <v>4998</v>
      </c>
      <c r="CU1500" s="1372" t="s">
        <v>4999</v>
      </c>
      <c r="CV1500" s="1376" t="s">
        <v>5000</v>
      </c>
    </row>
    <row r="1501" spans="91:100">
      <c r="CM1501" s="1373"/>
      <c r="CN1501" s="1372" t="s">
        <v>5089</v>
      </c>
      <c r="CO1501" s="1372" t="s">
        <v>606</v>
      </c>
      <c r="CP1501" s="1372" t="s">
        <v>1906</v>
      </c>
      <c r="CQ1501" s="1372" t="s">
        <v>5090</v>
      </c>
      <c r="CR1501" s="1372" t="s">
        <v>5091</v>
      </c>
      <c r="CS1501" s="1372" t="s">
        <v>4997</v>
      </c>
      <c r="CT1501" s="1372" t="s">
        <v>4998</v>
      </c>
      <c r="CU1501" s="1372" t="s">
        <v>4999</v>
      </c>
      <c r="CV1501" s="1376" t="s">
        <v>5000</v>
      </c>
    </row>
    <row r="1502" spans="91:100">
      <c r="CM1502" s="1373"/>
      <c r="CN1502" s="1372" t="s">
        <v>5092</v>
      </c>
      <c r="CO1502" s="1372" t="s">
        <v>606</v>
      </c>
      <c r="CP1502" s="1372" t="s">
        <v>1906</v>
      </c>
      <c r="CQ1502" s="1372" t="s">
        <v>5093</v>
      </c>
      <c r="CR1502" s="1372" t="s">
        <v>5094</v>
      </c>
      <c r="CS1502" s="1372" t="s">
        <v>4997</v>
      </c>
      <c r="CT1502" s="1372" t="s">
        <v>4998</v>
      </c>
      <c r="CU1502" s="1372" t="s">
        <v>4999</v>
      </c>
      <c r="CV1502" s="1376" t="s">
        <v>5000</v>
      </c>
    </row>
    <row r="1503" spans="91:100">
      <c r="CM1503" s="1373"/>
      <c r="CN1503" s="1372" t="s">
        <v>5095</v>
      </c>
      <c r="CO1503" s="1372" t="s">
        <v>606</v>
      </c>
      <c r="CP1503" s="1372" t="s">
        <v>1906</v>
      </c>
      <c r="CQ1503" s="1372" t="s">
        <v>5096</v>
      </c>
      <c r="CR1503" s="1372" t="s">
        <v>5096</v>
      </c>
      <c r="CS1503" s="1372" t="s">
        <v>1908</v>
      </c>
      <c r="CT1503" s="1372" t="s">
        <v>5012</v>
      </c>
      <c r="CU1503" s="1372" t="s">
        <v>1910</v>
      </c>
      <c r="CV1503" s="1376" t="s">
        <v>1911</v>
      </c>
    </row>
    <row r="1504" spans="91:100">
      <c r="CM1504" s="1373"/>
      <c r="CN1504" s="1372" t="s">
        <v>5097</v>
      </c>
      <c r="CO1504" s="1372" t="s">
        <v>606</v>
      </c>
      <c r="CP1504" s="1372" t="s">
        <v>1906</v>
      </c>
      <c r="CQ1504" s="1372" t="s">
        <v>5098</v>
      </c>
      <c r="CR1504" s="1372" t="s">
        <v>5098</v>
      </c>
      <c r="CS1504" s="1372" t="s">
        <v>4997</v>
      </c>
      <c r="CT1504" s="1372" t="s">
        <v>4998</v>
      </c>
      <c r="CU1504" s="1372" t="s">
        <v>4999</v>
      </c>
      <c r="CV1504" s="1376" t="s">
        <v>5000</v>
      </c>
    </row>
    <row r="1505" spans="91:100">
      <c r="CM1505" s="1373"/>
      <c r="CN1505" s="1372" t="s">
        <v>5099</v>
      </c>
      <c r="CO1505" s="1372" t="s">
        <v>606</v>
      </c>
      <c r="CP1505" s="1372" t="s">
        <v>1906</v>
      </c>
      <c r="CQ1505" s="1372" t="s">
        <v>5100</v>
      </c>
      <c r="CR1505" s="1372" t="s">
        <v>5100</v>
      </c>
      <c r="CS1505" s="1372" t="s">
        <v>1908</v>
      </c>
      <c r="CT1505" s="1372" t="s">
        <v>5012</v>
      </c>
      <c r="CU1505" s="1372" t="s">
        <v>1910</v>
      </c>
      <c r="CV1505" s="1376" t="s">
        <v>1911</v>
      </c>
    </row>
    <row r="1506" spans="91:100">
      <c r="CM1506" s="1373"/>
      <c r="CN1506" s="1372" t="s">
        <v>5101</v>
      </c>
      <c r="CO1506" s="1372" t="s">
        <v>606</v>
      </c>
      <c r="CP1506" s="1372" t="s">
        <v>1906</v>
      </c>
      <c r="CQ1506" s="1372" t="s">
        <v>5102</v>
      </c>
      <c r="CR1506" s="1372" t="s">
        <v>5102</v>
      </c>
      <c r="CS1506" s="1372" t="s">
        <v>1908</v>
      </c>
      <c r="CT1506" s="1372" t="s">
        <v>5012</v>
      </c>
      <c r="CU1506" s="1372" t="s">
        <v>1910</v>
      </c>
      <c r="CV1506" s="1376" t="s">
        <v>1911</v>
      </c>
    </row>
    <row r="1507" spans="91:100">
      <c r="CM1507" s="1373"/>
      <c r="CN1507" s="1372" t="s">
        <v>5103</v>
      </c>
      <c r="CO1507" s="1372" t="s">
        <v>606</v>
      </c>
      <c r="CP1507" s="1372" t="s">
        <v>1906</v>
      </c>
      <c r="CQ1507" s="1372" t="s">
        <v>5104</v>
      </c>
      <c r="CR1507" s="1372" t="s">
        <v>5104</v>
      </c>
      <c r="CS1507" s="1372" t="s">
        <v>4997</v>
      </c>
      <c r="CT1507" s="1372" t="s">
        <v>4998</v>
      </c>
      <c r="CU1507" s="1372" t="s">
        <v>4999</v>
      </c>
      <c r="CV1507" s="1376" t="s">
        <v>5000</v>
      </c>
    </row>
    <row r="1508" spans="91:100">
      <c r="CM1508" s="1373"/>
      <c r="CN1508" s="1372" t="s">
        <v>5105</v>
      </c>
      <c r="CO1508" s="1372" t="s">
        <v>606</v>
      </c>
      <c r="CP1508" s="1372" t="s">
        <v>1906</v>
      </c>
      <c r="CQ1508" s="1372" t="s">
        <v>5106</v>
      </c>
      <c r="CR1508" s="1372" t="s">
        <v>5106</v>
      </c>
      <c r="CS1508" s="1372" t="s">
        <v>4997</v>
      </c>
      <c r="CT1508" s="1372" t="s">
        <v>4998</v>
      </c>
      <c r="CU1508" s="1372" t="s">
        <v>4999</v>
      </c>
      <c r="CV1508" s="1376" t="s">
        <v>5000</v>
      </c>
    </row>
    <row r="1509" spans="91:100">
      <c r="CM1509" s="1373"/>
      <c r="CN1509" s="1372" t="s">
        <v>5107</v>
      </c>
      <c r="CO1509" s="1372" t="s">
        <v>606</v>
      </c>
      <c r="CP1509" s="1372" t="s">
        <v>1906</v>
      </c>
      <c r="CQ1509" s="1372" t="s">
        <v>5108</v>
      </c>
      <c r="CR1509" s="1372" t="s">
        <v>5108</v>
      </c>
      <c r="CS1509" s="1372" t="s">
        <v>1908</v>
      </c>
      <c r="CT1509" s="1372" t="s">
        <v>5012</v>
      </c>
      <c r="CU1509" s="1372" t="s">
        <v>1910</v>
      </c>
      <c r="CV1509" s="1376" t="s">
        <v>1911</v>
      </c>
    </row>
    <row r="1510" spans="91:100">
      <c r="CM1510" s="1373"/>
      <c r="CN1510" s="1372" t="s">
        <v>5109</v>
      </c>
      <c r="CO1510" s="1372" t="s">
        <v>606</v>
      </c>
      <c r="CP1510" s="1372" t="s">
        <v>1906</v>
      </c>
      <c r="CQ1510" s="1372" t="s">
        <v>5110</v>
      </c>
      <c r="CR1510" s="1372" t="s">
        <v>5111</v>
      </c>
      <c r="CS1510" s="1372" t="s">
        <v>4997</v>
      </c>
      <c r="CT1510" s="1372" t="s">
        <v>4998</v>
      </c>
      <c r="CU1510" s="1372" t="s">
        <v>4999</v>
      </c>
      <c r="CV1510" s="1376" t="s">
        <v>5000</v>
      </c>
    </row>
    <row r="1511" spans="91:100">
      <c r="CM1511" s="1373"/>
      <c r="CN1511" s="1372" t="s">
        <v>5112</v>
      </c>
      <c r="CO1511" s="1372" t="s">
        <v>606</v>
      </c>
      <c r="CP1511" s="1372" t="s">
        <v>1906</v>
      </c>
      <c r="CQ1511" s="1372" t="s">
        <v>5113</v>
      </c>
      <c r="CR1511" s="1372" t="s">
        <v>5114</v>
      </c>
      <c r="CS1511" s="1372" t="s">
        <v>1908</v>
      </c>
      <c r="CT1511" s="1372" t="s">
        <v>5012</v>
      </c>
      <c r="CU1511" s="1372" t="s">
        <v>1910</v>
      </c>
      <c r="CV1511" s="1376" t="s">
        <v>1911</v>
      </c>
    </row>
    <row r="1512" spans="91:100">
      <c r="CM1512" s="1373"/>
      <c r="CN1512" s="1372" t="s">
        <v>5115</v>
      </c>
      <c r="CO1512" s="1372" t="s">
        <v>606</v>
      </c>
      <c r="CP1512" s="1372" t="s">
        <v>1906</v>
      </c>
      <c r="CQ1512" s="1372" t="s">
        <v>5116</v>
      </c>
      <c r="CR1512" s="1372" t="s">
        <v>5117</v>
      </c>
      <c r="CS1512" s="1372" t="s">
        <v>4997</v>
      </c>
      <c r="CT1512" s="1372" t="s">
        <v>4998</v>
      </c>
      <c r="CU1512" s="1372" t="s">
        <v>4999</v>
      </c>
      <c r="CV1512" s="1376" t="s">
        <v>5000</v>
      </c>
    </row>
    <row r="1513" spans="91:100">
      <c r="CM1513" s="1373"/>
      <c r="CN1513" s="1372" t="s">
        <v>5118</v>
      </c>
      <c r="CO1513" s="1372" t="s">
        <v>606</v>
      </c>
      <c r="CP1513" s="1372" t="s">
        <v>1906</v>
      </c>
      <c r="CQ1513" s="1372" t="s">
        <v>770</v>
      </c>
      <c r="CR1513" s="1372" t="s">
        <v>770</v>
      </c>
      <c r="CS1513" s="1372" t="s">
        <v>1980</v>
      </c>
      <c r="CT1513" s="1372" t="s">
        <v>1981</v>
      </c>
      <c r="CU1513" s="1372" t="s">
        <v>1910</v>
      </c>
      <c r="CV1513" s="1376" t="s">
        <v>1982</v>
      </c>
    </row>
    <row r="1514" spans="91:100">
      <c r="CM1514" s="1373"/>
      <c r="CN1514" s="1372" t="s">
        <v>5119</v>
      </c>
      <c r="CO1514" s="1372" t="s">
        <v>606</v>
      </c>
      <c r="CP1514" s="1372" t="s">
        <v>1906</v>
      </c>
      <c r="CQ1514" s="1372" t="s">
        <v>5120</v>
      </c>
      <c r="CR1514" s="1372" t="s">
        <v>771</v>
      </c>
      <c r="CS1514" s="1372" t="s">
        <v>1908</v>
      </c>
      <c r="CT1514" s="1372" t="s">
        <v>5012</v>
      </c>
      <c r="CU1514" s="1372" t="s">
        <v>1910</v>
      </c>
      <c r="CV1514" s="1376" t="s">
        <v>1911</v>
      </c>
    </row>
    <row r="1515" spans="91:100">
      <c r="CM1515" s="1373"/>
      <c r="CN1515" s="1372" t="s">
        <v>5121</v>
      </c>
      <c r="CO1515" s="1372" t="s">
        <v>606</v>
      </c>
      <c r="CP1515" s="1372" t="s">
        <v>1906</v>
      </c>
      <c r="CQ1515" s="1372" t="s">
        <v>5122</v>
      </c>
      <c r="CR1515" s="1372" t="s">
        <v>5123</v>
      </c>
      <c r="CS1515" s="1372" t="s">
        <v>4997</v>
      </c>
      <c r="CT1515" s="1372" t="s">
        <v>4998</v>
      </c>
      <c r="CU1515" s="1372" t="s">
        <v>4999</v>
      </c>
      <c r="CV1515" s="1376" t="s">
        <v>5000</v>
      </c>
    </row>
    <row r="1516" spans="91:100">
      <c r="CM1516" s="1373"/>
      <c r="CN1516" s="1372" t="s">
        <v>5124</v>
      </c>
      <c r="CO1516" s="1372" t="s">
        <v>606</v>
      </c>
      <c r="CP1516" s="1372" t="s">
        <v>1906</v>
      </c>
      <c r="CQ1516" s="1372" t="s">
        <v>5125</v>
      </c>
      <c r="CR1516" s="1372" t="s">
        <v>5126</v>
      </c>
      <c r="CS1516" s="1372" t="s">
        <v>4997</v>
      </c>
      <c r="CT1516" s="1372" t="s">
        <v>4998</v>
      </c>
      <c r="CU1516" s="1372" t="s">
        <v>4999</v>
      </c>
      <c r="CV1516" s="1376" t="s">
        <v>5000</v>
      </c>
    </row>
    <row r="1517" spans="91:100">
      <c r="CM1517" s="1373"/>
      <c r="CN1517" s="1372" t="s">
        <v>5127</v>
      </c>
      <c r="CO1517" s="1372" t="s">
        <v>606</v>
      </c>
      <c r="CP1517" s="1372" t="s">
        <v>1906</v>
      </c>
      <c r="CQ1517" s="1372" t="s">
        <v>5128</v>
      </c>
      <c r="CR1517" s="1372" t="s">
        <v>5129</v>
      </c>
      <c r="CS1517" s="1372" t="s">
        <v>1908</v>
      </c>
      <c r="CT1517" s="1372" t="s">
        <v>5012</v>
      </c>
      <c r="CU1517" s="1372" t="s">
        <v>1910</v>
      </c>
      <c r="CV1517" s="1376" t="s">
        <v>1911</v>
      </c>
    </row>
    <row r="1518" spans="91:100">
      <c r="CM1518" s="1373"/>
      <c r="CN1518" s="1372" t="s">
        <v>5130</v>
      </c>
      <c r="CO1518" s="1372" t="s">
        <v>606</v>
      </c>
      <c r="CP1518" s="1372" t="s">
        <v>1906</v>
      </c>
      <c r="CQ1518" s="1372" t="s">
        <v>5131</v>
      </c>
      <c r="CR1518" s="1372" t="s">
        <v>772</v>
      </c>
      <c r="CS1518" s="1372" t="s">
        <v>1908</v>
      </c>
      <c r="CT1518" s="1372" t="s">
        <v>5012</v>
      </c>
      <c r="CU1518" s="1372" t="s">
        <v>1910</v>
      </c>
      <c r="CV1518" s="1376" t="s">
        <v>1911</v>
      </c>
    </row>
    <row r="1519" spans="91:100">
      <c r="CM1519" s="1373"/>
      <c r="CN1519" s="1372" t="s">
        <v>5132</v>
      </c>
      <c r="CO1519" s="1372" t="s">
        <v>606</v>
      </c>
      <c r="CP1519" s="1372" t="s">
        <v>1906</v>
      </c>
      <c r="CQ1519" s="1372" t="s">
        <v>5133</v>
      </c>
      <c r="CR1519" s="1372" t="s">
        <v>5133</v>
      </c>
      <c r="CS1519" s="1372" t="s">
        <v>4997</v>
      </c>
      <c r="CT1519" s="1372" t="s">
        <v>4998</v>
      </c>
      <c r="CU1519" s="1372" t="s">
        <v>4999</v>
      </c>
      <c r="CV1519" s="1376" t="s">
        <v>5000</v>
      </c>
    </row>
    <row r="1520" spans="91:100">
      <c r="CM1520" s="1373"/>
      <c r="CN1520" s="1372" t="s">
        <v>5134</v>
      </c>
      <c r="CO1520" s="1372" t="s">
        <v>606</v>
      </c>
      <c r="CP1520" s="1372" t="s">
        <v>1906</v>
      </c>
      <c r="CQ1520" s="1372" t="s">
        <v>5135</v>
      </c>
      <c r="CR1520" s="1372" t="s">
        <v>5135</v>
      </c>
      <c r="CS1520" s="1372" t="s">
        <v>1908</v>
      </c>
      <c r="CT1520" s="1372" t="s">
        <v>5012</v>
      </c>
      <c r="CU1520" s="1372" t="s">
        <v>1910</v>
      </c>
      <c r="CV1520" s="1376" t="s">
        <v>1911</v>
      </c>
    </row>
    <row r="1521" spans="91:100">
      <c r="CM1521" s="1373"/>
      <c r="CN1521" s="1372" t="s">
        <v>5136</v>
      </c>
      <c r="CO1521" s="1372" t="s">
        <v>606</v>
      </c>
      <c r="CP1521" s="1372" t="s">
        <v>1906</v>
      </c>
      <c r="CQ1521" s="1372" t="s">
        <v>5137</v>
      </c>
      <c r="CR1521" s="1372" t="s">
        <v>5137</v>
      </c>
      <c r="CS1521" s="1372" t="s">
        <v>4997</v>
      </c>
      <c r="CT1521" s="1372" t="s">
        <v>4998</v>
      </c>
      <c r="CU1521" s="1372" t="s">
        <v>4999</v>
      </c>
      <c r="CV1521" s="1376" t="s">
        <v>5000</v>
      </c>
    </row>
    <row r="1522" spans="91:100">
      <c r="CM1522" s="1373"/>
      <c r="CN1522" s="1372" t="s">
        <v>5138</v>
      </c>
      <c r="CO1522" s="1372" t="s">
        <v>606</v>
      </c>
      <c r="CP1522" s="1372" t="s">
        <v>1906</v>
      </c>
      <c r="CQ1522" s="1372" t="s">
        <v>5139</v>
      </c>
      <c r="CR1522" s="1372" t="s">
        <v>5139</v>
      </c>
      <c r="CS1522" s="1372" t="s">
        <v>4997</v>
      </c>
      <c r="CT1522" s="1372" t="s">
        <v>4998</v>
      </c>
      <c r="CU1522" s="1372" t="s">
        <v>4999</v>
      </c>
      <c r="CV1522" s="1376" t="s">
        <v>5000</v>
      </c>
    </row>
    <row r="1523" spans="91:100">
      <c r="CM1523" s="1373"/>
      <c r="CN1523" s="1372" t="s">
        <v>5140</v>
      </c>
      <c r="CO1523" s="1372" t="s">
        <v>606</v>
      </c>
      <c r="CP1523" s="1372" t="s">
        <v>1906</v>
      </c>
      <c r="CQ1523" s="1372" t="s">
        <v>5141</v>
      </c>
      <c r="CR1523" s="1372" t="s">
        <v>5141</v>
      </c>
      <c r="CS1523" s="1372" t="s">
        <v>1908</v>
      </c>
      <c r="CT1523" s="1372" t="s">
        <v>5012</v>
      </c>
      <c r="CU1523" s="1372" t="s">
        <v>1910</v>
      </c>
      <c r="CV1523" s="1376" t="s">
        <v>1911</v>
      </c>
    </row>
    <row r="1524" spans="91:100">
      <c r="CM1524" s="1373"/>
      <c r="CN1524" s="1372" t="s">
        <v>5142</v>
      </c>
      <c r="CO1524" s="1372" t="s">
        <v>606</v>
      </c>
      <c r="CP1524" s="1372" t="s">
        <v>1906</v>
      </c>
      <c r="CQ1524" s="1372" t="s">
        <v>773</v>
      </c>
      <c r="CR1524" s="1372" t="s">
        <v>773</v>
      </c>
      <c r="CS1524" s="1372" t="s">
        <v>1980</v>
      </c>
      <c r="CT1524" s="1372" t="s">
        <v>1981</v>
      </c>
      <c r="CU1524" s="1372" t="s">
        <v>1910</v>
      </c>
      <c r="CV1524" s="1376" t="s">
        <v>1982</v>
      </c>
    </row>
    <row r="1525" spans="91:100">
      <c r="CM1525" s="1373"/>
      <c r="CN1525" s="1372" t="s">
        <v>5143</v>
      </c>
      <c r="CO1525" s="1372" t="s">
        <v>606</v>
      </c>
      <c r="CP1525" s="1372" t="s">
        <v>1906</v>
      </c>
      <c r="CQ1525" s="1372" t="s">
        <v>5144</v>
      </c>
      <c r="CR1525" s="1372" t="s">
        <v>5144</v>
      </c>
      <c r="CS1525" s="1372" t="s">
        <v>4997</v>
      </c>
      <c r="CT1525" s="1372" t="s">
        <v>4998</v>
      </c>
      <c r="CU1525" s="1372" t="s">
        <v>4999</v>
      </c>
      <c r="CV1525" s="1376" t="s">
        <v>5000</v>
      </c>
    </row>
    <row r="1526" spans="91:100">
      <c r="CM1526" s="1373"/>
      <c r="CN1526" s="1372" t="s">
        <v>5145</v>
      </c>
      <c r="CO1526" s="1372" t="s">
        <v>606</v>
      </c>
      <c r="CP1526" s="1372" t="s">
        <v>1906</v>
      </c>
      <c r="CQ1526" s="1372" t="s">
        <v>5146</v>
      </c>
      <c r="CR1526" s="1372" t="s">
        <v>5147</v>
      </c>
      <c r="CS1526" s="1372" t="s">
        <v>1908</v>
      </c>
      <c r="CT1526" s="1372" t="s">
        <v>5012</v>
      </c>
      <c r="CU1526" s="1372" t="s">
        <v>1910</v>
      </c>
      <c r="CV1526" s="1376" t="s">
        <v>1911</v>
      </c>
    </row>
    <row r="1527" spans="91:100">
      <c r="CM1527" s="1373"/>
      <c r="CN1527" s="1372" t="s">
        <v>5148</v>
      </c>
      <c r="CO1527" s="1372" t="s">
        <v>606</v>
      </c>
      <c r="CP1527" s="1372" t="s">
        <v>1906</v>
      </c>
      <c r="CQ1527" s="1372" t="s">
        <v>5149</v>
      </c>
      <c r="CR1527" s="1372" t="s">
        <v>5150</v>
      </c>
      <c r="CS1527" s="1372" t="s">
        <v>4997</v>
      </c>
      <c r="CT1527" s="1372" t="s">
        <v>4998</v>
      </c>
      <c r="CU1527" s="1372" t="s">
        <v>4999</v>
      </c>
      <c r="CV1527" s="1376" t="s">
        <v>5000</v>
      </c>
    </row>
    <row r="1528" spans="91:100">
      <c r="CM1528" s="1373"/>
      <c r="CN1528" s="1372" t="s">
        <v>5151</v>
      </c>
      <c r="CO1528" s="1372" t="s">
        <v>606</v>
      </c>
      <c r="CP1528" s="1372" t="s">
        <v>1906</v>
      </c>
      <c r="CQ1528" s="1372" t="s">
        <v>5152</v>
      </c>
      <c r="CR1528" s="1372" t="s">
        <v>5152</v>
      </c>
      <c r="CS1528" s="1372" t="s">
        <v>4997</v>
      </c>
      <c r="CT1528" s="1372" t="s">
        <v>4998</v>
      </c>
      <c r="CU1528" s="1372" t="s">
        <v>4999</v>
      </c>
      <c r="CV1528" s="1376" t="s">
        <v>5000</v>
      </c>
    </row>
    <row r="1529" spans="91:100">
      <c r="CM1529" s="1373"/>
      <c r="CN1529" s="1372" t="s">
        <v>5153</v>
      </c>
      <c r="CO1529" s="1372" t="s">
        <v>606</v>
      </c>
      <c r="CP1529" s="1372" t="s">
        <v>1906</v>
      </c>
      <c r="CQ1529" s="1372" t="s">
        <v>5154</v>
      </c>
      <c r="CR1529" s="1372" t="s">
        <v>5154</v>
      </c>
      <c r="CS1529" s="1372" t="s">
        <v>1908</v>
      </c>
      <c r="CT1529" s="1372" t="s">
        <v>5012</v>
      </c>
      <c r="CU1529" s="1372" t="s">
        <v>1910</v>
      </c>
      <c r="CV1529" s="1376" t="s">
        <v>1911</v>
      </c>
    </row>
    <row r="1530" spans="91:100">
      <c r="CM1530" s="1373"/>
      <c r="CN1530" s="1372" t="s">
        <v>5155</v>
      </c>
      <c r="CO1530" s="1372" t="s">
        <v>606</v>
      </c>
      <c r="CP1530" s="1372" t="s">
        <v>1906</v>
      </c>
      <c r="CQ1530" s="1372" t="s">
        <v>5156</v>
      </c>
      <c r="CR1530" s="1372" t="s">
        <v>5156</v>
      </c>
      <c r="CS1530" s="1372" t="s">
        <v>1908</v>
      </c>
      <c r="CT1530" s="1372" t="s">
        <v>5012</v>
      </c>
      <c r="CU1530" s="1372" t="s">
        <v>1910</v>
      </c>
      <c r="CV1530" s="1376" t="s">
        <v>1911</v>
      </c>
    </row>
    <row r="1531" spans="91:100">
      <c r="CM1531" s="1373"/>
      <c r="CN1531" s="1372" t="s">
        <v>5157</v>
      </c>
      <c r="CO1531" s="1372" t="s">
        <v>606</v>
      </c>
      <c r="CP1531" s="1372" t="s">
        <v>1906</v>
      </c>
      <c r="CQ1531" s="1372" t="s">
        <v>5158</v>
      </c>
      <c r="CR1531" s="1372" t="s">
        <v>5158</v>
      </c>
      <c r="CS1531" s="1372" t="s">
        <v>4997</v>
      </c>
      <c r="CT1531" s="1372" t="s">
        <v>4998</v>
      </c>
      <c r="CU1531" s="1372" t="s">
        <v>4999</v>
      </c>
      <c r="CV1531" s="1376" t="s">
        <v>5000</v>
      </c>
    </row>
    <row r="1532" spans="91:100">
      <c r="CM1532" s="1373"/>
      <c r="CN1532" s="1372" t="s">
        <v>5159</v>
      </c>
      <c r="CO1532" s="1372" t="s">
        <v>606</v>
      </c>
      <c r="CP1532" s="1372" t="s">
        <v>1906</v>
      </c>
      <c r="CQ1532" s="1372" t="s">
        <v>5160</v>
      </c>
      <c r="CR1532" s="1372" t="s">
        <v>5160</v>
      </c>
      <c r="CS1532" s="1372" t="s">
        <v>4997</v>
      </c>
      <c r="CT1532" s="1372" t="s">
        <v>4998</v>
      </c>
      <c r="CU1532" s="1372" t="s">
        <v>4999</v>
      </c>
      <c r="CV1532" s="1376" t="s">
        <v>5000</v>
      </c>
    </row>
    <row r="1533" spans="91:100">
      <c r="CM1533" s="1373"/>
      <c r="CN1533" s="1372" t="s">
        <v>5161</v>
      </c>
      <c r="CO1533" s="1372" t="s">
        <v>606</v>
      </c>
      <c r="CP1533" s="1372" t="s">
        <v>1906</v>
      </c>
      <c r="CQ1533" s="1372" t="s">
        <v>5162</v>
      </c>
      <c r="CR1533" s="1372" t="s">
        <v>5163</v>
      </c>
      <c r="CS1533" s="1372" t="s">
        <v>1908</v>
      </c>
      <c r="CT1533" s="1372" t="s">
        <v>5012</v>
      </c>
      <c r="CU1533" s="1372" t="s">
        <v>1910</v>
      </c>
      <c r="CV1533" s="1376" t="s">
        <v>1911</v>
      </c>
    </row>
    <row r="1534" spans="91:100">
      <c r="CM1534" s="1373"/>
      <c r="CN1534" s="1372" t="s">
        <v>5164</v>
      </c>
      <c r="CO1534" s="1372" t="s">
        <v>606</v>
      </c>
      <c r="CP1534" s="1372" t="s">
        <v>1906</v>
      </c>
      <c r="CQ1534" s="1372" t="s">
        <v>5165</v>
      </c>
      <c r="CR1534" s="1372" t="s">
        <v>5165</v>
      </c>
      <c r="CS1534" s="1372" t="s">
        <v>1908</v>
      </c>
      <c r="CT1534" s="1372" t="s">
        <v>5012</v>
      </c>
      <c r="CU1534" s="1372" t="s">
        <v>1910</v>
      </c>
      <c r="CV1534" s="1376" t="s">
        <v>1911</v>
      </c>
    </row>
    <row r="1535" spans="91:100">
      <c r="CM1535" s="1373"/>
      <c r="CN1535" s="1372" t="s">
        <v>5166</v>
      </c>
      <c r="CO1535" s="1372" t="s">
        <v>606</v>
      </c>
      <c r="CP1535" s="1372" t="s">
        <v>1906</v>
      </c>
      <c r="CQ1535" s="1372" t="s">
        <v>5167</v>
      </c>
      <c r="CR1535" s="1372" t="s">
        <v>5167</v>
      </c>
      <c r="CS1535" s="1372" t="s">
        <v>4997</v>
      </c>
      <c r="CT1535" s="1372" t="s">
        <v>4998</v>
      </c>
      <c r="CU1535" s="1372" t="s">
        <v>4999</v>
      </c>
      <c r="CV1535" s="1376" t="s">
        <v>5000</v>
      </c>
    </row>
    <row r="1536" spans="91:100">
      <c r="CM1536" s="1373"/>
      <c r="CN1536" s="1372" t="s">
        <v>5168</v>
      </c>
      <c r="CO1536" s="1372" t="s">
        <v>606</v>
      </c>
      <c r="CP1536" s="1372" t="s">
        <v>1906</v>
      </c>
      <c r="CQ1536" s="1372" t="s">
        <v>5169</v>
      </c>
      <c r="CR1536" s="1372" t="s">
        <v>5169</v>
      </c>
      <c r="CS1536" s="1372" t="s">
        <v>1908</v>
      </c>
      <c r="CT1536" s="1372" t="s">
        <v>5012</v>
      </c>
      <c r="CU1536" s="1372" t="s">
        <v>1910</v>
      </c>
      <c r="CV1536" s="1376" t="s">
        <v>1911</v>
      </c>
    </row>
    <row r="1537" spans="91:100">
      <c r="CM1537" s="1373"/>
      <c r="CN1537" s="1372" t="s">
        <v>5170</v>
      </c>
      <c r="CO1537" s="1372" t="s">
        <v>606</v>
      </c>
      <c r="CP1537" s="1372" t="s">
        <v>1906</v>
      </c>
      <c r="CQ1537" s="1372" t="s">
        <v>774</v>
      </c>
      <c r="CR1537" s="1372" t="s">
        <v>774</v>
      </c>
      <c r="CS1537" s="1372" t="s">
        <v>1980</v>
      </c>
      <c r="CT1537" s="1372" t="s">
        <v>1981</v>
      </c>
      <c r="CU1537" s="1372" t="s">
        <v>1910</v>
      </c>
      <c r="CV1537" s="1376" t="s">
        <v>1982</v>
      </c>
    </row>
    <row r="1538" spans="91:100">
      <c r="CM1538" s="1373"/>
      <c r="CN1538" s="1372" t="s">
        <v>5171</v>
      </c>
      <c r="CO1538" s="1372" t="s">
        <v>606</v>
      </c>
      <c r="CP1538" s="1372" t="s">
        <v>1906</v>
      </c>
      <c r="CQ1538" s="1372" t="s">
        <v>5172</v>
      </c>
      <c r="CR1538" s="1372" t="s">
        <v>5172</v>
      </c>
      <c r="CS1538" s="1372" t="s">
        <v>1908</v>
      </c>
      <c r="CT1538" s="1372" t="s">
        <v>5012</v>
      </c>
      <c r="CU1538" s="1372" t="s">
        <v>1910</v>
      </c>
      <c r="CV1538" s="1376" t="s">
        <v>1911</v>
      </c>
    </row>
    <row r="1539" spans="91:100">
      <c r="CM1539" s="1373"/>
      <c r="CN1539" s="1372" t="s">
        <v>5173</v>
      </c>
      <c r="CO1539" s="1372" t="s">
        <v>606</v>
      </c>
      <c r="CP1539" s="1372" t="s">
        <v>1906</v>
      </c>
      <c r="CQ1539" s="1372" t="s">
        <v>5174</v>
      </c>
      <c r="CR1539" s="1372" t="s">
        <v>5174</v>
      </c>
      <c r="CS1539" s="1372" t="s">
        <v>1980</v>
      </c>
      <c r="CT1539" s="1372" t="s">
        <v>1981</v>
      </c>
      <c r="CU1539" s="1372" t="s">
        <v>1910</v>
      </c>
      <c r="CV1539" s="1376" t="s">
        <v>1982</v>
      </c>
    </row>
    <row r="1540" spans="91:100">
      <c r="CM1540" s="1373"/>
      <c r="CN1540" s="1372" t="s">
        <v>5175</v>
      </c>
      <c r="CO1540" s="1372" t="s">
        <v>606</v>
      </c>
      <c r="CP1540" s="1372" t="s">
        <v>1906</v>
      </c>
      <c r="CQ1540" s="1372" t="s">
        <v>378</v>
      </c>
      <c r="CR1540" s="1372" t="s">
        <v>775</v>
      </c>
      <c r="CS1540" s="1372" t="s">
        <v>1908</v>
      </c>
      <c r="CT1540" s="1372" t="s">
        <v>5012</v>
      </c>
      <c r="CU1540" s="1372" t="s">
        <v>1910</v>
      </c>
      <c r="CV1540" s="1376" t="s">
        <v>1911</v>
      </c>
    </row>
    <row r="1541" spans="91:100">
      <c r="CM1541" s="1373"/>
      <c r="CN1541" s="1372" t="s">
        <v>5176</v>
      </c>
      <c r="CO1541" s="1372" t="s">
        <v>606</v>
      </c>
      <c r="CP1541" s="1372" t="s">
        <v>1906</v>
      </c>
      <c r="CQ1541" s="1372" t="s">
        <v>5177</v>
      </c>
      <c r="CR1541" s="1372" t="s">
        <v>5178</v>
      </c>
      <c r="CS1541" s="1372" t="s">
        <v>4997</v>
      </c>
      <c r="CT1541" s="1372" t="s">
        <v>4998</v>
      </c>
      <c r="CU1541" s="1372" t="s">
        <v>4999</v>
      </c>
      <c r="CV1541" s="1376" t="s">
        <v>5000</v>
      </c>
    </row>
    <row r="1542" spans="91:100">
      <c r="CM1542" s="1373"/>
      <c r="CN1542" s="1372" t="s">
        <v>5179</v>
      </c>
      <c r="CO1542" s="1372" t="s">
        <v>606</v>
      </c>
      <c r="CP1542" s="1372" t="s">
        <v>1906</v>
      </c>
      <c r="CQ1542" s="1372" t="s">
        <v>5180</v>
      </c>
      <c r="CR1542" s="1372" t="s">
        <v>5181</v>
      </c>
      <c r="CS1542" s="1372" t="s">
        <v>4997</v>
      </c>
      <c r="CT1542" s="1372" t="s">
        <v>4998</v>
      </c>
      <c r="CU1542" s="1372" t="s">
        <v>4999</v>
      </c>
      <c r="CV1542" s="1376" t="s">
        <v>5000</v>
      </c>
    </row>
    <row r="1543" spans="91:100">
      <c r="CM1543" s="1373"/>
      <c r="CN1543" s="1372" t="s">
        <v>5182</v>
      </c>
      <c r="CO1543" s="1372" t="s">
        <v>606</v>
      </c>
      <c r="CP1543" s="1372" t="s">
        <v>1906</v>
      </c>
      <c r="CQ1543" s="1372" t="s">
        <v>5183</v>
      </c>
      <c r="CR1543" s="1372" t="s">
        <v>5184</v>
      </c>
      <c r="CS1543" s="1372" t="s">
        <v>1980</v>
      </c>
      <c r="CT1543" s="1372" t="s">
        <v>1981</v>
      </c>
      <c r="CU1543" s="1372" t="s">
        <v>1910</v>
      </c>
      <c r="CV1543" s="1376" t="s">
        <v>1982</v>
      </c>
    </row>
    <row r="1544" spans="91:100">
      <c r="CM1544" s="1373"/>
      <c r="CN1544" s="1372" t="s">
        <v>5185</v>
      </c>
      <c r="CO1544" s="1372" t="s">
        <v>606</v>
      </c>
      <c r="CP1544" s="1372" t="s">
        <v>1906</v>
      </c>
      <c r="CQ1544" s="1372" t="s">
        <v>5186</v>
      </c>
      <c r="CR1544" s="1372" t="s">
        <v>5187</v>
      </c>
      <c r="CS1544" s="1372" t="s">
        <v>4997</v>
      </c>
      <c r="CT1544" s="1372" t="s">
        <v>4998</v>
      </c>
      <c r="CU1544" s="1372" t="s">
        <v>4999</v>
      </c>
      <c r="CV1544" s="1376" t="s">
        <v>5000</v>
      </c>
    </row>
    <row r="1545" spans="91:100">
      <c r="CM1545" s="1373"/>
      <c r="CN1545" s="1372" t="s">
        <v>5188</v>
      </c>
      <c r="CO1545" s="1372" t="s">
        <v>606</v>
      </c>
      <c r="CP1545" s="1372" t="s">
        <v>1906</v>
      </c>
      <c r="CQ1545" s="1372" t="s">
        <v>5189</v>
      </c>
      <c r="CR1545" s="1372" t="s">
        <v>5190</v>
      </c>
      <c r="CS1545" s="1372" t="s">
        <v>1908</v>
      </c>
      <c r="CT1545" s="1372" t="s">
        <v>5012</v>
      </c>
      <c r="CU1545" s="1372" t="s">
        <v>1910</v>
      </c>
      <c r="CV1545" s="1376" t="s">
        <v>1911</v>
      </c>
    </row>
    <row r="1546" spans="91:100">
      <c r="CM1546" s="1373"/>
      <c r="CN1546" s="1372" t="s">
        <v>5191</v>
      </c>
      <c r="CO1546" s="1372" t="s">
        <v>606</v>
      </c>
      <c r="CP1546" s="1372" t="s">
        <v>1906</v>
      </c>
      <c r="CQ1546" s="1372" t="s">
        <v>5192</v>
      </c>
      <c r="CR1546" s="1372" t="s">
        <v>5193</v>
      </c>
      <c r="CS1546" s="1372" t="s">
        <v>4997</v>
      </c>
      <c r="CT1546" s="1372" t="s">
        <v>4998</v>
      </c>
      <c r="CU1546" s="1372" t="s">
        <v>4999</v>
      </c>
      <c r="CV1546" s="1376" t="s">
        <v>5000</v>
      </c>
    </row>
    <row r="1547" spans="91:100">
      <c r="CM1547" s="1373"/>
      <c r="CN1547" s="1372" t="s">
        <v>5194</v>
      </c>
      <c r="CO1547" s="1372" t="s">
        <v>606</v>
      </c>
      <c r="CP1547" s="1372" t="s">
        <v>1906</v>
      </c>
      <c r="CQ1547" s="1372" t="s">
        <v>5195</v>
      </c>
      <c r="CR1547" s="1372" t="s">
        <v>5196</v>
      </c>
      <c r="CS1547" s="1372" t="s">
        <v>4997</v>
      </c>
      <c r="CT1547" s="1372" t="s">
        <v>4998</v>
      </c>
      <c r="CU1547" s="1372" t="s">
        <v>4999</v>
      </c>
      <c r="CV1547" s="1376" t="s">
        <v>5000</v>
      </c>
    </row>
    <row r="1548" spans="91:100">
      <c r="CM1548" s="1373"/>
      <c r="CN1548" s="1372" t="s">
        <v>5197</v>
      </c>
      <c r="CO1548" s="1372" t="s">
        <v>606</v>
      </c>
      <c r="CP1548" s="1372" t="s">
        <v>1906</v>
      </c>
      <c r="CQ1548" s="1372" t="s">
        <v>5198</v>
      </c>
      <c r="CR1548" s="1372" t="s">
        <v>5199</v>
      </c>
      <c r="CS1548" s="1372" t="s">
        <v>1908</v>
      </c>
      <c r="CT1548" s="1372" t="s">
        <v>5012</v>
      </c>
      <c r="CU1548" s="1372" t="s">
        <v>1910</v>
      </c>
      <c r="CV1548" s="1376" t="s">
        <v>1911</v>
      </c>
    </row>
    <row r="1549" spans="91:100">
      <c r="CM1549" s="1373"/>
      <c r="CN1549" s="1372" t="s">
        <v>5200</v>
      </c>
      <c r="CO1549" s="1372" t="s">
        <v>606</v>
      </c>
      <c r="CP1549" s="1372" t="s">
        <v>1906</v>
      </c>
      <c r="CQ1549" s="1372" t="s">
        <v>2894</v>
      </c>
      <c r="CR1549" s="1372" t="s">
        <v>2895</v>
      </c>
      <c r="CS1549" s="1372" t="s">
        <v>1908</v>
      </c>
      <c r="CT1549" s="1372" t="s">
        <v>5012</v>
      </c>
      <c r="CU1549" s="1372" t="s">
        <v>1910</v>
      </c>
      <c r="CV1549" s="1376" t="s">
        <v>1911</v>
      </c>
    </row>
    <row r="1550" spans="91:100">
      <c r="CM1550" s="1373"/>
      <c r="CN1550" s="1372" t="s">
        <v>5201</v>
      </c>
      <c r="CO1550" s="1372" t="s">
        <v>606</v>
      </c>
      <c r="CP1550" s="1372" t="s">
        <v>1906</v>
      </c>
      <c r="CQ1550" s="1372" t="s">
        <v>777</v>
      </c>
      <c r="CR1550" s="1372" t="s">
        <v>776</v>
      </c>
      <c r="CS1550" s="1372" t="s">
        <v>1908</v>
      </c>
      <c r="CT1550" s="1372" t="s">
        <v>5012</v>
      </c>
      <c r="CU1550" s="1372" t="s">
        <v>1910</v>
      </c>
      <c r="CV1550" s="1376" t="s">
        <v>1911</v>
      </c>
    </row>
    <row r="1551" spans="91:100">
      <c r="CM1551" s="1373"/>
      <c r="CN1551" s="1372" t="s">
        <v>5202</v>
      </c>
      <c r="CO1551" s="1372" t="s">
        <v>606</v>
      </c>
      <c r="CP1551" s="1372" t="s">
        <v>1906</v>
      </c>
      <c r="CQ1551" s="1372" t="s">
        <v>5203</v>
      </c>
      <c r="CR1551" s="1372" t="s">
        <v>5203</v>
      </c>
      <c r="CS1551" s="1372" t="s">
        <v>4997</v>
      </c>
      <c r="CT1551" s="1372" t="s">
        <v>4998</v>
      </c>
      <c r="CU1551" s="1372" t="s">
        <v>4999</v>
      </c>
      <c r="CV1551" s="1376" t="s">
        <v>5000</v>
      </c>
    </row>
    <row r="1552" spans="91:100">
      <c r="CM1552" s="1373"/>
      <c r="CN1552" s="1372" t="s">
        <v>5204</v>
      </c>
      <c r="CO1552" s="1372" t="s">
        <v>606</v>
      </c>
      <c r="CP1552" s="1372" t="s">
        <v>1906</v>
      </c>
      <c r="CQ1552" s="1372" t="s">
        <v>5205</v>
      </c>
      <c r="CR1552" s="1372" t="s">
        <v>5205</v>
      </c>
      <c r="CS1552" s="1372" t="s">
        <v>4997</v>
      </c>
      <c r="CT1552" s="1372" t="s">
        <v>4998</v>
      </c>
      <c r="CU1552" s="1372" t="s">
        <v>4999</v>
      </c>
      <c r="CV1552" s="1376" t="s">
        <v>5000</v>
      </c>
    </row>
    <row r="1553" spans="91:100">
      <c r="CM1553" s="1373"/>
      <c r="CN1553" s="1372" t="s">
        <v>5206</v>
      </c>
      <c r="CO1553" s="1372" t="s">
        <v>606</v>
      </c>
      <c r="CP1553" s="1372" t="s">
        <v>1906</v>
      </c>
      <c r="CQ1553" s="1372" t="s">
        <v>5207</v>
      </c>
      <c r="CR1553" s="1372" t="s">
        <v>5207</v>
      </c>
      <c r="CS1553" s="1372" t="s">
        <v>4997</v>
      </c>
      <c r="CT1553" s="1372" t="s">
        <v>4998</v>
      </c>
      <c r="CU1553" s="1372" t="s">
        <v>4999</v>
      </c>
      <c r="CV1553" s="1376" t="s">
        <v>5000</v>
      </c>
    </row>
    <row r="1554" spans="91:100">
      <c r="CM1554" s="1373"/>
      <c r="CN1554" s="1372" t="s">
        <v>5208</v>
      </c>
      <c r="CO1554" s="1372" t="s">
        <v>606</v>
      </c>
      <c r="CP1554" s="1372" t="s">
        <v>1906</v>
      </c>
      <c r="CQ1554" s="1372" t="s">
        <v>5209</v>
      </c>
      <c r="CR1554" s="1372" t="s">
        <v>5209</v>
      </c>
      <c r="CS1554" s="1372" t="s">
        <v>4997</v>
      </c>
      <c r="CT1554" s="1372" t="s">
        <v>4998</v>
      </c>
      <c r="CU1554" s="1372" t="s">
        <v>4999</v>
      </c>
      <c r="CV1554" s="1376" t="s">
        <v>5000</v>
      </c>
    </row>
    <row r="1555" spans="91:100">
      <c r="CM1555" s="1373"/>
      <c r="CN1555" s="1372" t="s">
        <v>5210</v>
      </c>
      <c r="CO1555" s="1372" t="s">
        <v>606</v>
      </c>
      <c r="CP1555" s="1372" t="s">
        <v>1906</v>
      </c>
      <c r="CQ1555" s="1372" t="s">
        <v>5211</v>
      </c>
      <c r="CR1555" s="1372" t="s">
        <v>5211</v>
      </c>
      <c r="CS1555" s="1372" t="s">
        <v>4997</v>
      </c>
      <c r="CT1555" s="1372" t="s">
        <v>4998</v>
      </c>
      <c r="CU1555" s="1372" t="s">
        <v>4999</v>
      </c>
      <c r="CV1555" s="1376" t="s">
        <v>5000</v>
      </c>
    </row>
    <row r="1556" spans="91:100">
      <c r="CM1556" s="1373"/>
      <c r="CN1556" s="1372" t="s">
        <v>5212</v>
      </c>
      <c r="CO1556" s="1372" t="s">
        <v>606</v>
      </c>
      <c r="CP1556" s="1372" t="s">
        <v>1906</v>
      </c>
      <c r="CQ1556" s="1372" t="s">
        <v>5213</v>
      </c>
      <c r="CR1556" s="1372" t="s">
        <v>5213</v>
      </c>
      <c r="CS1556" s="1372" t="s">
        <v>1908</v>
      </c>
      <c r="CT1556" s="1372" t="s">
        <v>5012</v>
      </c>
      <c r="CU1556" s="1372" t="s">
        <v>1910</v>
      </c>
      <c r="CV1556" s="1376" t="s">
        <v>1911</v>
      </c>
    </row>
    <row r="1557" spans="91:100">
      <c r="CM1557" s="1373"/>
      <c r="CN1557" s="1372" t="s">
        <v>5214</v>
      </c>
      <c r="CO1557" s="1372" t="s">
        <v>606</v>
      </c>
      <c r="CP1557" s="1372" t="s">
        <v>1906</v>
      </c>
      <c r="CQ1557" s="1372" t="s">
        <v>5215</v>
      </c>
      <c r="CR1557" s="1372" t="s">
        <v>5215</v>
      </c>
      <c r="CS1557" s="1372" t="s">
        <v>1908</v>
      </c>
      <c r="CT1557" s="1372" t="s">
        <v>5012</v>
      </c>
      <c r="CU1557" s="1372" t="s">
        <v>1910</v>
      </c>
      <c r="CV1557" s="1376" t="s">
        <v>1911</v>
      </c>
    </row>
    <row r="1558" spans="91:100">
      <c r="CM1558" s="1373"/>
      <c r="CN1558" s="1372" t="s">
        <v>5216</v>
      </c>
      <c r="CO1558" s="1372" t="s">
        <v>606</v>
      </c>
      <c r="CP1558" s="1372" t="s">
        <v>1906</v>
      </c>
      <c r="CQ1558" s="1372" t="s">
        <v>5217</v>
      </c>
      <c r="CR1558" s="1372" t="s">
        <v>5217</v>
      </c>
      <c r="CS1558" s="1372" t="s">
        <v>1908</v>
      </c>
      <c r="CT1558" s="1372" t="s">
        <v>5012</v>
      </c>
      <c r="CU1558" s="1372" t="s">
        <v>1910</v>
      </c>
      <c r="CV1558" s="1376" t="s">
        <v>1911</v>
      </c>
    </row>
    <row r="1559" spans="91:100">
      <c r="CM1559" s="1373"/>
      <c r="CN1559" s="1372" t="s">
        <v>5218</v>
      </c>
      <c r="CO1559" s="1372" t="s">
        <v>606</v>
      </c>
      <c r="CP1559" s="1372" t="s">
        <v>1906</v>
      </c>
      <c r="CQ1559" s="1372" t="s">
        <v>5219</v>
      </c>
      <c r="CR1559" s="1372" t="s">
        <v>5220</v>
      </c>
      <c r="CS1559" s="1372" t="s">
        <v>4997</v>
      </c>
      <c r="CT1559" s="1372" t="s">
        <v>4998</v>
      </c>
      <c r="CU1559" s="1372" t="s">
        <v>4999</v>
      </c>
      <c r="CV1559" s="1376" t="s">
        <v>5000</v>
      </c>
    </row>
    <row r="1560" spans="91:100">
      <c r="CM1560" s="1373"/>
      <c r="CN1560" s="1372" t="s">
        <v>5221</v>
      </c>
      <c r="CO1560" s="1372" t="s">
        <v>606</v>
      </c>
      <c r="CP1560" s="1372" t="s">
        <v>1906</v>
      </c>
      <c r="CQ1560" s="1372" t="s">
        <v>5222</v>
      </c>
      <c r="CR1560" s="1372" t="s">
        <v>5222</v>
      </c>
      <c r="CS1560" s="1372" t="s">
        <v>4997</v>
      </c>
      <c r="CT1560" s="1372" t="s">
        <v>4998</v>
      </c>
      <c r="CU1560" s="1372" t="s">
        <v>4999</v>
      </c>
      <c r="CV1560" s="1376" t="s">
        <v>5000</v>
      </c>
    </row>
    <row r="1561" spans="91:100">
      <c r="CM1561" s="1373"/>
      <c r="CN1561" s="1372" t="s">
        <v>5223</v>
      </c>
      <c r="CO1561" s="1372" t="s">
        <v>606</v>
      </c>
      <c r="CP1561" s="1372" t="s">
        <v>1906</v>
      </c>
      <c r="CQ1561" s="1372" t="s">
        <v>5224</v>
      </c>
      <c r="CR1561" s="1372" t="s">
        <v>5225</v>
      </c>
      <c r="CS1561" s="1372" t="s">
        <v>4997</v>
      </c>
      <c r="CT1561" s="1372" t="s">
        <v>4998</v>
      </c>
      <c r="CU1561" s="1372" t="s">
        <v>4999</v>
      </c>
      <c r="CV1561" s="1376" t="s">
        <v>5000</v>
      </c>
    </row>
    <row r="1562" spans="91:100">
      <c r="CM1562" s="1373"/>
      <c r="CN1562" s="1372" t="s">
        <v>5226</v>
      </c>
      <c r="CO1562" s="1372" t="s">
        <v>606</v>
      </c>
      <c r="CP1562" s="1372" t="s">
        <v>1906</v>
      </c>
      <c r="CQ1562" s="1372" t="s">
        <v>5227</v>
      </c>
      <c r="CR1562" s="1372" t="s">
        <v>5228</v>
      </c>
      <c r="CS1562" s="1372" t="s">
        <v>4997</v>
      </c>
      <c r="CT1562" s="1372" t="s">
        <v>4998</v>
      </c>
      <c r="CU1562" s="1372" t="s">
        <v>4999</v>
      </c>
      <c r="CV1562" s="1376" t="s">
        <v>5000</v>
      </c>
    </row>
    <row r="1563" spans="91:100">
      <c r="CM1563" s="1373"/>
      <c r="CN1563" s="1372" t="s">
        <v>5229</v>
      </c>
      <c r="CO1563" s="1372" t="s">
        <v>606</v>
      </c>
      <c r="CP1563" s="1372" t="s">
        <v>1906</v>
      </c>
      <c r="CQ1563" s="1372" t="s">
        <v>5230</v>
      </c>
      <c r="CR1563" s="1372" t="s">
        <v>5230</v>
      </c>
      <c r="CS1563" s="1372" t="s">
        <v>4997</v>
      </c>
      <c r="CT1563" s="1372" t="s">
        <v>4998</v>
      </c>
      <c r="CU1563" s="1372" t="s">
        <v>4999</v>
      </c>
      <c r="CV1563" s="1376" t="s">
        <v>5000</v>
      </c>
    </row>
    <row r="1564" spans="91:100">
      <c r="CM1564" s="1373"/>
      <c r="CN1564" s="1372" t="s">
        <v>5231</v>
      </c>
      <c r="CO1564" s="1372" t="s">
        <v>606</v>
      </c>
      <c r="CP1564" s="1372" t="s">
        <v>1906</v>
      </c>
      <c r="CQ1564" s="1372" t="s">
        <v>5232</v>
      </c>
      <c r="CR1564" s="1372" t="s">
        <v>5232</v>
      </c>
      <c r="CS1564" s="1372" t="s">
        <v>1908</v>
      </c>
      <c r="CT1564" s="1372" t="s">
        <v>5012</v>
      </c>
      <c r="CU1564" s="1372" t="s">
        <v>1910</v>
      </c>
      <c r="CV1564" s="1376" t="s">
        <v>1911</v>
      </c>
    </row>
    <row r="1565" spans="91:100">
      <c r="CM1565" s="1373"/>
      <c r="CN1565" s="1372" t="s">
        <v>5233</v>
      </c>
      <c r="CO1565" s="1372" t="s">
        <v>606</v>
      </c>
      <c r="CP1565" s="1372" t="s">
        <v>1906</v>
      </c>
      <c r="CQ1565" s="1372" t="s">
        <v>5234</v>
      </c>
      <c r="CR1565" s="1372" t="s">
        <v>5234</v>
      </c>
      <c r="CS1565" s="1372" t="s">
        <v>1908</v>
      </c>
      <c r="CT1565" s="1372" t="s">
        <v>5012</v>
      </c>
      <c r="CU1565" s="1372" t="s">
        <v>1910</v>
      </c>
      <c r="CV1565" s="1376" t="s">
        <v>1911</v>
      </c>
    </row>
    <row r="1566" spans="91:100">
      <c r="CM1566" s="1373"/>
      <c r="CN1566" s="1372" t="s">
        <v>5235</v>
      </c>
      <c r="CO1566" s="1372" t="s">
        <v>606</v>
      </c>
      <c r="CP1566" s="1372" t="s">
        <v>1906</v>
      </c>
      <c r="CQ1566" s="1372" t="s">
        <v>5236</v>
      </c>
      <c r="CR1566" s="1372" t="s">
        <v>5236</v>
      </c>
      <c r="CS1566" s="1372" t="s">
        <v>4997</v>
      </c>
      <c r="CT1566" s="1372" t="s">
        <v>4998</v>
      </c>
      <c r="CU1566" s="1372" t="s">
        <v>4999</v>
      </c>
      <c r="CV1566" s="1376" t="s">
        <v>5000</v>
      </c>
    </row>
    <row r="1567" spans="91:100">
      <c r="CM1567" s="1373"/>
      <c r="CN1567" s="1372" t="s">
        <v>5237</v>
      </c>
      <c r="CO1567" s="1372" t="s">
        <v>606</v>
      </c>
      <c r="CP1567" s="1372" t="s">
        <v>1906</v>
      </c>
      <c r="CQ1567" s="1372" t="s">
        <v>5238</v>
      </c>
      <c r="CR1567" s="1372" t="s">
        <v>5238</v>
      </c>
      <c r="CS1567" s="1372" t="s">
        <v>1908</v>
      </c>
      <c r="CT1567" s="1372" t="s">
        <v>5012</v>
      </c>
      <c r="CU1567" s="1372" t="s">
        <v>1910</v>
      </c>
      <c r="CV1567" s="1376" t="s">
        <v>1911</v>
      </c>
    </row>
    <row r="1568" spans="91:100">
      <c r="CM1568" s="1373"/>
      <c r="CN1568" s="1372" t="s">
        <v>5239</v>
      </c>
      <c r="CO1568" s="1372" t="s">
        <v>606</v>
      </c>
      <c r="CP1568" s="1372" t="s">
        <v>1906</v>
      </c>
      <c r="CQ1568" s="1372" t="s">
        <v>5240</v>
      </c>
      <c r="CR1568" s="1372" t="s">
        <v>5240</v>
      </c>
      <c r="CS1568" s="1372" t="s">
        <v>1908</v>
      </c>
      <c r="CT1568" s="1372" t="s">
        <v>5012</v>
      </c>
      <c r="CU1568" s="1372" t="s">
        <v>1910</v>
      </c>
      <c r="CV1568" s="1376" t="s">
        <v>1911</v>
      </c>
    </row>
    <row r="1569" spans="91:100">
      <c r="CM1569" s="1373"/>
      <c r="CN1569" s="1372" t="s">
        <v>5241</v>
      </c>
      <c r="CO1569" s="1372" t="s">
        <v>606</v>
      </c>
      <c r="CP1569" s="1372" t="s">
        <v>1906</v>
      </c>
      <c r="CQ1569" s="1372" t="s">
        <v>5242</v>
      </c>
      <c r="CR1569" s="1372" t="s">
        <v>5243</v>
      </c>
      <c r="CS1569" s="1372" t="s">
        <v>4997</v>
      </c>
      <c r="CT1569" s="1372" t="s">
        <v>4998</v>
      </c>
      <c r="CU1569" s="1372" t="s">
        <v>4999</v>
      </c>
      <c r="CV1569" s="1376" t="s">
        <v>5000</v>
      </c>
    </row>
    <row r="1570" spans="91:100">
      <c r="CM1570" s="1373"/>
      <c r="CN1570" s="1372" t="s">
        <v>5244</v>
      </c>
      <c r="CO1570" s="1372" t="s">
        <v>606</v>
      </c>
      <c r="CP1570" s="1372" t="s">
        <v>1906</v>
      </c>
      <c r="CQ1570" s="1372" t="s">
        <v>5245</v>
      </c>
      <c r="CR1570" s="1372" t="s">
        <v>5245</v>
      </c>
      <c r="CS1570" s="1372" t="s">
        <v>4997</v>
      </c>
      <c r="CT1570" s="1372" t="s">
        <v>4998</v>
      </c>
      <c r="CU1570" s="1372" t="s">
        <v>4999</v>
      </c>
      <c r="CV1570" s="1376" t="s">
        <v>5000</v>
      </c>
    </row>
    <row r="1571" spans="91:100">
      <c r="CM1571" s="1373"/>
      <c r="CN1571" s="1372" t="s">
        <v>5246</v>
      </c>
      <c r="CO1571" s="1372" t="s">
        <v>606</v>
      </c>
      <c r="CP1571" s="1372" t="s">
        <v>1906</v>
      </c>
      <c r="CQ1571" s="1372" t="s">
        <v>778</v>
      </c>
      <c r="CR1571" s="1372" t="s">
        <v>778</v>
      </c>
      <c r="CS1571" s="1372" t="s">
        <v>1908</v>
      </c>
      <c r="CT1571" s="1372" t="s">
        <v>5012</v>
      </c>
      <c r="CU1571" s="1372" t="s">
        <v>1910</v>
      </c>
      <c r="CV1571" s="1376" t="s">
        <v>1911</v>
      </c>
    </row>
    <row r="1572" spans="91:100">
      <c r="CM1572" s="1373"/>
      <c r="CN1572" s="1372" t="s">
        <v>5247</v>
      </c>
      <c r="CO1572" s="1372" t="s">
        <v>606</v>
      </c>
      <c r="CP1572" s="1372" t="s">
        <v>1906</v>
      </c>
      <c r="CQ1572" s="1372" t="s">
        <v>5248</v>
      </c>
      <c r="CR1572" s="1372" t="s">
        <v>5249</v>
      </c>
      <c r="CS1572" s="1372" t="s">
        <v>4997</v>
      </c>
      <c r="CT1572" s="1372" t="s">
        <v>4998</v>
      </c>
      <c r="CU1572" s="1372" t="s">
        <v>4999</v>
      </c>
      <c r="CV1572" s="1376" t="s">
        <v>5000</v>
      </c>
    </row>
    <row r="1573" spans="91:100">
      <c r="CM1573" s="1373"/>
      <c r="CN1573" s="1372" t="s">
        <v>5250</v>
      </c>
      <c r="CO1573" s="1372" t="s">
        <v>606</v>
      </c>
      <c r="CP1573" s="1372" t="s">
        <v>1906</v>
      </c>
      <c r="CQ1573" s="1372" t="s">
        <v>5251</v>
      </c>
      <c r="CR1573" s="1372" t="s">
        <v>5251</v>
      </c>
      <c r="CS1573" s="1372" t="s">
        <v>4997</v>
      </c>
      <c r="CT1573" s="1372" t="s">
        <v>4998</v>
      </c>
      <c r="CU1573" s="1372" t="s">
        <v>4999</v>
      </c>
      <c r="CV1573" s="1376" t="s">
        <v>5000</v>
      </c>
    </row>
    <row r="1574" spans="91:100">
      <c r="CM1574" s="1373"/>
      <c r="CN1574" s="1372" t="s">
        <v>5252</v>
      </c>
      <c r="CO1574" s="1372" t="s">
        <v>606</v>
      </c>
      <c r="CP1574" s="1372" t="s">
        <v>1906</v>
      </c>
      <c r="CQ1574" s="1372" t="s">
        <v>5253</v>
      </c>
      <c r="CR1574" s="1372" t="s">
        <v>5253</v>
      </c>
      <c r="CS1574" s="1372" t="s">
        <v>1908</v>
      </c>
      <c r="CT1574" s="1372" t="s">
        <v>5012</v>
      </c>
      <c r="CU1574" s="1372" t="s">
        <v>1910</v>
      </c>
      <c r="CV1574" s="1376" t="s">
        <v>1911</v>
      </c>
    </row>
    <row r="1575" spans="91:100">
      <c r="CM1575" s="1373"/>
      <c r="CN1575" s="1372" t="s">
        <v>5254</v>
      </c>
      <c r="CO1575" s="1372" t="s">
        <v>606</v>
      </c>
      <c r="CP1575" s="1372" t="s">
        <v>1906</v>
      </c>
      <c r="CQ1575" s="1372" t="s">
        <v>5255</v>
      </c>
      <c r="CR1575" s="1372" t="s">
        <v>5255</v>
      </c>
      <c r="CS1575" s="1372" t="s">
        <v>4997</v>
      </c>
      <c r="CT1575" s="1372" t="s">
        <v>4998</v>
      </c>
      <c r="CU1575" s="1372" t="s">
        <v>4999</v>
      </c>
      <c r="CV1575" s="1376" t="s">
        <v>5000</v>
      </c>
    </row>
    <row r="1576" spans="91:100">
      <c r="CM1576" s="1373"/>
      <c r="CN1576" s="1372" t="s">
        <v>5256</v>
      </c>
      <c r="CO1576" s="1372" t="s">
        <v>606</v>
      </c>
      <c r="CP1576" s="1372" t="s">
        <v>1906</v>
      </c>
      <c r="CQ1576" s="1372" t="s">
        <v>5257</v>
      </c>
      <c r="CR1576" s="1372" t="s">
        <v>5258</v>
      </c>
      <c r="CS1576" s="1372" t="s">
        <v>4997</v>
      </c>
      <c r="CT1576" s="1372" t="s">
        <v>4998</v>
      </c>
      <c r="CU1576" s="1372" t="s">
        <v>4999</v>
      </c>
      <c r="CV1576" s="1376" t="s">
        <v>5000</v>
      </c>
    </row>
    <row r="1577" spans="91:100">
      <c r="CM1577" s="1373"/>
      <c r="CN1577" s="1372" t="s">
        <v>5259</v>
      </c>
      <c r="CO1577" s="1372" t="s">
        <v>606</v>
      </c>
      <c r="CP1577" s="1372" t="s">
        <v>1906</v>
      </c>
      <c r="CQ1577" s="1372" t="s">
        <v>5260</v>
      </c>
      <c r="CR1577" s="1372" t="s">
        <v>5260</v>
      </c>
      <c r="CS1577" s="1372" t="s">
        <v>4997</v>
      </c>
      <c r="CT1577" s="1372" t="s">
        <v>4998</v>
      </c>
      <c r="CU1577" s="1372" t="s">
        <v>4999</v>
      </c>
      <c r="CV1577" s="1376" t="s">
        <v>5000</v>
      </c>
    </row>
    <row r="1578" spans="91:100">
      <c r="CM1578" s="1373"/>
      <c r="CN1578" s="1372" t="s">
        <v>5261</v>
      </c>
      <c r="CO1578" s="1372" t="s">
        <v>606</v>
      </c>
      <c r="CP1578" s="1372" t="s">
        <v>1906</v>
      </c>
      <c r="CQ1578" s="1372" t="s">
        <v>5262</v>
      </c>
      <c r="CR1578" s="1372" t="s">
        <v>5262</v>
      </c>
      <c r="CS1578" s="1372" t="s">
        <v>4997</v>
      </c>
      <c r="CT1578" s="1372" t="s">
        <v>4998</v>
      </c>
      <c r="CU1578" s="1372" t="s">
        <v>4999</v>
      </c>
      <c r="CV1578" s="1376" t="s">
        <v>5000</v>
      </c>
    </row>
    <row r="1579" spans="91:100">
      <c r="CM1579" s="1373"/>
      <c r="CN1579" s="1372" t="s">
        <v>5263</v>
      </c>
      <c r="CO1579" s="1372" t="s">
        <v>606</v>
      </c>
      <c r="CP1579" s="1372" t="s">
        <v>1906</v>
      </c>
      <c r="CQ1579" s="1372" t="s">
        <v>5264</v>
      </c>
      <c r="CR1579" s="1372" t="s">
        <v>5264</v>
      </c>
      <c r="CS1579" s="1372" t="s">
        <v>4997</v>
      </c>
      <c r="CT1579" s="1372" t="s">
        <v>4998</v>
      </c>
      <c r="CU1579" s="1372" t="s">
        <v>4999</v>
      </c>
      <c r="CV1579" s="1376" t="s">
        <v>5000</v>
      </c>
    </row>
    <row r="1580" spans="91:100">
      <c r="CM1580" s="1373"/>
      <c r="CN1580" s="1372" t="s">
        <v>5265</v>
      </c>
      <c r="CO1580" s="1372" t="s">
        <v>606</v>
      </c>
      <c r="CP1580" s="1372" t="s">
        <v>1906</v>
      </c>
      <c r="CQ1580" s="1372" t="s">
        <v>5266</v>
      </c>
      <c r="CR1580" s="1372" t="s">
        <v>5267</v>
      </c>
      <c r="CS1580" s="1372" t="s">
        <v>4997</v>
      </c>
      <c r="CT1580" s="1372" t="s">
        <v>4998</v>
      </c>
      <c r="CU1580" s="1372" t="s">
        <v>4999</v>
      </c>
      <c r="CV1580" s="1376" t="s">
        <v>5000</v>
      </c>
    </row>
    <row r="1581" spans="91:100">
      <c r="CM1581" s="1373"/>
      <c r="CN1581" s="1372" t="s">
        <v>5268</v>
      </c>
      <c r="CO1581" s="1372" t="s">
        <v>606</v>
      </c>
      <c r="CP1581" s="1372" t="s">
        <v>1906</v>
      </c>
      <c r="CQ1581" s="1372" t="s">
        <v>5269</v>
      </c>
      <c r="CR1581" s="1372" t="s">
        <v>5269</v>
      </c>
      <c r="CS1581" s="1372" t="s">
        <v>1908</v>
      </c>
      <c r="CT1581" s="1372" t="s">
        <v>5012</v>
      </c>
      <c r="CU1581" s="1372" t="s">
        <v>1910</v>
      </c>
      <c r="CV1581" s="1376" t="s">
        <v>1911</v>
      </c>
    </row>
    <row r="1582" spans="91:100">
      <c r="CM1582" s="1373"/>
      <c r="CN1582" s="1372" t="s">
        <v>5270</v>
      </c>
      <c r="CO1582" s="1372" t="s">
        <v>606</v>
      </c>
      <c r="CP1582" s="1372" t="s">
        <v>1906</v>
      </c>
      <c r="CQ1582" s="1372" t="s">
        <v>5271</v>
      </c>
      <c r="CR1582" s="1372" t="s">
        <v>5271</v>
      </c>
      <c r="CS1582" s="1372" t="s">
        <v>4997</v>
      </c>
      <c r="CT1582" s="1372" t="s">
        <v>4998</v>
      </c>
      <c r="CU1582" s="1372" t="s">
        <v>4999</v>
      </c>
      <c r="CV1582" s="1376" t="s">
        <v>5000</v>
      </c>
    </row>
    <row r="1583" spans="91:100">
      <c r="CM1583" s="1373"/>
      <c r="CN1583" s="1372" t="s">
        <v>5272</v>
      </c>
      <c r="CO1583" s="1372" t="s">
        <v>606</v>
      </c>
      <c r="CP1583" s="1372" t="s">
        <v>1906</v>
      </c>
      <c r="CQ1583" s="1372" t="s">
        <v>5273</v>
      </c>
      <c r="CR1583" s="1372" t="s">
        <v>5273</v>
      </c>
      <c r="CS1583" s="1372" t="s">
        <v>1908</v>
      </c>
      <c r="CT1583" s="1372" t="s">
        <v>5012</v>
      </c>
      <c r="CU1583" s="1372" t="s">
        <v>1910</v>
      </c>
      <c r="CV1583" s="1376" t="s">
        <v>1911</v>
      </c>
    </row>
    <row r="1584" spans="91:100">
      <c r="CM1584" s="1373"/>
      <c r="CN1584" s="1372" t="s">
        <v>5274</v>
      </c>
      <c r="CO1584" s="1372" t="s">
        <v>606</v>
      </c>
      <c r="CP1584" s="1372" t="s">
        <v>1906</v>
      </c>
      <c r="CQ1584" s="1372" t="s">
        <v>5275</v>
      </c>
      <c r="CR1584" s="1372" t="s">
        <v>5275</v>
      </c>
      <c r="CS1584" s="1372" t="s">
        <v>4997</v>
      </c>
      <c r="CT1584" s="1372" t="s">
        <v>4998</v>
      </c>
      <c r="CU1584" s="1372" t="s">
        <v>4999</v>
      </c>
      <c r="CV1584" s="1376" t="s">
        <v>5000</v>
      </c>
    </row>
    <row r="1585" spans="91:100">
      <c r="CM1585" s="1373"/>
      <c r="CN1585" s="1372" t="s">
        <v>5276</v>
      </c>
      <c r="CO1585" s="1372" t="s">
        <v>606</v>
      </c>
      <c r="CP1585" s="1372" t="s">
        <v>1906</v>
      </c>
      <c r="CQ1585" s="1372" t="s">
        <v>5277</v>
      </c>
      <c r="CR1585" s="1372" t="s">
        <v>5277</v>
      </c>
      <c r="CS1585" s="1372" t="s">
        <v>4997</v>
      </c>
      <c r="CT1585" s="1372" t="s">
        <v>4998</v>
      </c>
      <c r="CU1585" s="1372" t="s">
        <v>4999</v>
      </c>
      <c r="CV1585" s="1376" t="s">
        <v>5000</v>
      </c>
    </row>
    <row r="1586" spans="91:100">
      <c r="CM1586" s="1373"/>
      <c r="CN1586" s="1372" t="s">
        <v>5278</v>
      </c>
      <c r="CO1586" s="1372" t="s">
        <v>606</v>
      </c>
      <c r="CP1586" s="1372" t="s">
        <v>1906</v>
      </c>
      <c r="CQ1586" s="1372" t="s">
        <v>5279</v>
      </c>
      <c r="CR1586" s="1372" t="s">
        <v>5279</v>
      </c>
      <c r="CS1586" s="1372" t="s">
        <v>4997</v>
      </c>
      <c r="CT1586" s="1372" t="s">
        <v>4998</v>
      </c>
      <c r="CU1586" s="1372" t="s">
        <v>4999</v>
      </c>
      <c r="CV1586" s="1376" t="s">
        <v>5000</v>
      </c>
    </row>
    <row r="1587" spans="91:100">
      <c r="CM1587" s="1373"/>
      <c r="CN1587" s="1372" t="s">
        <v>5280</v>
      </c>
      <c r="CO1587" s="1372" t="s">
        <v>606</v>
      </c>
      <c r="CP1587" s="1372" t="s">
        <v>1906</v>
      </c>
      <c r="CQ1587" s="1372" t="s">
        <v>5281</v>
      </c>
      <c r="CR1587" s="1372" t="s">
        <v>5281</v>
      </c>
      <c r="CS1587" s="1372" t="s">
        <v>1908</v>
      </c>
      <c r="CT1587" s="1372" t="s">
        <v>5012</v>
      </c>
      <c r="CU1587" s="1372" t="s">
        <v>1910</v>
      </c>
      <c r="CV1587" s="1376" t="s">
        <v>1911</v>
      </c>
    </row>
    <row r="1588" spans="91:100">
      <c r="CM1588" s="1373"/>
      <c r="CN1588" s="1372" t="s">
        <v>5282</v>
      </c>
      <c r="CO1588" s="1372" t="s">
        <v>606</v>
      </c>
      <c r="CP1588" s="1372" t="s">
        <v>1906</v>
      </c>
      <c r="CQ1588" s="1372" t="s">
        <v>5283</v>
      </c>
      <c r="CR1588" s="1372" t="s">
        <v>5283</v>
      </c>
      <c r="CS1588" s="1372" t="s">
        <v>1908</v>
      </c>
      <c r="CT1588" s="1372" t="s">
        <v>5012</v>
      </c>
      <c r="CU1588" s="1372" t="s">
        <v>1910</v>
      </c>
      <c r="CV1588" s="1376" t="s">
        <v>1911</v>
      </c>
    </row>
    <row r="1589" spans="91:100">
      <c r="CM1589" s="1373"/>
      <c r="CN1589" s="1372" t="s">
        <v>5284</v>
      </c>
      <c r="CO1589" s="1372" t="s">
        <v>606</v>
      </c>
      <c r="CP1589" s="1372" t="s">
        <v>1906</v>
      </c>
      <c r="CQ1589" s="1372" t="s">
        <v>5285</v>
      </c>
      <c r="CR1589" s="1372" t="s">
        <v>5285</v>
      </c>
      <c r="CS1589" s="1372" t="s">
        <v>1908</v>
      </c>
      <c r="CT1589" s="1372" t="s">
        <v>5012</v>
      </c>
      <c r="CU1589" s="1372" t="s">
        <v>1910</v>
      </c>
      <c r="CV1589" s="1376" t="s">
        <v>1911</v>
      </c>
    </row>
    <row r="1590" spans="91:100">
      <c r="CM1590" s="1373"/>
      <c r="CN1590" s="1372" t="s">
        <v>5286</v>
      </c>
      <c r="CO1590" s="1372" t="s">
        <v>606</v>
      </c>
      <c r="CP1590" s="1372" t="s">
        <v>1906</v>
      </c>
      <c r="CQ1590" s="1372" t="s">
        <v>5287</v>
      </c>
      <c r="CR1590" s="1372" t="s">
        <v>5287</v>
      </c>
      <c r="CS1590" s="1372" t="s">
        <v>1908</v>
      </c>
      <c r="CT1590" s="1372" t="s">
        <v>5012</v>
      </c>
      <c r="CU1590" s="1372" t="s">
        <v>1910</v>
      </c>
      <c r="CV1590" s="1376" t="s">
        <v>1911</v>
      </c>
    </row>
    <row r="1591" spans="91:100">
      <c r="CM1591" s="1373"/>
      <c r="CN1591" s="1372" t="s">
        <v>5288</v>
      </c>
      <c r="CO1591" s="1372" t="s">
        <v>606</v>
      </c>
      <c r="CP1591" s="1372" t="s">
        <v>1906</v>
      </c>
      <c r="CQ1591" s="1372" t="s">
        <v>5289</v>
      </c>
      <c r="CR1591" s="1372" t="s">
        <v>5289</v>
      </c>
      <c r="CS1591" s="1372" t="s">
        <v>4997</v>
      </c>
      <c r="CT1591" s="1372" t="s">
        <v>4998</v>
      </c>
      <c r="CU1591" s="1372" t="s">
        <v>4999</v>
      </c>
      <c r="CV1591" s="1376" t="s">
        <v>5000</v>
      </c>
    </row>
    <row r="1592" spans="91:100">
      <c r="CM1592" s="1373"/>
      <c r="CN1592" s="1372" t="s">
        <v>5290</v>
      </c>
      <c r="CO1592" s="1372" t="s">
        <v>606</v>
      </c>
      <c r="CP1592" s="1372" t="s">
        <v>1906</v>
      </c>
      <c r="CQ1592" s="1372" t="s">
        <v>5291</v>
      </c>
      <c r="CR1592" s="1372" t="s">
        <v>5292</v>
      </c>
      <c r="CS1592" s="1372" t="s">
        <v>1908</v>
      </c>
      <c r="CT1592" s="1372" t="s">
        <v>5012</v>
      </c>
      <c r="CU1592" s="1372" t="s">
        <v>1910</v>
      </c>
      <c r="CV1592" s="1376" t="s">
        <v>1911</v>
      </c>
    </row>
    <row r="1593" spans="91:100">
      <c r="CM1593" s="1373"/>
      <c r="CN1593" s="1372" t="s">
        <v>5293</v>
      </c>
      <c r="CO1593" s="1372" t="s">
        <v>606</v>
      </c>
      <c r="CP1593" s="1372" t="s">
        <v>1906</v>
      </c>
      <c r="CQ1593" s="1372" t="s">
        <v>5294</v>
      </c>
      <c r="CR1593" s="1372" t="s">
        <v>5295</v>
      </c>
      <c r="CS1593" s="1372" t="s">
        <v>4997</v>
      </c>
      <c r="CT1593" s="1372" t="s">
        <v>4998</v>
      </c>
      <c r="CU1593" s="1372" t="s">
        <v>4999</v>
      </c>
      <c r="CV1593" s="1376" t="s">
        <v>5000</v>
      </c>
    </row>
    <row r="1594" spans="91:100">
      <c r="CM1594" s="1373"/>
      <c r="CN1594" s="1372" t="s">
        <v>5296</v>
      </c>
      <c r="CO1594" s="1372" t="s">
        <v>606</v>
      </c>
      <c r="CP1594" s="1372" t="s">
        <v>1906</v>
      </c>
      <c r="CQ1594" s="1372" t="s">
        <v>5297</v>
      </c>
      <c r="CR1594" s="1372" t="s">
        <v>5297</v>
      </c>
      <c r="CS1594" s="1372" t="s">
        <v>1908</v>
      </c>
      <c r="CT1594" s="1372" t="s">
        <v>5012</v>
      </c>
      <c r="CU1594" s="1372" t="s">
        <v>1910</v>
      </c>
      <c r="CV1594" s="1376" t="s">
        <v>1911</v>
      </c>
    </row>
    <row r="1595" spans="91:100">
      <c r="CM1595" s="1373"/>
      <c r="CN1595" s="1372" t="s">
        <v>5298</v>
      </c>
      <c r="CO1595" s="1372" t="s">
        <v>606</v>
      </c>
      <c r="CP1595" s="1372" t="s">
        <v>1906</v>
      </c>
      <c r="CQ1595" s="1372" t="s">
        <v>5299</v>
      </c>
      <c r="CR1595" s="1372" t="s">
        <v>5299</v>
      </c>
      <c r="CS1595" s="1372" t="s">
        <v>4997</v>
      </c>
      <c r="CT1595" s="1372" t="s">
        <v>4998</v>
      </c>
      <c r="CU1595" s="1372" t="s">
        <v>4999</v>
      </c>
      <c r="CV1595" s="1376" t="s">
        <v>5000</v>
      </c>
    </row>
    <row r="1596" spans="91:100">
      <c r="CM1596" s="1373"/>
      <c r="CN1596" s="1372" t="s">
        <v>5300</v>
      </c>
      <c r="CO1596" s="1372" t="s">
        <v>606</v>
      </c>
      <c r="CP1596" s="1372" t="s">
        <v>1906</v>
      </c>
      <c r="CQ1596" s="1372" t="s">
        <v>5301</v>
      </c>
      <c r="CR1596" s="1372" t="s">
        <v>5301</v>
      </c>
      <c r="CS1596" s="1372" t="s">
        <v>4997</v>
      </c>
      <c r="CT1596" s="1372" t="s">
        <v>4998</v>
      </c>
      <c r="CU1596" s="1372" t="s">
        <v>4999</v>
      </c>
      <c r="CV1596" s="1376" t="s">
        <v>5000</v>
      </c>
    </row>
    <row r="1597" spans="91:100">
      <c r="CM1597" s="1373"/>
      <c r="CN1597" s="1372" t="s">
        <v>5302</v>
      </c>
      <c r="CO1597" s="1372" t="s">
        <v>606</v>
      </c>
      <c r="CP1597" s="1372" t="s">
        <v>1906</v>
      </c>
      <c r="CQ1597" s="1372" t="s">
        <v>5303</v>
      </c>
      <c r="CR1597" s="1372" t="s">
        <v>5303</v>
      </c>
      <c r="CS1597" s="1372" t="s">
        <v>4997</v>
      </c>
      <c r="CT1597" s="1372" t="s">
        <v>4998</v>
      </c>
      <c r="CU1597" s="1372" t="s">
        <v>4999</v>
      </c>
      <c r="CV1597" s="1376" t="s">
        <v>5000</v>
      </c>
    </row>
    <row r="1598" spans="91:100">
      <c r="CM1598" s="1373"/>
      <c r="CN1598" s="1372" t="s">
        <v>5304</v>
      </c>
      <c r="CO1598" s="1372" t="s">
        <v>606</v>
      </c>
      <c r="CP1598" s="1372" t="s">
        <v>1906</v>
      </c>
      <c r="CQ1598" s="1372" t="s">
        <v>5305</v>
      </c>
      <c r="CR1598" s="1372" t="s">
        <v>5305</v>
      </c>
      <c r="CS1598" s="1372" t="s">
        <v>1980</v>
      </c>
      <c r="CT1598" s="1372" t="s">
        <v>1981</v>
      </c>
      <c r="CU1598" s="1372" t="s">
        <v>1910</v>
      </c>
      <c r="CV1598" s="1376" t="s">
        <v>1982</v>
      </c>
    </row>
    <row r="1599" spans="91:100">
      <c r="CM1599" s="1373"/>
      <c r="CN1599" s="1372" t="s">
        <v>5306</v>
      </c>
      <c r="CO1599" s="1372" t="s">
        <v>606</v>
      </c>
      <c r="CP1599" s="1372" t="s">
        <v>1906</v>
      </c>
      <c r="CQ1599" s="1372" t="s">
        <v>5307</v>
      </c>
      <c r="CR1599" s="1372" t="s">
        <v>5307</v>
      </c>
      <c r="CS1599" s="1372" t="s">
        <v>4997</v>
      </c>
      <c r="CT1599" s="1372" t="s">
        <v>4998</v>
      </c>
      <c r="CU1599" s="1372" t="s">
        <v>4999</v>
      </c>
      <c r="CV1599" s="1376" t="s">
        <v>5000</v>
      </c>
    </row>
    <row r="1600" spans="91:100">
      <c r="CM1600" s="1373"/>
      <c r="CN1600" s="1372" t="s">
        <v>5308</v>
      </c>
      <c r="CO1600" s="1372" t="s">
        <v>606</v>
      </c>
      <c r="CP1600" s="1372" t="s">
        <v>1906</v>
      </c>
      <c r="CQ1600" s="1372" t="s">
        <v>5309</v>
      </c>
      <c r="CR1600" s="1372" t="s">
        <v>5309</v>
      </c>
      <c r="CS1600" s="1372" t="s">
        <v>4997</v>
      </c>
      <c r="CT1600" s="1372" t="s">
        <v>4998</v>
      </c>
      <c r="CU1600" s="1372" t="s">
        <v>4999</v>
      </c>
      <c r="CV1600" s="1376" t="s">
        <v>5000</v>
      </c>
    </row>
    <row r="1601" spans="91:100">
      <c r="CM1601" s="1373"/>
      <c r="CN1601" s="1372" t="s">
        <v>5310</v>
      </c>
      <c r="CO1601" s="1372" t="s">
        <v>606</v>
      </c>
      <c r="CP1601" s="1372" t="s">
        <v>1906</v>
      </c>
      <c r="CQ1601" s="1372" t="s">
        <v>5311</v>
      </c>
      <c r="CR1601" s="1372" t="s">
        <v>5311</v>
      </c>
      <c r="CS1601" s="1372" t="s">
        <v>4997</v>
      </c>
      <c r="CT1601" s="1372" t="s">
        <v>4998</v>
      </c>
      <c r="CU1601" s="1372" t="s">
        <v>4999</v>
      </c>
      <c r="CV1601" s="1376" t="s">
        <v>5000</v>
      </c>
    </row>
    <row r="1602" spans="91:100">
      <c r="CM1602" s="1373"/>
      <c r="CN1602" s="1372" t="s">
        <v>5312</v>
      </c>
      <c r="CO1602" s="1372" t="s">
        <v>606</v>
      </c>
      <c r="CP1602" s="1372" t="s">
        <v>1906</v>
      </c>
      <c r="CQ1602" s="1372" t="s">
        <v>5313</v>
      </c>
      <c r="CR1602" s="1372" t="s">
        <v>5314</v>
      </c>
      <c r="CS1602" s="1372" t="s">
        <v>1908</v>
      </c>
      <c r="CT1602" s="1372" t="s">
        <v>5012</v>
      </c>
      <c r="CU1602" s="1372" t="s">
        <v>1910</v>
      </c>
      <c r="CV1602" s="1376" t="s">
        <v>1911</v>
      </c>
    </row>
    <row r="1603" spans="91:100">
      <c r="CM1603" s="1373"/>
      <c r="CN1603" s="1372" t="s">
        <v>5315</v>
      </c>
      <c r="CO1603" s="1372" t="s">
        <v>606</v>
      </c>
      <c r="CP1603" s="1372" t="s">
        <v>1906</v>
      </c>
      <c r="CQ1603" s="1372" t="s">
        <v>5316</v>
      </c>
      <c r="CR1603" s="1372" t="s">
        <v>5316</v>
      </c>
      <c r="CS1603" s="1372" t="s">
        <v>1908</v>
      </c>
      <c r="CT1603" s="1372" t="s">
        <v>5012</v>
      </c>
      <c r="CU1603" s="1372" t="s">
        <v>1910</v>
      </c>
      <c r="CV1603" s="1376" t="s">
        <v>1911</v>
      </c>
    </row>
    <row r="1604" spans="91:100">
      <c r="CM1604" s="1373"/>
      <c r="CN1604" s="1372" t="s">
        <v>5317</v>
      </c>
      <c r="CO1604" s="1372" t="s">
        <v>606</v>
      </c>
      <c r="CP1604" s="1372" t="s">
        <v>1906</v>
      </c>
      <c r="CQ1604" s="1372" t="s">
        <v>5318</v>
      </c>
      <c r="CR1604" s="1372" t="s">
        <v>5318</v>
      </c>
      <c r="CS1604" s="1372" t="s">
        <v>4997</v>
      </c>
      <c r="CT1604" s="1372" t="s">
        <v>4998</v>
      </c>
      <c r="CU1604" s="1372" t="s">
        <v>4999</v>
      </c>
      <c r="CV1604" s="1376" t="s">
        <v>5000</v>
      </c>
    </row>
    <row r="1605" spans="91:100">
      <c r="CM1605" s="1373"/>
      <c r="CN1605" s="1372" t="s">
        <v>5319</v>
      </c>
      <c r="CO1605" s="1372" t="s">
        <v>606</v>
      </c>
      <c r="CP1605" s="1372" t="s">
        <v>1906</v>
      </c>
      <c r="CQ1605" s="1372" t="s">
        <v>5320</v>
      </c>
      <c r="CR1605" s="1372" t="s">
        <v>5320</v>
      </c>
      <c r="CS1605" s="1372" t="s">
        <v>4997</v>
      </c>
      <c r="CT1605" s="1372" t="s">
        <v>4998</v>
      </c>
      <c r="CU1605" s="1372" t="s">
        <v>4999</v>
      </c>
      <c r="CV1605" s="1376" t="s">
        <v>5000</v>
      </c>
    </row>
    <row r="1606" spans="91:100">
      <c r="CM1606" s="1373"/>
      <c r="CN1606" s="1372" t="s">
        <v>5321</v>
      </c>
      <c r="CO1606" s="1372" t="s">
        <v>606</v>
      </c>
      <c r="CP1606" s="1372" t="s">
        <v>1906</v>
      </c>
      <c r="CQ1606" s="1372" t="s">
        <v>5322</v>
      </c>
      <c r="CR1606" s="1372" t="s">
        <v>5322</v>
      </c>
      <c r="CS1606" s="1372" t="s">
        <v>1908</v>
      </c>
      <c r="CT1606" s="1372" t="s">
        <v>5012</v>
      </c>
      <c r="CU1606" s="1372" t="s">
        <v>1910</v>
      </c>
      <c r="CV1606" s="1376" t="s">
        <v>1911</v>
      </c>
    </row>
    <row r="1607" spans="91:100">
      <c r="CM1607" s="1373"/>
      <c r="CN1607" s="1372" t="s">
        <v>5323</v>
      </c>
      <c r="CO1607" s="1372" t="s">
        <v>606</v>
      </c>
      <c r="CP1607" s="1372" t="s">
        <v>1906</v>
      </c>
      <c r="CQ1607" s="1372" t="s">
        <v>5324</v>
      </c>
      <c r="CR1607" s="1372" t="s">
        <v>5324</v>
      </c>
      <c r="CS1607" s="1372" t="s">
        <v>1908</v>
      </c>
      <c r="CT1607" s="1372" t="s">
        <v>5012</v>
      </c>
      <c r="CU1607" s="1372" t="s">
        <v>1910</v>
      </c>
      <c r="CV1607" s="1376" t="s">
        <v>1911</v>
      </c>
    </row>
    <row r="1608" spans="91:100">
      <c r="CM1608" s="1373"/>
      <c r="CN1608" s="1372" t="s">
        <v>5325</v>
      </c>
      <c r="CO1608" s="1372" t="s">
        <v>606</v>
      </c>
      <c r="CP1608" s="1372" t="s">
        <v>1906</v>
      </c>
      <c r="CQ1608" s="1372" t="s">
        <v>779</v>
      </c>
      <c r="CR1608" s="1372" t="s">
        <v>779</v>
      </c>
      <c r="CS1608" s="1372" t="s">
        <v>1908</v>
      </c>
      <c r="CT1608" s="1372" t="s">
        <v>5012</v>
      </c>
      <c r="CU1608" s="1372" t="s">
        <v>1910</v>
      </c>
      <c r="CV1608" s="1376" t="s">
        <v>1911</v>
      </c>
    </row>
    <row r="1609" spans="91:100">
      <c r="CM1609" s="1373"/>
      <c r="CN1609" s="1372" t="s">
        <v>5326</v>
      </c>
      <c r="CO1609" s="1372" t="s">
        <v>606</v>
      </c>
      <c r="CP1609" s="1372" t="s">
        <v>1906</v>
      </c>
      <c r="CQ1609" s="1372" t="s">
        <v>5327</v>
      </c>
      <c r="CR1609" s="1372" t="s">
        <v>5328</v>
      </c>
      <c r="CS1609" s="1372" t="s">
        <v>4997</v>
      </c>
      <c r="CT1609" s="1372" t="s">
        <v>4998</v>
      </c>
      <c r="CU1609" s="1372" t="s">
        <v>4999</v>
      </c>
      <c r="CV1609" s="1376" t="s">
        <v>5000</v>
      </c>
    </row>
    <row r="1610" spans="91:100">
      <c r="CM1610" s="1373"/>
      <c r="CN1610" s="1372" t="s">
        <v>5329</v>
      </c>
      <c r="CO1610" s="1372" t="s">
        <v>606</v>
      </c>
      <c r="CP1610" s="1372" t="s">
        <v>1906</v>
      </c>
      <c r="CQ1610" s="1372" t="s">
        <v>5330</v>
      </c>
      <c r="CR1610" s="1372" t="s">
        <v>780</v>
      </c>
      <c r="CS1610" s="1372" t="s">
        <v>1908</v>
      </c>
      <c r="CT1610" s="1372" t="s">
        <v>5012</v>
      </c>
      <c r="CU1610" s="1372" t="s">
        <v>1910</v>
      </c>
      <c r="CV1610" s="1376" t="s">
        <v>1911</v>
      </c>
    </row>
    <row r="1611" spans="91:100">
      <c r="CM1611" s="1373"/>
      <c r="CN1611" s="1372" t="s">
        <v>5331</v>
      </c>
      <c r="CO1611" s="1372" t="s">
        <v>606</v>
      </c>
      <c r="CP1611" s="1372" t="s">
        <v>1906</v>
      </c>
      <c r="CQ1611" s="1372" t="s">
        <v>5332</v>
      </c>
      <c r="CR1611" s="1372" t="s">
        <v>5332</v>
      </c>
      <c r="CS1611" s="1372" t="s">
        <v>4997</v>
      </c>
      <c r="CT1611" s="1372" t="s">
        <v>4998</v>
      </c>
      <c r="CU1611" s="1372" t="s">
        <v>4999</v>
      </c>
      <c r="CV1611" s="1376" t="s">
        <v>5000</v>
      </c>
    </row>
    <row r="1612" spans="91:100">
      <c r="CM1612" s="1373"/>
      <c r="CN1612" s="1372" t="s">
        <v>5333</v>
      </c>
      <c r="CO1612" s="1372" t="s">
        <v>606</v>
      </c>
      <c r="CP1612" s="1372" t="s">
        <v>1906</v>
      </c>
      <c r="CQ1612" s="1372" t="s">
        <v>644</v>
      </c>
      <c r="CR1612" s="1372" t="s">
        <v>644</v>
      </c>
      <c r="CS1612" s="1372" t="s">
        <v>1908</v>
      </c>
      <c r="CT1612" s="1372" t="s">
        <v>5012</v>
      </c>
      <c r="CU1612" s="1372" t="s">
        <v>1910</v>
      </c>
      <c r="CV1612" s="1376" t="s">
        <v>1911</v>
      </c>
    </row>
    <row r="1613" spans="91:100">
      <c r="CM1613" s="1373"/>
      <c r="CN1613" s="1372" t="s">
        <v>5334</v>
      </c>
      <c r="CO1613" s="1372" t="s">
        <v>606</v>
      </c>
      <c r="CP1613" s="1372" t="s">
        <v>1906</v>
      </c>
      <c r="CQ1613" s="1372" t="s">
        <v>5335</v>
      </c>
      <c r="CR1613" s="1372" t="s">
        <v>5336</v>
      </c>
      <c r="CS1613" s="1372" t="s">
        <v>1908</v>
      </c>
      <c r="CT1613" s="1372" t="s">
        <v>5012</v>
      </c>
      <c r="CU1613" s="1372" t="s">
        <v>1910</v>
      </c>
      <c r="CV1613" s="1376" t="s">
        <v>1911</v>
      </c>
    </row>
    <row r="1614" spans="91:100">
      <c r="CM1614" s="1373"/>
      <c r="CN1614" s="1372" t="s">
        <v>5337</v>
      </c>
      <c r="CO1614" s="1372" t="s">
        <v>606</v>
      </c>
      <c r="CP1614" s="1372" t="s">
        <v>1906</v>
      </c>
      <c r="CQ1614" s="1372" t="s">
        <v>5338</v>
      </c>
      <c r="CR1614" s="1372" t="s">
        <v>5339</v>
      </c>
      <c r="CS1614" s="1372" t="s">
        <v>4997</v>
      </c>
      <c r="CT1614" s="1372" t="s">
        <v>4998</v>
      </c>
      <c r="CU1614" s="1372" t="s">
        <v>4999</v>
      </c>
      <c r="CV1614" s="1376" t="s">
        <v>5000</v>
      </c>
    </row>
    <row r="1615" spans="91:100">
      <c r="CM1615" s="1373"/>
      <c r="CN1615" s="1372" t="s">
        <v>5340</v>
      </c>
      <c r="CO1615" s="1372" t="s">
        <v>606</v>
      </c>
      <c r="CP1615" s="1372" t="s">
        <v>1906</v>
      </c>
      <c r="CQ1615" s="1372" t="s">
        <v>5341</v>
      </c>
      <c r="CR1615" s="1372" t="s">
        <v>5341</v>
      </c>
      <c r="CS1615" s="1372" t="s">
        <v>4997</v>
      </c>
      <c r="CT1615" s="1372" t="s">
        <v>4998</v>
      </c>
      <c r="CU1615" s="1372" t="s">
        <v>4999</v>
      </c>
      <c r="CV1615" s="1376" t="s">
        <v>5000</v>
      </c>
    </row>
    <row r="1616" spans="91:100">
      <c r="CM1616" s="1373"/>
      <c r="CN1616" s="1372" t="s">
        <v>5342</v>
      </c>
      <c r="CO1616" s="1372" t="s">
        <v>606</v>
      </c>
      <c r="CP1616" s="1372" t="s">
        <v>1906</v>
      </c>
      <c r="CQ1616" s="1372" t="s">
        <v>5343</v>
      </c>
      <c r="CR1616" s="1372" t="s">
        <v>5343</v>
      </c>
      <c r="CS1616" s="1372" t="s">
        <v>1908</v>
      </c>
      <c r="CT1616" s="1372" t="s">
        <v>5012</v>
      </c>
      <c r="CU1616" s="1372" t="s">
        <v>1910</v>
      </c>
      <c r="CV1616" s="1376" t="s">
        <v>1911</v>
      </c>
    </row>
    <row r="1617" spans="91:100">
      <c r="CM1617" s="1373"/>
      <c r="CN1617" s="1372" t="s">
        <v>5344</v>
      </c>
      <c r="CO1617" s="1372" t="s">
        <v>606</v>
      </c>
      <c r="CP1617" s="1372" t="s">
        <v>1906</v>
      </c>
      <c r="CQ1617" s="1372" t="s">
        <v>5345</v>
      </c>
      <c r="CR1617" s="1372" t="s">
        <v>5345</v>
      </c>
      <c r="CS1617" s="1372" t="s">
        <v>4997</v>
      </c>
      <c r="CT1617" s="1372" t="s">
        <v>4998</v>
      </c>
      <c r="CU1617" s="1372" t="s">
        <v>4999</v>
      </c>
      <c r="CV1617" s="1376" t="s">
        <v>5000</v>
      </c>
    </row>
    <row r="1618" spans="91:100">
      <c r="CM1618" s="1373"/>
      <c r="CN1618" s="1372" t="s">
        <v>5346</v>
      </c>
      <c r="CO1618" s="1372" t="s">
        <v>606</v>
      </c>
      <c r="CP1618" s="1372" t="s">
        <v>1906</v>
      </c>
      <c r="CQ1618" s="1372" t="s">
        <v>5347</v>
      </c>
      <c r="CR1618" s="1372" t="s">
        <v>5348</v>
      </c>
      <c r="CS1618" s="1372" t="s">
        <v>1908</v>
      </c>
      <c r="CT1618" s="1372" t="s">
        <v>5012</v>
      </c>
      <c r="CU1618" s="1372" t="s">
        <v>1910</v>
      </c>
      <c r="CV1618" s="1376" t="s">
        <v>1911</v>
      </c>
    </row>
    <row r="1619" spans="91:100">
      <c r="CM1619" s="1373"/>
      <c r="CN1619" s="1372" t="s">
        <v>5349</v>
      </c>
      <c r="CO1619" s="1372" t="s">
        <v>606</v>
      </c>
      <c r="CP1619" s="1372" t="s">
        <v>1906</v>
      </c>
      <c r="CQ1619" s="1372" t="s">
        <v>5350</v>
      </c>
      <c r="CR1619" s="1372" t="s">
        <v>5350</v>
      </c>
      <c r="CS1619" s="1372" t="s">
        <v>1908</v>
      </c>
      <c r="CT1619" s="1372" t="s">
        <v>5012</v>
      </c>
      <c r="CU1619" s="1372" t="s">
        <v>1910</v>
      </c>
      <c r="CV1619" s="1376" t="s">
        <v>1911</v>
      </c>
    </row>
    <row r="1620" spans="91:100">
      <c r="CM1620" s="1373"/>
      <c r="CN1620" s="1372" t="s">
        <v>5351</v>
      </c>
      <c r="CO1620" s="1372" t="s">
        <v>606</v>
      </c>
      <c r="CP1620" s="1372" t="s">
        <v>1906</v>
      </c>
      <c r="CQ1620" s="1372" t="s">
        <v>5352</v>
      </c>
      <c r="CR1620" s="1372" t="s">
        <v>5353</v>
      </c>
      <c r="CS1620" s="1372" t="s">
        <v>1908</v>
      </c>
      <c r="CT1620" s="1372" t="s">
        <v>5012</v>
      </c>
      <c r="CU1620" s="1372" t="s">
        <v>1910</v>
      </c>
      <c r="CV1620" s="1376" t="s">
        <v>1911</v>
      </c>
    </row>
    <row r="1621" spans="91:100">
      <c r="CM1621" s="1373"/>
      <c r="CN1621" s="1372" t="s">
        <v>5354</v>
      </c>
      <c r="CO1621" s="1372" t="s">
        <v>606</v>
      </c>
      <c r="CP1621" s="1372" t="s">
        <v>1906</v>
      </c>
      <c r="CQ1621" s="1372" t="s">
        <v>5355</v>
      </c>
      <c r="CR1621" s="1372" t="s">
        <v>5356</v>
      </c>
      <c r="CS1621" s="1372" t="s">
        <v>1908</v>
      </c>
      <c r="CT1621" s="1372" t="s">
        <v>5012</v>
      </c>
      <c r="CU1621" s="1372" t="s">
        <v>1910</v>
      </c>
      <c r="CV1621" s="1376" t="s">
        <v>1911</v>
      </c>
    </row>
    <row r="1622" spans="91:100">
      <c r="CM1622" s="1373"/>
      <c r="CN1622" s="1372" t="s">
        <v>5357</v>
      </c>
      <c r="CO1622" s="1372" t="s">
        <v>606</v>
      </c>
      <c r="CP1622" s="1372" t="s">
        <v>1906</v>
      </c>
      <c r="CQ1622" s="1372" t="s">
        <v>5358</v>
      </c>
      <c r="CR1622" s="1372" t="s">
        <v>5358</v>
      </c>
      <c r="CS1622" s="1372" t="s">
        <v>1908</v>
      </c>
      <c r="CT1622" s="1372" t="s">
        <v>5012</v>
      </c>
      <c r="CU1622" s="1372" t="s">
        <v>1910</v>
      </c>
      <c r="CV1622" s="1376" t="s">
        <v>1911</v>
      </c>
    </row>
    <row r="1623" spans="91:100">
      <c r="CM1623" s="1373"/>
      <c r="CN1623" s="1372" t="s">
        <v>5359</v>
      </c>
      <c r="CO1623" s="1372" t="s">
        <v>606</v>
      </c>
      <c r="CP1623" s="1372" t="s">
        <v>1906</v>
      </c>
      <c r="CQ1623" s="1372" t="s">
        <v>5360</v>
      </c>
      <c r="CR1623" s="1372" t="s">
        <v>5360</v>
      </c>
      <c r="CS1623" s="1372" t="s">
        <v>1908</v>
      </c>
      <c r="CT1623" s="1372" t="s">
        <v>5012</v>
      </c>
      <c r="CU1623" s="1372" t="s">
        <v>1910</v>
      </c>
      <c r="CV1623" s="1376" t="s">
        <v>1911</v>
      </c>
    </row>
    <row r="1624" spans="91:100">
      <c r="CM1624" s="1373"/>
      <c r="CN1624" s="1372" t="s">
        <v>5361</v>
      </c>
      <c r="CO1624" s="1372" t="s">
        <v>606</v>
      </c>
      <c r="CP1624" s="1372" t="s">
        <v>1906</v>
      </c>
      <c r="CQ1624" s="1372" t="s">
        <v>5362</v>
      </c>
      <c r="CR1624" s="1372" t="s">
        <v>5363</v>
      </c>
      <c r="CS1624" s="1372" t="s">
        <v>1908</v>
      </c>
      <c r="CT1624" s="1372" t="s">
        <v>5012</v>
      </c>
      <c r="CU1624" s="1372" t="s">
        <v>1910</v>
      </c>
      <c r="CV1624" s="1376" t="s">
        <v>1911</v>
      </c>
    </row>
    <row r="1625" spans="91:100">
      <c r="CM1625" s="1373"/>
      <c r="CN1625" s="1372" t="s">
        <v>5364</v>
      </c>
      <c r="CO1625" s="1372" t="s">
        <v>606</v>
      </c>
      <c r="CP1625" s="1372" t="s">
        <v>1906</v>
      </c>
      <c r="CQ1625" s="1372" t="s">
        <v>5365</v>
      </c>
      <c r="CR1625" s="1372" t="s">
        <v>5366</v>
      </c>
      <c r="CS1625" s="1372" t="s">
        <v>4997</v>
      </c>
      <c r="CT1625" s="1372" t="s">
        <v>4998</v>
      </c>
      <c r="CU1625" s="1372" t="s">
        <v>4999</v>
      </c>
      <c r="CV1625" s="1376" t="s">
        <v>5000</v>
      </c>
    </row>
    <row r="1626" spans="91:100">
      <c r="CM1626" s="1373"/>
      <c r="CN1626" s="1372" t="s">
        <v>5367</v>
      </c>
      <c r="CO1626" s="1372" t="s">
        <v>606</v>
      </c>
      <c r="CP1626" s="1372" t="s">
        <v>1906</v>
      </c>
      <c r="CQ1626" s="1372" t="s">
        <v>5368</v>
      </c>
      <c r="CR1626" s="1372" t="s">
        <v>5369</v>
      </c>
      <c r="CS1626" s="1372" t="s">
        <v>4997</v>
      </c>
      <c r="CT1626" s="1372" t="s">
        <v>4998</v>
      </c>
      <c r="CU1626" s="1372" t="s">
        <v>4999</v>
      </c>
      <c r="CV1626" s="1376" t="s">
        <v>5000</v>
      </c>
    </row>
    <row r="1627" spans="91:100">
      <c r="CM1627" s="1373"/>
      <c r="CN1627" s="1372" t="s">
        <v>5370</v>
      </c>
      <c r="CO1627" s="1372" t="s">
        <v>606</v>
      </c>
      <c r="CP1627" s="1372" t="s">
        <v>1906</v>
      </c>
      <c r="CQ1627" s="1372" t="s">
        <v>5371</v>
      </c>
      <c r="CR1627" s="1372" t="s">
        <v>5372</v>
      </c>
      <c r="CS1627" s="1372" t="s">
        <v>4997</v>
      </c>
      <c r="CT1627" s="1372" t="s">
        <v>4998</v>
      </c>
      <c r="CU1627" s="1372" t="s">
        <v>4999</v>
      </c>
      <c r="CV1627" s="1376" t="s">
        <v>5000</v>
      </c>
    </row>
    <row r="1628" spans="91:100">
      <c r="CM1628" s="1373"/>
      <c r="CN1628" s="1372" t="s">
        <v>5373</v>
      </c>
      <c r="CO1628" s="1372" t="s">
        <v>606</v>
      </c>
      <c r="CP1628" s="1372" t="s">
        <v>1906</v>
      </c>
      <c r="CQ1628" s="1372" t="s">
        <v>5374</v>
      </c>
      <c r="CR1628" s="1372" t="s">
        <v>5375</v>
      </c>
      <c r="CS1628" s="1372" t="s">
        <v>4997</v>
      </c>
      <c r="CT1628" s="1372" t="s">
        <v>4998</v>
      </c>
      <c r="CU1628" s="1372" t="s">
        <v>4999</v>
      </c>
      <c r="CV1628" s="1376" t="s">
        <v>5000</v>
      </c>
    </row>
    <row r="1629" spans="91:100">
      <c r="CM1629" s="1373"/>
      <c r="CN1629" s="1372" t="s">
        <v>5376</v>
      </c>
      <c r="CO1629" s="1372" t="s">
        <v>606</v>
      </c>
      <c r="CP1629" s="1372" t="s">
        <v>1906</v>
      </c>
      <c r="CQ1629" s="1372" t="s">
        <v>5377</v>
      </c>
      <c r="CR1629" s="1372" t="s">
        <v>5377</v>
      </c>
      <c r="CS1629" s="1372" t="s">
        <v>4997</v>
      </c>
      <c r="CT1629" s="1372" t="s">
        <v>4998</v>
      </c>
      <c r="CU1629" s="1372" t="s">
        <v>4999</v>
      </c>
      <c r="CV1629" s="1376" t="s">
        <v>5000</v>
      </c>
    </row>
    <row r="1630" spans="91:100">
      <c r="CM1630" s="1373"/>
      <c r="CN1630" s="1372" t="s">
        <v>5378</v>
      </c>
      <c r="CO1630" s="1372" t="s">
        <v>606</v>
      </c>
      <c r="CP1630" s="1372" t="s">
        <v>1906</v>
      </c>
      <c r="CQ1630" s="1372" t="s">
        <v>5379</v>
      </c>
      <c r="CR1630" s="1372" t="s">
        <v>5380</v>
      </c>
      <c r="CS1630" s="1372" t="s">
        <v>4997</v>
      </c>
      <c r="CT1630" s="1372" t="s">
        <v>4998</v>
      </c>
      <c r="CU1630" s="1372" t="s">
        <v>4999</v>
      </c>
      <c r="CV1630" s="1376" t="s">
        <v>5000</v>
      </c>
    </row>
    <row r="1631" spans="91:100">
      <c r="CM1631" s="1373"/>
      <c r="CN1631" s="1372" t="s">
        <v>5381</v>
      </c>
      <c r="CO1631" s="1372" t="s">
        <v>606</v>
      </c>
      <c r="CP1631" s="1372" t="s">
        <v>1906</v>
      </c>
      <c r="CQ1631" s="1372" t="s">
        <v>5382</v>
      </c>
      <c r="CR1631" s="1372" t="s">
        <v>5382</v>
      </c>
      <c r="CS1631" s="1372" t="s">
        <v>4997</v>
      </c>
      <c r="CT1631" s="1372" t="s">
        <v>4998</v>
      </c>
      <c r="CU1631" s="1372" t="s">
        <v>4999</v>
      </c>
      <c r="CV1631" s="1376" t="s">
        <v>5000</v>
      </c>
    </row>
    <row r="1632" spans="91:100">
      <c r="CM1632" s="1373"/>
      <c r="CN1632" s="1372" t="s">
        <v>5383</v>
      </c>
      <c r="CO1632" s="1372" t="s">
        <v>606</v>
      </c>
      <c r="CP1632" s="1372" t="s">
        <v>1906</v>
      </c>
      <c r="CQ1632" s="1372" t="s">
        <v>5384</v>
      </c>
      <c r="CR1632" s="1372" t="s">
        <v>5384</v>
      </c>
      <c r="CS1632" s="1372" t="s">
        <v>4997</v>
      </c>
      <c r="CT1632" s="1372" t="s">
        <v>4998</v>
      </c>
      <c r="CU1632" s="1372" t="s">
        <v>4999</v>
      </c>
      <c r="CV1632" s="1376" t="s">
        <v>5000</v>
      </c>
    </row>
    <row r="1633" spans="91:100">
      <c r="CM1633" s="1373"/>
      <c r="CN1633" s="1372" t="s">
        <v>5385</v>
      </c>
      <c r="CO1633" s="1372" t="s">
        <v>606</v>
      </c>
      <c r="CP1633" s="1372" t="s">
        <v>1906</v>
      </c>
      <c r="CQ1633" s="1372" t="s">
        <v>5386</v>
      </c>
      <c r="CR1633" s="1372" t="s">
        <v>5386</v>
      </c>
      <c r="CS1633" s="1372" t="s">
        <v>4997</v>
      </c>
      <c r="CT1633" s="1372" t="s">
        <v>4998</v>
      </c>
      <c r="CU1633" s="1372" t="s">
        <v>4999</v>
      </c>
      <c r="CV1633" s="1376" t="s">
        <v>5000</v>
      </c>
    </row>
    <row r="1634" spans="91:100">
      <c r="CM1634" s="1373"/>
      <c r="CN1634" s="1372" t="s">
        <v>5387</v>
      </c>
      <c r="CO1634" s="1372" t="s">
        <v>606</v>
      </c>
      <c r="CP1634" s="1372" t="s">
        <v>1906</v>
      </c>
      <c r="CQ1634" s="1372" t="s">
        <v>5388</v>
      </c>
      <c r="CR1634" s="1372" t="s">
        <v>5388</v>
      </c>
      <c r="CS1634" s="1372" t="s">
        <v>4997</v>
      </c>
      <c r="CT1634" s="1372" t="s">
        <v>4998</v>
      </c>
      <c r="CU1634" s="1372" t="s">
        <v>4999</v>
      </c>
      <c r="CV1634" s="1376" t="s">
        <v>5000</v>
      </c>
    </row>
    <row r="1635" spans="91:100">
      <c r="CM1635" s="1373"/>
      <c r="CN1635" s="1372" t="s">
        <v>5389</v>
      </c>
      <c r="CO1635" s="1372" t="s">
        <v>606</v>
      </c>
      <c r="CP1635" s="1372" t="s">
        <v>1906</v>
      </c>
      <c r="CQ1635" s="1372" t="s">
        <v>5390</v>
      </c>
      <c r="CR1635" s="1372" t="s">
        <v>5390</v>
      </c>
      <c r="CS1635" s="1372" t="s">
        <v>1908</v>
      </c>
      <c r="CT1635" s="1372" t="s">
        <v>5012</v>
      </c>
      <c r="CU1635" s="1372" t="s">
        <v>1910</v>
      </c>
      <c r="CV1635" s="1376" t="s">
        <v>1911</v>
      </c>
    </row>
    <row r="1636" spans="91:100">
      <c r="CM1636" s="1373"/>
      <c r="CN1636" s="1372" t="s">
        <v>5391</v>
      </c>
      <c r="CO1636" s="1372" t="s">
        <v>606</v>
      </c>
      <c r="CP1636" s="1372" t="s">
        <v>1906</v>
      </c>
      <c r="CQ1636" s="1372" t="s">
        <v>5392</v>
      </c>
      <c r="CR1636" s="1372" t="s">
        <v>5392</v>
      </c>
      <c r="CS1636" s="1372" t="s">
        <v>4997</v>
      </c>
      <c r="CT1636" s="1372" t="s">
        <v>4998</v>
      </c>
      <c r="CU1636" s="1372" t="s">
        <v>4999</v>
      </c>
      <c r="CV1636" s="1376" t="s">
        <v>5000</v>
      </c>
    </row>
    <row r="1637" spans="91:100">
      <c r="CM1637" s="1373"/>
      <c r="CN1637" s="1372" t="s">
        <v>5393</v>
      </c>
      <c r="CO1637" s="1372" t="s">
        <v>606</v>
      </c>
      <c r="CP1637" s="1372" t="s">
        <v>1906</v>
      </c>
      <c r="CQ1637" s="1372" t="s">
        <v>5394</v>
      </c>
      <c r="CR1637" s="1372" t="s">
        <v>5395</v>
      </c>
      <c r="CS1637" s="1372" t="s">
        <v>4997</v>
      </c>
      <c r="CT1637" s="1372" t="s">
        <v>4998</v>
      </c>
      <c r="CU1637" s="1372" t="s">
        <v>4999</v>
      </c>
      <c r="CV1637" s="1376" t="s">
        <v>5000</v>
      </c>
    </row>
    <row r="1638" spans="91:100">
      <c r="CM1638" s="1373"/>
      <c r="CN1638" s="1372" t="s">
        <v>5396</v>
      </c>
      <c r="CO1638" s="1372" t="s">
        <v>606</v>
      </c>
      <c r="CP1638" s="1372" t="s">
        <v>1906</v>
      </c>
      <c r="CQ1638" s="1372" t="s">
        <v>5397</v>
      </c>
      <c r="CR1638" s="1372" t="s">
        <v>5397</v>
      </c>
      <c r="CS1638" s="1372" t="s">
        <v>4997</v>
      </c>
      <c r="CT1638" s="1372" t="s">
        <v>4998</v>
      </c>
      <c r="CU1638" s="1372" t="s">
        <v>4999</v>
      </c>
      <c r="CV1638" s="1376" t="s">
        <v>5000</v>
      </c>
    </row>
    <row r="1639" spans="91:100">
      <c r="CM1639" s="1373"/>
      <c r="CN1639" s="1372" t="s">
        <v>5398</v>
      </c>
      <c r="CO1639" s="1372" t="s">
        <v>606</v>
      </c>
      <c r="CP1639" s="1372" t="s">
        <v>1906</v>
      </c>
      <c r="CQ1639" s="1372" t="s">
        <v>5399</v>
      </c>
      <c r="CR1639" s="1372" t="s">
        <v>5399</v>
      </c>
      <c r="CS1639" s="1372" t="s">
        <v>4997</v>
      </c>
      <c r="CT1639" s="1372" t="s">
        <v>4998</v>
      </c>
      <c r="CU1639" s="1372" t="s">
        <v>4999</v>
      </c>
      <c r="CV1639" s="1376" t="s">
        <v>5000</v>
      </c>
    </row>
    <row r="1640" spans="91:100">
      <c r="CM1640" s="1373"/>
      <c r="CN1640" s="1372" t="s">
        <v>5400</v>
      </c>
      <c r="CO1640" s="1372" t="s">
        <v>606</v>
      </c>
      <c r="CP1640" s="1372" t="s">
        <v>1906</v>
      </c>
      <c r="CQ1640" s="1372" t="s">
        <v>5401</v>
      </c>
      <c r="CR1640" s="1372" t="s">
        <v>5401</v>
      </c>
      <c r="CS1640" s="1372" t="s">
        <v>1908</v>
      </c>
      <c r="CT1640" s="1372" t="s">
        <v>5012</v>
      </c>
      <c r="CU1640" s="1372" t="s">
        <v>1910</v>
      </c>
      <c r="CV1640" s="1376" t="s">
        <v>1911</v>
      </c>
    </row>
    <row r="1641" spans="91:100">
      <c r="CM1641" s="1373"/>
      <c r="CN1641" s="1372" t="s">
        <v>5402</v>
      </c>
      <c r="CO1641" s="1372" t="s">
        <v>606</v>
      </c>
      <c r="CP1641" s="1372" t="s">
        <v>1906</v>
      </c>
      <c r="CQ1641" s="1372" t="s">
        <v>5403</v>
      </c>
      <c r="CR1641" s="1372" t="s">
        <v>5403</v>
      </c>
      <c r="CS1641" s="1372" t="s">
        <v>1908</v>
      </c>
      <c r="CT1641" s="1372" t="s">
        <v>5012</v>
      </c>
      <c r="CU1641" s="1372" t="s">
        <v>1910</v>
      </c>
      <c r="CV1641" s="1376" t="s">
        <v>1911</v>
      </c>
    </row>
    <row r="1642" spans="91:100">
      <c r="CM1642" s="1373"/>
      <c r="CN1642" s="1372" t="s">
        <v>5404</v>
      </c>
      <c r="CO1642" s="1372" t="s">
        <v>606</v>
      </c>
      <c r="CP1642" s="1372" t="s">
        <v>1906</v>
      </c>
      <c r="CQ1642" s="1372" t="s">
        <v>5405</v>
      </c>
      <c r="CR1642" s="1372" t="s">
        <v>5406</v>
      </c>
      <c r="CS1642" s="1372" t="s">
        <v>4997</v>
      </c>
      <c r="CT1642" s="1372" t="s">
        <v>4998</v>
      </c>
      <c r="CU1642" s="1372" t="s">
        <v>4999</v>
      </c>
      <c r="CV1642" s="1376" t="s">
        <v>5000</v>
      </c>
    </row>
    <row r="1643" spans="91:100">
      <c r="CM1643" s="1373"/>
      <c r="CN1643" s="1372" t="s">
        <v>5407</v>
      </c>
      <c r="CO1643" s="1372" t="s">
        <v>606</v>
      </c>
      <c r="CP1643" s="1372" t="s">
        <v>1906</v>
      </c>
      <c r="CQ1643" s="1372" t="s">
        <v>781</v>
      </c>
      <c r="CR1643" s="1372" t="s">
        <v>781</v>
      </c>
      <c r="CS1643" s="1372" t="s">
        <v>1980</v>
      </c>
      <c r="CT1643" s="1372" t="s">
        <v>1981</v>
      </c>
      <c r="CU1643" s="1372" t="s">
        <v>1910</v>
      </c>
      <c r="CV1643" s="1376" t="s">
        <v>1982</v>
      </c>
    </row>
    <row r="1644" spans="91:100">
      <c r="CM1644" s="1373"/>
      <c r="CN1644" s="1372" t="s">
        <v>5408</v>
      </c>
      <c r="CO1644" s="1372" t="s">
        <v>606</v>
      </c>
      <c r="CP1644" s="1372" t="s">
        <v>1906</v>
      </c>
      <c r="CQ1644" s="1372" t="s">
        <v>5409</v>
      </c>
      <c r="CR1644" s="1372" t="s">
        <v>5409</v>
      </c>
      <c r="CS1644" s="1372" t="s">
        <v>1908</v>
      </c>
      <c r="CT1644" s="1372" t="s">
        <v>5012</v>
      </c>
      <c r="CU1644" s="1372" t="s">
        <v>1910</v>
      </c>
      <c r="CV1644" s="1376" t="s">
        <v>1911</v>
      </c>
    </row>
    <row r="1645" spans="91:100">
      <c r="CM1645" s="1373"/>
      <c r="CN1645" s="1372" t="s">
        <v>5410</v>
      </c>
      <c r="CO1645" s="1372" t="s">
        <v>606</v>
      </c>
      <c r="CP1645" s="1372" t="s">
        <v>1906</v>
      </c>
      <c r="CQ1645" s="1372" t="s">
        <v>5411</v>
      </c>
      <c r="CR1645" s="1372" t="s">
        <v>5411</v>
      </c>
      <c r="CS1645" s="1372" t="s">
        <v>1908</v>
      </c>
      <c r="CT1645" s="1372" t="s">
        <v>5012</v>
      </c>
      <c r="CU1645" s="1372" t="s">
        <v>1910</v>
      </c>
      <c r="CV1645" s="1376" t="s">
        <v>1911</v>
      </c>
    </row>
    <row r="1646" spans="91:100">
      <c r="CM1646" s="1373"/>
      <c r="CN1646" s="1372" t="s">
        <v>5412</v>
      </c>
      <c r="CO1646" s="1372" t="s">
        <v>606</v>
      </c>
      <c r="CP1646" s="1372" t="s">
        <v>1906</v>
      </c>
      <c r="CQ1646" s="1372" t="s">
        <v>5413</v>
      </c>
      <c r="CR1646" s="1372" t="s">
        <v>5414</v>
      </c>
      <c r="CS1646" s="1372" t="s">
        <v>4997</v>
      </c>
      <c r="CT1646" s="1372" t="s">
        <v>4998</v>
      </c>
      <c r="CU1646" s="1372" t="s">
        <v>4999</v>
      </c>
      <c r="CV1646" s="1376" t="s">
        <v>5000</v>
      </c>
    </row>
    <row r="1647" spans="91:100">
      <c r="CM1647" s="1373"/>
      <c r="CN1647" s="1372" t="s">
        <v>5415</v>
      </c>
      <c r="CO1647" s="1372" t="s">
        <v>606</v>
      </c>
      <c r="CP1647" s="1372" t="s">
        <v>1906</v>
      </c>
      <c r="CQ1647" s="1372" t="s">
        <v>5416</v>
      </c>
      <c r="CR1647" s="1372" t="s">
        <v>5416</v>
      </c>
      <c r="CS1647" s="1372" t="s">
        <v>4997</v>
      </c>
      <c r="CT1647" s="1372" t="s">
        <v>4998</v>
      </c>
      <c r="CU1647" s="1372" t="s">
        <v>4999</v>
      </c>
      <c r="CV1647" s="1376" t="s">
        <v>5000</v>
      </c>
    </row>
    <row r="1648" spans="91:100">
      <c r="CM1648" s="1373"/>
      <c r="CN1648" s="1372" t="s">
        <v>5417</v>
      </c>
      <c r="CO1648" s="1372" t="s">
        <v>606</v>
      </c>
      <c r="CP1648" s="1372" t="s">
        <v>1906</v>
      </c>
      <c r="CQ1648" s="1372" t="s">
        <v>5418</v>
      </c>
      <c r="CR1648" s="1372" t="s">
        <v>5418</v>
      </c>
      <c r="CS1648" s="1372" t="s">
        <v>4997</v>
      </c>
      <c r="CT1648" s="1372" t="s">
        <v>4998</v>
      </c>
      <c r="CU1648" s="1372" t="s">
        <v>4999</v>
      </c>
      <c r="CV1648" s="1376" t="s">
        <v>5000</v>
      </c>
    </row>
    <row r="1649" spans="91:100">
      <c r="CM1649" s="1373"/>
      <c r="CN1649" s="1372" t="s">
        <v>5419</v>
      </c>
      <c r="CO1649" s="1372" t="s">
        <v>606</v>
      </c>
      <c r="CP1649" s="1372" t="s">
        <v>1906</v>
      </c>
      <c r="CQ1649" s="1372" t="s">
        <v>5420</v>
      </c>
      <c r="CR1649" s="1372" t="s">
        <v>5420</v>
      </c>
      <c r="CS1649" s="1372" t="s">
        <v>1908</v>
      </c>
      <c r="CT1649" s="1372" t="s">
        <v>5012</v>
      </c>
      <c r="CU1649" s="1372" t="s">
        <v>1910</v>
      </c>
      <c r="CV1649" s="1376" t="s">
        <v>1911</v>
      </c>
    </row>
    <row r="1650" spans="91:100">
      <c r="CM1650" s="1373"/>
      <c r="CN1650" s="1372" t="s">
        <v>5421</v>
      </c>
      <c r="CO1650" s="1372" t="s">
        <v>606</v>
      </c>
      <c r="CP1650" s="1372" t="s">
        <v>1906</v>
      </c>
      <c r="CQ1650" s="1372" t="s">
        <v>5422</v>
      </c>
      <c r="CR1650" s="1372" t="s">
        <v>5422</v>
      </c>
      <c r="CS1650" s="1372" t="s">
        <v>4997</v>
      </c>
      <c r="CT1650" s="1372" t="s">
        <v>4998</v>
      </c>
      <c r="CU1650" s="1372" t="s">
        <v>4999</v>
      </c>
      <c r="CV1650" s="1376" t="s">
        <v>5000</v>
      </c>
    </row>
    <row r="1651" spans="91:100">
      <c r="CM1651" s="1373"/>
      <c r="CN1651" s="1372" t="s">
        <v>5423</v>
      </c>
      <c r="CO1651" s="1372" t="s">
        <v>606</v>
      </c>
      <c r="CP1651" s="1372" t="s">
        <v>1906</v>
      </c>
      <c r="CQ1651" s="1372" t="s">
        <v>5424</v>
      </c>
      <c r="CR1651" s="1372" t="s">
        <v>5424</v>
      </c>
      <c r="CS1651" s="1372" t="s">
        <v>1908</v>
      </c>
      <c r="CT1651" s="1372" t="s">
        <v>5012</v>
      </c>
      <c r="CU1651" s="1372" t="s">
        <v>1910</v>
      </c>
      <c r="CV1651" s="1376" t="s">
        <v>1911</v>
      </c>
    </row>
    <row r="1652" spans="91:100">
      <c r="CM1652" s="1373"/>
      <c r="CN1652" s="1372" t="s">
        <v>5425</v>
      </c>
      <c r="CO1652" s="1372" t="s">
        <v>606</v>
      </c>
      <c r="CP1652" s="1372" t="s">
        <v>1906</v>
      </c>
      <c r="CQ1652" s="1372" t="s">
        <v>5426</v>
      </c>
      <c r="CR1652" s="1372" t="s">
        <v>5426</v>
      </c>
      <c r="CS1652" s="1372" t="s">
        <v>4997</v>
      </c>
      <c r="CT1652" s="1372" t="s">
        <v>4998</v>
      </c>
      <c r="CU1652" s="1372" t="s">
        <v>4999</v>
      </c>
      <c r="CV1652" s="1376" t="s">
        <v>5000</v>
      </c>
    </row>
    <row r="1653" spans="91:100">
      <c r="CM1653" s="1373"/>
      <c r="CN1653" s="1372" t="s">
        <v>5427</v>
      </c>
      <c r="CO1653" s="1372" t="s">
        <v>606</v>
      </c>
      <c r="CP1653" s="1372" t="s">
        <v>1906</v>
      </c>
      <c r="CQ1653" s="1372" t="s">
        <v>5428</v>
      </c>
      <c r="CR1653" s="1372" t="s">
        <v>5429</v>
      </c>
      <c r="CS1653" s="1372" t="s">
        <v>4997</v>
      </c>
      <c r="CT1653" s="1372" t="s">
        <v>4998</v>
      </c>
      <c r="CU1653" s="1372" t="s">
        <v>4999</v>
      </c>
      <c r="CV1653" s="1376" t="s">
        <v>5000</v>
      </c>
    </row>
    <row r="1654" spans="91:100">
      <c r="CM1654" s="1373"/>
      <c r="CN1654" s="1372" t="s">
        <v>5430</v>
      </c>
      <c r="CO1654" s="1372" t="s">
        <v>606</v>
      </c>
      <c r="CP1654" s="1372" t="s">
        <v>1906</v>
      </c>
      <c r="CQ1654" s="1372" t="s">
        <v>5431</v>
      </c>
      <c r="CR1654" s="1372" t="s">
        <v>5432</v>
      </c>
      <c r="CS1654" s="1372" t="s">
        <v>4997</v>
      </c>
      <c r="CT1654" s="1372" t="s">
        <v>4998</v>
      </c>
      <c r="CU1654" s="1372" t="s">
        <v>4999</v>
      </c>
      <c r="CV1654" s="1376" t="s">
        <v>5000</v>
      </c>
    </row>
    <row r="1655" spans="91:100">
      <c r="CM1655" s="1373"/>
      <c r="CN1655" s="1372" t="s">
        <v>5433</v>
      </c>
      <c r="CO1655" s="1372" t="s">
        <v>606</v>
      </c>
      <c r="CP1655" s="1372" t="s">
        <v>1906</v>
      </c>
      <c r="CQ1655" s="1372" t="s">
        <v>5434</v>
      </c>
      <c r="CR1655" s="1372" t="s">
        <v>5434</v>
      </c>
      <c r="CS1655" s="1372" t="s">
        <v>4997</v>
      </c>
      <c r="CT1655" s="1372" t="s">
        <v>4998</v>
      </c>
      <c r="CU1655" s="1372" t="s">
        <v>4999</v>
      </c>
      <c r="CV1655" s="1376" t="s">
        <v>5000</v>
      </c>
    </row>
    <row r="1656" spans="91:100">
      <c r="CM1656" s="1373"/>
      <c r="CN1656" s="1372" t="s">
        <v>5435</v>
      </c>
      <c r="CO1656" s="1372" t="s">
        <v>606</v>
      </c>
      <c r="CP1656" s="1372" t="s">
        <v>1906</v>
      </c>
      <c r="CQ1656" s="1372" t="s">
        <v>5436</v>
      </c>
      <c r="CR1656" s="1372" t="s">
        <v>5436</v>
      </c>
      <c r="CS1656" s="1372" t="s">
        <v>1908</v>
      </c>
      <c r="CT1656" s="1372" t="s">
        <v>5012</v>
      </c>
      <c r="CU1656" s="1372" t="s">
        <v>1910</v>
      </c>
      <c r="CV1656" s="1376" t="s">
        <v>1911</v>
      </c>
    </row>
    <row r="1657" spans="91:100">
      <c r="CM1657" s="1373"/>
      <c r="CN1657" s="1372" t="s">
        <v>5437</v>
      </c>
      <c r="CO1657" s="1372" t="s">
        <v>606</v>
      </c>
      <c r="CP1657" s="1372" t="s">
        <v>1906</v>
      </c>
      <c r="CQ1657" s="1372" t="s">
        <v>5438</v>
      </c>
      <c r="CR1657" s="1372" t="s">
        <v>5439</v>
      </c>
      <c r="CS1657" s="1372" t="s">
        <v>4997</v>
      </c>
      <c r="CT1657" s="1372" t="s">
        <v>4998</v>
      </c>
      <c r="CU1657" s="1372" t="s">
        <v>4999</v>
      </c>
      <c r="CV1657" s="1376" t="s">
        <v>5000</v>
      </c>
    </row>
    <row r="1658" spans="91:100">
      <c r="CM1658" s="1373"/>
      <c r="CN1658" s="1372" t="s">
        <v>5440</v>
      </c>
      <c r="CO1658" s="1372" t="s">
        <v>606</v>
      </c>
      <c r="CP1658" s="1372" t="s">
        <v>1906</v>
      </c>
      <c r="CQ1658" s="1372" t="s">
        <v>5441</v>
      </c>
      <c r="CR1658" s="1372" t="s">
        <v>5441</v>
      </c>
      <c r="CS1658" s="1372" t="s">
        <v>1908</v>
      </c>
      <c r="CT1658" s="1372" t="s">
        <v>5012</v>
      </c>
      <c r="CU1658" s="1372" t="s">
        <v>1910</v>
      </c>
      <c r="CV1658" s="1376" t="s">
        <v>1911</v>
      </c>
    </row>
    <row r="1659" spans="91:100">
      <c r="CM1659" s="1373"/>
      <c r="CN1659" s="1372" t="s">
        <v>5442</v>
      </c>
      <c r="CO1659" s="1372" t="s">
        <v>606</v>
      </c>
      <c r="CP1659" s="1372" t="s">
        <v>1906</v>
      </c>
      <c r="CQ1659" s="1372" t="s">
        <v>5443</v>
      </c>
      <c r="CR1659" s="1372" t="s">
        <v>5443</v>
      </c>
      <c r="CS1659" s="1372" t="s">
        <v>4997</v>
      </c>
      <c r="CT1659" s="1372" t="s">
        <v>4998</v>
      </c>
      <c r="CU1659" s="1372" t="s">
        <v>4999</v>
      </c>
      <c r="CV1659" s="1376" t="s">
        <v>5000</v>
      </c>
    </row>
    <row r="1660" spans="91:100">
      <c r="CM1660" s="1373"/>
      <c r="CN1660" s="1372" t="s">
        <v>5444</v>
      </c>
      <c r="CO1660" s="1372" t="s">
        <v>606</v>
      </c>
      <c r="CP1660" s="1372" t="s">
        <v>1906</v>
      </c>
      <c r="CQ1660" s="1372" t="s">
        <v>5445</v>
      </c>
      <c r="CR1660" s="1372" t="s">
        <v>5446</v>
      </c>
      <c r="CS1660" s="1372" t="s">
        <v>4997</v>
      </c>
      <c r="CT1660" s="1372" t="s">
        <v>4998</v>
      </c>
      <c r="CU1660" s="1372" t="s">
        <v>4999</v>
      </c>
      <c r="CV1660" s="1376" t="s">
        <v>5000</v>
      </c>
    </row>
    <row r="1661" spans="91:100">
      <c r="CM1661" s="1373"/>
      <c r="CN1661" s="1372" t="s">
        <v>5447</v>
      </c>
      <c r="CO1661" s="1372" t="s">
        <v>606</v>
      </c>
      <c r="CP1661" s="1372" t="s">
        <v>1906</v>
      </c>
      <c r="CQ1661" s="1372" t="s">
        <v>5448</v>
      </c>
      <c r="CR1661" s="1372" t="s">
        <v>5449</v>
      </c>
      <c r="CS1661" s="1372" t="s">
        <v>4997</v>
      </c>
      <c r="CT1661" s="1372" t="s">
        <v>4998</v>
      </c>
      <c r="CU1661" s="1372" t="s">
        <v>4999</v>
      </c>
      <c r="CV1661" s="1376" t="s">
        <v>5000</v>
      </c>
    </row>
    <row r="1662" spans="91:100">
      <c r="CM1662" s="1373"/>
      <c r="CN1662" s="1372" t="s">
        <v>5450</v>
      </c>
      <c r="CO1662" s="1372" t="s">
        <v>606</v>
      </c>
      <c r="CP1662" s="1372" t="s">
        <v>1906</v>
      </c>
      <c r="CQ1662" s="1372" t="s">
        <v>5451</v>
      </c>
      <c r="CR1662" s="1372" t="s">
        <v>5452</v>
      </c>
      <c r="CS1662" s="1372" t="s">
        <v>4997</v>
      </c>
      <c r="CT1662" s="1372" t="s">
        <v>4998</v>
      </c>
      <c r="CU1662" s="1372" t="s">
        <v>4999</v>
      </c>
      <c r="CV1662" s="1376" t="s">
        <v>5000</v>
      </c>
    </row>
    <row r="1663" spans="91:100">
      <c r="CM1663" s="1373"/>
      <c r="CN1663" s="1372" t="s">
        <v>5453</v>
      </c>
      <c r="CO1663" s="1372" t="s">
        <v>606</v>
      </c>
      <c r="CP1663" s="1372" t="s">
        <v>1906</v>
      </c>
      <c r="CQ1663" s="1372" t="s">
        <v>5454</v>
      </c>
      <c r="CR1663" s="1372" t="s">
        <v>5454</v>
      </c>
      <c r="CS1663" s="1372" t="s">
        <v>1908</v>
      </c>
      <c r="CT1663" s="1372" t="s">
        <v>5012</v>
      </c>
      <c r="CU1663" s="1372" t="s">
        <v>1910</v>
      </c>
      <c r="CV1663" s="1376" t="s">
        <v>1911</v>
      </c>
    </row>
    <row r="1664" spans="91:100">
      <c r="CM1664" s="1373"/>
      <c r="CN1664" s="1372" t="s">
        <v>5455</v>
      </c>
      <c r="CO1664" s="1372" t="s">
        <v>606</v>
      </c>
      <c r="CP1664" s="1372" t="s">
        <v>1906</v>
      </c>
      <c r="CQ1664" s="1372" t="s">
        <v>5456</v>
      </c>
      <c r="CR1664" s="1372" t="s">
        <v>5456</v>
      </c>
      <c r="CS1664" s="1372" t="s">
        <v>4997</v>
      </c>
      <c r="CT1664" s="1372" t="s">
        <v>4998</v>
      </c>
      <c r="CU1664" s="1372" t="s">
        <v>4999</v>
      </c>
      <c r="CV1664" s="1376" t="s">
        <v>5000</v>
      </c>
    </row>
    <row r="1665" spans="91:100">
      <c r="CM1665" s="1373"/>
      <c r="CN1665" s="1372" t="s">
        <v>5457</v>
      </c>
      <c r="CO1665" s="1372" t="s">
        <v>606</v>
      </c>
      <c r="CP1665" s="1372" t="s">
        <v>1906</v>
      </c>
      <c r="CQ1665" s="1372" t="s">
        <v>5458</v>
      </c>
      <c r="CR1665" s="1372" t="s">
        <v>5459</v>
      </c>
      <c r="CS1665" s="1372" t="s">
        <v>4997</v>
      </c>
      <c r="CT1665" s="1372" t="s">
        <v>4998</v>
      </c>
      <c r="CU1665" s="1372" t="s">
        <v>4999</v>
      </c>
      <c r="CV1665" s="1376" t="s">
        <v>5000</v>
      </c>
    </row>
    <row r="1666" spans="91:100">
      <c r="CM1666" s="1373"/>
      <c r="CN1666" s="1372" t="s">
        <v>5460</v>
      </c>
      <c r="CO1666" s="1372" t="s">
        <v>606</v>
      </c>
      <c r="CP1666" s="1372" t="s">
        <v>1906</v>
      </c>
      <c r="CQ1666" s="1372" t="s">
        <v>5461</v>
      </c>
      <c r="CR1666" s="1372" t="s">
        <v>5461</v>
      </c>
      <c r="CS1666" s="1372" t="s">
        <v>4997</v>
      </c>
      <c r="CT1666" s="1372" t="s">
        <v>4998</v>
      </c>
      <c r="CU1666" s="1372" t="s">
        <v>4999</v>
      </c>
      <c r="CV1666" s="1376" t="s">
        <v>5000</v>
      </c>
    </row>
    <row r="1667" spans="91:100">
      <c r="CM1667" s="1373"/>
      <c r="CN1667" s="1372" t="s">
        <v>5462</v>
      </c>
      <c r="CO1667" s="1372" t="s">
        <v>606</v>
      </c>
      <c r="CP1667" s="1372" t="s">
        <v>1906</v>
      </c>
      <c r="CQ1667" s="1372" t="s">
        <v>5463</v>
      </c>
      <c r="CR1667" s="1372" t="s">
        <v>5464</v>
      </c>
      <c r="CS1667" s="1372" t="s">
        <v>4997</v>
      </c>
      <c r="CT1667" s="1372" t="s">
        <v>4998</v>
      </c>
      <c r="CU1667" s="1372" t="s">
        <v>4999</v>
      </c>
      <c r="CV1667" s="1376" t="s">
        <v>5000</v>
      </c>
    </row>
    <row r="1668" spans="91:100">
      <c r="CM1668" s="1373"/>
      <c r="CN1668" s="1372" t="s">
        <v>5465</v>
      </c>
      <c r="CO1668" s="1372" t="s">
        <v>606</v>
      </c>
      <c r="CP1668" s="1372" t="s">
        <v>1906</v>
      </c>
      <c r="CQ1668" s="1372" t="s">
        <v>782</v>
      </c>
      <c r="CR1668" s="1372" t="s">
        <v>782</v>
      </c>
      <c r="CS1668" s="1372" t="s">
        <v>1908</v>
      </c>
      <c r="CT1668" s="1372" t="s">
        <v>5012</v>
      </c>
      <c r="CU1668" s="1372" t="s">
        <v>1910</v>
      </c>
      <c r="CV1668" s="1376" t="s">
        <v>1911</v>
      </c>
    </row>
    <row r="1669" spans="91:100">
      <c r="CM1669" s="1373"/>
      <c r="CN1669" s="1372" t="s">
        <v>5466</v>
      </c>
      <c r="CO1669" s="1372" t="s">
        <v>606</v>
      </c>
      <c r="CP1669" s="1372" t="s">
        <v>1906</v>
      </c>
      <c r="CQ1669" s="1372" t="s">
        <v>5467</v>
      </c>
      <c r="CR1669" s="1372" t="s">
        <v>5467</v>
      </c>
      <c r="CS1669" s="1372" t="s">
        <v>1908</v>
      </c>
      <c r="CT1669" s="1372" t="s">
        <v>5012</v>
      </c>
      <c r="CU1669" s="1372" t="s">
        <v>1910</v>
      </c>
      <c r="CV1669" s="1376" t="s">
        <v>1911</v>
      </c>
    </row>
    <row r="1670" spans="91:100">
      <c r="CM1670" s="1373"/>
      <c r="CN1670" s="1372" t="s">
        <v>5468</v>
      </c>
      <c r="CO1670" s="1372" t="s">
        <v>606</v>
      </c>
      <c r="CP1670" s="1372" t="s">
        <v>1906</v>
      </c>
      <c r="CQ1670" s="1372" t="s">
        <v>5469</v>
      </c>
      <c r="CR1670" s="1372" t="s">
        <v>5469</v>
      </c>
      <c r="CS1670" s="1372" t="s">
        <v>1908</v>
      </c>
      <c r="CT1670" s="1372" t="s">
        <v>5012</v>
      </c>
      <c r="CU1670" s="1372" t="s">
        <v>1910</v>
      </c>
      <c r="CV1670" s="1376" t="s">
        <v>1911</v>
      </c>
    </row>
    <row r="1671" spans="91:100">
      <c r="CM1671" s="1373"/>
      <c r="CN1671" s="1372" t="s">
        <v>5470</v>
      </c>
      <c r="CO1671" s="1372" t="s">
        <v>606</v>
      </c>
      <c r="CP1671" s="1372" t="s">
        <v>1906</v>
      </c>
      <c r="CQ1671" s="1372" t="s">
        <v>5471</v>
      </c>
      <c r="CR1671" s="1372" t="s">
        <v>5471</v>
      </c>
      <c r="CS1671" s="1372" t="s">
        <v>4997</v>
      </c>
      <c r="CT1671" s="1372" t="s">
        <v>4998</v>
      </c>
      <c r="CU1671" s="1372" t="s">
        <v>4999</v>
      </c>
      <c r="CV1671" s="1376" t="s">
        <v>5000</v>
      </c>
    </row>
    <row r="1672" spans="91:100">
      <c r="CM1672" s="1373"/>
      <c r="CN1672" s="1372" t="s">
        <v>5472</v>
      </c>
      <c r="CO1672" s="1372" t="s">
        <v>606</v>
      </c>
      <c r="CP1672" s="1372" t="s">
        <v>1906</v>
      </c>
      <c r="CQ1672" s="1372" t="s">
        <v>5473</v>
      </c>
      <c r="CR1672" s="1372" t="s">
        <v>5473</v>
      </c>
      <c r="CS1672" s="1372" t="s">
        <v>4997</v>
      </c>
      <c r="CT1672" s="1372" t="s">
        <v>4998</v>
      </c>
      <c r="CU1672" s="1372" t="s">
        <v>4999</v>
      </c>
      <c r="CV1672" s="1376" t="s">
        <v>5000</v>
      </c>
    </row>
    <row r="1673" spans="91:100">
      <c r="CM1673" s="1373"/>
      <c r="CN1673" s="1372" t="s">
        <v>5474</v>
      </c>
      <c r="CO1673" s="1372" t="s">
        <v>606</v>
      </c>
      <c r="CP1673" s="1372" t="s">
        <v>1906</v>
      </c>
      <c r="CQ1673" s="1372" t="s">
        <v>5475</v>
      </c>
      <c r="CR1673" s="1372" t="s">
        <v>5476</v>
      </c>
      <c r="CS1673" s="1372" t="s">
        <v>1908</v>
      </c>
      <c r="CT1673" s="1372" t="s">
        <v>5012</v>
      </c>
      <c r="CU1673" s="1372" t="s">
        <v>1910</v>
      </c>
      <c r="CV1673" s="1376" t="s">
        <v>1911</v>
      </c>
    </row>
    <row r="1674" spans="91:100">
      <c r="CM1674" s="1373"/>
      <c r="CN1674" s="1372" t="s">
        <v>5477</v>
      </c>
      <c r="CO1674" s="1372" t="s">
        <v>606</v>
      </c>
      <c r="CP1674" s="1372" t="s">
        <v>1906</v>
      </c>
      <c r="CQ1674" s="1372" t="s">
        <v>5478</v>
      </c>
      <c r="CR1674" s="1372" t="s">
        <v>5479</v>
      </c>
      <c r="CS1674" s="1372" t="s">
        <v>4997</v>
      </c>
      <c r="CT1674" s="1372" t="s">
        <v>4998</v>
      </c>
      <c r="CU1674" s="1372" t="s">
        <v>4999</v>
      </c>
      <c r="CV1674" s="1376" t="s">
        <v>5000</v>
      </c>
    </row>
    <row r="1675" spans="91:100">
      <c r="CM1675" s="1373"/>
      <c r="CN1675" s="1372" t="s">
        <v>5480</v>
      </c>
      <c r="CO1675" s="1372" t="s">
        <v>606</v>
      </c>
      <c r="CP1675" s="1372" t="s">
        <v>1906</v>
      </c>
      <c r="CQ1675" s="1372" t="s">
        <v>5481</v>
      </c>
      <c r="CR1675" s="1372" t="s">
        <v>5482</v>
      </c>
      <c r="CS1675" s="1372" t="s">
        <v>4997</v>
      </c>
      <c r="CT1675" s="1372" t="s">
        <v>4998</v>
      </c>
      <c r="CU1675" s="1372" t="s">
        <v>4999</v>
      </c>
      <c r="CV1675" s="1376" t="s">
        <v>5000</v>
      </c>
    </row>
    <row r="1676" spans="91:100">
      <c r="CM1676" s="1373"/>
      <c r="CN1676" s="1372" t="s">
        <v>5483</v>
      </c>
      <c r="CO1676" s="1372" t="s">
        <v>606</v>
      </c>
      <c r="CP1676" s="1372" t="s">
        <v>1906</v>
      </c>
      <c r="CQ1676" s="1372" t="s">
        <v>5484</v>
      </c>
      <c r="CR1676" s="1372" t="s">
        <v>5484</v>
      </c>
      <c r="CS1676" s="1372" t="s">
        <v>1908</v>
      </c>
      <c r="CT1676" s="1372" t="s">
        <v>5012</v>
      </c>
      <c r="CU1676" s="1372" t="s">
        <v>1910</v>
      </c>
      <c r="CV1676" s="1376" t="s">
        <v>1911</v>
      </c>
    </row>
    <row r="1677" spans="91:100">
      <c r="CM1677" s="1373"/>
      <c r="CN1677" s="1372" t="s">
        <v>5485</v>
      </c>
      <c r="CO1677" s="1372" t="s">
        <v>606</v>
      </c>
      <c r="CP1677" s="1372" t="s">
        <v>1906</v>
      </c>
      <c r="CQ1677" s="1372" t="s">
        <v>5486</v>
      </c>
      <c r="CR1677" s="1372" t="s">
        <v>5487</v>
      </c>
      <c r="CS1677" s="1372" t="s">
        <v>4997</v>
      </c>
      <c r="CT1677" s="1372" t="s">
        <v>4998</v>
      </c>
      <c r="CU1677" s="1372" t="s">
        <v>4999</v>
      </c>
      <c r="CV1677" s="1376" t="s">
        <v>5000</v>
      </c>
    </row>
    <row r="1678" spans="91:100">
      <c r="CM1678" s="1373"/>
      <c r="CN1678" s="1372" t="s">
        <v>5488</v>
      </c>
      <c r="CO1678" s="1372" t="s">
        <v>606</v>
      </c>
      <c r="CP1678" s="1372" t="s">
        <v>1906</v>
      </c>
      <c r="CQ1678" s="1372" t="s">
        <v>5489</v>
      </c>
      <c r="CR1678" s="1372" t="s">
        <v>5490</v>
      </c>
      <c r="CS1678" s="1372" t="s">
        <v>1908</v>
      </c>
      <c r="CT1678" s="1372" t="s">
        <v>5012</v>
      </c>
      <c r="CU1678" s="1372" t="s">
        <v>1910</v>
      </c>
      <c r="CV1678" s="1376" t="s">
        <v>1911</v>
      </c>
    </row>
    <row r="1679" spans="91:100">
      <c r="CM1679" s="1373"/>
      <c r="CN1679" s="1372" t="s">
        <v>5491</v>
      </c>
      <c r="CO1679" s="1372" t="s">
        <v>606</v>
      </c>
      <c r="CP1679" s="1372" t="s">
        <v>1906</v>
      </c>
      <c r="CQ1679" s="1372" t="s">
        <v>5492</v>
      </c>
      <c r="CR1679" s="1372" t="s">
        <v>5493</v>
      </c>
      <c r="CS1679" s="1372" t="s">
        <v>4997</v>
      </c>
      <c r="CT1679" s="1372" t="s">
        <v>4998</v>
      </c>
      <c r="CU1679" s="1372" t="s">
        <v>4999</v>
      </c>
      <c r="CV1679" s="1376" t="s">
        <v>5000</v>
      </c>
    </row>
    <row r="1680" spans="91:100">
      <c r="CM1680" s="1373"/>
      <c r="CN1680" s="1372" t="s">
        <v>5494</v>
      </c>
      <c r="CO1680" s="1372" t="s">
        <v>606</v>
      </c>
      <c r="CP1680" s="1372" t="s">
        <v>1906</v>
      </c>
      <c r="CQ1680" s="1372" t="s">
        <v>5495</v>
      </c>
      <c r="CR1680" s="1372" t="s">
        <v>5496</v>
      </c>
      <c r="CS1680" s="1372" t="s">
        <v>4997</v>
      </c>
      <c r="CT1680" s="1372" t="s">
        <v>4998</v>
      </c>
      <c r="CU1680" s="1372" t="s">
        <v>4999</v>
      </c>
      <c r="CV1680" s="1376" t="s">
        <v>5000</v>
      </c>
    </row>
    <row r="1681" spans="91:100">
      <c r="CM1681" s="1373"/>
      <c r="CN1681" s="1372" t="s">
        <v>5497</v>
      </c>
      <c r="CO1681" s="1372" t="s">
        <v>606</v>
      </c>
      <c r="CP1681" s="1372" t="s">
        <v>1906</v>
      </c>
      <c r="CQ1681" s="1372" t="s">
        <v>5498</v>
      </c>
      <c r="CR1681" s="1372" t="s">
        <v>5499</v>
      </c>
      <c r="CS1681" s="1372" t="s">
        <v>1908</v>
      </c>
      <c r="CT1681" s="1372" t="s">
        <v>5012</v>
      </c>
      <c r="CU1681" s="1372" t="s">
        <v>1910</v>
      </c>
      <c r="CV1681" s="1376" t="s">
        <v>1911</v>
      </c>
    </row>
    <row r="1682" spans="91:100">
      <c r="CM1682" s="1373"/>
      <c r="CN1682" s="1372" t="s">
        <v>5500</v>
      </c>
      <c r="CO1682" s="1372" t="s">
        <v>606</v>
      </c>
      <c r="CP1682" s="1372" t="s">
        <v>1906</v>
      </c>
      <c r="CQ1682" s="1372" t="s">
        <v>5501</v>
      </c>
      <c r="CR1682" s="1372" t="s">
        <v>5501</v>
      </c>
      <c r="CS1682" s="1372" t="s">
        <v>1908</v>
      </c>
      <c r="CT1682" s="1372" t="s">
        <v>5012</v>
      </c>
      <c r="CU1682" s="1372" t="s">
        <v>1910</v>
      </c>
      <c r="CV1682" s="1376" t="s">
        <v>1911</v>
      </c>
    </row>
    <row r="1683" spans="91:100">
      <c r="CM1683" s="1373"/>
      <c r="CN1683" s="1372" t="s">
        <v>5502</v>
      </c>
      <c r="CO1683" s="1372" t="s">
        <v>606</v>
      </c>
      <c r="CP1683" s="1372" t="s">
        <v>1906</v>
      </c>
      <c r="CQ1683" s="1372" t="s">
        <v>5503</v>
      </c>
      <c r="CR1683" s="1372" t="s">
        <v>5503</v>
      </c>
      <c r="CS1683" s="1372" t="s">
        <v>4997</v>
      </c>
      <c r="CT1683" s="1372" t="s">
        <v>4998</v>
      </c>
      <c r="CU1683" s="1372" t="s">
        <v>4999</v>
      </c>
      <c r="CV1683" s="1376" t="s">
        <v>5000</v>
      </c>
    </row>
    <row r="1684" spans="91:100">
      <c r="CM1684" s="1373"/>
      <c r="CN1684" s="1372" t="s">
        <v>5504</v>
      </c>
      <c r="CO1684" s="1372" t="s">
        <v>606</v>
      </c>
      <c r="CP1684" s="1372" t="s">
        <v>1906</v>
      </c>
      <c r="CQ1684" s="1372" t="s">
        <v>5505</v>
      </c>
      <c r="CR1684" s="1372" t="s">
        <v>5505</v>
      </c>
      <c r="CS1684" s="1372" t="s">
        <v>4997</v>
      </c>
      <c r="CT1684" s="1372" t="s">
        <v>4998</v>
      </c>
      <c r="CU1684" s="1372" t="s">
        <v>4999</v>
      </c>
      <c r="CV1684" s="1376" t="s">
        <v>5000</v>
      </c>
    </row>
    <row r="1685" spans="91:100">
      <c r="CM1685" s="1373"/>
      <c r="CN1685" s="1372" t="s">
        <v>5506</v>
      </c>
      <c r="CO1685" s="1372" t="s">
        <v>606</v>
      </c>
      <c r="CP1685" s="1372" t="s">
        <v>1906</v>
      </c>
      <c r="CQ1685" s="1372" t="s">
        <v>5507</v>
      </c>
      <c r="CR1685" s="1372" t="s">
        <v>5507</v>
      </c>
      <c r="CS1685" s="1372" t="s">
        <v>4997</v>
      </c>
      <c r="CT1685" s="1372" t="s">
        <v>4998</v>
      </c>
      <c r="CU1685" s="1372" t="s">
        <v>4999</v>
      </c>
      <c r="CV1685" s="1376" t="s">
        <v>5000</v>
      </c>
    </row>
    <row r="1686" spans="91:100">
      <c r="CM1686" s="1373"/>
      <c r="CN1686" s="1372" t="s">
        <v>5508</v>
      </c>
      <c r="CO1686" s="1372" t="s">
        <v>606</v>
      </c>
      <c r="CP1686" s="1372" t="s">
        <v>1906</v>
      </c>
      <c r="CQ1686" s="1372" t="s">
        <v>5509</v>
      </c>
      <c r="CR1686" s="1372" t="s">
        <v>5509</v>
      </c>
      <c r="CS1686" s="1372" t="s">
        <v>1908</v>
      </c>
      <c r="CT1686" s="1372" t="s">
        <v>5012</v>
      </c>
      <c r="CU1686" s="1372" t="s">
        <v>1910</v>
      </c>
      <c r="CV1686" s="1376" t="s">
        <v>1911</v>
      </c>
    </row>
    <row r="1687" spans="91:100">
      <c r="CM1687" s="1373"/>
      <c r="CN1687" s="1372" t="s">
        <v>5510</v>
      </c>
      <c r="CO1687" s="1372" t="s">
        <v>606</v>
      </c>
      <c r="CP1687" s="1372" t="s">
        <v>1906</v>
      </c>
      <c r="CQ1687" s="1372" t="s">
        <v>5511</v>
      </c>
      <c r="CR1687" s="1372" t="s">
        <v>5511</v>
      </c>
      <c r="CS1687" s="1372" t="s">
        <v>1908</v>
      </c>
      <c r="CT1687" s="1372" t="s">
        <v>5012</v>
      </c>
      <c r="CU1687" s="1372" t="s">
        <v>1910</v>
      </c>
      <c r="CV1687" s="1376" t="s">
        <v>1911</v>
      </c>
    </row>
    <row r="1688" spans="91:100">
      <c r="CM1688" s="1373"/>
      <c r="CN1688" s="1372" t="s">
        <v>5512</v>
      </c>
      <c r="CO1688" s="1372" t="s">
        <v>606</v>
      </c>
      <c r="CP1688" s="1372" t="s">
        <v>1906</v>
      </c>
      <c r="CQ1688" s="1372" t="s">
        <v>5513</v>
      </c>
      <c r="CR1688" s="1372" t="s">
        <v>5513</v>
      </c>
      <c r="CS1688" s="1372" t="s">
        <v>4997</v>
      </c>
      <c r="CT1688" s="1372" t="s">
        <v>4998</v>
      </c>
      <c r="CU1688" s="1372" t="s">
        <v>4999</v>
      </c>
      <c r="CV1688" s="1376" t="s">
        <v>5000</v>
      </c>
    </row>
    <row r="1689" spans="91:100">
      <c r="CM1689" s="1373"/>
      <c r="CN1689" s="1372" t="s">
        <v>5514</v>
      </c>
      <c r="CO1689" s="1372" t="s">
        <v>606</v>
      </c>
      <c r="CP1689" s="1372" t="s">
        <v>1906</v>
      </c>
      <c r="CQ1689" s="1372" t="s">
        <v>5515</v>
      </c>
      <c r="CR1689" s="1372" t="s">
        <v>5515</v>
      </c>
      <c r="CS1689" s="1372" t="s">
        <v>1908</v>
      </c>
      <c r="CT1689" s="1372" t="s">
        <v>5012</v>
      </c>
      <c r="CU1689" s="1372" t="s">
        <v>1910</v>
      </c>
      <c r="CV1689" s="1376" t="s">
        <v>1911</v>
      </c>
    </row>
    <row r="1690" spans="91:100">
      <c r="CM1690" s="1373"/>
      <c r="CN1690" s="1372" t="s">
        <v>5516</v>
      </c>
      <c r="CO1690" s="1372" t="s">
        <v>606</v>
      </c>
      <c r="CP1690" s="1372" t="s">
        <v>1906</v>
      </c>
      <c r="CQ1690" s="1372" t="s">
        <v>5517</v>
      </c>
      <c r="CR1690" s="1372" t="s">
        <v>5517</v>
      </c>
      <c r="CS1690" s="1372" t="s">
        <v>4997</v>
      </c>
      <c r="CT1690" s="1372" t="s">
        <v>4998</v>
      </c>
      <c r="CU1690" s="1372" t="s">
        <v>4999</v>
      </c>
      <c r="CV1690" s="1376" t="s">
        <v>5000</v>
      </c>
    </row>
    <row r="1691" spans="91:100">
      <c r="CM1691" s="1373"/>
      <c r="CN1691" s="1372" t="s">
        <v>5518</v>
      </c>
      <c r="CO1691" s="1372" t="s">
        <v>606</v>
      </c>
      <c r="CP1691" s="1372" t="s">
        <v>1906</v>
      </c>
      <c r="CQ1691" s="1372" t="s">
        <v>5519</v>
      </c>
      <c r="CR1691" s="1372" t="s">
        <v>5519</v>
      </c>
      <c r="CS1691" s="1372" t="s">
        <v>4997</v>
      </c>
      <c r="CT1691" s="1372" t="s">
        <v>4998</v>
      </c>
      <c r="CU1691" s="1372" t="s">
        <v>4999</v>
      </c>
      <c r="CV1691" s="1376" t="s">
        <v>5000</v>
      </c>
    </row>
    <row r="1692" spans="91:100">
      <c r="CM1692" s="1373"/>
      <c r="CN1692" s="1372" t="s">
        <v>5520</v>
      </c>
      <c r="CO1692" s="1372" t="s">
        <v>606</v>
      </c>
      <c r="CP1692" s="1372" t="s">
        <v>1906</v>
      </c>
      <c r="CQ1692" s="1372" t="s">
        <v>5521</v>
      </c>
      <c r="CR1692" s="1372" t="s">
        <v>5521</v>
      </c>
      <c r="CS1692" s="1372" t="s">
        <v>1908</v>
      </c>
      <c r="CT1692" s="1372" t="s">
        <v>5012</v>
      </c>
      <c r="CU1692" s="1372" t="s">
        <v>1910</v>
      </c>
      <c r="CV1692" s="1376" t="s">
        <v>1911</v>
      </c>
    </row>
    <row r="1693" spans="91:100">
      <c r="CM1693" s="1373"/>
      <c r="CN1693" s="1372" t="s">
        <v>5522</v>
      </c>
      <c r="CO1693" s="1372" t="s">
        <v>606</v>
      </c>
      <c r="CP1693" s="1372" t="s">
        <v>1906</v>
      </c>
      <c r="CQ1693" s="1372" t="s">
        <v>5523</v>
      </c>
      <c r="CR1693" s="1372" t="s">
        <v>5524</v>
      </c>
      <c r="CS1693" s="1372" t="s">
        <v>4997</v>
      </c>
      <c r="CT1693" s="1372" t="s">
        <v>4998</v>
      </c>
      <c r="CU1693" s="1372" t="s">
        <v>4999</v>
      </c>
      <c r="CV1693" s="1376" t="s">
        <v>5000</v>
      </c>
    </row>
    <row r="1694" spans="91:100">
      <c r="CM1694" s="1373"/>
      <c r="CN1694" s="1372" t="s">
        <v>5525</v>
      </c>
      <c r="CO1694" s="1372" t="s">
        <v>606</v>
      </c>
      <c r="CP1694" s="1372" t="s">
        <v>1906</v>
      </c>
      <c r="CQ1694" s="1372" t="s">
        <v>5526</v>
      </c>
      <c r="CR1694" s="1372" t="s">
        <v>5527</v>
      </c>
      <c r="CS1694" s="1372" t="s">
        <v>4997</v>
      </c>
      <c r="CT1694" s="1372" t="s">
        <v>4998</v>
      </c>
      <c r="CU1694" s="1372" t="s">
        <v>4999</v>
      </c>
      <c r="CV1694" s="1376" t="s">
        <v>5000</v>
      </c>
    </row>
    <row r="1695" spans="91:100">
      <c r="CM1695" s="1373"/>
      <c r="CN1695" s="1372" t="s">
        <v>5528</v>
      </c>
      <c r="CO1695" s="1372" t="s">
        <v>606</v>
      </c>
      <c r="CP1695" s="1372" t="s">
        <v>1906</v>
      </c>
      <c r="CQ1695" s="1372" t="s">
        <v>5529</v>
      </c>
      <c r="CR1695" s="1372" t="s">
        <v>5530</v>
      </c>
      <c r="CS1695" s="1372" t="s">
        <v>4997</v>
      </c>
      <c r="CT1695" s="1372" t="s">
        <v>4998</v>
      </c>
      <c r="CU1695" s="1372" t="s">
        <v>4999</v>
      </c>
      <c r="CV1695" s="1376" t="s">
        <v>5000</v>
      </c>
    </row>
    <row r="1696" spans="91:100">
      <c r="CM1696" s="1373"/>
      <c r="CN1696" s="1372" t="s">
        <v>5531</v>
      </c>
      <c r="CO1696" s="1372" t="s">
        <v>606</v>
      </c>
      <c r="CP1696" s="1372" t="s">
        <v>1906</v>
      </c>
      <c r="CQ1696" s="1372" t="s">
        <v>5532</v>
      </c>
      <c r="CR1696" s="1372" t="s">
        <v>5532</v>
      </c>
      <c r="CS1696" s="1372" t="s">
        <v>1908</v>
      </c>
      <c r="CT1696" s="1372" t="s">
        <v>5012</v>
      </c>
      <c r="CU1696" s="1372" t="s">
        <v>1910</v>
      </c>
      <c r="CV1696" s="1376" t="s">
        <v>1911</v>
      </c>
    </row>
    <row r="1697" spans="91:100">
      <c r="CM1697" s="1373"/>
      <c r="CN1697" s="1372" t="s">
        <v>5533</v>
      </c>
      <c r="CO1697" s="1372" t="s">
        <v>606</v>
      </c>
      <c r="CP1697" s="1372" t="s">
        <v>1906</v>
      </c>
      <c r="CQ1697" s="1372" t="s">
        <v>5534</v>
      </c>
      <c r="CR1697" s="1372" t="s">
        <v>5535</v>
      </c>
      <c r="CS1697" s="1372" t="s">
        <v>4997</v>
      </c>
      <c r="CT1697" s="1372" t="s">
        <v>4998</v>
      </c>
      <c r="CU1697" s="1372" t="s">
        <v>4999</v>
      </c>
      <c r="CV1697" s="1376" t="s">
        <v>5000</v>
      </c>
    </row>
    <row r="1698" spans="91:100">
      <c r="CM1698" s="1373"/>
      <c r="CN1698" s="1372" t="s">
        <v>5536</v>
      </c>
      <c r="CO1698" s="1372" t="s">
        <v>606</v>
      </c>
      <c r="CP1698" s="1372" t="s">
        <v>1906</v>
      </c>
      <c r="CQ1698" s="1372" t="s">
        <v>5537</v>
      </c>
      <c r="CR1698" s="1372" t="s">
        <v>5537</v>
      </c>
      <c r="CS1698" s="1372" t="s">
        <v>1908</v>
      </c>
      <c r="CT1698" s="1372" t="s">
        <v>5012</v>
      </c>
      <c r="CU1698" s="1372" t="s">
        <v>1910</v>
      </c>
      <c r="CV1698" s="1376" t="s">
        <v>1911</v>
      </c>
    </row>
    <row r="1699" spans="91:100">
      <c r="CM1699" s="1373"/>
      <c r="CN1699" s="1372" t="s">
        <v>5538</v>
      </c>
      <c r="CO1699" s="1372" t="s">
        <v>606</v>
      </c>
      <c r="CP1699" s="1372" t="s">
        <v>1906</v>
      </c>
      <c r="CQ1699" s="1372" t="s">
        <v>5539</v>
      </c>
      <c r="CR1699" s="1372" t="s">
        <v>5540</v>
      </c>
      <c r="CS1699" s="1372" t="s">
        <v>4997</v>
      </c>
      <c r="CT1699" s="1372" t="s">
        <v>4998</v>
      </c>
      <c r="CU1699" s="1372" t="s">
        <v>4999</v>
      </c>
      <c r="CV1699" s="1376" t="s">
        <v>5000</v>
      </c>
    </row>
    <row r="1700" spans="91:100">
      <c r="CM1700" s="1373"/>
      <c r="CN1700" s="1372" t="s">
        <v>5541</v>
      </c>
      <c r="CO1700" s="1372" t="s">
        <v>606</v>
      </c>
      <c r="CP1700" s="1372" t="s">
        <v>1906</v>
      </c>
      <c r="CQ1700" s="1372" t="s">
        <v>5542</v>
      </c>
      <c r="CR1700" s="1372" t="s">
        <v>5542</v>
      </c>
      <c r="CS1700" s="1372" t="s">
        <v>4997</v>
      </c>
      <c r="CT1700" s="1372" t="s">
        <v>4998</v>
      </c>
      <c r="CU1700" s="1372" t="s">
        <v>4999</v>
      </c>
      <c r="CV1700" s="1376" t="s">
        <v>5000</v>
      </c>
    </row>
    <row r="1701" spans="91:100">
      <c r="CM1701" s="1373"/>
      <c r="CN1701" s="1372" t="s">
        <v>5543</v>
      </c>
      <c r="CO1701" s="1372" t="s">
        <v>606</v>
      </c>
      <c r="CP1701" s="1372" t="s">
        <v>1906</v>
      </c>
      <c r="CQ1701" s="1372" t="s">
        <v>5544</v>
      </c>
      <c r="CR1701" s="1372" t="s">
        <v>5544</v>
      </c>
      <c r="CS1701" s="1372" t="s">
        <v>4997</v>
      </c>
      <c r="CT1701" s="1372" t="s">
        <v>4998</v>
      </c>
      <c r="CU1701" s="1372" t="s">
        <v>4999</v>
      </c>
      <c r="CV1701" s="1376" t="s">
        <v>5000</v>
      </c>
    </row>
    <row r="1702" spans="91:100">
      <c r="CM1702" s="1373"/>
      <c r="CN1702" s="1372" t="s">
        <v>5545</v>
      </c>
      <c r="CO1702" s="1372" t="s">
        <v>606</v>
      </c>
      <c r="CP1702" s="1372" t="s">
        <v>1906</v>
      </c>
      <c r="CQ1702" s="1372" t="s">
        <v>5546</v>
      </c>
      <c r="CR1702" s="1372" t="s">
        <v>5547</v>
      </c>
      <c r="CS1702" s="1372" t="s">
        <v>4997</v>
      </c>
      <c r="CT1702" s="1372" t="s">
        <v>4998</v>
      </c>
      <c r="CU1702" s="1372" t="s">
        <v>4999</v>
      </c>
      <c r="CV1702" s="1376" t="s">
        <v>5000</v>
      </c>
    </row>
    <row r="1703" spans="91:100">
      <c r="CM1703" s="1373"/>
      <c r="CN1703" s="1372" t="s">
        <v>5548</v>
      </c>
      <c r="CO1703" s="1372" t="s">
        <v>606</v>
      </c>
      <c r="CP1703" s="1372" t="s">
        <v>1906</v>
      </c>
      <c r="CQ1703" s="1372" t="s">
        <v>5549</v>
      </c>
      <c r="CR1703" s="1372" t="s">
        <v>5549</v>
      </c>
      <c r="CS1703" s="1372" t="s">
        <v>4997</v>
      </c>
      <c r="CT1703" s="1372" t="s">
        <v>4998</v>
      </c>
      <c r="CU1703" s="1372" t="s">
        <v>4999</v>
      </c>
      <c r="CV1703" s="1376" t="s">
        <v>5000</v>
      </c>
    </row>
    <row r="1704" spans="91:100">
      <c r="CM1704" s="1373"/>
      <c r="CN1704" s="1372" t="s">
        <v>5550</v>
      </c>
      <c r="CO1704" s="1372" t="s">
        <v>606</v>
      </c>
      <c r="CP1704" s="1372" t="s">
        <v>1906</v>
      </c>
      <c r="CQ1704" s="1372" t="s">
        <v>5551</v>
      </c>
      <c r="CR1704" s="1372" t="s">
        <v>5551</v>
      </c>
      <c r="CS1704" s="1372" t="s">
        <v>1908</v>
      </c>
      <c r="CT1704" s="1372" t="s">
        <v>5012</v>
      </c>
      <c r="CU1704" s="1372" t="s">
        <v>1910</v>
      </c>
      <c r="CV1704" s="1376" t="s">
        <v>1911</v>
      </c>
    </row>
    <row r="1705" spans="91:100">
      <c r="CM1705" s="1373"/>
      <c r="CN1705" s="1372" t="s">
        <v>5552</v>
      </c>
      <c r="CO1705" s="1372" t="s">
        <v>606</v>
      </c>
      <c r="CP1705" s="1372" t="s">
        <v>1906</v>
      </c>
      <c r="CQ1705" s="1372" t="s">
        <v>5553</v>
      </c>
      <c r="CR1705" s="1372" t="s">
        <v>5554</v>
      </c>
      <c r="CS1705" s="1372" t="s">
        <v>4997</v>
      </c>
      <c r="CT1705" s="1372" t="s">
        <v>4998</v>
      </c>
      <c r="CU1705" s="1372" t="s">
        <v>4999</v>
      </c>
      <c r="CV1705" s="1376" t="s">
        <v>5000</v>
      </c>
    </row>
    <row r="1706" spans="91:100">
      <c r="CM1706" s="1373"/>
      <c r="CN1706" s="1372" t="s">
        <v>5555</v>
      </c>
      <c r="CO1706" s="1372" t="s">
        <v>606</v>
      </c>
      <c r="CP1706" s="1372" t="s">
        <v>1906</v>
      </c>
      <c r="CQ1706" s="1372" t="s">
        <v>5556</v>
      </c>
      <c r="CR1706" s="1372" t="s">
        <v>5557</v>
      </c>
      <c r="CS1706" s="1372" t="s">
        <v>4997</v>
      </c>
      <c r="CT1706" s="1372" t="s">
        <v>4998</v>
      </c>
      <c r="CU1706" s="1372" t="s">
        <v>4999</v>
      </c>
      <c r="CV1706" s="1376" t="s">
        <v>5000</v>
      </c>
    </row>
    <row r="1707" spans="91:100">
      <c r="CM1707" s="1373"/>
      <c r="CN1707" s="1372" t="s">
        <v>5558</v>
      </c>
      <c r="CO1707" s="1372" t="s">
        <v>606</v>
      </c>
      <c r="CP1707" s="1372" t="s">
        <v>1906</v>
      </c>
      <c r="CQ1707" s="1372" t="s">
        <v>5559</v>
      </c>
      <c r="CR1707" s="1372" t="s">
        <v>5559</v>
      </c>
      <c r="CS1707" s="1372" t="s">
        <v>4997</v>
      </c>
      <c r="CT1707" s="1372" t="s">
        <v>4998</v>
      </c>
      <c r="CU1707" s="1372" t="s">
        <v>4999</v>
      </c>
      <c r="CV1707" s="1376" t="s">
        <v>5000</v>
      </c>
    </row>
    <row r="1708" spans="91:100">
      <c r="CM1708" s="1373"/>
      <c r="CN1708" s="1372" t="s">
        <v>5560</v>
      </c>
      <c r="CO1708" s="1372" t="s">
        <v>606</v>
      </c>
      <c r="CP1708" s="1372" t="s">
        <v>1906</v>
      </c>
      <c r="CQ1708" s="1372" t="s">
        <v>5561</v>
      </c>
      <c r="CR1708" s="1372" t="s">
        <v>5561</v>
      </c>
      <c r="CS1708" s="1372" t="s">
        <v>1908</v>
      </c>
      <c r="CT1708" s="1372" t="s">
        <v>5012</v>
      </c>
      <c r="CU1708" s="1372" t="s">
        <v>1910</v>
      </c>
      <c r="CV1708" s="1376" t="s">
        <v>1911</v>
      </c>
    </row>
    <row r="1709" spans="91:100">
      <c r="CM1709" s="1373"/>
      <c r="CN1709" s="1372" t="s">
        <v>5562</v>
      </c>
      <c r="CO1709" s="1372" t="s">
        <v>606</v>
      </c>
      <c r="CP1709" s="1372" t="s">
        <v>1906</v>
      </c>
      <c r="CQ1709" s="1372" t="s">
        <v>5563</v>
      </c>
      <c r="CR1709" s="1372" t="s">
        <v>5564</v>
      </c>
      <c r="CS1709" s="1372" t="s">
        <v>1908</v>
      </c>
      <c r="CT1709" s="1372" t="s">
        <v>5012</v>
      </c>
      <c r="CU1709" s="1372" t="s">
        <v>1910</v>
      </c>
      <c r="CV1709" s="1376" t="s">
        <v>1911</v>
      </c>
    </row>
    <row r="1710" spans="91:100">
      <c r="CM1710" s="1373"/>
      <c r="CN1710" s="1372" t="s">
        <v>5565</v>
      </c>
      <c r="CO1710" s="1372" t="s">
        <v>606</v>
      </c>
      <c r="CP1710" s="1372" t="s">
        <v>1906</v>
      </c>
      <c r="CQ1710" s="1372" t="s">
        <v>5566</v>
      </c>
      <c r="CR1710" s="1372" t="s">
        <v>5566</v>
      </c>
      <c r="CS1710" s="1372" t="s">
        <v>4997</v>
      </c>
      <c r="CT1710" s="1372" t="s">
        <v>4998</v>
      </c>
      <c r="CU1710" s="1372" t="s">
        <v>4999</v>
      </c>
      <c r="CV1710" s="1376" t="s">
        <v>5000</v>
      </c>
    </row>
    <row r="1711" spans="91:100">
      <c r="CM1711" s="1373"/>
      <c r="CN1711" s="1372" t="s">
        <v>5567</v>
      </c>
      <c r="CO1711" s="1372" t="s">
        <v>606</v>
      </c>
      <c r="CP1711" s="1372" t="s">
        <v>1906</v>
      </c>
      <c r="CQ1711" s="1372" t="s">
        <v>5568</v>
      </c>
      <c r="CR1711" s="1372" t="s">
        <v>5568</v>
      </c>
      <c r="CS1711" s="1372" t="s">
        <v>4997</v>
      </c>
      <c r="CT1711" s="1372" t="s">
        <v>4998</v>
      </c>
      <c r="CU1711" s="1372" t="s">
        <v>4999</v>
      </c>
      <c r="CV1711" s="1376" t="s">
        <v>5000</v>
      </c>
    </row>
    <row r="1712" spans="91:100">
      <c r="CM1712" s="1373"/>
      <c r="CN1712" s="1372" t="s">
        <v>5569</v>
      </c>
      <c r="CO1712" s="1372" t="s">
        <v>606</v>
      </c>
      <c r="CP1712" s="1372" t="s">
        <v>1906</v>
      </c>
      <c r="CQ1712" s="1372" t="s">
        <v>5570</v>
      </c>
      <c r="CR1712" s="1372" t="s">
        <v>5570</v>
      </c>
      <c r="CS1712" s="1372" t="s">
        <v>4997</v>
      </c>
      <c r="CT1712" s="1372" t="s">
        <v>4998</v>
      </c>
      <c r="CU1712" s="1372" t="s">
        <v>4999</v>
      </c>
      <c r="CV1712" s="1376" t="s">
        <v>5000</v>
      </c>
    </row>
    <row r="1713" spans="91:100">
      <c r="CM1713" s="1373"/>
      <c r="CN1713" s="1372" t="s">
        <v>5571</v>
      </c>
      <c r="CO1713" s="1372" t="s">
        <v>606</v>
      </c>
      <c r="CP1713" s="1372" t="s">
        <v>1906</v>
      </c>
      <c r="CQ1713" s="1372" t="s">
        <v>5572</v>
      </c>
      <c r="CR1713" s="1372" t="s">
        <v>5572</v>
      </c>
      <c r="CS1713" s="1372" t="s">
        <v>1908</v>
      </c>
      <c r="CT1713" s="1372" t="s">
        <v>5012</v>
      </c>
      <c r="CU1713" s="1372" t="s">
        <v>1910</v>
      </c>
      <c r="CV1713" s="1376" t="s">
        <v>1911</v>
      </c>
    </row>
    <row r="1714" spans="91:100">
      <c r="CM1714" s="1373"/>
      <c r="CN1714" s="1372" t="s">
        <v>5573</v>
      </c>
      <c r="CO1714" s="1372" t="s">
        <v>606</v>
      </c>
      <c r="CP1714" s="1372" t="s">
        <v>1906</v>
      </c>
      <c r="CQ1714" s="1372" t="s">
        <v>5574</v>
      </c>
      <c r="CR1714" s="1372" t="s">
        <v>5574</v>
      </c>
      <c r="CS1714" s="1372" t="s">
        <v>4997</v>
      </c>
      <c r="CT1714" s="1372" t="s">
        <v>4998</v>
      </c>
      <c r="CU1714" s="1372" t="s">
        <v>4999</v>
      </c>
      <c r="CV1714" s="1376" t="s">
        <v>5000</v>
      </c>
    </row>
    <row r="1715" spans="91:100">
      <c r="CM1715" s="1373"/>
      <c r="CN1715" s="1372" t="s">
        <v>5575</v>
      </c>
      <c r="CO1715" s="1372" t="s">
        <v>606</v>
      </c>
      <c r="CP1715" s="1372" t="s">
        <v>1906</v>
      </c>
      <c r="CQ1715" s="1372" t="s">
        <v>5576</v>
      </c>
      <c r="CR1715" s="1372" t="s">
        <v>5576</v>
      </c>
      <c r="CS1715" s="1372" t="s">
        <v>4997</v>
      </c>
      <c r="CT1715" s="1372" t="s">
        <v>4998</v>
      </c>
      <c r="CU1715" s="1372" t="s">
        <v>4999</v>
      </c>
      <c r="CV1715" s="1376" t="s">
        <v>5000</v>
      </c>
    </row>
    <row r="1716" spans="91:100">
      <c r="CM1716" s="1373"/>
      <c r="CN1716" s="1372" t="s">
        <v>5577</v>
      </c>
      <c r="CO1716" s="1372" t="s">
        <v>606</v>
      </c>
      <c r="CP1716" s="1372" t="s">
        <v>1906</v>
      </c>
      <c r="CQ1716" s="1372" t="s">
        <v>5578</v>
      </c>
      <c r="CR1716" s="1372" t="s">
        <v>5578</v>
      </c>
      <c r="CS1716" s="1372" t="s">
        <v>4997</v>
      </c>
      <c r="CT1716" s="1372" t="s">
        <v>4998</v>
      </c>
      <c r="CU1716" s="1372" t="s">
        <v>4999</v>
      </c>
      <c r="CV1716" s="1376" t="s">
        <v>5000</v>
      </c>
    </row>
    <row r="1717" spans="91:100">
      <c r="CM1717" s="1373"/>
      <c r="CN1717" s="1372" t="s">
        <v>5579</v>
      </c>
      <c r="CO1717" s="1372" t="s">
        <v>606</v>
      </c>
      <c r="CP1717" s="1372" t="s">
        <v>1906</v>
      </c>
      <c r="CQ1717" s="1372" t="s">
        <v>5580</v>
      </c>
      <c r="CR1717" s="1372" t="s">
        <v>5580</v>
      </c>
      <c r="CS1717" s="1372" t="s">
        <v>4997</v>
      </c>
      <c r="CT1717" s="1372" t="s">
        <v>4998</v>
      </c>
      <c r="CU1717" s="1372" t="s">
        <v>4999</v>
      </c>
      <c r="CV1717" s="1376" t="s">
        <v>5000</v>
      </c>
    </row>
    <row r="1718" spans="91:100">
      <c r="CM1718" s="1373"/>
      <c r="CN1718" s="1372" t="s">
        <v>5581</v>
      </c>
      <c r="CO1718" s="1372" t="s">
        <v>606</v>
      </c>
      <c r="CP1718" s="1372" t="s">
        <v>1906</v>
      </c>
      <c r="CQ1718" s="1372" t="s">
        <v>5582</v>
      </c>
      <c r="CR1718" s="1372" t="s">
        <v>5582</v>
      </c>
      <c r="CS1718" s="1372" t="s">
        <v>4997</v>
      </c>
      <c r="CT1718" s="1372" t="s">
        <v>4998</v>
      </c>
      <c r="CU1718" s="1372" t="s">
        <v>4999</v>
      </c>
      <c r="CV1718" s="1376" t="s">
        <v>5000</v>
      </c>
    </row>
    <row r="1719" spans="91:100">
      <c r="CM1719" s="1373"/>
      <c r="CN1719" s="1372" t="s">
        <v>5583</v>
      </c>
      <c r="CO1719" s="1372" t="s">
        <v>606</v>
      </c>
      <c r="CP1719" s="1372" t="s">
        <v>1906</v>
      </c>
      <c r="CQ1719" s="1372" t="s">
        <v>5584</v>
      </c>
      <c r="CR1719" s="1372" t="s">
        <v>5585</v>
      </c>
      <c r="CS1719" s="1372" t="s">
        <v>4997</v>
      </c>
      <c r="CT1719" s="1372" t="s">
        <v>4998</v>
      </c>
      <c r="CU1719" s="1372" t="s">
        <v>4999</v>
      </c>
      <c r="CV1719" s="1376" t="s">
        <v>5000</v>
      </c>
    </row>
    <row r="1720" spans="91:100">
      <c r="CM1720" s="1373"/>
      <c r="CN1720" s="1372" t="s">
        <v>5586</v>
      </c>
      <c r="CO1720" s="1372" t="s">
        <v>606</v>
      </c>
      <c r="CP1720" s="1372" t="s">
        <v>1906</v>
      </c>
      <c r="CQ1720" s="1372" t="s">
        <v>5587</v>
      </c>
      <c r="CR1720" s="1372" t="s">
        <v>5587</v>
      </c>
      <c r="CS1720" s="1372" t="s">
        <v>4997</v>
      </c>
      <c r="CT1720" s="1372" t="s">
        <v>4998</v>
      </c>
      <c r="CU1720" s="1372" t="s">
        <v>4999</v>
      </c>
      <c r="CV1720" s="1376" t="s">
        <v>5000</v>
      </c>
    </row>
    <row r="1721" spans="91:100">
      <c r="CM1721" s="1373"/>
      <c r="CN1721" s="1372" t="s">
        <v>5588</v>
      </c>
      <c r="CO1721" s="1372" t="s">
        <v>606</v>
      </c>
      <c r="CP1721" s="1372" t="s">
        <v>1906</v>
      </c>
      <c r="CQ1721" s="1372" t="s">
        <v>5589</v>
      </c>
      <c r="CR1721" s="1372" t="s">
        <v>5589</v>
      </c>
      <c r="CS1721" s="1372" t="s">
        <v>4997</v>
      </c>
      <c r="CT1721" s="1372" t="s">
        <v>4998</v>
      </c>
      <c r="CU1721" s="1372" t="s">
        <v>4999</v>
      </c>
      <c r="CV1721" s="1376" t="s">
        <v>5000</v>
      </c>
    </row>
    <row r="1722" spans="91:100">
      <c r="CM1722" s="1373"/>
      <c r="CN1722" s="1372" t="s">
        <v>5590</v>
      </c>
      <c r="CO1722" s="1372" t="s">
        <v>606</v>
      </c>
      <c r="CP1722" s="1372" t="s">
        <v>1906</v>
      </c>
      <c r="CQ1722" s="1372" t="s">
        <v>5591</v>
      </c>
      <c r="CR1722" s="1372" t="s">
        <v>5591</v>
      </c>
      <c r="CS1722" s="1372" t="s">
        <v>4997</v>
      </c>
      <c r="CT1722" s="1372" t="s">
        <v>4998</v>
      </c>
      <c r="CU1722" s="1372" t="s">
        <v>4999</v>
      </c>
      <c r="CV1722" s="1376" t="s">
        <v>5000</v>
      </c>
    </row>
    <row r="1723" spans="91:100">
      <c r="CM1723" s="1373"/>
      <c r="CN1723" s="1372" t="s">
        <v>5592</v>
      </c>
      <c r="CO1723" s="1372" t="s">
        <v>606</v>
      </c>
      <c r="CP1723" s="1372" t="s">
        <v>1906</v>
      </c>
      <c r="CQ1723" s="1372" t="s">
        <v>5593</v>
      </c>
      <c r="CR1723" s="1372" t="s">
        <v>5593</v>
      </c>
      <c r="CS1723" s="1372" t="s">
        <v>1908</v>
      </c>
      <c r="CT1723" s="1372" t="s">
        <v>5012</v>
      </c>
      <c r="CU1723" s="1372" t="s">
        <v>1910</v>
      </c>
      <c r="CV1723" s="1376" t="s">
        <v>1911</v>
      </c>
    </row>
    <row r="1724" spans="91:100">
      <c r="CM1724" s="1373"/>
      <c r="CN1724" s="1372" t="s">
        <v>5594</v>
      </c>
      <c r="CO1724" s="1372" t="s">
        <v>606</v>
      </c>
      <c r="CP1724" s="1372" t="s">
        <v>1906</v>
      </c>
      <c r="CQ1724" s="1372" t="s">
        <v>5595</v>
      </c>
      <c r="CR1724" s="1372" t="s">
        <v>5595</v>
      </c>
      <c r="CS1724" s="1372" t="s">
        <v>1908</v>
      </c>
      <c r="CT1724" s="1372" t="s">
        <v>5012</v>
      </c>
      <c r="CU1724" s="1372" t="s">
        <v>1910</v>
      </c>
      <c r="CV1724" s="1376" t="s">
        <v>1911</v>
      </c>
    </row>
    <row r="1725" spans="91:100">
      <c r="CM1725" s="1373"/>
      <c r="CN1725" s="1372" t="s">
        <v>5596</v>
      </c>
      <c r="CO1725" s="1372" t="s">
        <v>606</v>
      </c>
      <c r="CP1725" s="1372" t="s">
        <v>1906</v>
      </c>
      <c r="CQ1725" s="1372" t="s">
        <v>5597</v>
      </c>
      <c r="CR1725" s="1372" t="s">
        <v>5597</v>
      </c>
      <c r="CS1725" s="1372" t="s">
        <v>1908</v>
      </c>
      <c r="CT1725" s="1372" t="s">
        <v>5012</v>
      </c>
      <c r="CU1725" s="1372" t="s">
        <v>1910</v>
      </c>
      <c r="CV1725" s="1376" t="s">
        <v>1911</v>
      </c>
    </row>
    <row r="1726" spans="91:100">
      <c r="CM1726" s="1373"/>
      <c r="CN1726" s="1372" t="s">
        <v>5598</v>
      </c>
      <c r="CO1726" s="1372" t="s">
        <v>606</v>
      </c>
      <c r="CP1726" s="1372" t="s">
        <v>1906</v>
      </c>
      <c r="CQ1726" s="1372" t="s">
        <v>5599</v>
      </c>
      <c r="CR1726" s="1372" t="s">
        <v>5599</v>
      </c>
      <c r="CS1726" s="1372" t="s">
        <v>4997</v>
      </c>
      <c r="CT1726" s="1372" t="s">
        <v>4998</v>
      </c>
      <c r="CU1726" s="1372" t="s">
        <v>4999</v>
      </c>
      <c r="CV1726" s="1376" t="s">
        <v>5000</v>
      </c>
    </row>
    <row r="1727" spans="91:100">
      <c r="CM1727" s="1373"/>
      <c r="CN1727" s="1372" t="s">
        <v>5600</v>
      </c>
      <c r="CO1727" s="1372" t="s">
        <v>606</v>
      </c>
      <c r="CP1727" s="1372" t="s">
        <v>1906</v>
      </c>
      <c r="CQ1727" s="1372" t="s">
        <v>5601</v>
      </c>
      <c r="CR1727" s="1372" t="s">
        <v>5602</v>
      </c>
      <c r="CS1727" s="1372" t="s">
        <v>4997</v>
      </c>
      <c r="CT1727" s="1372" t="s">
        <v>4998</v>
      </c>
      <c r="CU1727" s="1372" t="s">
        <v>4999</v>
      </c>
      <c r="CV1727" s="1376" t="s">
        <v>5000</v>
      </c>
    </row>
    <row r="1728" spans="91:100">
      <c r="CM1728" s="1373"/>
      <c r="CN1728" s="1372" t="s">
        <v>5603</v>
      </c>
      <c r="CO1728" s="1372" t="s">
        <v>606</v>
      </c>
      <c r="CP1728" s="1372" t="s">
        <v>1906</v>
      </c>
      <c r="CQ1728" s="1372" t="s">
        <v>5604</v>
      </c>
      <c r="CR1728" s="1372" t="s">
        <v>5605</v>
      </c>
      <c r="CS1728" s="1372" t="s">
        <v>4997</v>
      </c>
      <c r="CT1728" s="1372" t="s">
        <v>4998</v>
      </c>
      <c r="CU1728" s="1372" t="s">
        <v>4999</v>
      </c>
      <c r="CV1728" s="1376" t="s">
        <v>5000</v>
      </c>
    </row>
    <row r="1729" spans="91:100">
      <c r="CM1729" s="1373"/>
      <c r="CN1729" s="1372" t="s">
        <v>5606</v>
      </c>
      <c r="CO1729" s="1372" t="s">
        <v>606</v>
      </c>
      <c r="CP1729" s="1372" t="s">
        <v>1906</v>
      </c>
      <c r="CQ1729" s="1372" t="s">
        <v>5607</v>
      </c>
      <c r="CR1729" s="1372" t="s">
        <v>5608</v>
      </c>
      <c r="CS1729" s="1372" t="s">
        <v>4997</v>
      </c>
      <c r="CT1729" s="1372" t="s">
        <v>4998</v>
      </c>
      <c r="CU1729" s="1372" t="s">
        <v>4999</v>
      </c>
      <c r="CV1729" s="1376" t="s">
        <v>5000</v>
      </c>
    </row>
    <row r="1730" spans="91:100">
      <c r="CM1730" s="1373"/>
      <c r="CN1730" s="1372" t="s">
        <v>5609</v>
      </c>
      <c r="CO1730" s="1372" t="s">
        <v>606</v>
      </c>
      <c r="CP1730" s="1372" t="s">
        <v>1906</v>
      </c>
      <c r="CQ1730" s="1372" t="s">
        <v>5610</v>
      </c>
      <c r="CR1730" s="1372" t="s">
        <v>5610</v>
      </c>
      <c r="CS1730" s="1372" t="s">
        <v>4997</v>
      </c>
      <c r="CT1730" s="1372" t="s">
        <v>4998</v>
      </c>
      <c r="CU1730" s="1372" t="s">
        <v>4999</v>
      </c>
      <c r="CV1730" s="1376" t="s">
        <v>5000</v>
      </c>
    </row>
    <row r="1731" spans="91:100">
      <c r="CM1731" s="1373"/>
      <c r="CN1731" s="1372" t="s">
        <v>5611</v>
      </c>
      <c r="CO1731" s="1372" t="s">
        <v>606</v>
      </c>
      <c r="CP1731" s="1372" t="s">
        <v>1906</v>
      </c>
      <c r="CQ1731" s="1372" t="s">
        <v>783</v>
      </c>
      <c r="CR1731" s="1372" t="s">
        <v>783</v>
      </c>
      <c r="CS1731" s="1372" t="s">
        <v>1980</v>
      </c>
      <c r="CT1731" s="1372" t="s">
        <v>1981</v>
      </c>
      <c r="CU1731" s="1372" t="s">
        <v>1910</v>
      </c>
      <c r="CV1731" s="1376" t="s">
        <v>1982</v>
      </c>
    </row>
    <row r="1732" spans="91:100">
      <c r="CM1732" s="1373"/>
      <c r="CN1732" s="1372" t="s">
        <v>5612</v>
      </c>
      <c r="CO1732" s="1372" t="s">
        <v>606</v>
      </c>
      <c r="CP1732" s="1372" t="s">
        <v>1906</v>
      </c>
      <c r="CQ1732" s="1372" t="s">
        <v>5613</v>
      </c>
      <c r="CR1732" s="1372" t="s">
        <v>5613</v>
      </c>
      <c r="CS1732" s="1372" t="s">
        <v>4997</v>
      </c>
      <c r="CT1732" s="1372" t="s">
        <v>4998</v>
      </c>
      <c r="CU1732" s="1372" t="s">
        <v>4999</v>
      </c>
      <c r="CV1732" s="1376" t="s">
        <v>5000</v>
      </c>
    </row>
    <row r="1733" spans="91:100">
      <c r="CM1733" s="1373"/>
      <c r="CN1733" s="1372" t="s">
        <v>5614</v>
      </c>
      <c r="CO1733" s="1372" t="s">
        <v>606</v>
      </c>
      <c r="CP1733" s="1372" t="s">
        <v>1906</v>
      </c>
      <c r="CQ1733" s="1372" t="s">
        <v>5615</v>
      </c>
      <c r="CR1733" s="1372" t="s">
        <v>5615</v>
      </c>
      <c r="CS1733" s="1372" t="s">
        <v>4997</v>
      </c>
      <c r="CT1733" s="1372" t="s">
        <v>4998</v>
      </c>
      <c r="CU1733" s="1372" t="s">
        <v>4999</v>
      </c>
      <c r="CV1733" s="1376" t="s">
        <v>5000</v>
      </c>
    </row>
    <row r="1734" spans="91:100">
      <c r="CM1734" s="1373"/>
      <c r="CN1734" s="1372" t="s">
        <v>5616</v>
      </c>
      <c r="CO1734" s="1372" t="s">
        <v>606</v>
      </c>
      <c r="CP1734" s="1372" t="s">
        <v>1906</v>
      </c>
      <c r="CQ1734" s="1372" t="s">
        <v>784</v>
      </c>
      <c r="CR1734" s="1372" t="s">
        <v>784</v>
      </c>
      <c r="CS1734" s="1372" t="s">
        <v>1908</v>
      </c>
      <c r="CT1734" s="1372" t="s">
        <v>5012</v>
      </c>
      <c r="CU1734" s="1372" t="s">
        <v>1910</v>
      </c>
      <c r="CV1734" s="1376" t="s">
        <v>1911</v>
      </c>
    </row>
    <row r="1735" spans="91:100">
      <c r="CM1735" s="1373"/>
      <c r="CN1735" s="1372" t="s">
        <v>5617</v>
      </c>
      <c r="CO1735" s="1372" t="s">
        <v>606</v>
      </c>
      <c r="CP1735" s="1372" t="s">
        <v>1906</v>
      </c>
      <c r="CQ1735" s="1372" t="s">
        <v>5618</v>
      </c>
      <c r="CR1735" s="1372" t="s">
        <v>5619</v>
      </c>
      <c r="CS1735" s="1372" t="s">
        <v>4997</v>
      </c>
      <c r="CT1735" s="1372" t="s">
        <v>4998</v>
      </c>
      <c r="CU1735" s="1372" t="s">
        <v>4999</v>
      </c>
      <c r="CV1735" s="1376" t="s">
        <v>5000</v>
      </c>
    </row>
    <row r="1736" spans="91:100">
      <c r="CM1736" s="1373"/>
      <c r="CN1736" s="1372" t="s">
        <v>5620</v>
      </c>
      <c r="CO1736" s="1372" t="s">
        <v>606</v>
      </c>
      <c r="CP1736" s="1372" t="s">
        <v>1906</v>
      </c>
      <c r="CQ1736" s="1372" t="s">
        <v>5621</v>
      </c>
      <c r="CR1736" s="1372" t="s">
        <v>5621</v>
      </c>
      <c r="CS1736" s="1372" t="s">
        <v>4997</v>
      </c>
      <c r="CT1736" s="1372" t="s">
        <v>4998</v>
      </c>
      <c r="CU1736" s="1372" t="s">
        <v>4999</v>
      </c>
      <c r="CV1736" s="1376" t="s">
        <v>5000</v>
      </c>
    </row>
    <row r="1737" spans="91:100">
      <c r="CM1737" s="1373"/>
      <c r="CN1737" s="1372" t="s">
        <v>5622</v>
      </c>
      <c r="CO1737" s="1372" t="s">
        <v>606</v>
      </c>
      <c r="CP1737" s="1372" t="s">
        <v>1906</v>
      </c>
      <c r="CQ1737" s="1372" t="s">
        <v>5623</v>
      </c>
      <c r="CR1737" s="1372" t="s">
        <v>5623</v>
      </c>
      <c r="CS1737" s="1372" t="s">
        <v>1908</v>
      </c>
      <c r="CT1737" s="1372" t="s">
        <v>5012</v>
      </c>
      <c r="CU1737" s="1372" t="s">
        <v>1910</v>
      </c>
      <c r="CV1737" s="1376" t="s">
        <v>1911</v>
      </c>
    </row>
    <row r="1738" spans="91:100">
      <c r="CM1738" s="1373"/>
      <c r="CN1738" s="1372" t="s">
        <v>5624</v>
      </c>
      <c r="CO1738" s="1372" t="s">
        <v>606</v>
      </c>
      <c r="CP1738" s="1372" t="s">
        <v>1906</v>
      </c>
      <c r="CQ1738" s="1372" t="s">
        <v>5625</v>
      </c>
      <c r="CR1738" s="1372" t="s">
        <v>5625</v>
      </c>
      <c r="CS1738" s="1372" t="s">
        <v>1980</v>
      </c>
      <c r="CT1738" s="1372" t="s">
        <v>1981</v>
      </c>
      <c r="CU1738" s="1372" t="s">
        <v>1910</v>
      </c>
      <c r="CV1738" s="1376" t="s">
        <v>1982</v>
      </c>
    </row>
    <row r="1739" spans="91:100">
      <c r="CM1739" s="1373"/>
      <c r="CN1739" s="1372" t="s">
        <v>5626</v>
      </c>
      <c r="CO1739" s="1372" t="s">
        <v>606</v>
      </c>
      <c r="CP1739" s="1372" t="s">
        <v>1906</v>
      </c>
      <c r="CQ1739" s="1372" t="s">
        <v>785</v>
      </c>
      <c r="CR1739" s="1372" t="s">
        <v>785</v>
      </c>
      <c r="CS1739" s="1372" t="s">
        <v>1908</v>
      </c>
      <c r="CT1739" s="1372" t="s">
        <v>5012</v>
      </c>
      <c r="CU1739" s="1372" t="s">
        <v>1910</v>
      </c>
      <c r="CV1739" s="1376" t="s">
        <v>1911</v>
      </c>
    </row>
    <row r="1740" spans="91:100">
      <c r="CM1740" s="1373"/>
      <c r="CN1740" s="1372" t="s">
        <v>5627</v>
      </c>
      <c r="CO1740" s="1372" t="s">
        <v>606</v>
      </c>
      <c r="CP1740" s="1372" t="s">
        <v>1906</v>
      </c>
      <c r="CQ1740" s="1372" t="s">
        <v>5628</v>
      </c>
      <c r="CR1740" s="1372" t="s">
        <v>5628</v>
      </c>
      <c r="CS1740" s="1372" t="s">
        <v>4997</v>
      </c>
      <c r="CT1740" s="1372" t="s">
        <v>4998</v>
      </c>
      <c r="CU1740" s="1372" t="s">
        <v>4999</v>
      </c>
      <c r="CV1740" s="1376" t="s">
        <v>5000</v>
      </c>
    </row>
    <row r="1741" spans="91:100">
      <c r="CM1741" s="1373"/>
      <c r="CN1741" s="1372" t="s">
        <v>5629</v>
      </c>
      <c r="CO1741" s="1372" t="s">
        <v>606</v>
      </c>
      <c r="CP1741" s="1372" t="s">
        <v>1906</v>
      </c>
      <c r="CQ1741" s="1372" t="s">
        <v>5630</v>
      </c>
      <c r="CR1741" s="1372" t="s">
        <v>5630</v>
      </c>
      <c r="CS1741" s="1372" t="s">
        <v>1980</v>
      </c>
      <c r="CT1741" s="1372" t="s">
        <v>1981</v>
      </c>
      <c r="CU1741" s="1372" t="s">
        <v>1910</v>
      </c>
      <c r="CV1741" s="1376" t="s">
        <v>1982</v>
      </c>
    </row>
    <row r="1742" spans="91:100">
      <c r="CM1742" s="1373"/>
      <c r="CN1742" s="1372" t="s">
        <v>5631</v>
      </c>
      <c r="CO1742" s="1372" t="s">
        <v>606</v>
      </c>
      <c r="CP1742" s="1372" t="s">
        <v>2350</v>
      </c>
      <c r="CQ1742" s="1372" t="s">
        <v>5632</v>
      </c>
      <c r="CR1742" s="1372" t="s">
        <v>5632</v>
      </c>
      <c r="CS1742" s="1372" t="s">
        <v>1980</v>
      </c>
      <c r="CT1742" s="1372" t="s">
        <v>2358</v>
      </c>
      <c r="CU1742" s="1372" t="s">
        <v>1910</v>
      </c>
      <c r="CV1742" s="1376" t="s">
        <v>1982</v>
      </c>
    </row>
    <row r="1743" spans="91:100">
      <c r="CM1743" s="1373"/>
      <c r="CN1743" s="1372" t="s">
        <v>5633</v>
      </c>
      <c r="CO1743" s="1372" t="s">
        <v>606</v>
      </c>
      <c r="CP1743" s="1372" t="s">
        <v>2350</v>
      </c>
      <c r="CQ1743" s="1372" t="s">
        <v>5634</v>
      </c>
      <c r="CR1743" s="1372" t="s">
        <v>5634</v>
      </c>
      <c r="CS1743" s="1372" t="s">
        <v>1980</v>
      </c>
      <c r="CT1743" s="1372" t="s">
        <v>2358</v>
      </c>
      <c r="CU1743" s="1372" t="s">
        <v>1910</v>
      </c>
      <c r="CV1743" s="1376" t="s">
        <v>1982</v>
      </c>
    </row>
    <row r="1744" spans="91:100">
      <c r="CM1744" s="1373"/>
      <c r="CN1744" s="1372" t="s">
        <v>5635</v>
      </c>
      <c r="CO1744" s="1372" t="s">
        <v>606</v>
      </c>
      <c r="CP1744" s="1372" t="s">
        <v>2350</v>
      </c>
      <c r="CQ1744" s="1372" t="s">
        <v>5636</v>
      </c>
      <c r="CR1744" s="1372" t="s">
        <v>5637</v>
      </c>
      <c r="CS1744" s="1372" t="s">
        <v>4997</v>
      </c>
      <c r="CT1744" s="1372" t="s">
        <v>5638</v>
      </c>
      <c r="CU1744" s="1372" t="s">
        <v>4999</v>
      </c>
      <c r="CV1744" s="1376" t="s">
        <v>5000</v>
      </c>
    </row>
    <row r="1745" spans="91:100">
      <c r="CM1745" s="1373"/>
      <c r="CN1745" s="1372" t="s">
        <v>5639</v>
      </c>
      <c r="CO1745" s="1372" t="s">
        <v>606</v>
      </c>
      <c r="CP1745" s="1372" t="s">
        <v>2350</v>
      </c>
      <c r="CQ1745" s="1372" t="s">
        <v>5640</v>
      </c>
      <c r="CR1745" s="1372" t="s">
        <v>5640</v>
      </c>
      <c r="CS1745" s="1372" t="s">
        <v>1908</v>
      </c>
      <c r="CT1745" s="1372" t="s">
        <v>5641</v>
      </c>
      <c r="CU1745" s="1372" t="s">
        <v>1910</v>
      </c>
      <c r="CV1745" s="1376" t="s">
        <v>1911</v>
      </c>
    </row>
    <row r="1746" spans="91:100">
      <c r="CM1746" s="1373"/>
      <c r="CN1746" s="1372" t="s">
        <v>5642</v>
      </c>
      <c r="CO1746" s="1372" t="s">
        <v>606</v>
      </c>
      <c r="CP1746" s="1372" t="s">
        <v>2350</v>
      </c>
      <c r="CQ1746" s="1372" t="s">
        <v>4852</v>
      </c>
      <c r="CR1746" s="1372" t="s">
        <v>4852</v>
      </c>
      <c r="CS1746" s="1372" t="s">
        <v>1908</v>
      </c>
      <c r="CT1746" s="1372" t="s">
        <v>5641</v>
      </c>
      <c r="CU1746" s="1372" t="s">
        <v>1910</v>
      </c>
      <c r="CV1746" s="1376" t="s">
        <v>1911</v>
      </c>
    </row>
    <row r="1747" spans="91:100">
      <c r="CM1747" s="1373"/>
      <c r="CN1747" s="1372" t="s">
        <v>5643</v>
      </c>
      <c r="CO1747" s="1372" t="s">
        <v>606</v>
      </c>
      <c r="CP1747" s="1372" t="s">
        <v>2350</v>
      </c>
      <c r="CQ1747" s="1372" t="s">
        <v>4854</v>
      </c>
      <c r="CR1747" s="1372" t="s">
        <v>684</v>
      </c>
      <c r="CS1747" s="1372" t="s">
        <v>1908</v>
      </c>
      <c r="CT1747" s="1372" t="s">
        <v>5641</v>
      </c>
      <c r="CU1747" s="1372" t="s">
        <v>1910</v>
      </c>
      <c r="CV1747" s="1376" t="s">
        <v>1911</v>
      </c>
    </row>
    <row r="1748" spans="91:100">
      <c r="CM1748" s="1373"/>
      <c r="CN1748" s="1372" t="s">
        <v>5644</v>
      </c>
      <c r="CO1748" s="1372" t="s">
        <v>606</v>
      </c>
      <c r="CP1748" s="1372" t="s">
        <v>2350</v>
      </c>
      <c r="CQ1748" s="1372" t="s">
        <v>5645</v>
      </c>
      <c r="CR1748" s="1372" t="s">
        <v>5645</v>
      </c>
      <c r="CS1748" s="1372" t="s">
        <v>1908</v>
      </c>
      <c r="CT1748" s="1372" t="s">
        <v>5641</v>
      </c>
      <c r="CU1748" s="1372" t="s">
        <v>1910</v>
      </c>
      <c r="CV1748" s="1376" t="s">
        <v>1911</v>
      </c>
    </row>
    <row r="1749" spans="91:100">
      <c r="CM1749" s="1373"/>
      <c r="CN1749" s="1372" t="s">
        <v>5646</v>
      </c>
      <c r="CO1749" s="1372" t="s">
        <v>606</v>
      </c>
      <c r="CP1749" s="1372" t="s">
        <v>2350</v>
      </c>
      <c r="CQ1749" s="1372" t="s">
        <v>5647</v>
      </c>
      <c r="CR1749" s="1372" t="s">
        <v>5647</v>
      </c>
      <c r="CS1749" s="1372" t="s">
        <v>1908</v>
      </c>
      <c r="CT1749" s="1372" t="s">
        <v>5641</v>
      </c>
      <c r="CU1749" s="1372" t="s">
        <v>1910</v>
      </c>
      <c r="CV1749" s="1376" t="s">
        <v>1911</v>
      </c>
    </row>
    <row r="1750" spans="91:100">
      <c r="CM1750" s="1373"/>
      <c r="CN1750" s="1372" t="s">
        <v>5648</v>
      </c>
      <c r="CO1750" s="1372" t="s">
        <v>606</v>
      </c>
      <c r="CP1750" s="1372" t="s">
        <v>2350</v>
      </c>
      <c r="CQ1750" s="1372" t="s">
        <v>5649</v>
      </c>
      <c r="CR1750" s="1372" t="s">
        <v>5649</v>
      </c>
      <c r="CS1750" s="1372" t="s">
        <v>4997</v>
      </c>
      <c r="CT1750" s="1372" t="s">
        <v>5638</v>
      </c>
      <c r="CU1750" s="1372" t="s">
        <v>4999</v>
      </c>
      <c r="CV1750" s="1376" t="s">
        <v>5000</v>
      </c>
    </row>
    <row r="1751" spans="91:100">
      <c r="CM1751" s="1373"/>
      <c r="CN1751" s="1372" t="s">
        <v>5650</v>
      </c>
      <c r="CO1751" s="1372" t="s">
        <v>606</v>
      </c>
      <c r="CP1751" s="1372" t="s">
        <v>2350</v>
      </c>
      <c r="CQ1751" s="1372" t="s">
        <v>5651</v>
      </c>
      <c r="CR1751" s="1372" t="s">
        <v>5652</v>
      </c>
      <c r="CS1751" s="1372" t="s">
        <v>1908</v>
      </c>
      <c r="CT1751" s="1372" t="s">
        <v>5641</v>
      </c>
      <c r="CU1751" s="1372" t="s">
        <v>1910</v>
      </c>
      <c r="CV1751" s="1376" t="s">
        <v>1911</v>
      </c>
    </row>
    <row r="1752" spans="91:100">
      <c r="CM1752" s="1373"/>
      <c r="CN1752" s="1372" t="s">
        <v>5653</v>
      </c>
      <c r="CO1752" s="1372" t="s">
        <v>606</v>
      </c>
      <c r="CP1752" s="1372" t="s">
        <v>2350</v>
      </c>
      <c r="CQ1752" s="1372" t="s">
        <v>5654</v>
      </c>
      <c r="CR1752" s="1372" t="s">
        <v>5654</v>
      </c>
      <c r="CS1752" s="1372" t="s">
        <v>1908</v>
      </c>
      <c r="CT1752" s="1372" t="s">
        <v>5641</v>
      </c>
      <c r="CU1752" s="1372" t="s">
        <v>1910</v>
      </c>
      <c r="CV1752" s="1376" t="s">
        <v>1911</v>
      </c>
    </row>
    <row r="1753" spans="91:100">
      <c r="CM1753" s="1373"/>
      <c r="CN1753" s="1372" t="s">
        <v>5655</v>
      </c>
      <c r="CO1753" s="1372" t="s">
        <v>606</v>
      </c>
      <c r="CP1753" s="1372" t="s">
        <v>2350</v>
      </c>
      <c r="CQ1753" s="1372" t="s">
        <v>5656</v>
      </c>
      <c r="CR1753" s="1372" t="s">
        <v>5657</v>
      </c>
      <c r="CS1753" s="1372" t="s">
        <v>1908</v>
      </c>
      <c r="CT1753" s="1372" t="s">
        <v>5641</v>
      </c>
      <c r="CU1753" s="1372" t="s">
        <v>1910</v>
      </c>
      <c r="CV1753" s="1376" t="s">
        <v>1911</v>
      </c>
    </row>
    <row r="1754" spans="91:100">
      <c r="CM1754" s="1373"/>
      <c r="CN1754" s="1372" t="s">
        <v>5658</v>
      </c>
      <c r="CO1754" s="1372" t="s">
        <v>606</v>
      </c>
      <c r="CP1754" s="1372" t="s">
        <v>2350</v>
      </c>
      <c r="CQ1754" s="1372" t="s">
        <v>5659</v>
      </c>
      <c r="CR1754" s="1372" t="s">
        <v>5659</v>
      </c>
      <c r="CS1754" s="1372" t="s">
        <v>1980</v>
      </c>
      <c r="CT1754" s="1372" t="s">
        <v>2358</v>
      </c>
      <c r="CU1754" s="1372" t="s">
        <v>1910</v>
      </c>
      <c r="CV1754" s="1376" t="s">
        <v>1982</v>
      </c>
    </row>
    <row r="1755" spans="91:100">
      <c r="CM1755" s="1373"/>
      <c r="CN1755" s="1372" t="s">
        <v>5660</v>
      </c>
      <c r="CO1755" s="1372" t="s">
        <v>606</v>
      </c>
      <c r="CP1755" s="1372" t="s">
        <v>2350</v>
      </c>
      <c r="CQ1755" s="1372" t="s">
        <v>5661</v>
      </c>
      <c r="CR1755" s="1372" t="s">
        <v>5661</v>
      </c>
      <c r="CS1755" s="1372" t="s">
        <v>1980</v>
      </c>
      <c r="CT1755" s="1372" t="s">
        <v>2358</v>
      </c>
      <c r="CU1755" s="1372" t="s">
        <v>1910</v>
      </c>
      <c r="CV1755" s="1376" t="s">
        <v>1982</v>
      </c>
    </row>
    <row r="1756" spans="91:100">
      <c r="CM1756" s="1373"/>
      <c r="CN1756" s="1372" t="s">
        <v>5662</v>
      </c>
      <c r="CO1756" s="1372" t="s">
        <v>606</v>
      </c>
      <c r="CP1756" s="1372" t="s">
        <v>2350</v>
      </c>
      <c r="CQ1756" s="1372" t="s">
        <v>5663</v>
      </c>
      <c r="CR1756" s="1372" t="s">
        <v>5663</v>
      </c>
      <c r="CS1756" s="1372" t="s">
        <v>4997</v>
      </c>
      <c r="CT1756" s="1372" t="s">
        <v>5638</v>
      </c>
      <c r="CU1756" s="1372" t="s">
        <v>4999</v>
      </c>
      <c r="CV1756" s="1376" t="s">
        <v>5000</v>
      </c>
    </row>
    <row r="1757" spans="91:100">
      <c r="CM1757" s="1373"/>
      <c r="CN1757" s="1372" t="s">
        <v>5664</v>
      </c>
      <c r="CO1757" s="1372" t="s">
        <v>606</v>
      </c>
      <c r="CP1757" s="1372" t="s">
        <v>2350</v>
      </c>
      <c r="CQ1757" s="1372" t="s">
        <v>5665</v>
      </c>
      <c r="CR1757" s="1372" t="s">
        <v>5665</v>
      </c>
      <c r="CS1757" s="1372" t="s">
        <v>1980</v>
      </c>
      <c r="CT1757" s="1372" t="s">
        <v>2358</v>
      </c>
      <c r="CU1757" s="1372" t="s">
        <v>1910</v>
      </c>
      <c r="CV1757" s="1376" t="s">
        <v>1982</v>
      </c>
    </row>
    <row r="1758" spans="91:100">
      <c r="CM1758" s="1373"/>
      <c r="CN1758" s="1372" t="s">
        <v>5666</v>
      </c>
      <c r="CO1758" s="1372" t="s">
        <v>606</v>
      </c>
      <c r="CP1758" s="1372" t="s">
        <v>2350</v>
      </c>
      <c r="CQ1758" s="1372" t="s">
        <v>5667</v>
      </c>
      <c r="CR1758" s="1372" t="s">
        <v>5667</v>
      </c>
      <c r="CS1758" s="1372" t="s">
        <v>1980</v>
      </c>
      <c r="CT1758" s="1372" t="s">
        <v>2358</v>
      </c>
      <c r="CU1758" s="1372" t="s">
        <v>1910</v>
      </c>
      <c r="CV1758" s="1376" t="s">
        <v>1982</v>
      </c>
    </row>
    <row r="1759" spans="91:100">
      <c r="CM1759" s="1373"/>
      <c r="CN1759" s="1372" t="s">
        <v>5668</v>
      </c>
      <c r="CO1759" s="1372" t="s">
        <v>606</v>
      </c>
      <c r="CP1759" s="1372" t="s">
        <v>2350</v>
      </c>
      <c r="CQ1759" s="1372" t="s">
        <v>5669</v>
      </c>
      <c r="CR1759" s="1372" t="s">
        <v>5669</v>
      </c>
      <c r="CS1759" s="1372" t="s">
        <v>1980</v>
      </c>
      <c r="CT1759" s="1372" t="s">
        <v>2358</v>
      </c>
      <c r="CU1759" s="1372" t="s">
        <v>1910</v>
      </c>
      <c r="CV1759" s="1376" t="s">
        <v>1982</v>
      </c>
    </row>
    <row r="1760" spans="91:100">
      <c r="CM1760" s="1373"/>
      <c r="CN1760" s="1372" t="s">
        <v>5670</v>
      </c>
      <c r="CO1760" s="1372" t="s">
        <v>606</v>
      </c>
      <c r="CP1760" s="1372" t="s">
        <v>2350</v>
      </c>
      <c r="CQ1760" s="1372" t="s">
        <v>5671</v>
      </c>
      <c r="CR1760" s="1372" t="s">
        <v>5672</v>
      </c>
      <c r="CS1760" s="1372" t="s">
        <v>4997</v>
      </c>
      <c r="CT1760" s="1372" t="s">
        <v>5638</v>
      </c>
      <c r="CU1760" s="1372" t="s">
        <v>4999</v>
      </c>
      <c r="CV1760" s="1376" t="s">
        <v>5000</v>
      </c>
    </row>
    <row r="1761" spans="91:100">
      <c r="CM1761" s="1373"/>
      <c r="CN1761" s="1372" t="s">
        <v>5673</v>
      </c>
      <c r="CO1761" s="1372" t="s">
        <v>606</v>
      </c>
      <c r="CP1761" s="1372" t="s">
        <v>2350</v>
      </c>
      <c r="CQ1761" s="1372" t="s">
        <v>5674</v>
      </c>
      <c r="CR1761" s="1372" t="s">
        <v>5675</v>
      </c>
      <c r="CS1761" s="1372" t="s">
        <v>4997</v>
      </c>
      <c r="CT1761" s="1372" t="s">
        <v>5638</v>
      </c>
      <c r="CU1761" s="1372" t="s">
        <v>4999</v>
      </c>
      <c r="CV1761" s="1376" t="s">
        <v>5000</v>
      </c>
    </row>
    <row r="1762" spans="91:100">
      <c r="CM1762" s="1373"/>
      <c r="CN1762" s="1372" t="s">
        <v>5676</v>
      </c>
      <c r="CO1762" s="1372" t="s">
        <v>606</v>
      </c>
      <c r="CP1762" s="1372" t="s">
        <v>2350</v>
      </c>
      <c r="CQ1762" s="1372" t="s">
        <v>5677</v>
      </c>
      <c r="CR1762" s="1372" t="s">
        <v>5678</v>
      </c>
      <c r="CS1762" s="1372" t="s">
        <v>1908</v>
      </c>
      <c r="CT1762" s="1372" t="s">
        <v>5641</v>
      </c>
      <c r="CU1762" s="1372" t="s">
        <v>1910</v>
      </c>
      <c r="CV1762" s="1376" t="s">
        <v>1911</v>
      </c>
    </row>
    <row r="1763" spans="91:100">
      <c r="CM1763" s="1373"/>
      <c r="CN1763" s="1372" t="s">
        <v>5679</v>
      </c>
      <c r="CO1763" s="1372" t="s">
        <v>606</v>
      </c>
      <c r="CP1763" s="1372" t="s">
        <v>2350</v>
      </c>
      <c r="CQ1763" s="1372" t="s">
        <v>5680</v>
      </c>
      <c r="CR1763" s="1372" t="s">
        <v>5681</v>
      </c>
      <c r="CS1763" s="1372" t="s">
        <v>4997</v>
      </c>
      <c r="CT1763" s="1372" t="s">
        <v>5638</v>
      </c>
      <c r="CU1763" s="1372" t="s">
        <v>4999</v>
      </c>
      <c r="CV1763" s="1376" t="s">
        <v>5000</v>
      </c>
    </row>
    <row r="1764" spans="91:100">
      <c r="CM1764" s="1373"/>
      <c r="CN1764" s="1372" t="s">
        <v>5682</v>
      </c>
      <c r="CO1764" s="1372" t="s">
        <v>606</v>
      </c>
      <c r="CP1764" s="1372" t="s">
        <v>2350</v>
      </c>
      <c r="CQ1764" s="1372" t="s">
        <v>5683</v>
      </c>
      <c r="CR1764" s="1372" t="s">
        <v>5684</v>
      </c>
      <c r="CS1764" s="1372" t="s">
        <v>1908</v>
      </c>
      <c r="CT1764" s="1372" t="s">
        <v>5641</v>
      </c>
      <c r="CU1764" s="1372" t="s">
        <v>1910</v>
      </c>
      <c r="CV1764" s="1376" t="s">
        <v>1911</v>
      </c>
    </row>
    <row r="1765" spans="91:100">
      <c r="CM1765" s="1373"/>
      <c r="CN1765" s="1372" t="s">
        <v>5685</v>
      </c>
      <c r="CO1765" s="1372" t="s">
        <v>606</v>
      </c>
      <c r="CP1765" s="1372" t="s">
        <v>2350</v>
      </c>
      <c r="CQ1765" s="1372" t="s">
        <v>5686</v>
      </c>
      <c r="CR1765" s="1372" t="s">
        <v>5687</v>
      </c>
      <c r="CS1765" s="1372" t="s">
        <v>1908</v>
      </c>
      <c r="CT1765" s="1372" t="s">
        <v>5641</v>
      </c>
      <c r="CU1765" s="1372" t="s">
        <v>1910</v>
      </c>
      <c r="CV1765" s="1376" t="s">
        <v>1911</v>
      </c>
    </row>
    <row r="1766" spans="91:100">
      <c r="CM1766" s="1373"/>
      <c r="CN1766" s="1372" t="s">
        <v>5688</v>
      </c>
      <c r="CO1766" s="1372" t="s">
        <v>606</v>
      </c>
      <c r="CP1766" s="1372" t="s">
        <v>2350</v>
      </c>
      <c r="CQ1766" s="1372" t="s">
        <v>5689</v>
      </c>
      <c r="CR1766" s="1372" t="s">
        <v>5690</v>
      </c>
      <c r="CS1766" s="1372" t="s">
        <v>1908</v>
      </c>
      <c r="CT1766" s="1372" t="s">
        <v>5641</v>
      </c>
      <c r="CU1766" s="1372" t="s">
        <v>1910</v>
      </c>
      <c r="CV1766" s="1376" t="s">
        <v>1911</v>
      </c>
    </row>
    <row r="1767" spans="91:100">
      <c r="CM1767" s="1373"/>
      <c r="CN1767" s="1372" t="s">
        <v>5691</v>
      </c>
      <c r="CO1767" s="1372" t="s">
        <v>606</v>
      </c>
      <c r="CP1767" s="1372" t="s">
        <v>2350</v>
      </c>
      <c r="CQ1767" s="1372" t="s">
        <v>5692</v>
      </c>
      <c r="CR1767" s="1372" t="s">
        <v>5693</v>
      </c>
      <c r="CS1767" s="1372" t="s">
        <v>1908</v>
      </c>
      <c r="CT1767" s="1372" t="s">
        <v>5641</v>
      </c>
      <c r="CU1767" s="1372" t="s">
        <v>1910</v>
      </c>
      <c r="CV1767" s="1376" t="s">
        <v>1911</v>
      </c>
    </row>
    <row r="1768" spans="91:100">
      <c r="CM1768" s="1373"/>
      <c r="CN1768" s="1372" t="s">
        <v>5694</v>
      </c>
      <c r="CO1768" s="1372" t="s">
        <v>606</v>
      </c>
      <c r="CP1768" s="1372" t="s">
        <v>2350</v>
      </c>
      <c r="CQ1768" s="1372" t="s">
        <v>5695</v>
      </c>
      <c r="CR1768" s="1372" t="s">
        <v>5696</v>
      </c>
      <c r="CS1768" s="1372" t="s">
        <v>4997</v>
      </c>
      <c r="CT1768" s="1372" t="s">
        <v>5638</v>
      </c>
      <c r="CU1768" s="1372" t="s">
        <v>4999</v>
      </c>
      <c r="CV1768" s="1376" t="s">
        <v>5000</v>
      </c>
    </row>
    <row r="1769" spans="91:100">
      <c r="CM1769" s="1373"/>
      <c r="CN1769" s="1372" t="s">
        <v>5697</v>
      </c>
      <c r="CO1769" s="1372" t="s">
        <v>606</v>
      </c>
      <c r="CP1769" s="1372" t="s">
        <v>2350</v>
      </c>
      <c r="CQ1769" s="1372" t="s">
        <v>4897</v>
      </c>
      <c r="CR1769" s="1372" t="s">
        <v>4898</v>
      </c>
      <c r="CS1769" s="1372" t="s">
        <v>5698</v>
      </c>
      <c r="CT1769" s="1372" t="s">
        <v>5699</v>
      </c>
      <c r="CU1769" s="1372" t="s">
        <v>1910</v>
      </c>
      <c r="CV1769" s="1376" t="s">
        <v>1911</v>
      </c>
    </row>
    <row r="1770" spans="91:100">
      <c r="CM1770" s="1373"/>
      <c r="CN1770" s="1372" t="s">
        <v>5700</v>
      </c>
      <c r="CO1770" s="1372" t="s">
        <v>606</v>
      </c>
      <c r="CP1770" s="1372" t="s">
        <v>2350</v>
      </c>
      <c r="CQ1770" s="1372" t="s">
        <v>5701</v>
      </c>
      <c r="CR1770" s="1372" t="s">
        <v>5702</v>
      </c>
      <c r="CS1770" s="1372" t="s">
        <v>4997</v>
      </c>
      <c r="CT1770" s="1372" t="s">
        <v>5638</v>
      </c>
      <c r="CU1770" s="1372" t="s">
        <v>4999</v>
      </c>
      <c r="CV1770" s="1376" t="s">
        <v>5000</v>
      </c>
    </row>
    <row r="1771" spans="91:100">
      <c r="CM1771" s="1373"/>
      <c r="CN1771" s="1372" t="s">
        <v>5703</v>
      </c>
      <c r="CO1771" s="1372" t="s">
        <v>606</v>
      </c>
      <c r="CP1771" s="1372" t="s">
        <v>2350</v>
      </c>
      <c r="CQ1771" s="1372" t="s">
        <v>5704</v>
      </c>
      <c r="CR1771" s="1372" t="s">
        <v>5704</v>
      </c>
      <c r="CS1771" s="1372" t="s">
        <v>4997</v>
      </c>
      <c r="CT1771" s="1372" t="s">
        <v>5638</v>
      </c>
      <c r="CU1771" s="1372" t="s">
        <v>4999</v>
      </c>
      <c r="CV1771" s="1376" t="s">
        <v>5000</v>
      </c>
    </row>
    <row r="1772" spans="91:100">
      <c r="CM1772" s="1373"/>
      <c r="CN1772" s="1372" t="s">
        <v>5705</v>
      </c>
      <c r="CO1772" s="1372" t="s">
        <v>606</v>
      </c>
      <c r="CP1772" s="1372" t="s">
        <v>2350</v>
      </c>
      <c r="CQ1772" s="1372" t="s">
        <v>5706</v>
      </c>
      <c r="CR1772" s="1372" t="s">
        <v>5707</v>
      </c>
      <c r="CS1772" s="1372" t="s">
        <v>1908</v>
      </c>
      <c r="CT1772" s="1372" t="s">
        <v>5641</v>
      </c>
      <c r="CU1772" s="1372" t="s">
        <v>1910</v>
      </c>
      <c r="CV1772" s="1376" t="s">
        <v>1911</v>
      </c>
    </row>
    <row r="1773" spans="91:100">
      <c r="CM1773" s="1373"/>
      <c r="CN1773" s="1372" t="s">
        <v>5708</v>
      </c>
      <c r="CO1773" s="1372" t="s">
        <v>606</v>
      </c>
      <c r="CP1773" s="1372" t="s">
        <v>2350</v>
      </c>
      <c r="CQ1773" s="1372" t="s">
        <v>5709</v>
      </c>
      <c r="CR1773" s="1372" t="s">
        <v>5709</v>
      </c>
      <c r="CS1773" s="1372" t="s">
        <v>4997</v>
      </c>
      <c r="CT1773" s="1372" t="s">
        <v>5638</v>
      </c>
      <c r="CU1773" s="1372" t="s">
        <v>4999</v>
      </c>
      <c r="CV1773" s="1376" t="s">
        <v>5000</v>
      </c>
    </row>
    <row r="1774" spans="91:100">
      <c r="CM1774" s="1373"/>
      <c r="CN1774" s="1372" t="s">
        <v>5710</v>
      </c>
      <c r="CO1774" s="1372" t="s">
        <v>606</v>
      </c>
      <c r="CP1774" s="1372" t="s">
        <v>2350</v>
      </c>
      <c r="CQ1774" s="1372" t="s">
        <v>5711</v>
      </c>
      <c r="CR1774" s="1372" t="s">
        <v>5712</v>
      </c>
      <c r="CS1774" s="1372" t="s">
        <v>4997</v>
      </c>
      <c r="CT1774" s="1372" t="s">
        <v>5638</v>
      </c>
      <c r="CU1774" s="1372" t="s">
        <v>4999</v>
      </c>
      <c r="CV1774" s="1376" t="s">
        <v>5000</v>
      </c>
    </row>
    <row r="1775" spans="91:100">
      <c r="CM1775" s="1373"/>
      <c r="CN1775" s="1372" t="s">
        <v>5713</v>
      </c>
      <c r="CO1775" s="1372" t="s">
        <v>606</v>
      </c>
      <c r="CP1775" s="1372" t="s">
        <v>2350</v>
      </c>
      <c r="CQ1775" s="1372" t="s">
        <v>5714</v>
      </c>
      <c r="CR1775" s="1372" t="s">
        <v>5714</v>
      </c>
      <c r="CS1775" s="1372" t="s">
        <v>1908</v>
      </c>
      <c r="CT1775" s="1372" t="s">
        <v>5641</v>
      </c>
      <c r="CU1775" s="1372" t="s">
        <v>1910</v>
      </c>
      <c r="CV1775" s="1376" t="s">
        <v>1911</v>
      </c>
    </row>
    <row r="1776" spans="91:100">
      <c r="CM1776" s="1373"/>
      <c r="CN1776" s="1372" t="s">
        <v>5715</v>
      </c>
      <c r="CO1776" s="1372" t="s">
        <v>606</v>
      </c>
      <c r="CP1776" s="1372" t="s">
        <v>2350</v>
      </c>
      <c r="CQ1776" s="1372" t="s">
        <v>5716</v>
      </c>
      <c r="CR1776" s="1372" t="s">
        <v>5716</v>
      </c>
      <c r="CS1776" s="1372" t="s">
        <v>1908</v>
      </c>
      <c r="CT1776" s="1372" t="s">
        <v>5641</v>
      </c>
      <c r="CU1776" s="1372" t="s">
        <v>1910</v>
      </c>
      <c r="CV1776" s="1376" t="s">
        <v>1911</v>
      </c>
    </row>
    <row r="1777" spans="91:100">
      <c r="CM1777" s="1373"/>
      <c r="CN1777" s="1372" t="s">
        <v>5717</v>
      </c>
      <c r="CO1777" s="1372" t="s">
        <v>606</v>
      </c>
      <c r="CP1777" s="1372" t="s">
        <v>2350</v>
      </c>
      <c r="CQ1777" s="1372" t="s">
        <v>5718</v>
      </c>
      <c r="CR1777" s="1372" t="s">
        <v>5718</v>
      </c>
      <c r="CS1777" s="1372" t="s">
        <v>1908</v>
      </c>
      <c r="CT1777" s="1372" t="s">
        <v>5641</v>
      </c>
      <c r="CU1777" s="1372" t="s">
        <v>1910</v>
      </c>
      <c r="CV1777" s="1376" t="s">
        <v>1911</v>
      </c>
    </row>
    <row r="1778" spans="91:100">
      <c r="CM1778" s="1373"/>
      <c r="CN1778" s="1372" t="s">
        <v>5719</v>
      </c>
      <c r="CO1778" s="1372" t="s">
        <v>606</v>
      </c>
      <c r="CP1778" s="1372" t="s">
        <v>2350</v>
      </c>
      <c r="CQ1778" s="1372" t="s">
        <v>5720</v>
      </c>
      <c r="CR1778" s="1372" t="s">
        <v>5720</v>
      </c>
      <c r="CS1778" s="1372" t="s">
        <v>1908</v>
      </c>
      <c r="CT1778" s="1372" t="s">
        <v>5641</v>
      </c>
      <c r="CU1778" s="1372" t="s">
        <v>1910</v>
      </c>
      <c r="CV1778" s="1376" t="s">
        <v>1911</v>
      </c>
    </row>
    <row r="1779" spans="91:100">
      <c r="CM1779" s="1373"/>
      <c r="CN1779" s="1372" t="s">
        <v>5721</v>
      </c>
      <c r="CO1779" s="1372" t="s">
        <v>606</v>
      </c>
      <c r="CP1779" s="1372" t="s">
        <v>2350</v>
      </c>
      <c r="CQ1779" s="1372" t="s">
        <v>5722</v>
      </c>
      <c r="CR1779" s="1372" t="s">
        <v>5722</v>
      </c>
      <c r="CS1779" s="1372" t="s">
        <v>1908</v>
      </c>
      <c r="CT1779" s="1372" t="s">
        <v>5641</v>
      </c>
      <c r="CU1779" s="1372" t="s">
        <v>1910</v>
      </c>
      <c r="CV1779" s="1376" t="s">
        <v>1911</v>
      </c>
    </row>
    <row r="1780" spans="91:100">
      <c r="CM1780" s="1373"/>
      <c r="CN1780" s="1372" t="s">
        <v>5723</v>
      </c>
      <c r="CO1780" s="1372" t="s">
        <v>606</v>
      </c>
      <c r="CP1780" s="1372" t="s">
        <v>2350</v>
      </c>
      <c r="CQ1780" s="1372" t="s">
        <v>5724</v>
      </c>
      <c r="CR1780" s="1372" t="s">
        <v>5724</v>
      </c>
      <c r="CS1780" s="1372" t="s">
        <v>1908</v>
      </c>
      <c r="CT1780" s="1372" t="s">
        <v>5641</v>
      </c>
      <c r="CU1780" s="1372" t="s">
        <v>1910</v>
      </c>
      <c r="CV1780" s="1376" t="s">
        <v>1911</v>
      </c>
    </row>
    <row r="1781" spans="91:100">
      <c r="CM1781" s="1373"/>
      <c r="CN1781" s="1372" t="s">
        <v>5725</v>
      </c>
      <c r="CO1781" s="1372" t="s">
        <v>606</v>
      </c>
      <c r="CP1781" s="1372" t="s">
        <v>2350</v>
      </c>
      <c r="CQ1781" s="1372" t="s">
        <v>5726</v>
      </c>
      <c r="CR1781" s="1372" t="s">
        <v>5726</v>
      </c>
      <c r="CS1781" s="1372" t="s">
        <v>1908</v>
      </c>
      <c r="CT1781" s="1372" t="s">
        <v>5641</v>
      </c>
      <c r="CU1781" s="1372" t="s">
        <v>1910</v>
      </c>
      <c r="CV1781" s="1376" t="s">
        <v>1911</v>
      </c>
    </row>
    <row r="1782" spans="91:100">
      <c r="CM1782" s="1373"/>
      <c r="CN1782" s="1372" t="s">
        <v>5727</v>
      </c>
      <c r="CO1782" s="1372" t="s">
        <v>606</v>
      </c>
      <c r="CP1782" s="1372" t="s">
        <v>2350</v>
      </c>
      <c r="CQ1782" s="1372" t="s">
        <v>5728</v>
      </c>
      <c r="CR1782" s="1372" t="s">
        <v>5728</v>
      </c>
      <c r="CS1782" s="1372" t="s">
        <v>1908</v>
      </c>
      <c r="CT1782" s="1372" t="s">
        <v>5641</v>
      </c>
      <c r="CU1782" s="1372" t="s">
        <v>1910</v>
      </c>
      <c r="CV1782" s="1376" t="s">
        <v>1911</v>
      </c>
    </row>
    <row r="1783" spans="91:100">
      <c r="CM1783" s="1373"/>
      <c r="CN1783" s="1372" t="s">
        <v>5729</v>
      </c>
      <c r="CO1783" s="1372" t="s">
        <v>606</v>
      </c>
      <c r="CP1783" s="1372" t="s">
        <v>2350</v>
      </c>
      <c r="CQ1783" s="1372" t="s">
        <v>4920</v>
      </c>
      <c r="CR1783" s="1372" t="s">
        <v>4920</v>
      </c>
      <c r="CS1783" s="1372" t="s">
        <v>1908</v>
      </c>
      <c r="CT1783" s="1372" t="s">
        <v>5641</v>
      </c>
      <c r="CU1783" s="1372" t="s">
        <v>1910</v>
      </c>
      <c r="CV1783" s="1376" t="s">
        <v>1911</v>
      </c>
    </row>
    <row r="1784" spans="91:100">
      <c r="CM1784" s="1373"/>
      <c r="CN1784" s="1372" t="s">
        <v>5730</v>
      </c>
      <c r="CO1784" s="1372" t="s">
        <v>606</v>
      </c>
      <c r="CP1784" s="1372" t="s">
        <v>2350</v>
      </c>
      <c r="CQ1784" s="1372" t="s">
        <v>5731</v>
      </c>
      <c r="CR1784" s="1372" t="s">
        <v>5732</v>
      </c>
      <c r="CS1784" s="1372" t="s">
        <v>1908</v>
      </c>
      <c r="CT1784" s="1372" t="s">
        <v>5641</v>
      </c>
      <c r="CU1784" s="1372" t="s">
        <v>1910</v>
      </c>
      <c r="CV1784" s="1376" t="s">
        <v>1911</v>
      </c>
    </row>
    <row r="1785" spans="91:100">
      <c r="CM1785" s="1373"/>
      <c r="CN1785" s="1372" t="s">
        <v>5733</v>
      </c>
      <c r="CO1785" s="1372" t="s">
        <v>606</v>
      </c>
      <c r="CP1785" s="1372" t="s">
        <v>2350</v>
      </c>
      <c r="CQ1785" s="1372" t="s">
        <v>5734</v>
      </c>
      <c r="CR1785" s="1372" t="s">
        <v>5735</v>
      </c>
      <c r="CS1785" s="1372" t="s">
        <v>4997</v>
      </c>
      <c r="CT1785" s="1372" t="s">
        <v>5638</v>
      </c>
      <c r="CU1785" s="1372" t="s">
        <v>4999</v>
      </c>
      <c r="CV1785" s="1376" t="s">
        <v>5000</v>
      </c>
    </row>
    <row r="1786" spans="91:100">
      <c r="CM1786" s="1373"/>
      <c r="CN1786" s="1372" t="s">
        <v>5736</v>
      </c>
      <c r="CO1786" s="1372" t="s">
        <v>606</v>
      </c>
      <c r="CP1786" s="1372" t="s">
        <v>2350</v>
      </c>
      <c r="CQ1786" s="1372" t="s">
        <v>5737</v>
      </c>
      <c r="CR1786" s="1372" t="s">
        <v>5737</v>
      </c>
      <c r="CS1786" s="1372" t="s">
        <v>1980</v>
      </c>
      <c r="CT1786" s="1372" t="s">
        <v>2358</v>
      </c>
      <c r="CU1786" s="1372" t="s">
        <v>1910</v>
      </c>
      <c r="CV1786" s="1376" t="s">
        <v>1982</v>
      </c>
    </row>
    <row r="1787" spans="91:100">
      <c r="CM1787" s="1373"/>
      <c r="CN1787" s="1372" t="s">
        <v>5738</v>
      </c>
      <c r="CO1787" s="1372" t="s">
        <v>606</v>
      </c>
      <c r="CP1787" s="1372" t="s">
        <v>2350</v>
      </c>
      <c r="CQ1787" s="1372" t="s">
        <v>5739</v>
      </c>
      <c r="CR1787" s="1372" t="s">
        <v>5739</v>
      </c>
      <c r="CS1787" s="1372" t="s">
        <v>4997</v>
      </c>
      <c r="CT1787" s="1372" t="s">
        <v>5638</v>
      </c>
      <c r="CU1787" s="1372" t="s">
        <v>4999</v>
      </c>
      <c r="CV1787" s="1376" t="s">
        <v>5000</v>
      </c>
    </row>
    <row r="1788" spans="91:100">
      <c r="CM1788" s="1373"/>
      <c r="CN1788" s="1372" t="s">
        <v>5740</v>
      </c>
      <c r="CO1788" s="1372" t="s">
        <v>606</v>
      </c>
      <c r="CP1788" s="1372" t="s">
        <v>2350</v>
      </c>
      <c r="CQ1788" s="1372" t="s">
        <v>5741</v>
      </c>
      <c r="CR1788" s="1372" t="s">
        <v>5742</v>
      </c>
      <c r="CS1788" s="1372" t="s">
        <v>4997</v>
      </c>
      <c r="CT1788" s="1372" t="s">
        <v>5638</v>
      </c>
      <c r="CU1788" s="1372" t="s">
        <v>4999</v>
      </c>
      <c r="CV1788" s="1376" t="s">
        <v>5000</v>
      </c>
    </row>
    <row r="1789" spans="91:100">
      <c r="CM1789" s="1373"/>
      <c r="CN1789" s="1372" t="s">
        <v>5743</v>
      </c>
      <c r="CO1789" s="1372" t="s">
        <v>606</v>
      </c>
      <c r="CP1789" s="1372" t="s">
        <v>2350</v>
      </c>
      <c r="CQ1789" s="1372" t="s">
        <v>4872</v>
      </c>
      <c r="CR1789" s="1372" t="s">
        <v>4872</v>
      </c>
      <c r="CS1789" s="1372" t="s">
        <v>1980</v>
      </c>
      <c r="CT1789" s="1372" t="s">
        <v>2358</v>
      </c>
      <c r="CU1789" s="1372" t="s">
        <v>1910</v>
      </c>
      <c r="CV1789" s="1376" t="s">
        <v>1982</v>
      </c>
    </row>
    <row r="1790" spans="91:100">
      <c r="CM1790" s="1373"/>
      <c r="CN1790" s="1372" t="s">
        <v>5744</v>
      </c>
      <c r="CO1790" s="1372" t="s">
        <v>606</v>
      </c>
      <c r="CP1790" s="1372" t="s">
        <v>2350</v>
      </c>
      <c r="CQ1790" s="1372" t="s">
        <v>5745</v>
      </c>
      <c r="CR1790" s="1372" t="s">
        <v>5745</v>
      </c>
      <c r="CS1790" s="1372" t="s">
        <v>1980</v>
      </c>
      <c r="CT1790" s="1372" t="s">
        <v>2358</v>
      </c>
      <c r="CU1790" s="1372" t="s">
        <v>1910</v>
      </c>
      <c r="CV1790" s="1376" t="s">
        <v>1982</v>
      </c>
    </row>
    <row r="1791" spans="91:100">
      <c r="CM1791" s="1373"/>
      <c r="CN1791" s="1372" t="s">
        <v>5746</v>
      </c>
      <c r="CO1791" s="1372" t="s">
        <v>606</v>
      </c>
      <c r="CP1791" s="1372" t="s">
        <v>2350</v>
      </c>
      <c r="CQ1791" s="1372" t="s">
        <v>4944</v>
      </c>
      <c r="CR1791" s="1372" t="s">
        <v>4944</v>
      </c>
      <c r="CS1791" s="1372" t="s">
        <v>1980</v>
      </c>
      <c r="CT1791" s="1372" t="s">
        <v>2358</v>
      </c>
      <c r="CU1791" s="1372" t="s">
        <v>1910</v>
      </c>
      <c r="CV1791" s="1376" t="s">
        <v>1982</v>
      </c>
    </row>
    <row r="1792" spans="91:100">
      <c r="CM1792" s="1373"/>
      <c r="CN1792" s="1372" t="s">
        <v>5747</v>
      </c>
      <c r="CO1792" s="1372" t="s">
        <v>606</v>
      </c>
      <c r="CP1792" s="1372" t="s">
        <v>2439</v>
      </c>
      <c r="CQ1792" s="1372" t="s">
        <v>5748</v>
      </c>
      <c r="CR1792" s="1372" t="s">
        <v>5748</v>
      </c>
      <c r="CS1792" s="1372" t="s">
        <v>4997</v>
      </c>
      <c r="CT1792" s="1372" t="s">
        <v>5749</v>
      </c>
      <c r="CU1792" s="1372" t="s">
        <v>4999</v>
      </c>
      <c r="CV1792" s="1376" t="s">
        <v>5000</v>
      </c>
    </row>
    <row r="1793" spans="91:100">
      <c r="CM1793" s="1373"/>
      <c r="CN1793" s="1372" t="s">
        <v>5750</v>
      </c>
      <c r="CO1793" s="1372" t="s">
        <v>606</v>
      </c>
      <c r="CP1793" s="1372" t="s">
        <v>2439</v>
      </c>
      <c r="CQ1793" s="1372" t="s">
        <v>5751</v>
      </c>
      <c r="CR1793" s="1372" t="s">
        <v>5751</v>
      </c>
      <c r="CS1793" s="1372" t="s">
        <v>4997</v>
      </c>
      <c r="CT1793" s="1372" t="s">
        <v>5749</v>
      </c>
      <c r="CU1793" s="1372" t="s">
        <v>4999</v>
      </c>
      <c r="CV1793" s="1376" t="s">
        <v>5000</v>
      </c>
    </row>
    <row r="1794" spans="91:100">
      <c r="CM1794" s="1373"/>
      <c r="CN1794" s="1372" t="s">
        <v>5752</v>
      </c>
      <c r="CO1794" s="1372" t="s">
        <v>606</v>
      </c>
      <c r="CP1794" s="1372" t="s">
        <v>2439</v>
      </c>
      <c r="CQ1794" s="1372" t="s">
        <v>5016</v>
      </c>
      <c r="CR1794" s="1372" t="s">
        <v>5016</v>
      </c>
      <c r="CS1794" s="1372" t="s">
        <v>4997</v>
      </c>
      <c r="CT1794" s="1372" t="s">
        <v>5749</v>
      </c>
      <c r="CU1794" s="1372" t="s">
        <v>4999</v>
      </c>
      <c r="CV1794" s="1376" t="s">
        <v>5000</v>
      </c>
    </row>
    <row r="1795" spans="91:100">
      <c r="CM1795" s="1373"/>
      <c r="CN1795" s="1372" t="s">
        <v>5753</v>
      </c>
      <c r="CO1795" s="1372" t="s">
        <v>606</v>
      </c>
      <c r="CP1795" s="1372" t="s">
        <v>2439</v>
      </c>
      <c r="CQ1795" s="1372" t="s">
        <v>5754</v>
      </c>
      <c r="CR1795" s="1372" t="s">
        <v>5754</v>
      </c>
      <c r="CS1795" s="1372" t="s">
        <v>1908</v>
      </c>
      <c r="CT1795" s="1372" t="s">
        <v>2881</v>
      </c>
      <c r="CU1795" s="1372" t="s">
        <v>1910</v>
      </c>
      <c r="CV1795" s="1376" t="s">
        <v>1911</v>
      </c>
    </row>
    <row r="1796" spans="91:100">
      <c r="CM1796" s="1373"/>
      <c r="CN1796" s="1372" t="s">
        <v>5755</v>
      </c>
      <c r="CO1796" s="1372" t="s">
        <v>606</v>
      </c>
      <c r="CP1796" s="1372" t="s">
        <v>2439</v>
      </c>
      <c r="CQ1796" s="1372" t="s">
        <v>5756</v>
      </c>
      <c r="CR1796" s="1372" t="s">
        <v>5757</v>
      </c>
      <c r="CS1796" s="1372" t="s">
        <v>1908</v>
      </c>
      <c r="CT1796" s="1372" t="s">
        <v>2881</v>
      </c>
      <c r="CU1796" s="1372" t="s">
        <v>1910</v>
      </c>
      <c r="CV1796" s="1376" t="s">
        <v>1911</v>
      </c>
    </row>
    <row r="1797" spans="91:100">
      <c r="CM1797" s="1373"/>
      <c r="CN1797" s="1372" t="s">
        <v>5758</v>
      </c>
      <c r="CO1797" s="1372" t="s">
        <v>606</v>
      </c>
      <c r="CP1797" s="1372" t="s">
        <v>2439</v>
      </c>
      <c r="CQ1797" s="1372" t="s">
        <v>2440</v>
      </c>
      <c r="CR1797" s="1372" t="s">
        <v>2440</v>
      </c>
      <c r="CS1797" s="1372" t="s">
        <v>1908</v>
      </c>
      <c r="CT1797" s="1372" t="s">
        <v>2881</v>
      </c>
      <c r="CU1797" s="1372" t="s">
        <v>1910</v>
      </c>
      <c r="CV1797" s="1376" t="s">
        <v>1911</v>
      </c>
    </row>
    <row r="1798" spans="91:100">
      <c r="CM1798" s="1373"/>
      <c r="CN1798" s="1372" t="s">
        <v>5759</v>
      </c>
      <c r="CO1798" s="1372" t="s">
        <v>606</v>
      </c>
      <c r="CP1798" s="1372" t="s">
        <v>2439</v>
      </c>
      <c r="CQ1798" s="1372" t="s">
        <v>2029</v>
      </c>
      <c r="CR1798" s="1372" t="s">
        <v>2029</v>
      </c>
      <c r="CS1798" s="1372" t="s">
        <v>1908</v>
      </c>
      <c r="CT1798" s="1372" t="s">
        <v>2881</v>
      </c>
      <c r="CU1798" s="1372" t="s">
        <v>1910</v>
      </c>
      <c r="CV1798" s="1376" t="s">
        <v>1911</v>
      </c>
    </row>
    <row r="1799" spans="91:100">
      <c r="CM1799" s="1373"/>
      <c r="CN1799" s="1372" t="s">
        <v>5760</v>
      </c>
      <c r="CO1799" s="1372" t="s">
        <v>606</v>
      </c>
      <c r="CP1799" s="1372" t="s">
        <v>2439</v>
      </c>
      <c r="CQ1799" s="1372" t="s">
        <v>2445</v>
      </c>
      <c r="CR1799" s="1372" t="s">
        <v>2445</v>
      </c>
      <c r="CS1799" s="1372" t="s">
        <v>1980</v>
      </c>
      <c r="CT1799" s="1372" t="s">
        <v>2446</v>
      </c>
      <c r="CU1799" s="1372" t="s">
        <v>1910</v>
      </c>
      <c r="CV1799" s="1376" t="s">
        <v>1982</v>
      </c>
    </row>
    <row r="1800" spans="91:100">
      <c r="CM1800" s="1373"/>
      <c r="CN1800" s="1372" t="s">
        <v>5761</v>
      </c>
      <c r="CO1800" s="1372" t="s">
        <v>606</v>
      </c>
      <c r="CP1800" s="1372" t="s">
        <v>2439</v>
      </c>
      <c r="CQ1800" s="1372" t="s">
        <v>2448</v>
      </c>
      <c r="CR1800" s="1372" t="s">
        <v>2448</v>
      </c>
      <c r="CS1800" s="1372" t="s">
        <v>1980</v>
      </c>
      <c r="CT1800" s="1372" t="s">
        <v>2446</v>
      </c>
      <c r="CU1800" s="1372" t="s">
        <v>1910</v>
      </c>
      <c r="CV1800" s="1376" t="s">
        <v>1982</v>
      </c>
    </row>
    <row r="1801" spans="91:100">
      <c r="CM1801" s="1373"/>
      <c r="CN1801" s="1372" t="s">
        <v>5762</v>
      </c>
      <c r="CO1801" s="1372" t="s">
        <v>606</v>
      </c>
      <c r="CP1801" s="1372" t="s">
        <v>2439</v>
      </c>
      <c r="CQ1801" s="1372" t="s">
        <v>2773</v>
      </c>
      <c r="CR1801" s="1372" t="s">
        <v>2773</v>
      </c>
      <c r="CS1801" s="1372" t="s">
        <v>4997</v>
      </c>
      <c r="CT1801" s="1372" t="s">
        <v>5749</v>
      </c>
      <c r="CU1801" s="1372" t="s">
        <v>4999</v>
      </c>
      <c r="CV1801" s="1376" t="s">
        <v>5000</v>
      </c>
    </row>
    <row r="1802" spans="91:100">
      <c r="CM1802" s="1373"/>
      <c r="CN1802" s="1372" t="s">
        <v>5763</v>
      </c>
      <c r="CO1802" s="1372" t="s">
        <v>606</v>
      </c>
      <c r="CP1802" s="1372" t="s">
        <v>2439</v>
      </c>
      <c r="CQ1802" s="1372" t="s">
        <v>2450</v>
      </c>
      <c r="CR1802" s="1372" t="s">
        <v>2450</v>
      </c>
      <c r="CS1802" s="1372" t="s">
        <v>1908</v>
      </c>
      <c r="CT1802" s="1372" t="s">
        <v>2881</v>
      </c>
      <c r="CU1802" s="1372" t="s">
        <v>1910</v>
      </c>
      <c r="CV1802" s="1376" t="s">
        <v>1911</v>
      </c>
    </row>
    <row r="1803" spans="91:100">
      <c r="CM1803" s="1373"/>
      <c r="CN1803" s="1372" t="s">
        <v>5764</v>
      </c>
      <c r="CO1803" s="1372" t="s">
        <v>606</v>
      </c>
      <c r="CP1803" s="1372" t="s">
        <v>2439</v>
      </c>
      <c r="CQ1803" s="1372" t="s">
        <v>5765</v>
      </c>
      <c r="CR1803" s="1372" t="s">
        <v>5765</v>
      </c>
      <c r="CS1803" s="1372" t="s">
        <v>4997</v>
      </c>
      <c r="CT1803" s="1372" t="s">
        <v>5749</v>
      </c>
      <c r="CU1803" s="1372" t="s">
        <v>4999</v>
      </c>
      <c r="CV1803" s="1376" t="s">
        <v>5000</v>
      </c>
    </row>
    <row r="1804" spans="91:100">
      <c r="CM1804" s="1373"/>
      <c r="CN1804" s="1372" t="s">
        <v>5766</v>
      </c>
      <c r="CO1804" s="1372" t="s">
        <v>606</v>
      </c>
      <c r="CP1804" s="1372" t="s">
        <v>2439</v>
      </c>
      <c r="CQ1804" s="1372" t="s">
        <v>5767</v>
      </c>
      <c r="CR1804" s="1372" t="s">
        <v>5767</v>
      </c>
      <c r="CS1804" s="1372" t="s">
        <v>4997</v>
      </c>
      <c r="CT1804" s="1372" t="s">
        <v>5749</v>
      </c>
      <c r="CU1804" s="1372" t="s">
        <v>4999</v>
      </c>
      <c r="CV1804" s="1376" t="s">
        <v>5000</v>
      </c>
    </row>
    <row r="1805" spans="91:100">
      <c r="CM1805" s="1373"/>
      <c r="CN1805" s="1372" t="s">
        <v>5768</v>
      </c>
      <c r="CO1805" s="1372" t="s">
        <v>606</v>
      </c>
      <c r="CP1805" s="1372" t="s">
        <v>2439</v>
      </c>
      <c r="CQ1805" s="1372" t="s">
        <v>5769</v>
      </c>
      <c r="CR1805" s="1372" t="s">
        <v>5769</v>
      </c>
      <c r="CS1805" s="1372" t="s">
        <v>4997</v>
      </c>
      <c r="CT1805" s="1372" t="s">
        <v>5749</v>
      </c>
      <c r="CU1805" s="1372" t="s">
        <v>4999</v>
      </c>
      <c r="CV1805" s="1376" t="s">
        <v>5000</v>
      </c>
    </row>
    <row r="1806" spans="91:100">
      <c r="CM1806" s="1373"/>
      <c r="CN1806" s="1372" t="s">
        <v>5770</v>
      </c>
      <c r="CO1806" s="1372" t="s">
        <v>606</v>
      </c>
      <c r="CP1806" s="1372" t="s">
        <v>2439</v>
      </c>
      <c r="CQ1806" s="1372" t="s">
        <v>5771</v>
      </c>
      <c r="CR1806" s="1372" t="s">
        <v>5772</v>
      </c>
      <c r="CS1806" s="1372" t="s">
        <v>1908</v>
      </c>
      <c r="CT1806" s="1372" t="s">
        <v>2881</v>
      </c>
      <c r="CU1806" s="1372" t="s">
        <v>1910</v>
      </c>
      <c r="CV1806" s="1376" t="s">
        <v>1911</v>
      </c>
    </row>
    <row r="1807" spans="91:100">
      <c r="CM1807" s="1373"/>
      <c r="CN1807" s="1372" t="s">
        <v>5773</v>
      </c>
      <c r="CO1807" s="1372" t="s">
        <v>606</v>
      </c>
      <c r="CP1807" s="1372" t="s">
        <v>2439</v>
      </c>
      <c r="CQ1807" s="1372" t="s">
        <v>2452</v>
      </c>
      <c r="CR1807" s="1372" t="s">
        <v>2452</v>
      </c>
      <c r="CS1807" s="1372" t="s">
        <v>1908</v>
      </c>
      <c r="CT1807" s="1372" t="s">
        <v>2881</v>
      </c>
      <c r="CU1807" s="1372" t="s">
        <v>1910</v>
      </c>
      <c r="CV1807" s="1376" t="s">
        <v>1911</v>
      </c>
    </row>
    <row r="1808" spans="91:100">
      <c r="CM1808" s="1373"/>
      <c r="CN1808" s="1372" t="s">
        <v>5774</v>
      </c>
      <c r="CO1808" s="1372" t="s">
        <v>606</v>
      </c>
      <c r="CP1808" s="1372" t="s">
        <v>2439</v>
      </c>
      <c r="CQ1808" s="1372" t="s">
        <v>2775</v>
      </c>
      <c r="CR1808" s="1372" t="s">
        <v>2776</v>
      </c>
      <c r="CS1808" s="1372" t="s">
        <v>4997</v>
      </c>
      <c r="CT1808" s="1372" t="s">
        <v>5749</v>
      </c>
      <c r="CU1808" s="1372" t="s">
        <v>4999</v>
      </c>
      <c r="CV1808" s="1376" t="s">
        <v>5000</v>
      </c>
    </row>
    <row r="1809" spans="91:100">
      <c r="CM1809" s="1373"/>
      <c r="CN1809" s="1372" t="s">
        <v>5775</v>
      </c>
      <c r="CO1809" s="1372" t="s">
        <v>606</v>
      </c>
      <c r="CP1809" s="1372" t="s">
        <v>2439</v>
      </c>
      <c r="CQ1809" s="1372" t="s">
        <v>2778</v>
      </c>
      <c r="CR1809" s="1372" t="s">
        <v>2779</v>
      </c>
      <c r="CS1809" s="1372" t="s">
        <v>4997</v>
      </c>
      <c r="CT1809" s="1372" t="s">
        <v>5749</v>
      </c>
      <c r="CU1809" s="1372" t="s">
        <v>4999</v>
      </c>
      <c r="CV1809" s="1376" t="s">
        <v>5000</v>
      </c>
    </row>
    <row r="1810" spans="91:100">
      <c r="CM1810" s="1373"/>
      <c r="CN1810" s="1372" t="s">
        <v>5776</v>
      </c>
      <c r="CO1810" s="1372" t="s">
        <v>606</v>
      </c>
      <c r="CP1810" s="1372" t="s">
        <v>2439</v>
      </c>
      <c r="CQ1810" s="1372" t="s">
        <v>2781</v>
      </c>
      <c r="CR1810" s="1372" t="s">
        <v>2782</v>
      </c>
      <c r="CS1810" s="1372" t="s">
        <v>4997</v>
      </c>
      <c r="CT1810" s="1372" t="s">
        <v>5749</v>
      </c>
      <c r="CU1810" s="1372" t="s">
        <v>4999</v>
      </c>
      <c r="CV1810" s="1376" t="s">
        <v>5000</v>
      </c>
    </row>
    <row r="1811" spans="91:100">
      <c r="CM1811" s="1373"/>
      <c r="CN1811" s="1372" t="s">
        <v>5777</v>
      </c>
      <c r="CO1811" s="1372" t="s">
        <v>606</v>
      </c>
      <c r="CP1811" s="1372" t="s">
        <v>2439</v>
      </c>
      <c r="CQ1811" s="1372" t="s">
        <v>5183</v>
      </c>
      <c r="CR1811" s="1372" t="s">
        <v>5184</v>
      </c>
      <c r="CS1811" s="1372" t="s">
        <v>4997</v>
      </c>
      <c r="CT1811" s="1372" t="s">
        <v>5749</v>
      </c>
      <c r="CU1811" s="1372" t="s">
        <v>4999</v>
      </c>
      <c r="CV1811" s="1376" t="s">
        <v>5000</v>
      </c>
    </row>
    <row r="1812" spans="91:100">
      <c r="CM1812" s="1373"/>
      <c r="CN1812" s="1372" t="s">
        <v>5778</v>
      </c>
      <c r="CO1812" s="1372" t="s">
        <v>606</v>
      </c>
      <c r="CP1812" s="1372" t="s">
        <v>2439</v>
      </c>
      <c r="CQ1812" s="1372" t="s">
        <v>5779</v>
      </c>
      <c r="CR1812" s="1372" t="s">
        <v>5780</v>
      </c>
      <c r="CS1812" s="1372" t="s">
        <v>1908</v>
      </c>
      <c r="CT1812" s="1372" t="s">
        <v>2881</v>
      </c>
      <c r="CU1812" s="1372" t="s">
        <v>1910</v>
      </c>
      <c r="CV1812" s="1376" t="s">
        <v>1911</v>
      </c>
    </row>
    <row r="1813" spans="91:100">
      <c r="CM1813" s="1373"/>
      <c r="CN1813" s="1372" t="s">
        <v>5781</v>
      </c>
      <c r="CO1813" s="1372" t="s">
        <v>606</v>
      </c>
      <c r="CP1813" s="1372" t="s">
        <v>2439</v>
      </c>
      <c r="CQ1813" s="1372" t="s">
        <v>5782</v>
      </c>
      <c r="CR1813" s="1372" t="s">
        <v>5783</v>
      </c>
      <c r="CS1813" s="1372" t="s">
        <v>4997</v>
      </c>
      <c r="CT1813" s="1372" t="s">
        <v>5749</v>
      </c>
      <c r="CU1813" s="1372" t="s">
        <v>4999</v>
      </c>
      <c r="CV1813" s="1376" t="s">
        <v>5000</v>
      </c>
    </row>
    <row r="1814" spans="91:100">
      <c r="CM1814" s="1373"/>
      <c r="CN1814" s="1372" t="s">
        <v>5784</v>
      </c>
      <c r="CO1814" s="1372" t="s">
        <v>606</v>
      </c>
      <c r="CP1814" s="1372" t="s">
        <v>2439</v>
      </c>
      <c r="CQ1814" s="1372" t="s">
        <v>5785</v>
      </c>
      <c r="CR1814" s="1372" t="s">
        <v>5786</v>
      </c>
      <c r="CS1814" s="1372" t="s">
        <v>4997</v>
      </c>
      <c r="CT1814" s="1372" t="s">
        <v>5749</v>
      </c>
      <c r="CU1814" s="1372" t="s">
        <v>4999</v>
      </c>
      <c r="CV1814" s="1376" t="s">
        <v>5000</v>
      </c>
    </row>
    <row r="1815" spans="91:100">
      <c r="CM1815" s="1373"/>
      <c r="CN1815" s="1372" t="s">
        <v>5787</v>
      </c>
      <c r="CO1815" s="1372" t="s">
        <v>606</v>
      </c>
      <c r="CP1815" s="1372" t="s">
        <v>2439</v>
      </c>
      <c r="CQ1815" s="1372" t="s">
        <v>2787</v>
      </c>
      <c r="CR1815" s="1372" t="s">
        <v>2788</v>
      </c>
      <c r="CS1815" s="1372" t="s">
        <v>4997</v>
      </c>
      <c r="CT1815" s="1372" t="s">
        <v>5749</v>
      </c>
      <c r="CU1815" s="1372" t="s">
        <v>4999</v>
      </c>
      <c r="CV1815" s="1376" t="s">
        <v>5000</v>
      </c>
    </row>
    <row r="1816" spans="91:100">
      <c r="CM1816" s="1373"/>
      <c r="CN1816" s="1372" t="s">
        <v>5788</v>
      </c>
      <c r="CO1816" s="1372" t="s">
        <v>606</v>
      </c>
      <c r="CP1816" s="1372" t="s">
        <v>2439</v>
      </c>
      <c r="CQ1816" s="1372" t="s">
        <v>2065</v>
      </c>
      <c r="CR1816" s="1372" t="s">
        <v>2065</v>
      </c>
      <c r="CS1816" s="1372" t="s">
        <v>4997</v>
      </c>
      <c r="CT1816" s="1372" t="s">
        <v>5749</v>
      </c>
      <c r="CU1816" s="1372" t="s">
        <v>4999</v>
      </c>
      <c r="CV1816" s="1376" t="s">
        <v>5000</v>
      </c>
    </row>
    <row r="1817" spans="91:100">
      <c r="CM1817" s="1373"/>
      <c r="CN1817" s="1372" t="s">
        <v>5789</v>
      </c>
      <c r="CO1817" s="1372" t="s">
        <v>606</v>
      </c>
      <c r="CP1817" s="1372" t="s">
        <v>2439</v>
      </c>
      <c r="CQ1817" s="1372" t="s">
        <v>5790</v>
      </c>
      <c r="CR1817" s="1372" t="s">
        <v>5791</v>
      </c>
      <c r="CS1817" s="1372" t="s">
        <v>4997</v>
      </c>
      <c r="CT1817" s="1372" t="s">
        <v>5749</v>
      </c>
      <c r="CU1817" s="1372" t="s">
        <v>4999</v>
      </c>
      <c r="CV1817" s="1376" t="s">
        <v>5000</v>
      </c>
    </row>
    <row r="1818" spans="91:100">
      <c r="CM1818" s="1373"/>
      <c r="CN1818" s="1372" t="s">
        <v>5792</v>
      </c>
      <c r="CO1818" s="1372" t="s">
        <v>606</v>
      </c>
      <c r="CP1818" s="1372" t="s">
        <v>2439</v>
      </c>
      <c r="CQ1818" s="1372" t="s">
        <v>5793</v>
      </c>
      <c r="CR1818" s="1372" t="s">
        <v>5793</v>
      </c>
      <c r="CS1818" s="1372" t="s">
        <v>4997</v>
      </c>
      <c r="CT1818" s="1372" t="s">
        <v>5749</v>
      </c>
      <c r="CU1818" s="1372" t="s">
        <v>4999</v>
      </c>
      <c r="CV1818" s="1376" t="s">
        <v>5000</v>
      </c>
    </row>
    <row r="1819" spans="91:100">
      <c r="CM1819" s="1373"/>
      <c r="CN1819" s="1372" t="s">
        <v>5794</v>
      </c>
      <c r="CO1819" s="1372" t="s">
        <v>606</v>
      </c>
      <c r="CP1819" s="1372" t="s">
        <v>2439</v>
      </c>
      <c r="CQ1819" s="1372" t="s">
        <v>5795</v>
      </c>
      <c r="CR1819" s="1372" t="s">
        <v>5795</v>
      </c>
      <c r="CS1819" s="1372" t="s">
        <v>1908</v>
      </c>
      <c r="CT1819" s="1372" t="s">
        <v>2881</v>
      </c>
      <c r="CU1819" s="1372" t="s">
        <v>1910</v>
      </c>
      <c r="CV1819" s="1376" t="s">
        <v>1911</v>
      </c>
    </row>
    <row r="1820" spans="91:100">
      <c r="CM1820" s="1373"/>
      <c r="CN1820" s="1372" t="s">
        <v>5796</v>
      </c>
      <c r="CO1820" s="1372" t="s">
        <v>606</v>
      </c>
      <c r="CP1820" s="1372" t="s">
        <v>2439</v>
      </c>
      <c r="CQ1820" s="1372" t="s">
        <v>5797</v>
      </c>
      <c r="CR1820" s="1372" t="s">
        <v>5798</v>
      </c>
      <c r="CS1820" s="1372" t="s">
        <v>4997</v>
      </c>
      <c r="CT1820" s="1372" t="s">
        <v>5749</v>
      </c>
      <c r="CU1820" s="1372" t="s">
        <v>4999</v>
      </c>
      <c r="CV1820" s="1376" t="s">
        <v>5000</v>
      </c>
    </row>
    <row r="1821" spans="91:100">
      <c r="CM1821" s="1373"/>
      <c r="CN1821" s="1372" t="s">
        <v>5799</v>
      </c>
      <c r="CO1821" s="1372" t="s">
        <v>606</v>
      </c>
      <c r="CP1821" s="1372" t="s">
        <v>2439</v>
      </c>
      <c r="CQ1821" s="1372" t="s">
        <v>5800</v>
      </c>
      <c r="CR1821" s="1372" t="s">
        <v>5800</v>
      </c>
      <c r="CS1821" s="1372" t="s">
        <v>4997</v>
      </c>
      <c r="CT1821" s="1372" t="s">
        <v>5749</v>
      </c>
      <c r="CU1821" s="1372" t="s">
        <v>4999</v>
      </c>
      <c r="CV1821" s="1376" t="s">
        <v>5000</v>
      </c>
    </row>
    <row r="1822" spans="91:100">
      <c r="CM1822" s="1373"/>
      <c r="CN1822" s="1372" t="s">
        <v>5801</v>
      </c>
      <c r="CO1822" s="1372" t="s">
        <v>606</v>
      </c>
      <c r="CP1822" s="1372" t="s">
        <v>2439</v>
      </c>
      <c r="CQ1822" s="1372" t="s">
        <v>2804</v>
      </c>
      <c r="CR1822" s="1372" t="s">
        <v>2804</v>
      </c>
      <c r="CS1822" s="1372" t="s">
        <v>4997</v>
      </c>
      <c r="CT1822" s="1372" t="s">
        <v>5749</v>
      </c>
      <c r="CU1822" s="1372" t="s">
        <v>4999</v>
      </c>
      <c r="CV1822" s="1376" t="s">
        <v>5000</v>
      </c>
    </row>
    <row r="1823" spans="91:100">
      <c r="CM1823" s="1373"/>
      <c r="CN1823" s="1372" t="s">
        <v>5802</v>
      </c>
      <c r="CO1823" s="1372" t="s">
        <v>606</v>
      </c>
      <c r="CP1823" s="1372" t="s">
        <v>2439</v>
      </c>
      <c r="CQ1823" s="1372" t="s">
        <v>5803</v>
      </c>
      <c r="CR1823" s="1372" t="s">
        <v>5804</v>
      </c>
      <c r="CS1823" s="1372" t="s">
        <v>4997</v>
      </c>
      <c r="CT1823" s="1372" t="s">
        <v>5749</v>
      </c>
      <c r="CU1823" s="1372" t="s">
        <v>4999</v>
      </c>
      <c r="CV1823" s="1376" t="s">
        <v>5000</v>
      </c>
    </row>
    <row r="1824" spans="91:100">
      <c r="CM1824" s="1373"/>
      <c r="CN1824" s="1372" t="s">
        <v>5805</v>
      </c>
      <c r="CO1824" s="1372" t="s">
        <v>606</v>
      </c>
      <c r="CP1824" s="1372" t="s">
        <v>2439</v>
      </c>
      <c r="CQ1824" s="1372" t="s">
        <v>5806</v>
      </c>
      <c r="CR1824" s="1372" t="s">
        <v>5806</v>
      </c>
      <c r="CS1824" s="1372" t="s">
        <v>4997</v>
      </c>
      <c r="CT1824" s="1372" t="s">
        <v>5749</v>
      </c>
      <c r="CU1824" s="1372" t="s">
        <v>4999</v>
      </c>
      <c r="CV1824" s="1376" t="s">
        <v>5000</v>
      </c>
    </row>
    <row r="1825" spans="91:100">
      <c r="CM1825" s="1373"/>
      <c r="CN1825" s="1372" t="s">
        <v>5807</v>
      </c>
      <c r="CO1825" s="1372" t="s">
        <v>606</v>
      </c>
      <c r="CP1825" s="1372" t="s">
        <v>2439</v>
      </c>
      <c r="CQ1825" s="1372" t="s">
        <v>5808</v>
      </c>
      <c r="CR1825" s="1372" t="s">
        <v>5808</v>
      </c>
      <c r="CS1825" s="1372" t="s">
        <v>4997</v>
      </c>
      <c r="CT1825" s="1372" t="s">
        <v>5749</v>
      </c>
      <c r="CU1825" s="1372" t="s">
        <v>4999</v>
      </c>
      <c r="CV1825" s="1376" t="s">
        <v>5000</v>
      </c>
    </row>
    <row r="1826" spans="91:100">
      <c r="CM1826" s="1373"/>
      <c r="CN1826" s="1372" t="s">
        <v>5809</v>
      </c>
      <c r="CO1826" s="1372" t="s">
        <v>606</v>
      </c>
      <c r="CP1826" s="1372" t="s">
        <v>2439</v>
      </c>
      <c r="CQ1826" s="1372" t="s">
        <v>5273</v>
      </c>
      <c r="CR1826" s="1372" t="s">
        <v>5273</v>
      </c>
      <c r="CS1826" s="1372" t="s">
        <v>4997</v>
      </c>
      <c r="CT1826" s="1372" t="s">
        <v>5749</v>
      </c>
      <c r="CU1826" s="1372" t="s">
        <v>4999</v>
      </c>
      <c r="CV1826" s="1376" t="s">
        <v>5000</v>
      </c>
    </row>
    <row r="1827" spans="91:100">
      <c r="CM1827" s="1373"/>
      <c r="CN1827" s="1372" t="s">
        <v>5810</v>
      </c>
      <c r="CO1827" s="1372" t="s">
        <v>606</v>
      </c>
      <c r="CP1827" s="1372" t="s">
        <v>2439</v>
      </c>
      <c r="CQ1827" s="1372" t="s">
        <v>2899</v>
      </c>
      <c r="CR1827" s="1372" t="s">
        <v>2899</v>
      </c>
      <c r="CS1827" s="1372" t="s">
        <v>1908</v>
      </c>
      <c r="CT1827" s="1372" t="s">
        <v>2881</v>
      </c>
      <c r="CU1827" s="1372" t="s">
        <v>1910</v>
      </c>
      <c r="CV1827" s="1376" t="s">
        <v>1911</v>
      </c>
    </row>
    <row r="1828" spans="91:100">
      <c r="CM1828" s="1373"/>
      <c r="CN1828" s="1372" t="s">
        <v>5811</v>
      </c>
      <c r="CO1828" s="1372" t="s">
        <v>606</v>
      </c>
      <c r="CP1828" s="1372" t="s">
        <v>2439</v>
      </c>
      <c r="CQ1828" s="1372" t="s">
        <v>5812</v>
      </c>
      <c r="CR1828" s="1372" t="s">
        <v>5812</v>
      </c>
      <c r="CS1828" s="1372" t="s">
        <v>4997</v>
      </c>
      <c r="CT1828" s="1372" t="s">
        <v>5749</v>
      </c>
      <c r="CU1828" s="1372" t="s">
        <v>4999</v>
      </c>
      <c r="CV1828" s="1376" t="s">
        <v>5000</v>
      </c>
    </row>
    <row r="1829" spans="91:100">
      <c r="CM1829" s="1373"/>
      <c r="CN1829" s="1372" t="s">
        <v>5813</v>
      </c>
      <c r="CO1829" s="1372" t="s">
        <v>606</v>
      </c>
      <c r="CP1829" s="1372" t="s">
        <v>2439</v>
      </c>
      <c r="CQ1829" s="1372" t="s">
        <v>5814</v>
      </c>
      <c r="CR1829" s="1372" t="s">
        <v>5814</v>
      </c>
      <c r="CS1829" s="1372" t="s">
        <v>4997</v>
      </c>
      <c r="CT1829" s="1372" t="s">
        <v>5749</v>
      </c>
      <c r="CU1829" s="1372" t="s">
        <v>4999</v>
      </c>
      <c r="CV1829" s="1376" t="s">
        <v>5000</v>
      </c>
    </row>
    <row r="1830" spans="91:100">
      <c r="CM1830" s="1373"/>
      <c r="CN1830" s="1372" t="s">
        <v>5815</v>
      </c>
      <c r="CO1830" s="1372" t="s">
        <v>606</v>
      </c>
      <c r="CP1830" s="1372" t="s">
        <v>2439</v>
      </c>
      <c r="CQ1830" s="1372" t="s">
        <v>5816</v>
      </c>
      <c r="CR1830" s="1372" t="s">
        <v>5816</v>
      </c>
      <c r="CS1830" s="1372" t="s">
        <v>1908</v>
      </c>
      <c r="CT1830" s="1372" t="s">
        <v>2881</v>
      </c>
      <c r="CU1830" s="1372" t="s">
        <v>1910</v>
      </c>
      <c r="CV1830" s="1376" t="s">
        <v>1911</v>
      </c>
    </row>
    <row r="1831" spans="91:100">
      <c r="CM1831" s="1373"/>
      <c r="CN1831" s="1372" t="s">
        <v>5817</v>
      </c>
      <c r="CO1831" s="1372" t="s">
        <v>606</v>
      </c>
      <c r="CP1831" s="1372" t="s">
        <v>2439</v>
      </c>
      <c r="CQ1831" s="1372" t="s">
        <v>5818</v>
      </c>
      <c r="CR1831" s="1372" t="s">
        <v>5818</v>
      </c>
      <c r="CS1831" s="1372" t="s">
        <v>4997</v>
      </c>
      <c r="CT1831" s="1372" t="s">
        <v>5749</v>
      </c>
      <c r="CU1831" s="1372" t="s">
        <v>4999</v>
      </c>
      <c r="CV1831" s="1376" t="s">
        <v>5000</v>
      </c>
    </row>
    <row r="1832" spans="91:100">
      <c r="CM1832" s="1373"/>
      <c r="CN1832" s="1372" t="s">
        <v>5819</v>
      </c>
      <c r="CO1832" s="1372" t="s">
        <v>606</v>
      </c>
      <c r="CP1832" s="1372" t="s">
        <v>2439</v>
      </c>
      <c r="CQ1832" s="1372" t="s">
        <v>5820</v>
      </c>
      <c r="CR1832" s="1372" t="s">
        <v>5820</v>
      </c>
      <c r="CS1832" s="1372" t="s">
        <v>4997</v>
      </c>
      <c r="CT1832" s="1372" t="s">
        <v>5749</v>
      </c>
      <c r="CU1832" s="1372" t="s">
        <v>4999</v>
      </c>
      <c r="CV1832" s="1376" t="s">
        <v>5000</v>
      </c>
    </row>
    <row r="1833" spans="91:100">
      <c r="CM1833" s="1373"/>
      <c r="CN1833" s="1372" t="s">
        <v>5821</v>
      </c>
      <c r="CO1833" s="1372" t="s">
        <v>606</v>
      </c>
      <c r="CP1833" s="1372" t="s">
        <v>2439</v>
      </c>
      <c r="CQ1833" s="1372" t="s">
        <v>5822</v>
      </c>
      <c r="CR1833" s="1372" t="s">
        <v>5822</v>
      </c>
      <c r="CS1833" s="1372" t="s">
        <v>1908</v>
      </c>
      <c r="CT1833" s="1372" t="s">
        <v>2881</v>
      </c>
      <c r="CU1833" s="1372" t="s">
        <v>1910</v>
      </c>
      <c r="CV1833" s="1376" t="s">
        <v>1911</v>
      </c>
    </row>
    <row r="1834" spans="91:100">
      <c r="CM1834" s="1373"/>
      <c r="CN1834" s="1372" t="s">
        <v>5823</v>
      </c>
      <c r="CO1834" s="1372" t="s">
        <v>606</v>
      </c>
      <c r="CP1834" s="1372" t="s">
        <v>2439</v>
      </c>
      <c r="CQ1834" s="1372" t="s">
        <v>5824</v>
      </c>
      <c r="CR1834" s="1372" t="s">
        <v>5825</v>
      </c>
      <c r="CS1834" s="1372" t="s">
        <v>4997</v>
      </c>
      <c r="CT1834" s="1372" t="s">
        <v>5749</v>
      </c>
      <c r="CU1834" s="1372" t="s">
        <v>4999</v>
      </c>
      <c r="CV1834" s="1376" t="s">
        <v>5000</v>
      </c>
    </row>
    <row r="1835" spans="91:100">
      <c r="CM1835" s="1373"/>
      <c r="CN1835" s="1372" t="s">
        <v>5826</v>
      </c>
      <c r="CO1835" s="1372" t="s">
        <v>606</v>
      </c>
      <c r="CP1835" s="1372" t="s">
        <v>2439</v>
      </c>
      <c r="CQ1835" s="1372" t="s">
        <v>4983</v>
      </c>
      <c r="CR1835" s="1372" t="s">
        <v>4983</v>
      </c>
      <c r="CS1835" s="1372" t="s">
        <v>1908</v>
      </c>
      <c r="CT1835" s="1372" t="s">
        <v>2881</v>
      </c>
      <c r="CU1835" s="1372" t="s">
        <v>1910</v>
      </c>
      <c r="CV1835" s="1376" t="s">
        <v>1911</v>
      </c>
    </row>
    <row r="1836" spans="91:100">
      <c r="CM1836" s="1373"/>
      <c r="CN1836" s="1372" t="s">
        <v>5827</v>
      </c>
      <c r="CO1836" s="1372" t="s">
        <v>606</v>
      </c>
      <c r="CP1836" s="1372" t="s">
        <v>2439</v>
      </c>
      <c r="CQ1836" s="1372" t="s">
        <v>2901</v>
      </c>
      <c r="CR1836" s="1372" t="s">
        <v>2901</v>
      </c>
      <c r="CS1836" s="1372" t="s">
        <v>1908</v>
      </c>
      <c r="CT1836" s="1372" t="s">
        <v>2881</v>
      </c>
      <c r="CU1836" s="1372" t="s">
        <v>1910</v>
      </c>
      <c r="CV1836" s="1376" t="s">
        <v>1911</v>
      </c>
    </row>
    <row r="1837" spans="91:100">
      <c r="CM1837" s="1373"/>
      <c r="CN1837" s="1372" t="s">
        <v>5828</v>
      </c>
      <c r="CO1837" s="1372" t="s">
        <v>606</v>
      </c>
      <c r="CP1837" s="1372" t="s">
        <v>2439</v>
      </c>
      <c r="CQ1837" s="1372" t="s">
        <v>5829</v>
      </c>
      <c r="CR1837" s="1372" t="s">
        <v>5829</v>
      </c>
      <c r="CS1837" s="1372" t="s">
        <v>4997</v>
      </c>
      <c r="CT1837" s="1372" t="s">
        <v>5749</v>
      </c>
      <c r="CU1837" s="1372" t="s">
        <v>4999</v>
      </c>
      <c r="CV1837" s="1376" t="s">
        <v>5000</v>
      </c>
    </row>
    <row r="1838" spans="91:100">
      <c r="CM1838" s="1373"/>
      <c r="CN1838" s="1372" t="s">
        <v>5830</v>
      </c>
      <c r="CO1838" s="1372" t="s">
        <v>606</v>
      </c>
      <c r="CP1838" s="1372" t="s">
        <v>2439</v>
      </c>
      <c r="CQ1838" s="1372" t="s">
        <v>5831</v>
      </c>
      <c r="CR1838" s="1372" t="s">
        <v>5831</v>
      </c>
      <c r="CS1838" s="1372" t="s">
        <v>4997</v>
      </c>
      <c r="CT1838" s="1372" t="s">
        <v>5749</v>
      </c>
      <c r="CU1838" s="1372" t="s">
        <v>4999</v>
      </c>
      <c r="CV1838" s="1376" t="s">
        <v>5000</v>
      </c>
    </row>
    <row r="1839" spans="91:100">
      <c r="CM1839" s="1373"/>
      <c r="CN1839" s="1372" t="s">
        <v>5832</v>
      </c>
      <c r="CO1839" s="1372" t="s">
        <v>606</v>
      </c>
      <c r="CP1839" s="1372" t="s">
        <v>2439</v>
      </c>
      <c r="CQ1839" s="1372" t="s">
        <v>5833</v>
      </c>
      <c r="CR1839" s="1372" t="s">
        <v>5833</v>
      </c>
      <c r="CS1839" s="1372" t="s">
        <v>1908</v>
      </c>
      <c r="CT1839" s="1372" t="s">
        <v>2881</v>
      </c>
      <c r="CU1839" s="1372" t="s">
        <v>1910</v>
      </c>
      <c r="CV1839" s="1376" t="s">
        <v>1911</v>
      </c>
    </row>
    <row r="1840" spans="91:100">
      <c r="CM1840" s="1373"/>
      <c r="CN1840" s="1372" t="s">
        <v>5834</v>
      </c>
      <c r="CO1840" s="1372" t="s">
        <v>606</v>
      </c>
      <c r="CP1840" s="1372" t="s">
        <v>2439</v>
      </c>
      <c r="CQ1840" s="1372" t="s">
        <v>5835</v>
      </c>
      <c r="CR1840" s="1372" t="s">
        <v>5835</v>
      </c>
      <c r="CS1840" s="1372" t="s">
        <v>1908</v>
      </c>
      <c r="CT1840" s="1372" t="s">
        <v>2881</v>
      </c>
      <c r="CU1840" s="1372" t="s">
        <v>1910</v>
      </c>
      <c r="CV1840" s="1376" t="s">
        <v>1911</v>
      </c>
    </row>
    <row r="1841" spans="91:100">
      <c r="CM1841" s="1373"/>
      <c r="CN1841" s="1372" t="s">
        <v>5836</v>
      </c>
      <c r="CO1841" s="1372" t="s">
        <v>606</v>
      </c>
      <c r="CP1841" s="1372" t="s">
        <v>2439</v>
      </c>
      <c r="CQ1841" s="1372" t="s">
        <v>5837</v>
      </c>
      <c r="CR1841" s="1372" t="s">
        <v>5838</v>
      </c>
      <c r="CS1841" s="1372" t="s">
        <v>4997</v>
      </c>
      <c r="CT1841" s="1372" t="s">
        <v>5749</v>
      </c>
      <c r="CU1841" s="1372" t="s">
        <v>4999</v>
      </c>
      <c r="CV1841" s="1376" t="s">
        <v>5000</v>
      </c>
    </row>
    <row r="1842" spans="91:100">
      <c r="CM1842" s="1373"/>
      <c r="CN1842" s="1372" t="s">
        <v>5839</v>
      </c>
      <c r="CO1842" s="1372" t="s">
        <v>606</v>
      </c>
      <c r="CP1842" s="1372" t="s">
        <v>2439</v>
      </c>
      <c r="CQ1842" s="1372" t="s">
        <v>5840</v>
      </c>
      <c r="CR1842" s="1372" t="s">
        <v>5840</v>
      </c>
      <c r="CS1842" s="1372" t="s">
        <v>1980</v>
      </c>
      <c r="CT1842" s="1372" t="s">
        <v>2446</v>
      </c>
      <c r="CU1842" s="1372" t="s">
        <v>1910</v>
      </c>
      <c r="CV1842" s="1376" t="s">
        <v>1982</v>
      </c>
    </row>
    <row r="1843" spans="91:100">
      <c r="CM1843" s="1373"/>
      <c r="CN1843" s="1372" t="s">
        <v>5841</v>
      </c>
      <c r="CO1843" s="1372" t="s">
        <v>606</v>
      </c>
      <c r="CP1843" s="1372" t="s">
        <v>2439</v>
      </c>
      <c r="CQ1843" s="1372" t="s">
        <v>5842</v>
      </c>
      <c r="CR1843" s="1372" t="s">
        <v>5843</v>
      </c>
      <c r="CS1843" s="1372" t="s">
        <v>1908</v>
      </c>
      <c r="CT1843" s="1372" t="s">
        <v>2881</v>
      </c>
      <c r="CU1843" s="1372" t="s">
        <v>1910</v>
      </c>
      <c r="CV1843" s="1376" t="s">
        <v>1911</v>
      </c>
    </row>
    <row r="1844" spans="91:100">
      <c r="CM1844" s="1373"/>
      <c r="CN1844" s="1372" t="s">
        <v>5844</v>
      </c>
      <c r="CO1844" s="1372" t="s">
        <v>606</v>
      </c>
      <c r="CP1844" s="1372" t="s">
        <v>2439</v>
      </c>
      <c r="CQ1844" s="1372" t="s">
        <v>5845</v>
      </c>
      <c r="CR1844" s="1372" t="s">
        <v>5845</v>
      </c>
      <c r="CS1844" s="1372" t="s">
        <v>4997</v>
      </c>
      <c r="CT1844" s="1372" t="s">
        <v>5749</v>
      </c>
      <c r="CU1844" s="1372" t="s">
        <v>4999</v>
      </c>
      <c r="CV1844" s="1376" t="s">
        <v>5000</v>
      </c>
    </row>
    <row r="1845" spans="91:100">
      <c r="CM1845" s="1373"/>
      <c r="CN1845" s="1372" t="s">
        <v>5846</v>
      </c>
      <c r="CO1845" s="1372" t="s">
        <v>606</v>
      </c>
      <c r="CP1845" s="1372" t="s">
        <v>2439</v>
      </c>
      <c r="CQ1845" s="1372" t="s">
        <v>5847</v>
      </c>
      <c r="CR1845" s="1372" t="s">
        <v>5847</v>
      </c>
      <c r="CS1845" s="1372" t="s">
        <v>4997</v>
      </c>
      <c r="CT1845" s="1372" t="s">
        <v>5749</v>
      </c>
      <c r="CU1845" s="1372" t="s">
        <v>4999</v>
      </c>
      <c r="CV1845" s="1376" t="s">
        <v>5000</v>
      </c>
    </row>
    <row r="1846" spans="91:100">
      <c r="CM1846" s="1373"/>
      <c r="CN1846" s="1372" t="s">
        <v>5848</v>
      </c>
      <c r="CO1846" s="1372" t="s">
        <v>606</v>
      </c>
      <c r="CP1846" s="1372" t="s">
        <v>2439</v>
      </c>
      <c r="CQ1846" s="1372" t="s">
        <v>5849</v>
      </c>
      <c r="CR1846" s="1372" t="s">
        <v>5850</v>
      </c>
      <c r="CS1846" s="1372" t="s">
        <v>1908</v>
      </c>
      <c r="CT1846" s="1372" t="s">
        <v>2881</v>
      </c>
      <c r="CU1846" s="1372" t="s">
        <v>1910</v>
      </c>
      <c r="CV1846" s="1376" t="s">
        <v>1911</v>
      </c>
    </row>
    <row r="1847" spans="91:100">
      <c r="CM1847" s="1373"/>
      <c r="CN1847" s="1372" t="s">
        <v>5851</v>
      </c>
      <c r="CO1847" s="1372" t="s">
        <v>606</v>
      </c>
      <c r="CP1847" s="1372" t="s">
        <v>2439</v>
      </c>
      <c r="CQ1847" s="1372" t="s">
        <v>5852</v>
      </c>
      <c r="CR1847" s="1372" t="s">
        <v>5853</v>
      </c>
      <c r="CS1847" s="1372" t="s">
        <v>1908</v>
      </c>
      <c r="CT1847" s="1372" t="s">
        <v>2881</v>
      </c>
      <c r="CU1847" s="1372" t="s">
        <v>1910</v>
      </c>
      <c r="CV1847" s="1376" t="s">
        <v>1911</v>
      </c>
    </row>
    <row r="1848" spans="91:100">
      <c r="CM1848" s="1373"/>
      <c r="CN1848" s="1372" t="s">
        <v>5854</v>
      </c>
      <c r="CO1848" s="1372" t="s">
        <v>606</v>
      </c>
      <c r="CP1848" s="1372" t="s">
        <v>2439</v>
      </c>
      <c r="CQ1848" s="1372" t="s">
        <v>5855</v>
      </c>
      <c r="CR1848" s="1372" t="s">
        <v>5856</v>
      </c>
      <c r="CS1848" s="1372" t="s">
        <v>4997</v>
      </c>
      <c r="CT1848" s="1372" t="s">
        <v>5749</v>
      </c>
      <c r="CU1848" s="1372" t="s">
        <v>4999</v>
      </c>
      <c r="CV1848" s="1376" t="s">
        <v>5000</v>
      </c>
    </row>
    <row r="1849" spans="91:100">
      <c r="CM1849" s="1373"/>
      <c r="CN1849" s="1372" t="s">
        <v>5857</v>
      </c>
      <c r="CO1849" s="1372" t="s">
        <v>606</v>
      </c>
      <c r="CP1849" s="1372" t="s">
        <v>2439</v>
      </c>
      <c r="CQ1849" s="1372" t="s">
        <v>2462</v>
      </c>
      <c r="CR1849" s="1372" t="s">
        <v>2462</v>
      </c>
      <c r="CS1849" s="1372" t="s">
        <v>1908</v>
      </c>
      <c r="CT1849" s="1372" t="s">
        <v>2881</v>
      </c>
      <c r="CU1849" s="1372" t="s">
        <v>1910</v>
      </c>
      <c r="CV1849" s="1376" t="s">
        <v>1911</v>
      </c>
    </row>
    <row r="1850" spans="91:100">
      <c r="CM1850" s="1373"/>
      <c r="CN1850" s="1372" t="s">
        <v>5858</v>
      </c>
      <c r="CO1850" s="1372" t="s">
        <v>606</v>
      </c>
      <c r="CP1850" s="1372" t="s">
        <v>2439</v>
      </c>
      <c r="CQ1850" s="1372" t="s">
        <v>2293</v>
      </c>
      <c r="CR1850" s="1372" t="s">
        <v>2293</v>
      </c>
      <c r="CS1850" s="1372" t="s">
        <v>4997</v>
      </c>
      <c r="CT1850" s="1372" t="s">
        <v>5749</v>
      </c>
      <c r="CU1850" s="1372" t="s">
        <v>4999</v>
      </c>
      <c r="CV1850" s="1376" t="s">
        <v>5000</v>
      </c>
    </row>
    <row r="1851" spans="91:100">
      <c r="CM1851" s="1373"/>
      <c r="CN1851" s="1372" t="s">
        <v>5859</v>
      </c>
      <c r="CO1851" s="1372" t="s">
        <v>606</v>
      </c>
      <c r="CP1851" s="1372" t="s">
        <v>2439</v>
      </c>
      <c r="CQ1851" s="1372" t="s">
        <v>5860</v>
      </c>
      <c r="CR1851" s="1372" t="s">
        <v>5860</v>
      </c>
      <c r="CS1851" s="1372" t="s">
        <v>4997</v>
      </c>
      <c r="CT1851" s="1372" t="s">
        <v>5749</v>
      </c>
      <c r="CU1851" s="1372" t="s">
        <v>4999</v>
      </c>
      <c r="CV1851" s="1376" t="s">
        <v>5000</v>
      </c>
    </row>
    <row r="1852" spans="91:100">
      <c r="CM1852" s="1373"/>
      <c r="CN1852" s="1372" t="s">
        <v>5861</v>
      </c>
      <c r="CO1852" s="1372" t="s">
        <v>606</v>
      </c>
      <c r="CP1852" s="1372" t="s">
        <v>2439</v>
      </c>
      <c r="CQ1852" s="1372" t="s">
        <v>5862</v>
      </c>
      <c r="CR1852" s="1372" t="s">
        <v>5863</v>
      </c>
      <c r="CS1852" s="1372" t="s">
        <v>4997</v>
      </c>
      <c r="CT1852" s="1372" t="s">
        <v>5749</v>
      </c>
      <c r="CU1852" s="1372" t="s">
        <v>4999</v>
      </c>
      <c r="CV1852" s="1376" t="s">
        <v>5000</v>
      </c>
    </row>
    <row r="1853" spans="91:100">
      <c r="CM1853" s="1373"/>
      <c r="CN1853" s="1372" t="s">
        <v>5864</v>
      </c>
      <c r="CO1853" s="1372" t="s">
        <v>606</v>
      </c>
      <c r="CP1853" s="1372" t="s">
        <v>2439</v>
      </c>
      <c r="CQ1853" s="1372" t="s">
        <v>5865</v>
      </c>
      <c r="CR1853" s="1372" t="s">
        <v>5865</v>
      </c>
      <c r="CS1853" s="1372" t="s">
        <v>4997</v>
      </c>
      <c r="CT1853" s="1372" t="s">
        <v>5749</v>
      </c>
      <c r="CU1853" s="1372" t="s">
        <v>4999</v>
      </c>
      <c r="CV1853" s="1376" t="s">
        <v>5000</v>
      </c>
    </row>
    <row r="1854" spans="91:100">
      <c r="CM1854" s="1373"/>
      <c r="CN1854" s="1372" t="s">
        <v>5866</v>
      </c>
      <c r="CO1854" s="1372" t="s">
        <v>606</v>
      </c>
      <c r="CP1854" s="1372" t="s">
        <v>2439</v>
      </c>
      <c r="CQ1854" s="1372" t="s">
        <v>2464</v>
      </c>
      <c r="CR1854" s="1372" t="s">
        <v>2465</v>
      </c>
      <c r="CS1854" s="1372" t="s">
        <v>1980</v>
      </c>
      <c r="CT1854" s="1372" t="s">
        <v>2446</v>
      </c>
      <c r="CU1854" s="1372" t="s">
        <v>1910</v>
      </c>
      <c r="CV1854" s="1376" t="s">
        <v>1982</v>
      </c>
    </row>
    <row r="1855" spans="91:100">
      <c r="CM1855" s="1373"/>
      <c r="CN1855" s="1372" t="s">
        <v>5867</v>
      </c>
      <c r="CO1855" s="1372" t="s">
        <v>606</v>
      </c>
      <c r="CP1855" s="1372" t="s">
        <v>2439</v>
      </c>
      <c r="CQ1855" s="1372" t="s">
        <v>5868</v>
      </c>
      <c r="CR1855" s="1372" t="s">
        <v>5868</v>
      </c>
      <c r="CS1855" s="1372" t="s">
        <v>1908</v>
      </c>
      <c r="CT1855" s="1372" t="s">
        <v>2881</v>
      </c>
      <c r="CU1855" s="1372" t="s">
        <v>1910</v>
      </c>
      <c r="CV1855" s="1376" t="s">
        <v>1911</v>
      </c>
    </row>
    <row r="1856" spans="91:100">
      <c r="CM1856" s="1373"/>
      <c r="CN1856" s="1372" t="s">
        <v>5869</v>
      </c>
      <c r="CO1856" s="1372" t="s">
        <v>606</v>
      </c>
      <c r="CP1856" s="1372" t="s">
        <v>2439</v>
      </c>
      <c r="CQ1856" s="1372" t="s">
        <v>5870</v>
      </c>
      <c r="CR1856" s="1372" t="s">
        <v>5870</v>
      </c>
      <c r="CS1856" s="1372" t="s">
        <v>4997</v>
      </c>
      <c r="CT1856" s="1372" t="s">
        <v>5749</v>
      </c>
      <c r="CU1856" s="1372" t="s">
        <v>4999</v>
      </c>
      <c r="CV1856" s="1376" t="s">
        <v>5000</v>
      </c>
    </row>
    <row r="1857" spans="91:100">
      <c r="CM1857" s="1373"/>
      <c r="CN1857" s="1372" t="s">
        <v>5871</v>
      </c>
      <c r="CO1857" s="1372" t="s">
        <v>606</v>
      </c>
      <c r="CP1857" s="1372" t="s">
        <v>2439</v>
      </c>
      <c r="CQ1857" s="1372" t="s">
        <v>5872</v>
      </c>
      <c r="CR1857" s="1372" t="s">
        <v>5872</v>
      </c>
      <c r="CS1857" s="1372" t="s">
        <v>1980</v>
      </c>
      <c r="CT1857" s="1372" t="s">
        <v>2446</v>
      </c>
      <c r="CU1857" s="1372" t="s">
        <v>1910</v>
      </c>
      <c r="CV1857" s="1376" t="s">
        <v>1982</v>
      </c>
    </row>
    <row r="1858" spans="91:100">
      <c r="CM1858" s="1373"/>
      <c r="CN1858" s="1372" t="s">
        <v>5873</v>
      </c>
      <c r="CO1858" s="1372" t="s">
        <v>606</v>
      </c>
      <c r="CP1858" s="1372" t="s">
        <v>2439</v>
      </c>
      <c r="CQ1858" s="1372" t="s">
        <v>5874</v>
      </c>
      <c r="CR1858" s="1372" t="s">
        <v>5875</v>
      </c>
      <c r="CS1858" s="1372" t="s">
        <v>4997</v>
      </c>
      <c r="CT1858" s="1372" t="s">
        <v>5749</v>
      </c>
      <c r="CU1858" s="1372" t="s">
        <v>4999</v>
      </c>
      <c r="CV1858" s="1376" t="s">
        <v>5000</v>
      </c>
    </row>
    <row r="1859" spans="91:100">
      <c r="CM1859" s="1373"/>
      <c r="CN1859" s="1372" t="s">
        <v>5876</v>
      </c>
      <c r="CO1859" s="1372" t="s">
        <v>606</v>
      </c>
      <c r="CP1859" s="1372" t="s">
        <v>2439</v>
      </c>
      <c r="CQ1859" s="1372" t="s">
        <v>2474</v>
      </c>
      <c r="CR1859" s="1372" t="s">
        <v>2474</v>
      </c>
      <c r="CS1859" s="1372" t="s">
        <v>1908</v>
      </c>
      <c r="CT1859" s="1372" t="s">
        <v>2881</v>
      </c>
      <c r="CU1859" s="1372" t="s">
        <v>1910</v>
      </c>
      <c r="CV1859" s="1376" t="s">
        <v>1911</v>
      </c>
    </row>
    <row r="1860" spans="91:100">
      <c r="CM1860" s="1373"/>
      <c r="CN1860" s="1372" t="s">
        <v>5877</v>
      </c>
      <c r="CO1860" s="1372" t="s">
        <v>606</v>
      </c>
      <c r="CP1860" s="1372" t="s">
        <v>2439</v>
      </c>
      <c r="CQ1860" s="1372" t="s">
        <v>5878</v>
      </c>
      <c r="CR1860" s="1372" t="s">
        <v>5878</v>
      </c>
      <c r="CS1860" s="1372" t="s">
        <v>4997</v>
      </c>
      <c r="CT1860" s="1372" t="s">
        <v>5749</v>
      </c>
      <c r="CU1860" s="1372" t="s">
        <v>4999</v>
      </c>
      <c r="CV1860" s="1376" t="s">
        <v>5000</v>
      </c>
    </row>
    <row r="1861" spans="91:100">
      <c r="CM1861" s="1373"/>
      <c r="CN1861" s="1372" t="s">
        <v>5879</v>
      </c>
      <c r="CO1861" s="1372" t="s">
        <v>606</v>
      </c>
      <c r="CP1861" s="1372" t="s">
        <v>2439</v>
      </c>
      <c r="CQ1861" s="1372" t="s">
        <v>5880</v>
      </c>
      <c r="CR1861" s="1372" t="s">
        <v>5880</v>
      </c>
      <c r="CS1861" s="1372" t="s">
        <v>4997</v>
      </c>
      <c r="CT1861" s="1372" t="s">
        <v>5749</v>
      </c>
      <c r="CU1861" s="1372" t="s">
        <v>4999</v>
      </c>
      <c r="CV1861" s="1376" t="s">
        <v>5000</v>
      </c>
    </row>
    <row r="1862" spans="91:100">
      <c r="CM1862" s="1373"/>
      <c r="CN1862" s="1372" t="s">
        <v>5881</v>
      </c>
      <c r="CO1862" s="1372" t="s">
        <v>606</v>
      </c>
      <c r="CP1862" s="1372" t="s">
        <v>2439</v>
      </c>
      <c r="CQ1862" s="1372" t="s">
        <v>5882</v>
      </c>
      <c r="CR1862" s="1372" t="s">
        <v>5882</v>
      </c>
      <c r="CS1862" s="1372" t="s">
        <v>4997</v>
      </c>
      <c r="CT1862" s="1372" t="s">
        <v>5749</v>
      </c>
      <c r="CU1862" s="1372" t="s">
        <v>4999</v>
      </c>
      <c r="CV1862" s="1376" t="s">
        <v>5000</v>
      </c>
    </row>
    <row r="1863" spans="91:100">
      <c r="CM1863" s="1373"/>
      <c r="CN1863" s="1372" t="s">
        <v>5883</v>
      </c>
      <c r="CO1863" s="1372" t="s">
        <v>606</v>
      </c>
      <c r="CP1863" s="1372" t="s">
        <v>2439</v>
      </c>
      <c r="CQ1863" s="1372" t="s">
        <v>2924</v>
      </c>
      <c r="CR1863" s="1372" t="s">
        <v>2924</v>
      </c>
      <c r="CS1863" s="1372" t="s">
        <v>1908</v>
      </c>
      <c r="CT1863" s="1372" t="s">
        <v>2881</v>
      </c>
      <c r="CU1863" s="1372" t="s">
        <v>1910</v>
      </c>
      <c r="CV1863" s="1376" t="s">
        <v>1911</v>
      </c>
    </row>
    <row r="1864" spans="91:100">
      <c r="CM1864" s="1373"/>
      <c r="CN1864" s="1372" t="s">
        <v>5884</v>
      </c>
      <c r="CO1864" s="1372" t="s">
        <v>606</v>
      </c>
      <c r="CP1864" s="1372" t="s">
        <v>2439</v>
      </c>
      <c r="CQ1864" s="1372" t="s">
        <v>5885</v>
      </c>
      <c r="CR1864" s="1372" t="s">
        <v>5885</v>
      </c>
      <c r="CS1864" s="1372" t="s">
        <v>4997</v>
      </c>
      <c r="CT1864" s="1372" t="s">
        <v>5749</v>
      </c>
      <c r="CU1864" s="1372" t="s">
        <v>4999</v>
      </c>
      <c r="CV1864" s="1376" t="s">
        <v>5000</v>
      </c>
    </row>
    <row r="1865" spans="91:100">
      <c r="CM1865" s="1373"/>
      <c r="CN1865" s="1372" t="s">
        <v>5886</v>
      </c>
      <c r="CO1865" s="1372" t="s">
        <v>606</v>
      </c>
      <c r="CP1865" s="1372" t="s">
        <v>2439</v>
      </c>
      <c r="CQ1865" s="1372" t="s">
        <v>5887</v>
      </c>
      <c r="CR1865" s="1372" t="s">
        <v>5887</v>
      </c>
      <c r="CS1865" s="1372" t="s">
        <v>4997</v>
      </c>
      <c r="CT1865" s="1372" t="s">
        <v>5749</v>
      </c>
      <c r="CU1865" s="1372" t="s">
        <v>4999</v>
      </c>
      <c r="CV1865" s="1376" t="s">
        <v>5000</v>
      </c>
    </row>
    <row r="1866" spans="91:100">
      <c r="CM1866" s="1373"/>
      <c r="CN1866" s="1372" t="s">
        <v>5888</v>
      </c>
      <c r="CO1866" s="1372" t="s">
        <v>606</v>
      </c>
      <c r="CP1866" s="1372" t="s">
        <v>2439</v>
      </c>
      <c r="CQ1866" s="1372" t="s">
        <v>4642</v>
      </c>
      <c r="CR1866" s="1372" t="s">
        <v>4642</v>
      </c>
      <c r="CS1866" s="1372" t="s">
        <v>4997</v>
      </c>
      <c r="CT1866" s="1372" t="s">
        <v>5749</v>
      </c>
      <c r="CU1866" s="1372" t="s">
        <v>4999</v>
      </c>
      <c r="CV1866" s="1376" t="s">
        <v>5000</v>
      </c>
    </row>
    <row r="1867" spans="91:100">
      <c r="CM1867" s="1373"/>
      <c r="CN1867" s="1372" t="s">
        <v>5889</v>
      </c>
      <c r="CO1867" s="1372" t="s">
        <v>606</v>
      </c>
      <c r="CP1867" s="1372" t="s">
        <v>2439</v>
      </c>
      <c r="CQ1867" s="1372" t="s">
        <v>2878</v>
      </c>
      <c r="CR1867" s="1372" t="s">
        <v>2878</v>
      </c>
      <c r="CS1867" s="1372" t="s">
        <v>4997</v>
      </c>
      <c r="CT1867" s="1372" t="s">
        <v>5749</v>
      </c>
      <c r="CU1867" s="1372" t="s">
        <v>4999</v>
      </c>
      <c r="CV1867" s="1376" t="s">
        <v>5000</v>
      </c>
    </row>
    <row r="1868" spans="91:100">
      <c r="CM1868" s="1373"/>
      <c r="CN1868" s="1372" t="s">
        <v>5890</v>
      </c>
      <c r="CO1868" s="1372" t="s">
        <v>606</v>
      </c>
      <c r="CP1868" s="1372" t="s">
        <v>2439</v>
      </c>
      <c r="CQ1868" s="1372" t="s">
        <v>5891</v>
      </c>
      <c r="CR1868" s="1372" t="s">
        <v>5891</v>
      </c>
      <c r="CS1868" s="1372" t="s">
        <v>4997</v>
      </c>
      <c r="CT1868" s="1372" t="s">
        <v>5749</v>
      </c>
      <c r="CU1868" s="1372" t="s">
        <v>4999</v>
      </c>
      <c r="CV1868" s="1376" t="s">
        <v>5000</v>
      </c>
    </row>
    <row r="1869" spans="91:100">
      <c r="CM1869" s="1373"/>
      <c r="CN1869" s="1372" t="s">
        <v>5892</v>
      </c>
      <c r="CO1869" s="1372" t="s">
        <v>606</v>
      </c>
      <c r="CP1869" s="1372" t="s">
        <v>2439</v>
      </c>
      <c r="CQ1869" s="1372" t="s">
        <v>5893</v>
      </c>
      <c r="CR1869" s="1372" t="s">
        <v>5894</v>
      </c>
      <c r="CS1869" s="1372" t="s">
        <v>1908</v>
      </c>
      <c r="CT1869" s="1372" t="s">
        <v>2881</v>
      </c>
      <c r="CU1869" s="1372" t="s">
        <v>1910</v>
      </c>
      <c r="CV1869" s="1376" t="s">
        <v>1911</v>
      </c>
    </row>
    <row r="1870" spans="91:100">
      <c r="CM1870" s="1373"/>
      <c r="CN1870" s="1372" t="s">
        <v>5895</v>
      </c>
      <c r="CO1870" s="1372" t="s">
        <v>606</v>
      </c>
      <c r="CP1870" s="1372" t="s">
        <v>2439</v>
      </c>
      <c r="CQ1870" s="1372" t="s">
        <v>2342</v>
      </c>
      <c r="CR1870" s="1372" t="s">
        <v>2342</v>
      </c>
      <c r="CS1870" s="1372" t="s">
        <v>1908</v>
      </c>
      <c r="CT1870" s="1372" t="s">
        <v>2881</v>
      </c>
      <c r="CU1870" s="1372" t="s">
        <v>1910</v>
      </c>
      <c r="CV1870" s="1376" t="s">
        <v>1911</v>
      </c>
    </row>
    <row r="1871" spans="91:100">
      <c r="CM1871" s="1373"/>
      <c r="CN1871" s="1372" t="s">
        <v>5896</v>
      </c>
      <c r="CO1871" s="1372" t="s">
        <v>606</v>
      </c>
      <c r="CP1871" s="1372" t="s">
        <v>2439</v>
      </c>
      <c r="CQ1871" s="1372" t="s">
        <v>5897</v>
      </c>
      <c r="CR1871" s="1372" t="s">
        <v>5897</v>
      </c>
      <c r="CS1871" s="1372" t="s">
        <v>1908</v>
      </c>
      <c r="CT1871" s="1372" t="s">
        <v>2881</v>
      </c>
      <c r="CU1871" s="1372" t="s">
        <v>1910</v>
      </c>
      <c r="CV1871" s="1376" t="s">
        <v>1911</v>
      </c>
    </row>
    <row r="1872" spans="91:100">
      <c r="CM1872" s="1373"/>
      <c r="CN1872" s="1372" t="s">
        <v>5898</v>
      </c>
      <c r="CO1872" s="1372" t="s">
        <v>606</v>
      </c>
      <c r="CP1872" s="1372" t="s">
        <v>2932</v>
      </c>
      <c r="CQ1872" s="1372" t="s">
        <v>2933</v>
      </c>
      <c r="CR1872" s="1372" t="s">
        <v>2933</v>
      </c>
      <c r="CS1872" s="1372" t="s">
        <v>1980</v>
      </c>
      <c r="CT1872" s="1372" t="s">
        <v>2934</v>
      </c>
      <c r="CU1872" s="1372" t="s">
        <v>1910</v>
      </c>
      <c r="CV1872" s="1376" t="s">
        <v>1982</v>
      </c>
    </row>
    <row r="1873" spans="91:100">
      <c r="CM1873" s="1373"/>
      <c r="CN1873" s="1372" t="s">
        <v>5899</v>
      </c>
      <c r="CO1873" s="1372" t="s">
        <v>606</v>
      </c>
      <c r="CP1873" s="1372" t="s">
        <v>2932</v>
      </c>
      <c r="CQ1873" s="1372" t="s">
        <v>2936</v>
      </c>
      <c r="CR1873" s="1372" t="s">
        <v>2937</v>
      </c>
      <c r="CS1873" s="1372" t="s">
        <v>1980</v>
      </c>
      <c r="CT1873" s="1372" t="s">
        <v>2934</v>
      </c>
      <c r="CU1873" s="1372" t="s">
        <v>1910</v>
      </c>
      <c r="CV1873" s="1376" t="s">
        <v>1982</v>
      </c>
    </row>
    <row r="1874" spans="91:100">
      <c r="CM1874" s="1373"/>
      <c r="CN1874" s="1372" t="s">
        <v>5900</v>
      </c>
      <c r="CO1874" s="1372" t="s">
        <v>606</v>
      </c>
      <c r="CP1874" s="1372" t="s">
        <v>2932</v>
      </c>
      <c r="CQ1874" s="1372" t="s">
        <v>2939</v>
      </c>
      <c r="CR1874" s="1372" t="s">
        <v>2940</v>
      </c>
      <c r="CS1874" s="1372" t="s">
        <v>1980</v>
      </c>
      <c r="CT1874" s="1372" t="s">
        <v>2934</v>
      </c>
      <c r="CU1874" s="1372" t="s">
        <v>1910</v>
      </c>
      <c r="CV1874" s="1376" t="s">
        <v>1982</v>
      </c>
    </row>
    <row r="1875" spans="91:100">
      <c r="CM1875" s="1373"/>
      <c r="CN1875" s="1372" t="s">
        <v>5901</v>
      </c>
      <c r="CO1875" s="1372" t="s">
        <v>606</v>
      </c>
      <c r="CP1875" s="1372" t="s">
        <v>2932</v>
      </c>
      <c r="CQ1875" s="1372" t="s">
        <v>2942</v>
      </c>
      <c r="CR1875" s="1372" t="s">
        <v>2943</v>
      </c>
      <c r="CS1875" s="1372" t="s">
        <v>1980</v>
      </c>
      <c r="CT1875" s="1372" t="s">
        <v>2934</v>
      </c>
      <c r="CU1875" s="1372" t="s">
        <v>1910</v>
      </c>
      <c r="CV1875" s="1376" t="s">
        <v>1982</v>
      </c>
    </row>
    <row r="1876" spans="91:100">
      <c r="CM1876" s="1373"/>
      <c r="CN1876" s="1372" t="s">
        <v>5902</v>
      </c>
      <c r="CO1876" s="1372" t="s">
        <v>606</v>
      </c>
      <c r="CP1876" s="1372" t="s">
        <v>2932</v>
      </c>
      <c r="CQ1876" s="1372" t="s">
        <v>2399</v>
      </c>
      <c r="CR1876" s="1372" t="s">
        <v>2400</v>
      </c>
      <c r="CS1876" s="1372" t="s">
        <v>1980</v>
      </c>
      <c r="CT1876" s="1372" t="s">
        <v>2934</v>
      </c>
      <c r="CU1876" s="1372" t="s">
        <v>1910</v>
      </c>
      <c r="CV1876" s="1376" t="s">
        <v>1982</v>
      </c>
    </row>
    <row r="1877" spans="91:100">
      <c r="CM1877" s="1373"/>
      <c r="CN1877" s="1372" t="s">
        <v>5903</v>
      </c>
      <c r="CO1877" s="1372" t="s">
        <v>606</v>
      </c>
      <c r="CP1877" s="1372" t="s">
        <v>2932</v>
      </c>
      <c r="CQ1877" s="1372" t="s">
        <v>2402</v>
      </c>
      <c r="CR1877" s="1372" t="s">
        <v>2403</v>
      </c>
      <c r="CS1877" s="1372" t="s">
        <v>1980</v>
      </c>
      <c r="CT1877" s="1372" t="s">
        <v>2934</v>
      </c>
      <c r="CU1877" s="1372" t="s">
        <v>1910</v>
      </c>
      <c r="CV1877" s="1376" t="s">
        <v>1982</v>
      </c>
    </row>
    <row r="1878" spans="91:100">
      <c r="CM1878" s="1373"/>
      <c r="CN1878" s="1372" t="s">
        <v>5904</v>
      </c>
      <c r="CO1878" s="1372" t="s">
        <v>606</v>
      </c>
      <c r="CP1878" s="1372" t="s">
        <v>2932</v>
      </c>
      <c r="CQ1878" s="1372" t="s">
        <v>2411</v>
      </c>
      <c r="CR1878" s="1372" t="s">
        <v>2412</v>
      </c>
      <c r="CS1878" s="1372" t="s">
        <v>1980</v>
      </c>
      <c r="CT1878" s="1372" t="s">
        <v>2934</v>
      </c>
      <c r="CU1878" s="1372" t="s">
        <v>1910</v>
      </c>
      <c r="CV1878" s="1376" t="s">
        <v>1982</v>
      </c>
    </row>
    <row r="1879" spans="91:100">
      <c r="CM1879" s="1373"/>
      <c r="CN1879" s="1372" t="s">
        <v>5905</v>
      </c>
      <c r="CO1879" s="1372" t="s">
        <v>606</v>
      </c>
      <c r="CP1879" s="1372" t="s">
        <v>2932</v>
      </c>
      <c r="CQ1879" s="1372" t="s">
        <v>2948</v>
      </c>
      <c r="CR1879" s="1372" t="s">
        <v>2948</v>
      </c>
      <c r="CS1879" s="1372" t="s">
        <v>1980</v>
      </c>
      <c r="CT1879" s="1372" t="s">
        <v>2934</v>
      </c>
      <c r="CU1879" s="1372" t="s">
        <v>1910</v>
      </c>
      <c r="CV1879" s="1376" t="s">
        <v>1982</v>
      </c>
    </row>
    <row r="1880" spans="91:100">
      <c r="CM1880" s="1373"/>
      <c r="CN1880" s="1372" t="s">
        <v>5906</v>
      </c>
      <c r="CO1880" s="1372" t="s">
        <v>606</v>
      </c>
      <c r="CP1880" s="1372" t="s">
        <v>2932</v>
      </c>
      <c r="CQ1880" s="1372" t="s">
        <v>2950</v>
      </c>
      <c r="CR1880" s="1372" t="s">
        <v>2950</v>
      </c>
      <c r="CS1880" s="1372" t="s">
        <v>1980</v>
      </c>
      <c r="CT1880" s="1372" t="s">
        <v>2934</v>
      </c>
      <c r="CU1880" s="1372" t="s">
        <v>1910</v>
      </c>
      <c r="CV1880" s="1376" t="s">
        <v>1982</v>
      </c>
    </row>
    <row r="1881" spans="91:100">
      <c r="CM1881" s="1373"/>
      <c r="CN1881" s="1372" t="s">
        <v>5907</v>
      </c>
      <c r="CO1881" s="1372" t="s">
        <v>604</v>
      </c>
      <c r="CP1881" s="1372" t="s">
        <v>1906</v>
      </c>
      <c r="CQ1881" s="1372" t="s">
        <v>712</v>
      </c>
      <c r="CR1881" s="1372" t="s">
        <v>712</v>
      </c>
      <c r="CS1881" s="1372" t="s">
        <v>1980</v>
      </c>
      <c r="CT1881" s="1372" t="s">
        <v>1981</v>
      </c>
      <c r="CU1881" s="1372" t="s">
        <v>1910</v>
      </c>
      <c r="CV1881" s="1376" t="s">
        <v>1982</v>
      </c>
    </row>
    <row r="1882" spans="91:100">
      <c r="CM1882" s="1373"/>
      <c r="CN1882" s="1372" t="s">
        <v>5908</v>
      </c>
      <c r="CO1882" s="1372" t="s">
        <v>604</v>
      </c>
      <c r="CP1882" s="1372" t="s">
        <v>1906</v>
      </c>
      <c r="CQ1882" s="1372" t="s">
        <v>5909</v>
      </c>
      <c r="CR1882" s="1372" t="s">
        <v>5909</v>
      </c>
      <c r="CS1882" s="1372" t="s">
        <v>1980</v>
      </c>
      <c r="CT1882" s="1372" t="s">
        <v>1981</v>
      </c>
      <c r="CU1882" s="1372" t="s">
        <v>1910</v>
      </c>
      <c r="CV1882" s="1376" t="s">
        <v>1982</v>
      </c>
    </row>
    <row r="1883" spans="91:100">
      <c r="CM1883" s="1373"/>
      <c r="CN1883" s="1372" t="s">
        <v>5910</v>
      </c>
      <c r="CO1883" s="1372" t="s">
        <v>604</v>
      </c>
      <c r="CP1883" s="1372" t="s">
        <v>1906</v>
      </c>
      <c r="CQ1883" s="1372" t="s">
        <v>713</v>
      </c>
      <c r="CR1883" s="1372" t="s">
        <v>713</v>
      </c>
      <c r="CS1883" s="1372" t="s">
        <v>1908</v>
      </c>
      <c r="CT1883" s="1372" t="s">
        <v>5911</v>
      </c>
      <c r="CU1883" s="1372" t="s">
        <v>1910</v>
      </c>
      <c r="CV1883" s="1376" t="s">
        <v>1911</v>
      </c>
    </row>
    <row r="1884" spans="91:100">
      <c r="CM1884" s="1373"/>
      <c r="CN1884" s="1372" t="s">
        <v>5912</v>
      </c>
      <c r="CO1884" s="1372" t="s">
        <v>604</v>
      </c>
      <c r="CP1884" s="1372" t="s">
        <v>1906</v>
      </c>
      <c r="CQ1884" s="1372" t="s">
        <v>714</v>
      </c>
      <c r="CR1884" s="1372" t="s">
        <v>714</v>
      </c>
      <c r="CS1884" s="1372" t="s">
        <v>1908</v>
      </c>
      <c r="CT1884" s="1372" t="s">
        <v>5911</v>
      </c>
      <c r="CU1884" s="1372" t="s">
        <v>1910</v>
      </c>
      <c r="CV1884" s="1376" t="s">
        <v>1911</v>
      </c>
    </row>
    <row r="1885" spans="91:100">
      <c r="CM1885" s="1373"/>
      <c r="CN1885" s="1372" t="s">
        <v>5913</v>
      </c>
      <c r="CO1885" s="1372" t="s">
        <v>604</v>
      </c>
      <c r="CP1885" s="1372" t="s">
        <v>1906</v>
      </c>
      <c r="CQ1885" s="1372" t="s">
        <v>5914</v>
      </c>
      <c r="CR1885" s="1372" t="s">
        <v>5914</v>
      </c>
      <c r="CS1885" s="1372" t="s">
        <v>1908</v>
      </c>
      <c r="CT1885" s="1372" t="s">
        <v>5911</v>
      </c>
      <c r="CU1885" s="1372" t="s">
        <v>1910</v>
      </c>
      <c r="CV1885" s="1376" t="s">
        <v>1911</v>
      </c>
    </row>
    <row r="1886" spans="91:100">
      <c r="CM1886" s="1373"/>
      <c r="CN1886" s="1372" t="s">
        <v>5915</v>
      </c>
      <c r="CO1886" s="1372" t="s">
        <v>604</v>
      </c>
      <c r="CP1886" s="1372" t="s">
        <v>1906</v>
      </c>
      <c r="CQ1886" s="1372" t="s">
        <v>5916</v>
      </c>
      <c r="CR1886" s="1372" t="s">
        <v>5916</v>
      </c>
      <c r="CS1886" s="1372" t="s">
        <v>1908</v>
      </c>
      <c r="CT1886" s="1372" t="s">
        <v>5911</v>
      </c>
      <c r="CU1886" s="1372" t="s">
        <v>1910</v>
      </c>
      <c r="CV1886" s="1376" t="s">
        <v>1911</v>
      </c>
    </row>
    <row r="1887" spans="91:100">
      <c r="CM1887" s="1373"/>
      <c r="CN1887" s="1372" t="s">
        <v>5917</v>
      </c>
      <c r="CO1887" s="1372" t="s">
        <v>604</v>
      </c>
      <c r="CP1887" s="1372" t="s">
        <v>1906</v>
      </c>
      <c r="CQ1887" s="1372" t="s">
        <v>715</v>
      </c>
      <c r="CR1887" s="1372" t="s">
        <v>715</v>
      </c>
      <c r="CS1887" s="1372" t="s">
        <v>1980</v>
      </c>
      <c r="CT1887" s="1372" t="s">
        <v>1981</v>
      </c>
      <c r="CU1887" s="1372" t="s">
        <v>1910</v>
      </c>
      <c r="CV1887" s="1376" t="s">
        <v>1982</v>
      </c>
    </row>
    <row r="1888" spans="91:100">
      <c r="CM1888" s="1373"/>
      <c r="CN1888" s="1372" t="s">
        <v>5918</v>
      </c>
      <c r="CO1888" s="1372" t="s">
        <v>604</v>
      </c>
      <c r="CP1888" s="1372" t="s">
        <v>1906</v>
      </c>
      <c r="CQ1888" s="1372" t="s">
        <v>5919</v>
      </c>
      <c r="CR1888" s="1372" t="s">
        <v>5919</v>
      </c>
      <c r="CS1888" s="1372" t="s">
        <v>1980</v>
      </c>
      <c r="CT1888" s="1372" t="s">
        <v>1981</v>
      </c>
      <c r="CU1888" s="1372" t="s">
        <v>1910</v>
      </c>
      <c r="CV1888" s="1376" t="s">
        <v>1982</v>
      </c>
    </row>
    <row r="1889" spans="91:100">
      <c r="CM1889" s="1373"/>
      <c r="CN1889" s="1372" t="s">
        <v>5920</v>
      </c>
      <c r="CO1889" s="1372" t="s">
        <v>604</v>
      </c>
      <c r="CP1889" s="1372" t="s">
        <v>1906</v>
      </c>
      <c r="CQ1889" s="1372" t="s">
        <v>716</v>
      </c>
      <c r="CR1889" s="1372" t="s">
        <v>716</v>
      </c>
      <c r="CS1889" s="1372" t="s">
        <v>1908</v>
      </c>
      <c r="CT1889" s="1372" t="s">
        <v>5911</v>
      </c>
      <c r="CU1889" s="1372" t="s">
        <v>1910</v>
      </c>
      <c r="CV1889" s="1376" t="s">
        <v>1911</v>
      </c>
    </row>
    <row r="1890" spans="91:100">
      <c r="CM1890" s="1373"/>
      <c r="CN1890" s="1372" t="s">
        <v>5921</v>
      </c>
      <c r="CO1890" s="1372" t="s">
        <v>604</v>
      </c>
      <c r="CP1890" s="1372" t="s">
        <v>1906</v>
      </c>
      <c r="CQ1890" s="1372" t="s">
        <v>5922</v>
      </c>
      <c r="CR1890" s="1372" t="s">
        <v>5922</v>
      </c>
      <c r="CS1890" s="1372" t="s">
        <v>1908</v>
      </c>
      <c r="CT1890" s="1372" t="s">
        <v>5911</v>
      </c>
      <c r="CU1890" s="1372" t="s">
        <v>1910</v>
      </c>
      <c r="CV1890" s="1376" t="s">
        <v>1911</v>
      </c>
    </row>
    <row r="1891" spans="91:100">
      <c r="CM1891" s="1373"/>
      <c r="CN1891" s="1372" t="s">
        <v>5923</v>
      </c>
      <c r="CO1891" s="1372" t="s">
        <v>604</v>
      </c>
      <c r="CP1891" s="1372" t="s">
        <v>1906</v>
      </c>
      <c r="CQ1891" s="1372" t="s">
        <v>717</v>
      </c>
      <c r="CR1891" s="1372" t="s">
        <v>717</v>
      </c>
      <c r="CS1891" s="1372" t="s">
        <v>1980</v>
      </c>
      <c r="CT1891" s="1372" t="s">
        <v>1981</v>
      </c>
      <c r="CU1891" s="1372" t="s">
        <v>1910</v>
      </c>
      <c r="CV1891" s="1376" t="s">
        <v>1982</v>
      </c>
    </row>
    <row r="1892" spans="91:100">
      <c r="CM1892" s="1373"/>
      <c r="CN1892" s="1372" t="s">
        <v>5924</v>
      </c>
      <c r="CO1892" s="1372" t="s">
        <v>604</v>
      </c>
      <c r="CP1892" s="1372" t="s">
        <v>1906</v>
      </c>
      <c r="CQ1892" s="1372" t="s">
        <v>5925</v>
      </c>
      <c r="CR1892" s="1372" t="s">
        <v>5925</v>
      </c>
      <c r="CS1892" s="1372" t="s">
        <v>1980</v>
      </c>
      <c r="CT1892" s="1372" t="s">
        <v>1981</v>
      </c>
      <c r="CU1892" s="1372" t="s">
        <v>1910</v>
      </c>
      <c r="CV1892" s="1376" t="s">
        <v>1982</v>
      </c>
    </row>
    <row r="1893" spans="91:100">
      <c r="CM1893" s="1373"/>
      <c r="CN1893" s="1372" t="s">
        <v>5926</v>
      </c>
      <c r="CO1893" s="1372" t="s">
        <v>604</v>
      </c>
      <c r="CP1893" s="1372" t="s">
        <v>1906</v>
      </c>
      <c r="CQ1893" s="1372" t="s">
        <v>5927</v>
      </c>
      <c r="CR1893" s="1372" t="s">
        <v>5927</v>
      </c>
      <c r="CS1893" s="1372" t="s">
        <v>1908</v>
      </c>
      <c r="CT1893" s="1372" t="s">
        <v>5911</v>
      </c>
      <c r="CU1893" s="1372" t="s">
        <v>1910</v>
      </c>
      <c r="CV1893" s="1376" t="s">
        <v>1911</v>
      </c>
    </row>
    <row r="1894" spans="91:100">
      <c r="CM1894" s="1373"/>
      <c r="CN1894" s="1372" t="s">
        <v>5928</v>
      </c>
      <c r="CO1894" s="1372" t="s">
        <v>604</v>
      </c>
      <c r="CP1894" s="1372" t="s">
        <v>1906</v>
      </c>
      <c r="CQ1894" s="1372" t="s">
        <v>5929</v>
      </c>
      <c r="CR1894" s="1372" t="s">
        <v>5929</v>
      </c>
      <c r="CS1894" s="1372" t="s">
        <v>1908</v>
      </c>
      <c r="CT1894" s="1372" t="s">
        <v>5911</v>
      </c>
      <c r="CU1894" s="1372" t="s">
        <v>1910</v>
      </c>
      <c r="CV1894" s="1376" t="s">
        <v>1911</v>
      </c>
    </row>
    <row r="1895" spans="91:100">
      <c r="CM1895" s="1373"/>
      <c r="CN1895" s="1372" t="s">
        <v>5930</v>
      </c>
      <c r="CO1895" s="1372" t="s">
        <v>604</v>
      </c>
      <c r="CP1895" s="1372" t="s">
        <v>1906</v>
      </c>
      <c r="CQ1895" s="1372" t="s">
        <v>2368</v>
      </c>
      <c r="CR1895" s="1372" t="s">
        <v>2368</v>
      </c>
      <c r="CS1895" s="1372" t="s">
        <v>1908</v>
      </c>
      <c r="CT1895" s="1372" t="s">
        <v>5911</v>
      </c>
      <c r="CU1895" s="1372" t="s">
        <v>1910</v>
      </c>
      <c r="CV1895" s="1376" t="s">
        <v>1911</v>
      </c>
    </row>
    <row r="1896" spans="91:100">
      <c r="CM1896" s="1373"/>
      <c r="CN1896" s="1372" t="s">
        <v>5931</v>
      </c>
      <c r="CO1896" s="1372" t="s">
        <v>604</v>
      </c>
      <c r="CP1896" s="1372" t="s">
        <v>1906</v>
      </c>
      <c r="CQ1896" s="1372" t="s">
        <v>5932</v>
      </c>
      <c r="CR1896" s="1372" t="s">
        <v>5932</v>
      </c>
      <c r="CS1896" s="1372" t="s">
        <v>1908</v>
      </c>
      <c r="CT1896" s="1372" t="s">
        <v>5911</v>
      </c>
      <c r="CU1896" s="1372" t="s">
        <v>1910</v>
      </c>
      <c r="CV1896" s="1376" t="s">
        <v>1911</v>
      </c>
    </row>
    <row r="1897" spans="91:100">
      <c r="CM1897" s="1373"/>
      <c r="CN1897" s="1372" t="s">
        <v>5933</v>
      </c>
      <c r="CO1897" s="1372" t="s">
        <v>604</v>
      </c>
      <c r="CP1897" s="1372" t="s">
        <v>1906</v>
      </c>
      <c r="CQ1897" s="1372" t="s">
        <v>5934</v>
      </c>
      <c r="CR1897" s="1372" t="s">
        <v>5934</v>
      </c>
      <c r="CS1897" s="1372" t="s">
        <v>1908</v>
      </c>
      <c r="CT1897" s="1372" t="s">
        <v>5911</v>
      </c>
      <c r="CU1897" s="1372" t="s">
        <v>1910</v>
      </c>
      <c r="CV1897" s="1376" t="s">
        <v>1911</v>
      </c>
    </row>
    <row r="1898" spans="91:100">
      <c r="CM1898" s="1373"/>
      <c r="CN1898" s="1372" t="s">
        <v>5935</v>
      </c>
      <c r="CO1898" s="1372" t="s">
        <v>604</v>
      </c>
      <c r="CP1898" s="1372" t="s">
        <v>1906</v>
      </c>
      <c r="CQ1898" s="1372" t="s">
        <v>718</v>
      </c>
      <c r="CR1898" s="1372" t="s">
        <v>718</v>
      </c>
      <c r="CS1898" s="1372" t="s">
        <v>1908</v>
      </c>
      <c r="CT1898" s="1372" t="s">
        <v>5911</v>
      </c>
      <c r="CU1898" s="1372" t="s">
        <v>1910</v>
      </c>
      <c r="CV1898" s="1376" t="s">
        <v>1911</v>
      </c>
    </row>
    <row r="1899" spans="91:100">
      <c r="CM1899" s="1373"/>
      <c r="CN1899" s="1372" t="s">
        <v>5936</v>
      </c>
      <c r="CO1899" s="1372" t="s">
        <v>604</v>
      </c>
      <c r="CP1899" s="1372" t="s">
        <v>1906</v>
      </c>
      <c r="CQ1899" s="1372" t="s">
        <v>719</v>
      </c>
      <c r="CR1899" s="1372" t="s">
        <v>719</v>
      </c>
      <c r="CS1899" s="1372" t="s">
        <v>1980</v>
      </c>
      <c r="CT1899" s="1372" t="s">
        <v>1981</v>
      </c>
      <c r="CU1899" s="1372" t="s">
        <v>1910</v>
      </c>
      <c r="CV1899" s="1376" t="s">
        <v>1982</v>
      </c>
    </row>
    <row r="1900" spans="91:100">
      <c r="CM1900" s="1373"/>
      <c r="CN1900" s="1372" t="s">
        <v>5937</v>
      </c>
      <c r="CO1900" s="1372" t="s">
        <v>604</v>
      </c>
      <c r="CP1900" s="1372" t="s">
        <v>1906</v>
      </c>
      <c r="CQ1900" s="1372" t="s">
        <v>5938</v>
      </c>
      <c r="CR1900" s="1372" t="s">
        <v>5938</v>
      </c>
      <c r="CS1900" s="1372" t="s">
        <v>1980</v>
      </c>
      <c r="CT1900" s="1372" t="s">
        <v>1981</v>
      </c>
      <c r="CU1900" s="1372" t="s">
        <v>1910</v>
      </c>
      <c r="CV1900" s="1376" t="s">
        <v>1982</v>
      </c>
    </row>
    <row r="1901" spans="91:100">
      <c r="CM1901" s="1373"/>
      <c r="CN1901" s="1372" t="s">
        <v>5939</v>
      </c>
      <c r="CO1901" s="1372" t="s">
        <v>604</v>
      </c>
      <c r="CP1901" s="1372" t="s">
        <v>1906</v>
      </c>
      <c r="CQ1901" s="1372" t="s">
        <v>5940</v>
      </c>
      <c r="CR1901" s="1372" t="s">
        <v>5940</v>
      </c>
      <c r="CS1901" s="1372" t="s">
        <v>1908</v>
      </c>
      <c r="CT1901" s="1372" t="s">
        <v>5911</v>
      </c>
      <c r="CU1901" s="1372" t="s">
        <v>1910</v>
      </c>
      <c r="CV1901" s="1376" t="s">
        <v>1911</v>
      </c>
    </row>
    <row r="1902" spans="91:100">
      <c r="CM1902" s="1373"/>
      <c r="CN1902" s="1372" t="s">
        <v>5941</v>
      </c>
      <c r="CO1902" s="1372" t="s">
        <v>604</v>
      </c>
      <c r="CP1902" s="1372" t="s">
        <v>1906</v>
      </c>
      <c r="CQ1902" s="1372" t="s">
        <v>5942</v>
      </c>
      <c r="CR1902" s="1372" t="s">
        <v>5942</v>
      </c>
      <c r="CS1902" s="1372" t="s">
        <v>1908</v>
      </c>
      <c r="CT1902" s="1372" t="s">
        <v>5911</v>
      </c>
      <c r="CU1902" s="1372" t="s">
        <v>1910</v>
      </c>
      <c r="CV1902" s="1376" t="s">
        <v>1911</v>
      </c>
    </row>
    <row r="1903" spans="91:100">
      <c r="CM1903" s="1373"/>
      <c r="CN1903" s="1372" t="s">
        <v>5943</v>
      </c>
      <c r="CO1903" s="1372" t="s">
        <v>604</v>
      </c>
      <c r="CP1903" s="1372" t="s">
        <v>1906</v>
      </c>
      <c r="CQ1903" s="1372" t="s">
        <v>5714</v>
      </c>
      <c r="CR1903" s="1372" t="s">
        <v>5714</v>
      </c>
      <c r="CS1903" s="1372" t="s">
        <v>1908</v>
      </c>
      <c r="CT1903" s="1372" t="s">
        <v>5911</v>
      </c>
      <c r="CU1903" s="1372" t="s">
        <v>1910</v>
      </c>
      <c r="CV1903" s="1376" t="s">
        <v>1911</v>
      </c>
    </row>
    <row r="1904" spans="91:100">
      <c r="CM1904" s="1373"/>
      <c r="CN1904" s="1372" t="s">
        <v>5944</v>
      </c>
      <c r="CO1904" s="1372" t="s">
        <v>604</v>
      </c>
      <c r="CP1904" s="1372" t="s">
        <v>1906</v>
      </c>
      <c r="CQ1904" s="1372" t="s">
        <v>5718</v>
      </c>
      <c r="CR1904" s="1372" t="s">
        <v>5718</v>
      </c>
      <c r="CS1904" s="1372" t="s">
        <v>1908</v>
      </c>
      <c r="CT1904" s="1372" t="s">
        <v>5911</v>
      </c>
      <c r="CU1904" s="1372" t="s">
        <v>1910</v>
      </c>
      <c r="CV1904" s="1376" t="s">
        <v>1911</v>
      </c>
    </row>
    <row r="1905" spans="91:100">
      <c r="CM1905" s="1373"/>
      <c r="CN1905" s="1372" t="s">
        <v>5945</v>
      </c>
      <c r="CO1905" s="1372" t="s">
        <v>604</v>
      </c>
      <c r="CP1905" s="1372" t="s">
        <v>1906</v>
      </c>
      <c r="CQ1905" s="1372" t="s">
        <v>720</v>
      </c>
      <c r="CR1905" s="1372" t="s">
        <v>720</v>
      </c>
      <c r="CS1905" s="1372" t="s">
        <v>1908</v>
      </c>
      <c r="CT1905" s="1372" t="s">
        <v>5911</v>
      </c>
      <c r="CU1905" s="1372" t="s">
        <v>1910</v>
      </c>
      <c r="CV1905" s="1376" t="s">
        <v>1911</v>
      </c>
    </row>
    <row r="1906" spans="91:100">
      <c r="CM1906" s="1373"/>
      <c r="CN1906" s="1372" t="s">
        <v>5946</v>
      </c>
      <c r="CO1906" s="1372" t="s">
        <v>604</v>
      </c>
      <c r="CP1906" s="1372" t="s">
        <v>1906</v>
      </c>
      <c r="CQ1906" s="1372" t="s">
        <v>5947</v>
      </c>
      <c r="CR1906" s="1372" t="s">
        <v>5947</v>
      </c>
      <c r="CS1906" s="1372" t="s">
        <v>1980</v>
      </c>
      <c r="CT1906" s="1372" t="s">
        <v>1981</v>
      </c>
      <c r="CU1906" s="1372" t="s">
        <v>1910</v>
      </c>
      <c r="CV1906" s="1376" t="s">
        <v>1982</v>
      </c>
    </row>
    <row r="1907" spans="91:100">
      <c r="CM1907" s="1373"/>
      <c r="CN1907" s="1372" t="s">
        <v>5948</v>
      </c>
      <c r="CO1907" s="1372" t="s">
        <v>604</v>
      </c>
      <c r="CP1907" s="1372" t="s">
        <v>1906</v>
      </c>
      <c r="CQ1907" s="1372" t="s">
        <v>5949</v>
      </c>
      <c r="CR1907" s="1372" t="s">
        <v>5949</v>
      </c>
      <c r="CS1907" s="1372" t="s">
        <v>1980</v>
      </c>
      <c r="CT1907" s="1372" t="s">
        <v>1981</v>
      </c>
      <c r="CU1907" s="1372" t="s">
        <v>1910</v>
      </c>
      <c r="CV1907" s="1376" t="s">
        <v>1982</v>
      </c>
    </row>
    <row r="1908" spans="91:100">
      <c r="CM1908" s="1373"/>
      <c r="CN1908" s="1372" t="s">
        <v>5950</v>
      </c>
      <c r="CO1908" s="1372" t="s">
        <v>604</v>
      </c>
      <c r="CP1908" s="1372" t="s">
        <v>1906</v>
      </c>
      <c r="CQ1908" s="1372" t="s">
        <v>721</v>
      </c>
      <c r="CR1908" s="1372" t="s">
        <v>721</v>
      </c>
      <c r="CS1908" s="1372" t="s">
        <v>1908</v>
      </c>
      <c r="CT1908" s="1372" t="s">
        <v>5911</v>
      </c>
      <c r="CU1908" s="1372" t="s">
        <v>1910</v>
      </c>
      <c r="CV1908" s="1376" t="s">
        <v>1911</v>
      </c>
    </row>
    <row r="1909" spans="91:100">
      <c r="CM1909" s="1373"/>
      <c r="CN1909" s="1372" t="s">
        <v>5951</v>
      </c>
      <c r="CO1909" s="1372" t="s">
        <v>604</v>
      </c>
      <c r="CP1909" s="1372" t="s">
        <v>1906</v>
      </c>
      <c r="CQ1909" s="1372" t="s">
        <v>5952</v>
      </c>
      <c r="CR1909" s="1372" t="s">
        <v>5952</v>
      </c>
      <c r="CS1909" s="1372" t="s">
        <v>1908</v>
      </c>
      <c r="CT1909" s="1372" t="s">
        <v>5911</v>
      </c>
      <c r="CU1909" s="1372" t="s">
        <v>1910</v>
      </c>
      <c r="CV1909" s="1376" t="s">
        <v>1911</v>
      </c>
    </row>
    <row r="1910" spans="91:100">
      <c r="CM1910" s="1373"/>
      <c r="CN1910" s="1372" t="s">
        <v>5953</v>
      </c>
      <c r="CO1910" s="1372" t="s">
        <v>604</v>
      </c>
      <c r="CP1910" s="1372" t="s">
        <v>1906</v>
      </c>
      <c r="CQ1910" s="1372" t="s">
        <v>722</v>
      </c>
      <c r="CR1910" s="1372" t="s">
        <v>722</v>
      </c>
      <c r="CS1910" s="1372" t="s">
        <v>1908</v>
      </c>
      <c r="CT1910" s="1372" t="s">
        <v>5911</v>
      </c>
      <c r="CU1910" s="1372" t="s">
        <v>1910</v>
      </c>
      <c r="CV1910" s="1376" t="s">
        <v>1911</v>
      </c>
    </row>
    <row r="1911" spans="91:100">
      <c r="CM1911" s="1373"/>
      <c r="CN1911" s="1372" t="s">
        <v>5954</v>
      </c>
      <c r="CO1911" s="1372" t="s">
        <v>604</v>
      </c>
      <c r="CP1911" s="1372" t="s">
        <v>1906</v>
      </c>
      <c r="CQ1911" s="1372" t="s">
        <v>723</v>
      </c>
      <c r="CR1911" s="1372" t="s">
        <v>723</v>
      </c>
      <c r="CS1911" s="1372" t="s">
        <v>1908</v>
      </c>
      <c r="CT1911" s="1372" t="s">
        <v>5911</v>
      </c>
      <c r="CU1911" s="1372" t="s">
        <v>1910</v>
      </c>
      <c r="CV1911" s="1376" t="s">
        <v>1911</v>
      </c>
    </row>
    <row r="1912" spans="91:100">
      <c r="CM1912" s="1373"/>
      <c r="CN1912" s="1372" t="s">
        <v>5955</v>
      </c>
      <c r="CO1912" s="1372" t="s">
        <v>604</v>
      </c>
      <c r="CP1912" s="1372" t="s">
        <v>1906</v>
      </c>
      <c r="CQ1912" s="1372" t="s">
        <v>724</v>
      </c>
      <c r="CR1912" s="1372" t="s">
        <v>724</v>
      </c>
      <c r="CS1912" s="1372" t="s">
        <v>1908</v>
      </c>
      <c r="CT1912" s="1372" t="s">
        <v>5911</v>
      </c>
      <c r="CU1912" s="1372" t="s">
        <v>1910</v>
      </c>
      <c r="CV1912" s="1376" t="s">
        <v>1911</v>
      </c>
    </row>
    <row r="1913" spans="91:100">
      <c r="CM1913" s="1373"/>
      <c r="CN1913" s="1372" t="s">
        <v>5956</v>
      </c>
      <c r="CO1913" s="1372" t="s">
        <v>604</v>
      </c>
      <c r="CP1913" s="1372" t="s">
        <v>1906</v>
      </c>
      <c r="CQ1913" s="1372" t="s">
        <v>725</v>
      </c>
      <c r="CR1913" s="1372" t="s">
        <v>725</v>
      </c>
      <c r="CS1913" s="1372" t="s">
        <v>1908</v>
      </c>
      <c r="CT1913" s="1372" t="s">
        <v>5911</v>
      </c>
      <c r="CU1913" s="1372" t="s">
        <v>1910</v>
      </c>
      <c r="CV1913" s="1376" t="s">
        <v>1911</v>
      </c>
    </row>
    <row r="1914" spans="91:100">
      <c r="CM1914" s="1373"/>
      <c r="CN1914" s="1372" t="s">
        <v>5957</v>
      </c>
      <c r="CO1914" s="1372" t="s">
        <v>604</v>
      </c>
      <c r="CP1914" s="1372" t="s">
        <v>1906</v>
      </c>
      <c r="CQ1914" s="1372" t="s">
        <v>726</v>
      </c>
      <c r="CR1914" s="1372" t="s">
        <v>726</v>
      </c>
      <c r="CS1914" s="1372" t="s">
        <v>1908</v>
      </c>
      <c r="CT1914" s="1372" t="s">
        <v>5911</v>
      </c>
      <c r="CU1914" s="1372" t="s">
        <v>1910</v>
      </c>
      <c r="CV1914" s="1376" t="s">
        <v>1911</v>
      </c>
    </row>
    <row r="1915" spans="91:100">
      <c r="CM1915" s="1373"/>
      <c r="CN1915" s="1372" t="s">
        <v>5958</v>
      </c>
      <c r="CO1915" s="1372" t="s">
        <v>604</v>
      </c>
      <c r="CP1915" s="1372" t="s">
        <v>1906</v>
      </c>
      <c r="CQ1915" s="1372" t="s">
        <v>727</v>
      </c>
      <c r="CR1915" s="1372" t="s">
        <v>5959</v>
      </c>
      <c r="CS1915" s="1372" t="s">
        <v>1908</v>
      </c>
      <c r="CT1915" s="1372" t="s">
        <v>5911</v>
      </c>
      <c r="CU1915" s="1372" t="s">
        <v>1910</v>
      </c>
      <c r="CV1915" s="1376" t="s">
        <v>1911</v>
      </c>
    </row>
    <row r="1916" spans="91:100">
      <c r="CM1916" s="1373"/>
      <c r="CN1916" s="1372" t="s">
        <v>5960</v>
      </c>
      <c r="CO1916" s="1372" t="s">
        <v>604</v>
      </c>
      <c r="CP1916" s="1372" t="s">
        <v>1906</v>
      </c>
      <c r="CQ1916" s="1372" t="s">
        <v>5961</v>
      </c>
      <c r="CR1916" s="1372" t="s">
        <v>728</v>
      </c>
      <c r="CS1916" s="1372" t="s">
        <v>1908</v>
      </c>
      <c r="CT1916" s="1372" t="s">
        <v>5911</v>
      </c>
      <c r="CU1916" s="1372" t="s">
        <v>1910</v>
      </c>
      <c r="CV1916" s="1376" t="s">
        <v>1911</v>
      </c>
    </row>
    <row r="1917" spans="91:100">
      <c r="CM1917" s="1373"/>
      <c r="CN1917" s="1372" t="s">
        <v>5962</v>
      </c>
      <c r="CO1917" s="1372" t="s">
        <v>604</v>
      </c>
      <c r="CP1917" s="1372" t="s">
        <v>1906</v>
      </c>
      <c r="CQ1917" s="1372" t="s">
        <v>729</v>
      </c>
      <c r="CR1917" s="1372" t="s">
        <v>729</v>
      </c>
      <c r="CS1917" s="1372" t="s">
        <v>1908</v>
      </c>
      <c r="CT1917" s="1372" t="s">
        <v>5911</v>
      </c>
      <c r="CU1917" s="1372" t="s">
        <v>1910</v>
      </c>
      <c r="CV1917" s="1376" t="s">
        <v>1911</v>
      </c>
    </row>
    <row r="1918" spans="91:100">
      <c r="CM1918" s="1373"/>
      <c r="CN1918" s="1372" t="s">
        <v>5963</v>
      </c>
      <c r="CO1918" s="1372" t="s">
        <v>604</v>
      </c>
      <c r="CP1918" s="1372" t="s">
        <v>1906</v>
      </c>
      <c r="CQ1918" s="1372" t="s">
        <v>730</v>
      </c>
      <c r="CR1918" s="1372" t="s">
        <v>730</v>
      </c>
      <c r="CS1918" s="1372" t="s">
        <v>1908</v>
      </c>
      <c r="CT1918" s="1372" t="s">
        <v>5911</v>
      </c>
      <c r="CU1918" s="1372" t="s">
        <v>1910</v>
      </c>
      <c r="CV1918" s="1376" t="s">
        <v>1911</v>
      </c>
    </row>
    <row r="1919" spans="91:100">
      <c r="CM1919" s="1373"/>
      <c r="CN1919" s="1372" t="s">
        <v>5964</v>
      </c>
      <c r="CO1919" s="1372" t="s">
        <v>604</v>
      </c>
      <c r="CP1919" s="1372" t="s">
        <v>1906</v>
      </c>
      <c r="CQ1919" s="1372" t="s">
        <v>5965</v>
      </c>
      <c r="CR1919" s="1372" t="s">
        <v>5965</v>
      </c>
      <c r="CS1919" s="1372" t="s">
        <v>1908</v>
      </c>
      <c r="CT1919" s="1372" t="s">
        <v>5911</v>
      </c>
      <c r="CU1919" s="1372" t="s">
        <v>1910</v>
      </c>
      <c r="CV1919" s="1376" t="s">
        <v>1911</v>
      </c>
    </row>
    <row r="1920" spans="91:100">
      <c r="CM1920" s="1373"/>
      <c r="CN1920" s="1372" t="s">
        <v>5966</v>
      </c>
      <c r="CO1920" s="1372" t="s">
        <v>604</v>
      </c>
      <c r="CP1920" s="1372" t="s">
        <v>1906</v>
      </c>
      <c r="CQ1920" s="1372" t="s">
        <v>5967</v>
      </c>
      <c r="CR1920" s="1372" t="s">
        <v>5967</v>
      </c>
      <c r="CS1920" s="1372" t="s">
        <v>1908</v>
      </c>
      <c r="CT1920" s="1372" t="s">
        <v>5911</v>
      </c>
      <c r="CU1920" s="1372" t="s">
        <v>1910</v>
      </c>
      <c r="CV1920" s="1376" t="s">
        <v>1911</v>
      </c>
    </row>
    <row r="1921" spans="91:100">
      <c r="CM1921" s="1373"/>
      <c r="CN1921" s="1372" t="s">
        <v>5968</v>
      </c>
      <c r="CO1921" s="1372" t="s">
        <v>604</v>
      </c>
      <c r="CP1921" s="1372" t="s">
        <v>1906</v>
      </c>
      <c r="CQ1921" s="1372" t="s">
        <v>5969</v>
      </c>
      <c r="CR1921" s="1372" t="s">
        <v>731</v>
      </c>
      <c r="CS1921" s="1372" t="s">
        <v>1908</v>
      </c>
      <c r="CT1921" s="1372" t="s">
        <v>5911</v>
      </c>
      <c r="CU1921" s="1372" t="s">
        <v>1910</v>
      </c>
      <c r="CV1921" s="1376" t="s">
        <v>1911</v>
      </c>
    </row>
    <row r="1922" spans="91:100">
      <c r="CM1922" s="1373"/>
      <c r="CN1922" s="1372" t="s">
        <v>5970</v>
      </c>
      <c r="CO1922" s="1372" t="s">
        <v>604</v>
      </c>
      <c r="CP1922" s="1372" t="s">
        <v>1906</v>
      </c>
      <c r="CQ1922" s="1372" t="s">
        <v>5971</v>
      </c>
      <c r="CR1922" s="1372" t="s">
        <v>5972</v>
      </c>
      <c r="CS1922" s="1372" t="s">
        <v>1908</v>
      </c>
      <c r="CT1922" s="1372" t="s">
        <v>5911</v>
      </c>
      <c r="CU1922" s="1372" t="s">
        <v>1910</v>
      </c>
      <c r="CV1922" s="1376" t="s">
        <v>1911</v>
      </c>
    </row>
    <row r="1923" spans="91:100">
      <c r="CM1923" s="1373"/>
      <c r="CN1923" s="1372" t="s">
        <v>5973</v>
      </c>
      <c r="CO1923" s="1372" t="s">
        <v>604</v>
      </c>
      <c r="CP1923" s="1372" t="s">
        <v>1906</v>
      </c>
      <c r="CQ1923" s="1372" t="s">
        <v>5974</v>
      </c>
      <c r="CR1923" s="1372" t="s">
        <v>732</v>
      </c>
      <c r="CS1923" s="1372" t="s">
        <v>1908</v>
      </c>
      <c r="CT1923" s="1372" t="s">
        <v>5911</v>
      </c>
      <c r="CU1923" s="1372" t="s">
        <v>1910</v>
      </c>
      <c r="CV1923" s="1376" t="s">
        <v>1911</v>
      </c>
    </row>
    <row r="1924" spans="91:100">
      <c r="CM1924" s="1373"/>
      <c r="CN1924" s="1372" t="s">
        <v>5975</v>
      </c>
      <c r="CO1924" s="1372" t="s">
        <v>604</v>
      </c>
      <c r="CP1924" s="1372" t="s">
        <v>1906</v>
      </c>
      <c r="CQ1924" s="1372" t="s">
        <v>5976</v>
      </c>
      <c r="CR1924" s="1372" t="s">
        <v>5976</v>
      </c>
      <c r="CS1924" s="1372" t="s">
        <v>1980</v>
      </c>
      <c r="CT1924" s="1372" t="s">
        <v>1981</v>
      </c>
      <c r="CU1924" s="1372" t="s">
        <v>1910</v>
      </c>
      <c r="CV1924" s="1376" t="s">
        <v>1982</v>
      </c>
    </row>
    <row r="1925" spans="91:100">
      <c r="CM1925" s="1373"/>
      <c r="CN1925" s="1372" t="s">
        <v>5977</v>
      </c>
      <c r="CO1925" s="1372" t="s">
        <v>604</v>
      </c>
      <c r="CP1925" s="1372" t="s">
        <v>1906</v>
      </c>
      <c r="CQ1925" s="1372" t="s">
        <v>733</v>
      </c>
      <c r="CR1925" s="1372" t="s">
        <v>733</v>
      </c>
      <c r="CS1925" s="1372" t="s">
        <v>1908</v>
      </c>
      <c r="CT1925" s="1372" t="s">
        <v>5911</v>
      </c>
      <c r="CU1925" s="1372" t="s">
        <v>1910</v>
      </c>
      <c r="CV1925" s="1376" t="s">
        <v>1911</v>
      </c>
    </row>
    <row r="1926" spans="91:100">
      <c r="CM1926" s="1373"/>
      <c r="CN1926" s="1372" t="s">
        <v>5978</v>
      </c>
      <c r="CO1926" s="1372" t="s">
        <v>604</v>
      </c>
      <c r="CP1926" s="1372" t="s">
        <v>1906</v>
      </c>
      <c r="CQ1926" s="1372" t="s">
        <v>734</v>
      </c>
      <c r="CR1926" s="1372" t="s">
        <v>734</v>
      </c>
      <c r="CS1926" s="1372" t="s">
        <v>1908</v>
      </c>
      <c r="CT1926" s="1372" t="s">
        <v>5911</v>
      </c>
      <c r="CU1926" s="1372" t="s">
        <v>1910</v>
      </c>
      <c r="CV1926" s="1376" t="s">
        <v>1911</v>
      </c>
    </row>
    <row r="1927" spans="91:100">
      <c r="CM1927" s="1373"/>
      <c r="CN1927" s="1372" t="s">
        <v>5979</v>
      </c>
      <c r="CO1927" s="1372" t="s">
        <v>604</v>
      </c>
      <c r="CP1927" s="1372" t="s">
        <v>1906</v>
      </c>
      <c r="CQ1927" s="1372" t="s">
        <v>735</v>
      </c>
      <c r="CR1927" s="1372" t="s">
        <v>735</v>
      </c>
      <c r="CS1927" s="1372" t="s">
        <v>1980</v>
      </c>
      <c r="CT1927" s="1372" t="s">
        <v>1981</v>
      </c>
      <c r="CU1927" s="1372" t="s">
        <v>1910</v>
      </c>
      <c r="CV1927" s="1376" t="s">
        <v>1982</v>
      </c>
    </row>
    <row r="1928" spans="91:100">
      <c r="CM1928" s="1373"/>
      <c r="CN1928" s="1372" t="s">
        <v>5980</v>
      </c>
      <c r="CO1928" s="1372" t="s">
        <v>604</v>
      </c>
      <c r="CP1928" s="1372" t="s">
        <v>1906</v>
      </c>
      <c r="CQ1928" s="1372" t="s">
        <v>5981</v>
      </c>
      <c r="CR1928" s="1372" t="s">
        <v>5981</v>
      </c>
      <c r="CS1928" s="1372" t="s">
        <v>1980</v>
      </c>
      <c r="CT1928" s="1372" t="s">
        <v>1981</v>
      </c>
      <c r="CU1928" s="1372" t="s">
        <v>1910</v>
      </c>
      <c r="CV1928" s="1376" t="s">
        <v>1982</v>
      </c>
    </row>
    <row r="1929" spans="91:100">
      <c r="CM1929" s="1373"/>
      <c r="CN1929" s="1372" t="s">
        <v>5982</v>
      </c>
      <c r="CO1929" s="1372" t="s">
        <v>604</v>
      </c>
      <c r="CP1929" s="1372" t="s">
        <v>1906</v>
      </c>
      <c r="CQ1929" s="1372" t="s">
        <v>5983</v>
      </c>
      <c r="CR1929" s="1372" t="s">
        <v>5983</v>
      </c>
      <c r="CS1929" s="1372" t="s">
        <v>1908</v>
      </c>
      <c r="CT1929" s="1372" t="s">
        <v>5911</v>
      </c>
      <c r="CU1929" s="1372" t="s">
        <v>1910</v>
      </c>
      <c r="CV1929" s="1376" t="s">
        <v>1911</v>
      </c>
    </row>
    <row r="1930" spans="91:100">
      <c r="CM1930" s="1373"/>
      <c r="CN1930" s="1372" t="s">
        <v>5984</v>
      </c>
      <c r="CO1930" s="1372" t="s">
        <v>604</v>
      </c>
      <c r="CP1930" s="1372" t="s">
        <v>1906</v>
      </c>
      <c r="CQ1930" s="1372" t="s">
        <v>5985</v>
      </c>
      <c r="CR1930" s="1372" t="s">
        <v>5985</v>
      </c>
      <c r="CS1930" s="1372" t="s">
        <v>1908</v>
      </c>
      <c r="CT1930" s="1372" t="s">
        <v>5911</v>
      </c>
      <c r="CU1930" s="1372" t="s">
        <v>1910</v>
      </c>
      <c r="CV1930" s="1376" t="s">
        <v>1911</v>
      </c>
    </row>
    <row r="1931" spans="91:100">
      <c r="CM1931" s="1373"/>
      <c r="CN1931" s="1372" t="s">
        <v>5986</v>
      </c>
      <c r="CO1931" s="1372" t="s">
        <v>604</v>
      </c>
      <c r="CP1931" s="1372" t="s">
        <v>1906</v>
      </c>
      <c r="CQ1931" s="1372" t="s">
        <v>5987</v>
      </c>
      <c r="CR1931" s="1372" t="s">
        <v>5987</v>
      </c>
      <c r="CS1931" s="1372" t="s">
        <v>1908</v>
      </c>
      <c r="CT1931" s="1372" t="s">
        <v>5911</v>
      </c>
      <c r="CU1931" s="1372" t="s">
        <v>1910</v>
      </c>
      <c r="CV1931" s="1376" t="s">
        <v>1911</v>
      </c>
    </row>
    <row r="1932" spans="91:100">
      <c r="CM1932" s="1373"/>
      <c r="CN1932" s="1372" t="s">
        <v>5988</v>
      </c>
      <c r="CO1932" s="1372" t="s">
        <v>604</v>
      </c>
      <c r="CP1932" s="1372" t="s">
        <v>1906</v>
      </c>
      <c r="CQ1932" s="1372" t="s">
        <v>5989</v>
      </c>
      <c r="CR1932" s="1372" t="s">
        <v>5989</v>
      </c>
      <c r="CS1932" s="1372" t="s">
        <v>1908</v>
      </c>
      <c r="CT1932" s="1372" t="s">
        <v>5911</v>
      </c>
      <c r="CU1932" s="1372" t="s">
        <v>1910</v>
      </c>
      <c r="CV1932" s="1376" t="s">
        <v>1911</v>
      </c>
    </row>
    <row r="1933" spans="91:100">
      <c r="CM1933" s="1373"/>
      <c r="CN1933" s="1372" t="s">
        <v>5990</v>
      </c>
      <c r="CO1933" s="1372" t="s">
        <v>604</v>
      </c>
      <c r="CP1933" s="1372" t="s">
        <v>1906</v>
      </c>
      <c r="CQ1933" s="1372" t="s">
        <v>5991</v>
      </c>
      <c r="CR1933" s="1372" t="s">
        <v>736</v>
      </c>
      <c r="CS1933" s="1372" t="s">
        <v>1908</v>
      </c>
      <c r="CT1933" s="1372" t="s">
        <v>5911</v>
      </c>
      <c r="CU1933" s="1372" t="s">
        <v>1910</v>
      </c>
      <c r="CV1933" s="1376" t="s">
        <v>1911</v>
      </c>
    </row>
    <row r="1934" spans="91:100">
      <c r="CM1934" s="1373"/>
      <c r="CN1934" s="1372" t="s">
        <v>5992</v>
      </c>
      <c r="CO1934" s="1372" t="s">
        <v>604</v>
      </c>
      <c r="CP1934" s="1372" t="s">
        <v>1906</v>
      </c>
      <c r="CQ1934" s="1372" t="s">
        <v>5993</v>
      </c>
      <c r="CR1934" s="1372" t="s">
        <v>5994</v>
      </c>
      <c r="CS1934" s="1372" t="s">
        <v>1908</v>
      </c>
      <c r="CT1934" s="1372" t="s">
        <v>5911</v>
      </c>
      <c r="CU1934" s="1372" t="s">
        <v>1910</v>
      </c>
      <c r="CV1934" s="1376" t="s">
        <v>1911</v>
      </c>
    </row>
    <row r="1935" spans="91:100">
      <c r="CM1935" s="1373"/>
      <c r="CN1935" s="1372" t="s">
        <v>5995</v>
      </c>
      <c r="CO1935" s="1372" t="s">
        <v>604</v>
      </c>
      <c r="CP1935" s="1372" t="s">
        <v>1906</v>
      </c>
      <c r="CQ1935" s="1372" t="s">
        <v>5996</v>
      </c>
      <c r="CR1935" s="1372" t="s">
        <v>5997</v>
      </c>
      <c r="CS1935" s="1372" t="s">
        <v>1908</v>
      </c>
      <c r="CT1935" s="1372" t="s">
        <v>5911</v>
      </c>
      <c r="CU1935" s="1372" t="s">
        <v>1910</v>
      </c>
      <c r="CV1935" s="1376" t="s">
        <v>1911</v>
      </c>
    </row>
    <row r="1936" spans="91:100">
      <c r="CM1936" s="1373"/>
      <c r="CN1936" s="1372" t="s">
        <v>5998</v>
      </c>
      <c r="CO1936" s="1372" t="s">
        <v>604</v>
      </c>
      <c r="CP1936" s="1372" t="s">
        <v>1906</v>
      </c>
      <c r="CQ1936" s="1372" t="s">
        <v>5999</v>
      </c>
      <c r="CR1936" s="1372" t="s">
        <v>6000</v>
      </c>
      <c r="CS1936" s="1372" t="s">
        <v>1908</v>
      </c>
      <c r="CT1936" s="1372" t="s">
        <v>5911</v>
      </c>
      <c r="CU1936" s="1372" t="s">
        <v>1910</v>
      </c>
      <c r="CV1936" s="1376" t="s">
        <v>1911</v>
      </c>
    </row>
    <row r="1937" spans="91:100">
      <c r="CM1937" s="1373"/>
      <c r="CN1937" s="1372" t="s">
        <v>6001</v>
      </c>
      <c r="CO1937" s="1372" t="s">
        <v>604</v>
      </c>
      <c r="CP1937" s="1372" t="s">
        <v>1906</v>
      </c>
      <c r="CQ1937" s="1372" t="s">
        <v>737</v>
      </c>
      <c r="CR1937" s="1372" t="s">
        <v>737</v>
      </c>
      <c r="CS1937" s="1372" t="s">
        <v>1980</v>
      </c>
      <c r="CT1937" s="1372" t="s">
        <v>1981</v>
      </c>
      <c r="CU1937" s="1372" t="s">
        <v>1910</v>
      </c>
      <c r="CV1937" s="1376" t="s">
        <v>1982</v>
      </c>
    </row>
    <row r="1938" spans="91:100">
      <c r="CM1938" s="1373"/>
      <c r="CN1938" s="1372" t="s">
        <v>6002</v>
      </c>
      <c r="CO1938" s="1372" t="s">
        <v>604</v>
      </c>
      <c r="CP1938" s="1372" t="s">
        <v>1906</v>
      </c>
      <c r="CQ1938" s="1372" t="s">
        <v>6003</v>
      </c>
      <c r="CR1938" s="1372" t="s">
        <v>6003</v>
      </c>
      <c r="CS1938" s="1372" t="s">
        <v>1980</v>
      </c>
      <c r="CT1938" s="1372" t="s">
        <v>1981</v>
      </c>
      <c r="CU1938" s="1372" t="s">
        <v>1910</v>
      </c>
      <c r="CV1938" s="1376" t="s">
        <v>1982</v>
      </c>
    </row>
    <row r="1939" spans="91:100">
      <c r="CM1939" s="1373"/>
      <c r="CN1939" s="1372" t="s">
        <v>6004</v>
      </c>
      <c r="CO1939" s="1372" t="s">
        <v>604</v>
      </c>
      <c r="CP1939" s="1372" t="s">
        <v>2350</v>
      </c>
      <c r="CQ1939" s="1372" t="s">
        <v>6005</v>
      </c>
      <c r="CR1939" s="1372" t="s">
        <v>6005</v>
      </c>
      <c r="CS1939" s="1372" t="s">
        <v>1908</v>
      </c>
      <c r="CT1939" s="1372" t="s">
        <v>5641</v>
      </c>
      <c r="CU1939" s="1372" t="s">
        <v>1910</v>
      </c>
      <c r="CV1939" s="1376" t="s">
        <v>1911</v>
      </c>
    </row>
    <row r="1940" spans="91:100">
      <c r="CM1940" s="1373"/>
      <c r="CN1940" s="1372" t="s">
        <v>6006</v>
      </c>
      <c r="CO1940" s="1372" t="s">
        <v>604</v>
      </c>
      <c r="CP1940" s="1372" t="s">
        <v>2350</v>
      </c>
      <c r="CQ1940" s="1372" t="s">
        <v>6007</v>
      </c>
      <c r="CR1940" s="1372" t="s">
        <v>6007</v>
      </c>
      <c r="CS1940" s="1372" t="s">
        <v>1908</v>
      </c>
      <c r="CT1940" s="1372" t="s">
        <v>5641</v>
      </c>
      <c r="CU1940" s="1372" t="s">
        <v>1910</v>
      </c>
      <c r="CV1940" s="1376" t="s">
        <v>1911</v>
      </c>
    </row>
    <row r="1941" spans="91:100">
      <c r="CM1941" s="1373"/>
      <c r="CN1941" s="1372" t="s">
        <v>6008</v>
      </c>
      <c r="CO1941" s="1372" t="s">
        <v>604</v>
      </c>
      <c r="CP1941" s="1372" t="s">
        <v>2350</v>
      </c>
      <c r="CQ1941" s="1372" t="s">
        <v>6009</v>
      </c>
      <c r="CR1941" s="1372" t="s">
        <v>6010</v>
      </c>
      <c r="CS1941" s="1372" t="s">
        <v>1908</v>
      </c>
      <c r="CT1941" s="1372" t="s">
        <v>5641</v>
      </c>
      <c r="CU1941" s="1372" t="s">
        <v>1910</v>
      </c>
      <c r="CV1941" s="1376" t="s">
        <v>1911</v>
      </c>
    </row>
    <row r="1942" spans="91:100">
      <c r="CM1942" s="1373"/>
      <c r="CN1942" s="1372" t="s">
        <v>6011</v>
      </c>
      <c r="CO1942" s="1372" t="s">
        <v>604</v>
      </c>
      <c r="CP1942" s="1372" t="s">
        <v>2350</v>
      </c>
      <c r="CQ1942" s="1372" t="s">
        <v>6012</v>
      </c>
      <c r="CR1942" s="1372" t="s">
        <v>6013</v>
      </c>
      <c r="CS1942" s="1372" t="s">
        <v>1908</v>
      </c>
      <c r="CT1942" s="1372" t="s">
        <v>5641</v>
      </c>
      <c r="CU1942" s="1372" t="s">
        <v>1910</v>
      </c>
      <c r="CV1942" s="1376" t="s">
        <v>1911</v>
      </c>
    </row>
    <row r="1943" spans="91:100">
      <c r="CM1943" s="1373"/>
      <c r="CN1943" s="1372" t="s">
        <v>6014</v>
      </c>
      <c r="CO1943" s="1372" t="s">
        <v>604</v>
      </c>
      <c r="CP1943" s="1372" t="s">
        <v>2350</v>
      </c>
      <c r="CQ1943" s="1372" t="s">
        <v>5686</v>
      </c>
      <c r="CR1943" s="1372" t="s">
        <v>5687</v>
      </c>
      <c r="CS1943" s="1372" t="s">
        <v>1908</v>
      </c>
      <c r="CT1943" s="1372" t="s">
        <v>5641</v>
      </c>
      <c r="CU1943" s="1372" t="s">
        <v>1910</v>
      </c>
      <c r="CV1943" s="1376" t="s">
        <v>1911</v>
      </c>
    </row>
    <row r="1944" spans="91:100">
      <c r="CM1944" s="1373"/>
      <c r="CN1944" s="1372" t="s">
        <v>6015</v>
      </c>
      <c r="CO1944" s="1372" t="s">
        <v>604</v>
      </c>
      <c r="CP1944" s="1372" t="s">
        <v>2350</v>
      </c>
      <c r="CQ1944" s="1372" t="s">
        <v>6016</v>
      </c>
      <c r="CR1944" s="1372" t="s">
        <v>6016</v>
      </c>
      <c r="CS1944" s="1372" t="s">
        <v>1908</v>
      </c>
      <c r="CT1944" s="1372" t="s">
        <v>5641</v>
      </c>
      <c r="CU1944" s="1372" t="s">
        <v>1910</v>
      </c>
      <c r="CV1944" s="1376" t="s">
        <v>1911</v>
      </c>
    </row>
    <row r="1945" spans="91:100">
      <c r="CM1945" s="1373"/>
      <c r="CN1945" s="1372" t="s">
        <v>6017</v>
      </c>
      <c r="CO1945" s="1372" t="s">
        <v>604</v>
      </c>
      <c r="CP1945" s="1372" t="s">
        <v>2350</v>
      </c>
      <c r="CQ1945" s="1372" t="s">
        <v>6018</v>
      </c>
      <c r="CR1945" s="1372" t="s">
        <v>6018</v>
      </c>
      <c r="CS1945" s="1372" t="s">
        <v>1908</v>
      </c>
      <c r="CT1945" s="1372" t="s">
        <v>5641</v>
      </c>
      <c r="CU1945" s="1372" t="s">
        <v>1910</v>
      </c>
      <c r="CV1945" s="1376" t="s">
        <v>1911</v>
      </c>
    </row>
    <row r="1946" spans="91:100">
      <c r="CM1946" s="1373"/>
      <c r="CN1946" s="1372" t="s">
        <v>6019</v>
      </c>
      <c r="CO1946" s="1372" t="s">
        <v>604</v>
      </c>
      <c r="CP1946" s="1372" t="s">
        <v>2350</v>
      </c>
      <c r="CQ1946" s="1372" t="s">
        <v>6020</v>
      </c>
      <c r="CR1946" s="1372" t="s">
        <v>6020</v>
      </c>
      <c r="CS1946" s="1372" t="s">
        <v>1908</v>
      </c>
      <c r="CT1946" s="1372" t="s">
        <v>5641</v>
      </c>
      <c r="CU1946" s="1372" t="s">
        <v>1910</v>
      </c>
      <c r="CV1946" s="1376" t="s">
        <v>1911</v>
      </c>
    </row>
    <row r="1947" spans="91:100">
      <c r="CM1947" s="1373"/>
      <c r="CN1947" s="1372" t="s">
        <v>6021</v>
      </c>
      <c r="CO1947" s="1372" t="s">
        <v>604</v>
      </c>
      <c r="CP1947" s="1372" t="s">
        <v>2350</v>
      </c>
      <c r="CQ1947" s="1372" t="s">
        <v>5722</v>
      </c>
      <c r="CR1947" s="1372" t="s">
        <v>5722</v>
      </c>
      <c r="CS1947" s="1372" t="s">
        <v>1908</v>
      </c>
      <c r="CT1947" s="1372" t="s">
        <v>5641</v>
      </c>
      <c r="CU1947" s="1372" t="s">
        <v>1910</v>
      </c>
      <c r="CV1947" s="1376" t="s">
        <v>1911</v>
      </c>
    </row>
    <row r="1948" spans="91:100">
      <c r="CM1948" s="1373"/>
      <c r="CN1948" s="1372" t="s">
        <v>6022</v>
      </c>
      <c r="CO1948" s="1372" t="s">
        <v>604</v>
      </c>
      <c r="CP1948" s="1372" t="s">
        <v>2350</v>
      </c>
      <c r="CQ1948" s="1372" t="s">
        <v>6023</v>
      </c>
      <c r="CR1948" s="1372" t="s">
        <v>6023</v>
      </c>
      <c r="CS1948" s="1372" t="s">
        <v>1908</v>
      </c>
      <c r="CT1948" s="1372" t="s">
        <v>5641</v>
      </c>
      <c r="CU1948" s="1372" t="s">
        <v>1910</v>
      </c>
      <c r="CV1948" s="1376" t="s">
        <v>1911</v>
      </c>
    </row>
    <row r="1949" spans="91:100">
      <c r="CM1949" s="1373"/>
      <c r="CN1949" s="1372" t="s">
        <v>6024</v>
      </c>
      <c r="CO1949" s="1372" t="s">
        <v>604</v>
      </c>
      <c r="CP1949" s="1372" t="s">
        <v>2350</v>
      </c>
      <c r="CQ1949" s="1372" t="s">
        <v>6025</v>
      </c>
      <c r="CR1949" s="1372" t="s">
        <v>6025</v>
      </c>
      <c r="CS1949" s="1372" t="s">
        <v>1908</v>
      </c>
      <c r="CT1949" s="1372" t="s">
        <v>5641</v>
      </c>
      <c r="CU1949" s="1372" t="s">
        <v>1910</v>
      </c>
      <c r="CV1949" s="1376" t="s">
        <v>1911</v>
      </c>
    </row>
    <row r="1950" spans="91:100">
      <c r="CM1950" s="1373"/>
      <c r="CN1950" s="1372" t="s">
        <v>6026</v>
      </c>
      <c r="CO1950" s="1372" t="s">
        <v>604</v>
      </c>
      <c r="CP1950" s="1372" t="s">
        <v>2350</v>
      </c>
      <c r="CQ1950" s="1372" t="s">
        <v>6027</v>
      </c>
      <c r="CR1950" s="1372" t="s">
        <v>6027</v>
      </c>
      <c r="CS1950" s="1372" t="s">
        <v>1908</v>
      </c>
      <c r="CT1950" s="1372" t="s">
        <v>5641</v>
      </c>
      <c r="CU1950" s="1372" t="s">
        <v>1910</v>
      </c>
      <c r="CV1950" s="1376" t="s">
        <v>1911</v>
      </c>
    </row>
    <row r="1951" spans="91:100">
      <c r="CM1951" s="1373"/>
      <c r="CN1951" s="1372" t="s">
        <v>6028</v>
      </c>
      <c r="CO1951" s="1372" t="s">
        <v>604</v>
      </c>
      <c r="CP1951" s="1372" t="s">
        <v>2350</v>
      </c>
      <c r="CQ1951" s="1372" t="s">
        <v>6029</v>
      </c>
      <c r="CR1951" s="1372" t="s">
        <v>6030</v>
      </c>
      <c r="CS1951" s="1372" t="s">
        <v>1908</v>
      </c>
      <c r="CT1951" s="1372" t="s">
        <v>5641</v>
      </c>
      <c r="CU1951" s="1372" t="s">
        <v>1910</v>
      </c>
      <c r="CV1951" s="1376" t="s">
        <v>1911</v>
      </c>
    </row>
    <row r="1952" spans="91:100">
      <c r="CM1952" s="1373"/>
      <c r="CN1952" s="1372" t="s">
        <v>6031</v>
      </c>
      <c r="CO1952" s="1372" t="s">
        <v>604</v>
      </c>
      <c r="CP1952" s="1372" t="s">
        <v>2350</v>
      </c>
      <c r="CQ1952" s="1372" t="s">
        <v>6032</v>
      </c>
      <c r="CR1952" s="1372" t="s">
        <v>6032</v>
      </c>
      <c r="CS1952" s="1372" t="s">
        <v>1908</v>
      </c>
      <c r="CT1952" s="1372" t="s">
        <v>5641</v>
      </c>
      <c r="CU1952" s="1372" t="s">
        <v>1910</v>
      </c>
      <c r="CV1952" s="1376" t="s">
        <v>1911</v>
      </c>
    </row>
    <row r="1953" spans="91:100">
      <c r="CM1953" s="1373"/>
      <c r="CN1953" s="1372" t="s">
        <v>6033</v>
      </c>
      <c r="CO1953" s="1372" t="s">
        <v>604</v>
      </c>
      <c r="CP1953" s="1372" t="s">
        <v>2350</v>
      </c>
      <c r="CQ1953" s="1372" t="s">
        <v>6034</v>
      </c>
      <c r="CR1953" s="1372" t="s">
        <v>6034</v>
      </c>
      <c r="CS1953" s="1372" t="s">
        <v>1908</v>
      </c>
      <c r="CT1953" s="1372" t="s">
        <v>5641</v>
      </c>
      <c r="CU1953" s="1372" t="s">
        <v>1910</v>
      </c>
      <c r="CV1953" s="1376" t="s">
        <v>1911</v>
      </c>
    </row>
    <row r="1954" spans="91:100">
      <c r="CM1954" s="1373"/>
      <c r="CN1954" s="1372" t="s">
        <v>6035</v>
      </c>
      <c r="CO1954" s="1372" t="s">
        <v>604</v>
      </c>
      <c r="CP1954" s="1372" t="s">
        <v>2350</v>
      </c>
      <c r="CQ1954" s="1372" t="s">
        <v>6036</v>
      </c>
      <c r="CR1954" s="1372" t="s">
        <v>6036</v>
      </c>
      <c r="CS1954" s="1372" t="s">
        <v>1908</v>
      </c>
      <c r="CT1954" s="1372" t="s">
        <v>5641</v>
      </c>
      <c r="CU1954" s="1372" t="s">
        <v>1910</v>
      </c>
      <c r="CV1954" s="1376" t="s">
        <v>1911</v>
      </c>
    </row>
    <row r="1955" spans="91:100">
      <c r="CM1955" s="1373"/>
      <c r="CN1955" s="1372" t="s">
        <v>6037</v>
      </c>
      <c r="CO1955" s="1372" t="s">
        <v>604</v>
      </c>
      <c r="CP1955" s="1372" t="s">
        <v>2350</v>
      </c>
      <c r="CQ1955" s="1372" t="s">
        <v>6038</v>
      </c>
      <c r="CR1955" s="1372" t="s">
        <v>6038</v>
      </c>
      <c r="CS1955" s="1372" t="s">
        <v>1908</v>
      </c>
      <c r="CT1955" s="1372" t="s">
        <v>5641</v>
      </c>
      <c r="CU1955" s="1372" t="s">
        <v>1910</v>
      </c>
      <c r="CV1955" s="1376" t="s">
        <v>1911</v>
      </c>
    </row>
    <row r="1956" spans="91:100">
      <c r="CM1956" s="1373"/>
      <c r="CN1956" s="1372" t="s">
        <v>6039</v>
      </c>
      <c r="CO1956" s="1372" t="s">
        <v>604</v>
      </c>
      <c r="CP1956" s="1372" t="s">
        <v>2350</v>
      </c>
      <c r="CQ1956" s="1372" t="s">
        <v>6040</v>
      </c>
      <c r="CR1956" s="1372" t="s">
        <v>6040</v>
      </c>
      <c r="CS1956" s="1372" t="s">
        <v>1908</v>
      </c>
      <c r="CT1956" s="1372" t="s">
        <v>5641</v>
      </c>
      <c r="CU1956" s="1372" t="s">
        <v>1910</v>
      </c>
      <c r="CV1956" s="1376" t="s">
        <v>1911</v>
      </c>
    </row>
    <row r="1957" spans="91:100">
      <c r="CM1957" s="1373"/>
      <c r="CN1957" s="1372" t="s">
        <v>6041</v>
      </c>
      <c r="CO1957" s="1372" t="s">
        <v>604</v>
      </c>
      <c r="CP1957" s="1372" t="s">
        <v>2350</v>
      </c>
      <c r="CQ1957" s="1372" t="s">
        <v>6042</v>
      </c>
      <c r="CR1957" s="1372" t="s">
        <v>6042</v>
      </c>
      <c r="CS1957" s="1372" t="s">
        <v>1908</v>
      </c>
      <c r="CT1957" s="1372" t="s">
        <v>5641</v>
      </c>
      <c r="CU1957" s="1372" t="s">
        <v>1910</v>
      </c>
      <c r="CV1957" s="1376" t="s">
        <v>1911</v>
      </c>
    </row>
    <row r="1958" spans="91:100">
      <c r="CM1958" s="1373"/>
      <c r="CN1958" s="1372" t="s">
        <v>6043</v>
      </c>
      <c r="CO1958" s="1372" t="s">
        <v>604</v>
      </c>
      <c r="CP1958" s="1372" t="s">
        <v>2350</v>
      </c>
      <c r="CQ1958" s="1372" t="s">
        <v>6044</v>
      </c>
      <c r="CR1958" s="1372" t="s">
        <v>6044</v>
      </c>
      <c r="CS1958" s="1372" t="s">
        <v>1908</v>
      </c>
      <c r="CT1958" s="1372" t="s">
        <v>5641</v>
      </c>
      <c r="CU1958" s="1372" t="s">
        <v>1910</v>
      </c>
      <c r="CV1958" s="1376" t="s">
        <v>1911</v>
      </c>
    </row>
    <row r="1959" spans="91:100">
      <c r="CM1959" s="1373"/>
      <c r="CN1959" s="1372" t="s">
        <v>6045</v>
      </c>
      <c r="CO1959" s="1372" t="s">
        <v>604</v>
      </c>
      <c r="CP1959" s="1372" t="s">
        <v>2350</v>
      </c>
      <c r="CQ1959" s="1372" t="s">
        <v>6046</v>
      </c>
      <c r="CR1959" s="1372" t="s">
        <v>6046</v>
      </c>
      <c r="CS1959" s="1372" t="s">
        <v>1908</v>
      </c>
      <c r="CT1959" s="1372" t="s">
        <v>5641</v>
      </c>
      <c r="CU1959" s="1372" t="s">
        <v>1910</v>
      </c>
      <c r="CV1959" s="1376" t="s">
        <v>1911</v>
      </c>
    </row>
    <row r="1960" spans="91:100">
      <c r="CM1960" s="1373"/>
      <c r="CN1960" s="1372" t="s">
        <v>6047</v>
      </c>
      <c r="CO1960" s="1372" t="s">
        <v>604</v>
      </c>
      <c r="CP1960" s="1372" t="s">
        <v>2350</v>
      </c>
      <c r="CQ1960" s="1372" t="s">
        <v>6048</v>
      </c>
      <c r="CR1960" s="1372" t="s">
        <v>6048</v>
      </c>
      <c r="CS1960" s="1372" t="s">
        <v>1908</v>
      </c>
      <c r="CT1960" s="1372" t="s">
        <v>5641</v>
      </c>
      <c r="CU1960" s="1372" t="s">
        <v>1910</v>
      </c>
      <c r="CV1960" s="1376" t="s">
        <v>1911</v>
      </c>
    </row>
    <row r="1961" spans="91:100">
      <c r="CM1961" s="1373"/>
      <c r="CN1961" s="1372" t="s">
        <v>6049</v>
      </c>
      <c r="CO1961" s="1372" t="s">
        <v>604</v>
      </c>
      <c r="CP1961" s="1372" t="s">
        <v>2350</v>
      </c>
      <c r="CQ1961" s="1372" t="s">
        <v>6050</v>
      </c>
      <c r="CR1961" s="1372" t="s">
        <v>6050</v>
      </c>
      <c r="CS1961" s="1372" t="s">
        <v>1908</v>
      </c>
      <c r="CT1961" s="1372" t="s">
        <v>5641</v>
      </c>
      <c r="CU1961" s="1372" t="s">
        <v>1910</v>
      </c>
      <c r="CV1961" s="1376" t="s">
        <v>1911</v>
      </c>
    </row>
    <row r="1962" spans="91:100">
      <c r="CM1962" s="1373"/>
      <c r="CN1962" s="1372" t="s">
        <v>6051</v>
      </c>
      <c r="CO1962" s="1372" t="s">
        <v>604</v>
      </c>
      <c r="CP1962" s="1372" t="s">
        <v>2439</v>
      </c>
      <c r="CQ1962" s="1372" t="s">
        <v>6052</v>
      </c>
      <c r="CR1962" s="1372" t="s">
        <v>6052</v>
      </c>
      <c r="CS1962" s="1372" t="s">
        <v>1908</v>
      </c>
      <c r="CT1962" s="1372" t="s">
        <v>4827</v>
      </c>
      <c r="CU1962" s="1372" t="s">
        <v>1910</v>
      </c>
      <c r="CV1962" s="1376" t="s">
        <v>1911</v>
      </c>
    </row>
    <row r="1963" spans="91:100">
      <c r="CM1963" s="1373"/>
      <c r="CN1963" s="1372" t="s">
        <v>6053</v>
      </c>
      <c r="CO1963" s="1372" t="s">
        <v>604</v>
      </c>
      <c r="CP1963" s="1372" t="s">
        <v>2439</v>
      </c>
      <c r="CQ1963" s="1372" t="s">
        <v>6054</v>
      </c>
      <c r="CR1963" s="1372" t="s">
        <v>6055</v>
      </c>
      <c r="CS1963" s="1372" t="s">
        <v>1908</v>
      </c>
      <c r="CT1963" s="1372" t="s">
        <v>4827</v>
      </c>
      <c r="CU1963" s="1372" t="s">
        <v>1910</v>
      </c>
      <c r="CV1963" s="1376" t="s">
        <v>1911</v>
      </c>
    </row>
    <row r="1964" spans="91:100">
      <c r="CM1964" s="1373"/>
      <c r="CN1964" s="1372" t="s">
        <v>6056</v>
      </c>
      <c r="CO1964" s="1372" t="s">
        <v>604</v>
      </c>
      <c r="CP1964" s="1372" t="s">
        <v>2439</v>
      </c>
      <c r="CQ1964" s="1372" t="s">
        <v>6057</v>
      </c>
      <c r="CR1964" s="1372" t="s">
        <v>6057</v>
      </c>
      <c r="CS1964" s="1372" t="s">
        <v>1908</v>
      </c>
      <c r="CT1964" s="1372" t="s">
        <v>4827</v>
      </c>
      <c r="CU1964" s="1372" t="s">
        <v>1910</v>
      </c>
      <c r="CV1964" s="1376" t="s">
        <v>1911</v>
      </c>
    </row>
    <row r="1965" spans="91:100">
      <c r="CM1965" s="1373"/>
      <c r="CN1965" s="1372" t="s">
        <v>6058</v>
      </c>
      <c r="CO1965" s="1372" t="s">
        <v>604</v>
      </c>
      <c r="CP1965" s="1372" t="s">
        <v>2439</v>
      </c>
      <c r="CQ1965" s="1372" t="s">
        <v>2121</v>
      </c>
      <c r="CR1965" s="1372" t="s">
        <v>2121</v>
      </c>
      <c r="CS1965" s="1372" t="s">
        <v>1908</v>
      </c>
      <c r="CT1965" s="1372" t="s">
        <v>4827</v>
      </c>
      <c r="CU1965" s="1372" t="s">
        <v>1910</v>
      </c>
      <c r="CV1965" s="1376" t="s">
        <v>1911</v>
      </c>
    </row>
    <row r="1966" spans="91:100">
      <c r="CM1966" s="1373"/>
      <c r="CN1966" s="1372" t="s">
        <v>6059</v>
      </c>
      <c r="CO1966" s="1372" t="s">
        <v>604</v>
      </c>
      <c r="CP1966" s="1372" t="s">
        <v>2439</v>
      </c>
      <c r="CQ1966" s="1372" t="s">
        <v>2123</v>
      </c>
      <c r="CR1966" s="1372" t="s">
        <v>2123</v>
      </c>
      <c r="CS1966" s="1372" t="s">
        <v>1908</v>
      </c>
      <c r="CT1966" s="1372" t="s">
        <v>4827</v>
      </c>
      <c r="CU1966" s="1372" t="s">
        <v>1910</v>
      </c>
      <c r="CV1966" s="1376" t="s">
        <v>1911</v>
      </c>
    </row>
    <row r="1967" spans="91:100">
      <c r="CM1967" s="1373"/>
      <c r="CN1967" s="1372" t="s">
        <v>6060</v>
      </c>
      <c r="CO1967" s="1372" t="s">
        <v>604</v>
      </c>
      <c r="CP1967" s="1372" t="s">
        <v>2439</v>
      </c>
      <c r="CQ1967" s="1372" t="s">
        <v>6061</v>
      </c>
      <c r="CR1967" s="1372" t="s">
        <v>6061</v>
      </c>
      <c r="CS1967" s="1372" t="s">
        <v>1980</v>
      </c>
      <c r="CT1967" s="1372" t="s">
        <v>2446</v>
      </c>
      <c r="CU1967" s="1372" t="s">
        <v>1910</v>
      </c>
      <c r="CV1967" s="1376" t="s">
        <v>1982</v>
      </c>
    </row>
    <row r="1968" spans="91:100">
      <c r="CM1968" s="1373"/>
      <c r="CN1968" s="1372" t="s">
        <v>6062</v>
      </c>
      <c r="CO1968" s="1372" t="s">
        <v>604</v>
      </c>
      <c r="CP1968" s="1372" t="s">
        <v>2439</v>
      </c>
      <c r="CQ1968" s="1372" t="s">
        <v>6063</v>
      </c>
      <c r="CR1968" s="1372" t="s">
        <v>6064</v>
      </c>
      <c r="CS1968" s="1372" t="s">
        <v>1908</v>
      </c>
      <c r="CT1968" s="1372" t="s">
        <v>4827</v>
      </c>
      <c r="CU1968" s="1372" t="s">
        <v>1910</v>
      </c>
      <c r="CV1968" s="1376" t="s">
        <v>1911</v>
      </c>
    </row>
    <row r="1969" spans="91:100">
      <c r="CM1969" s="1373"/>
      <c r="CN1969" s="1372" t="s">
        <v>6065</v>
      </c>
      <c r="CO1969" s="1372" t="s">
        <v>604</v>
      </c>
      <c r="CP1969" s="1372" t="s">
        <v>2439</v>
      </c>
      <c r="CQ1969" s="1372" t="s">
        <v>6066</v>
      </c>
      <c r="CR1969" s="1372" t="s">
        <v>6066</v>
      </c>
      <c r="CS1969" s="1372" t="s">
        <v>1908</v>
      </c>
      <c r="CT1969" s="1372" t="s">
        <v>4827</v>
      </c>
      <c r="CU1969" s="1372" t="s">
        <v>1910</v>
      </c>
      <c r="CV1969" s="1376" t="s">
        <v>1911</v>
      </c>
    </row>
    <row r="1970" spans="91:100">
      <c r="CM1970" s="1373"/>
      <c r="CN1970" s="1372" t="s">
        <v>6067</v>
      </c>
      <c r="CO1970" s="1372" t="s">
        <v>604</v>
      </c>
      <c r="CP1970" s="1372" t="s">
        <v>2439</v>
      </c>
      <c r="CQ1970" s="1372" t="s">
        <v>6068</v>
      </c>
      <c r="CR1970" s="1372" t="s">
        <v>6068</v>
      </c>
      <c r="CS1970" s="1372" t="s">
        <v>1908</v>
      </c>
      <c r="CT1970" s="1372" t="s">
        <v>4827</v>
      </c>
      <c r="CU1970" s="1372" t="s">
        <v>1910</v>
      </c>
      <c r="CV1970" s="1376" t="s">
        <v>1911</v>
      </c>
    </row>
    <row r="1971" spans="91:100">
      <c r="CM1971" s="1373"/>
      <c r="CN1971" s="1372" t="s">
        <v>6069</v>
      </c>
      <c r="CO1971" s="1372" t="s">
        <v>604</v>
      </c>
      <c r="CP1971" s="1372" t="s">
        <v>2439</v>
      </c>
      <c r="CQ1971" s="1372" t="s">
        <v>6070</v>
      </c>
      <c r="CR1971" s="1372" t="s">
        <v>6070</v>
      </c>
      <c r="CS1971" s="1372" t="s">
        <v>1908</v>
      </c>
      <c r="CT1971" s="1372" t="s">
        <v>4827</v>
      </c>
      <c r="CU1971" s="1372" t="s">
        <v>1910</v>
      </c>
      <c r="CV1971" s="1376" t="s">
        <v>1911</v>
      </c>
    </row>
    <row r="1972" spans="91:100">
      <c r="CM1972" s="1373"/>
      <c r="CN1972" s="1372" t="s">
        <v>6071</v>
      </c>
      <c r="CO1972" s="1372" t="s">
        <v>604</v>
      </c>
      <c r="CP1972" s="1372" t="s">
        <v>2439</v>
      </c>
      <c r="CQ1972" s="1372" t="s">
        <v>6072</v>
      </c>
      <c r="CR1972" s="1372" t="s">
        <v>6072</v>
      </c>
      <c r="CS1972" s="1372" t="s">
        <v>1908</v>
      </c>
      <c r="CT1972" s="1372" t="s">
        <v>4827</v>
      </c>
      <c r="CU1972" s="1372" t="s">
        <v>1910</v>
      </c>
      <c r="CV1972" s="1376" t="s">
        <v>1911</v>
      </c>
    </row>
    <row r="1973" spans="91:100">
      <c r="CM1973" s="1373"/>
      <c r="CN1973" s="1372" t="s">
        <v>6073</v>
      </c>
      <c r="CO1973" s="1372" t="s">
        <v>604</v>
      </c>
      <c r="CP1973" s="1372" t="s">
        <v>2439</v>
      </c>
      <c r="CQ1973" s="1372" t="s">
        <v>6074</v>
      </c>
      <c r="CR1973" s="1372" t="s">
        <v>6074</v>
      </c>
      <c r="CS1973" s="1372" t="s">
        <v>1980</v>
      </c>
      <c r="CT1973" s="1372" t="s">
        <v>2446</v>
      </c>
      <c r="CU1973" s="1372" t="s">
        <v>1910</v>
      </c>
      <c r="CV1973" s="1376" t="s">
        <v>1982</v>
      </c>
    </row>
    <row r="1974" spans="91:100">
      <c r="CM1974" s="1373"/>
      <c r="CN1974" s="1372" t="s">
        <v>6075</v>
      </c>
      <c r="CO1974" s="1372" t="s">
        <v>604</v>
      </c>
      <c r="CP1974" s="1372" t="s">
        <v>2439</v>
      </c>
      <c r="CQ1974" s="1372" t="s">
        <v>6076</v>
      </c>
      <c r="CR1974" s="1372" t="s">
        <v>6077</v>
      </c>
      <c r="CS1974" s="1372" t="s">
        <v>1908</v>
      </c>
      <c r="CT1974" s="1372" t="s">
        <v>4827</v>
      </c>
      <c r="CU1974" s="1372" t="s">
        <v>1910</v>
      </c>
      <c r="CV1974" s="1376" t="s">
        <v>1911</v>
      </c>
    </row>
    <row r="1975" spans="91:100">
      <c r="CM1975" s="1373"/>
      <c r="CN1975" s="1372" t="s">
        <v>6078</v>
      </c>
      <c r="CO1975" s="1372" t="s">
        <v>604</v>
      </c>
      <c r="CP1975" s="1372" t="s">
        <v>2439</v>
      </c>
      <c r="CQ1975" s="1372" t="s">
        <v>6079</v>
      </c>
      <c r="CR1975" s="1372" t="s">
        <v>6079</v>
      </c>
      <c r="CS1975" s="1372" t="s">
        <v>1908</v>
      </c>
      <c r="CT1975" s="1372" t="s">
        <v>4827</v>
      </c>
      <c r="CU1975" s="1372" t="s">
        <v>1910</v>
      </c>
      <c r="CV1975" s="1376" t="s">
        <v>1911</v>
      </c>
    </row>
    <row r="1976" spans="91:100">
      <c r="CM1976" s="1373"/>
      <c r="CN1976" s="1372" t="s">
        <v>6080</v>
      </c>
      <c r="CO1976" s="1372" t="s">
        <v>604</v>
      </c>
      <c r="CP1976" s="1372" t="s">
        <v>2439</v>
      </c>
      <c r="CQ1976" s="1372" t="s">
        <v>5840</v>
      </c>
      <c r="CR1976" s="1372" t="s">
        <v>5840</v>
      </c>
      <c r="CS1976" s="1372" t="s">
        <v>1908</v>
      </c>
      <c r="CT1976" s="1372" t="s">
        <v>4827</v>
      </c>
      <c r="CU1976" s="1372" t="s">
        <v>1910</v>
      </c>
      <c r="CV1976" s="1376" t="s">
        <v>1911</v>
      </c>
    </row>
    <row r="1977" spans="91:100">
      <c r="CM1977" s="1373"/>
      <c r="CN1977" s="1372" t="s">
        <v>6081</v>
      </c>
      <c r="CO1977" s="1372" t="s">
        <v>604</v>
      </c>
      <c r="CP1977" s="1372" t="s">
        <v>2439</v>
      </c>
      <c r="CQ1977" s="1372" t="s">
        <v>6082</v>
      </c>
      <c r="CR1977" s="1372" t="s">
        <v>6082</v>
      </c>
      <c r="CS1977" s="1372" t="s">
        <v>1908</v>
      </c>
      <c r="CT1977" s="1372" t="s">
        <v>4827</v>
      </c>
      <c r="CU1977" s="1372" t="s">
        <v>1910</v>
      </c>
      <c r="CV1977" s="1376" t="s">
        <v>1911</v>
      </c>
    </row>
    <row r="1978" spans="91:100">
      <c r="CM1978" s="1373"/>
      <c r="CN1978" s="1372" t="s">
        <v>6083</v>
      </c>
      <c r="CO1978" s="1372" t="s">
        <v>604</v>
      </c>
      <c r="CP1978" s="1372" t="s">
        <v>2439</v>
      </c>
      <c r="CQ1978" s="1372" t="s">
        <v>6084</v>
      </c>
      <c r="CR1978" s="1372" t="s">
        <v>6085</v>
      </c>
      <c r="CS1978" s="1372" t="s">
        <v>1908</v>
      </c>
      <c r="CT1978" s="1372" t="s">
        <v>4827</v>
      </c>
      <c r="CU1978" s="1372" t="s">
        <v>1910</v>
      </c>
      <c r="CV1978" s="1376" t="s">
        <v>1911</v>
      </c>
    </row>
    <row r="1979" spans="91:100">
      <c r="CM1979" s="1373"/>
      <c r="CN1979" s="1372" t="s">
        <v>6086</v>
      </c>
      <c r="CO1979" s="1372" t="s">
        <v>599</v>
      </c>
      <c r="CP1979" s="1372" t="s">
        <v>1906</v>
      </c>
      <c r="CQ1979" s="1372" t="s">
        <v>692</v>
      </c>
      <c r="CR1979" s="1372" t="s">
        <v>691</v>
      </c>
      <c r="CS1979" s="1372" t="s">
        <v>1908</v>
      </c>
      <c r="CT1979" s="1372" t="s">
        <v>6087</v>
      </c>
      <c r="CU1979" s="1372" t="s">
        <v>1910</v>
      </c>
      <c r="CV1979" s="1376" t="s">
        <v>1911</v>
      </c>
    </row>
    <row r="1980" spans="91:100">
      <c r="CM1980" s="1373"/>
      <c r="CN1980" s="1372" t="s">
        <v>6088</v>
      </c>
      <c r="CO1980" s="1372" t="s">
        <v>599</v>
      </c>
      <c r="CP1980" s="1372" t="s">
        <v>1906</v>
      </c>
      <c r="CQ1980" s="1372" t="s">
        <v>6089</v>
      </c>
      <c r="CR1980" s="1372" t="s">
        <v>693</v>
      </c>
      <c r="CS1980" s="1372" t="s">
        <v>1908</v>
      </c>
      <c r="CT1980" s="1372" t="s">
        <v>6087</v>
      </c>
      <c r="CU1980" s="1372" t="s">
        <v>1910</v>
      </c>
      <c r="CV1980" s="1376" t="s">
        <v>1911</v>
      </c>
    </row>
    <row r="1981" spans="91:100">
      <c r="CM1981" s="1373"/>
      <c r="CN1981" s="1372" t="s">
        <v>6090</v>
      </c>
      <c r="CO1981" s="1372" t="s">
        <v>599</v>
      </c>
      <c r="CP1981" s="1372" t="s">
        <v>1906</v>
      </c>
      <c r="CQ1981" s="1372" t="s">
        <v>6091</v>
      </c>
      <c r="CR1981" s="1372" t="s">
        <v>694</v>
      </c>
      <c r="CS1981" s="1372" t="s">
        <v>1908</v>
      </c>
      <c r="CT1981" s="1372" t="s">
        <v>6087</v>
      </c>
      <c r="CU1981" s="1372" t="s">
        <v>1910</v>
      </c>
      <c r="CV1981" s="1376" t="s">
        <v>1911</v>
      </c>
    </row>
    <row r="1982" spans="91:100">
      <c r="CM1982" s="1373"/>
      <c r="CN1982" s="1372" t="s">
        <v>6092</v>
      </c>
      <c r="CO1982" s="1372" t="s">
        <v>599</v>
      </c>
      <c r="CP1982" s="1372" t="s">
        <v>1906</v>
      </c>
      <c r="CQ1982" s="1372" t="s">
        <v>6093</v>
      </c>
      <c r="CR1982" s="1372" t="s">
        <v>6093</v>
      </c>
      <c r="CS1982" s="1372" t="s">
        <v>1980</v>
      </c>
      <c r="CT1982" s="1372" t="s">
        <v>1981</v>
      </c>
      <c r="CU1982" s="1372" t="s">
        <v>1910</v>
      </c>
      <c r="CV1982" s="1376" t="s">
        <v>1982</v>
      </c>
    </row>
    <row r="1983" spans="91:100">
      <c r="CM1983" s="1373"/>
      <c r="CN1983" s="1372" t="s">
        <v>6094</v>
      </c>
      <c r="CO1983" s="1372" t="s">
        <v>599</v>
      </c>
      <c r="CP1983" s="1372" t="s">
        <v>1906</v>
      </c>
      <c r="CQ1983" s="1372" t="s">
        <v>695</v>
      </c>
      <c r="CR1983" s="1372" t="s">
        <v>695</v>
      </c>
      <c r="CS1983" s="1372" t="s">
        <v>1980</v>
      </c>
      <c r="CT1983" s="1372" t="s">
        <v>1981</v>
      </c>
      <c r="CU1983" s="1372" t="s">
        <v>1910</v>
      </c>
      <c r="CV1983" s="1376" t="s">
        <v>1982</v>
      </c>
    </row>
    <row r="1984" spans="91:100">
      <c r="CM1984" s="1373"/>
      <c r="CN1984" s="1372" t="s">
        <v>6095</v>
      </c>
      <c r="CO1984" s="1372" t="s">
        <v>599</v>
      </c>
      <c r="CP1984" s="1372" t="s">
        <v>1906</v>
      </c>
      <c r="CQ1984" s="1372" t="s">
        <v>6096</v>
      </c>
      <c r="CR1984" s="1372" t="s">
        <v>6097</v>
      </c>
      <c r="CS1984" s="1372" t="s">
        <v>1908</v>
      </c>
      <c r="CT1984" s="1372" t="s">
        <v>6087</v>
      </c>
      <c r="CU1984" s="1372" t="s">
        <v>1910</v>
      </c>
      <c r="CV1984" s="1376" t="s">
        <v>1911</v>
      </c>
    </row>
    <row r="1985" spans="91:100">
      <c r="CM1985" s="1373"/>
      <c r="CN1985" s="1372" t="s">
        <v>6098</v>
      </c>
      <c r="CO1985" s="1372" t="s">
        <v>599</v>
      </c>
      <c r="CP1985" s="1372" t="s">
        <v>1906</v>
      </c>
      <c r="CQ1985" s="1372" t="s">
        <v>6099</v>
      </c>
      <c r="CR1985" s="1372" t="s">
        <v>6100</v>
      </c>
      <c r="CS1985" s="1372" t="s">
        <v>1908</v>
      </c>
      <c r="CT1985" s="1372" t="s">
        <v>6087</v>
      </c>
      <c r="CU1985" s="1372" t="s">
        <v>1910</v>
      </c>
      <c r="CV1985" s="1376" t="s">
        <v>1911</v>
      </c>
    </row>
    <row r="1986" spans="91:100">
      <c r="CM1986" s="1373"/>
      <c r="CN1986" s="1372" t="s">
        <v>6101</v>
      </c>
      <c r="CO1986" s="1372" t="s">
        <v>599</v>
      </c>
      <c r="CP1986" s="1372" t="s">
        <v>1906</v>
      </c>
      <c r="CQ1986" s="1372" t="s">
        <v>6102</v>
      </c>
      <c r="CR1986" s="1372" t="s">
        <v>6103</v>
      </c>
      <c r="CS1986" s="1372" t="s">
        <v>1908</v>
      </c>
      <c r="CT1986" s="1372" t="s">
        <v>6087</v>
      </c>
      <c r="CU1986" s="1372" t="s">
        <v>1910</v>
      </c>
      <c r="CV1986" s="1376" t="s">
        <v>1911</v>
      </c>
    </row>
    <row r="1987" spans="91:100">
      <c r="CM1987" s="1373"/>
      <c r="CN1987" s="1372" t="s">
        <v>6104</v>
      </c>
      <c r="CO1987" s="1372" t="s">
        <v>599</v>
      </c>
      <c r="CP1987" s="1372" t="s">
        <v>1906</v>
      </c>
      <c r="CQ1987" s="1372" t="s">
        <v>6105</v>
      </c>
      <c r="CR1987" s="1372" t="s">
        <v>6106</v>
      </c>
      <c r="CS1987" s="1372" t="s">
        <v>1908</v>
      </c>
      <c r="CT1987" s="1372" t="s">
        <v>6087</v>
      </c>
      <c r="CU1987" s="1372" t="s">
        <v>1910</v>
      </c>
      <c r="CV1987" s="1376" t="s">
        <v>1911</v>
      </c>
    </row>
    <row r="1988" spans="91:100">
      <c r="CM1988" s="1373"/>
      <c r="CN1988" s="1372" t="s">
        <v>6107</v>
      </c>
      <c r="CO1988" s="1372" t="s">
        <v>599</v>
      </c>
      <c r="CP1988" s="1372" t="s">
        <v>1906</v>
      </c>
      <c r="CQ1988" s="1372" t="s">
        <v>6108</v>
      </c>
      <c r="CR1988" s="1372" t="s">
        <v>6109</v>
      </c>
      <c r="CS1988" s="1372" t="s">
        <v>1908</v>
      </c>
      <c r="CT1988" s="1372" t="s">
        <v>6087</v>
      </c>
      <c r="CU1988" s="1372" t="s">
        <v>1910</v>
      </c>
      <c r="CV1988" s="1376" t="s">
        <v>1911</v>
      </c>
    </row>
    <row r="1989" spans="91:100">
      <c r="CM1989" s="1373"/>
      <c r="CN1989" s="1372" t="s">
        <v>6110</v>
      </c>
      <c r="CO1989" s="1372" t="s">
        <v>599</v>
      </c>
      <c r="CP1989" s="1372" t="s">
        <v>1906</v>
      </c>
      <c r="CQ1989" s="1372" t="s">
        <v>6111</v>
      </c>
      <c r="CR1989" s="1372" t="s">
        <v>6112</v>
      </c>
      <c r="CS1989" s="1372" t="s">
        <v>1908</v>
      </c>
      <c r="CT1989" s="1372" t="s">
        <v>6087</v>
      </c>
      <c r="CU1989" s="1372" t="s">
        <v>1910</v>
      </c>
      <c r="CV1989" s="1376" t="s">
        <v>1911</v>
      </c>
    </row>
    <row r="1990" spans="91:100">
      <c r="CM1990" s="1373"/>
      <c r="CN1990" s="1372" t="s">
        <v>6113</v>
      </c>
      <c r="CO1990" s="1372" t="s">
        <v>599</v>
      </c>
      <c r="CP1990" s="1372" t="s">
        <v>1906</v>
      </c>
      <c r="CQ1990" s="1372" t="s">
        <v>6114</v>
      </c>
      <c r="CR1990" s="1372" t="s">
        <v>6115</v>
      </c>
      <c r="CS1990" s="1372" t="s">
        <v>1908</v>
      </c>
      <c r="CT1990" s="1372" t="s">
        <v>6087</v>
      </c>
      <c r="CU1990" s="1372" t="s">
        <v>1910</v>
      </c>
      <c r="CV1990" s="1376" t="s">
        <v>1911</v>
      </c>
    </row>
    <row r="1991" spans="91:100">
      <c r="CM1991" s="1373"/>
      <c r="CN1991" s="1372" t="s">
        <v>6116</v>
      </c>
      <c r="CO1991" s="1372" t="s">
        <v>599</v>
      </c>
      <c r="CP1991" s="1372" t="s">
        <v>1906</v>
      </c>
      <c r="CQ1991" s="1372" t="s">
        <v>6117</v>
      </c>
      <c r="CR1991" s="1372" t="s">
        <v>6118</v>
      </c>
      <c r="CS1991" s="1372" t="s">
        <v>1908</v>
      </c>
      <c r="CT1991" s="1372" t="s">
        <v>6087</v>
      </c>
      <c r="CU1991" s="1372" t="s">
        <v>1910</v>
      </c>
      <c r="CV1991" s="1376" t="s">
        <v>1911</v>
      </c>
    </row>
    <row r="1992" spans="91:100">
      <c r="CM1992" s="1373"/>
      <c r="CN1992" s="1372" t="s">
        <v>6119</v>
      </c>
      <c r="CO1992" s="1372" t="s">
        <v>599</v>
      </c>
      <c r="CP1992" s="1372" t="s">
        <v>1906</v>
      </c>
      <c r="CQ1992" s="1372" t="s">
        <v>6120</v>
      </c>
      <c r="CR1992" s="1372" t="s">
        <v>696</v>
      </c>
      <c r="CS1992" s="1372" t="s">
        <v>1908</v>
      </c>
      <c r="CT1992" s="1372" t="s">
        <v>6087</v>
      </c>
      <c r="CU1992" s="1372" t="s">
        <v>1910</v>
      </c>
      <c r="CV1992" s="1376" t="s">
        <v>1911</v>
      </c>
    </row>
    <row r="1993" spans="91:100">
      <c r="CM1993" s="1373"/>
      <c r="CN1993" s="1372" t="s">
        <v>6121</v>
      </c>
      <c r="CO1993" s="1372" t="s">
        <v>599</v>
      </c>
      <c r="CP1993" s="1372" t="s">
        <v>2439</v>
      </c>
      <c r="CQ1993" s="1372" t="s">
        <v>2443</v>
      </c>
      <c r="CR1993" s="1372" t="s">
        <v>2443</v>
      </c>
      <c r="CS1993" s="1372" t="s">
        <v>1908</v>
      </c>
      <c r="CT1993" s="1372" t="s">
        <v>4827</v>
      </c>
      <c r="CU1993" s="1372" t="s">
        <v>1910</v>
      </c>
      <c r="CV1993" s="1376" t="s">
        <v>1911</v>
      </c>
    </row>
    <row r="1994" spans="91:100">
      <c r="CM1994" s="1373"/>
      <c r="CN1994" s="1372" t="s">
        <v>6122</v>
      </c>
      <c r="CO1994" s="1372" t="s">
        <v>599</v>
      </c>
      <c r="CP1994" s="1372" t="s">
        <v>2439</v>
      </c>
      <c r="CQ1994" s="1372" t="s">
        <v>6123</v>
      </c>
      <c r="CR1994" s="1372" t="s">
        <v>6124</v>
      </c>
      <c r="CS1994" s="1372" t="s">
        <v>1908</v>
      </c>
      <c r="CT1994" s="1372" t="s">
        <v>4827</v>
      </c>
      <c r="CU1994" s="1372" t="s">
        <v>1910</v>
      </c>
      <c r="CV1994" s="1376" t="s">
        <v>1911</v>
      </c>
    </row>
    <row r="1995" spans="91:100">
      <c r="CM1995" s="1373"/>
      <c r="CN1995" s="1372" t="s">
        <v>6125</v>
      </c>
      <c r="CO1995" s="1372" t="s">
        <v>599</v>
      </c>
      <c r="CP1995" s="1372" t="s">
        <v>2439</v>
      </c>
      <c r="CQ1995" s="1372" t="s">
        <v>2450</v>
      </c>
      <c r="CR1995" s="1372" t="s">
        <v>2450</v>
      </c>
      <c r="CS1995" s="1372" t="s">
        <v>1908</v>
      </c>
      <c r="CT1995" s="1372" t="s">
        <v>4827</v>
      </c>
      <c r="CU1995" s="1372" t="s">
        <v>1910</v>
      </c>
      <c r="CV1995" s="1376" t="s">
        <v>1911</v>
      </c>
    </row>
    <row r="1996" spans="91:100">
      <c r="CM1996" s="1373"/>
      <c r="CN1996" s="1372" t="s">
        <v>6126</v>
      </c>
      <c r="CO1996" s="1372" t="s">
        <v>599</v>
      </c>
      <c r="CP1996" s="1372" t="s">
        <v>2439</v>
      </c>
      <c r="CQ1996" s="1372" t="s">
        <v>6127</v>
      </c>
      <c r="CR1996" s="1372" t="s">
        <v>6127</v>
      </c>
      <c r="CS1996" s="1372" t="s">
        <v>1908</v>
      </c>
      <c r="CT1996" s="1372" t="s">
        <v>4827</v>
      </c>
      <c r="CU1996" s="1372" t="s">
        <v>1910</v>
      </c>
      <c r="CV1996" s="1376" t="s">
        <v>1911</v>
      </c>
    </row>
    <row r="1997" spans="91:100">
      <c r="CM1997" s="1373"/>
      <c r="CN1997" s="1372" t="s">
        <v>6128</v>
      </c>
      <c r="CO1997" s="1372" t="s">
        <v>599</v>
      </c>
      <c r="CP1997" s="1372" t="s">
        <v>2439</v>
      </c>
      <c r="CQ1997" s="1372" t="s">
        <v>2454</v>
      </c>
      <c r="CR1997" s="1372" t="s">
        <v>2454</v>
      </c>
      <c r="CS1997" s="1372" t="s">
        <v>1908</v>
      </c>
      <c r="CT1997" s="1372" t="s">
        <v>4827</v>
      </c>
      <c r="CU1997" s="1372" t="s">
        <v>1910</v>
      </c>
      <c r="CV1997" s="1376" t="s">
        <v>1911</v>
      </c>
    </row>
    <row r="1998" spans="91:100">
      <c r="CM1998" s="1373"/>
      <c r="CN1998" s="1372" t="s">
        <v>6129</v>
      </c>
      <c r="CO1998" s="1372" t="s">
        <v>599</v>
      </c>
      <c r="CP1998" s="1372" t="s">
        <v>2439</v>
      </c>
      <c r="CQ1998" s="1372" t="s">
        <v>2456</v>
      </c>
      <c r="CR1998" s="1372" t="s">
        <v>2456</v>
      </c>
      <c r="CS1998" s="1372" t="s">
        <v>1908</v>
      </c>
      <c r="CT1998" s="1372" t="s">
        <v>4827</v>
      </c>
      <c r="CU1998" s="1372" t="s">
        <v>1910</v>
      </c>
      <c r="CV1998" s="1376" t="s">
        <v>1911</v>
      </c>
    </row>
    <row r="1999" spans="91:100">
      <c r="CM1999" s="1373"/>
      <c r="CN1999" s="1372" t="s">
        <v>6130</v>
      </c>
      <c r="CO1999" s="1372" t="s">
        <v>599</v>
      </c>
      <c r="CP1999" s="1372" t="s">
        <v>2439</v>
      </c>
      <c r="CQ1999" s="1372" t="s">
        <v>6131</v>
      </c>
      <c r="CR1999" s="1372" t="s">
        <v>6131</v>
      </c>
      <c r="CS1999" s="1372" t="s">
        <v>1908</v>
      </c>
      <c r="CT1999" s="1372" t="s">
        <v>4827</v>
      </c>
      <c r="CU1999" s="1372" t="s">
        <v>1910</v>
      </c>
      <c r="CV1999" s="1376" t="s">
        <v>1911</v>
      </c>
    </row>
    <row r="2000" spans="91:100">
      <c r="CM2000" s="1373"/>
      <c r="CN2000" s="1372" t="s">
        <v>6132</v>
      </c>
      <c r="CO2000" s="1372" t="s">
        <v>599</v>
      </c>
      <c r="CP2000" s="1372" t="s">
        <v>2439</v>
      </c>
      <c r="CQ2000" s="1372" t="s">
        <v>6133</v>
      </c>
      <c r="CR2000" s="1372" t="s">
        <v>6134</v>
      </c>
      <c r="CS2000" s="1372" t="s">
        <v>1908</v>
      </c>
      <c r="CT2000" s="1372" t="s">
        <v>4827</v>
      </c>
      <c r="CU2000" s="1372" t="s">
        <v>1910</v>
      </c>
      <c r="CV2000" s="1376" t="s">
        <v>1911</v>
      </c>
    </row>
    <row r="2001" spans="91:100">
      <c r="CM2001" s="1373"/>
      <c r="CN2001" s="1372" t="s">
        <v>6135</v>
      </c>
      <c r="CO2001" s="1372" t="s">
        <v>599</v>
      </c>
      <c r="CP2001" s="1372" t="s">
        <v>2439</v>
      </c>
      <c r="CQ2001" s="1372" t="s">
        <v>6136</v>
      </c>
      <c r="CR2001" s="1372" t="s">
        <v>6136</v>
      </c>
      <c r="CS2001" s="1372" t="s">
        <v>1908</v>
      </c>
      <c r="CT2001" s="1372" t="s">
        <v>4827</v>
      </c>
      <c r="CU2001" s="1372" t="s">
        <v>1910</v>
      </c>
      <c r="CV2001" s="1376" t="s">
        <v>1911</v>
      </c>
    </row>
    <row r="2002" spans="91:100">
      <c r="CM2002" s="1373"/>
      <c r="CN2002" s="1372" t="s">
        <v>6137</v>
      </c>
      <c r="CO2002" s="1372" t="s">
        <v>599</v>
      </c>
      <c r="CP2002" s="1372" t="s">
        <v>2439</v>
      </c>
      <c r="CQ2002" s="1372" t="s">
        <v>2912</v>
      </c>
      <c r="CR2002" s="1372" t="s">
        <v>2913</v>
      </c>
      <c r="CS2002" s="1372" t="s">
        <v>1908</v>
      </c>
      <c r="CT2002" s="1372" t="s">
        <v>4827</v>
      </c>
      <c r="CU2002" s="1372" t="s">
        <v>1910</v>
      </c>
      <c r="CV2002" s="1376" t="s">
        <v>1911</v>
      </c>
    </row>
    <row r="2003" spans="91:100">
      <c r="CM2003" s="1373"/>
      <c r="CN2003" s="1372" t="s">
        <v>6138</v>
      </c>
      <c r="CO2003" s="1372" t="s">
        <v>599</v>
      </c>
      <c r="CP2003" s="1372" t="s">
        <v>2439</v>
      </c>
      <c r="CQ2003" s="1372" t="s">
        <v>6139</v>
      </c>
      <c r="CR2003" s="1372" t="s">
        <v>6139</v>
      </c>
      <c r="CS2003" s="1372" t="s">
        <v>1908</v>
      </c>
      <c r="CT2003" s="1372" t="s">
        <v>4827</v>
      </c>
      <c r="CU2003" s="1372" t="s">
        <v>1910</v>
      </c>
      <c r="CV2003" s="1376" t="s">
        <v>1911</v>
      </c>
    </row>
    <row r="2004" spans="91:100">
      <c r="CM2004" s="1373"/>
      <c r="CN2004" s="1372" t="s">
        <v>6140</v>
      </c>
      <c r="CO2004" s="1372" t="s">
        <v>599</v>
      </c>
      <c r="CP2004" s="1372" t="s">
        <v>2439</v>
      </c>
      <c r="CQ2004" s="1372" t="s">
        <v>2474</v>
      </c>
      <c r="CR2004" s="1372" t="s">
        <v>2474</v>
      </c>
      <c r="CS2004" s="1372" t="s">
        <v>1908</v>
      </c>
      <c r="CT2004" s="1372" t="s">
        <v>4827</v>
      </c>
      <c r="CU2004" s="1372" t="s">
        <v>1910</v>
      </c>
      <c r="CV2004" s="1376" t="s">
        <v>1911</v>
      </c>
    </row>
    <row r="2005" spans="91:100">
      <c r="CM2005" s="1373"/>
      <c r="CN2005" s="1372" t="s">
        <v>6141</v>
      </c>
      <c r="CO2005" s="1372" t="s">
        <v>599</v>
      </c>
      <c r="CP2005" s="1372" t="s">
        <v>2439</v>
      </c>
      <c r="CQ2005" s="1372" t="s">
        <v>6142</v>
      </c>
      <c r="CR2005" s="1372" t="s">
        <v>6143</v>
      </c>
      <c r="CS2005" s="1372" t="s">
        <v>1908</v>
      </c>
      <c r="CT2005" s="1372" t="s">
        <v>4827</v>
      </c>
      <c r="CU2005" s="1372" t="s">
        <v>1910</v>
      </c>
      <c r="CV2005" s="1376" t="s">
        <v>1911</v>
      </c>
    </row>
    <row r="2006" spans="91:100">
      <c r="CM2006" s="1373"/>
      <c r="CN2006" s="1372" t="s">
        <v>6144</v>
      </c>
      <c r="CO2006" s="1372" t="s">
        <v>599</v>
      </c>
      <c r="CP2006" s="1372" t="s">
        <v>2439</v>
      </c>
      <c r="CQ2006" s="1372" t="s">
        <v>6145</v>
      </c>
      <c r="CR2006" s="1372" t="s">
        <v>6145</v>
      </c>
      <c r="CS2006" s="1372" t="s">
        <v>1908</v>
      </c>
      <c r="CT2006" s="1372" t="s">
        <v>4827</v>
      </c>
      <c r="CU2006" s="1372" t="s">
        <v>1910</v>
      </c>
      <c r="CV2006" s="1376" t="s">
        <v>1911</v>
      </c>
    </row>
    <row r="2007" spans="91:100">
      <c r="CM2007" s="1373"/>
      <c r="CN2007" s="1372" t="s">
        <v>6146</v>
      </c>
      <c r="CO2007" s="1372" t="s">
        <v>599</v>
      </c>
      <c r="CP2007" s="1372" t="s">
        <v>2439</v>
      </c>
      <c r="CQ2007" s="1372" t="s">
        <v>2927</v>
      </c>
      <c r="CR2007" s="1372" t="s">
        <v>2927</v>
      </c>
      <c r="CS2007" s="1372" t="s">
        <v>1908</v>
      </c>
      <c r="CT2007" s="1372" t="s">
        <v>4827</v>
      </c>
      <c r="CU2007" s="1372" t="s">
        <v>1910</v>
      </c>
      <c r="CV2007" s="1376" t="s">
        <v>1911</v>
      </c>
    </row>
    <row r="2008" spans="91:100">
      <c r="CM2008" s="1373"/>
      <c r="CN2008" s="1372" t="s">
        <v>6147</v>
      </c>
      <c r="CO2008" s="1372" t="s">
        <v>600</v>
      </c>
      <c r="CP2008" s="1372" t="s">
        <v>1906</v>
      </c>
      <c r="CQ2008" s="1372" t="s">
        <v>6148</v>
      </c>
      <c r="CR2008" s="1372" t="s">
        <v>6148</v>
      </c>
      <c r="CS2008" s="1372" t="s">
        <v>1908</v>
      </c>
      <c r="CT2008" s="1372" t="s">
        <v>6149</v>
      </c>
      <c r="CU2008" s="1372" t="s">
        <v>1910</v>
      </c>
      <c r="CV2008" s="1376" t="s">
        <v>1911</v>
      </c>
    </row>
    <row r="2009" spans="91:100">
      <c r="CM2009" s="1373"/>
      <c r="CN2009" s="1372" t="s">
        <v>6150</v>
      </c>
      <c r="CO2009" s="1372" t="s">
        <v>600</v>
      </c>
      <c r="CP2009" s="1372" t="s">
        <v>1906</v>
      </c>
      <c r="CQ2009" s="1372" t="s">
        <v>6151</v>
      </c>
      <c r="CR2009" s="1372" t="s">
        <v>6151</v>
      </c>
      <c r="CS2009" s="1372" t="s">
        <v>1908</v>
      </c>
      <c r="CT2009" s="1372" t="s">
        <v>6149</v>
      </c>
      <c r="CU2009" s="1372" t="s">
        <v>1910</v>
      </c>
      <c r="CV2009" s="1376" t="s">
        <v>1911</v>
      </c>
    </row>
    <row r="2010" spans="91:100">
      <c r="CM2010" s="1373"/>
      <c r="CN2010" s="1372" t="s">
        <v>6152</v>
      </c>
      <c r="CO2010" s="1372" t="s">
        <v>600</v>
      </c>
      <c r="CP2010" s="1372" t="s">
        <v>1906</v>
      </c>
      <c r="CQ2010" s="1372" t="s">
        <v>6153</v>
      </c>
      <c r="CR2010" s="1372" t="s">
        <v>6153</v>
      </c>
      <c r="CS2010" s="1372" t="s">
        <v>1908</v>
      </c>
      <c r="CT2010" s="1372" t="s">
        <v>6149</v>
      </c>
      <c r="CU2010" s="1372" t="s">
        <v>1910</v>
      </c>
      <c r="CV2010" s="1376" t="s">
        <v>1911</v>
      </c>
    </row>
    <row r="2011" spans="91:100">
      <c r="CM2011" s="1373"/>
      <c r="CN2011" s="1372" t="s">
        <v>6154</v>
      </c>
      <c r="CO2011" s="1372" t="s">
        <v>600</v>
      </c>
      <c r="CP2011" s="1372" t="s">
        <v>1906</v>
      </c>
      <c r="CQ2011" s="1372" t="s">
        <v>815</v>
      </c>
      <c r="CR2011" s="1372" t="s">
        <v>815</v>
      </c>
      <c r="CS2011" s="1372" t="s">
        <v>1908</v>
      </c>
      <c r="CT2011" s="1372" t="s">
        <v>6149</v>
      </c>
      <c r="CU2011" s="1372" t="s">
        <v>1910</v>
      </c>
      <c r="CV2011" s="1376" t="s">
        <v>1911</v>
      </c>
    </row>
    <row r="2012" spans="91:100">
      <c r="CM2012" s="1373"/>
      <c r="CN2012" s="1372" t="s">
        <v>6155</v>
      </c>
      <c r="CO2012" s="1372" t="s">
        <v>600</v>
      </c>
      <c r="CP2012" s="1372" t="s">
        <v>1906</v>
      </c>
      <c r="CQ2012" s="1372" t="s">
        <v>6156</v>
      </c>
      <c r="CR2012" s="1372" t="s">
        <v>6156</v>
      </c>
      <c r="CS2012" s="1372" t="s">
        <v>1908</v>
      </c>
      <c r="CT2012" s="1372" t="s">
        <v>6149</v>
      </c>
      <c r="CU2012" s="1372" t="s">
        <v>1910</v>
      </c>
      <c r="CV2012" s="1376" t="s">
        <v>1911</v>
      </c>
    </row>
    <row r="2013" spans="91:100">
      <c r="CM2013" s="1373"/>
      <c r="CN2013" s="1372" t="s">
        <v>6157</v>
      </c>
      <c r="CO2013" s="1372" t="s">
        <v>600</v>
      </c>
      <c r="CP2013" s="1372" t="s">
        <v>1906</v>
      </c>
      <c r="CQ2013" s="1372" t="s">
        <v>6158</v>
      </c>
      <c r="CR2013" s="1372" t="s">
        <v>6159</v>
      </c>
      <c r="CS2013" s="1372" t="s">
        <v>1908</v>
      </c>
      <c r="CT2013" s="1372" t="s">
        <v>6149</v>
      </c>
      <c r="CU2013" s="1372" t="s">
        <v>1910</v>
      </c>
      <c r="CV2013" s="1376" t="s">
        <v>1911</v>
      </c>
    </row>
    <row r="2014" spans="91:100">
      <c r="CM2014" s="1373"/>
      <c r="CN2014" s="1372" t="s">
        <v>6160</v>
      </c>
      <c r="CO2014" s="1372" t="s">
        <v>600</v>
      </c>
      <c r="CP2014" s="1372" t="s">
        <v>1906</v>
      </c>
      <c r="CQ2014" s="1372" t="s">
        <v>816</v>
      </c>
      <c r="CR2014" s="1372" t="s">
        <v>816</v>
      </c>
      <c r="CS2014" s="1372" t="s">
        <v>1908</v>
      </c>
      <c r="CT2014" s="1372" t="s">
        <v>6149</v>
      </c>
      <c r="CU2014" s="1372" t="s">
        <v>1910</v>
      </c>
      <c r="CV2014" s="1376" t="s">
        <v>1911</v>
      </c>
    </row>
    <row r="2015" spans="91:100">
      <c r="CM2015" s="1373"/>
      <c r="CN2015" s="1372" t="s">
        <v>6161</v>
      </c>
      <c r="CO2015" s="1372" t="s">
        <v>600</v>
      </c>
      <c r="CP2015" s="1372" t="s">
        <v>1906</v>
      </c>
      <c r="CQ2015" s="1372" t="s">
        <v>6162</v>
      </c>
      <c r="CR2015" s="1372" t="s">
        <v>6163</v>
      </c>
      <c r="CS2015" s="1372" t="s">
        <v>1908</v>
      </c>
      <c r="CT2015" s="1372" t="s">
        <v>6149</v>
      </c>
      <c r="CU2015" s="1372" t="s">
        <v>1910</v>
      </c>
      <c r="CV2015" s="1376" t="s">
        <v>1911</v>
      </c>
    </row>
    <row r="2016" spans="91:100">
      <c r="CM2016" s="1373"/>
      <c r="CN2016" s="1372" t="s">
        <v>6164</v>
      </c>
      <c r="CO2016" s="1372" t="s">
        <v>600</v>
      </c>
      <c r="CP2016" s="1372" t="s">
        <v>1906</v>
      </c>
      <c r="CQ2016" s="1372" t="s">
        <v>6165</v>
      </c>
      <c r="CR2016" s="1372" t="s">
        <v>6165</v>
      </c>
      <c r="CS2016" s="1372" t="s">
        <v>1908</v>
      </c>
      <c r="CT2016" s="1372" t="s">
        <v>6149</v>
      </c>
      <c r="CU2016" s="1372" t="s">
        <v>1910</v>
      </c>
      <c r="CV2016" s="1376" t="s">
        <v>1911</v>
      </c>
    </row>
    <row r="2017" spans="91:100">
      <c r="CM2017" s="1373"/>
      <c r="CN2017" s="1372" t="s">
        <v>6166</v>
      </c>
      <c r="CO2017" s="1372" t="s">
        <v>600</v>
      </c>
      <c r="CP2017" s="1372" t="s">
        <v>1906</v>
      </c>
      <c r="CQ2017" s="1372" t="s">
        <v>6167</v>
      </c>
      <c r="CR2017" s="1372" t="s">
        <v>6167</v>
      </c>
      <c r="CS2017" s="1372" t="s">
        <v>1908</v>
      </c>
      <c r="CT2017" s="1372" t="s">
        <v>6149</v>
      </c>
      <c r="CU2017" s="1372" t="s">
        <v>1910</v>
      </c>
      <c r="CV2017" s="1376" t="s">
        <v>1911</v>
      </c>
    </row>
    <row r="2018" spans="91:100">
      <c r="CM2018" s="1373"/>
      <c r="CN2018" s="1372" t="s">
        <v>6168</v>
      </c>
      <c r="CO2018" s="1372" t="s">
        <v>600</v>
      </c>
      <c r="CP2018" s="1372" t="s">
        <v>1906</v>
      </c>
      <c r="CQ2018" s="1372" t="s">
        <v>6169</v>
      </c>
      <c r="CR2018" s="1372" t="s">
        <v>6169</v>
      </c>
      <c r="CS2018" s="1372" t="s">
        <v>1908</v>
      </c>
      <c r="CT2018" s="1372" t="s">
        <v>6149</v>
      </c>
      <c r="CU2018" s="1372" t="s">
        <v>1910</v>
      </c>
      <c r="CV2018" s="1376" t="s">
        <v>1911</v>
      </c>
    </row>
    <row r="2019" spans="91:100">
      <c r="CM2019" s="1373"/>
      <c r="CN2019" s="1372" t="s">
        <v>6170</v>
      </c>
      <c r="CO2019" s="1372" t="s">
        <v>600</v>
      </c>
      <c r="CP2019" s="1372" t="s">
        <v>1906</v>
      </c>
      <c r="CQ2019" s="1372" t="s">
        <v>6171</v>
      </c>
      <c r="CR2019" s="1372" t="s">
        <v>6171</v>
      </c>
      <c r="CS2019" s="1372" t="s">
        <v>1908</v>
      </c>
      <c r="CT2019" s="1372" t="s">
        <v>6149</v>
      </c>
      <c r="CU2019" s="1372" t="s">
        <v>1910</v>
      </c>
      <c r="CV2019" s="1376" t="s">
        <v>1911</v>
      </c>
    </row>
    <row r="2020" spans="91:100">
      <c r="CM2020" s="1373"/>
      <c r="CN2020" s="1372" t="s">
        <v>6172</v>
      </c>
      <c r="CO2020" s="1372" t="s">
        <v>600</v>
      </c>
      <c r="CP2020" s="1372" t="s">
        <v>1906</v>
      </c>
      <c r="CQ2020" s="1372" t="s">
        <v>817</v>
      </c>
      <c r="CR2020" s="1372" t="s">
        <v>817</v>
      </c>
      <c r="CS2020" s="1372" t="s">
        <v>1980</v>
      </c>
      <c r="CT2020" s="1372" t="s">
        <v>1981</v>
      </c>
      <c r="CU2020" s="1372" t="s">
        <v>1910</v>
      </c>
      <c r="CV2020" s="1376" t="s">
        <v>1982</v>
      </c>
    </row>
    <row r="2021" spans="91:100">
      <c r="CM2021" s="1373"/>
      <c r="CN2021" s="1372" t="s">
        <v>6173</v>
      </c>
      <c r="CO2021" s="1372" t="s">
        <v>600</v>
      </c>
      <c r="CP2021" s="1372" t="s">
        <v>1906</v>
      </c>
      <c r="CQ2021" s="1372" t="s">
        <v>6174</v>
      </c>
      <c r="CR2021" s="1372" t="s">
        <v>6174</v>
      </c>
      <c r="CS2021" s="1372" t="s">
        <v>1980</v>
      </c>
      <c r="CT2021" s="1372" t="s">
        <v>1981</v>
      </c>
      <c r="CU2021" s="1372" t="s">
        <v>1910</v>
      </c>
      <c r="CV2021" s="1376" t="s">
        <v>1982</v>
      </c>
    </row>
    <row r="2022" spans="91:100">
      <c r="CM2022" s="1373"/>
      <c r="CN2022" s="1372" t="s">
        <v>6175</v>
      </c>
      <c r="CO2022" s="1372" t="s">
        <v>600</v>
      </c>
      <c r="CP2022" s="1372" t="s">
        <v>1906</v>
      </c>
      <c r="CQ2022" s="1372" t="s">
        <v>6176</v>
      </c>
      <c r="CR2022" s="1372" t="s">
        <v>6176</v>
      </c>
      <c r="CS2022" s="1372" t="s">
        <v>1980</v>
      </c>
      <c r="CT2022" s="1372" t="s">
        <v>1981</v>
      </c>
      <c r="CU2022" s="1372" t="s">
        <v>1910</v>
      </c>
      <c r="CV2022" s="1376" t="s">
        <v>1982</v>
      </c>
    </row>
    <row r="2023" spans="91:100">
      <c r="CM2023" s="1373"/>
      <c r="CN2023" s="1372" t="s">
        <v>6177</v>
      </c>
      <c r="CO2023" s="1372" t="s">
        <v>600</v>
      </c>
      <c r="CP2023" s="1372" t="s">
        <v>1906</v>
      </c>
      <c r="CQ2023" s="1372" t="s">
        <v>6178</v>
      </c>
      <c r="CR2023" s="1372" t="s">
        <v>6178</v>
      </c>
      <c r="CS2023" s="1372" t="s">
        <v>1908</v>
      </c>
      <c r="CT2023" s="1372" t="s">
        <v>6149</v>
      </c>
      <c r="CU2023" s="1372" t="s">
        <v>1910</v>
      </c>
      <c r="CV2023" s="1376" t="s">
        <v>1911</v>
      </c>
    </row>
    <row r="2024" spans="91:100">
      <c r="CM2024" s="1373"/>
      <c r="CN2024" s="1372" t="s">
        <v>6179</v>
      </c>
      <c r="CO2024" s="1372" t="s">
        <v>600</v>
      </c>
      <c r="CP2024" s="1372" t="s">
        <v>1906</v>
      </c>
      <c r="CQ2024" s="1372" t="s">
        <v>6180</v>
      </c>
      <c r="CR2024" s="1372" t="s">
        <v>6180</v>
      </c>
      <c r="CS2024" s="1372" t="s">
        <v>1908</v>
      </c>
      <c r="CT2024" s="1372" t="s">
        <v>6149</v>
      </c>
      <c r="CU2024" s="1372" t="s">
        <v>1910</v>
      </c>
      <c r="CV2024" s="1376" t="s">
        <v>1911</v>
      </c>
    </row>
    <row r="2025" spans="91:100">
      <c r="CM2025" s="1373"/>
      <c r="CN2025" s="1372" t="s">
        <v>6181</v>
      </c>
      <c r="CO2025" s="1372" t="s">
        <v>600</v>
      </c>
      <c r="CP2025" s="1372" t="s">
        <v>1906</v>
      </c>
      <c r="CQ2025" s="1372" t="s">
        <v>6182</v>
      </c>
      <c r="CR2025" s="1372" t="s">
        <v>6183</v>
      </c>
      <c r="CS2025" s="1372" t="s">
        <v>1908</v>
      </c>
      <c r="CT2025" s="1372" t="s">
        <v>6149</v>
      </c>
      <c r="CU2025" s="1372" t="s">
        <v>1910</v>
      </c>
      <c r="CV2025" s="1376" t="s">
        <v>1911</v>
      </c>
    </row>
    <row r="2026" spans="91:100">
      <c r="CM2026" s="1373"/>
      <c r="CN2026" s="1372" t="s">
        <v>6184</v>
      </c>
      <c r="CO2026" s="1372" t="s">
        <v>600</v>
      </c>
      <c r="CP2026" s="1372" t="s">
        <v>2439</v>
      </c>
      <c r="CQ2026" s="1372" t="s">
        <v>2450</v>
      </c>
      <c r="CR2026" s="1372" t="s">
        <v>2450</v>
      </c>
      <c r="CS2026" s="1372" t="s">
        <v>1908</v>
      </c>
      <c r="CT2026" s="1372" t="s">
        <v>4827</v>
      </c>
      <c r="CU2026" s="1372" t="s">
        <v>1910</v>
      </c>
      <c r="CV2026" s="1376" t="s">
        <v>1911</v>
      </c>
    </row>
    <row r="2027" spans="91:100">
      <c r="CM2027" s="1373"/>
      <c r="CN2027" s="1372" t="s">
        <v>6185</v>
      </c>
      <c r="CO2027" s="1372" t="s">
        <v>600</v>
      </c>
      <c r="CP2027" s="1372" t="s">
        <v>2439</v>
      </c>
      <c r="CQ2027" s="1372" t="s">
        <v>6186</v>
      </c>
      <c r="CR2027" s="1372" t="s">
        <v>6186</v>
      </c>
      <c r="CS2027" s="1372" t="s">
        <v>1908</v>
      </c>
      <c r="CT2027" s="1372" t="s">
        <v>4827</v>
      </c>
      <c r="CU2027" s="1372" t="s">
        <v>1910</v>
      </c>
      <c r="CV2027" s="1376" t="s">
        <v>1911</v>
      </c>
    </row>
    <row r="2028" spans="91:100">
      <c r="CM2028" s="1373"/>
      <c r="CN2028" s="1372" t="s">
        <v>6187</v>
      </c>
      <c r="CO2028" s="1372" t="s">
        <v>600</v>
      </c>
      <c r="CP2028" s="1372" t="s">
        <v>2439</v>
      </c>
      <c r="CQ2028" s="1372" t="s">
        <v>6188</v>
      </c>
      <c r="CR2028" s="1372" t="s">
        <v>6188</v>
      </c>
      <c r="CS2028" s="1372" t="s">
        <v>1908</v>
      </c>
      <c r="CT2028" s="1372" t="s">
        <v>4827</v>
      </c>
      <c r="CU2028" s="1372" t="s">
        <v>1910</v>
      </c>
      <c r="CV2028" s="1376" t="s">
        <v>1911</v>
      </c>
    </row>
    <row r="2029" spans="91:100">
      <c r="CM2029" s="1373"/>
      <c r="CN2029" s="1372" t="s">
        <v>6189</v>
      </c>
      <c r="CO2029" s="1372" t="s">
        <v>600</v>
      </c>
      <c r="CP2029" s="1372" t="s">
        <v>2439</v>
      </c>
      <c r="CQ2029" s="1372" t="s">
        <v>824</v>
      </c>
      <c r="CR2029" s="1372" t="s">
        <v>824</v>
      </c>
      <c r="CS2029" s="1372" t="s">
        <v>1908</v>
      </c>
      <c r="CT2029" s="1372" t="s">
        <v>4827</v>
      </c>
      <c r="CU2029" s="1372" t="s">
        <v>1910</v>
      </c>
      <c r="CV2029" s="1376" t="s">
        <v>1911</v>
      </c>
    </row>
    <row r="2030" spans="91:100">
      <c r="CM2030" s="1373"/>
      <c r="CN2030" s="1372" t="s">
        <v>6190</v>
      </c>
      <c r="CO2030" s="1372" t="s">
        <v>600</v>
      </c>
      <c r="CP2030" s="1372" t="s">
        <v>2439</v>
      </c>
      <c r="CQ2030" s="1372" t="s">
        <v>2912</v>
      </c>
      <c r="CR2030" s="1372" t="s">
        <v>2913</v>
      </c>
      <c r="CS2030" s="1372" t="s">
        <v>1908</v>
      </c>
      <c r="CT2030" s="1372" t="s">
        <v>4827</v>
      </c>
      <c r="CU2030" s="1372" t="s">
        <v>1910</v>
      </c>
      <c r="CV2030" s="1376" t="s">
        <v>1911</v>
      </c>
    </row>
    <row r="2031" spans="91:100">
      <c r="CM2031" s="1373"/>
      <c r="CN2031" s="1372" t="s">
        <v>6191</v>
      </c>
      <c r="CO2031" s="1372" t="s">
        <v>600</v>
      </c>
      <c r="CP2031" s="1372" t="s">
        <v>2439</v>
      </c>
      <c r="CQ2031" s="1372" t="s">
        <v>6192</v>
      </c>
      <c r="CR2031" s="1372" t="s">
        <v>6192</v>
      </c>
      <c r="CS2031" s="1372" t="s">
        <v>1908</v>
      </c>
      <c r="CT2031" s="1372" t="s">
        <v>4827</v>
      </c>
      <c r="CU2031" s="1372" t="s">
        <v>1910</v>
      </c>
      <c r="CV2031" s="1376" t="s">
        <v>1911</v>
      </c>
    </row>
    <row r="2032" spans="91:100">
      <c r="CM2032" s="1373"/>
      <c r="CN2032" s="1372" t="s">
        <v>6193</v>
      </c>
      <c r="CO2032" s="1372" t="s">
        <v>600</v>
      </c>
      <c r="CP2032" s="1372" t="s">
        <v>2439</v>
      </c>
      <c r="CQ2032" s="1372" t="s">
        <v>6194</v>
      </c>
      <c r="CR2032" s="1372" t="s">
        <v>6194</v>
      </c>
      <c r="CS2032" s="1372" t="s">
        <v>1908</v>
      </c>
      <c r="CT2032" s="1372" t="s">
        <v>4827</v>
      </c>
      <c r="CU2032" s="1372" t="s">
        <v>1910</v>
      </c>
      <c r="CV2032" s="1376" t="s">
        <v>1911</v>
      </c>
    </row>
    <row r="2033" spans="91:100">
      <c r="CM2033" s="1373"/>
      <c r="CN2033" s="1372" t="s">
        <v>6195</v>
      </c>
      <c r="CO2033" s="1372" t="s">
        <v>600</v>
      </c>
      <c r="CP2033" s="1372" t="s">
        <v>2439</v>
      </c>
      <c r="CQ2033" s="1372" t="s">
        <v>6196</v>
      </c>
      <c r="CR2033" s="1372" t="s">
        <v>6196</v>
      </c>
      <c r="CS2033" s="1372" t="s">
        <v>1908</v>
      </c>
      <c r="CT2033" s="1372" t="s">
        <v>4827</v>
      </c>
      <c r="CU2033" s="1372" t="s">
        <v>1910</v>
      </c>
      <c r="CV2033" s="1376" t="s">
        <v>1911</v>
      </c>
    </row>
    <row r="2034" spans="91:100">
      <c r="CM2034" s="1373"/>
      <c r="CN2034" s="1372" t="s">
        <v>6197</v>
      </c>
      <c r="CO2034" s="1372" t="s">
        <v>600</v>
      </c>
      <c r="CP2034" s="1372" t="s">
        <v>2439</v>
      </c>
      <c r="CQ2034" s="1372" t="s">
        <v>2866</v>
      </c>
      <c r="CR2034" s="1372" t="s">
        <v>2866</v>
      </c>
      <c r="CS2034" s="1372" t="s">
        <v>1908</v>
      </c>
      <c r="CT2034" s="1372" t="s">
        <v>4827</v>
      </c>
      <c r="CU2034" s="1372" t="s">
        <v>1910</v>
      </c>
      <c r="CV2034" s="1376" t="s">
        <v>1911</v>
      </c>
    </row>
    <row r="2035" spans="91:100">
      <c r="CM2035" s="1373"/>
      <c r="CN2035" s="1372" t="s">
        <v>6198</v>
      </c>
      <c r="CO2035" s="1372" t="s">
        <v>600</v>
      </c>
      <c r="CP2035" s="1372" t="s">
        <v>2439</v>
      </c>
      <c r="CQ2035" s="1372" t="s">
        <v>2870</v>
      </c>
      <c r="CR2035" s="1372" t="s">
        <v>2871</v>
      </c>
      <c r="CS2035" s="1372" t="s">
        <v>1908</v>
      </c>
      <c r="CT2035" s="1372" t="s">
        <v>4827</v>
      </c>
      <c r="CU2035" s="1372" t="s">
        <v>1910</v>
      </c>
      <c r="CV2035" s="1376" t="s">
        <v>1911</v>
      </c>
    </row>
    <row r="2036" spans="91:100">
      <c r="CM2036" s="1373"/>
      <c r="CN2036" s="1372" t="s">
        <v>6199</v>
      </c>
      <c r="CO2036" s="1372" t="s">
        <v>600</v>
      </c>
      <c r="CP2036" s="1372" t="s">
        <v>2439</v>
      </c>
      <c r="CQ2036" s="1372" t="s">
        <v>2873</v>
      </c>
      <c r="CR2036" s="1372" t="s">
        <v>2873</v>
      </c>
      <c r="CS2036" s="1372" t="s">
        <v>1908</v>
      </c>
      <c r="CT2036" s="1372" t="s">
        <v>4827</v>
      </c>
      <c r="CU2036" s="1372" t="s">
        <v>1910</v>
      </c>
      <c r="CV2036" s="1376" t="s">
        <v>1911</v>
      </c>
    </row>
    <row r="2037" spans="91:100">
      <c r="CM2037" s="1373"/>
      <c r="CN2037" s="1372" t="s">
        <v>6200</v>
      </c>
      <c r="CO2037" s="1372" t="s">
        <v>600</v>
      </c>
      <c r="CP2037" s="1372" t="s">
        <v>2439</v>
      </c>
      <c r="CQ2037" s="1372" t="s">
        <v>2474</v>
      </c>
      <c r="CR2037" s="1372" t="s">
        <v>2474</v>
      </c>
      <c r="CS2037" s="1372" t="s">
        <v>1908</v>
      </c>
      <c r="CT2037" s="1372" t="s">
        <v>4827</v>
      </c>
      <c r="CU2037" s="1372" t="s">
        <v>1910</v>
      </c>
      <c r="CV2037" s="1376" t="s">
        <v>1911</v>
      </c>
    </row>
    <row r="2038" spans="91:100">
      <c r="CM2038" s="1373"/>
      <c r="CN2038" s="1372" t="s">
        <v>6201</v>
      </c>
      <c r="CO2038" s="1372" t="s">
        <v>600</v>
      </c>
      <c r="CP2038" s="1372" t="s">
        <v>2439</v>
      </c>
      <c r="CQ2038" s="1372" t="s">
        <v>2476</v>
      </c>
      <c r="CR2038" s="1372" t="s">
        <v>2476</v>
      </c>
      <c r="CS2038" s="1372" t="s">
        <v>1908</v>
      </c>
      <c r="CT2038" s="1372" t="s">
        <v>4827</v>
      </c>
      <c r="CU2038" s="1372" t="s">
        <v>1910</v>
      </c>
      <c r="CV2038" s="1376" t="s">
        <v>1911</v>
      </c>
    </row>
    <row r="2039" spans="91:100">
      <c r="CM2039" s="1373"/>
      <c r="CN2039" s="1372" t="s">
        <v>6202</v>
      </c>
      <c r="CO2039" s="1372" t="s">
        <v>600</v>
      </c>
      <c r="CP2039" s="1372" t="s">
        <v>2439</v>
      </c>
      <c r="CQ2039" s="1372" t="s">
        <v>2927</v>
      </c>
      <c r="CR2039" s="1372" t="s">
        <v>2927</v>
      </c>
      <c r="CS2039" s="1372" t="s">
        <v>1908</v>
      </c>
      <c r="CT2039" s="1372" t="s">
        <v>4827</v>
      </c>
      <c r="CU2039" s="1372" t="s">
        <v>1910</v>
      </c>
      <c r="CV2039" s="1376" t="s">
        <v>1911</v>
      </c>
    </row>
    <row r="2040" spans="91:100">
      <c r="CM2040" s="1373"/>
      <c r="CN2040" s="1372" t="s">
        <v>6203</v>
      </c>
      <c r="CO2040" s="1372" t="s">
        <v>600</v>
      </c>
      <c r="CP2040" s="1372" t="s">
        <v>2439</v>
      </c>
      <c r="CQ2040" s="1372" t="s">
        <v>6204</v>
      </c>
      <c r="CR2040" s="1372" t="s">
        <v>6204</v>
      </c>
      <c r="CS2040" s="1372" t="s">
        <v>1908</v>
      </c>
      <c r="CT2040" s="1372" t="s">
        <v>4827</v>
      </c>
      <c r="CU2040" s="1372" t="s">
        <v>1910</v>
      </c>
      <c r="CV2040" s="1376" t="s">
        <v>1911</v>
      </c>
    </row>
    <row r="2041" spans="91:100">
      <c r="CM2041" s="1373"/>
      <c r="CN2041" s="1372" t="s">
        <v>6205</v>
      </c>
      <c r="CO2041" s="1372" t="s">
        <v>605</v>
      </c>
      <c r="CP2041" s="1372" t="s">
        <v>1906</v>
      </c>
      <c r="CQ2041" s="1372" t="s">
        <v>6206</v>
      </c>
      <c r="CR2041" s="1372" t="s">
        <v>6206</v>
      </c>
      <c r="CS2041" s="1372" t="s">
        <v>1908</v>
      </c>
      <c r="CT2041" s="1372" t="s">
        <v>6207</v>
      </c>
      <c r="CU2041" s="1372" t="s">
        <v>1910</v>
      </c>
      <c r="CV2041" s="1376" t="s">
        <v>1911</v>
      </c>
    </row>
    <row r="2042" spans="91:100">
      <c r="CM2042" s="1373"/>
      <c r="CN2042" s="1372" t="s">
        <v>6208</v>
      </c>
      <c r="CO2042" s="1372" t="s">
        <v>605</v>
      </c>
      <c r="CP2042" s="1372" t="s">
        <v>1906</v>
      </c>
      <c r="CQ2042" s="1372" t="s">
        <v>6209</v>
      </c>
      <c r="CR2042" s="1372" t="s">
        <v>6209</v>
      </c>
      <c r="CS2042" s="1372" t="s">
        <v>1908</v>
      </c>
      <c r="CT2042" s="1372" t="s">
        <v>6207</v>
      </c>
      <c r="CU2042" s="1372" t="s">
        <v>1910</v>
      </c>
      <c r="CV2042" s="1376" t="s">
        <v>1911</v>
      </c>
    </row>
    <row r="2043" spans="91:100">
      <c r="CM2043" s="1373"/>
      <c r="CN2043" s="1372" t="s">
        <v>6210</v>
      </c>
      <c r="CO2043" s="1372" t="s">
        <v>605</v>
      </c>
      <c r="CP2043" s="1372" t="s">
        <v>1906</v>
      </c>
      <c r="CQ2043" s="1372" t="s">
        <v>6211</v>
      </c>
      <c r="CR2043" s="1372" t="s">
        <v>6212</v>
      </c>
      <c r="CS2043" s="1372" t="s">
        <v>1908</v>
      </c>
      <c r="CT2043" s="1372" t="s">
        <v>6207</v>
      </c>
      <c r="CU2043" s="1372" t="s">
        <v>1910</v>
      </c>
      <c r="CV2043" s="1376" t="s">
        <v>1911</v>
      </c>
    </row>
    <row r="2044" spans="91:100">
      <c r="CM2044" s="1373"/>
      <c r="CN2044" s="1372" t="s">
        <v>6213</v>
      </c>
      <c r="CO2044" s="1372" t="s">
        <v>605</v>
      </c>
      <c r="CP2044" s="1372" t="s">
        <v>1906</v>
      </c>
      <c r="CQ2044" s="1372" t="s">
        <v>6214</v>
      </c>
      <c r="CR2044" s="1372" t="s">
        <v>6215</v>
      </c>
      <c r="CS2044" s="1372" t="s">
        <v>1908</v>
      </c>
      <c r="CT2044" s="1372" t="s">
        <v>6207</v>
      </c>
      <c r="CU2044" s="1372" t="s">
        <v>1910</v>
      </c>
      <c r="CV2044" s="1376" t="s">
        <v>1911</v>
      </c>
    </row>
    <row r="2045" spans="91:100">
      <c r="CM2045" s="1373"/>
      <c r="CN2045" s="1372" t="s">
        <v>6216</v>
      </c>
      <c r="CO2045" s="1372" t="s">
        <v>605</v>
      </c>
      <c r="CP2045" s="1372" t="s">
        <v>1906</v>
      </c>
      <c r="CQ2045" s="1372" t="s">
        <v>6217</v>
      </c>
      <c r="CR2045" s="1372" t="s">
        <v>6217</v>
      </c>
      <c r="CS2045" s="1372" t="s">
        <v>1908</v>
      </c>
      <c r="CT2045" s="1372" t="s">
        <v>6207</v>
      </c>
      <c r="CU2045" s="1372" t="s">
        <v>1910</v>
      </c>
      <c r="CV2045" s="1376" t="s">
        <v>1911</v>
      </c>
    </row>
    <row r="2046" spans="91:100">
      <c r="CM2046" s="1373"/>
      <c r="CN2046" s="1372" t="s">
        <v>6218</v>
      </c>
      <c r="CO2046" s="1372" t="s">
        <v>605</v>
      </c>
      <c r="CP2046" s="1372" t="s">
        <v>1906</v>
      </c>
      <c r="CQ2046" s="1372" t="s">
        <v>6219</v>
      </c>
      <c r="CR2046" s="1372" t="s">
        <v>6219</v>
      </c>
      <c r="CS2046" s="1372" t="s">
        <v>1908</v>
      </c>
      <c r="CT2046" s="1372" t="s">
        <v>6207</v>
      </c>
      <c r="CU2046" s="1372" t="s">
        <v>1910</v>
      </c>
      <c r="CV2046" s="1376" t="s">
        <v>1911</v>
      </c>
    </row>
    <row r="2047" spans="91:100">
      <c r="CM2047" s="1373"/>
      <c r="CN2047" s="1372" t="s">
        <v>6220</v>
      </c>
      <c r="CO2047" s="1372" t="s">
        <v>605</v>
      </c>
      <c r="CP2047" s="1372" t="s">
        <v>1906</v>
      </c>
      <c r="CQ2047" s="1372" t="s">
        <v>6221</v>
      </c>
      <c r="CR2047" s="1372" t="s">
        <v>6222</v>
      </c>
      <c r="CS2047" s="1372" t="s">
        <v>1908</v>
      </c>
      <c r="CT2047" s="1372" t="s">
        <v>6207</v>
      </c>
      <c r="CU2047" s="1372" t="s">
        <v>1910</v>
      </c>
      <c r="CV2047" s="1376" t="s">
        <v>1911</v>
      </c>
    </row>
    <row r="2048" spans="91:100">
      <c r="CM2048" s="1373"/>
      <c r="CN2048" s="1372" t="s">
        <v>6223</v>
      </c>
      <c r="CO2048" s="1372" t="s">
        <v>605</v>
      </c>
      <c r="CP2048" s="1372" t="s">
        <v>1906</v>
      </c>
      <c r="CQ2048" s="1372" t="s">
        <v>6224</v>
      </c>
      <c r="CR2048" s="1372" t="s">
        <v>6225</v>
      </c>
      <c r="CS2048" s="1372" t="s">
        <v>1908</v>
      </c>
      <c r="CT2048" s="1372" t="s">
        <v>6207</v>
      </c>
      <c r="CU2048" s="1372" t="s">
        <v>1910</v>
      </c>
      <c r="CV2048" s="1376" t="s">
        <v>1911</v>
      </c>
    </row>
    <row r="2049" spans="91:100">
      <c r="CM2049" s="1373"/>
      <c r="CN2049" s="1372" t="s">
        <v>6226</v>
      </c>
      <c r="CO2049" s="1372" t="s">
        <v>605</v>
      </c>
      <c r="CP2049" s="1372" t="s">
        <v>1906</v>
      </c>
      <c r="CQ2049" s="1372" t="s">
        <v>6227</v>
      </c>
      <c r="CR2049" s="1372" t="s">
        <v>6228</v>
      </c>
      <c r="CS2049" s="1372" t="s">
        <v>1908</v>
      </c>
      <c r="CT2049" s="1372" t="s">
        <v>6207</v>
      </c>
      <c r="CU2049" s="1372" t="s">
        <v>1910</v>
      </c>
      <c r="CV2049" s="1376" t="s">
        <v>1911</v>
      </c>
    </row>
    <row r="2050" spans="91:100">
      <c r="CM2050" s="1373"/>
      <c r="CN2050" s="1372" t="s">
        <v>6229</v>
      </c>
      <c r="CO2050" s="1372" t="s">
        <v>605</v>
      </c>
      <c r="CP2050" s="1372" t="s">
        <v>1906</v>
      </c>
      <c r="CQ2050" s="1372" t="s">
        <v>6230</v>
      </c>
      <c r="CR2050" s="1372" t="s">
        <v>6231</v>
      </c>
      <c r="CS2050" s="1372" t="s">
        <v>1908</v>
      </c>
      <c r="CT2050" s="1372" t="s">
        <v>6207</v>
      </c>
      <c r="CU2050" s="1372" t="s">
        <v>1910</v>
      </c>
      <c r="CV2050" s="1376" t="s">
        <v>1911</v>
      </c>
    </row>
    <row r="2051" spans="91:100">
      <c r="CM2051" s="1373"/>
      <c r="CN2051" s="1372" t="s">
        <v>6232</v>
      </c>
      <c r="CO2051" s="1372" t="s">
        <v>605</v>
      </c>
      <c r="CP2051" s="1372" t="s">
        <v>1906</v>
      </c>
      <c r="CQ2051" s="1372" t="s">
        <v>6233</v>
      </c>
      <c r="CR2051" s="1372" t="s">
        <v>849</v>
      </c>
      <c r="CS2051" s="1372" t="s">
        <v>1908</v>
      </c>
      <c r="CT2051" s="1372" t="s">
        <v>6207</v>
      </c>
      <c r="CU2051" s="1372" t="s">
        <v>1910</v>
      </c>
      <c r="CV2051" s="1376" t="s">
        <v>1911</v>
      </c>
    </row>
    <row r="2052" spans="91:100">
      <c r="CM2052" s="1373"/>
      <c r="CN2052" s="1372" t="s">
        <v>6234</v>
      </c>
      <c r="CO2052" s="1372" t="s">
        <v>605</v>
      </c>
      <c r="CP2052" s="1372" t="s">
        <v>1906</v>
      </c>
      <c r="CQ2052" s="1372" t="s">
        <v>6235</v>
      </c>
      <c r="CR2052" s="1372" t="s">
        <v>6236</v>
      </c>
      <c r="CS2052" s="1372" t="s">
        <v>1908</v>
      </c>
      <c r="CT2052" s="1372" t="s">
        <v>6207</v>
      </c>
      <c r="CU2052" s="1372" t="s">
        <v>1910</v>
      </c>
      <c r="CV2052" s="1376" t="s">
        <v>1911</v>
      </c>
    </row>
    <row r="2053" spans="91:100">
      <c r="CM2053" s="1373"/>
      <c r="CN2053" s="1372" t="s">
        <v>6237</v>
      </c>
      <c r="CO2053" s="1372" t="s">
        <v>605</v>
      </c>
      <c r="CP2053" s="1372" t="s">
        <v>1906</v>
      </c>
      <c r="CQ2053" s="1372" t="s">
        <v>6238</v>
      </c>
      <c r="CR2053" s="1372" t="s">
        <v>6239</v>
      </c>
      <c r="CS2053" s="1372" t="s">
        <v>1908</v>
      </c>
      <c r="CT2053" s="1372" t="s">
        <v>6207</v>
      </c>
      <c r="CU2053" s="1372" t="s">
        <v>1910</v>
      </c>
      <c r="CV2053" s="1376" t="s">
        <v>1911</v>
      </c>
    </row>
    <row r="2054" spans="91:100">
      <c r="CM2054" s="1373"/>
      <c r="CN2054" s="1372" t="s">
        <v>6240</v>
      </c>
      <c r="CO2054" s="1372" t="s">
        <v>605</v>
      </c>
      <c r="CP2054" s="1372" t="s">
        <v>1906</v>
      </c>
      <c r="CQ2054" s="1372" t="s">
        <v>6241</v>
      </c>
      <c r="CR2054" s="1372" t="s">
        <v>6241</v>
      </c>
      <c r="CS2054" s="1372" t="s">
        <v>1980</v>
      </c>
      <c r="CT2054" s="1372" t="s">
        <v>1981</v>
      </c>
      <c r="CU2054" s="1372" t="s">
        <v>1910</v>
      </c>
      <c r="CV2054" s="1376" t="s">
        <v>1982</v>
      </c>
    </row>
    <row r="2055" spans="91:100">
      <c r="CM2055" s="1373"/>
      <c r="CN2055" s="1372" t="s">
        <v>6242</v>
      </c>
      <c r="CO2055" s="1372" t="s">
        <v>605</v>
      </c>
      <c r="CP2055" s="1372" t="s">
        <v>1906</v>
      </c>
      <c r="CQ2055" s="1372" t="s">
        <v>6243</v>
      </c>
      <c r="CR2055" s="1372" t="s">
        <v>6243</v>
      </c>
      <c r="CS2055" s="1372" t="s">
        <v>1980</v>
      </c>
      <c r="CT2055" s="1372" t="s">
        <v>1981</v>
      </c>
      <c r="CU2055" s="1372" t="s">
        <v>1910</v>
      </c>
      <c r="CV2055" s="1376" t="s">
        <v>1982</v>
      </c>
    </row>
    <row r="2056" spans="91:100">
      <c r="CM2056" s="1373"/>
      <c r="CN2056" s="1372" t="s">
        <v>6244</v>
      </c>
      <c r="CO2056" s="1372" t="s">
        <v>605</v>
      </c>
      <c r="CP2056" s="1372" t="s">
        <v>1906</v>
      </c>
      <c r="CQ2056" s="1372" t="s">
        <v>6245</v>
      </c>
      <c r="CR2056" s="1372" t="s">
        <v>6245</v>
      </c>
      <c r="CS2056" s="1372" t="s">
        <v>1980</v>
      </c>
      <c r="CT2056" s="1372" t="s">
        <v>1981</v>
      </c>
      <c r="CU2056" s="1372" t="s">
        <v>1910</v>
      </c>
      <c r="CV2056" s="1376" t="s">
        <v>1982</v>
      </c>
    </row>
    <row r="2057" spans="91:100">
      <c r="CM2057" s="1373"/>
      <c r="CN2057" s="1372" t="s">
        <v>6246</v>
      </c>
      <c r="CO2057" s="1372" t="s">
        <v>605</v>
      </c>
      <c r="CP2057" s="1372" t="s">
        <v>1906</v>
      </c>
      <c r="CQ2057" s="1372" t="s">
        <v>6247</v>
      </c>
      <c r="CR2057" s="1372" t="s">
        <v>6247</v>
      </c>
      <c r="CS2057" s="1372" t="s">
        <v>1908</v>
      </c>
      <c r="CT2057" s="1372" t="s">
        <v>6207</v>
      </c>
      <c r="CU2057" s="1372" t="s">
        <v>1910</v>
      </c>
      <c r="CV2057" s="1376" t="s">
        <v>1911</v>
      </c>
    </row>
    <row r="2058" spans="91:100">
      <c r="CM2058" s="1373"/>
      <c r="CN2058" s="1372" t="s">
        <v>6248</v>
      </c>
      <c r="CO2058" s="1372" t="s">
        <v>605</v>
      </c>
      <c r="CP2058" s="1372" t="s">
        <v>1906</v>
      </c>
      <c r="CQ2058" s="1372" t="s">
        <v>6249</v>
      </c>
      <c r="CR2058" s="1372" t="s">
        <v>6249</v>
      </c>
      <c r="CS2058" s="1372" t="s">
        <v>1908</v>
      </c>
      <c r="CT2058" s="1372" t="s">
        <v>6207</v>
      </c>
      <c r="CU2058" s="1372" t="s">
        <v>1910</v>
      </c>
      <c r="CV2058" s="1376" t="s">
        <v>1911</v>
      </c>
    </row>
    <row r="2059" spans="91:100">
      <c r="CM2059" s="1373"/>
      <c r="CN2059" s="1372" t="s">
        <v>6250</v>
      </c>
      <c r="CO2059" s="1372" t="s">
        <v>605</v>
      </c>
      <c r="CP2059" s="1372" t="s">
        <v>1906</v>
      </c>
      <c r="CQ2059" s="1372" t="s">
        <v>6251</v>
      </c>
      <c r="CR2059" s="1372" t="s">
        <v>6251</v>
      </c>
      <c r="CS2059" s="1372" t="s">
        <v>1908</v>
      </c>
      <c r="CT2059" s="1372" t="s">
        <v>6207</v>
      </c>
      <c r="CU2059" s="1372" t="s">
        <v>1910</v>
      </c>
      <c r="CV2059" s="1376" t="s">
        <v>1911</v>
      </c>
    </row>
    <row r="2060" spans="91:100">
      <c r="CM2060" s="1373"/>
      <c r="CN2060" s="1372" t="s">
        <v>6252</v>
      </c>
      <c r="CO2060" s="1372" t="s">
        <v>605</v>
      </c>
      <c r="CP2060" s="1372" t="s">
        <v>2439</v>
      </c>
      <c r="CQ2060" s="1372" t="s">
        <v>6253</v>
      </c>
      <c r="CR2060" s="1372" t="s">
        <v>6254</v>
      </c>
      <c r="CS2060" s="1372" t="s">
        <v>1908</v>
      </c>
      <c r="CT2060" s="1372" t="s">
        <v>4827</v>
      </c>
      <c r="CU2060" s="1372" t="s">
        <v>1910</v>
      </c>
      <c r="CV2060" s="1376" t="s">
        <v>1911</v>
      </c>
    </row>
    <row r="2061" spans="91:100">
      <c r="CM2061" s="1373"/>
      <c r="CN2061" s="1372" t="s">
        <v>6255</v>
      </c>
      <c r="CO2061" s="1372" t="s">
        <v>605</v>
      </c>
      <c r="CP2061" s="1372" t="s">
        <v>2439</v>
      </c>
      <c r="CQ2061" s="1372" t="s">
        <v>6256</v>
      </c>
      <c r="CR2061" s="1372" t="s">
        <v>6256</v>
      </c>
      <c r="CS2061" s="1372" t="s">
        <v>1908</v>
      </c>
      <c r="CT2061" s="1372" t="s">
        <v>4827</v>
      </c>
      <c r="CU2061" s="1372" t="s">
        <v>1910</v>
      </c>
      <c r="CV2061" s="1376" t="s">
        <v>1911</v>
      </c>
    </row>
    <row r="2062" spans="91:100">
      <c r="CM2062" s="1373"/>
      <c r="CN2062" s="1372" t="s">
        <v>6257</v>
      </c>
      <c r="CO2062" s="1372" t="s">
        <v>605</v>
      </c>
      <c r="CP2062" s="1372" t="s">
        <v>2439</v>
      </c>
      <c r="CQ2062" s="1372" t="s">
        <v>6258</v>
      </c>
      <c r="CR2062" s="1372" t="s">
        <v>6258</v>
      </c>
      <c r="CS2062" s="1372" t="s">
        <v>1908</v>
      </c>
      <c r="CT2062" s="1372" t="s">
        <v>4827</v>
      </c>
      <c r="CU2062" s="1372" t="s">
        <v>1910</v>
      </c>
      <c r="CV2062" s="1376" t="s">
        <v>1911</v>
      </c>
    </row>
    <row r="2063" spans="91:100">
      <c r="CM2063" s="1373"/>
      <c r="CN2063" s="1372" t="s">
        <v>6259</v>
      </c>
      <c r="CO2063" s="1372" t="s">
        <v>605</v>
      </c>
      <c r="CP2063" s="1372" t="s">
        <v>2439</v>
      </c>
      <c r="CQ2063" s="1372" t="s">
        <v>2056</v>
      </c>
      <c r="CR2063" s="1372" t="s">
        <v>2056</v>
      </c>
      <c r="CS2063" s="1372" t="s">
        <v>1908</v>
      </c>
      <c r="CT2063" s="1372" t="s">
        <v>4827</v>
      </c>
      <c r="CU2063" s="1372" t="s">
        <v>1910</v>
      </c>
      <c r="CV2063" s="1376" t="s">
        <v>1911</v>
      </c>
    </row>
    <row r="2064" spans="91:100">
      <c r="CM2064" s="1373"/>
      <c r="CN2064" s="1372" t="s">
        <v>6260</v>
      </c>
      <c r="CO2064" s="1372" t="s">
        <v>605</v>
      </c>
      <c r="CP2064" s="1372" t="s">
        <v>2439</v>
      </c>
      <c r="CQ2064" s="1372" t="s">
        <v>6261</v>
      </c>
      <c r="CR2064" s="1372" t="s">
        <v>6261</v>
      </c>
      <c r="CS2064" s="1372" t="s">
        <v>1908</v>
      </c>
      <c r="CT2064" s="1372" t="s">
        <v>4827</v>
      </c>
      <c r="CU2064" s="1372" t="s">
        <v>1910</v>
      </c>
      <c r="CV2064" s="1376" t="s">
        <v>1911</v>
      </c>
    </row>
    <row r="2065" spans="91:100">
      <c r="CM2065" s="1373"/>
      <c r="CN2065" s="1372" t="s">
        <v>6262</v>
      </c>
      <c r="CO2065" s="1372" t="s">
        <v>605</v>
      </c>
      <c r="CP2065" s="1372" t="s">
        <v>2439</v>
      </c>
      <c r="CQ2065" s="1372" t="s">
        <v>6066</v>
      </c>
      <c r="CR2065" s="1372" t="s">
        <v>6066</v>
      </c>
      <c r="CS2065" s="1372" t="s">
        <v>1908</v>
      </c>
      <c r="CT2065" s="1372" t="s">
        <v>4827</v>
      </c>
      <c r="CU2065" s="1372" t="s">
        <v>1910</v>
      </c>
      <c r="CV2065" s="1376" t="s">
        <v>1911</v>
      </c>
    </row>
    <row r="2066" spans="91:100">
      <c r="CM2066" s="1373"/>
      <c r="CN2066" s="1372" t="s">
        <v>6263</v>
      </c>
      <c r="CO2066" s="1372" t="s">
        <v>605</v>
      </c>
      <c r="CP2066" s="1372" t="s">
        <v>2439</v>
      </c>
      <c r="CQ2066" s="1372" t="s">
        <v>6264</v>
      </c>
      <c r="CR2066" s="1372" t="s">
        <v>6264</v>
      </c>
      <c r="CS2066" s="1372" t="s">
        <v>1908</v>
      </c>
      <c r="CT2066" s="1372" t="s">
        <v>4827</v>
      </c>
      <c r="CU2066" s="1372" t="s">
        <v>1910</v>
      </c>
      <c r="CV2066" s="1376" t="s">
        <v>1911</v>
      </c>
    </row>
    <row r="2067" spans="91:100">
      <c r="CM2067" s="1373"/>
      <c r="CN2067" s="1372" t="s">
        <v>6265</v>
      </c>
      <c r="CO2067" s="1372" t="s">
        <v>605</v>
      </c>
      <c r="CP2067" s="1372" t="s">
        <v>2439</v>
      </c>
      <c r="CQ2067" s="1372" t="s">
        <v>6266</v>
      </c>
      <c r="CR2067" s="1372" t="s">
        <v>6266</v>
      </c>
      <c r="CS2067" s="1372" t="s">
        <v>1908</v>
      </c>
      <c r="CT2067" s="1372" t="s">
        <v>4827</v>
      </c>
      <c r="CU2067" s="1372" t="s">
        <v>1910</v>
      </c>
      <c r="CV2067" s="1376" t="s">
        <v>1911</v>
      </c>
    </row>
    <row r="2068" spans="91:100">
      <c r="CM2068" s="1373"/>
      <c r="CN2068" s="1372" t="s">
        <v>6267</v>
      </c>
      <c r="CO2068" s="1372" t="s">
        <v>605</v>
      </c>
      <c r="CP2068" s="1372" t="s">
        <v>2439</v>
      </c>
      <c r="CQ2068" s="1372" t="s">
        <v>6072</v>
      </c>
      <c r="CR2068" s="1372" t="s">
        <v>6072</v>
      </c>
      <c r="CS2068" s="1372" t="s">
        <v>1908</v>
      </c>
      <c r="CT2068" s="1372" t="s">
        <v>4827</v>
      </c>
      <c r="CU2068" s="1372" t="s">
        <v>1910</v>
      </c>
      <c r="CV2068" s="1376" t="s">
        <v>1911</v>
      </c>
    </row>
    <row r="2069" spans="91:100">
      <c r="CM2069" s="1373"/>
      <c r="CN2069" s="1372" t="s">
        <v>6268</v>
      </c>
      <c r="CO2069" s="1372" t="s">
        <v>605</v>
      </c>
      <c r="CP2069" s="1372" t="s">
        <v>2439</v>
      </c>
      <c r="CQ2069" s="1372" t="s">
        <v>6269</v>
      </c>
      <c r="CR2069" s="1372" t="s">
        <v>6269</v>
      </c>
      <c r="CS2069" s="1372" t="s">
        <v>1908</v>
      </c>
      <c r="CT2069" s="1372" t="s">
        <v>4827</v>
      </c>
      <c r="CU2069" s="1372" t="s">
        <v>1910</v>
      </c>
      <c r="CV2069" s="1376" t="s">
        <v>1911</v>
      </c>
    </row>
    <row r="2070" spans="91:100">
      <c r="CM2070" s="1373"/>
      <c r="CN2070" s="1372" t="s">
        <v>6270</v>
      </c>
      <c r="CO2070" s="1372" t="s">
        <v>605</v>
      </c>
      <c r="CP2070" s="1372" t="s">
        <v>2439</v>
      </c>
      <c r="CQ2070" s="1372" t="s">
        <v>6271</v>
      </c>
      <c r="CR2070" s="1372" t="s">
        <v>6271</v>
      </c>
      <c r="CS2070" s="1372" t="s">
        <v>1908</v>
      </c>
      <c r="CT2070" s="1372" t="s">
        <v>4827</v>
      </c>
      <c r="CU2070" s="1372" t="s">
        <v>1910</v>
      </c>
      <c r="CV2070" s="1376" t="s">
        <v>1911</v>
      </c>
    </row>
    <row r="2071" spans="91:100">
      <c r="CM2071" s="1373"/>
      <c r="CN2071" s="1372" t="s">
        <v>6272</v>
      </c>
      <c r="CO2071" s="1372" t="s">
        <v>605</v>
      </c>
      <c r="CP2071" s="1372" t="s">
        <v>2439</v>
      </c>
      <c r="CQ2071" s="1372" t="s">
        <v>6273</v>
      </c>
      <c r="CR2071" s="1372" t="s">
        <v>6273</v>
      </c>
      <c r="CS2071" s="1372" t="s">
        <v>1908</v>
      </c>
      <c r="CT2071" s="1372" t="s">
        <v>4827</v>
      </c>
      <c r="CU2071" s="1372" t="s">
        <v>1910</v>
      </c>
      <c r="CV2071" s="1376" t="s">
        <v>1911</v>
      </c>
    </row>
    <row r="2072" spans="91:100">
      <c r="CM2072" s="1373"/>
      <c r="CN2072" s="1372" t="s">
        <v>6274</v>
      </c>
      <c r="CO2072" s="1372" t="s">
        <v>605</v>
      </c>
      <c r="CP2072" s="1372" t="s">
        <v>2439</v>
      </c>
      <c r="CQ2072" s="1372" t="s">
        <v>2224</v>
      </c>
      <c r="CR2072" s="1372" t="s">
        <v>2224</v>
      </c>
      <c r="CS2072" s="1372" t="s">
        <v>1908</v>
      </c>
      <c r="CT2072" s="1372" t="s">
        <v>4827</v>
      </c>
      <c r="CU2072" s="1372" t="s">
        <v>1910</v>
      </c>
      <c r="CV2072" s="1376" t="s">
        <v>1911</v>
      </c>
    </row>
    <row r="2073" spans="91:100">
      <c r="CM2073" s="1373"/>
      <c r="CN2073" s="1372" t="s">
        <v>6275</v>
      </c>
      <c r="CO2073" s="1372" t="s">
        <v>605</v>
      </c>
      <c r="CP2073" s="1372" t="s">
        <v>2439</v>
      </c>
      <c r="CQ2073" s="1372" t="s">
        <v>6276</v>
      </c>
      <c r="CR2073" s="1372" t="s">
        <v>6276</v>
      </c>
      <c r="CS2073" s="1372" t="s">
        <v>1908</v>
      </c>
      <c r="CT2073" s="1372" t="s">
        <v>4827</v>
      </c>
      <c r="CU2073" s="1372" t="s">
        <v>1910</v>
      </c>
      <c r="CV2073" s="1376" t="s">
        <v>1911</v>
      </c>
    </row>
    <row r="2074" spans="91:100">
      <c r="CM2074" s="1373"/>
      <c r="CN2074" s="1372" t="s">
        <v>6277</v>
      </c>
      <c r="CO2074" s="1372" t="s">
        <v>605</v>
      </c>
      <c r="CP2074" s="1372" t="s">
        <v>2439</v>
      </c>
      <c r="CQ2074" s="1372" t="s">
        <v>6278</v>
      </c>
      <c r="CR2074" s="1372" t="s">
        <v>6278</v>
      </c>
      <c r="CS2074" s="1372" t="s">
        <v>1908</v>
      </c>
      <c r="CT2074" s="1372" t="s">
        <v>4827</v>
      </c>
      <c r="CU2074" s="1372" t="s">
        <v>1910</v>
      </c>
      <c r="CV2074" s="1376" t="s">
        <v>1911</v>
      </c>
    </row>
    <row r="2075" spans="91:100">
      <c r="CM2075" s="1373"/>
      <c r="CN2075" s="1372" t="s">
        <v>6279</v>
      </c>
      <c r="CO2075" s="1372" t="s">
        <v>609</v>
      </c>
      <c r="CP2075" s="1372" t="s">
        <v>1906</v>
      </c>
      <c r="CQ2075" s="1372" t="s">
        <v>6280</v>
      </c>
      <c r="CR2075" s="1372" t="s">
        <v>6280</v>
      </c>
      <c r="CS2075" s="1372" t="s">
        <v>1908</v>
      </c>
      <c r="CT2075" s="1372" t="s">
        <v>6281</v>
      </c>
      <c r="CU2075" s="1372" t="s">
        <v>1910</v>
      </c>
      <c r="CV2075" s="1376" t="s">
        <v>1911</v>
      </c>
    </row>
    <row r="2076" spans="91:100">
      <c r="CM2076" s="1373"/>
      <c r="CN2076" s="1372" t="s">
        <v>6282</v>
      </c>
      <c r="CO2076" s="1372" t="s">
        <v>609</v>
      </c>
      <c r="CP2076" s="1372" t="s">
        <v>1906</v>
      </c>
      <c r="CQ2076" s="1372" t="s">
        <v>863</v>
      </c>
      <c r="CR2076" s="1372" t="s">
        <v>863</v>
      </c>
      <c r="CS2076" s="1372" t="s">
        <v>1908</v>
      </c>
      <c r="CT2076" s="1372" t="s">
        <v>6281</v>
      </c>
      <c r="CU2076" s="1372" t="s">
        <v>1910</v>
      </c>
      <c r="CV2076" s="1376" t="s">
        <v>1911</v>
      </c>
    </row>
    <row r="2077" spans="91:100">
      <c r="CM2077" s="1373"/>
      <c r="CN2077" s="1372" t="s">
        <v>6283</v>
      </c>
      <c r="CO2077" s="1372" t="s">
        <v>609</v>
      </c>
      <c r="CP2077" s="1372" t="s">
        <v>1906</v>
      </c>
      <c r="CQ2077" s="1372" t="s">
        <v>864</v>
      </c>
      <c r="CR2077" s="1372" t="s">
        <v>864</v>
      </c>
      <c r="CS2077" s="1372" t="s">
        <v>1908</v>
      </c>
      <c r="CT2077" s="1372" t="s">
        <v>6281</v>
      </c>
      <c r="CU2077" s="1372" t="s">
        <v>1910</v>
      </c>
      <c r="CV2077" s="1376" t="s">
        <v>1911</v>
      </c>
    </row>
    <row r="2078" spans="91:100">
      <c r="CM2078" s="1373"/>
      <c r="CN2078" s="1372" t="s">
        <v>6284</v>
      </c>
      <c r="CO2078" s="1372" t="s">
        <v>609</v>
      </c>
      <c r="CP2078" s="1372" t="s">
        <v>1906</v>
      </c>
      <c r="CQ2078" s="1372" t="s">
        <v>6285</v>
      </c>
      <c r="CR2078" s="1372" t="s">
        <v>6285</v>
      </c>
      <c r="CS2078" s="1372" t="s">
        <v>1908</v>
      </c>
      <c r="CT2078" s="1372" t="s">
        <v>6281</v>
      </c>
      <c r="CU2078" s="1372" t="s">
        <v>1910</v>
      </c>
      <c r="CV2078" s="1376" t="s">
        <v>1911</v>
      </c>
    </row>
    <row r="2079" spans="91:100">
      <c r="CM2079" s="1373"/>
      <c r="CN2079" s="1372" t="s">
        <v>6286</v>
      </c>
      <c r="CO2079" s="1372" t="s">
        <v>609</v>
      </c>
      <c r="CP2079" s="1372" t="s">
        <v>1906</v>
      </c>
      <c r="CQ2079" s="1372" t="s">
        <v>6287</v>
      </c>
      <c r="CR2079" s="1372" t="s">
        <v>865</v>
      </c>
      <c r="CS2079" s="1372" t="s">
        <v>1908</v>
      </c>
      <c r="CT2079" s="1372" t="s">
        <v>6281</v>
      </c>
      <c r="CU2079" s="1372" t="s">
        <v>1910</v>
      </c>
      <c r="CV2079" s="1376" t="s">
        <v>1911</v>
      </c>
    </row>
    <row r="2080" spans="91:100">
      <c r="CM2080" s="1373"/>
      <c r="CN2080" s="1372" t="s">
        <v>6288</v>
      </c>
      <c r="CO2080" s="1372" t="s">
        <v>609</v>
      </c>
      <c r="CP2080" s="1372" t="s">
        <v>1906</v>
      </c>
      <c r="CQ2080" s="1372" t="s">
        <v>6289</v>
      </c>
      <c r="CR2080" s="1372" t="s">
        <v>866</v>
      </c>
      <c r="CS2080" s="1372" t="s">
        <v>1908</v>
      </c>
      <c r="CT2080" s="1372" t="s">
        <v>6281</v>
      </c>
      <c r="CU2080" s="1372" t="s">
        <v>1910</v>
      </c>
      <c r="CV2080" s="1376" t="s">
        <v>1911</v>
      </c>
    </row>
    <row r="2081" spans="91:100">
      <c r="CM2081" s="1373"/>
      <c r="CN2081" s="1372" t="s">
        <v>6290</v>
      </c>
      <c r="CO2081" s="1372" t="s">
        <v>609</v>
      </c>
      <c r="CP2081" s="1372" t="s">
        <v>1906</v>
      </c>
      <c r="CQ2081" s="1372" t="s">
        <v>6291</v>
      </c>
      <c r="CR2081" s="1372" t="s">
        <v>867</v>
      </c>
      <c r="CS2081" s="1372" t="s">
        <v>1908</v>
      </c>
      <c r="CT2081" s="1372" t="s">
        <v>6281</v>
      </c>
      <c r="CU2081" s="1372" t="s">
        <v>1910</v>
      </c>
      <c r="CV2081" s="1376" t="s">
        <v>1911</v>
      </c>
    </row>
    <row r="2082" spans="91:100">
      <c r="CM2082" s="1373"/>
      <c r="CN2082" s="1372" t="s">
        <v>6292</v>
      </c>
      <c r="CO2082" s="1372" t="s">
        <v>609</v>
      </c>
      <c r="CP2082" s="1372" t="s">
        <v>1906</v>
      </c>
      <c r="CQ2082" s="1372" t="s">
        <v>6293</v>
      </c>
      <c r="CR2082" s="1372" t="s">
        <v>868</v>
      </c>
      <c r="CS2082" s="1372" t="s">
        <v>1908</v>
      </c>
      <c r="CT2082" s="1372" t="s">
        <v>6281</v>
      </c>
      <c r="CU2082" s="1372" t="s">
        <v>1910</v>
      </c>
      <c r="CV2082" s="1376" t="s">
        <v>1911</v>
      </c>
    </row>
    <row r="2083" spans="91:100">
      <c r="CM2083" s="1373"/>
      <c r="CN2083" s="1372" t="s">
        <v>6294</v>
      </c>
      <c r="CO2083" s="1372" t="s">
        <v>609</v>
      </c>
      <c r="CP2083" s="1372" t="s">
        <v>1906</v>
      </c>
      <c r="CQ2083" s="1372" t="s">
        <v>6295</v>
      </c>
      <c r="CR2083" s="1372" t="s">
        <v>869</v>
      </c>
      <c r="CS2083" s="1372" t="s">
        <v>1908</v>
      </c>
      <c r="CT2083" s="1372" t="s">
        <v>6281</v>
      </c>
      <c r="CU2083" s="1372" t="s">
        <v>1910</v>
      </c>
      <c r="CV2083" s="1376" t="s">
        <v>1911</v>
      </c>
    </row>
    <row r="2084" spans="91:100">
      <c r="CM2084" s="1373"/>
      <c r="CN2084" s="1372" t="s">
        <v>6296</v>
      </c>
      <c r="CO2084" s="1372" t="s">
        <v>609</v>
      </c>
      <c r="CP2084" s="1372" t="s">
        <v>1906</v>
      </c>
      <c r="CQ2084" s="1372" t="s">
        <v>6297</v>
      </c>
      <c r="CR2084" s="1372" t="s">
        <v>870</v>
      </c>
      <c r="CS2084" s="1372" t="s">
        <v>1908</v>
      </c>
      <c r="CT2084" s="1372" t="s">
        <v>6281</v>
      </c>
      <c r="CU2084" s="1372" t="s">
        <v>1910</v>
      </c>
      <c r="CV2084" s="1376" t="s">
        <v>1911</v>
      </c>
    </row>
    <row r="2085" spans="91:100">
      <c r="CM2085" s="1373"/>
      <c r="CN2085" s="1372" t="s">
        <v>6298</v>
      </c>
      <c r="CO2085" s="1372" t="s">
        <v>609</v>
      </c>
      <c r="CP2085" s="1372" t="s">
        <v>1906</v>
      </c>
      <c r="CQ2085" s="1372" t="s">
        <v>6299</v>
      </c>
      <c r="CR2085" s="1372" t="s">
        <v>871</v>
      </c>
      <c r="CS2085" s="1372" t="s">
        <v>1908</v>
      </c>
      <c r="CT2085" s="1372" t="s">
        <v>6281</v>
      </c>
      <c r="CU2085" s="1372" t="s">
        <v>1910</v>
      </c>
      <c r="CV2085" s="1376" t="s">
        <v>1911</v>
      </c>
    </row>
    <row r="2086" spans="91:100">
      <c r="CM2086" s="1373"/>
      <c r="CN2086" s="1372" t="s">
        <v>6300</v>
      </c>
      <c r="CO2086" s="1372" t="s">
        <v>609</v>
      </c>
      <c r="CP2086" s="1372" t="s">
        <v>1906</v>
      </c>
      <c r="CQ2086" s="1372" t="s">
        <v>6301</v>
      </c>
      <c r="CR2086" s="1372" t="s">
        <v>872</v>
      </c>
      <c r="CS2086" s="1372" t="s">
        <v>1908</v>
      </c>
      <c r="CT2086" s="1372" t="s">
        <v>6281</v>
      </c>
      <c r="CU2086" s="1372" t="s">
        <v>1910</v>
      </c>
      <c r="CV2086" s="1376" t="s">
        <v>1911</v>
      </c>
    </row>
    <row r="2087" spans="91:100">
      <c r="CM2087" s="1373"/>
      <c r="CN2087" s="1372" t="s">
        <v>6302</v>
      </c>
      <c r="CO2087" s="1372" t="s">
        <v>609</v>
      </c>
      <c r="CP2087" s="1372" t="s">
        <v>1906</v>
      </c>
      <c r="CQ2087" s="1372" t="s">
        <v>6303</v>
      </c>
      <c r="CR2087" s="1372" t="s">
        <v>873</v>
      </c>
      <c r="CS2087" s="1372" t="s">
        <v>1908</v>
      </c>
      <c r="CT2087" s="1372" t="s">
        <v>6281</v>
      </c>
      <c r="CU2087" s="1372" t="s">
        <v>1910</v>
      </c>
      <c r="CV2087" s="1376" t="s">
        <v>1911</v>
      </c>
    </row>
    <row r="2088" spans="91:100">
      <c r="CM2088" s="1373"/>
      <c r="CN2088" s="1372" t="s">
        <v>6304</v>
      </c>
      <c r="CO2088" s="1372" t="s">
        <v>609</v>
      </c>
      <c r="CP2088" s="1372" t="s">
        <v>1906</v>
      </c>
      <c r="CQ2088" s="1372" t="s">
        <v>6305</v>
      </c>
      <c r="CR2088" s="1372" t="s">
        <v>6306</v>
      </c>
      <c r="CS2088" s="1372" t="s">
        <v>1908</v>
      </c>
      <c r="CT2088" s="1372" t="s">
        <v>6281</v>
      </c>
      <c r="CU2088" s="1372" t="s">
        <v>1910</v>
      </c>
      <c r="CV2088" s="1376" t="s">
        <v>1911</v>
      </c>
    </row>
    <row r="2089" spans="91:100">
      <c r="CM2089" s="1373"/>
      <c r="CN2089" s="1372" t="s">
        <v>6307</v>
      </c>
      <c r="CO2089" s="1372" t="s">
        <v>609</v>
      </c>
      <c r="CP2089" s="1372" t="s">
        <v>1906</v>
      </c>
      <c r="CQ2089" s="1372" t="s">
        <v>6308</v>
      </c>
      <c r="CR2089" s="1372" t="s">
        <v>874</v>
      </c>
      <c r="CS2089" s="1372" t="s">
        <v>1908</v>
      </c>
      <c r="CT2089" s="1372" t="s">
        <v>6281</v>
      </c>
      <c r="CU2089" s="1372" t="s">
        <v>1910</v>
      </c>
      <c r="CV2089" s="1376" t="s">
        <v>1911</v>
      </c>
    </row>
    <row r="2090" spans="91:100">
      <c r="CM2090" s="1373"/>
      <c r="CN2090" s="1372" t="s">
        <v>6309</v>
      </c>
      <c r="CO2090" s="1372" t="s">
        <v>609</v>
      </c>
      <c r="CP2090" s="1372" t="s">
        <v>1906</v>
      </c>
      <c r="CQ2090" s="1372" t="s">
        <v>6310</v>
      </c>
      <c r="CR2090" s="1372" t="s">
        <v>6310</v>
      </c>
      <c r="CS2090" s="1372" t="s">
        <v>1908</v>
      </c>
      <c r="CT2090" s="1372" t="s">
        <v>6281</v>
      </c>
      <c r="CU2090" s="1372" t="s">
        <v>1910</v>
      </c>
      <c r="CV2090" s="1376" t="s">
        <v>1911</v>
      </c>
    </row>
    <row r="2091" spans="91:100">
      <c r="CM2091" s="1373"/>
      <c r="CN2091" s="1372" t="s">
        <v>6311</v>
      </c>
      <c r="CO2091" s="1372" t="s">
        <v>609</v>
      </c>
      <c r="CP2091" s="1372" t="s">
        <v>1906</v>
      </c>
      <c r="CQ2091" s="1372" t="s">
        <v>875</v>
      </c>
      <c r="CR2091" s="1372" t="s">
        <v>875</v>
      </c>
      <c r="CS2091" s="1372" t="s">
        <v>1908</v>
      </c>
      <c r="CT2091" s="1372" t="s">
        <v>6281</v>
      </c>
      <c r="CU2091" s="1372" t="s">
        <v>1910</v>
      </c>
      <c r="CV2091" s="1376" t="s">
        <v>1911</v>
      </c>
    </row>
    <row r="2092" spans="91:100">
      <c r="CM2092" s="1373"/>
      <c r="CN2092" s="1372" t="s">
        <v>6312</v>
      </c>
      <c r="CO2092" s="1372" t="s">
        <v>609</v>
      </c>
      <c r="CP2092" s="1372" t="s">
        <v>1906</v>
      </c>
      <c r="CQ2092" s="1372" t="s">
        <v>876</v>
      </c>
      <c r="CR2092" s="1372" t="s">
        <v>876</v>
      </c>
      <c r="CS2092" s="1372" t="s">
        <v>1980</v>
      </c>
      <c r="CT2092" s="1372" t="s">
        <v>1981</v>
      </c>
      <c r="CU2092" s="1372" t="s">
        <v>1910</v>
      </c>
      <c r="CV2092" s="1376" t="s">
        <v>1982</v>
      </c>
    </row>
    <row r="2093" spans="91:100">
      <c r="CM2093" s="1373"/>
      <c r="CN2093" s="1372" t="s">
        <v>6313</v>
      </c>
      <c r="CO2093" s="1372" t="s">
        <v>609</v>
      </c>
      <c r="CP2093" s="1372" t="s">
        <v>1906</v>
      </c>
      <c r="CQ2093" s="1372" t="s">
        <v>877</v>
      </c>
      <c r="CR2093" s="1372" t="s">
        <v>877</v>
      </c>
      <c r="CS2093" s="1372" t="s">
        <v>1908</v>
      </c>
      <c r="CT2093" s="1372" t="s">
        <v>6281</v>
      </c>
      <c r="CU2093" s="1372" t="s">
        <v>1910</v>
      </c>
      <c r="CV2093" s="1376" t="s">
        <v>1911</v>
      </c>
    </row>
    <row r="2094" spans="91:100">
      <c r="CM2094" s="1373"/>
      <c r="CN2094" s="1372" t="s">
        <v>6314</v>
      </c>
      <c r="CO2094" s="1372" t="s">
        <v>609</v>
      </c>
      <c r="CP2094" s="1372" t="s">
        <v>1906</v>
      </c>
      <c r="CQ2094" s="1372" t="s">
        <v>878</v>
      </c>
      <c r="CR2094" s="1372" t="s">
        <v>878</v>
      </c>
      <c r="CS2094" s="1372" t="s">
        <v>1908</v>
      </c>
      <c r="CT2094" s="1372" t="s">
        <v>6281</v>
      </c>
      <c r="CU2094" s="1372" t="s">
        <v>1910</v>
      </c>
      <c r="CV2094" s="1376" t="s">
        <v>1911</v>
      </c>
    </row>
    <row r="2095" spans="91:100">
      <c r="CM2095" s="1373"/>
      <c r="CN2095" s="1372" t="s">
        <v>6315</v>
      </c>
      <c r="CO2095" s="1372" t="s">
        <v>609</v>
      </c>
      <c r="CP2095" s="1372" t="s">
        <v>1906</v>
      </c>
      <c r="CQ2095" s="1372" t="s">
        <v>6316</v>
      </c>
      <c r="CR2095" s="1372" t="s">
        <v>6316</v>
      </c>
      <c r="CS2095" s="1372" t="s">
        <v>1980</v>
      </c>
      <c r="CT2095" s="1372" t="s">
        <v>1981</v>
      </c>
      <c r="CU2095" s="1372" t="s">
        <v>1910</v>
      </c>
      <c r="CV2095" s="1376" t="s">
        <v>1982</v>
      </c>
    </row>
    <row r="2096" spans="91:100">
      <c r="CM2096" s="1373"/>
      <c r="CN2096" s="1372" t="s">
        <v>6317</v>
      </c>
      <c r="CO2096" s="1372" t="s">
        <v>609</v>
      </c>
      <c r="CP2096" s="1372" t="s">
        <v>2439</v>
      </c>
      <c r="CQ2096" s="1372" t="s">
        <v>6318</v>
      </c>
      <c r="CR2096" s="1372" t="s">
        <v>6318</v>
      </c>
      <c r="CS2096" s="1372" t="s">
        <v>1908</v>
      </c>
      <c r="CT2096" s="1372" t="s">
        <v>6319</v>
      </c>
      <c r="CU2096" s="1372" t="s">
        <v>1910</v>
      </c>
      <c r="CV2096" s="1376" t="s">
        <v>1911</v>
      </c>
    </row>
    <row r="2097" spans="91:100">
      <c r="CM2097" s="1373"/>
      <c r="CN2097" s="1372" t="s">
        <v>6320</v>
      </c>
      <c r="CO2097" s="1372" t="s">
        <v>609</v>
      </c>
      <c r="CP2097" s="1372" t="s">
        <v>2439</v>
      </c>
      <c r="CQ2097" s="1372" t="s">
        <v>1985</v>
      </c>
      <c r="CR2097" s="1372" t="s">
        <v>1986</v>
      </c>
      <c r="CS2097" s="1372" t="s">
        <v>1908</v>
      </c>
      <c r="CT2097" s="1372" t="s">
        <v>6319</v>
      </c>
      <c r="CU2097" s="1372" t="s">
        <v>1910</v>
      </c>
      <c r="CV2097" s="1376" t="s">
        <v>1911</v>
      </c>
    </row>
    <row r="2098" spans="91:100">
      <c r="CM2098" s="1373"/>
      <c r="CN2098" s="1372" t="s">
        <v>6321</v>
      </c>
      <c r="CO2098" s="1372" t="s">
        <v>609</v>
      </c>
      <c r="CP2098" s="1372" t="s">
        <v>2439</v>
      </c>
      <c r="CQ2098" s="1372" t="s">
        <v>6322</v>
      </c>
      <c r="CR2098" s="1372" t="s">
        <v>6322</v>
      </c>
      <c r="CS2098" s="1372" t="s">
        <v>1908</v>
      </c>
      <c r="CT2098" s="1372" t="s">
        <v>6319</v>
      </c>
      <c r="CU2098" s="1372" t="s">
        <v>1910</v>
      </c>
      <c r="CV2098" s="1376" t="s">
        <v>1911</v>
      </c>
    </row>
    <row r="2099" spans="91:100">
      <c r="CM2099" s="1373"/>
      <c r="CN2099" s="1372" t="s">
        <v>6323</v>
      </c>
      <c r="CO2099" s="1372" t="s">
        <v>609</v>
      </c>
      <c r="CP2099" s="1372" t="s">
        <v>2439</v>
      </c>
      <c r="CQ2099" s="1372" t="s">
        <v>6324</v>
      </c>
      <c r="CR2099" s="1372" t="s">
        <v>6324</v>
      </c>
      <c r="CS2099" s="1372" t="s">
        <v>1908</v>
      </c>
      <c r="CT2099" s="1372" t="s">
        <v>6319</v>
      </c>
      <c r="CU2099" s="1372" t="s">
        <v>1910</v>
      </c>
      <c r="CV2099" s="1376" t="s">
        <v>1911</v>
      </c>
    </row>
    <row r="2100" spans="91:100">
      <c r="CM2100" s="1373"/>
      <c r="CN2100" s="1372" t="s">
        <v>6325</v>
      </c>
      <c r="CO2100" s="1372" t="s">
        <v>609</v>
      </c>
      <c r="CP2100" s="1372" t="s">
        <v>2439</v>
      </c>
      <c r="CQ2100" s="1372" t="s">
        <v>6326</v>
      </c>
      <c r="CR2100" s="1372" t="s">
        <v>6326</v>
      </c>
      <c r="CS2100" s="1372" t="s">
        <v>1908</v>
      </c>
      <c r="CT2100" s="1372" t="s">
        <v>6319</v>
      </c>
      <c r="CU2100" s="1372" t="s">
        <v>1910</v>
      </c>
      <c r="CV2100" s="1376" t="s">
        <v>1911</v>
      </c>
    </row>
    <row r="2101" spans="91:100">
      <c r="CM2101" s="1373"/>
      <c r="CN2101" s="1372" t="s">
        <v>6327</v>
      </c>
      <c r="CO2101" s="1372" t="s">
        <v>609</v>
      </c>
      <c r="CP2101" s="1372" t="s">
        <v>2439</v>
      </c>
      <c r="CQ2101" s="1372" t="s">
        <v>6328</v>
      </c>
      <c r="CR2101" s="1372" t="s">
        <v>6328</v>
      </c>
      <c r="CS2101" s="1372" t="s">
        <v>1908</v>
      </c>
      <c r="CT2101" s="1372" t="s">
        <v>6319</v>
      </c>
      <c r="CU2101" s="1372" t="s">
        <v>1910</v>
      </c>
      <c r="CV2101" s="1376" t="s">
        <v>1911</v>
      </c>
    </row>
    <row r="2102" spans="91:100">
      <c r="CM2102" s="1373"/>
      <c r="CN2102" s="1372" t="s">
        <v>6329</v>
      </c>
      <c r="CO2102" s="1372" t="s">
        <v>609</v>
      </c>
      <c r="CP2102" s="1372" t="s">
        <v>2439</v>
      </c>
      <c r="CQ2102" s="1372" t="s">
        <v>6330</v>
      </c>
      <c r="CR2102" s="1372" t="s">
        <v>6330</v>
      </c>
      <c r="CS2102" s="1372" t="s">
        <v>1980</v>
      </c>
      <c r="CT2102" s="1372" t="s">
        <v>2446</v>
      </c>
      <c r="CU2102" s="1372" t="s">
        <v>1910</v>
      </c>
      <c r="CV2102" s="1376" t="s">
        <v>1982</v>
      </c>
    </row>
    <row r="2103" spans="91:100">
      <c r="CM2103" s="1373"/>
      <c r="CN2103" s="1372" t="s">
        <v>6331</v>
      </c>
      <c r="CO2103" s="1372" t="s">
        <v>609</v>
      </c>
      <c r="CP2103" s="1372" t="s">
        <v>2439</v>
      </c>
      <c r="CQ2103" s="1372" t="s">
        <v>6332</v>
      </c>
      <c r="CR2103" s="1372" t="s">
        <v>6332</v>
      </c>
      <c r="CS2103" s="1372" t="s">
        <v>1908</v>
      </c>
      <c r="CT2103" s="1372" t="s">
        <v>6319</v>
      </c>
      <c r="CU2103" s="1372" t="s">
        <v>1910</v>
      </c>
      <c r="CV2103" s="1376" t="s">
        <v>1911</v>
      </c>
    </row>
    <row r="2104" spans="91:100">
      <c r="CM2104" s="1373"/>
      <c r="CN2104" s="1372" t="s">
        <v>6333</v>
      </c>
      <c r="CO2104" s="1372" t="s">
        <v>609</v>
      </c>
      <c r="CP2104" s="1372" t="s">
        <v>2439</v>
      </c>
      <c r="CQ2104" s="1372" t="s">
        <v>6334</v>
      </c>
      <c r="CR2104" s="1372" t="s">
        <v>6335</v>
      </c>
      <c r="CS2104" s="1372" t="s">
        <v>1908</v>
      </c>
      <c r="CT2104" s="1372" t="s">
        <v>6319</v>
      </c>
      <c r="CU2104" s="1372" t="s">
        <v>1910</v>
      </c>
      <c r="CV2104" s="1376" t="s">
        <v>1911</v>
      </c>
    </row>
    <row r="2105" spans="91:100">
      <c r="CM2105" s="1373"/>
      <c r="CN2105" s="1372" t="s">
        <v>6336</v>
      </c>
      <c r="CO2105" s="1372" t="s">
        <v>609</v>
      </c>
      <c r="CP2105" s="1372" t="s">
        <v>2439</v>
      </c>
      <c r="CQ2105" s="1372" t="s">
        <v>6337</v>
      </c>
      <c r="CR2105" s="1372" t="s">
        <v>6338</v>
      </c>
      <c r="CS2105" s="1372" t="s">
        <v>1908</v>
      </c>
      <c r="CT2105" s="1372" t="s">
        <v>6319</v>
      </c>
      <c r="CU2105" s="1372" t="s">
        <v>1910</v>
      </c>
      <c r="CV2105" s="1376" t="s">
        <v>1911</v>
      </c>
    </row>
    <row r="2106" spans="91:100">
      <c r="CM2106" s="1373"/>
      <c r="CN2106" s="1372" t="s">
        <v>6339</v>
      </c>
      <c r="CO2106" s="1372" t="s">
        <v>609</v>
      </c>
      <c r="CP2106" s="1372" t="s">
        <v>2439</v>
      </c>
      <c r="CQ2106" s="1372" t="s">
        <v>6340</v>
      </c>
      <c r="CR2106" s="1372" t="s">
        <v>6341</v>
      </c>
      <c r="CS2106" s="1372" t="s">
        <v>1908</v>
      </c>
      <c r="CT2106" s="1372" t="s">
        <v>6319</v>
      </c>
      <c r="CU2106" s="1372" t="s">
        <v>1910</v>
      </c>
      <c r="CV2106" s="1376" t="s">
        <v>1911</v>
      </c>
    </row>
    <row r="2107" spans="91:100">
      <c r="CM2107" s="1373"/>
      <c r="CN2107" s="1372" t="s">
        <v>6342</v>
      </c>
      <c r="CO2107" s="1372" t="s">
        <v>609</v>
      </c>
      <c r="CP2107" s="1372" t="s">
        <v>2439</v>
      </c>
      <c r="CQ2107" s="1372" t="s">
        <v>6343</v>
      </c>
      <c r="CR2107" s="1372" t="s">
        <v>6343</v>
      </c>
      <c r="CS2107" s="1372" t="s">
        <v>1908</v>
      </c>
      <c r="CT2107" s="1372" t="s">
        <v>6319</v>
      </c>
      <c r="CU2107" s="1372" t="s">
        <v>1910</v>
      </c>
      <c r="CV2107" s="1376" t="s">
        <v>1911</v>
      </c>
    </row>
    <row r="2108" spans="91:100">
      <c r="CM2108" s="1373"/>
      <c r="CN2108" s="1372" t="s">
        <v>6344</v>
      </c>
      <c r="CO2108" s="1372" t="s">
        <v>609</v>
      </c>
      <c r="CP2108" s="1372" t="s">
        <v>2439</v>
      </c>
      <c r="CQ2108" s="1372" t="s">
        <v>6345</v>
      </c>
      <c r="CR2108" s="1372" t="s">
        <v>6345</v>
      </c>
      <c r="CS2108" s="1372" t="s">
        <v>1908</v>
      </c>
      <c r="CT2108" s="1372" t="s">
        <v>6319</v>
      </c>
      <c r="CU2108" s="1372" t="s">
        <v>1910</v>
      </c>
      <c r="CV2108" s="1376" t="s">
        <v>1911</v>
      </c>
    </row>
    <row r="2109" spans="91:100">
      <c r="CM2109" s="1373"/>
      <c r="CN2109" s="1372" t="s">
        <v>6346</v>
      </c>
      <c r="CO2109" s="1372" t="s">
        <v>609</v>
      </c>
      <c r="CP2109" s="1372" t="s">
        <v>2439</v>
      </c>
      <c r="CQ2109" s="1372" t="s">
        <v>6347</v>
      </c>
      <c r="CR2109" s="1372" t="s">
        <v>6347</v>
      </c>
      <c r="CS2109" s="1372" t="s">
        <v>1908</v>
      </c>
      <c r="CT2109" s="1372" t="s">
        <v>6319</v>
      </c>
      <c r="CU2109" s="1372" t="s">
        <v>1910</v>
      </c>
      <c r="CV2109" s="1376" t="s">
        <v>1911</v>
      </c>
    </row>
    <row r="2110" spans="91:100">
      <c r="CM2110" s="1373"/>
      <c r="CN2110" s="1372" t="s">
        <v>6348</v>
      </c>
      <c r="CO2110" s="1372" t="s">
        <v>609</v>
      </c>
      <c r="CP2110" s="1372" t="s">
        <v>2439</v>
      </c>
      <c r="CQ2110" s="1372" t="s">
        <v>6349</v>
      </c>
      <c r="CR2110" s="1372" t="s">
        <v>6349</v>
      </c>
      <c r="CS2110" s="1372" t="s">
        <v>1908</v>
      </c>
      <c r="CT2110" s="1372" t="s">
        <v>6319</v>
      </c>
      <c r="CU2110" s="1372" t="s">
        <v>1910</v>
      </c>
      <c r="CV2110" s="1376" t="s">
        <v>1911</v>
      </c>
    </row>
    <row r="2111" spans="91:100">
      <c r="CM2111" s="1373"/>
      <c r="CN2111" s="1372" t="s">
        <v>6350</v>
      </c>
      <c r="CO2111" s="1372" t="s">
        <v>609</v>
      </c>
      <c r="CP2111" s="1372" t="s">
        <v>2439</v>
      </c>
      <c r="CQ2111" s="1372" t="s">
        <v>6351</v>
      </c>
      <c r="CR2111" s="1372" t="s">
        <v>6351</v>
      </c>
      <c r="CS2111" s="1372" t="s">
        <v>1980</v>
      </c>
      <c r="CT2111" s="1372" t="s">
        <v>2446</v>
      </c>
      <c r="CU2111" s="1372" t="s">
        <v>1910</v>
      </c>
      <c r="CV2111" s="1376" t="s">
        <v>1982</v>
      </c>
    </row>
    <row r="2112" spans="91:100">
      <c r="CM2112" s="1373"/>
      <c r="CN2112" s="1372" t="s">
        <v>6352</v>
      </c>
      <c r="CO2112" s="1372" t="s">
        <v>609</v>
      </c>
      <c r="CP2112" s="1372" t="s">
        <v>2439</v>
      </c>
      <c r="CQ2112" s="1372" t="s">
        <v>6353</v>
      </c>
      <c r="CR2112" s="1372" t="s">
        <v>6353</v>
      </c>
      <c r="CS2112" s="1372" t="s">
        <v>1980</v>
      </c>
      <c r="CT2112" s="1372" t="s">
        <v>2446</v>
      </c>
      <c r="CU2112" s="1372" t="s">
        <v>1910</v>
      </c>
      <c r="CV2112" s="1376" t="s">
        <v>1982</v>
      </c>
    </row>
    <row r="2113" spans="91:100">
      <c r="CM2113" s="1373"/>
      <c r="CN2113" s="1372" t="s">
        <v>6354</v>
      </c>
      <c r="CO2113" s="1372" t="s">
        <v>609</v>
      </c>
      <c r="CP2113" s="1372" t="s">
        <v>2439</v>
      </c>
      <c r="CQ2113" s="1372" t="s">
        <v>6355</v>
      </c>
      <c r="CR2113" s="1372" t="s">
        <v>6356</v>
      </c>
      <c r="CS2113" s="1372" t="s">
        <v>1908</v>
      </c>
      <c r="CT2113" s="1372" t="s">
        <v>6319</v>
      </c>
      <c r="CU2113" s="1372" t="s">
        <v>1910</v>
      </c>
      <c r="CV2113" s="1376" t="s">
        <v>1911</v>
      </c>
    </row>
    <row r="2114" spans="91:100">
      <c r="CM2114" s="1373"/>
      <c r="CN2114" s="1372" t="s">
        <v>6357</v>
      </c>
      <c r="CO2114" s="1372" t="s">
        <v>609</v>
      </c>
      <c r="CP2114" s="1372" t="s">
        <v>2439</v>
      </c>
      <c r="CQ2114" s="1372" t="s">
        <v>6358</v>
      </c>
      <c r="CR2114" s="1372" t="s">
        <v>6359</v>
      </c>
      <c r="CS2114" s="1372" t="s">
        <v>1908</v>
      </c>
      <c r="CT2114" s="1372" t="s">
        <v>6319</v>
      </c>
      <c r="CU2114" s="1372" t="s">
        <v>1910</v>
      </c>
      <c r="CV2114" s="1376" t="s">
        <v>1911</v>
      </c>
    </row>
    <row r="2115" spans="91:100">
      <c r="CM2115" s="1373"/>
      <c r="CN2115" s="1372" t="s">
        <v>6360</v>
      </c>
      <c r="CO2115" s="1372" t="s">
        <v>609</v>
      </c>
      <c r="CP2115" s="1372" t="s">
        <v>2439</v>
      </c>
      <c r="CQ2115" s="1372" t="s">
        <v>6361</v>
      </c>
      <c r="CR2115" s="1372" t="s">
        <v>6362</v>
      </c>
      <c r="CS2115" s="1372" t="s">
        <v>1908</v>
      </c>
      <c r="CT2115" s="1372" t="s">
        <v>6319</v>
      </c>
      <c r="CU2115" s="1372" t="s">
        <v>1910</v>
      </c>
      <c r="CV2115" s="1376" t="s">
        <v>1911</v>
      </c>
    </row>
    <row r="2116" spans="91:100">
      <c r="CM2116" s="1373"/>
      <c r="CN2116" s="1372" t="s">
        <v>6363</v>
      </c>
      <c r="CO2116" s="1372" t="s">
        <v>609</v>
      </c>
      <c r="CP2116" s="1372" t="s">
        <v>2439</v>
      </c>
      <c r="CQ2116" s="1372" t="s">
        <v>6364</v>
      </c>
      <c r="CR2116" s="1372" t="s">
        <v>6364</v>
      </c>
      <c r="CS2116" s="1372" t="s">
        <v>1908</v>
      </c>
      <c r="CT2116" s="1372" t="s">
        <v>6319</v>
      </c>
      <c r="CU2116" s="1372" t="s">
        <v>1910</v>
      </c>
      <c r="CV2116" s="1376" t="s">
        <v>1911</v>
      </c>
    </row>
    <row r="2117" spans="91:100">
      <c r="CM2117" s="1373"/>
      <c r="CN2117" s="1372" t="s">
        <v>6365</v>
      </c>
      <c r="CO2117" s="1372" t="s">
        <v>609</v>
      </c>
      <c r="CP2117" s="1372" t="s">
        <v>2439</v>
      </c>
      <c r="CQ2117" s="1372" t="s">
        <v>6366</v>
      </c>
      <c r="CR2117" s="1372" t="s">
        <v>6367</v>
      </c>
      <c r="CS2117" s="1372" t="s">
        <v>1908</v>
      </c>
      <c r="CT2117" s="1372" t="s">
        <v>6319</v>
      </c>
      <c r="CU2117" s="1372" t="s">
        <v>1910</v>
      </c>
      <c r="CV2117" s="1376" t="s">
        <v>1911</v>
      </c>
    </row>
    <row r="2118" spans="91:100">
      <c r="CM2118" s="1373"/>
      <c r="CN2118" s="1372" t="s">
        <v>6368</v>
      </c>
      <c r="CO2118" s="1372" t="s">
        <v>609</v>
      </c>
      <c r="CP2118" s="1372" t="s">
        <v>2439</v>
      </c>
      <c r="CQ2118" s="1372" t="s">
        <v>6369</v>
      </c>
      <c r="CR2118" s="1372" t="s">
        <v>6369</v>
      </c>
      <c r="CS2118" s="1372" t="s">
        <v>1908</v>
      </c>
      <c r="CT2118" s="1372" t="s">
        <v>6319</v>
      </c>
      <c r="CU2118" s="1372" t="s">
        <v>1910</v>
      </c>
      <c r="CV2118" s="1376" t="s">
        <v>1911</v>
      </c>
    </row>
    <row r="2119" spans="91:100">
      <c r="CM2119" s="1373"/>
      <c r="CN2119" s="1372" t="s">
        <v>6370</v>
      </c>
      <c r="CO2119" s="1372" t="s">
        <v>609</v>
      </c>
      <c r="CP2119" s="1372" t="s">
        <v>2439</v>
      </c>
      <c r="CQ2119" s="1372" t="s">
        <v>6371</v>
      </c>
      <c r="CR2119" s="1372" t="s">
        <v>6371</v>
      </c>
      <c r="CS2119" s="1372" t="s">
        <v>1908</v>
      </c>
      <c r="CT2119" s="1372" t="s">
        <v>6319</v>
      </c>
      <c r="CU2119" s="1372" t="s">
        <v>1910</v>
      </c>
      <c r="CV2119" s="1376" t="s">
        <v>1911</v>
      </c>
    </row>
    <row r="2120" spans="91:100">
      <c r="CM2120" s="1373"/>
      <c r="CN2120" s="1372" t="s">
        <v>6372</v>
      </c>
      <c r="CO2120" s="1372" t="s">
        <v>609</v>
      </c>
      <c r="CP2120" s="1372" t="s">
        <v>2439</v>
      </c>
      <c r="CQ2120" s="1372" t="s">
        <v>6373</v>
      </c>
      <c r="CR2120" s="1372" t="s">
        <v>6374</v>
      </c>
      <c r="CS2120" s="1372" t="s">
        <v>1908</v>
      </c>
      <c r="CT2120" s="1372" t="s">
        <v>6319</v>
      </c>
      <c r="CU2120" s="1372" t="s">
        <v>1910</v>
      </c>
      <c r="CV2120" s="1376" t="s">
        <v>1911</v>
      </c>
    </row>
    <row r="2121" spans="91:100">
      <c r="CM2121" s="1373"/>
      <c r="CN2121" s="1372" t="s">
        <v>6375</v>
      </c>
      <c r="CO2121" s="1372" t="s">
        <v>609</v>
      </c>
      <c r="CP2121" s="1372" t="s">
        <v>2439</v>
      </c>
      <c r="CQ2121" s="1372" t="s">
        <v>6376</v>
      </c>
      <c r="CR2121" s="1372" t="s">
        <v>6376</v>
      </c>
      <c r="CS2121" s="1372" t="s">
        <v>1908</v>
      </c>
      <c r="CT2121" s="1372" t="s">
        <v>6319</v>
      </c>
      <c r="CU2121" s="1372" t="s">
        <v>1910</v>
      </c>
      <c r="CV2121" s="1376" t="s">
        <v>1911</v>
      </c>
    </row>
    <row r="2122" spans="91:100">
      <c r="CM2122" s="1373"/>
      <c r="CN2122" s="1372" t="s">
        <v>6377</v>
      </c>
      <c r="CO2122" s="1372" t="s">
        <v>609</v>
      </c>
      <c r="CP2122" s="1372" t="s">
        <v>2439</v>
      </c>
      <c r="CQ2122" s="1372" t="s">
        <v>6378</v>
      </c>
      <c r="CR2122" s="1372" t="s">
        <v>6378</v>
      </c>
      <c r="CS2122" s="1372" t="s">
        <v>1980</v>
      </c>
      <c r="CT2122" s="1372" t="s">
        <v>2446</v>
      </c>
      <c r="CU2122" s="1372" t="s">
        <v>1910</v>
      </c>
      <c r="CV2122" s="1376" t="s">
        <v>1982</v>
      </c>
    </row>
    <row r="2123" spans="91:100">
      <c r="CM2123" s="1373"/>
      <c r="CN2123" s="1372" t="s">
        <v>6379</v>
      </c>
      <c r="CO2123" s="1372" t="s">
        <v>609</v>
      </c>
      <c r="CP2123" s="1372" t="s">
        <v>2439</v>
      </c>
      <c r="CQ2123" s="1372" t="s">
        <v>6380</v>
      </c>
      <c r="CR2123" s="1372" t="s">
        <v>6380</v>
      </c>
      <c r="CS2123" s="1372" t="s">
        <v>1908</v>
      </c>
      <c r="CT2123" s="1372" t="s">
        <v>6319</v>
      </c>
      <c r="CU2123" s="1372" t="s">
        <v>1910</v>
      </c>
      <c r="CV2123" s="1376" t="s">
        <v>1911</v>
      </c>
    </row>
    <row r="2124" spans="91:100">
      <c r="CM2124" s="1373"/>
      <c r="CN2124" s="1372" t="s">
        <v>6381</v>
      </c>
      <c r="CO2124" s="1372" t="s">
        <v>609</v>
      </c>
      <c r="CP2124" s="1372" t="s">
        <v>2439</v>
      </c>
      <c r="CQ2124" s="1372" t="s">
        <v>6382</v>
      </c>
      <c r="CR2124" s="1372" t="s">
        <v>6382</v>
      </c>
      <c r="CS2124" s="1372" t="s">
        <v>1908</v>
      </c>
      <c r="CT2124" s="1372" t="s">
        <v>6319</v>
      </c>
      <c r="CU2124" s="1372" t="s">
        <v>1910</v>
      </c>
      <c r="CV2124" s="1376" t="s">
        <v>1911</v>
      </c>
    </row>
    <row r="2125" spans="91:100">
      <c r="CM2125" s="1373"/>
      <c r="CN2125" s="1372" t="s">
        <v>6383</v>
      </c>
      <c r="CO2125" s="1372" t="s">
        <v>609</v>
      </c>
      <c r="CP2125" s="1372" t="s">
        <v>2439</v>
      </c>
      <c r="CQ2125" s="1372" t="s">
        <v>6384</v>
      </c>
      <c r="CR2125" s="1372" t="s">
        <v>6384</v>
      </c>
      <c r="CS2125" s="1372" t="s">
        <v>1980</v>
      </c>
      <c r="CT2125" s="1372" t="s">
        <v>2446</v>
      </c>
      <c r="CU2125" s="1372" t="s">
        <v>1910</v>
      </c>
      <c r="CV2125" s="1376" t="s">
        <v>1982</v>
      </c>
    </row>
    <row r="2126" spans="91:100">
      <c r="CM2126" s="1373"/>
      <c r="CN2126" s="1372" t="s">
        <v>6385</v>
      </c>
      <c r="CO2126" s="1372" t="s">
        <v>609</v>
      </c>
      <c r="CP2126" s="1372" t="s">
        <v>2439</v>
      </c>
      <c r="CQ2126" s="1372" t="s">
        <v>6386</v>
      </c>
      <c r="CR2126" s="1372" t="s">
        <v>6386</v>
      </c>
      <c r="CS2126" s="1372" t="s">
        <v>1908</v>
      </c>
      <c r="CT2126" s="1372" t="s">
        <v>6319</v>
      </c>
      <c r="CU2126" s="1372" t="s">
        <v>1910</v>
      </c>
      <c r="CV2126" s="1376" t="s">
        <v>1911</v>
      </c>
    </row>
    <row r="2127" spans="91:100">
      <c r="CM2127" s="1373"/>
      <c r="CN2127" s="1372" t="s">
        <v>6387</v>
      </c>
      <c r="CO2127" s="1372" t="s">
        <v>609</v>
      </c>
      <c r="CP2127" s="1372" t="s">
        <v>2439</v>
      </c>
      <c r="CQ2127" s="1372" t="s">
        <v>6388</v>
      </c>
      <c r="CR2127" s="1372" t="s">
        <v>6388</v>
      </c>
      <c r="CS2127" s="1372" t="s">
        <v>1908</v>
      </c>
      <c r="CT2127" s="1372" t="s">
        <v>6319</v>
      </c>
      <c r="CU2127" s="1372" t="s">
        <v>1910</v>
      </c>
      <c r="CV2127" s="1376" t="s">
        <v>1911</v>
      </c>
    </row>
    <row r="2128" spans="91:100">
      <c r="CM2128" s="1373"/>
      <c r="CN2128" s="1372" t="s">
        <v>6389</v>
      </c>
      <c r="CO2128" s="1372" t="s">
        <v>609</v>
      </c>
      <c r="CP2128" s="1372" t="s">
        <v>2439</v>
      </c>
      <c r="CQ2128" s="1372" t="s">
        <v>6390</v>
      </c>
      <c r="CR2128" s="1372" t="s">
        <v>6390</v>
      </c>
      <c r="CS2128" s="1372" t="s">
        <v>1908</v>
      </c>
      <c r="CT2128" s="1372" t="s">
        <v>6319</v>
      </c>
      <c r="CU2128" s="1372" t="s">
        <v>1910</v>
      </c>
      <c r="CV2128" s="1376" t="s">
        <v>1911</v>
      </c>
    </row>
    <row r="2129" spans="91:100">
      <c r="CM2129" s="1373"/>
      <c r="CN2129" s="1372" t="s">
        <v>6391</v>
      </c>
      <c r="CO2129" s="1372" t="s">
        <v>609</v>
      </c>
      <c r="CP2129" s="1372" t="s">
        <v>2439</v>
      </c>
      <c r="CQ2129" s="1372" t="s">
        <v>6392</v>
      </c>
      <c r="CR2129" s="1372" t="s">
        <v>6393</v>
      </c>
      <c r="CS2129" s="1372" t="s">
        <v>1908</v>
      </c>
      <c r="CT2129" s="1372" t="s">
        <v>6319</v>
      </c>
      <c r="CU2129" s="1372" t="s">
        <v>1910</v>
      </c>
      <c r="CV2129" s="1376" t="s">
        <v>1911</v>
      </c>
    </row>
    <row r="2130" spans="91:100">
      <c r="CM2130" s="1373"/>
      <c r="CN2130" s="1372" t="s">
        <v>6394</v>
      </c>
      <c r="CO2130" s="1372" t="s">
        <v>609</v>
      </c>
      <c r="CP2130" s="1372" t="s">
        <v>2439</v>
      </c>
      <c r="CQ2130" s="1372" t="s">
        <v>6395</v>
      </c>
      <c r="CR2130" s="1372" t="s">
        <v>6395</v>
      </c>
      <c r="CS2130" s="1372" t="s">
        <v>1908</v>
      </c>
      <c r="CT2130" s="1372" t="s">
        <v>6319</v>
      </c>
      <c r="CU2130" s="1372" t="s">
        <v>1910</v>
      </c>
      <c r="CV2130" s="1376" t="s">
        <v>1911</v>
      </c>
    </row>
    <row r="2131" spans="91:100">
      <c r="CM2131" s="1373"/>
      <c r="CN2131" s="1372" t="s">
        <v>6396</v>
      </c>
      <c r="CO2131" s="1372" t="s">
        <v>609</v>
      </c>
      <c r="CP2131" s="1372" t="s">
        <v>2439</v>
      </c>
      <c r="CQ2131" s="1372" t="s">
        <v>6397</v>
      </c>
      <c r="CR2131" s="1372" t="s">
        <v>6397</v>
      </c>
      <c r="CS2131" s="1372" t="s">
        <v>1908</v>
      </c>
      <c r="CT2131" s="1372" t="s">
        <v>6319</v>
      </c>
      <c r="CU2131" s="1372" t="s">
        <v>1910</v>
      </c>
      <c r="CV2131" s="1376" t="s">
        <v>1911</v>
      </c>
    </row>
    <row r="2132" spans="91:100">
      <c r="CM2132" s="1373"/>
      <c r="CN2132" s="1372" t="s">
        <v>6398</v>
      </c>
      <c r="CO2132" s="1372" t="s">
        <v>609</v>
      </c>
      <c r="CP2132" s="1372" t="s">
        <v>2439</v>
      </c>
      <c r="CQ2132" s="1372" t="s">
        <v>6399</v>
      </c>
      <c r="CR2132" s="1372" t="s">
        <v>6399</v>
      </c>
      <c r="CS2132" s="1372" t="s">
        <v>1908</v>
      </c>
      <c r="CT2132" s="1372" t="s">
        <v>6319</v>
      </c>
      <c r="CU2132" s="1372" t="s">
        <v>1910</v>
      </c>
      <c r="CV2132" s="1376" t="s">
        <v>1911</v>
      </c>
    </row>
    <row r="2133" spans="91:100">
      <c r="CM2133" s="1373"/>
      <c r="CN2133" s="1372" t="s">
        <v>6400</v>
      </c>
      <c r="CO2133" s="1372" t="s">
        <v>609</v>
      </c>
      <c r="CP2133" s="1372" t="s">
        <v>2439</v>
      </c>
      <c r="CQ2133" s="1372" t="s">
        <v>6401</v>
      </c>
      <c r="CR2133" s="1372" t="s">
        <v>6401</v>
      </c>
      <c r="CS2133" s="1372" t="s">
        <v>1908</v>
      </c>
      <c r="CT2133" s="1372" t="s">
        <v>6319</v>
      </c>
      <c r="CU2133" s="1372" t="s">
        <v>1910</v>
      </c>
      <c r="CV2133" s="1376" t="s">
        <v>1911</v>
      </c>
    </row>
    <row r="2134" spans="91:100">
      <c r="CM2134" s="1373"/>
      <c r="CN2134" s="1372" t="s">
        <v>6402</v>
      </c>
      <c r="CO2134" s="1372" t="s">
        <v>609</v>
      </c>
      <c r="CP2134" s="1372" t="s">
        <v>2439</v>
      </c>
      <c r="CQ2134" s="1372" t="s">
        <v>6403</v>
      </c>
      <c r="CR2134" s="1372" t="s">
        <v>6403</v>
      </c>
      <c r="CS2134" s="1372" t="s">
        <v>1980</v>
      </c>
      <c r="CT2134" s="1372" t="s">
        <v>2446</v>
      </c>
      <c r="CU2134" s="1372" t="s">
        <v>1910</v>
      </c>
      <c r="CV2134" s="1376" t="s">
        <v>1982</v>
      </c>
    </row>
    <row r="2135" spans="91:100">
      <c r="CM2135" s="1373"/>
      <c r="CN2135" s="1372" t="s">
        <v>6404</v>
      </c>
      <c r="CO2135" s="1372" t="s">
        <v>609</v>
      </c>
      <c r="CP2135" s="1372" t="s">
        <v>2439</v>
      </c>
      <c r="CQ2135" s="1372" t="s">
        <v>6405</v>
      </c>
      <c r="CR2135" s="1372" t="s">
        <v>6406</v>
      </c>
      <c r="CS2135" s="1372" t="s">
        <v>1908</v>
      </c>
      <c r="CT2135" s="1372" t="s">
        <v>6319</v>
      </c>
      <c r="CU2135" s="1372" t="s">
        <v>1910</v>
      </c>
      <c r="CV2135" s="1376" t="s">
        <v>1911</v>
      </c>
    </row>
    <row r="2136" spans="91:100">
      <c r="CM2136" s="1373"/>
      <c r="CN2136" s="1372" t="s">
        <v>6407</v>
      </c>
      <c r="CO2136" s="1372" t="s">
        <v>608</v>
      </c>
      <c r="CP2136" s="1372" t="s">
        <v>1906</v>
      </c>
      <c r="CQ2136" s="1372" t="s">
        <v>786</v>
      </c>
      <c r="CR2136" s="1372" t="s">
        <v>786</v>
      </c>
      <c r="CS2136" s="1372" t="s">
        <v>1908</v>
      </c>
      <c r="CT2136" s="1372" t="s">
        <v>6408</v>
      </c>
      <c r="CU2136" s="1372" t="s">
        <v>1910</v>
      </c>
      <c r="CV2136" s="1376" t="s">
        <v>1911</v>
      </c>
    </row>
    <row r="2137" spans="91:100">
      <c r="CM2137" s="1373"/>
      <c r="CN2137" s="1372" t="s">
        <v>6409</v>
      </c>
      <c r="CO2137" s="1372" t="s">
        <v>608</v>
      </c>
      <c r="CP2137" s="1372" t="s">
        <v>1906</v>
      </c>
      <c r="CQ2137" s="1372" t="s">
        <v>6410</v>
      </c>
      <c r="CR2137" s="1372" t="s">
        <v>6410</v>
      </c>
      <c r="CS2137" s="1372" t="s">
        <v>1908</v>
      </c>
      <c r="CT2137" s="1372" t="s">
        <v>6408</v>
      </c>
      <c r="CU2137" s="1372" t="s">
        <v>1910</v>
      </c>
      <c r="CV2137" s="1376" t="s">
        <v>1911</v>
      </c>
    </row>
    <row r="2138" spans="91:100">
      <c r="CM2138" s="1373"/>
      <c r="CN2138" s="1372" t="s">
        <v>6411</v>
      </c>
      <c r="CO2138" s="1372" t="s">
        <v>608</v>
      </c>
      <c r="CP2138" s="1372" t="s">
        <v>1906</v>
      </c>
      <c r="CQ2138" s="1372" t="s">
        <v>6412</v>
      </c>
      <c r="CR2138" s="1372" t="s">
        <v>6412</v>
      </c>
      <c r="CS2138" s="1372" t="s">
        <v>1908</v>
      </c>
      <c r="CT2138" s="1372" t="s">
        <v>6408</v>
      </c>
      <c r="CU2138" s="1372" t="s">
        <v>1910</v>
      </c>
      <c r="CV2138" s="1376" t="s">
        <v>1911</v>
      </c>
    </row>
    <row r="2139" spans="91:100">
      <c r="CM2139" s="1373"/>
      <c r="CN2139" s="1372" t="s">
        <v>6413</v>
      </c>
      <c r="CO2139" s="1372" t="s">
        <v>608</v>
      </c>
      <c r="CP2139" s="1372" t="s">
        <v>1906</v>
      </c>
      <c r="CQ2139" s="1372" t="s">
        <v>6414</v>
      </c>
      <c r="CR2139" s="1372" t="s">
        <v>6414</v>
      </c>
      <c r="CS2139" s="1372" t="s">
        <v>1908</v>
      </c>
      <c r="CT2139" s="1372" t="s">
        <v>6408</v>
      </c>
      <c r="CU2139" s="1372" t="s">
        <v>1910</v>
      </c>
      <c r="CV2139" s="1376" t="s">
        <v>1911</v>
      </c>
    </row>
    <row r="2140" spans="91:100">
      <c r="CM2140" s="1373"/>
      <c r="CN2140" s="1372" t="s">
        <v>6415</v>
      </c>
      <c r="CO2140" s="1372" t="s">
        <v>608</v>
      </c>
      <c r="CP2140" s="1372" t="s">
        <v>1906</v>
      </c>
      <c r="CQ2140" s="1372" t="s">
        <v>787</v>
      </c>
      <c r="CR2140" s="1372" t="s">
        <v>787</v>
      </c>
      <c r="CS2140" s="1372" t="s">
        <v>1908</v>
      </c>
      <c r="CT2140" s="1372" t="s">
        <v>6408</v>
      </c>
      <c r="CU2140" s="1372" t="s">
        <v>1910</v>
      </c>
      <c r="CV2140" s="1376" t="s">
        <v>1911</v>
      </c>
    </row>
    <row r="2141" spans="91:100">
      <c r="CM2141" s="1373"/>
      <c r="CN2141" s="1372" t="s">
        <v>6416</v>
      </c>
      <c r="CO2141" s="1372" t="s">
        <v>608</v>
      </c>
      <c r="CP2141" s="1372" t="s">
        <v>1906</v>
      </c>
      <c r="CQ2141" s="1372" t="s">
        <v>6417</v>
      </c>
      <c r="CR2141" s="1372" t="s">
        <v>6417</v>
      </c>
      <c r="CS2141" s="1372" t="s">
        <v>1908</v>
      </c>
      <c r="CT2141" s="1372" t="s">
        <v>6408</v>
      </c>
      <c r="CU2141" s="1372" t="s">
        <v>1910</v>
      </c>
      <c r="CV2141" s="1376" t="s">
        <v>1911</v>
      </c>
    </row>
    <row r="2142" spans="91:100">
      <c r="CM2142" s="1373"/>
      <c r="CN2142" s="1372" t="s">
        <v>6418</v>
      </c>
      <c r="CO2142" s="1372" t="s">
        <v>608</v>
      </c>
      <c r="CP2142" s="1372" t="s">
        <v>1906</v>
      </c>
      <c r="CQ2142" s="1372" t="s">
        <v>788</v>
      </c>
      <c r="CR2142" s="1372" t="s">
        <v>788</v>
      </c>
      <c r="CS2142" s="1372" t="s">
        <v>1980</v>
      </c>
      <c r="CT2142" s="1372" t="s">
        <v>1981</v>
      </c>
      <c r="CU2142" s="1372" t="s">
        <v>1910</v>
      </c>
      <c r="CV2142" s="1376" t="s">
        <v>1982</v>
      </c>
    </row>
    <row r="2143" spans="91:100">
      <c r="CM2143" s="1373"/>
      <c r="CN2143" s="1372" t="s">
        <v>6419</v>
      </c>
      <c r="CO2143" s="1372" t="s">
        <v>608</v>
      </c>
      <c r="CP2143" s="1372" t="s">
        <v>1906</v>
      </c>
      <c r="CQ2143" s="1372" t="s">
        <v>6420</v>
      </c>
      <c r="CR2143" s="1372" t="s">
        <v>6420</v>
      </c>
      <c r="CS2143" s="1372" t="s">
        <v>1980</v>
      </c>
      <c r="CT2143" s="1372" t="s">
        <v>1981</v>
      </c>
      <c r="CU2143" s="1372" t="s">
        <v>1910</v>
      </c>
      <c r="CV2143" s="1376" t="s">
        <v>1982</v>
      </c>
    </row>
    <row r="2144" spans="91:100">
      <c r="CM2144" s="1373"/>
      <c r="CN2144" s="1372" t="s">
        <v>6421</v>
      </c>
      <c r="CO2144" s="1372" t="s">
        <v>608</v>
      </c>
      <c r="CP2144" s="1372" t="s">
        <v>1906</v>
      </c>
      <c r="CQ2144" s="1372" t="s">
        <v>6422</v>
      </c>
      <c r="CR2144" s="1372" t="s">
        <v>6422</v>
      </c>
      <c r="CS2144" s="1372" t="s">
        <v>1908</v>
      </c>
      <c r="CT2144" s="1372" t="s">
        <v>6408</v>
      </c>
      <c r="CU2144" s="1372" t="s">
        <v>1910</v>
      </c>
      <c r="CV2144" s="1376" t="s">
        <v>1911</v>
      </c>
    </row>
    <row r="2145" spans="91:100">
      <c r="CM2145" s="1373"/>
      <c r="CN2145" s="1372" t="s">
        <v>6423</v>
      </c>
      <c r="CO2145" s="1372" t="s">
        <v>608</v>
      </c>
      <c r="CP2145" s="1372" t="s">
        <v>1906</v>
      </c>
      <c r="CQ2145" s="1372" t="s">
        <v>6424</v>
      </c>
      <c r="CR2145" s="1372" t="s">
        <v>6425</v>
      </c>
      <c r="CS2145" s="1372" t="s">
        <v>1908</v>
      </c>
      <c r="CT2145" s="1372" t="s">
        <v>6408</v>
      </c>
      <c r="CU2145" s="1372" t="s">
        <v>1910</v>
      </c>
      <c r="CV2145" s="1376" t="s">
        <v>1911</v>
      </c>
    </row>
    <row r="2146" spans="91:100">
      <c r="CM2146" s="1373"/>
      <c r="CN2146" s="1372" t="s">
        <v>6426</v>
      </c>
      <c r="CO2146" s="1372" t="s">
        <v>608</v>
      </c>
      <c r="CP2146" s="1372" t="s">
        <v>1906</v>
      </c>
      <c r="CQ2146" s="1372" t="s">
        <v>6427</v>
      </c>
      <c r="CR2146" s="1372" t="s">
        <v>6428</v>
      </c>
      <c r="CS2146" s="1372" t="s">
        <v>1908</v>
      </c>
      <c r="CT2146" s="1372" t="s">
        <v>6408</v>
      </c>
      <c r="CU2146" s="1372" t="s">
        <v>1910</v>
      </c>
      <c r="CV2146" s="1376" t="s">
        <v>1911</v>
      </c>
    </row>
    <row r="2147" spans="91:100">
      <c r="CM2147" s="1373"/>
      <c r="CN2147" s="1372" t="s">
        <v>6429</v>
      </c>
      <c r="CO2147" s="1372" t="s">
        <v>608</v>
      </c>
      <c r="CP2147" s="1372" t="s">
        <v>1906</v>
      </c>
      <c r="CQ2147" s="1372" t="s">
        <v>6430</v>
      </c>
      <c r="CR2147" s="1372" t="s">
        <v>6430</v>
      </c>
      <c r="CS2147" s="1372" t="s">
        <v>1908</v>
      </c>
      <c r="CT2147" s="1372" t="s">
        <v>6408</v>
      </c>
      <c r="CU2147" s="1372" t="s">
        <v>1910</v>
      </c>
      <c r="CV2147" s="1376" t="s">
        <v>1911</v>
      </c>
    </row>
    <row r="2148" spans="91:100">
      <c r="CM2148" s="1373"/>
      <c r="CN2148" s="1372" t="s">
        <v>6431</v>
      </c>
      <c r="CO2148" s="1372" t="s">
        <v>608</v>
      </c>
      <c r="CP2148" s="1372" t="s">
        <v>1906</v>
      </c>
      <c r="CQ2148" s="1372" t="s">
        <v>6432</v>
      </c>
      <c r="CR2148" s="1372" t="s">
        <v>6432</v>
      </c>
      <c r="CS2148" s="1372" t="s">
        <v>1908</v>
      </c>
      <c r="CT2148" s="1372" t="s">
        <v>6408</v>
      </c>
      <c r="CU2148" s="1372" t="s">
        <v>1910</v>
      </c>
      <c r="CV2148" s="1376" t="s">
        <v>1911</v>
      </c>
    </row>
    <row r="2149" spans="91:100">
      <c r="CM2149" s="1373"/>
      <c r="CN2149" s="1372" t="s">
        <v>6433</v>
      </c>
      <c r="CO2149" s="1372" t="s">
        <v>608</v>
      </c>
      <c r="CP2149" s="1372" t="s">
        <v>2439</v>
      </c>
      <c r="CQ2149" s="1372" t="s">
        <v>2355</v>
      </c>
      <c r="CR2149" s="1372" t="s">
        <v>2355</v>
      </c>
      <c r="CS2149" s="1372" t="s">
        <v>1908</v>
      </c>
      <c r="CT2149" s="1372" t="s">
        <v>6434</v>
      </c>
      <c r="CU2149" s="1372" t="s">
        <v>1910</v>
      </c>
      <c r="CV2149" s="1376" t="s">
        <v>1911</v>
      </c>
    </row>
    <row r="2150" spans="91:100">
      <c r="CM2150" s="1373"/>
      <c r="CN2150" s="1372" t="s">
        <v>6435</v>
      </c>
      <c r="CO2150" s="1372" t="s">
        <v>608</v>
      </c>
      <c r="CP2150" s="1372" t="s">
        <v>2439</v>
      </c>
      <c r="CQ2150" s="1372" t="s">
        <v>2420</v>
      </c>
      <c r="CR2150" s="1372" t="s">
        <v>2420</v>
      </c>
      <c r="CS2150" s="1372" t="s">
        <v>1908</v>
      </c>
      <c r="CT2150" s="1372" t="s">
        <v>6434</v>
      </c>
      <c r="CU2150" s="1372" t="s">
        <v>1910</v>
      </c>
      <c r="CV2150" s="1376" t="s">
        <v>1911</v>
      </c>
    </row>
    <row r="2151" spans="91:100">
      <c r="CM2151" s="1373"/>
      <c r="CN2151" s="1372" t="s">
        <v>6436</v>
      </c>
      <c r="CO2151" s="1372" t="s">
        <v>608</v>
      </c>
      <c r="CP2151" s="1372" t="s">
        <v>2439</v>
      </c>
      <c r="CQ2151" s="1372" t="s">
        <v>2426</v>
      </c>
      <c r="CR2151" s="1372" t="s">
        <v>2427</v>
      </c>
      <c r="CS2151" s="1372" t="s">
        <v>1908</v>
      </c>
      <c r="CT2151" s="1372" t="s">
        <v>6434</v>
      </c>
      <c r="CU2151" s="1372" t="s">
        <v>1910</v>
      </c>
      <c r="CV2151" s="1376" t="s">
        <v>1911</v>
      </c>
    </row>
    <row r="2152" spans="91:100">
      <c r="CM2152" s="1373"/>
      <c r="CN2152" s="1372" t="s">
        <v>6437</v>
      </c>
      <c r="CO2152" s="1372" t="s">
        <v>608</v>
      </c>
      <c r="CP2152" s="1372" t="s">
        <v>2439</v>
      </c>
      <c r="CQ2152" s="1372" t="s">
        <v>6438</v>
      </c>
      <c r="CR2152" s="1372" t="s">
        <v>6439</v>
      </c>
      <c r="CS2152" s="1372" t="s">
        <v>1908</v>
      </c>
      <c r="CT2152" s="1372" t="s">
        <v>6434</v>
      </c>
      <c r="CU2152" s="1372" t="s">
        <v>1910</v>
      </c>
      <c r="CV2152" s="1376" t="s">
        <v>1911</v>
      </c>
    </row>
    <row r="2153" spans="91:100">
      <c r="CM2153" s="1373"/>
      <c r="CN2153" s="1372" t="s">
        <v>6440</v>
      </c>
      <c r="CO2153" s="1372" t="s">
        <v>608</v>
      </c>
      <c r="CP2153" s="1372" t="s">
        <v>2439</v>
      </c>
      <c r="CQ2153" s="1372" t="s">
        <v>4985</v>
      </c>
      <c r="CR2153" s="1372" t="s">
        <v>4986</v>
      </c>
      <c r="CS2153" s="1372" t="s">
        <v>1908</v>
      </c>
      <c r="CT2153" s="1372" t="s">
        <v>6434</v>
      </c>
      <c r="CU2153" s="1372" t="s">
        <v>1910</v>
      </c>
      <c r="CV2153" s="1376" t="s">
        <v>1911</v>
      </c>
    </row>
    <row r="2154" spans="91:100">
      <c r="CM2154" s="1373"/>
      <c r="CN2154" s="1372" t="s">
        <v>6441</v>
      </c>
      <c r="CO2154" s="1372" t="s">
        <v>608</v>
      </c>
      <c r="CP2154" s="1372" t="s">
        <v>2439</v>
      </c>
      <c r="CQ2154" s="1372" t="s">
        <v>6442</v>
      </c>
      <c r="CR2154" s="1372" t="s">
        <v>6443</v>
      </c>
      <c r="CS2154" s="1372" t="s">
        <v>1908</v>
      </c>
      <c r="CT2154" s="1372" t="s">
        <v>6434</v>
      </c>
      <c r="CU2154" s="1372" t="s">
        <v>1910</v>
      </c>
      <c r="CV2154" s="1376" t="s">
        <v>1911</v>
      </c>
    </row>
    <row r="2155" spans="91:100">
      <c r="CM2155" s="1373"/>
      <c r="CN2155" s="1372" t="s">
        <v>6444</v>
      </c>
      <c r="CO2155" s="1372" t="s">
        <v>598</v>
      </c>
      <c r="CP2155" s="1372" t="s">
        <v>1906</v>
      </c>
      <c r="CQ2155" s="1372" t="s">
        <v>6445</v>
      </c>
      <c r="CR2155" s="1372" t="s">
        <v>6445</v>
      </c>
      <c r="CS2155" s="1372" t="s">
        <v>2485</v>
      </c>
      <c r="CT2155" s="1372" t="s">
        <v>2486</v>
      </c>
      <c r="CU2155" s="1372" t="s">
        <v>2487</v>
      </c>
      <c r="CV2155" s="1376" t="s">
        <v>6446</v>
      </c>
    </row>
    <row r="2156" spans="91:100">
      <c r="CM2156" s="1373"/>
      <c r="CN2156" s="1372" t="s">
        <v>6447</v>
      </c>
      <c r="CO2156" s="1372" t="s">
        <v>598</v>
      </c>
      <c r="CP2156" s="1372" t="s">
        <v>1906</v>
      </c>
      <c r="CQ2156" s="1372" t="s">
        <v>6448</v>
      </c>
      <c r="CR2156" s="1372" t="s">
        <v>6448</v>
      </c>
      <c r="CS2156" s="1372" t="s">
        <v>2485</v>
      </c>
      <c r="CT2156" s="1372" t="s">
        <v>2486</v>
      </c>
      <c r="CU2156" s="1372" t="s">
        <v>2487</v>
      </c>
      <c r="CV2156" s="1376" t="s">
        <v>6446</v>
      </c>
    </row>
    <row r="2157" spans="91:100">
      <c r="CM2157" s="1373"/>
      <c r="CN2157" s="1372" t="s">
        <v>6449</v>
      </c>
      <c r="CO2157" s="1372" t="s">
        <v>598</v>
      </c>
      <c r="CP2157" s="1372" t="s">
        <v>1906</v>
      </c>
      <c r="CQ2157" s="1372" t="s">
        <v>6450</v>
      </c>
      <c r="CR2157" s="1372" t="s">
        <v>6450</v>
      </c>
      <c r="CS2157" s="1372" t="s">
        <v>2485</v>
      </c>
      <c r="CT2157" s="1372" t="s">
        <v>2486</v>
      </c>
      <c r="CU2157" s="1372" t="s">
        <v>2487</v>
      </c>
      <c r="CV2157" s="1376" t="s">
        <v>6446</v>
      </c>
    </row>
    <row r="2158" spans="91:100">
      <c r="CM2158" s="1373"/>
      <c r="CN2158" s="1372" t="s">
        <v>6451</v>
      </c>
      <c r="CO2158" s="1372" t="s">
        <v>598</v>
      </c>
      <c r="CP2158" s="1372" t="s">
        <v>1906</v>
      </c>
      <c r="CQ2158" s="1372" t="s">
        <v>6005</v>
      </c>
      <c r="CR2158" s="1372" t="s">
        <v>6005</v>
      </c>
      <c r="CS2158" s="1372" t="s">
        <v>2485</v>
      </c>
      <c r="CT2158" s="1372" t="s">
        <v>2486</v>
      </c>
      <c r="CU2158" s="1372" t="s">
        <v>2487</v>
      </c>
      <c r="CV2158" s="1376" t="s">
        <v>6446</v>
      </c>
    </row>
    <row r="2159" spans="91:100">
      <c r="CM2159" s="1373"/>
      <c r="CN2159" s="1372" t="s">
        <v>6452</v>
      </c>
      <c r="CO2159" s="1372" t="s">
        <v>598</v>
      </c>
      <c r="CP2159" s="1372" t="s">
        <v>1906</v>
      </c>
      <c r="CQ2159" s="1372" t="s">
        <v>6453</v>
      </c>
      <c r="CR2159" s="1372" t="s">
        <v>6453</v>
      </c>
      <c r="CS2159" s="1372" t="s">
        <v>2485</v>
      </c>
      <c r="CT2159" s="1372" t="s">
        <v>2486</v>
      </c>
      <c r="CU2159" s="1372" t="s">
        <v>2487</v>
      </c>
      <c r="CV2159" s="1376" t="s">
        <v>6446</v>
      </c>
    </row>
    <row r="2160" spans="91:100">
      <c r="CM2160" s="1373"/>
      <c r="CN2160" s="1372" t="s">
        <v>6454</v>
      </c>
      <c r="CO2160" s="1372" t="s">
        <v>598</v>
      </c>
      <c r="CP2160" s="1372" t="s">
        <v>1906</v>
      </c>
      <c r="CQ2160" s="1372" t="s">
        <v>6007</v>
      </c>
      <c r="CR2160" s="1372" t="s">
        <v>6007</v>
      </c>
      <c r="CS2160" s="1372" t="s">
        <v>1980</v>
      </c>
      <c r="CT2160" s="1372" t="s">
        <v>6455</v>
      </c>
      <c r="CU2160" s="1372" t="s">
        <v>1910</v>
      </c>
      <c r="CV2160" s="1376" t="s">
        <v>1982</v>
      </c>
    </row>
    <row r="2161" spans="91:100">
      <c r="CM2161" s="1373"/>
      <c r="CN2161" s="1372" t="s">
        <v>6456</v>
      </c>
      <c r="CO2161" s="1372" t="s">
        <v>598</v>
      </c>
      <c r="CP2161" s="1372" t="s">
        <v>1906</v>
      </c>
      <c r="CQ2161" s="1372" t="s">
        <v>6457</v>
      </c>
      <c r="CR2161" s="1372" t="s">
        <v>6457</v>
      </c>
      <c r="CS2161" s="1372" t="s">
        <v>2485</v>
      </c>
      <c r="CT2161" s="1372" t="s">
        <v>2486</v>
      </c>
      <c r="CU2161" s="1372" t="s">
        <v>2487</v>
      </c>
      <c r="CV2161" s="1376" t="s">
        <v>6446</v>
      </c>
    </row>
    <row r="2162" spans="91:100">
      <c r="CM2162" s="1373"/>
      <c r="CN2162" s="1372" t="s">
        <v>6458</v>
      </c>
      <c r="CO2162" s="1372" t="s">
        <v>598</v>
      </c>
      <c r="CP2162" s="1372" t="s">
        <v>1906</v>
      </c>
      <c r="CQ2162" s="1372" t="s">
        <v>6459</v>
      </c>
      <c r="CR2162" s="1372" t="s">
        <v>6459</v>
      </c>
      <c r="CS2162" s="1372" t="s">
        <v>2485</v>
      </c>
      <c r="CT2162" s="1372" t="s">
        <v>2486</v>
      </c>
      <c r="CU2162" s="1372" t="s">
        <v>2487</v>
      </c>
      <c r="CV2162" s="1376" t="s">
        <v>6446</v>
      </c>
    </row>
    <row r="2163" spans="91:100">
      <c r="CM2163" s="1373"/>
      <c r="CN2163" s="1372" t="s">
        <v>6460</v>
      </c>
      <c r="CO2163" s="1372" t="s">
        <v>598</v>
      </c>
      <c r="CP2163" s="1372" t="s">
        <v>1906</v>
      </c>
      <c r="CQ2163" s="1372" t="s">
        <v>6461</v>
      </c>
      <c r="CR2163" s="1372" t="s">
        <v>6461</v>
      </c>
      <c r="CS2163" s="1372" t="s">
        <v>2485</v>
      </c>
      <c r="CT2163" s="1372" t="s">
        <v>2486</v>
      </c>
      <c r="CU2163" s="1372" t="s">
        <v>2487</v>
      </c>
      <c r="CV2163" s="1376" t="s">
        <v>6446</v>
      </c>
    </row>
    <row r="2164" spans="91:100">
      <c r="CM2164" s="1373"/>
      <c r="CN2164" s="1372" t="s">
        <v>6462</v>
      </c>
      <c r="CO2164" s="1372" t="s">
        <v>598</v>
      </c>
      <c r="CP2164" s="1372" t="s">
        <v>1906</v>
      </c>
      <c r="CQ2164" s="1372" t="s">
        <v>6463</v>
      </c>
      <c r="CR2164" s="1372" t="s">
        <v>6463</v>
      </c>
      <c r="CS2164" s="1372" t="s">
        <v>2485</v>
      </c>
      <c r="CT2164" s="1372" t="s">
        <v>2486</v>
      </c>
      <c r="CU2164" s="1372" t="s">
        <v>2487</v>
      </c>
      <c r="CV2164" s="1376" t="s">
        <v>6446</v>
      </c>
    </row>
    <row r="2165" spans="91:100">
      <c r="CM2165" s="1373"/>
      <c r="CN2165" s="1372" t="s">
        <v>6464</v>
      </c>
      <c r="CO2165" s="1372" t="s">
        <v>598</v>
      </c>
      <c r="CP2165" s="1372" t="s">
        <v>1906</v>
      </c>
      <c r="CQ2165" s="1372" t="s">
        <v>6465</v>
      </c>
      <c r="CR2165" s="1372" t="s">
        <v>6465</v>
      </c>
      <c r="CS2165" s="1372" t="s">
        <v>2485</v>
      </c>
      <c r="CT2165" s="1372" t="s">
        <v>2486</v>
      </c>
      <c r="CU2165" s="1372" t="s">
        <v>2487</v>
      </c>
      <c r="CV2165" s="1376" t="s">
        <v>6446</v>
      </c>
    </row>
    <row r="2166" spans="91:100">
      <c r="CM2166" s="1373"/>
      <c r="CN2166" s="1372" t="s">
        <v>6466</v>
      </c>
      <c r="CO2166" s="1372" t="s">
        <v>598</v>
      </c>
      <c r="CP2166" s="1372" t="s">
        <v>1906</v>
      </c>
      <c r="CQ2166" s="1372" t="s">
        <v>6467</v>
      </c>
      <c r="CR2166" s="1372" t="s">
        <v>6467</v>
      </c>
      <c r="CS2166" s="1372" t="s">
        <v>2485</v>
      </c>
      <c r="CT2166" s="1372" t="s">
        <v>2486</v>
      </c>
      <c r="CU2166" s="1372" t="s">
        <v>2487</v>
      </c>
      <c r="CV2166" s="1376" t="s">
        <v>6446</v>
      </c>
    </row>
    <row r="2167" spans="91:100">
      <c r="CM2167" s="1373"/>
      <c r="CN2167" s="1372" t="s">
        <v>6468</v>
      </c>
      <c r="CO2167" s="1372" t="s">
        <v>598</v>
      </c>
      <c r="CP2167" s="1372" t="s">
        <v>1906</v>
      </c>
      <c r="CQ2167" s="1372" t="s">
        <v>6469</v>
      </c>
      <c r="CR2167" s="1372" t="s">
        <v>6469</v>
      </c>
      <c r="CS2167" s="1372" t="s">
        <v>2485</v>
      </c>
      <c r="CT2167" s="1372" t="s">
        <v>2486</v>
      </c>
      <c r="CU2167" s="1372" t="s">
        <v>2487</v>
      </c>
      <c r="CV2167" s="1376" t="s">
        <v>6446</v>
      </c>
    </row>
    <row r="2168" spans="91:100">
      <c r="CM2168" s="1373"/>
      <c r="CN2168" s="1372" t="s">
        <v>6470</v>
      </c>
      <c r="CO2168" s="1372" t="s">
        <v>598</v>
      </c>
      <c r="CP2168" s="1372" t="s">
        <v>1906</v>
      </c>
      <c r="CQ2168" s="1372" t="s">
        <v>6471</v>
      </c>
      <c r="CR2168" s="1372" t="s">
        <v>6471</v>
      </c>
      <c r="CS2168" s="1372" t="s">
        <v>2485</v>
      </c>
      <c r="CT2168" s="1372" t="s">
        <v>2486</v>
      </c>
      <c r="CU2168" s="1372" t="s">
        <v>2487</v>
      </c>
      <c r="CV2168" s="1376" t="s">
        <v>6446</v>
      </c>
    </row>
    <row r="2169" spans="91:100">
      <c r="CM2169" s="1373"/>
      <c r="CN2169" s="1372" t="s">
        <v>6472</v>
      </c>
      <c r="CO2169" s="1372" t="s">
        <v>598</v>
      </c>
      <c r="CP2169" s="1372" t="s">
        <v>1906</v>
      </c>
      <c r="CQ2169" s="1372" t="s">
        <v>6473</v>
      </c>
      <c r="CR2169" s="1372" t="s">
        <v>6473</v>
      </c>
      <c r="CS2169" s="1372" t="s">
        <v>1908</v>
      </c>
      <c r="CT2169" s="1372" t="s">
        <v>6474</v>
      </c>
      <c r="CU2169" s="1372" t="s">
        <v>1910</v>
      </c>
      <c r="CV2169" s="1376" t="s">
        <v>1911</v>
      </c>
    </row>
    <row r="2170" spans="91:100">
      <c r="CM2170" s="1373"/>
      <c r="CN2170" s="1372" t="s">
        <v>6475</v>
      </c>
      <c r="CO2170" s="1372" t="s">
        <v>598</v>
      </c>
      <c r="CP2170" s="1372" t="s">
        <v>1906</v>
      </c>
      <c r="CQ2170" s="1372" t="s">
        <v>6476</v>
      </c>
      <c r="CR2170" s="1372" t="s">
        <v>6476</v>
      </c>
      <c r="CS2170" s="1372" t="s">
        <v>2485</v>
      </c>
      <c r="CT2170" s="1372" t="s">
        <v>2486</v>
      </c>
      <c r="CU2170" s="1372" t="s">
        <v>2487</v>
      </c>
      <c r="CV2170" s="1376" t="s">
        <v>6446</v>
      </c>
    </row>
    <row r="2171" spans="91:100">
      <c r="CM2171" s="1373"/>
      <c r="CN2171" s="1372" t="s">
        <v>6477</v>
      </c>
      <c r="CO2171" s="1372" t="s">
        <v>598</v>
      </c>
      <c r="CP2171" s="1372" t="s">
        <v>1906</v>
      </c>
      <c r="CQ2171" s="1372" t="s">
        <v>6478</v>
      </c>
      <c r="CR2171" s="1372" t="s">
        <v>6478</v>
      </c>
      <c r="CS2171" s="1372" t="s">
        <v>2485</v>
      </c>
      <c r="CT2171" s="1372" t="s">
        <v>2486</v>
      </c>
      <c r="CU2171" s="1372" t="s">
        <v>2487</v>
      </c>
      <c r="CV2171" s="1376" t="s">
        <v>6446</v>
      </c>
    </row>
    <row r="2172" spans="91:100">
      <c r="CM2172" s="1373"/>
      <c r="CN2172" s="1372" t="s">
        <v>6479</v>
      </c>
      <c r="CO2172" s="1372" t="s">
        <v>598</v>
      </c>
      <c r="CP2172" s="1372" t="s">
        <v>1906</v>
      </c>
      <c r="CQ2172" s="1372" t="s">
        <v>6480</v>
      </c>
      <c r="CR2172" s="1372" t="s">
        <v>6480</v>
      </c>
      <c r="CS2172" s="1372" t="s">
        <v>1908</v>
      </c>
      <c r="CT2172" s="1372" t="s">
        <v>6474</v>
      </c>
      <c r="CU2172" s="1372" t="s">
        <v>1910</v>
      </c>
      <c r="CV2172" s="1376" t="s">
        <v>1911</v>
      </c>
    </row>
    <row r="2173" spans="91:100">
      <c r="CM2173" s="1373"/>
      <c r="CN2173" s="1372" t="s">
        <v>6481</v>
      </c>
      <c r="CO2173" s="1372" t="s">
        <v>598</v>
      </c>
      <c r="CP2173" s="1372" t="s">
        <v>1906</v>
      </c>
      <c r="CQ2173" s="1372" t="s">
        <v>6482</v>
      </c>
      <c r="CR2173" s="1372" t="s">
        <v>6482</v>
      </c>
      <c r="CS2173" s="1372" t="s">
        <v>2485</v>
      </c>
      <c r="CT2173" s="1372" t="s">
        <v>2486</v>
      </c>
      <c r="CU2173" s="1372" t="s">
        <v>2487</v>
      </c>
      <c r="CV2173" s="1376" t="s">
        <v>6446</v>
      </c>
    </row>
    <row r="2174" spans="91:100">
      <c r="CM2174" s="1373"/>
      <c r="CN2174" s="1372" t="s">
        <v>6483</v>
      </c>
      <c r="CO2174" s="1372" t="s">
        <v>598</v>
      </c>
      <c r="CP2174" s="1372" t="s">
        <v>1906</v>
      </c>
      <c r="CQ2174" s="1372" t="s">
        <v>6484</v>
      </c>
      <c r="CR2174" s="1372" t="s">
        <v>6484</v>
      </c>
      <c r="CS2174" s="1372" t="s">
        <v>2485</v>
      </c>
      <c r="CT2174" s="1372" t="s">
        <v>2486</v>
      </c>
      <c r="CU2174" s="1372" t="s">
        <v>2487</v>
      </c>
      <c r="CV2174" s="1376" t="s">
        <v>6446</v>
      </c>
    </row>
    <row r="2175" spans="91:100">
      <c r="CM2175" s="1373"/>
      <c r="CN2175" s="1372" t="s">
        <v>6485</v>
      </c>
      <c r="CO2175" s="1372" t="s">
        <v>598</v>
      </c>
      <c r="CP2175" s="1372" t="s">
        <v>1906</v>
      </c>
      <c r="CQ2175" s="1372" t="s">
        <v>814</v>
      </c>
      <c r="CR2175" s="1372" t="s">
        <v>814</v>
      </c>
      <c r="CS2175" s="1372" t="s">
        <v>1908</v>
      </c>
      <c r="CT2175" s="1372" t="s">
        <v>6474</v>
      </c>
      <c r="CU2175" s="1372" t="s">
        <v>1910</v>
      </c>
      <c r="CV2175" s="1376" t="s">
        <v>1911</v>
      </c>
    </row>
    <row r="2176" spans="91:100">
      <c r="CM2176" s="1373"/>
      <c r="CN2176" s="1372" t="s">
        <v>6486</v>
      </c>
      <c r="CO2176" s="1372" t="s">
        <v>598</v>
      </c>
      <c r="CP2176" s="1372" t="s">
        <v>1906</v>
      </c>
      <c r="CQ2176" s="1372" t="s">
        <v>6487</v>
      </c>
      <c r="CR2176" s="1372" t="s">
        <v>6487</v>
      </c>
      <c r="CS2176" s="1372" t="s">
        <v>2485</v>
      </c>
      <c r="CT2176" s="1372" t="s">
        <v>2486</v>
      </c>
      <c r="CU2176" s="1372" t="s">
        <v>2487</v>
      </c>
      <c r="CV2176" s="1376" t="s">
        <v>6446</v>
      </c>
    </row>
    <row r="2177" spans="91:100">
      <c r="CM2177" s="1373"/>
      <c r="CN2177" s="1372" t="s">
        <v>6488</v>
      </c>
      <c r="CO2177" s="1372" t="s">
        <v>598</v>
      </c>
      <c r="CP2177" s="1372" t="s">
        <v>1906</v>
      </c>
      <c r="CQ2177" s="1372" t="s">
        <v>789</v>
      </c>
      <c r="CR2177" s="1372" t="s">
        <v>789</v>
      </c>
      <c r="CS2177" s="1372" t="s">
        <v>2485</v>
      </c>
      <c r="CT2177" s="1372" t="s">
        <v>2486</v>
      </c>
      <c r="CU2177" s="1372" t="s">
        <v>2487</v>
      </c>
      <c r="CV2177" s="1376" t="s">
        <v>6446</v>
      </c>
    </row>
    <row r="2178" spans="91:100">
      <c r="CM2178" s="1373"/>
      <c r="CN2178" s="1372" t="s">
        <v>6489</v>
      </c>
      <c r="CO2178" s="1372" t="s">
        <v>598</v>
      </c>
      <c r="CP2178" s="1372" t="s">
        <v>1906</v>
      </c>
      <c r="CQ2178" s="1372" t="s">
        <v>790</v>
      </c>
      <c r="CR2178" s="1372" t="s">
        <v>790</v>
      </c>
      <c r="CS2178" s="1372" t="s">
        <v>1908</v>
      </c>
      <c r="CT2178" s="1372" t="s">
        <v>6474</v>
      </c>
      <c r="CU2178" s="1372" t="s">
        <v>1910</v>
      </c>
      <c r="CV2178" s="1376" t="s">
        <v>1911</v>
      </c>
    </row>
    <row r="2179" spans="91:100">
      <c r="CM2179" s="1373"/>
      <c r="CN2179" s="1372" t="s">
        <v>6490</v>
      </c>
      <c r="CO2179" s="1372" t="s">
        <v>598</v>
      </c>
      <c r="CP2179" s="1372" t="s">
        <v>1906</v>
      </c>
      <c r="CQ2179" s="1372" t="s">
        <v>6491</v>
      </c>
      <c r="CR2179" s="1372" t="s">
        <v>6491</v>
      </c>
      <c r="CS2179" s="1372" t="s">
        <v>2485</v>
      </c>
      <c r="CT2179" s="1372" t="s">
        <v>2486</v>
      </c>
      <c r="CU2179" s="1372" t="s">
        <v>2487</v>
      </c>
      <c r="CV2179" s="1376" t="s">
        <v>6446</v>
      </c>
    </row>
    <row r="2180" spans="91:100">
      <c r="CM2180" s="1373"/>
      <c r="CN2180" s="1372" t="s">
        <v>6492</v>
      </c>
      <c r="CO2180" s="1372" t="s">
        <v>598</v>
      </c>
      <c r="CP2180" s="1372" t="s">
        <v>1906</v>
      </c>
      <c r="CQ2180" s="1372" t="s">
        <v>6493</v>
      </c>
      <c r="CR2180" s="1372" t="s">
        <v>6493</v>
      </c>
      <c r="CS2180" s="1372" t="s">
        <v>2485</v>
      </c>
      <c r="CT2180" s="1372" t="s">
        <v>2486</v>
      </c>
      <c r="CU2180" s="1372" t="s">
        <v>2487</v>
      </c>
      <c r="CV2180" s="1376" t="s">
        <v>6446</v>
      </c>
    </row>
    <row r="2181" spans="91:100">
      <c r="CM2181" s="1373"/>
      <c r="CN2181" s="1372" t="s">
        <v>6494</v>
      </c>
      <c r="CO2181" s="1372" t="s">
        <v>598</v>
      </c>
      <c r="CP2181" s="1372" t="s">
        <v>1906</v>
      </c>
      <c r="CQ2181" s="1372" t="s">
        <v>6495</v>
      </c>
      <c r="CR2181" s="1372" t="s">
        <v>6495</v>
      </c>
      <c r="CS2181" s="1372" t="s">
        <v>2485</v>
      </c>
      <c r="CT2181" s="1372" t="s">
        <v>2486</v>
      </c>
      <c r="CU2181" s="1372" t="s">
        <v>2487</v>
      </c>
      <c r="CV2181" s="1376" t="s">
        <v>6446</v>
      </c>
    </row>
    <row r="2182" spans="91:100">
      <c r="CM2182" s="1373"/>
      <c r="CN2182" s="1372" t="s">
        <v>6496</v>
      </c>
      <c r="CO2182" s="1372" t="s">
        <v>598</v>
      </c>
      <c r="CP2182" s="1372" t="s">
        <v>1906</v>
      </c>
      <c r="CQ2182" s="1372" t="s">
        <v>6497</v>
      </c>
      <c r="CR2182" s="1372" t="s">
        <v>6497</v>
      </c>
      <c r="CS2182" s="1372" t="s">
        <v>2485</v>
      </c>
      <c r="CT2182" s="1372" t="s">
        <v>2486</v>
      </c>
      <c r="CU2182" s="1372" t="s">
        <v>2487</v>
      </c>
      <c r="CV2182" s="1376" t="s">
        <v>6446</v>
      </c>
    </row>
    <row r="2183" spans="91:100">
      <c r="CM2183" s="1373"/>
      <c r="CN2183" s="1372" t="s">
        <v>6498</v>
      </c>
      <c r="CO2183" s="1372" t="s">
        <v>598</v>
      </c>
      <c r="CP2183" s="1372" t="s">
        <v>1906</v>
      </c>
      <c r="CQ2183" s="1372" t="s">
        <v>6499</v>
      </c>
      <c r="CR2183" s="1372" t="s">
        <v>6499</v>
      </c>
      <c r="CS2183" s="1372" t="s">
        <v>2485</v>
      </c>
      <c r="CT2183" s="1372" t="s">
        <v>2486</v>
      </c>
      <c r="CU2183" s="1372" t="s">
        <v>2487</v>
      </c>
      <c r="CV2183" s="1376" t="s">
        <v>6446</v>
      </c>
    </row>
    <row r="2184" spans="91:100">
      <c r="CM2184" s="1373"/>
      <c r="CN2184" s="1372" t="s">
        <v>6500</v>
      </c>
      <c r="CO2184" s="1372" t="s">
        <v>598</v>
      </c>
      <c r="CP2184" s="1372" t="s">
        <v>1906</v>
      </c>
      <c r="CQ2184" s="1372" t="s">
        <v>6501</v>
      </c>
      <c r="CR2184" s="1372" t="s">
        <v>6501</v>
      </c>
      <c r="CS2184" s="1372" t="s">
        <v>2485</v>
      </c>
      <c r="CT2184" s="1372" t="s">
        <v>2486</v>
      </c>
      <c r="CU2184" s="1372" t="s">
        <v>2487</v>
      </c>
      <c r="CV2184" s="1376" t="s">
        <v>6446</v>
      </c>
    </row>
    <row r="2185" spans="91:100">
      <c r="CM2185" s="1373"/>
      <c r="CN2185" s="1372" t="s">
        <v>6502</v>
      </c>
      <c r="CO2185" s="1372" t="s">
        <v>598</v>
      </c>
      <c r="CP2185" s="1372" t="s">
        <v>1906</v>
      </c>
      <c r="CQ2185" s="1372" t="s">
        <v>6503</v>
      </c>
      <c r="CR2185" s="1372" t="s">
        <v>6503</v>
      </c>
      <c r="CS2185" s="1372" t="s">
        <v>2485</v>
      </c>
      <c r="CT2185" s="1372" t="s">
        <v>2486</v>
      </c>
      <c r="CU2185" s="1372" t="s">
        <v>2487</v>
      </c>
      <c r="CV2185" s="1376" t="s">
        <v>6446</v>
      </c>
    </row>
    <row r="2186" spans="91:100">
      <c r="CM2186" s="1373"/>
      <c r="CN2186" s="1372" t="s">
        <v>6504</v>
      </c>
      <c r="CO2186" s="1372" t="s">
        <v>598</v>
      </c>
      <c r="CP2186" s="1372" t="s">
        <v>1906</v>
      </c>
      <c r="CQ2186" s="1372" t="s">
        <v>6505</v>
      </c>
      <c r="CR2186" s="1372" t="s">
        <v>6505</v>
      </c>
      <c r="CS2186" s="1372" t="s">
        <v>2485</v>
      </c>
      <c r="CT2186" s="1372" t="s">
        <v>2486</v>
      </c>
      <c r="CU2186" s="1372" t="s">
        <v>2487</v>
      </c>
      <c r="CV2186" s="1376" t="s">
        <v>6446</v>
      </c>
    </row>
    <row r="2187" spans="91:100">
      <c r="CM2187" s="1373"/>
      <c r="CN2187" s="1372" t="s">
        <v>6506</v>
      </c>
      <c r="CO2187" s="1372" t="s">
        <v>598</v>
      </c>
      <c r="CP2187" s="1372" t="s">
        <v>1906</v>
      </c>
      <c r="CQ2187" s="1372" t="s">
        <v>6507</v>
      </c>
      <c r="CR2187" s="1372" t="s">
        <v>6507</v>
      </c>
      <c r="CS2187" s="1372" t="s">
        <v>2485</v>
      </c>
      <c r="CT2187" s="1372" t="s">
        <v>2486</v>
      </c>
      <c r="CU2187" s="1372" t="s">
        <v>2487</v>
      </c>
      <c r="CV2187" s="1376" t="s">
        <v>6446</v>
      </c>
    </row>
    <row r="2188" spans="91:100">
      <c r="CM2188" s="1373"/>
      <c r="CN2188" s="1372" t="s">
        <v>6508</v>
      </c>
      <c r="CO2188" s="1372" t="s">
        <v>598</v>
      </c>
      <c r="CP2188" s="1372" t="s">
        <v>1906</v>
      </c>
      <c r="CQ2188" s="1372" t="s">
        <v>6509</v>
      </c>
      <c r="CR2188" s="1372" t="s">
        <v>6509</v>
      </c>
      <c r="CS2188" s="1372" t="s">
        <v>2485</v>
      </c>
      <c r="CT2188" s="1372" t="s">
        <v>2486</v>
      </c>
      <c r="CU2188" s="1372" t="s">
        <v>2487</v>
      </c>
      <c r="CV2188" s="1376" t="s">
        <v>6446</v>
      </c>
    </row>
    <row r="2189" spans="91:100">
      <c r="CM2189" s="1373"/>
      <c r="CN2189" s="1372" t="s">
        <v>6510</v>
      </c>
      <c r="CO2189" s="1372" t="s">
        <v>598</v>
      </c>
      <c r="CP2189" s="1372" t="s">
        <v>1906</v>
      </c>
      <c r="CQ2189" s="1372" t="s">
        <v>6511</v>
      </c>
      <c r="CR2189" s="1372" t="s">
        <v>6511</v>
      </c>
      <c r="CS2189" s="1372" t="s">
        <v>2485</v>
      </c>
      <c r="CT2189" s="1372" t="s">
        <v>2486</v>
      </c>
      <c r="CU2189" s="1372" t="s">
        <v>2487</v>
      </c>
      <c r="CV2189" s="1376" t="s">
        <v>6446</v>
      </c>
    </row>
    <row r="2190" spans="91:100">
      <c r="CM2190" s="1373"/>
      <c r="CN2190" s="1372" t="s">
        <v>6512</v>
      </c>
      <c r="CO2190" s="1372" t="s">
        <v>598</v>
      </c>
      <c r="CP2190" s="1372" t="s">
        <v>1906</v>
      </c>
      <c r="CQ2190" s="1372" t="s">
        <v>6513</v>
      </c>
      <c r="CR2190" s="1372" t="s">
        <v>6513</v>
      </c>
      <c r="CS2190" s="1372" t="s">
        <v>2485</v>
      </c>
      <c r="CT2190" s="1372" t="s">
        <v>2486</v>
      </c>
      <c r="CU2190" s="1372" t="s">
        <v>2487</v>
      </c>
      <c r="CV2190" s="1376" t="s">
        <v>6446</v>
      </c>
    </row>
    <row r="2191" spans="91:100">
      <c r="CM2191" s="1373"/>
      <c r="CN2191" s="1372" t="s">
        <v>6514</v>
      </c>
      <c r="CO2191" s="1372" t="s">
        <v>598</v>
      </c>
      <c r="CP2191" s="1372" t="s">
        <v>1906</v>
      </c>
      <c r="CQ2191" s="1372" t="s">
        <v>6515</v>
      </c>
      <c r="CR2191" s="1372" t="s">
        <v>6515</v>
      </c>
      <c r="CS2191" s="1372" t="s">
        <v>1908</v>
      </c>
      <c r="CT2191" s="1372" t="s">
        <v>6474</v>
      </c>
      <c r="CU2191" s="1372" t="s">
        <v>1910</v>
      </c>
      <c r="CV2191" s="1376" t="s">
        <v>1911</v>
      </c>
    </row>
    <row r="2192" spans="91:100">
      <c r="CM2192" s="1373"/>
      <c r="CN2192" s="1372" t="s">
        <v>6516</v>
      </c>
      <c r="CO2192" s="1372" t="s">
        <v>598</v>
      </c>
      <c r="CP2192" s="1372" t="s">
        <v>1906</v>
      </c>
      <c r="CQ2192" s="1372" t="s">
        <v>6517</v>
      </c>
      <c r="CR2192" s="1372" t="s">
        <v>6517</v>
      </c>
      <c r="CS2192" s="1372" t="s">
        <v>2485</v>
      </c>
      <c r="CT2192" s="1372" t="s">
        <v>2486</v>
      </c>
      <c r="CU2192" s="1372" t="s">
        <v>2487</v>
      </c>
      <c r="CV2192" s="1376" t="s">
        <v>6446</v>
      </c>
    </row>
    <row r="2193" spans="91:100">
      <c r="CM2193" s="1373"/>
      <c r="CN2193" s="1372" t="s">
        <v>6518</v>
      </c>
      <c r="CO2193" s="1372" t="s">
        <v>598</v>
      </c>
      <c r="CP2193" s="1372" t="s">
        <v>1906</v>
      </c>
      <c r="CQ2193" s="1372" t="s">
        <v>6519</v>
      </c>
      <c r="CR2193" s="1372" t="s">
        <v>6519</v>
      </c>
      <c r="CS2193" s="1372" t="s">
        <v>2485</v>
      </c>
      <c r="CT2193" s="1372" t="s">
        <v>2486</v>
      </c>
      <c r="CU2193" s="1372" t="s">
        <v>2487</v>
      </c>
      <c r="CV2193" s="1376" t="s">
        <v>6446</v>
      </c>
    </row>
    <row r="2194" spans="91:100">
      <c r="CM2194" s="1373"/>
      <c r="CN2194" s="1372" t="s">
        <v>6520</v>
      </c>
      <c r="CO2194" s="1372" t="s">
        <v>598</v>
      </c>
      <c r="CP2194" s="1372" t="s">
        <v>1906</v>
      </c>
      <c r="CQ2194" s="1372" t="s">
        <v>6521</v>
      </c>
      <c r="CR2194" s="1372" t="s">
        <v>6521</v>
      </c>
      <c r="CS2194" s="1372" t="s">
        <v>2485</v>
      </c>
      <c r="CT2194" s="1372" t="s">
        <v>2486</v>
      </c>
      <c r="CU2194" s="1372" t="s">
        <v>2487</v>
      </c>
      <c r="CV2194" s="1376" t="s">
        <v>6446</v>
      </c>
    </row>
    <row r="2195" spans="91:100">
      <c r="CM2195" s="1373"/>
      <c r="CN2195" s="1372" t="s">
        <v>6522</v>
      </c>
      <c r="CO2195" s="1372" t="s">
        <v>598</v>
      </c>
      <c r="CP2195" s="1372" t="s">
        <v>1906</v>
      </c>
      <c r="CQ2195" s="1372" t="s">
        <v>6523</v>
      </c>
      <c r="CR2195" s="1372" t="s">
        <v>6523</v>
      </c>
      <c r="CS2195" s="1372" t="s">
        <v>2485</v>
      </c>
      <c r="CT2195" s="1372" t="s">
        <v>2486</v>
      </c>
      <c r="CU2195" s="1372" t="s">
        <v>2487</v>
      </c>
      <c r="CV2195" s="1376" t="s">
        <v>6446</v>
      </c>
    </row>
    <row r="2196" spans="91:100">
      <c r="CM2196" s="1373"/>
      <c r="CN2196" s="1372" t="s">
        <v>6524</v>
      </c>
      <c r="CO2196" s="1372" t="s">
        <v>598</v>
      </c>
      <c r="CP2196" s="1372" t="s">
        <v>1906</v>
      </c>
      <c r="CQ2196" s="1372" t="s">
        <v>6525</v>
      </c>
      <c r="CR2196" s="1372" t="s">
        <v>6525</v>
      </c>
      <c r="CS2196" s="1372" t="s">
        <v>2485</v>
      </c>
      <c r="CT2196" s="1372" t="s">
        <v>2486</v>
      </c>
      <c r="CU2196" s="1372" t="s">
        <v>2487</v>
      </c>
      <c r="CV2196" s="1376" t="s">
        <v>6446</v>
      </c>
    </row>
    <row r="2197" spans="91:100">
      <c r="CM2197" s="1373"/>
      <c r="CN2197" s="1372" t="s">
        <v>6526</v>
      </c>
      <c r="CO2197" s="1372" t="s">
        <v>598</v>
      </c>
      <c r="CP2197" s="1372" t="s">
        <v>1906</v>
      </c>
      <c r="CQ2197" s="1372" t="s">
        <v>6527</v>
      </c>
      <c r="CR2197" s="1372" t="s">
        <v>6527</v>
      </c>
      <c r="CS2197" s="1372" t="s">
        <v>2485</v>
      </c>
      <c r="CT2197" s="1372" t="s">
        <v>2486</v>
      </c>
      <c r="CU2197" s="1372" t="s">
        <v>2487</v>
      </c>
      <c r="CV2197" s="1376" t="s">
        <v>6446</v>
      </c>
    </row>
    <row r="2198" spans="91:100">
      <c r="CM2198" s="1373"/>
      <c r="CN2198" s="1372" t="s">
        <v>6528</v>
      </c>
      <c r="CO2198" s="1372" t="s">
        <v>598</v>
      </c>
      <c r="CP2198" s="1372" t="s">
        <v>1906</v>
      </c>
      <c r="CQ2198" s="1372" t="s">
        <v>6529</v>
      </c>
      <c r="CR2198" s="1372" t="s">
        <v>6529</v>
      </c>
      <c r="CS2198" s="1372" t="s">
        <v>2485</v>
      </c>
      <c r="CT2198" s="1372" t="s">
        <v>2486</v>
      </c>
      <c r="CU2198" s="1372" t="s">
        <v>2487</v>
      </c>
      <c r="CV2198" s="1376" t="s">
        <v>6446</v>
      </c>
    </row>
    <row r="2199" spans="91:100">
      <c r="CM2199" s="1373"/>
      <c r="CN2199" s="1372" t="s">
        <v>6530</v>
      </c>
      <c r="CO2199" s="1372" t="s">
        <v>598</v>
      </c>
      <c r="CP2199" s="1372" t="s">
        <v>1906</v>
      </c>
      <c r="CQ2199" s="1372" t="s">
        <v>6531</v>
      </c>
      <c r="CR2199" s="1372" t="s">
        <v>6531</v>
      </c>
      <c r="CS2199" s="1372" t="s">
        <v>1980</v>
      </c>
      <c r="CT2199" s="1372" t="s">
        <v>1981</v>
      </c>
      <c r="CU2199" s="1372" t="s">
        <v>1910</v>
      </c>
      <c r="CV2199" s="1376" t="s">
        <v>1982</v>
      </c>
    </row>
    <row r="2200" spans="91:100">
      <c r="CM2200" s="1373"/>
      <c r="CN2200" s="1372" t="s">
        <v>6532</v>
      </c>
      <c r="CO2200" s="1372" t="s">
        <v>598</v>
      </c>
      <c r="CP2200" s="1372" t="s">
        <v>1906</v>
      </c>
      <c r="CQ2200" s="1372" t="s">
        <v>6533</v>
      </c>
      <c r="CR2200" s="1372" t="s">
        <v>6533</v>
      </c>
      <c r="CS2200" s="1372" t="s">
        <v>2485</v>
      </c>
      <c r="CT2200" s="1372" t="s">
        <v>2486</v>
      </c>
      <c r="CU2200" s="1372" t="s">
        <v>2487</v>
      </c>
      <c r="CV2200" s="1376" t="s">
        <v>6446</v>
      </c>
    </row>
    <row r="2201" spans="91:100">
      <c r="CM2201" s="1373"/>
      <c r="CN2201" s="1372" t="s">
        <v>6534</v>
      </c>
      <c r="CO2201" s="1372" t="s">
        <v>598</v>
      </c>
      <c r="CP2201" s="1372" t="s">
        <v>1906</v>
      </c>
      <c r="CQ2201" s="1372" t="s">
        <v>6535</v>
      </c>
      <c r="CR2201" s="1372" t="s">
        <v>6535</v>
      </c>
      <c r="CS2201" s="1372" t="s">
        <v>2485</v>
      </c>
      <c r="CT2201" s="1372" t="s">
        <v>2486</v>
      </c>
      <c r="CU2201" s="1372" t="s">
        <v>2487</v>
      </c>
      <c r="CV2201" s="1376" t="s">
        <v>6446</v>
      </c>
    </row>
    <row r="2202" spans="91:100">
      <c r="CM2202" s="1373"/>
      <c r="CN2202" s="1372" t="s">
        <v>6536</v>
      </c>
      <c r="CO2202" s="1372" t="s">
        <v>598</v>
      </c>
      <c r="CP2202" s="1372" t="s">
        <v>1906</v>
      </c>
      <c r="CQ2202" s="1372" t="s">
        <v>6537</v>
      </c>
      <c r="CR2202" s="1372" t="s">
        <v>6537</v>
      </c>
      <c r="CS2202" s="1372" t="s">
        <v>2485</v>
      </c>
      <c r="CT2202" s="1372" t="s">
        <v>2486</v>
      </c>
      <c r="CU2202" s="1372" t="s">
        <v>2487</v>
      </c>
      <c r="CV2202" s="1376" t="s">
        <v>6446</v>
      </c>
    </row>
    <row r="2203" spans="91:100">
      <c r="CM2203" s="1373"/>
      <c r="CN2203" s="1372" t="s">
        <v>6538</v>
      </c>
      <c r="CO2203" s="1372" t="s">
        <v>598</v>
      </c>
      <c r="CP2203" s="1372" t="s">
        <v>1906</v>
      </c>
      <c r="CQ2203" s="1372" t="s">
        <v>6539</v>
      </c>
      <c r="CR2203" s="1372" t="s">
        <v>6539</v>
      </c>
      <c r="CS2203" s="1372" t="s">
        <v>2485</v>
      </c>
      <c r="CT2203" s="1372" t="s">
        <v>2486</v>
      </c>
      <c r="CU2203" s="1372" t="s">
        <v>2487</v>
      </c>
      <c r="CV2203" s="1376" t="s">
        <v>6446</v>
      </c>
    </row>
    <row r="2204" spans="91:100">
      <c r="CM2204" s="1373"/>
      <c r="CN2204" s="1372" t="s">
        <v>6540</v>
      </c>
      <c r="CO2204" s="1372" t="s">
        <v>598</v>
      </c>
      <c r="CP2204" s="1372" t="s">
        <v>1906</v>
      </c>
      <c r="CQ2204" s="1372" t="s">
        <v>6541</v>
      </c>
      <c r="CR2204" s="1372" t="s">
        <v>6541</v>
      </c>
      <c r="CS2204" s="1372" t="s">
        <v>2485</v>
      </c>
      <c r="CT2204" s="1372" t="s">
        <v>2486</v>
      </c>
      <c r="CU2204" s="1372" t="s">
        <v>2487</v>
      </c>
      <c r="CV2204" s="1376" t="s">
        <v>6446</v>
      </c>
    </row>
    <row r="2205" spans="91:100">
      <c r="CM2205" s="1373"/>
      <c r="CN2205" s="1372" t="s">
        <v>6542</v>
      </c>
      <c r="CO2205" s="1372" t="s">
        <v>598</v>
      </c>
      <c r="CP2205" s="1372" t="s">
        <v>1906</v>
      </c>
      <c r="CQ2205" s="1372" t="s">
        <v>6543</v>
      </c>
      <c r="CR2205" s="1372" t="s">
        <v>6543</v>
      </c>
      <c r="CS2205" s="1372" t="s">
        <v>2485</v>
      </c>
      <c r="CT2205" s="1372" t="s">
        <v>2486</v>
      </c>
      <c r="CU2205" s="1372" t="s">
        <v>2487</v>
      </c>
      <c r="CV2205" s="1376" t="s">
        <v>6446</v>
      </c>
    </row>
    <row r="2206" spans="91:100">
      <c r="CM2206" s="1373"/>
      <c r="CN2206" s="1372" t="s">
        <v>6544</v>
      </c>
      <c r="CO2206" s="1372" t="s">
        <v>598</v>
      </c>
      <c r="CP2206" s="1372" t="s">
        <v>1906</v>
      </c>
      <c r="CQ2206" s="1372" t="s">
        <v>6545</v>
      </c>
      <c r="CR2206" s="1372" t="s">
        <v>6545</v>
      </c>
      <c r="CS2206" s="1372" t="s">
        <v>1908</v>
      </c>
      <c r="CT2206" s="1372" t="s">
        <v>6474</v>
      </c>
      <c r="CU2206" s="1372" t="s">
        <v>1910</v>
      </c>
      <c r="CV2206" s="1376" t="s">
        <v>1911</v>
      </c>
    </row>
    <row r="2207" spans="91:100">
      <c r="CM2207" s="1373"/>
      <c r="CN2207" s="1372" t="s">
        <v>6546</v>
      </c>
      <c r="CO2207" s="1372" t="s">
        <v>598</v>
      </c>
      <c r="CP2207" s="1372" t="s">
        <v>1906</v>
      </c>
      <c r="CQ2207" s="1372" t="s">
        <v>791</v>
      </c>
      <c r="CR2207" s="1372" t="s">
        <v>791</v>
      </c>
      <c r="CS2207" s="1372" t="s">
        <v>1908</v>
      </c>
      <c r="CT2207" s="1372" t="s">
        <v>6474</v>
      </c>
      <c r="CU2207" s="1372" t="s">
        <v>1910</v>
      </c>
      <c r="CV2207" s="1376" t="s">
        <v>1911</v>
      </c>
    </row>
    <row r="2208" spans="91:100">
      <c r="CM2208" s="1373"/>
      <c r="CN2208" s="1372" t="s">
        <v>6547</v>
      </c>
      <c r="CO2208" s="1372" t="s">
        <v>598</v>
      </c>
      <c r="CP2208" s="1372" t="s">
        <v>1906</v>
      </c>
      <c r="CQ2208" s="1372" t="s">
        <v>6548</v>
      </c>
      <c r="CR2208" s="1372" t="s">
        <v>6548</v>
      </c>
      <c r="CS2208" s="1372" t="s">
        <v>1908</v>
      </c>
      <c r="CT2208" s="1372" t="s">
        <v>6474</v>
      </c>
      <c r="CU2208" s="1372" t="s">
        <v>1910</v>
      </c>
      <c r="CV2208" s="1376" t="s">
        <v>1911</v>
      </c>
    </row>
    <row r="2209" spans="91:100">
      <c r="CM2209" s="1373"/>
      <c r="CN2209" s="1372" t="s">
        <v>6549</v>
      </c>
      <c r="CO2209" s="1372" t="s">
        <v>598</v>
      </c>
      <c r="CP2209" s="1372" t="s">
        <v>1906</v>
      </c>
      <c r="CQ2209" s="1372" t="s">
        <v>6550</v>
      </c>
      <c r="CR2209" s="1372" t="s">
        <v>6550</v>
      </c>
      <c r="CS2209" s="1372" t="s">
        <v>1908</v>
      </c>
      <c r="CT2209" s="1372" t="s">
        <v>6474</v>
      </c>
      <c r="CU2209" s="1372" t="s">
        <v>1910</v>
      </c>
      <c r="CV2209" s="1376" t="s">
        <v>1911</v>
      </c>
    </row>
    <row r="2210" spans="91:100">
      <c r="CM2210" s="1373"/>
      <c r="CN2210" s="1372" t="s">
        <v>6551</v>
      </c>
      <c r="CO2210" s="1372" t="s">
        <v>598</v>
      </c>
      <c r="CP2210" s="1372" t="s">
        <v>1906</v>
      </c>
      <c r="CQ2210" s="1372" t="s">
        <v>792</v>
      </c>
      <c r="CR2210" s="1372" t="s">
        <v>792</v>
      </c>
      <c r="CS2210" s="1372" t="s">
        <v>1908</v>
      </c>
      <c r="CT2210" s="1372" t="s">
        <v>6474</v>
      </c>
      <c r="CU2210" s="1372" t="s">
        <v>1910</v>
      </c>
      <c r="CV2210" s="1376" t="s">
        <v>1911</v>
      </c>
    </row>
    <row r="2211" spans="91:100">
      <c r="CM2211" s="1373"/>
      <c r="CN2211" s="1372" t="s">
        <v>6552</v>
      </c>
      <c r="CO2211" s="1372" t="s">
        <v>598</v>
      </c>
      <c r="CP2211" s="1372" t="s">
        <v>1906</v>
      </c>
      <c r="CQ2211" s="1372" t="s">
        <v>6553</v>
      </c>
      <c r="CR2211" s="1372" t="s">
        <v>6553</v>
      </c>
      <c r="CS2211" s="1372" t="s">
        <v>2485</v>
      </c>
      <c r="CT2211" s="1372" t="s">
        <v>2486</v>
      </c>
      <c r="CU2211" s="1372" t="s">
        <v>2487</v>
      </c>
      <c r="CV2211" s="1376" t="s">
        <v>6446</v>
      </c>
    </row>
    <row r="2212" spans="91:100">
      <c r="CM2212" s="1373"/>
      <c r="CN2212" s="1372" t="s">
        <v>6554</v>
      </c>
      <c r="CO2212" s="1372" t="s">
        <v>598</v>
      </c>
      <c r="CP2212" s="1372" t="s">
        <v>1906</v>
      </c>
      <c r="CQ2212" s="1372" t="s">
        <v>6555</v>
      </c>
      <c r="CR2212" s="1372" t="s">
        <v>6555</v>
      </c>
      <c r="CS2212" s="1372" t="s">
        <v>2485</v>
      </c>
      <c r="CT2212" s="1372" t="s">
        <v>2486</v>
      </c>
      <c r="CU2212" s="1372" t="s">
        <v>2487</v>
      </c>
      <c r="CV2212" s="1376" t="s">
        <v>6446</v>
      </c>
    </row>
    <row r="2213" spans="91:100">
      <c r="CM2213" s="1373"/>
      <c r="CN2213" s="1372" t="s">
        <v>6556</v>
      </c>
      <c r="CO2213" s="1372" t="s">
        <v>598</v>
      </c>
      <c r="CP2213" s="1372" t="s">
        <v>1906</v>
      </c>
      <c r="CQ2213" s="1372" t="s">
        <v>6557</v>
      </c>
      <c r="CR2213" s="1372" t="s">
        <v>6557</v>
      </c>
      <c r="CS2213" s="1372" t="s">
        <v>1908</v>
      </c>
      <c r="CT2213" s="1372" t="s">
        <v>6474</v>
      </c>
      <c r="CU2213" s="1372" t="s">
        <v>1910</v>
      </c>
      <c r="CV2213" s="1376" t="s">
        <v>1911</v>
      </c>
    </row>
    <row r="2214" spans="91:100">
      <c r="CM2214" s="1373"/>
      <c r="CN2214" s="1372" t="s">
        <v>6558</v>
      </c>
      <c r="CO2214" s="1372" t="s">
        <v>598</v>
      </c>
      <c r="CP2214" s="1372" t="s">
        <v>1906</v>
      </c>
      <c r="CQ2214" s="1372" t="s">
        <v>6559</v>
      </c>
      <c r="CR2214" s="1372" t="s">
        <v>6559</v>
      </c>
      <c r="CS2214" s="1372" t="s">
        <v>2485</v>
      </c>
      <c r="CT2214" s="1372" t="s">
        <v>2486</v>
      </c>
      <c r="CU2214" s="1372" t="s">
        <v>2487</v>
      </c>
      <c r="CV2214" s="1376" t="s">
        <v>6446</v>
      </c>
    </row>
    <row r="2215" spans="91:100">
      <c r="CM2215" s="1373"/>
      <c r="CN2215" s="1372" t="s">
        <v>6560</v>
      </c>
      <c r="CO2215" s="1372" t="s">
        <v>598</v>
      </c>
      <c r="CP2215" s="1372" t="s">
        <v>1906</v>
      </c>
      <c r="CQ2215" s="1372" t="s">
        <v>6561</v>
      </c>
      <c r="CR2215" s="1372" t="s">
        <v>6561</v>
      </c>
      <c r="CS2215" s="1372" t="s">
        <v>1980</v>
      </c>
      <c r="CT2215" s="1372" t="s">
        <v>1981</v>
      </c>
      <c r="CU2215" s="1372" t="s">
        <v>1910</v>
      </c>
      <c r="CV2215" s="1376" t="s">
        <v>1982</v>
      </c>
    </row>
    <row r="2216" spans="91:100">
      <c r="CM2216" s="1373"/>
      <c r="CN2216" s="1372" t="s">
        <v>6562</v>
      </c>
      <c r="CO2216" s="1372" t="s">
        <v>598</v>
      </c>
      <c r="CP2216" s="1372" t="s">
        <v>1906</v>
      </c>
      <c r="CQ2216" s="1372" t="s">
        <v>6563</v>
      </c>
      <c r="CR2216" s="1372" t="s">
        <v>6563</v>
      </c>
      <c r="CS2216" s="1372" t="s">
        <v>2485</v>
      </c>
      <c r="CT2216" s="1372" t="s">
        <v>2486</v>
      </c>
      <c r="CU2216" s="1372" t="s">
        <v>2487</v>
      </c>
      <c r="CV2216" s="1376" t="s">
        <v>6446</v>
      </c>
    </row>
    <row r="2217" spans="91:100">
      <c r="CM2217" s="1373"/>
      <c r="CN2217" s="1372" t="s">
        <v>6564</v>
      </c>
      <c r="CO2217" s="1372" t="s">
        <v>598</v>
      </c>
      <c r="CP2217" s="1372" t="s">
        <v>1906</v>
      </c>
      <c r="CQ2217" s="1372" t="s">
        <v>6565</v>
      </c>
      <c r="CR2217" s="1372" t="s">
        <v>6565</v>
      </c>
      <c r="CS2217" s="1372" t="s">
        <v>2485</v>
      </c>
      <c r="CT2217" s="1372" t="s">
        <v>2486</v>
      </c>
      <c r="CU2217" s="1372" t="s">
        <v>2487</v>
      </c>
      <c r="CV2217" s="1376" t="s">
        <v>6446</v>
      </c>
    </row>
    <row r="2218" spans="91:100">
      <c r="CM2218" s="1373"/>
      <c r="CN2218" s="1372" t="s">
        <v>6566</v>
      </c>
      <c r="CO2218" s="1372" t="s">
        <v>598</v>
      </c>
      <c r="CP2218" s="1372" t="s">
        <v>1906</v>
      </c>
      <c r="CQ2218" s="1372" t="s">
        <v>6567</v>
      </c>
      <c r="CR2218" s="1372" t="s">
        <v>6567</v>
      </c>
      <c r="CS2218" s="1372" t="s">
        <v>2485</v>
      </c>
      <c r="CT2218" s="1372" t="s">
        <v>2486</v>
      </c>
      <c r="CU2218" s="1372" t="s">
        <v>2487</v>
      </c>
      <c r="CV2218" s="1376" t="s">
        <v>6446</v>
      </c>
    </row>
    <row r="2219" spans="91:100">
      <c r="CM2219" s="1373"/>
      <c r="CN2219" s="1372" t="s">
        <v>6568</v>
      </c>
      <c r="CO2219" s="1372" t="s">
        <v>598</v>
      </c>
      <c r="CP2219" s="1372" t="s">
        <v>1906</v>
      </c>
      <c r="CQ2219" s="1372" t="s">
        <v>6569</v>
      </c>
      <c r="CR2219" s="1372" t="s">
        <v>6569</v>
      </c>
      <c r="CS2219" s="1372" t="s">
        <v>2485</v>
      </c>
      <c r="CT2219" s="1372" t="s">
        <v>2486</v>
      </c>
      <c r="CU2219" s="1372" t="s">
        <v>2487</v>
      </c>
      <c r="CV2219" s="1376" t="s">
        <v>6446</v>
      </c>
    </row>
    <row r="2220" spans="91:100">
      <c r="CM2220" s="1373"/>
      <c r="CN2220" s="1372" t="s">
        <v>6570</v>
      </c>
      <c r="CO2220" s="1372" t="s">
        <v>598</v>
      </c>
      <c r="CP2220" s="1372" t="s">
        <v>1906</v>
      </c>
      <c r="CQ2220" s="1372" t="s">
        <v>6571</v>
      </c>
      <c r="CR2220" s="1372" t="s">
        <v>6571</v>
      </c>
      <c r="CS2220" s="1372" t="s">
        <v>2485</v>
      </c>
      <c r="CT2220" s="1372" t="s">
        <v>2486</v>
      </c>
      <c r="CU2220" s="1372" t="s">
        <v>2487</v>
      </c>
      <c r="CV2220" s="1376" t="s">
        <v>6446</v>
      </c>
    </row>
    <row r="2221" spans="91:100">
      <c r="CM2221" s="1373"/>
      <c r="CN2221" s="1372" t="s">
        <v>6572</v>
      </c>
      <c r="CO2221" s="1372" t="s">
        <v>598</v>
      </c>
      <c r="CP2221" s="1372" t="s">
        <v>1906</v>
      </c>
      <c r="CQ2221" s="1372" t="s">
        <v>6573</v>
      </c>
      <c r="CR2221" s="1372" t="s">
        <v>6573</v>
      </c>
      <c r="CS2221" s="1372" t="s">
        <v>2485</v>
      </c>
      <c r="CT2221" s="1372" t="s">
        <v>2486</v>
      </c>
      <c r="CU2221" s="1372" t="s">
        <v>2487</v>
      </c>
      <c r="CV2221" s="1376" t="s">
        <v>6446</v>
      </c>
    </row>
    <row r="2222" spans="91:100">
      <c r="CM2222" s="1373"/>
      <c r="CN2222" s="1372" t="s">
        <v>6574</v>
      </c>
      <c r="CO2222" s="1372" t="s">
        <v>598</v>
      </c>
      <c r="CP2222" s="1372" t="s">
        <v>1906</v>
      </c>
      <c r="CQ2222" s="1372" t="s">
        <v>6575</v>
      </c>
      <c r="CR2222" s="1372" t="s">
        <v>6575</v>
      </c>
      <c r="CS2222" s="1372" t="s">
        <v>2485</v>
      </c>
      <c r="CT2222" s="1372" t="s">
        <v>2486</v>
      </c>
      <c r="CU2222" s="1372" t="s">
        <v>2487</v>
      </c>
      <c r="CV2222" s="1376" t="s">
        <v>6446</v>
      </c>
    </row>
    <row r="2223" spans="91:100">
      <c r="CM2223" s="1373"/>
      <c r="CN2223" s="1372" t="s">
        <v>6576</v>
      </c>
      <c r="CO2223" s="1372" t="s">
        <v>598</v>
      </c>
      <c r="CP2223" s="1372" t="s">
        <v>1906</v>
      </c>
      <c r="CQ2223" s="1372" t="s">
        <v>6577</v>
      </c>
      <c r="CR2223" s="1372" t="s">
        <v>6577</v>
      </c>
      <c r="CS2223" s="1372" t="s">
        <v>2485</v>
      </c>
      <c r="CT2223" s="1372" t="s">
        <v>2486</v>
      </c>
      <c r="CU2223" s="1372" t="s">
        <v>2487</v>
      </c>
      <c r="CV2223" s="1376" t="s">
        <v>6446</v>
      </c>
    </row>
    <row r="2224" spans="91:100">
      <c r="CM2224" s="1373"/>
      <c r="CN2224" s="1372" t="s">
        <v>6578</v>
      </c>
      <c r="CO2224" s="1372" t="s">
        <v>598</v>
      </c>
      <c r="CP2224" s="1372" t="s">
        <v>1906</v>
      </c>
      <c r="CQ2224" s="1372" t="s">
        <v>793</v>
      </c>
      <c r="CR2224" s="1372" t="s">
        <v>793</v>
      </c>
      <c r="CS2224" s="1372" t="s">
        <v>2485</v>
      </c>
      <c r="CT2224" s="1372" t="s">
        <v>2486</v>
      </c>
      <c r="CU2224" s="1372" t="s">
        <v>2487</v>
      </c>
      <c r="CV2224" s="1376" t="s">
        <v>6446</v>
      </c>
    </row>
    <row r="2225" spans="91:100">
      <c r="CM2225" s="1373"/>
      <c r="CN2225" s="1372" t="s">
        <v>6579</v>
      </c>
      <c r="CO2225" s="1372" t="s">
        <v>598</v>
      </c>
      <c r="CP2225" s="1372" t="s">
        <v>1906</v>
      </c>
      <c r="CQ2225" s="1372" t="s">
        <v>6580</v>
      </c>
      <c r="CR2225" s="1372" t="s">
        <v>6580</v>
      </c>
      <c r="CS2225" s="1372" t="s">
        <v>2485</v>
      </c>
      <c r="CT2225" s="1372" t="s">
        <v>2486</v>
      </c>
      <c r="CU2225" s="1372" t="s">
        <v>2487</v>
      </c>
      <c r="CV2225" s="1376" t="s">
        <v>6446</v>
      </c>
    </row>
    <row r="2226" spans="91:100">
      <c r="CM2226" s="1373"/>
      <c r="CN2226" s="1372" t="s">
        <v>6581</v>
      </c>
      <c r="CO2226" s="1372" t="s">
        <v>598</v>
      </c>
      <c r="CP2226" s="1372" t="s">
        <v>1906</v>
      </c>
      <c r="CQ2226" s="1372" t="s">
        <v>6582</v>
      </c>
      <c r="CR2226" s="1372" t="s">
        <v>6582</v>
      </c>
      <c r="CS2226" s="1372" t="s">
        <v>2485</v>
      </c>
      <c r="CT2226" s="1372" t="s">
        <v>2486</v>
      </c>
      <c r="CU2226" s="1372" t="s">
        <v>2487</v>
      </c>
      <c r="CV2226" s="1376" t="s">
        <v>6446</v>
      </c>
    </row>
    <row r="2227" spans="91:100">
      <c r="CM2227" s="1373"/>
      <c r="CN2227" s="1372" t="s">
        <v>6583</v>
      </c>
      <c r="CO2227" s="1372" t="s">
        <v>598</v>
      </c>
      <c r="CP2227" s="1372" t="s">
        <v>1906</v>
      </c>
      <c r="CQ2227" s="1372" t="s">
        <v>6584</v>
      </c>
      <c r="CR2227" s="1372" t="s">
        <v>6584</v>
      </c>
      <c r="CS2227" s="1372" t="s">
        <v>2485</v>
      </c>
      <c r="CT2227" s="1372" t="s">
        <v>2486</v>
      </c>
      <c r="CU2227" s="1372" t="s">
        <v>2487</v>
      </c>
      <c r="CV2227" s="1376" t="s">
        <v>6446</v>
      </c>
    </row>
    <row r="2228" spans="91:100">
      <c r="CM2228" s="1373"/>
      <c r="CN2228" s="1372" t="s">
        <v>6585</v>
      </c>
      <c r="CO2228" s="1372" t="s">
        <v>598</v>
      </c>
      <c r="CP2228" s="1372" t="s">
        <v>1906</v>
      </c>
      <c r="CQ2228" s="1372" t="s">
        <v>6586</v>
      </c>
      <c r="CR2228" s="1372" t="s">
        <v>6586</v>
      </c>
      <c r="CS2228" s="1372" t="s">
        <v>2485</v>
      </c>
      <c r="CT2228" s="1372" t="s">
        <v>2486</v>
      </c>
      <c r="CU2228" s="1372" t="s">
        <v>2487</v>
      </c>
      <c r="CV2228" s="1376" t="s">
        <v>6446</v>
      </c>
    </row>
    <row r="2229" spans="91:100">
      <c r="CM2229" s="1373"/>
      <c r="CN2229" s="1372" t="s">
        <v>6587</v>
      </c>
      <c r="CO2229" s="1372" t="s">
        <v>598</v>
      </c>
      <c r="CP2229" s="1372" t="s">
        <v>1906</v>
      </c>
      <c r="CQ2229" s="1372" t="s">
        <v>6588</v>
      </c>
      <c r="CR2229" s="1372" t="s">
        <v>6588</v>
      </c>
      <c r="CS2229" s="1372" t="s">
        <v>2485</v>
      </c>
      <c r="CT2229" s="1372" t="s">
        <v>2486</v>
      </c>
      <c r="CU2229" s="1372" t="s">
        <v>2487</v>
      </c>
      <c r="CV2229" s="1376" t="s">
        <v>6446</v>
      </c>
    </row>
    <row r="2230" spans="91:100">
      <c r="CM2230" s="1373"/>
      <c r="CN2230" s="1372" t="s">
        <v>6589</v>
      </c>
      <c r="CO2230" s="1372" t="s">
        <v>598</v>
      </c>
      <c r="CP2230" s="1372" t="s">
        <v>1906</v>
      </c>
      <c r="CQ2230" s="1372" t="s">
        <v>6590</v>
      </c>
      <c r="CR2230" s="1372" t="s">
        <v>6590</v>
      </c>
      <c r="CS2230" s="1372" t="s">
        <v>2485</v>
      </c>
      <c r="CT2230" s="1372" t="s">
        <v>2486</v>
      </c>
      <c r="CU2230" s="1372" t="s">
        <v>2487</v>
      </c>
      <c r="CV2230" s="1376" t="s">
        <v>6446</v>
      </c>
    </row>
    <row r="2231" spans="91:100">
      <c r="CM2231" s="1373"/>
      <c r="CN2231" s="1372" t="s">
        <v>6591</v>
      </c>
      <c r="CO2231" s="1372" t="s">
        <v>598</v>
      </c>
      <c r="CP2231" s="1372" t="s">
        <v>1906</v>
      </c>
      <c r="CQ2231" s="1372" t="s">
        <v>6592</v>
      </c>
      <c r="CR2231" s="1372" t="s">
        <v>6592</v>
      </c>
      <c r="CS2231" s="1372" t="s">
        <v>2485</v>
      </c>
      <c r="CT2231" s="1372" t="s">
        <v>2486</v>
      </c>
      <c r="CU2231" s="1372" t="s">
        <v>2487</v>
      </c>
      <c r="CV2231" s="1376" t="s">
        <v>6446</v>
      </c>
    </row>
    <row r="2232" spans="91:100">
      <c r="CM2232" s="1373"/>
      <c r="CN2232" s="1372" t="s">
        <v>6593</v>
      </c>
      <c r="CO2232" s="1372" t="s">
        <v>598</v>
      </c>
      <c r="CP2232" s="1372" t="s">
        <v>1906</v>
      </c>
      <c r="CQ2232" s="1372" t="s">
        <v>6594</v>
      </c>
      <c r="CR2232" s="1372" t="s">
        <v>6594</v>
      </c>
      <c r="CS2232" s="1372" t="s">
        <v>2485</v>
      </c>
      <c r="CT2232" s="1372" t="s">
        <v>2486</v>
      </c>
      <c r="CU2232" s="1372" t="s">
        <v>2487</v>
      </c>
      <c r="CV2232" s="1376" t="s">
        <v>6446</v>
      </c>
    </row>
    <row r="2233" spans="91:100">
      <c r="CM2233" s="1373"/>
      <c r="CN2233" s="1372" t="s">
        <v>6595</v>
      </c>
      <c r="CO2233" s="1372" t="s">
        <v>598</v>
      </c>
      <c r="CP2233" s="1372" t="s">
        <v>1906</v>
      </c>
      <c r="CQ2233" s="1372" t="s">
        <v>6596</v>
      </c>
      <c r="CR2233" s="1372" t="s">
        <v>6596</v>
      </c>
      <c r="CS2233" s="1372" t="s">
        <v>2485</v>
      </c>
      <c r="CT2233" s="1372" t="s">
        <v>2486</v>
      </c>
      <c r="CU2233" s="1372" t="s">
        <v>2487</v>
      </c>
      <c r="CV2233" s="1376" t="s">
        <v>6446</v>
      </c>
    </row>
    <row r="2234" spans="91:100">
      <c r="CM2234" s="1373"/>
      <c r="CN2234" s="1372" t="s">
        <v>6597</v>
      </c>
      <c r="CO2234" s="1372" t="s">
        <v>598</v>
      </c>
      <c r="CP2234" s="1372" t="s">
        <v>1906</v>
      </c>
      <c r="CQ2234" s="1372" t="s">
        <v>6598</v>
      </c>
      <c r="CR2234" s="1372" t="s">
        <v>6598</v>
      </c>
      <c r="CS2234" s="1372" t="s">
        <v>2485</v>
      </c>
      <c r="CT2234" s="1372" t="s">
        <v>2486</v>
      </c>
      <c r="CU2234" s="1372" t="s">
        <v>2487</v>
      </c>
      <c r="CV2234" s="1376" t="s">
        <v>6446</v>
      </c>
    </row>
    <row r="2235" spans="91:100">
      <c r="CM2235" s="1373"/>
      <c r="CN2235" s="1372" t="s">
        <v>6599</v>
      </c>
      <c r="CO2235" s="1372" t="s">
        <v>598</v>
      </c>
      <c r="CP2235" s="1372" t="s">
        <v>1906</v>
      </c>
      <c r="CQ2235" s="1372" t="s">
        <v>6600</v>
      </c>
      <c r="CR2235" s="1372" t="s">
        <v>6600</v>
      </c>
      <c r="CS2235" s="1372" t="s">
        <v>2485</v>
      </c>
      <c r="CT2235" s="1372" t="s">
        <v>2486</v>
      </c>
      <c r="CU2235" s="1372" t="s">
        <v>2487</v>
      </c>
      <c r="CV2235" s="1376" t="s">
        <v>6446</v>
      </c>
    </row>
    <row r="2236" spans="91:100">
      <c r="CM2236" s="1373"/>
      <c r="CN2236" s="1372" t="s">
        <v>6601</v>
      </c>
      <c r="CO2236" s="1372" t="s">
        <v>598</v>
      </c>
      <c r="CP2236" s="1372" t="s">
        <v>1906</v>
      </c>
      <c r="CQ2236" s="1372" t="s">
        <v>6602</v>
      </c>
      <c r="CR2236" s="1372" t="s">
        <v>6602</v>
      </c>
      <c r="CS2236" s="1372" t="s">
        <v>1908</v>
      </c>
      <c r="CT2236" s="1372" t="s">
        <v>6474</v>
      </c>
      <c r="CU2236" s="1372" t="s">
        <v>1910</v>
      </c>
      <c r="CV2236" s="1376" t="s">
        <v>1911</v>
      </c>
    </row>
    <row r="2237" spans="91:100">
      <c r="CM2237" s="1373"/>
      <c r="CN2237" s="1372" t="s">
        <v>6603</v>
      </c>
      <c r="CO2237" s="1372" t="s">
        <v>598</v>
      </c>
      <c r="CP2237" s="1372" t="s">
        <v>1906</v>
      </c>
      <c r="CQ2237" s="1372" t="s">
        <v>6604</v>
      </c>
      <c r="CR2237" s="1372" t="s">
        <v>6604</v>
      </c>
      <c r="CS2237" s="1372" t="s">
        <v>1908</v>
      </c>
      <c r="CT2237" s="1372" t="s">
        <v>6474</v>
      </c>
      <c r="CU2237" s="1372" t="s">
        <v>1910</v>
      </c>
      <c r="CV2237" s="1376" t="s">
        <v>1911</v>
      </c>
    </row>
    <row r="2238" spans="91:100">
      <c r="CM2238" s="1373"/>
      <c r="CN2238" s="1372" t="s">
        <v>6605</v>
      </c>
      <c r="CO2238" s="1372" t="s">
        <v>598</v>
      </c>
      <c r="CP2238" s="1372" t="s">
        <v>1906</v>
      </c>
      <c r="CQ2238" s="1372" t="s">
        <v>795</v>
      </c>
      <c r="CR2238" s="1372" t="s">
        <v>795</v>
      </c>
      <c r="CS2238" s="1372" t="s">
        <v>1908</v>
      </c>
      <c r="CT2238" s="1372" t="s">
        <v>6474</v>
      </c>
      <c r="CU2238" s="1372" t="s">
        <v>1910</v>
      </c>
      <c r="CV2238" s="1376" t="s">
        <v>1911</v>
      </c>
    </row>
    <row r="2239" spans="91:100">
      <c r="CM2239" s="1373"/>
      <c r="CN2239" s="1372" t="s">
        <v>6606</v>
      </c>
      <c r="CO2239" s="1372" t="s">
        <v>598</v>
      </c>
      <c r="CP2239" s="1372" t="s">
        <v>1906</v>
      </c>
      <c r="CQ2239" s="1372" t="s">
        <v>794</v>
      </c>
      <c r="CR2239" s="1372" t="s">
        <v>794</v>
      </c>
      <c r="CS2239" s="1372" t="s">
        <v>1908</v>
      </c>
      <c r="CT2239" s="1372" t="s">
        <v>6474</v>
      </c>
      <c r="CU2239" s="1372" t="s">
        <v>1910</v>
      </c>
      <c r="CV2239" s="1376" t="s">
        <v>1911</v>
      </c>
    </row>
    <row r="2240" spans="91:100">
      <c r="CM2240" s="1373"/>
      <c r="CN2240" s="1372" t="s">
        <v>6607</v>
      </c>
      <c r="CO2240" s="1372" t="s">
        <v>598</v>
      </c>
      <c r="CP2240" s="1372" t="s">
        <v>1906</v>
      </c>
      <c r="CQ2240" s="1372" t="s">
        <v>6608</v>
      </c>
      <c r="CR2240" s="1372" t="s">
        <v>6609</v>
      </c>
      <c r="CS2240" s="1372" t="s">
        <v>1908</v>
      </c>
      <c r="CT2240" s="1372" t="s">
        <v>6474</v>
      </c>
      <c r="CU2240" s="1372" t="s">
        <v>1910</v>
      </c>
      <c r="CV2240" s="1376" t="s">
        <v>1911</v>
      </c>
    </row>
    <row r="2241" spans="91:100">
      <c r="CM2241" s="1373"/>
      <c r="CN2241" s="1372" t="s">
        <v>6610</v>
      </c>
      <c r="CO2241" s="1372" t="s">
        <v>598</v>
      </c>
      <c r="CP2241" s="1372" t="s">
        <v>1906</v>
      </c>
      <c r="CQ2241" s="1372" t="s">
        <v>6611</v>
      </c>
      <c r="CR2241" s="1372" t="s">
        <v>6611</v>
      </c>
      <c r="CS2241" s="1372" t="s">
        <v>2485</v>
      </c>
      <c r="CT2241" s="1372" t="s">
        <v>2486</v>
      </c>
      <c r="CU2241" s="1372" t="s">
        <v>2487</v>
      </c>
      <c r="CV2241" s="1376" t="s">
        <v>6446</v>
      </c>
    </row>
    <row r="2242" spans="91:100">
      <c r="CM2242" s="1373"/>
      <c r="CN2242" s="1372" t="s">
        <v>6612</v>
      </c>
      <c r="CO2242" s="1372" t="s">
        <v>598</v>
      </c>
      <c r="CP2242" s="1372" t="s">
        <v>1906</v>
      </c>
      <c r="CQ2242" s="1372" t="s">
        <v>6613</v>
      </c>
      <c r="CR2242" s="1372" t="s">
        <v>6613</v>
      </c>
      <c r="CS2242" s="1372" t="s">
        <v>2485</v>
      </c>
      <c r="CT2242" s="1372" t="s">
        <v>2486</v>
      </c>
      <c r="CU2242" s="1372" t="s">
        <v>2487</v>
      </c>
      <c r="CV2242" s="1376" t="s">
        <v>6446</v>
      </c>
    </row>
    <row r="2243" spans="91:100">
      <c r="CM2243" s="1373"/>
      <c r="CN2243" s="1372" t="s">
        <v>6614</v>
      </c>
      <c r="CO2243" s="1372" t="s">
        <v>598</v>
      </c>
      <c r="CP2243" s="1372" t="s">
        <v>1906</v>
      </c>
      <c r="CQ2243" s="1372" t="s">
        <v>6615</v>
      </c>
      <c r="CR2243" s="1372" t="s">
        <v>6615</v>
      </c>
      <c r="CS2243" s="1372" t="s">
        <v>2485</v>
      </c>
      <c r="CT2243" s="1372" t="s">
        <v>2486</v>
      </c>
      <c r="CU2243" s="1372" t="s">
        <v>2487</v>
      </c>
      <c r="CV2243" s="1376" t="s">
        <v>6446</v>
      </c>
    </row>
    <row r="2244" spans="91:100">
      <c r="CM2244" s="1373"/>
      <c r="CN2244" s="1372" t="s">
        <v>6616</v>
      </c>
      <c r="CO2244" s="1372" t="s">
        <v>598</v>
      </c>
      <c r="CP2244" s="1372" t="s">
        <v>1906</v>
      </c>
      <c r="CQ2244" s="1372" t="s">
        <v>6617</v>
      </c>
      <c r="CR2244" s="1372" t="s">
        <v>6617</v>
      </c>
      <c r="CS2244" s="1372" t="s">
        <v>1908</v>
      </c>
      <c r="CT2244" s="1372" t="s">
        <v>6474</v>
      </c>
      <c r="CU2244" s="1372" t="s">
        <v>1910</v>
      </c>
      <c r="CV2244" s="1376" t="s">
        <v>1911</v>
      </c>
    </row>
    <row r="2245" spans="91:100">
      <c r="CM2245" s="1373"/>
      <c r="CN2245" s="1372" t="s">
        <v>6618</v>
      </c>
      <c r="CO2245" s="1372" t="s">
        <v>598</v>
      </c>
      <c r="CP2245" s="1372" t="s">
        <v>1906</v>
      </c>
      <c r="CQ2245" s="1372" t="s">
        <v>6619</v>
      </c>
      <c r="CR2245" s="1372" t="s">
        <v>6619</v>
      </c>
      <c r="CS2245" s="1372" t="s">
        <v>1908</v>
      </c>
      <c r="CT2245" s="1372" t="s">
        <v>6474</v>
      </c>
      <c r="CU2245" s="1372" t="s">
        <v>1910</v>
      </c>
      <c r="CV2245" s="1376" t="s">
        <v>1911</v>
      </c>
    </row>
    <row r="2246" spans="91:100">
      <c r="CM2246" s="1373"/>
      <c r="CN2246" s="1372" t="s">
        <v>6620</v>
      </c>
      <c r="CO2246" s="1372" t="s">
        <v>598</v>
      </c>
      <c r="CP2246" s="1372" t="s">
        <v>1906</v>
      </c>
      <c r="CQ2246" s="1372" t="s">
        <v>6621</v>
      </c>
      <c r="CR2246" s="1372" t="s">
        <v>6621</v>
      </c>
      <c r="CS2246" s="1372" t="s">
        <v>2485</v>
      </c>
      <c r="CT2246" s="1372" t="s">
        <v>2486</v>
      </c>
      <c r="CU2246" s="1372" t="s">
        <v>2487</v>
      </c>
      <c r="CV2246" s="1376" t="s">
        <v>6446</v>
      </c>
    </row>
    <row r="2247" spans="91:100">
      <c r="CM2247" s="1373"/>
      <c r="CN2247" s="1372" t="s">
        <v>6622</v>
      </c>
      <c r="CO2247" s="1372" t="s">
        <v>598</v>
      </c>
      <c r="CP2247" s="1372" t="s">
        <v>1906</v>
      </c>
      <c r="CQ2247" s="1372" t="s">
        <v>6623</v>
      </c>
      <c r="CR2247" s="1372" t="s">
        <v>6623</v>
      </c>
      <c r="CS2247" s="1372" t="s">
        <v>2485</v>
      </c>
      <c r="CT2247" s="1372" t="s">
        <v>2486</v>
      </c>
      <c r="CU2247" s="1372" t="s">
        <v>2487</v>
      </c>
      <c r="CV2247" s="1376" t="s">
        <v>6446</v>
      </c>
    </row>
    <row r="2248" spans="91:100">
      <c r="CM2248" s="1373"/>
      <c r="CN2248" s="1372" t="s">
        <v>6624</v>
      </c>
      <c r="CO2248" s="1372" t="s">
        <v>598</v>
      </c>
      <c r="CP2248" s="1372" t="s">
        <v>1906</v>
      </c>
      <c r="CQ2248" s="1372" t="s">
        <v>6625</v>
      </c>
      <c r="CR2248" s="1372" t="s">
        <v>6625</v>
      </c>
      <c r="CS2248" s="1372" t="s">
        <v>2485</v>
      </c>
      <c r="CT2248" s="1372" t="s">
        <v>2486</v>
      </c>
      <c r="CU2248" s="1372" t="s">
        <v>2487</v>
      </c>
      <c r="CV2248" s="1376" t="s">
        <v>6446</v>
      </c>
    </row>
    <row r="2249" spans="91:100">
      <c r="CM2249" s="1373"/>
      <c r="CN2249" s="1372" t="s">
        <v>6626</v>
      </c>
      <c r="CO2249" s="1372" t="s">
        <v>598</v>
      </c>
      <c r="CP2249" s="1372" t="s">
        <v>1906</v>
      </c>
      <c r="CQ2249" s="1372" t="s">
        <v>6627</v>
      </c>
      <c r="CR2249" s="1372" t="s">
        <v>6627</v>
      </c>
      <c r="CS2249" s="1372" t="s">
        <v>2485</v>
      </c>
      <c r="CT2249" s="1372" t="s">
        <v>2486</v>
      </c>
      <c r="CU2249" s="1372" t="s">
        <v>2487</v>
      </c>
      <c r="CV2249" s="1376" t="s">
        <v>6446</v>
      </c>
    </row>
    <row r="2250" spans="91:100">
      <c r="CM2250" s="1373"/>
      <c r="CN2250" s="1372" t="s">
        <v>6628</v>
      </c>
      <c r="CO2250" s="1372" t="s">
        <v>598</v>
      </c>
      <c r="CP2250" s="1372" t="s">
        <v>1906</v>
      </c>
      <c r="CQ2250" s="1372" t="s">
        <v>6629</v>
      </c>
      <c r="CR2250" s="1372" t="s">
        <v>6629</v>
      </c>
      <c r="CS2250" s="1372" t="s">
        <v>2485</v>
      </c>
      <c r="CT2250" s="1372" t="s">
        <v>2486</v>
      </c>
      <c r="CU2250" s="1372" t="s">
        <v>2487</v>
      </c>
      <c r="CV2250" s="1376" t="s">
        <v>6446</v>
      </c>
    </row>
    <row r="2251" spans="91:100">
      <c r="CM2251" s="1373"/>
      <c r="CN2251" s="1372" t="s">
        <v>6630</v>
      </c>
      <c r="CO2251" s="1372" t="s">
        <v>598</v>
      </c>
      <c r="CP2251" s="1372" t="s">
        <v>1906</v>
      </c>
      <c r="CQ2251" s="1372" t="s">
        <v>6631</v>
      </c>
      <c r="CR2251" s="1372" t="s">
        <v>796</v>
      </c>
      <c r="CS2251" s="1372" t="s">
        <v>1908</v>
      </c>
      <c r="CT2251" s="1372" t="s">
        <v>6474</v>
      </c>
      <c r="CU2251" s="1372" t="s">
        <v>1910</v>
      </c>
      <c r="CV2251" s="1376" t="s">
        <v>1911</v>
      </c>
    </row>
    <row r="2252" spans="91:100">
      <c r="CM2252" s="1373"/>
      <c r="CN2252" s="1372" t="s">
        <v>6632</v>
      </c>
      <c r="CO2252" s="1372" t="s">
        <v>598</v>
      </c>
      <c r="CP2252" s="1372" t="s">
        <v>1906</v>
      </c>
      <c r="CQ2252" s="1372" t="s">
        <v>6633</v>
      </c>
      <c r="CR2252" s="1372" t="s">
        <v>6633</v>
      </c>
      <c r="CS2252" s="1372" t="s">
        <v>2485</v>
      </c>
      <c r="CT2252" s="1372" t="s">
        <v>2486</v>
      </c>
      <c r="CU2252" s="1372" t="s">
        <v>2487</v>
      </c>
      <c r="CV2252" s="1376" t="s">
        <v>6446</v>
      </c>
    </row>
    <row r="2253" spans="91:100">
      <c r="CM2253" s="1373"/>
      <c r="CN2253" s="1372" t="s">
        <v>6634</v>
      </c>
      <c r="CO2253" s="1372" t="s">
        <v>598</v>
      </c>
      <c r="CP2253" s="1372" t="s">
        <v>1906</v>
      </c>
      <c r="CQ2253" s="1372" t="s">
        <v>6635</v>
      </c>
      <c r="CR2253" s="1372" t="s">
        <v>6635</v>
      </c>
      <c r="CS2253" s="1372" t="s">
        <v>2485</v>
      </c>
      <c r="CT2253" s="1372" t="s">
        <v>2486</v>
      </c>
      <c r="CU2253" s="1372" t="s">
        <v>2487</v>
      </c>
      <c r="CV2253" s="1376" t="s">
        <v>6446</v>
      </c>
    </row>
    <row r="2254" spans="91:100">
      <c r="CM2254" s="1373"/>
      <c r="CN2254" s="1372" t="s">
        <v>6636</v>
      </c>
      <c r="CO2254" s="1372" t="s">
        <v>598</v>
      </c>
      <c r="CP2254" s="1372" t="s">
        <v>1906</v>
      </c>
      <c r="CQ2254" s="1372" t="s">
        <v>6637</v>
      </c>
      <c r="CR2254" s="1372" t="s">
        <v>6637</v>
      </c>
      <c r="CS2254" s="1372" t="s">
        <v>2485</v>
      </c>
      <c r="CT2254" s="1372" t="s">
        <v>2486</v>
      </c>
      <c r="CU2254" s="1372" t="s">
        <v>2487</v>
      </c>
      <c r="CV2254" s="1376" t="s">
        <v>6446</v>
      </c>
    </row>
    <row r="2255" spans="91:100">
      <c r="CM2255" s="1373"/>
      <c r="CN2255" s="1372" t="s">
        <v>6638</v>
      </c>
      <c r="CO2255" s="1372" t="s">
        <v>598</v>
      </c>
      <c r="CP2255" s="1372" t="s">
        <v>1906</v>
      </c>
      <c r="CQ2255" s="1372" t="s">
        <v>6639</v>
      </c>
      <c r="CR2255" s="1372" t="s">
        <v>6639</v>
      </c>
      <c r="CS2255" s="1372" t="s">
        <v>2485</v>
      </c>
      <c r="CT2255" s="1372" t="s">
        <v>2486</v>
      </c>
      <c r="CU2255" s="1372" t="s">
        <v>2487</v>
      </c>
      <c r="CV2255" s="1376" t="s">
        <v>6446</v>
      </c>
    </row>
    <row r="2256" spans="91:100">
      <c r="CM2256" s="1373"/>
      <c r="CN2256" s="1372" t="s">
        <v>6640</v>
      </c>
      <c r="CO2256" s="1372" t="s">
        <v>598</v>
      </c>
      <c r="CP2256" s="1372" t="s">
        <v>1906</v>
      </c>
      <c r="CQ2256" s="1372" t="s">
        <v>6641</v>
      </c>
      <c r="CR2256" s="1372" t="s">
        <v>6641</v>
      </c>
      <c r="CS2256" s="1372" t="s">
        <v>2485</v>
      </c>
      <c r="CT2256" s="1372" t="s">
        <v>2486</v>
      </c>
      <c r="CU2256" s="1372" t="s">
        <v>2487</v>
      </c>
      <c r="CV2256" s="1376" t="s">
        <v>6446</v>
      </c>
    </row>
    <row r="2257" spans="91:100">
      <c r="CM2257" s="1373"/>
      <c r="CN2257" s="1372" t="s">
        <v>6642</v>
      </c>
      <c r="CO2257" s="1372" t="s">
        <v>598</v>
      </c>
      <c r="CP2257" s="1372" t="s">
        <v>1906</v>
      </c>
      <c r="CQ2257" s="1372" t="s">
        <v>6643</v>
      </c>
      <c r="CR2257" s="1372" t="s">
        <v>6643</v>
      </c>
      <c r="CS2257" s="1372" t="s">
        <v>2485</v>
      </c>
      <c r="CT2257" s="1372" t="s">
        <v>2486</v>
      </c>
      <c r="CU2257" s="1372" t="s">
        <v>2487</v>
      </c>
      <c r="CV2257" s="1376" t="s">
        <v>6446</v>
      </c>
    </row>
    <row r="2258" spans="91:100">
      <c r="CM2258" s="1373"/>
      <c r="CN2258" s="1372" t="s">
        <v>6644</v>
      </c>
      <c r="CO2258" s="1372" t="s">
        <v>598</v>
      </c>
      <c r="CP2258" s="1372" t="s">
        <v>1906</v>
      </c>
      <c r="CQ2258" s="1372" t="s">
        <v>6645</v>
      </c>
      <c r="CR2258" s="1372" t="s">
        <v>6645</v>
      </c>
      <c r="CS2258" s="1372" t="s">
        <v>2485</v>
      </c>
      <c r="CT2258" s="1372" t="s">
        <v>2486</v>
      </c>
      <c r="CU2258" s="1372" t="s">
        <v>2487</v>
      </c>
      <c r="CV2258" s="1376" t="s">
        <v>6446</v>
      </c>
    </row>
    <row r="2259" spans="91:100">
      <c r="CM2259" s="1373"/>
      <c r="CN2259" s="1372" t="s">
        <v>6646</v>
      </c>
      <c r="CO2259" s="1372" t="s">
        <v>598</v>
      </c>
      <c r="CP2259" s="1372" t="s">
        <v>1906</v>
      </c>
      <c r="CQ2259" s="1372" t="s">
        <v>6647</v>
      </c>
      <c r="CR2259" s="1372" t="s">
        <v>6647</v>
      </c>
      <c r="CS2259" s="1372" t="s">
        <v>2485</v>
      </c>
      <c r="CT2259" s="1372" t="s">
        <v>2486</v>
      </c>
      <c r="CU2259" s="1372" t="s">
        <v>2487</v>
      </c>
      <c r="CV2259" s="1376" t="s">
        <v>6446</v>
      </c>
    </row>
    <row r="2260" spans="91:100">
      <c r="CM2260" s="1373"/>
      <c r="CN2260" s="1372" t="s">
        <v>6648</v>
      </c>
      <c r="CO2260" s="1372" t="s">
        <v>598</v>
      </c>
      <c r="CP2260" s="1372" t="s">
        <v>1906</v>
      </c>
      <c r="CQ2260" s="1372" t="s">
        <v>6649</v>
      </c>
      <c r="CR2260" s="1372" t="s">
        <v>6649</v>
      </c>
      <c r="CS2260" s="1372" t="s">
        <v>2485</v>
      </c>
      <c r="CT2260" s="1372" t="s">
        <v>2486</v>
      </c>
      <c r="CU2260" s="1372" t="s">
        <v>2487</v>
      </c>
      <c r="CV2260" s="1376" t="s">
        <v>6446</v>
      </c>
    </row>
    <row r="2261" spans="91:100">
      <c r="CM2261" s="1373"/>
      <c r="CN2261" s="1372" t="s">
        <v>6650</v>
      </c>
      <c r="CO2261" s="1372" t="s">
        <v>598</v>
      </c>
      <c r="CP2261" s="1372" t="s">
        <v>1906</v>
      </c>
      <c r="CQ2261" s="1372" t="s">
        <v>6651</v>
      </c>
      <c r="CR2261" s="1372" t="s">
        <v>6651</v>
      </c>
      <c r="CS2261" s="1372" t="s">
        <v>2485</v>
      </c>
      <c r="CT2261" s="1372" t="s">
        <v>2486</v>
      </c>
      <c r="CU2261" s="1372" t="s">
        <v>2487</v>
      </c>
      <c r="CV2261" s="1376" t="s">
        <v>6446</v>
      </c>
    </row>
    <row r="2262" spans="91:100">
      <c r="CM2262" s="1373"/>
      <c r="CN2262" s="1372" t="s">
        <v>6652</v>
      </c>
      <c r="CO2262" s="1372" t="s">
        <v>598</v>
      </c>
      <c r="CP2262" s="1372" t="s">
        <v>1906</v>
      </c>
      <c r="CQ2262" s="1372" t="s">
        <v>6653</v>
      </c>
      <c r="CR2262" s="1372" t="s">
        <v>6653</v>
      </c>
      <c r="CS2262" s="1372" t="s">
        <v>2485</v>
      </c>
      <c r="CT2262" s="1372" t="s">
        <v>2486</v>
      </c>
      <c r="CU2262" s="1372" t="s">
        <v>2487</v>
      </c>
      <c r="CV2262" s="1376" t="s">
        <v>6446</v>
      </c>
    </row>
    <row r="2263" spans="91:100">
      <c r="CM2263" s="1373"/>
      <c r="CN2263" s="1372" t="s">
        <v>6654</v>
      </c>
      <c r="CO2263" s="1372" t="s">
        <v>598</v>
      </c>
      <c r="CP2263" s="1372" t="s">
        <v>1906</v>
      </c>
      <c r="CQ2263" s="1372" t="s">
        <v>6655</v>
      </c>
      <c r="CR2263" s="1372" t="s">
        <v>797</v>
      </c>
      <c r="CS2263" s="1372" t="s">
        <v>1908</v>
      </c>
      <c r="CT2263" s="1372" t="s">
        <v>6474</v>
      </c>
      <c r="CU2263" s="1372" t="s">
        <v>1910</v>
      </c>
      <c r="CV2263" s="1376" t="s">
        <v>1911</v>
      </c>
    </row>
    <row r="2264" spans="91:100">
      <c r="CM2264" s="1373"/>
      <c r="CN2264" s="1372" t="s">
        <v>6656</v>
      </c>
      <c r="CO2264" s="1372" t="s">
        <v>598</v>
      </c>
      <c r="CP2264" s="1372" t="s">
        <v>1906</v>
      </c>
      <c r="CQ2264" s="1372" t="s">
        <v>6657</v>
      </c>
      <c r="CR2264" s="1372" t="s">
        <v>6657</v>
      </c>
      <c r="CS2264" s="1372" t="s">
        <v>2485</v>
      </c>
      <c r="CT2264" s="1372" t="s">
        <v>2486</v>
      </c>
      <c r="CU2264" s="1372" t="s">
        <v>2487</v>
      </c>
      <c r="CV2264" s="1376" t="s">
        <v>6446</v>
      </c>
    </row>
    <row r="2265" spans="91:100">
      <c r="CM2265" s="1373"/>
      <c r="CN2265" s="1372" t="s">
        <v>6658</v>
      </c>
      <c r="CO2265" s="1372" t="s">
        <v>598</v>
      </c>
      <c r="CP2265" s="1372" t="s">
        <v>1906</v>
      </c>
      <c r="CQ2265" s="1372" t="s">
        <v>6659</v>
      </c>
      <c r="CR2265" s="1372" t="s">
        <v>6659</v>
      </c>
      <c r="CS2265" s="1372" t="s">
        <v>2485</v>
      </c>
      <c r="CT2265" s="1372" t="s">
        <v>2486</v>
      </c>
      <c r="CU2265" s="1372" t="s">
        <v>2487</v>
      </c>
      <c r="CV2265" s="1376" t="s">
        <v>6446</v>
      </c>
    </row>
    <row r="2266" spans="91:100">
      <c r="CM2266" s="1373"/>
      <c r="CN2266" s="1372" t="s">
        <v>6660</v>
      </c>
      <c r="CO2266" s="1372" t="s">
        <v>598</v>
      </c>
      <c r="CP2266" s="1372" t="s">
        <v>1906</v>
      </c>
      <c r="CQ2266" s="1372" t="s">
        <v>6661</v>
      </c>
      <c r="CR2266" s="1372" t="s">
        <v>6661</v>
      </c>
      <c r="CS2266" s="1372" t="s">
        <v>1908</v>
      </c>
      <c r="CT2266" s="1372" t="s">
        <v>6474</v>
      </c>
      <c r="CU2266" s="1372" t="s">
        <v>1910</v>
      </c>
      <c r="CV2266" s="1376" t="s">
        <v>1911</v>
      </c>
    </row>
    <row r="2267" spans="91:100">
      <c r="CM2267" s="1373"/>
      <c r="CN2267" s="1372" t="s">
        <v>6662</v>
      </c>
      <c r="CO2267" s="1372" t="s">
        <v>598</v>
      </c>
      <c r="CP2267" s="1372" t="s">
        <v>1906</v>
      </c>
      <c r="CQ2267" s="1372" t="s">
        <v>6663</v>
      </c>
      <c r="CR2267" s="1372" t="s">
        <v>6663</v>
      </c>
      <c r="CS2267" s="1372" t="s">
        <v>2485</v>
      </c>
      <c r="CT2267" s="1372" t="s">
        <v>2486</v>
      </c>
      <c r="CU2267" s="1372" t="s">
        <v>2487</v>
      </c>
      <c r="CV2267" s="1376" t="s">
        <v>6446</v>
      </c>
    </row>
    <row r="2268" spans="91:100">
      <c r="CM2268" s="1373"/>
      <c r="CN2268" s="1372" t="s">
        <v>6664</v>
      </c>
      <c r="CO2268" s="1372" t="s">
        <v>598</v>
      </c>
      <c r="CP2268" s="1372" t="s">
        <v>1906</v>
      </c>
      <c r="CQ2268" s="1372" t="s">
        <v>6665</v>
      </c>
      <c r="CR2268" s="1372" t="s">
        <v>6665</v>
      </c>
      <c r="CS2268" s="1372" t="s">
        <v>2485</v>
      </c>
      <c r="CT2268" s="1372" t="s">
        <v>2486</v>
      </c>
      <c r="CU2268" s="1372" t="s">
        <v>2487</v>
      </c>
      <c r="CV2268" s="1376" t="s">
        <v>6446</v>
      </c>
    </row>
    <row r="2269" spans="91:100">
      <c r="CM2269" s="1373"/>
      <c r="CN2269" s="1372" t="s">
        <v>6666</v>
      </c>
      <c r="CO2269" s="1372" t="s">
        <v>598</v>
      </c>
      <c r="CP2269" s="1372" t="s">
        <v>1906</v>
      </c>
      <c r="CQ2269" s="1372" t="s">
        <v>6667</v>
      </c>
      <c r="CR2269" s="1372" t="s">
        <v>6667</v>
      </c>
      <c r="CS2269" s="1372" t="s">
        <v>2485</v>
      </c>
      <c r="CT2269" s="1372" t="s">
        <v>2486</v>
      </c>
      <c r="CU2269" s="1372" t="s">
        <v>2487</v>
      </c>
      <c r="CV2269" s="1376" t="s">
        <v>6446</v>
      </c>
    </row>
    <row r="2270" spans="91:100">
      <c r="CM2270" s="1373"/>
      <c r="CN2270" s="1372" t="s">
        <v>6668</v>
      </c>
      <c r="CO2270" s="1372" t="s">
        <v>598</v>
      </c>
      <c r="CP2270" s="1372" t="s">
        <v>1906</v>
      </c>
      <c r="CQ2270" s="1372" t="s">
        <v>6669</v>
      </c>
      <c r="CR2270" s="1372" t="s">
        <v>6669</v>
      </c>
      <c r="CS2270" s="1372" t="s">
        <v>2485</v>
      </c>
      <c r="CT2270" s="1372" t="s">
        <v>2486</v>
      </c>
      <c r="CU2270" s="1372" t="s">
        <v>2487</v>
      </c>
      <c r="CV2270" s="1376" t="s">
        <v>6446</v>
      </c>
    </row>
    <row r="2271" spans="91:100">
      <c r="CM2271" s="1373"/>
      <c r="CN2271" s="1372" t="s">
        <v>6670</v>
      </c>
      <c r="CO2271" s="1372" t="s">
        <v>598</v>
      </c>
      <c r="CP2271" s="1372" t="s">
        <v>1906</v>
      </c>
      <c r="CQ2271" s="1372" t="s">
        <v>6671</v>
      </c>
      <c r="CR2271" s="1372" t="s">
        <v>6671</v>
      </c>
      <c r="CS2271" s="1372" t="s">
        <v>2485</v>
      </c>
      <c r="CT2271" s="1372" t="s">
        <v>2486</v>
      </c>
      <c r="CU2271" s="1372" t="s">
        <v>2487</v>
      </c>
      <c r="CV2271" s="1376" t="s">
        <v>6446</v>
      </c>
    </row>
    <row r="2272" spans="91:100">
      <c r="CM2272" s="1373"/>
      <c r="CN2272" s="1372" t="s">
        <v>6672</v>
      </c>
      <c r="CO2272" s="1372" t="s">
        <v>598</v>
      </c>
      <c r="CP2272" s="1372" t="s">
        <v>1906</v>
      </c>
      <c r="CQ2272" s="1372" t="s">
        <v>6673</v>
      </c>
      <c r="CR2272" s="1372" t="s">
        <v>6673</v>
      </c>
      <c r="CS2272" s="1372" t="s">
        <v>2485</v>
      </c>
      <c r="CT2272" s="1372" t="s">
        <v>2486</v>
      </c>
      <c r="CU2272" s="1372" t="s">
        <v>2487</v>
      </c>
      <c r="CV2272" s="1376" t="s">
        <v>6446</v>
      </c>
    </row>
    <row r="2273" spans="91:100">
      <c r="CM2273" s="1373"/>
      <c r="CN2273" s="1372" t="s">
        <v>6674</v>
      </c>
      <c r="CO2273" s="1372" t="s">
        <v>598</v>
      </c>
      <c r="CP2273" s="1372" t="s">
        <v>1906</v>
      </c>
      <c r="CQ2273" s="1372" t="s">
        <v>6675</v>
      </c>
      <c r="CR2273" s="1372" t="s">
        <v>6675</v>
      </c>
      <c r="CS2273" s="1372" t="s">
        <v>2485</v>
      </c>
      <c r="CT2273" s="1372" t="s">
        <v>2486</v>
      </c>
      <c r="CU2273" s="1372" t="s">
        <v>2487</v>
      </c>
      <c r="CV2273" s="1376" t="s">
        <v>6446</v>
      </c>
    </row>
    <row r="2274" spans="91:100">
      <c r="CM2274" s="1373"/>
      <c r="CN2274" s="1372" t="s">
        <v>6676</v>
      </c>
      <c r="CO2274" s="1372" t="s">
        <v>598</v>
      </c>
      <c r="CP2274" s="1372" t="s">
        <v>1906</v>
      </c>
      <c r="CQ2274" s="1372" t="s">
        <v>6677</v>
      </c>
      <c r="CR2274" s="1372" t="s">
        <v>6677</v>
      </c>
      <c r="CS2274" s="1372" t="s">
        <v>2485</v>
      </c>
      <c r="CT2274" s="1372" t="s">
        <v>2486</v>
      </c>
      <c r="CU2274" s="1372" t="s">
        <v>2487</v>
      </c>
      <c r="CV2274" s="1376" t="s">
        <v>6446</v>
      </c>
    </row>
    <row r="2275" spans="91:100">
      <c r="CM2275" s="1373"/>
      <c r="CN2275" s="1372" t="s">
        <v>6678</v>
      </c>
      <c r="CO2275" s="1372" t="s">
        <v>598</v>
      </c>
      <c r="CP2275" s="1372" t="s">
        <v>1906</v>
      </c>
      <c r="CQ2275" s="1372" t="s">
        <v>6679</v>
      </c>
      <c r="CR2275" s="1372" t="s">
        <v>6679</v>
      </c>
      <c r="CS2275" s="1372" t="s">
        <v>2485</v>
      </c>
      <c r="CT2275" s="1372" t="s">
        <v>2486</v>
      </c>
      <c r="CU2275" s="1372" t="s">
        <v>2487</v>
      </c>
      <c r="CV2275" s="1376" t="s">
        <v>6446</v>
      </c>
    </row>
    <row r="2276" spans="91:100">
      <c r="CM2276" s="1373"/>
      <c r="CN2276" s="1372" t="s">
        <v>6680</v>
      </c>
      <c r="CO2276" s="1372" t="s">
        <v>598</v>
      </c>
      <c r="CP2276" s="1372" t="s">
        <v>1906</v>
      </c>
      <c r="CQ2276" s="1372" t="s">
        <v>6681</v>
      </c>
      <c r="CR2276" s="1372" t="s">
        <v>6681</v>
      </c>
      <c r="CS2276" s="1372" t="s">
        <v>2485</v>
      </c>
      <c r="CT2276" s="1372" t="s">
        <v>2486</v>
      </c>
      <c r="CU2276" s="1372" t="s">
        <v>2487</v>
      </c>
      <c r="CV2276" s="1376" t="s">
        <v>6446</v>
      </c>
    </row>
    <row r="2277" spans="91:100">
      <c r="CM2277" s="1373"/>
      <c r="CN2277" s="1372" t="s">
        <v>6682</v>
      </c>
      <c r="CO2277" s="1372" t="s">
        <v>598</v>
      </c>
      <c r="CP2277" s="1372" t="s">
        <v>1906</v>
      </c>
      <c r="CQ2277" s="1372" t="s">
        <v>6683</v>
      </c>
      <c r="CR2277" s="1372" t="s">
        <v>6683</v>
      </c>
      <c r="CS2277" s="1372" t="s">
        <v>2485</v>
      </c>
      <c r="CT2277" s="1372" t="s">
        <v>2486</v>
      </c>
      <c r="CU2277" s="1372" t="s">
        <v>2487</v>
      </c>
      <c r="CV2277" s="1376" t="s">
        <v>6446</v>
      </c>
    </row>
    <row r="2278" spans="91:100">
      <c r="CM2278" s="1373"/>
      <c r="CN2278" s="1372" t="s">
        <v>6684</v>
      </c>
      <c r="CO2278" s="1372" t="s">
        <v>598</v>
      </c>
      <c r="CP2278" s="1372" t="s">
        <v>1906</v>
      </c>
      <c r="CQ2278" s="1372" t="s">
        <v>6685</v>
      </c>
      <c r="CR2278" s="1372" t="s">
        <v>6685</v>
      </c>
      <c r="CS2278" s="1372" t="s">
        <v>2485</v>
      </c>
      <c r="CT2278" s="1372" t="s">
        <v>2486</v>
      </c>
      <c r="CU2278" s="1372" t="s">
        <v>2487</v>
      </c>
      <c r="CV2278" s="1376" t="s">
        <v>6446</v>
      </c>
    </row>
    <row r="2279" spans="91:100">
      <c r="CM2279" s="1373"/>
      <c r="CN2279" s="1372" t="s">
        <v>6686</v>
      </c>
      <c r="CO2279" s="1372" t="s">
        <v>598</v>
      </c>
      <c r="CP2279" s="1372" t="s">
        <v>1906</v>
      </c>
      <c r="CQ2279" s="1372" t="s">
        <v>6687</v>
      </c>
      <c r="CR2279" s="1372" t="s">
        <v>6687</v>
      </c>
      <c r="CS2279" s="1372" t="s">
        <v>2485</v>
      </c>
      <c r="CT2279" s="1372" t="s">
        <v>2486</v>
      </c>
      <c r="CU2279" s="1372" t="s">
        <v>2487</v>
      </c>
      <c r="CV2279" s="1376" t="s">
        <v>6446</v>
      </c>
    </row>
    <row r="2280" spans="91:100">
      <c r="CM2280" s="1373"/>
      <c r="CN2280" s="1372" t="s">
        <v>6688</v>
      </c>
      <c r="CO2280" s="1372" t="s">
        <v>598</v>
      </c>
      <c r="CP2280" s="1372" t="s">
        <v>1906</v>
      </c>
      <c r="CQ2280" s="1372" t="s">
        <v>6689</v>
      </c>
      <c r="CR2280" s="1372" t="s">
        <v>6689</v>
      </c>
      <c r="CS2280" s="1372" t="s">
        <v>1980</v>
      </c>
      <c r="CT2280" s="1372" t="s">
        <v>1981</v>
      </c>
      <c r="CU2280" s="1372" t="s">
        <v>1910</v>
      </c>
      <c r="CV2280" s="1376" t="s">
        <v>1982</v>
      </c>
    </row>
    <row r="2281" spans="91:100">
      <c r="CM2281" s="1373"/>
      <c r="CN2281" s="1372" t="s">
        <v>6690</v>
      </c>
      <c r="CO2281" s="1372" t="s">
        <v>598</v>
      </c>
      <c r="CP2281" s="1372" t="s">
        <v>1906</v>
      </c>
      <c r="CQ2281" s="1372" t="s">
        <v>6691</v>
      </c>
      <c r="CR2281" s="1372" t="s">
        <v>6691</v>
      </c>
      <c r="CS2281" s="1372" t="s">
        <v>1980</v>
      </c>
      <c r="CT2281" s="1372" t="s">
        <v>1981</v>
      </c>
      <c r="CU2281" s="1372" t="s">
        <v>1910</v>
      </c>
      <c r="CV2281" s="1376" t="s">
        <v>1982</v>
      </c>
    </row>
    <row r="2282" spans="91:100">
      <c r="CM2282" s="1373"/>
      <c r="CN2282" s="1372" t="s">
        <v>6692</v>
      </c>
      <c r="CO2282" s="1372" t="s">
        <v>598</v>
      </c>
      <c r="CP2282" s="1372" t="s">
        <v>1906</v>
      </c>
      <c r="CQ2282" s="1372" t="s">
        <v>798</v>
      </c>
      <c r="CR2282" s="1372" t="s">
        <v>798</v>
      </c>
      <c r="CS2282" s="1372" t="s">
        <v>1908</v>
      </c>
      <c r="CT2282" s="1372" t="s">
        <v>6474</v>
      </c>
      <c r="CU2282" s="1372" t="s">
        <v>1910</v>
      </c>
      <c r="CV2282" s="1376" t="s">
        <v>1911</v>
      </c>
    </row>
    <row r="2283" spans="91:100">
      <c r="CM2283" s="1373"/>
      <c r="CN2283" s="1372" t="s">
        <v>6693</v>
      </c>
      <c r="CO2283" s="1372" t="s">
        <v>598</v>
      </c>
      <c r="CP2283" s="1372" t="s">
        <v>1906</v>
      </c>
      <c r="CQ2283" s="1372" t="s">
        <v>799</v>
      </c>
      <c r="CR2283" s="1372" t="s">
        <v>799</v>
      </c>
      <c r="CS2283" s="1372" t="s">
        <v>1908</v>
      </c>
      <c r="CT2283" s="1372" t="s">
        <v>6474</v>
      </c>
      <c r="CU2283" s="1372" t="s">
        <v>1910</v>
      </c>
      <c r="CV2283" s="1376" t="s">
        <v>1911</v>
      </c>
    </row>
    <row r="2284" spans="91:100">
      <c r="CM2284" s="1373"/>
      <c r="CN2284" s="1372" t="s">
        <v>6694</v>
      </c>
      <c r="CO2284" s="1372" t="s">
        <v>598</v>
      </c>
      <c r="CP2284" s="1372" t="s">
        <v>1906</v>
      </c>
      <c r="CQ2284" s="1372" t="s">
        <v>6695</v>
      </c>
      <c r="CR2284" s="1372" t="s">
        <v>6695</v>
      </c>
      <c r="CS2284" s="1372" t="s">
        <v>2485</v>
      </c>
      <c r="CT2284" s="1372" t="s">
        <v>2486</v>
      </c>
      <c r="CU2284" s="1372" t="s">
        <v>2487</v>
      </c>
      <c r="CV2284" s="1376" t="s">
        <v>6446</v>
      </c>
    </row>
    <row r="2285" spans="91:100">
      <c r="CM2285" s="1373"/>
      <c r="CN2285" s="1372" t="s">
        <v>6696</v>
      </c>
      <c r="CO2285" s="1372" t="s">
        <v>598</v>
      </c>
      <c r="CP2285" s="1372" t="s">
        <v>1906</v>
      </c>
      <c r="CQ2285" s="1372" t="s">
        <v>800</v>
      </c>
      <c r="CR2285" s="1372" t="s">
        <v>800</v>
      </c>
      <c r="CS2285" s="1372" t="s">
        <v>2485</v>
      </c>
      <c r="CT2285" s="1372" t="s">
        <v>2486</v>
      </c>
      <c r="CU2285" s="1372" t="s">
        <v>2487</v>
      </c>
      <c r="CV2285" s="1376" t="s">
        <v>6446</v>
      </c>
    </row>
    <row r="2286" spans="91:100">
      <c r="CM2286" s="1373"/>
      <c r="CN2286" s="1372" t="s">
        <v>6697</v>
      </c>
      <c r="CO2286" s="1372" t="s">
        <v>598</v>
      </c>
      <c r="CP2286" s="1372" t="s">
        <v>1906</v>
      </c>
      <c r="CQ2286" s="1372" t="s">
        <v>6698</v>
      </c>
      <c r="CR2286" s="1372" t="s">
        <v>6698</v>
      </c>
      <c r="CS2286" s="1372" t="s">
        <v>2485</v>
      </c>
      <c r="CT2286" s="1372" t="s">
        <v>2486</v>
      </c>
      <c r="CU2286" s="1372" t="s">
        <v>2487</v>
      </c>
      <c r="CV2286" s="1376" t="s">
        <v>6446</v>
      </c>
    </row>
    <row r="2287" spans="91:100">
      <c r="CM2287" s="1373"/>
      <c r="CN2287" s="1372" t="s">
        <v>6699</v>
      </c>
      <c r="CO2287" s="1372" t="s">
        <v>598</v>
      </c>
      <c r="CP2287" s="1372" t="s">
        <v>1906</v>
      </c>
      <c r="CQ2287" s="1372" t="s">
        <v>6700</v>
      </c>
      <c r="CR2287" s="1372" t="s">
        <v>6700</v>
      </c>
      <c r="CS2287" s="1372" t="s">
        <v>2485</v>
      </c>
      <c r="CT2287" s="1372" t="s">
        <v>2486</v>
      </c>
      <c r="CU2287" s="1372" t="s">
        <v>2487</v>
      </c>
      <c r="CV2287" s="1376" t="s">
        <v>6446</v>
      </c>
    </row>
    <row r="2288" spans="91:100">
      <c r="CM2288" s="1373"/>
      <c r="CN2288" s="1372" t="s">
        <v>6701</v>
      </c>
      <c r="CO2288" s="1372" t="s">
        <v>598</v>
      </c>
      <c r="CP2288" s="1372" t="s">
        <v>1906</v>
      </c>
      <c r="CQ2288" s="1372" t="s">
        <v>6702</v>
      </c>
      <c r="CR2288" s="1372" t="s">
        <v>6702</v>
      </c>
      <c r="CS2288" s="1372" t="s">
        <v>2485</v>
      </c>
      <c r="CT2288" s="1372" t="s">
        <v>2486</v>
      </c>
      <c r="CU2288" s="1372" t="s">
        <v>2487</v>
      </c>
      <c r="CV2288" s="1376" t="s">
        <v>6446</v>
      </c>
    </row>
    <row r="2289" spans="91:100">
      <c r="CM2289" s="1373"/>
      <c r="CN2289" s="1372" t="s">
        <v>6703</v>
      </c>
      <c r="CO2289" s="1372" t="s">
        <v>598</v>
      </c>
      <c r="CP2289" s="1372" t="s">
        <v>1906</v>
      </c>
      <c r="CQ2289" s="1372" t="s">
        <v>6704</v>
      </c>
      <c r="CR2289" s="1372" t="s">
        <v>6704</v>
      </c>
      <c r="CS2289" s="1372" t="s">
        <v>2485</v>
      </c>
      <c r="CT2289" s="1372" t="s">
        <v>2486</v>
      </c>
      <c r="CU2289" s="1372" t="s">
        <v>2487</v>
      </c>
      <c r="CV2289" s="1376" t="s">
        <v>6446</v>
      </c>
    </row>
    <row r="2290" spans="91:100">
      <c r="CM2290" s="1373"/>
      <c r="CN2290" s="1372" t="s">
        <v>6705</v>
      </c>
      <c r="CO2290" s="1372" t="s">
        <v>598</v>
      </c>
      <c r="CP2290" s="1372" t="s">
        <v>1906</v>
      </c>
      <c r="CQ2290" s="1372" t="s">
        <v>6706</v>
      </c>
      <c r="CR2290" s="1372" t="s">
        <v>6706</v>
      </c>
      <c r="CS2290" s="1372" t="s">
        <v>2485</v>
      </c>
      <c r="CT2290" s="1372" t="s">
        <v>2486</v>
      </c>
      <c r="CU2290" s="1372" t="s">
        <v>2487</v>
      </c>
      <c r="CV2290" s="1376" t="s">
        <v>6446</v>
      </c>
    </row>
    <row r="2291" spans="91:100">
      <c r="CM2291" s="1373"/>
      <c r="CN2291" s="1372" t="s">
        <v>6707</v>
      </c>
      <c r="CO2291" s="1372" t="s">
        <v>598</v>
      </c>
      <c r="CP2291" s="1372" t="s">
        <v>1906</v>
      </c>
      <c r="CQ2291" s="1372" t="s">
        <v>6708</v>
      </c>
      <c r="CR2291" s="1372" t="s">
        <v>6708</v>
      </c>
      <c r="CS2291" s="1372" t="s">
        <v>2485</v>
      </c>
      <c r="CT2291" s="1372" t="s">
        <v>2486</v>
      </c>
      <c r="CU2291" s="1372" t="s">
        <v>2487</v>
      </c>
      <c r="CV2291" s="1376" t="s">
        <v>6446</v>
      </c>
    </row>
    <row r="2292" spans="91:100">
      <c r="CM2292" s="1373"/>
      <c r="CN2292" s="1372" t="s">
        <v>6709</v>
      </c>
      <c r="CO2292" s="1372" t="s">
        <v>598</v>
      </c>
      <c r="CP2292" s="1372" t="s">
        <v>1906</v>
      </c>
      <c r="CQ2292" s="1372" t="s">
        <v>6710</v>
      </c>
      <c r="CR2292" s="1372" t="s">
        <v>6710</v>
      </c>
      <c r="CS2292" s="1372" t="s">
        <v>2485</v>
      </c>
      <c r="CT2292" s="1372" t="s">
        <v>2486</v>
      </c>
      <c r="CU2292" s="1372" t="s">
        <v>2487</v>
      </c>
      <c r="CV2292" s="1376" t="s">
        <v>6446</v>
      </c>
    </row>
    <row r="2293" spans="91:100">
      <c r="CM2293" s="1373"/>
      <c r="CN2293" s="1372" t="s">
        <v>6711</v>
      </c>
      <c r="CO2293" s="1372" t="s">
        <v>598</v>
      </c>
      <c r="CP2293" s="1372" t="s">
        <v>1906</v>
      </c>
      <c r="CQ2293" s="1372" t="s">
        <v>6712</v>
      </c>
      <c r="CR2293" s="1372" t="s">
        <v>6712</v>
      </c>
      <c r="CS2293" s="1372" t="s">
        <v>2485</v>
      </c>
      <c r="CT2293" s="1372" t="s">
        <v>2486</v>
      </c>
      <c r="CU2293" s="1372" t="s">
        <v>2487</v>
      </c>
      <c r="CV2293" s="1376" t="s">
        <v>6446</v>
      </c>
    </row>
    <row r="2294" spans="91:100">
      <c r="CM2294" s="1373"/>
      <c r="CN2294" s="1372" t="s">
        <v>6713</v>
      </c>
      <c r="CO2294" s="1372" t="s">
        <v>598</v>
      </c>
      <c r="CP2294" s="1372" t="s">
        <v>1906</v>
      </c>
      <c r="CQ2294" s="1372" t="s">
        <v>6714</v>
      </c>
      <c r="CR2294" s="1372" t="s">
        <v>6714</v>
      </c>
      <c r="CS2294" s="1372" t="s">
        <v>2485</v>
      </c>
      <c r="CT2294" s="1372" t="s">
        <v>2486</v>
      </c>
      <c r="CU2294" s="1372" t="s">
        <v>2487</v>
      </c>
      <c r="CV2294" s="1376" t="s">
        <v>6446</v>
      </c>
    </row>
    <row r="2295" spans="91:100">
      <c r="CM2295" s="1373"/>
      <c r="CN2295" s="1372" t="s">
        <v>6715</v>
      </c>
      <c r="CO2295" s="1372" t="s">
        <v>598</v>
      </c>
      <c r="CP2295" s="1372" t="s">
        <v>1906</v>
      </c>
      <c r="CQ2295" s="1372" t="s">
        <v>801</v>
      </c>
      <c r="CR2295" s="1372" t="s">
        <v>801</v>
      </c>
      <c r="CS2295" s="1372" t="s">
        <v>1908</v>
      </c>
      <c r="CT2295" s="1372" t="s">
        <v>6474</v>
      </c>
      <c r="CU2295" s="1372" t="s">
        <v>1910</v>
      </c>
      <c r="CV2295" s="1376" t="s">
        <v>1911</v>
      </c>
    </row>
    <row r="2296" spans="91:100">
      <c r="CM2296" s="1373"/>
      <c r="CN2296" s="1372" t="s">
        <v>6716</v>
      </c>
      <c r="CO2296" s="1372" t="s">
        <v>598</v>
      </c>
      <c r="CP2296" s="1372" t="s">
        <v>1906</v>
      </c>
      <c r="CQ2296" s="1372" t="s">
        <v>6717</v>
      </c>
      <c r="CR2296" s="1372" t="s">
        <v>6717</v>
      </c>
      <c r="CS2296" s="1372" t="s">
        <v>2485</v>
      </c>
      <c r="CT2296" s="1372" t="s">
        <v>2486</v>
      </c>
      <c r="CU2296" s="1372" t="s">
        <v>2487</v>
      </c>
      <c r="CV2296" s="1376" t="s">
        <v>6446</v>
      </c>
    </row>
    <row r="2297" spans="91:100">
      <c r="CM2297" s="1373"/>
      <c r="CN2297" s="1372" t="s">
        <v>6718</v>
      </c>
      <c r="CO2297" s="1372" t="s">
        <v>598</v>
      </c>
      <c r="CP2297" s="1372" t="s">
        <v>1906</v>
      </c>
      <c r="CQ2297" s="1372" t="s">
        <v>6719</v>
      </c>
      <c r="CR2297" s="1372" t="s">
        <v>6719</v>
      </c>
      <c r="CS2297" s="1372" t="s">
        <v>1980</v>
      </c>
      <c r="CT2297" s="1372" t="s">
        <v>1981</v>
      </c>
      <c r="CU2297" s="1372" t="s">
        <v>1910</v>
      </c>
      <c r="CV2297" s="1376" t="s">
        <v>1982</v>
      </c>
    </row>
    <row r="2298" spans="91:100">
      <c r="CM2298" s="1373"/>
      <c r="CN2298" s="1372" t="s">
        <v>6720</v>
      </c>
      <c r="CO2298" s="1372" t="s">
        <v>598</v>
      </c>
      <c r="CP2298" s="1372" t="s">
        <v>1906</v>
      </c>
      <c r="CQ2298" s="1372" t="s">
        <v>802</v>
      </c>
      <c r="CR2298" s="1372" t="s">
        <v>802</v>
      </c>
      <c r="CS2298" s="1372" t="s">
        <v>1980</v>
      </c>
      <c r="CT2298" s="1372" t="s">
        <v>1981</v>
      </c>
      <c r="CU2298" s="1372" t="s">
        <v>1910</v>
      </c>
      <c r="CV2298" s="1376" t="s">
        <v>1982</v>
      </c>
    </row>
    <row r="2299" spans="91:100">
      <c r="CM2299" s="1373"/>
      <c r="CN2299" s="1372" t="s">
        <v>6721</v>
      </c>
      <c r="CO2299" s="1372" t="s">
        <v>598</v>
      </c>
      <c r="CP2299" s="1372" t="s">
        <v>1906</v>
      </c>
      <c r="CQ2299" s="1372" t="s">
        <v>6722</v>
      </c>
      <c r="CR2299" s="1372" t="s">
        <v>6722</v>
      </c>
      <c r="CS2299" s="1372" t="s">
        <v>2485</v>
      </c>
      <c r="CT2299" s="1372" t="s">
        <v>2486</v>
      </c>
      <c r="CU2299" s="1372" t="s">
        <v>2487</v>
      </c>
      <c r="CV2299" s="1376" t="s">
        <v>6446</v>
      </c>
    </row>
    <row r="2300" spans="91:100">
      <c r="CM2300" s="1373"/>
      <c r="CN2300" s="1372" t="s">
        <v>6723</v>
      </c>
      <c r="CO2300" s="1372" t="s">
        <v>598</v>
      </c>
      <c r="CP2300" s="1372" t="s">
        <v>1906</v>
      </c>
      <c r="CQ2300" s="1372" t="s">
        <v>6724</v>
      </c>
      <c r="CR2300" s="1372" t="s">
        <v>6724</v>
      </c>
      <c r="CS2300" s="1372" t="s">
        <v>2485</v>
      </c>
      <c r="CT2300" s="1372" t="s">
        <v>2486</v>
      </c>
      <c r="CU2300" s="1372" t="s">
        <v>2487</v>
      </c>
      <c r="CV2300" s="1376" t="s">
        <v>6446</v>
      </c>
    </row>
    <row r="2301" spans="91:100">
      <c r="CM2301" s="1373"/>
      <c r="CN2301" s="1372" t="s">
        <v>6725</v>
      </c>
      <c r="CO2301" s="1372" t="s">
        <v>598</v>
      </c>
      <c r="CP2301" s="1372" t="s">
        <v>1906</v>
      </c>
      <c r="CQ2301" s="1372" t="s">
        <v>6726</v>
      </c>
      <c r="CR2301" s="1372" t="s">
        <v>6726</v>
      </c>
      <c r="CS2301" s="1372" t="s">
        <v>2485</v>
      </c>
      <c r="CT2301" s="1372" t="s">
        <v>2486</v>
      </c>
      <c r="CU2301" s="1372" t="s">
        <v>2487</v>
      </c>
      <c r="CV2301" s="1376" t="s">
        <v>6446</v>
      </c>
    </row>
    <row r="2302" spans="91:100">
      <c r="CM2302" s="1373"/>
      <c r="CN2302" s="1372" t="s">
        <v>6727</v>
      </c>
      <c r="CO2302" s="1372" t="s">
        <v>598</v>
      </c>
      <c r="CP2302" s="1372" t="s">
        <v>1906</v>
      </c>
      <c r="CQ2302" s="1372" t="s">
        <v>6728</v>
      </c>
      <c r="CR2302" s="1372" t="s">
        <v>6728</v>
      </c>
      <c r="CS2302" s="1372" t="s">
        <v>2485</v>
      </c>
      <c r="CT2302" s="1372" t="s">
        <v>2486</v>
      </c>
      <c r="CU2302" s="1372" t="s">
        <v>2487</v>
      </c>
      <c r="CV2302" s="1376" t="s">
        <v>6446</v>
      </c>
    </row>
    <row r="2303" spans="91:100">
      <c r="CM2303" s="1373"/>
      <c r="CN2303" s="1372" t="s">
        <v>6729</v>
      </c>
      <c r="CO2303" s="1372" t="s">
        <v>598</v>
      </c>
      <c r="CP2303" s="1372" t="s">
        <v>1906</v>
      </c>
      <c r="CQ2303" s="1372" t="s">
        <v>6730</v>
      </c>
      <c r="CR2303" s="1372" t="s">
        <v>6730</v>
      </c>
      <c r="CS2303" s="1372" t="s">
        <v>2485</v>
      </c>
      <c r="CT2303" s="1372" t="s">
        <v>2486</v>
      </c>
      <c r="CU2303" s="1372" t="s">
        <v>2487</v>
      </c>
      <c r="CV2303" s="1376" t="s">
        <v>6446</v>
      </c>
    </row>
    <row r="2304" spans="91:100">
      <c r="CM2304" s="1373"/>
      <c r="CN2304" s="1372" t="s">
        <v>6731</v>
      </c>
      <c r="CO2304" s="1372" t="s">
        <v>598</v>
      </c>
      <c r="CP2304" s="1372" t="s">
        <v>1906</v>
      </c>
      <c r="CQ2304" s="1372" t="s">
        <v>6040</v>
      </c>
      <c r="CR2304" s="1372" t="s">
        <v>6040</v>
      </c>
      <c r="CS2304" s="1372" t="s">
        <v>1908</v>
      </c>
      <c r="CT2304" s="1372" t="s">
        <v>6474</v>
      </c>
      <c r="CU2304" s="1372" t="s">
        <v>1910</v>
      </c>
      <c r="CV2304" s="1376" t="s">
        <v>1911</v>
      </c>
    </row>
    <row r="2305" spans="91:100">
      <c r="CM2305" s="1373"/>
      <c r="CN2305" s="1372" t="s">
        <v>6732</v>
      </c>
      <c r="CO2305" s="1372" t="s">
        <v>598</v>
      </c>
      <c r="CP2305" s="1372" t="s">
        <v>1906</v>
      </c>
      <c r="CQ2305" s="1372" t="s">
        <v>6042</v>
      </c>
      <c r="CR2305" s="1372" t="s">
        <v>6042</v>
      </c>
      <c r="CS2305" s="1372" t="s">
        <v>1908</v>
      </c>
      <c r="CT2305" s="1372" t="s">
        <v>6474</v>
      </c>
      <c r="CU2305" s="1372" t="s">
        <v>1910</v>
      </c>
      <c r="CV2305" s="1376" t="s">
        <v>1911</v>
      </c>
    </row>
    <row r="2306" spans="91:100">
      <c r="CM2306" s="1373"/>
      <c r="CN2306" s="1372" t="s">
        <v>6733</v>
      </c>
      <c r="CO2306" s="1372" t="s">
        <v>598</v>
      </c>
      <c r="CP2306" s="1372" t="s">
        <v>1906</v>
      </c>
      <c r="CQ2306" s="1372" t="s">
        <v>803</v>
      </c>
      <c r="CR2306" s="1372" t="s">
        <v>803</v>
      </c>
      <c r="CS2306" s="1372" t="s">
        <v>1908</v>
      </c>
      <c r="CT2306" s="1372" t="s">
        <v>6474</v>
      </c>
      <c r="CU2306" s="1372" t="s">
        <v>1910</v>
      </c>
      <c r="CV2306" s="1376" t="s">
        <v>1911</v>
      </c>
    </row>
    <row r="2307" spans="91:100">
      <c r="CM2307" s="1373"/>
      <c r="CN2307" s="1372" t="s">
        <v>6734</v>
      </c>
      <c r="CO2307" s="1372" t="s">
        <v>598</v>
      </c>
      <c r="CP2307" s="1372" t="s">
        <v>1906</v>
      </c>
      <c r="CQ2307" s="1372" t="s">
        <v>6735</v>
      </c>
      <c r="CR2307" s="1372" t="s">
        <v>6735</v>
      </c>
      <c r="CS2307" s="1372" t="s">
        <v>2485</v>
      </c>
      <c r="CT2307" s="1372" t="s">
        <v>2486</v>
      </c>
      <c r="CU2307" s="1372" t="s">
        <v>2487</v>
      </c>
      <c r="CV2307" s="1376" t="s">
        <v>6446</v>
      </c>
    </row>
    <row r="2308" spans="91:100">
      <c r="CM2308" s="1373"/>
      <c r="CN2308" s="1372" t="s">
        <v>6736</v>
      </c>
      <c r="CO2308" s="1372" t="s">
        <v>598</v>
      </c>
      <c r="CP2308" s="1372" t="s">
        <v>1906</v>
      </c>
      <c r="CQ2308" s="1372" t="s">
        <v>6737</v>
      </c>
      <c r="CR2308" s="1372" t="s">
        <v>6737</v>
      </c>
      <c r="CS2308" s="1372" t="s">
        <v>2485</v>
      </c>
      <c r="CT2308" s="1372" t="s">
        <v>2486</v>
      </c>
      <c r="CU2308" s="1372" t="s">
        <v>2487</v>
      </c>
      <c r="CV2308" s="1376" t="s">
        <v>6446</v>
      </c>
    </row>
    <row r="2309" spans="91:100">
      <c r="CM2309" s="1373"/>
      <c r="CN2309" s="1372" t="s">
        <v>6738</v>
      </c>
      <c r="CO2309" s="1372" t="s">
        <v>598</v>
      </c>
      <c r="CP2309" s="1372" t="s">
        <v>1906</v>
      </c>
      <c r="CQ2309" s="1372" t="s">
        <v>6739</v>
      </c>
      <c r="CR2309" s="1372" t="s">
        <v>6739</v>
      </c>
      <c r="CS2309" s="1372" t="s">
        <v>2485</v>
      </c>
      <c r="CT2309" s="1372" t="s">
        <v>2486</v>
      </c>
      <c r="CU2309" s="1372" t="s">
        <v>2487</v>
      </c>
      <c r="CV2309" s="1376" t="s">
        <v>6446</v>
      </c>
    </row>
    <row r="2310" spans="91:100">
      <c r="CM2310" s="1373"/>
      <c r="CN2310" s="1372" t="s">
        <v>6740</v>
      </c>
      <c r="CO2310" s="1372" t="s">
        <v>598</v>
      </c>
      <c r="CP2310" s="1372" t="s">
        <v>1906</v>
      </c>
      <c r="CQ2310" s="1372" t="s">
        <v>6741</v>
      </c>
      <c r="CR2310" s="1372" t="s">
        <v>6741</v>
      </c>
      <c r="CS2310" s="1372" t="s">
        <v>2485</v>
      </c>
      <c r="CT2310" s="1372" t="s">
        <v>2486</v>
      </c>
      <c r="CU2310" s="1372" t="s">
        <v>2487</v>
      </c>
      <c r="CV2310" s="1376" t="s">
        <v>6446</v>
      </c>
    </row>
    <row r="2311" spans="91:100">
      <c r="CM2311" s="1373"/>
      <c r="CN2311" s="1372" t="s">
        <v>6742</v>
      </c>
      <c r="CO2311" s="1372" t="s">
        <v>598</v>
      </c>
      <c r="CP2311" s="1372" t="s">
        <v>1906</v>
      </c>
      <c r="CQ2311" s="1372" t="s">
        <v>6743</v>
      </c>
      <c r="CR2311" s="1372" t="s">
        <v>6743</v>
      </c>
      <c r="CS2311" s="1372" t="s">
        <v>2485</v>
      </c>
      <c r="CT2311" s="1372" t="s">
        <v>2486</v>
      </c>
      <c r="CU2311" s="1372" t="s">
        <v>2487</v>
      </c>
      <c r="CV2311" s="1376" t="s">
        <v>6446</v>
      </c>
    </row>
    <row r="2312" spans="91:100">
      <c r="CM2312" s="1373"/>
      <c r="CN2312" s="1372" t="s">
        <v>6744</v>
      </c>
      <c r="CO2312" s="1372" t="s">
        <v>598</v>
      </c>
      <c r="CP2312" s="1372" t="s">
        <v>1906</v>
      </c>
      <c r="CQ2312" s="1372" t="s">
        <v>6745</v>
      </c>
      <c r="CR2312" s="1372" t="s">
        <v>6745</v>
      </c>
      <c r="CS2312" s="1372" t="s">
        <v>1908</v>
      </c>
      <c r="CT2312" s="1372" t="s">
        <v>6474</v>
      </c>
      <c r="CU2312" s="1372" t="s">
        <v>1910</v>
      </c>
      <c r="CV2312" s="1376" t="s">
        <v>1911</v>
      </c>
    </row>
    <row r="2313" spans="91:100">
      <c r="CM2313" s="1373"/>
      <c r="CN2313" s="1372" t="s">
        <v>6746</v>
      </c>
      <c r="CO2313" s="1372" t="s">
        <v>598</v>
      </c>
      <c r="CP2313" s="1372" t="s">
        <v>1906</v>
      </c>
      <c r="CQ2313" s="1372" t="s">
        <v>6747</v>
      </c>
      <c r="CR2313" s="1372" t="s">
        <v>6747</v>
      </c>
      <c r="CS2313" s="1372" t="s">
        <v>2485</v>
      </c>
      <c r="CT2313" s="1372" t="s">
        <v>2486</v>
      </c>
      <c r="CU2313" s="1372" t="s">
        <v>2487</v>
      </c>
      <c r="CV2313" s="1376" t="s">
        <v>6446</v>
      </c>
    </row>
    <row r="2314" spans="91:100">
      <c r="CM2314" s="1373"/>
      <c r="CN2314" s="1372" t="s">
        <v>6748</v>
      </c>
      <c r="CO2314" s="1372" t="s">
        <v>598</v>
      </c>
      <c r="CP2314" s="1372" t="s">
        <v>1906</v>
      </c>
      <c r="CQ2314" s="1372" t="s">
        <v>6749</v>
      </c>
      <c r="CR2314" s="1372" t="s">
        <v>6749</v>
      </c>
      <c r="CS2314" s="1372" t="s">
        <v>2485</v>
      </c>
      <c r="CT2314" s="1372" t="s">
        <v>2486</v>
      </c>
      <c r="CU2314" s="1372" t="s">
        <v>2487</v>
      </c>
      <c r="CV2314" s="1376" t="s">
        <v>6446</v>
      </c>
    </row>
    <row r="2315" spans="91:100">
      <c r="CM2315" s="1373"/>
      <c r="CN2315" s="1372" t="s">
        <v>6750</v>
      </c>
      <c r="CO2315" s="1372" t="s">
        <v>598</v>
      </c>
      <c r="CP2315" s="1372" t="s">
        <v>1906</v>
      </c>
      <c r="CQ2315" s="1372" t="s">
        <v>804</v>
      </c>
      <c r="CR2315" s="1372" t="s">
        <v>804</v>
      </c>
      <c r="CS2315" s="1372" t="s">
        <v>1980</v>
      </c>
      <c r="CT2315" s="1372" t="s">
        <v>1981</v>
      </c>
      <c r="CU2315" s="1372" t="s">
        <v>1910</v>
      </c>
      <c r="CV2315" s="1376" t="s">
        <v>1982</v>
      </c>
    </row>
    <row r="2316" spans="91:100">
      <c r="CM2316" s="1373"/>
      <c r="CN2316" s="1372" t="s">
        <v>6751</v>
      </c>
      <c r="CO2316" s="1372" t="s">
        <v>598</v>
      </c>
      <c r="CP2316" s="1372" t="s">
        <v>1906</v>
      </c>
      <c r="CQ2316" s="1372" t="s">
        <v>805</v>
      </c>
      <c r="CR2316" s="1372" t="s">
        <v>805</v>
      </c>
      <c r="CS2316" s="1372" t="s">
        <v>1980</v>
      </c>
      <c r="CT2316" s="1372" t="s">
        <v>1981</v>
      </c>
      <c r="CU2316" s="1372" t="s">
        <v>1910</v>
      </c>
      <c r="CV2316" s="1376" t="s">
        <v>1982</v>
      </c>
    </row>
    <row r="2317" spans="91:100">
      <c r="CM2317" s="1373"/>
      <c r="CN2317" s="1372" t="s">
        <v>6752</v>
      </c>
      <c r="CO2317" s="1372" t="s">
        <v>598</v>
      </c>
      <c r="CP2317" s="1372" t="s">
        <v>1906</v>
      </c>
      <c r="CQ2317" s="1372" t="s">
        <v>806</v>
      </c>
      <c r="CR2317" s="1372" t="s">
        <v>806</v>
      </c>
      <c r="CS2317" s="1372" t="s">
        <v>2485</v>
      </c>
      <c r="CT2317" s="1372" t="s">
        <v>2486</v>
      </c>
      <c r="CU2317" s="1372" t="s">
        <v>2487</v>
      </c>
      <c r="CV2317" s="1376" t="s">
        <v>6446</v>
      </c>
    </row>
    <row r="2318" spans="91:100">
      <c r="CM2318" s="1373"/>
      <c r="CN2318" s="1372" t="s">
        <v>6753</v>
      </c>
      <c r="CO2318" s="1372" t="s">
        <v>598</v>
      </c>
      <c r="CP2318" s="1372" t="s">
        <v>1906</v>
      </c>
      <c r="CQ2318" s="1372" t="s">
        <v>6754</v>
      </c>
      <c r="CR2318" s="1372" t="s">
        <v>6754</v>
      </c>
      <c r="CS2318" s="1372" t="s">
        <v>2485</v>
      </c>
      <c r="CT2318" s="1372" t="s">
        <v>2486</v>
      </c>
      <c r="CU2318" s="1372" t="s">
        <v>2487</v>
      </c>
      <c r="CV2318" s="1376" t="s">
        <v>6446</v>
      </c>
    </row>
    <row r="2319" spans="91:100">
      <c r="CM2319" s="1373"/>
      <c r="CN2319" s="1372" t="s">
        <v>6755</v>
      </c>
      <c r="CO2319" s="1372" t="s">
        <v>598</v>
      </c>
      <c r="CP2319" s="1372" t="s">
        <v>1906</v>
      </c>
      <c r="CQ2319" s="1372" t="s">
        <v>6756</v>
      </c>
      <c r="CR2319" s="1372" t="s">
        <v>6756</v>
      </c>
      <c r="CS2319" s="1372" t="s">
        <v>2485</v>
      </c>
      <c r="CT2319" s="1372" t="s">
        <v>2486</v>
      </c>
      <c r="CU2319" s="1372" t="s">
        <v>2487</v>
      </c>
      <c r="CV2319" s="1376" t="s">
        <v>6446</v>
      </c>
    </row>
    <row r="2320" spans="91:100">
      <c r="CM2320" s="1373"/>
      <c r="CN2320" s="1372" t="s">
        <v>6757</v>
      </c>
      <c r="CO2320" s="1372" t="s">
        <v>598</v>
      </c>
      <c r="CP2320" s="1372" t="s">
        <v>1906</v>
      </c>
      <c r="CQ2320" s="1372" t="s">
        <v>6758</v>
      </c>
      <c r="CR2320" s="1372" t="s">
        <v>6758</v>
      </c>
      <c r="CS2320" s="1372" t="s">
        <v>2485</v>
      </c>
      <c r="CT2320" s="1372" t="s">
        <v>2486</v>
      </c>
      <c r="CU2320" s="1372" t="s">
        <v>2487</v>
      </c>
      <c r="CV2320" s="1376" t="s">
        <v>6446</v>
      </c>
    </row>
    <row r="2321" spans="91:100">
      <c r="CM2321" s="1373"/>
      <c r="CN2321" s="1372" t="s">
        <v>6759</v>
      </c>
      <c r="CO2321" s="1372" t="s">
        <v>598</v>
      </c>
      <c r="CP2321" s="1372" t="s">
        <v>1906</v>
      </c>
      <c r="CQ2321" s="1372" t="s">
        <v>6760</v>
      </c>
      <c r="CR2321" s="1372" t="s">
        <v>6760</v>
      </c>
      <c r="CS2321" s="1372" t="s">
        <v>2485</v>
      </c>
      <c r="CT2321" s="1372" t="s">
        <v>2486</v>
      </c>
      <c r="CU2321" s="1372" t="s">
        <v>2487</v>
      </c>
      <c r="CV2321" s="1376" t="s">
        <v>6446</v>
      </c>
    </row>
    <row r="2322" spans="91:100">
      <c r="CM2322" s="1373"/>
      <c r="CN2322" s="1372" t="s">
        <v>6761</v>
      </c>
      <c r="CO2322" s="1372" t="s">
        <v>598</v>
      </c>
      <c r="CP2322" s="1372" t="s">
        <v>1906</v>
      </c>
      <c r="CQ2322" s="1372" t="s">
        <v>6762</v>
      </c>
      <c r="CR2322" s="1372" t="s">
        <v>6762</v>
      </c>
      <c r="CS2322" s="1372" t="s">
        <v>2485</v>
      </c>
      <c r="CT2322" s="1372" t="s">
        <v>2486</v>
      </c>
      <c r="CU2322" s="1372" t="s">
        <v>2487</v>
      </c>
      <c r="CV2322" s="1376" t="s">
        <v>6446</v>
      </c>
    </row>
    <row r="2323" spans="91:100">
      <c r="CM2323" s="1373"/>
      <c r="CN2323" s="1372" t="s">
        <v>6763</v>
      </c>
      <c r="CO2323" s="1372" t="s">
        <v>598</v>
      </c>
      <c r="CP2323" s="1372" t="s">
        <v>1906</v>
      </c>
      <c r="CQ2323" s="1372" t="s">
        <v>6764</v>
      </c>
      <c r="CR2323" s="1372" t="s">
        <v>6764</v>
      </c>
      <c r="CS2323" s="1372" t="s">
        <v>2485</v>
      </c>
      <c r="CT2323" s="1372" t="s">
        <v>2486</v>
      </c>
      <c r="CU2323" s="1372" t="s">
        <v>2487</v>
      </c>
      <c r="CV2323" s="1376" t="s">
        <v>6446</v>
      </c>
    </row>
    <row r="2324" spans="91:100">
      <c r="CM2324" s="1373"/>
      <c r="CN2324" s="1372" t="s">
        <v>6765</v>
      </c>
      <c r="CO2324" s="1372" t="s">
        <v>598</v>
      </c>
      <c r="CP2324" s="1372" t="s">
        <v>1906</v>
      </c>
      <c r="CQ2324" s="1372" t="s">
        <v>6766</v>
      </c>
      <c r="CR2324" s="1372" t="s">
        <v>6766</v>
      </c>
      <c r="CS2324" s="1372" t="s">
        <v>2485</v>
      </c>
      <c r="CT2324" s="1372" t="s">
        <v>2486</v>
      </c>
      <c r="CU2324" s="1372" t="s">
        <v>2487</v>
      </c>
      <c r="CV2324" s="1376" t="s">
        <v>6446</v>
      </c>
    </row>
    <row r="2325" spans="91:100">
      <c r="CM2325" s="1373"/>
      <c r="CN2325" s="1372" t="s">
        <v>6767</v>
      </c>
      <c r="CO2325" s="1372" t="s">
        <v>598</v>
      </c>
      <c r="CP2325" s="1372" t="s">
        <v>1906</v>
      </c>
      <c r="CQ2325" s="1372" t="s">
        <v>6768</v>
      </c>
      <c r="CR2325" s="1372" t="s">
        <v>6768</v>
      </c>
      <c r="CS2325" s="1372" t="s">
        <v>2485</v>
      </c>
      <c r="CT2325" s="1372" t="s">
        <v>2486</v>
      </c>
      <c r="CU2325" s="1372" t="s">
        <v>2487</v>
      </c>
      <c r="CV2325" s="1376" t="s">
        <v>6446</v>
      </c>
    </row>
    <row r="2326" spans="91:100">
      <c r="CM2326" s="1373"/>
      <c r="CN2326" s="1372" t="s">
        <v>6769</v>
      </c>
      <c r="CO2326" s="1372" t="s">
        <v>598</v>
      </c>
      <c r="CP2326" s="1372" t="s">
        <v>1906</v>
      </c>
      <c r="CQ2326" s="1372" t="s">
        <v>807</v>
      </c>
      <c r="CR2326" s="1372" t="s">
        <v>807</v>
      </c>
      <c r="CS2326" s="1372" t="s">
        <v>1908</v>
      </c>
      <c r="CT2326" s="1372" t="s">
        <v>6474</v>
      </c>
      <c r="CU2326" s="1372" t="s">
        <v>1910</v>
      </c>
      <c r="CV2326" s="1376" t="s">
        <v>1911</v>
      </c>
    </row>
    <row r="2327" spans="91:100">
      <c r="CM2327" s="1373"/>
      <c r="CN2327" s="1372" t="s">
        <v>6770</v>
      </c>
      <c r="CO2327" s="1372" t="s">
        <v>598</v>
      </c>
      <c r="CP2327" s="1372" t="s">
        <v>1906</v>
      </c>
      <c r="CQ2327" s="1372" t="s">
        <v>6771</v>
      </c>
      <c r="CR2327" s="1372" t="s">
        <v>6771</v>
      </c>
      <c r="CS2327" s="1372" t="s">
        <v>2485</v>
      </c>
      <c r="CT2327" s="1372" t="s">
        <v>2486</v>
      </c>
      <c r="CU2327" s="1372" t="s">
        <v>2487</v>
      </c>
      <c r="CV2327" s="1376" t="s">
        <v>6446</v>
      </c>
    </row>
    <row r="2328" spans="91:100">
      <c r="CM2328" s="1373"/>
      <c r="CN2328" s="1372" t="s">
        <v>6772</v>
      </c>
      <c r="CO2328" s="1372" t="s">
        <v>598</v>
      </c>
      <c r="CP2328" s="1372" t="s">
        <v>1906</v>
      </c>
      <c r="CQ2328" s="1372" t="s">
        <v>6773</v>
      </c>
      <c r="CR2328" s="1372" t="s">
        <v>6773</v>
      </c>
      <c r="CS2328" s="1372" t="s">
        <v>2485</v>
      </c>
      <c r="CT2328" s="1372" t="s">
        <v>2486</v>
      </c>
      <c r="CU2328" s="1372" t="s">
        <v>2487</v>
      </c>
      <c r="CV2328" s="1376" t="s">
        <v>6446</v>
      </c>
    </row>
    <row r="2329" spans="91:100">
      <c r="CM2329" s="1373"/>
      <c r="CN2329" s="1372" t="s">
        <v>6774</v>
      </c>
      <c r="CO2329" s="1372" t="s">
        <v>598</v>
      </c>
      <c r="CP2329" s="1372" t="s">
        <v>1906</v>
      </c>
      <c r="CQ2329" s="1372" t="s">
        <v>6775</v>
      </c>
      <c r="CR2329" s="1372" t="s">
        <v>6775</v>
      </c>
      <c r="CS2329" s="1372" t="s">
        <v>2485</v>
      </c>
      <c r="CT2329" s="1372" t="s">
        <v>2486</v>
      </c>
      <c r="CU2329" s="1372" t="s">
        <v>2487</v>
      </c>
      <c r="CV2329" s="1376" t="s">
        <v>6446</v>
      </c>
    </row>
    <row r="2330" spans="91:100">
      <c r="CM2330" s="1373"/>
      <c r="CN2330" s="1372" t="s">
        <v>6776</v>
      </c>
      <c r="CO2330" s="1372" t="s">
        <v>598</v>
      </c>
      <c r="CP2330" s="1372" t="s">
        <v>1906</v>
      </c>
      <c r="CQ2330" s="1372" t="s">
        <v>6777</v>
      </c>
      <c r="CR2330" s="1372" t="s">
        <v>6777</v>
      </c>
      <c r="CS2330" s="1372" t="s">
        <v>2485</v>
      </c>
      <c r="CT2330" s="1372" t="s">
        <v>2486</v>
      </c>
      <c r="CU2330" s="1372" t="s">
        <v>2487</v>
      </c>
      <c r="CV2330" s="1376" t="s">
        <v>6446</v>
      </c>
    </row>
    <row r="2331" spans="91:100">
      <c r="CM2331" s="1373"/>
      <c r="CN2331" s="1372" t="s">
        <v>6778</v>
      </c>
      <c r="CO2331" s="1372" t="s">
        <v>598</v>
      </c>
      <c r="CP2331" s="1372" t="s">
        <v>1906</v>
      </c>
      <c r="CQ2331" s="1372" t="s">
        <v>808</v>
      </c>
      <c r="CR2331" s="1372" t="s">
        <v>6779</v>
      </c>
      <c r="CS2331" s="1372" t="s">
        <v>1908</v>
      </c>
      <c r="CT2331" s="1372" t="s">
        <v>6474</v>
      </c>
      <c r="CU2331" s="1372" t="s">
        <v>1910</v>
      </c>
      <c r="CV2331" s="1376" t="s">
        <v>1911</v>
      </c>
    </row>
    <row r="2332" spans="91:100">
      <c r="CM2332" s="1373"/>
      <c r="CN2332" s="1372" t="s">
        <v>6780</v>
      </c>
      <c r="CO2332" s="1372" t="s">
        <v>598</v>
      </c>
      <c r="CP2332" s="1372" t="s">
        <v>1906</v>
      </c>
      <c r="CQ2332" s="1372" t="s">
        <v>6781</v>
      </c>
      <c r="CR2332" s="1372" t="s">
        <v>6782</v>
      </c>
      <c r="CS2332" s="1372" t="s">
        <v>1908</v>
      </c>
      <c r="CT2332" s="1372" t="s">
        <v>6474</v>
      </c>
      <c r="CU2332" s="1372" t="s">
        <v>1910</v>
      </c>
      <c r="CV2332" s="1376" t="s">
        <v>1911</v>
      </c>
    </row>
    <row r="2333" spans="91:100">
      <c r="CM2333" s="1373"/>
      <c r="CN2333" s="1372" t="s">
        <v>6783</v>
      </c>
      <c r="CO2333" s="1372" t="s">
        <v>598</v>
      </c>
      <c r="CP2333" s="1372" t="s">
        <v>1906</v>
      </c>
      <c r="CQ2333" s="1372" t="s">
        <v>6784</v>
      </c>
      <c r="CR2333" s="1372" t="s">
        <v>6784</v>
      </c>
      <c r="CS2333" s="1372" t="s">
        <v>2485</v>
      </c>
      <c r="CT2333" s="1372" t="s">
        <v>2486</v>
      </c>
      <c r="CU2333" s="1372" t="s">
        <v>2487</v>
      </c>
      <c r="CV2333" s="1376" t="s">
        <v>6446</v>
      </c>
    </row>
    <row r="2334" spans="91:100">
      <c r="CM2334" s="1373"/>
      <c r="CN2334" s="1372" t="s">
        <v>6785</v>
      </c>
      <c r="CO2334" s="1372" t="s">
        <v>598</v>
      </c>
      <c r="CP2334" s="1372" t="s">
        <v>1906</v>
      </c>
      <c r="CQ2334" s="1372" t="s">
        <v>6786</v>
      </c>
      <c r="CR2334" s="1372" t="s">
        <v>6786</v>
      </c>
      <c r="CS2334" s="1372" t="s">
        <v>2485</v>
      </c>
      <c r="CT2334" s="1372" t="s">
        <v>2486</v>
      </c>
      <c r="CU2334" s="1372" t="s">
        <v>2487</v>
      </c>
      <c r="CV2334" s="1376" t="s">
        <v>6446</v>
      </c>
    </row>
    <row r="2335" spans="91:100">
      <c r="CM2335" s="1373"/>
      <c r="CN2335" s="1372" t="s">
        <v>6787</v>
      </c>
      <c r="CO2335" s="1372" t="s">
        <v>598</v>
      </c>
      <c r="CP2335" s="1372" t="s">
        <v>1906</v>
      </c>
      <c r="CQ2335" s="1372" t="s">
        <v>840</v>
      </c>
      <c r="CR2335" s="1372" t="s">
        <v>840</v>
      </c>
      <c r="CS2335" s="1372" t="s">
        <v>2485</v>
      </c>
      <c r="CT2335" s="1372" t="s">
        <v>2486</v>
      </c>
      <c r="CU2335" s="1372" t="s">
        <v>2487</v>
      </c>
      <c r="CV2335" s="1376" t="s">
        <v>6446</v>
      </c>
    </row>
    <row r="2336" spans="91:100">
      <c r="CM2336" s="1373"/>
      <c r="CN2336" s="1372" t="s">
        <v>6788</v>
      </c>
      <c r="CO2336" s="1372" t="s">
        <v>598</v>
      </c>
      <c r="CP2336" s="1372" t="s">
        <v>1906</v>
      </c>
      <c r="CQ2336" s="1372" t="s">
        <v>6789</v>
      </c>
      <c r="CR2336" s="1372" t="s">
        <v>6789</v>
      </c>
      <c r="CS2336" s="1372" t="s">
        <v>1908</v>
      </c>
      <c r="CT2336" s="1372" t="s">
        <v>6474</v>
      </c>
      <c r="CU2336" s="1372" t="s">
        <v>1910</v>
      </c>
      <c r="CV2336" s="1376" t="s">
        <v>1911</v>
      </c>
    </row>
    <row r="2337" spans="91:100">
      <c r="CM2337" s="1373"/>
      <c r="CN2337" s="1372" t="s">
        <v>6790</v>
      </c>
      <c r="CO2337" s="1372" t="s">
        <v>598</v>
      </c>
      <c r="CP2337" s="1372" t="s">
        <v>1906</v>
      </c>
      <c r="CQ2337" s="1372" t="s">
        <v>6791</v>
      </c>
      <c r="CR2337" s="1372" t="s">
        <v>6791</v>
      </c>
      <c r="CS2337" s="1372" t="s">
        <v>2485</v>
      </c>
      <c r="CT2337" s="1372" t="s">
        <v>2486</v>
      </c>
      <c r="CU2337" s="1372" t="s">
        <v>2487</v>
      </c>
      <c r="CV2337" s="1376" t="s">
        <v>6446</v>
      </c>
    </row>
    <row r="2338" spans="91:100">
      <c r="CM2338" s="1373"/>
      <c r="CN2338" s="1372" t="s">
        <v>6792</v>
      </c>
      <c r="CO2338" s="1372" t="s">
        <v>598</v>
      </c>
      <c r="CP2338" s="1372" t="s">
        <v>1906</v>
      </c>
      <c r="CQ2338" s="1372" t="s">
        <v>6793</v>
      </c>
      <c r="CR2338" s="1372" t="s">
        <v>6793</v>
      </c>
      <c r="CS2338" s="1372" t="s">
        <v>2485</v>
      </c>
      <c r="CT2338" s="1372" t="s">
        <v>2486</v>
      </c>
      <c r="CU2338" s="1372" t="s">
        <v>2487</v>
      </c>
      <c r="CV2338" s="1376" t="s">
        <v>6446</v>
      </c>
    </row>
    <row r="2339" spans="91:100">
      <c r="CM2339" s="1373"/>
      <c r="CN2339" s="1372" t="s">
        <v>6794</v>
      </c>
      <c r="CO2339" s="1372" t="s">
        <v>598</v>
      </c>
      <c r="CP2339" s="1372" t="s">
        <v>1906</v>
      </c>
      <c r="CQ2339" s="1372" t="s">
        <v>809</v>
      </c>
      <c r="CR2339" s="1372" t="s">
        <v>809</v>
      </c>
      <c r="CS2339" s="1372" t="s">
        <v>2485</v>
      </c>
      <c r="CT2339" s="1372" t="s">
        <v>2486</v>
      </c>
      <c r="CU2339" s="1372" t="s">
        <v>2487</v>
      </c>
      <c r="CV2339" s="1376" t="s">
        <v>6446</v>
      </c>
    </row>
    <row r="2340" spans="91:100">
      <c r="CM2340" s="1373"/>
      <c r="CN2340" s="1372" t="s">
        <v>6795</v>
      </c>
      <c r="CO2340" s="1372" t="s">
        <v>598</v>
      </c>
      <c r="CP2340" s="1372" t="s">
        <v>1906</v>
      </c>
      <c r="CQ2340" s="1372" t="s">
        <v>6796</v>
      </c>
      <c r="CR2340" s="1372" t="s">
        <v>6796</v>
      </c>
      <c r="CS2340" s="1372" t="s">
        <v>2485</v>
      </c>
      <c r="CT2340" s="1372" t="s">
        <v>2486</v>
      </c>
      <c r="CU2340" s="1372" t="s">
        <v>2487</v>
      </c>
      <c r="CV2340" s="1376" t="s">
        <v>6446</v>
      </c>
    </row>
    <row r="2341" spans="91:100">
      <c r="CM2341" s="1373"/>
      <c r="CN2341" s="1372" t="s">
        <v>6797</v>
      </c>
      <c r="CO2341" s="1372" t="s">
        <v>598</v>
      </c>
      <c r="CP2341" s="1372" t="s">
        <v>1906</v>
      </c>
      <c r="CQ2341" s="1372" t="s">
        <v>6798</v>
      </c>
      <c r="CR2341" s="1372" t="s">
        <v>6798</v>
      </c>
      <c r="CS2341" s="1372" t="s">
        <v>2485</v>
      </c>
      <c r="CT2341" s="1372" t="s">
        <v>2486</v>
      </c>
      <c r="CU2341" s="1372" t="s">
        <v>2487</v>
      </c>
      <c r="CV2341" s="1376" t="s">
        <v>6446</v>
      </c>
    </row>
    <row r="2342" spans="91:100">
      <c r="CM2342" s="1373"/>
      <c r="CN2342" s="1372" t="s">
        <v>6799</v>
      </c>
      <c r="CO2342" s="1372" t="s">
        <v>598</v>
      </c>
      <c r="CP2342" s="1372" t="s">
        <v>1906</v>
      </c>
      <c r="CQ2342" s="1372" t="s">
        <v>6800</v>
      </c>
      <c r="CR2342" s="1372" t="s">
        <v>6800</v>
      </c>
      <c r="CS2342" s="1372" t="s">
        <v>2485</v>
      </c>
      <c r="CT2342" s="1372" t="s">
        <v>2486</v>
      </c>
      <c r="CU2342" s="1372" t="s">
        <v>2487</v>
      </c>
      <c r="CV2342" s="1376" t="s">
        <v>6446</v>
      </c>
    </row>
    <row r="2343" spans="91:100">
      <c r="CM2343" s="1373"/>
      <c r="CN2343" s="1372" t="s">
        <v>6801</v>
      </c>
      <c r="CO2343" s="1372" t="s">
        <v>598</v>
      </c>
      <c r="CP2343" s="1372" t="s">
        <v>1906</v>
      </c>
      <c r="CQ2343" s="1372" t="s">
        <v>6802</v>
      </c>
      <c r="CR2343" s="1372" t="s">
        <v>6802</v>
      </c>
      <c r="CS2343" s="1372" t="s">
        <v>2485</v>
      </c>
      <c r="CT2343" s="1372" t="s">
        <v>2486</v>
      </c>
      <c r="CU2343" s="1372" t="s">
        <v>2487</v>
      </c>
      <c r="CV2343" s="1376" t="s">
        <v>6446</v>
      </c>
    </row>
    <row r="2344" spans="91:100">
      <c r="CM2344" s="1373"/>
      <c r="CN2344" s="1372" t="s">
        <v>6803</v>
      </c>
      <c r="CO2344" s="1372" t="s">
        <v>598</v>
      </c>
      <c r="CP2344" s="1372" t="s">
        <v>1906</v>
      </c>
      <c r="CQ2344" s="1372" t="s">
        <v>6804</v>
      </c>
      <c r="CR2344" s="1372" t="s">
        <v>6804</v>
      </c>
      <c r="CS2344" s="1372" t="s">
        <v>2485</v>
      </c>
      <c r="CT2344" s="1372" t="s">
        <v>2486</v>
      </c>
      <c r="CU2344" s="1372" t="s">
        <v>2487</v>
      </c>
      <c r="CV2344" s="1376" t="s">
        <v>6446</v>
      </c>
    </row>
    <row r="2345" spans="91:100">
      <c r="CM2345" s="1373"/>
      <c r="CN2345" s="1372" t="s">
        <v>6805</v>
      </c>
      <c r="CO2345" s="1372" t="s">
        <v>598</v>
      </c>
      <c r="CP2345" s="1372" t="s">
        <v>1906</v>
      </c>
      <c r="CQ2345" s="1372" t="s">
        <v>6806</v>
      </c>
      <c r="CR2345" s="1372" t="s">
        <v>6806</v>
      </c>
      <c r="CS2345" s="1372" t="s">
        <v>1908</v>
      </c>
      <c r="CT2345" s="1372" t="s">
        <v>6474</v>
      </c>
      <c r="CU2345" s="1372" t="s">
        <v>1910</v>
      </c>
      <c r="CV2345" s="1376" t="s">
        <v>1911</v>
      </c>
    </row>
    <row r="2346" spans="91:100">
      <c r="CM2346" s="1373"/>
      <c r="CN2346" s="1372" t="s">
        <v>6807</v>
      </c>
      <c r="CO2346" s="1372" t="s">
        <v>598</v>
      </c>
      <c r="CP2346" s="1372" t="s">
        <v>1906</v>
      </c>
      <c r="CQ2346" s="1372" t="s">
        <v>6808</v>
      </c>
      <c r="CR2346" s="1372" t="s">
        <v>6808</v>
      </c>
      <c r="CS2346" s="1372" t="s">
        <v>2485</v>
      </c>
      <c r="CT2346" s="1372" t="s">
        <v>2486</v>
      </c>
      <c r="CU2346" s="1372" t="s">
        <v>2487</v>
      </c>
      <c r="CV2346" s="1376" t="s">
        <v>6446</v>
      </c>
    </row>
    <row r="2347" spans="91:100">
      <c r="CM2347" s="1373"/>
      <c r="CN2347" s="1372" t="s">
        <v>6809</v>
      </c>
      <c r="CO2347" s="1372" t="s">
        <v>598</v>
      </c>
      <c r="CP2347" s="1372" t="s">
        <v>1906</v>
      </c>
      <c r="CQ2347" s="1372" t="s">
        <v>6810</v>
      </c>
      <c r="CR2347" s="1372" t="s">
        <v>6810</v>
      </c>
      <c r="CS2347" s="1372" t="s">
        <v>2485</v>
      </c>
      <c r="CT2347" s="1372" t="s">
        <v>2486</v>
      </c>
      <c r="CU2347" s="1372" t="s">
        <v>2487</v>
      </c>
      <c r="CV2347" s="1376" t="s">
        <v>6446</v>
      </c>
    </row>
    <row r="2348" spans="91:100">
      <c r="CM2348" s="1373"/>
      <c r="CN2348" s="1372" t="s">
        <v>6811</v>
      </c>
      <c r="CO2348" s="1372" t="s">
        <v>598</v>
      </c>
      <c r="CP2348" s="1372" t="s">
        <v>1906</v>
      </c>
      <c r="CQ2348" s="1372" t="s">
        <v>6812</v>
      </c>
      <c r="CR2348" s="1372" t="s">
        <v>6812</v>
      </c>
      <c r="CS2348" s="1372" t="s">
        <v>1908</v>
      </c>
      <c r="CT2348" s="1372" t="s">
        <v>6474</v>
      </c>
      <c r="CU2348" s="1372" t="s">
        <v>1910</v>
      </c>
      <c r="CV2348" s="1376" t="s">
        <v>1911</v>
      </c>
    </row>
    <row r="2349" spans="91:100">
      <c r="CM2349" s="1373"/>
      <c r="CN2349" s="1372" t="s">
        <v>6813</v>
      </c>
      <c r="CO2349" s="1372" t="s">
        <v>598</v>
      </c>
      <c r="CP2349" s="1372" t="s">
        <v>1906</v>
      </c>
      <c r="CQ2349" s="1372" t="s">
        <v>6814</v>
      </c>
      <c r="CR2349" s="1372" t="s">
        <v>6814</v>
      </c>
      <c r="CS2349" s="1372" t="s">
        <v>2485</v>
      </c>
      <c r="CT2349" s="1372" t="s">
        <v>2486</v>
      </c>
      <c r="CU2349" s="1372" t="s">
        <v>2487</v>
      </c>
      <c r="CV2349" s="1376" t="s">
        <v>6446</v>
      </c>
    </row>
    <row r="2350" spans="91:100">
      <c r="CM2350" s="1373"/>
      <c r="CN2350" s="1372" t="s">
        <v>6815</v>
      </c>
      <c r="CO2350" s="1372" t="s">
        <v>598</v>
      </c>
      <c r="CP2350" s="1372" t="s">
        <v>1906</v>
      </c>
      <c r="CQ2350" s="1372" t="s">
        <v>6816</v>
      </c>
      <c r="CR2350" s="1372" t="s">
        <v>6816</v>
      </c>
      <c r="CS2350" s="1372" t="s">
        <v>2485</v>
      </c>
      <c r="CT2350" s="1372" t="s">
        <v>2486</v>
      </c>
      <c r="CU2350" s="1372" t="s">
        <v>2487</v>
      </c>
      <c r="CV2350" s="1376" t="s">
        <v>6446</v>
      </c>
    </row>
    <row r="2351" spans="91:100">
      <c r="CM2351" s="1373"/>
      <c r="CN2351" s="1372" t="s">
        <v>6817</v>
      </c>
      <c r="CO2351" s="1372" t="s">
        <v>598</v>
      </c>
      <c r="CP2351" s="1372" t="s">
        <v>1906</v>
      </c>
      <c r="CQ2351" s="1372" t="s">
        <v>6818</v>
      </c>
      <c r="CR2351" s="1372" t="s">
        <v>6818</v>
      </c>
      <c r="CS2351" s="1372" t="s">
        <v>2485</v>
      </c>
      <c r="CT2351" s="1372" t="s">
        <v>2486</v>
      </c>
      <c r="CU2351" s="1372" t="s">
        <v>2487</v>
      </c>
      <c r="CV2351" s="1376" t="s">
        <v>6446</v>
      </c>
    </row>
    <row r="2352" spans="91:100">
      <c r="CM2352" s="1373"/>
      <c r="CN2352" s="1372" t="s">
        <v>6819</v>
      </c>
      <c r="CO2352" s="1372" t="s">
        <v>598</v>
      </c>
      <c r="CP2352" s="1372" t="s">
        <v>1906</v>
      </c>
      <c r="CQ2352" s="1372" t="s">
        <v>6820</v>
      </c>
      <c r="CR2352" s="1372" t="s">
        <v>6820</v>
      </c>
      <c r="CS2352" s="1372" t="s">
        <v>2485</v>
      </c>
      <c r="CT2352" s="1372" t="s">
        <v>2486</v>
      </c>
      <c r="CU2352" s="1372" t="s">
        <v>2487</v>
      </c>
      <c r="CV2352" s="1376" t="s">
        <v>6446</v>
      </c>
    </row>
    <row r="2353" spans="91:100">
      <c r="CM2353" s="1373"/>
      <c r="CN2353" s="1372" t="s">
        <v>6821</v>
      </c>
      <c r="CO2353" s="1372" t="s">
        <v>598</v>
      </c>
      <c r="CP2353" s="1372" t="s">
        <v>1906</v>
      </c>
      <c r="CQ2353" s="1372" t="s">
        <v>6822</v>
      </c>
      <c r="CR2353" s="1372" t="s">
        <v>6822</v>
      </c>
      <c r="CS2353" s="1372" t="s">
        <v>2485</v>
      </c>
      <c r="CT2353" s="1372" t="s">
        <v>2486</v>
      </c>
      <c r="CU2353" s="1372" t="s">
        <v>2487</v>
      </c>
      <c r="CV2353" s="1376" t="s">
        <v>6446</v>
      </c>
    </row>
    <row r="2354" spans="91:100">
      <c r="CM2354" s="1373"/>
      <c r="CN2354" s="1372" t="s">
        <v>6823</v>
      </c>
      <c r="CO2354" s="1372" t="s">
        <v>598</v>
      </c>
      <c r="CP2354" s="1372" t="s">
        <v>1906</v>
      </c>
      <c r="CQ2354" s="1372" t="s">
        <v>6824</v>
      </c>
      <c r="CR2354" s="1372" t="s">
        <v>6824</v>
      </c>
      <c r="CS2354" s="1372" t="s">
        <v>1908</v>
      </c>
      <c r="CT2354" s="1372" t="s">
        <v>6474</v>
      </c>
      <c r="CU2354" s="1372" t="s">
        <v>1910</v>
      </c>
      <c r="CV2354" s="1376" t="s">
        <v>1911</v>
      </c>
    </row>
    <row r="2355" spans="91:100">
      <c r="CM2355" s="1373"/>
      <c r="CN2355" s="1372" t="s">
        <v>6825</v>
      </c>
      <c r="CO2355" s="1372" t="s">
        <v>598</v>
      </c>
      <c r="CP2355" s="1372" t="s">
        <v>1906</v>
      </c>
      <c r="CQ2355" s="1372" t="s">
        <v>6826</v>
      </c>
      <c r="CR2355" s="1372" t="s">
        <v>6826</v>
      </c>
      <c r="CS2355" s="1372" t="s">
        <v>2485</v>
      </c>
      <c r="CT2355" s="1372" t="s">
        <v>2486</v>
      </c>
      <c r="CU2355" s="1372" t="s">
        <v>2487</v>
      </c>
      <c r="CV2355" s="1376" t="s">
        <v>6446</v>
      </c>
    </row>
    <row r="2356" spans="91:100">
      <c r="CM2356" s="1373"/>
      <c r="CN2356" s="1372" t="s">
        <v>6827</v>
      </c>
      <c r="CO2356" s="1372" t="s">
        <v>598</v>
      </c>
      <c r="CP2356" s="1372" t="s">
        <v>1906</v>
      </c>
      <c r="CQ2356" s="1372" t="s">
        <v>6828</v>
      </c>
      <c r="CR2356" s="1372" t="s">
        <v>6828</v>
      </c>
      <c r="CS2356" s="1372" t="s">
        <v>1908</v>
      </c>
      <c r="CT2356" s="1372" t="s">
        <v>6474</v>
      </c>
      <c r="CU2356" s="1372" t="s">
        <v>1910</v>
      </c>
      <c r="CV2356" s="1376" t="s">
        <v>1911</v>
      </c>
    </row>
    <row r="2357" spans="91:100">
      <c r="CM2357" s="1373"/>
      <c r="CN2357" s="1372" t="s">
        <v>6829</v>
      </c>
      <c r="CO2357" s="1372" t="s">
        <v>598</v>
      </c>
      <c r="CP2357" s="1372" t="s">
        <v>1906</v>
      </c>
      <c r="CQ2357" s="1372" t="s">
        <v>6830</v>
      </c>
      <c r="CR2357" s="1372" t="s">
        <v>6830</v>
      </c>
      <c r="CS2357" s="1372" t="s">
        <v>2485</v>
      </c>
      <c r="CT2357" s="1372" t="s">
        <v>2486</v>
      </c>
      <c r="CU2357" s="1372" t="s">
        <v>2487</v>
      </c>
      <c r="CV2357" s="1376" t="s">
        <v>6446</v>
      </c>
    </row>
    <row r="2358" spans="91:100">
      <c r="CM2358" s="1373"/>
      <c r="CN2358" s="1372" t="s">
        <v>6831</v>
      </c>
      <c r="CO2358" s="1372" t="s">
        <v>598</v>
      </c>
      <c r="CP2358" s="1372" t="s">
        <v>1906</v>
      </c>
      <c r="CQ2358" s="1372" t="s">
        <v>6832</v>
      </c>
      <c r="CR2358" s="1372" t="s">
        <v>6833</v>
      </c>
      <c r="CS2358" s="1372" t="s">
        <v>1908</v>
      </c>
      <c r="CT2358" s="1372" t="s">
        <v>6474</v>
      </c>
      <c r="CU2358" s="1372" t="s">
        <v>1910</v>
      </c>
      <c r="CV2358" s="1376" t="s">
        <v>1911</v>
      </c>
    </row>
    <row r="2359" spans="91:100">
      <c r="CM2359" s="1373"/>
      <c r="CN2359" s="1372" t="s">
        <v>6834</v>
      </c>
      <c r="CO2359" s="1372" t="s">
        <v>598</v>
      </c>
      <c r="CP2359" s="1372" t="s">
        <v>1906</v>
      </c>
      <c r="CQ2359" s="1372" t="s">
        <v>6835</v>
      </c>
      <c r="CR2359" s="1372" t="s">
        <v>6836</v>
      </c>
      <c r="CS2359" s="1372" t="s">
        <v>1908</v>
      </c>
      <c r="CT2359" s="1372" t="s">
        <v>6474</v>
      </c>
      <c r="CU2359" s="1372" t="s">
        <v>1910</v>
      </c>
      <c r="CV2359" s="1376" t="s">
        <v>1911</v>
      </c>
    </row>
    <row r="2360" spans="91:100">
      <c r="CM2360" s="1373"/>
      <c r="CN2360" s="1372" t="s">
        <v>6837</v>
      </c>
      <c r="CO2360" s="1372" t="s">
        <v>598</v>
      </c>
      <c r="CP2360" s="1372" t="s">
        <v>1906</v>
      </c>
      <c r="CQ2360" s="1372" t="s">
        <v>6838</v>
      </c>
      <c r="CR2360" s="1372" t="s">
        <v>6838</v>
      </c>
      <c r="CS2360" s="1372" t="s">
        <v>2485</v>
      </c>
      <c r="CT2360" s="1372" t="s">
        <v>2486</v>
      </c>
      <c r="CU2360" s="1372" t="s">
        <v>2487</v>
      </c>
      <c r="CV2360" s="1376" t="s">
        <v>6446</v>
      </c>
    </row>
    <row r="2361" spans="91:100">
      <c r="CM2361" s="1373"/>
      <c r="CN2361" s="1372" t="s">
        <v>6839</v>
      </c>
      <c r="CO2361" s="1372" t="s">
        <v>598</v>
      </c>
      <c r="CP2361" s="1372" t="s">
        <v>1906</v>
      </c>
      <c r="CQ2361" s="1372" t="s">
        <v>810</v>
      </c>
      <c r="CR2361" s="1372" t="s">
        <v>810</v>
      </c>
      <c r="CS2361" s="1372" t="s">
        <v>1980</v>
      </c>
      <c r="CT2361" s="1372" t="s">
        <v>1981</v>
      </c>
      <c r="CU2361" s="1372" t="s">
        <v>1910</v>
      </c>
      <c r="CV2361" s="1376" t="s">
        <v>1982</v>
      </c>
    </row>
    <row r="2362" spans="91:100">
      <c r="CM2362" s="1373"/>
      <c r="CN2362" s="1372" t="s">
        <v>6840</v>
      </c>
      <c r="CO2362" s="1372" t="s">
        <v>598</v>
      </c>
      <c r="CP2362" s="1372" t="s">
        <v>1906</v>
      </c>
      <c r="CQ2362" s="1372" t="s">
        <v>811</v>
      </c>
      <c r="CR2362" s="1372" t="s">
        <v>811</v>
      </c>
      <c r="CS2362" s="1372" t="s">
        <v>1980</v>
      </c>
      <c r="CT2362" s="1372" t="s">
        <v>1981</v>
      </c>
      <c r="CU2362" s="1372" t="s">
        <v>1910</v>
      </c>
      <c r="CV2362" s="1376" t="s">
        <v>1982</v>
      </c>
    </row>
    <row r="2363" spans="91:100">
      <c r="CM2363" s="1373"/>
      <c r="CN2363" s="1372" t="s">
        <v>6841</v>
      </c>
      <c r="CO2363" s="1372" t="s">
        <v>598</v>
      </c>
      <c r="CP2363" s="1372" t="s">
        <v>1906</v>
      </c>
      <c r="CQ2363" s="1372" t="s">
        <v>812</v>
      </c>
      <c r="CR2363" s="1372" t="s">
        <v>812</v>
      </c>
      <c r="CS2363" s="1372" t="s">
        <v>2485</v>
      </c>
      <c r="CT2363" s="1372" t="s">
        <v>2486</v>
      </c>
      <c r="CU2363" s="1372" t="s">
        <v>2487</v>
      </c>
      <c r="CV2363" s="1376" t="s">
        <v>6446</v>
      </c>
    </row>
    <row r="2364" spans="91:100">
      <c r="CM2364" s="1373"/>
      <c r="CN2364" s="1372" t="s">
        <v>6842</v>
      </c>
      <c r="CO2364" s="1372" t="s">
        <v>598</v>
      </c>
      <c r="CP2364" s="1372" t="s">
        <v>1906</v>
      </c>
      <c r="CQ2364" s="1372" t="s">
        <v>6843</v>
      </c>
      <c r="CR2364" s="1372" t="s">
        <v>6843</v>
      </c>
      <c r="CS2364" s="1372" t="s">
        <v>2485</v>
      </c>
      <c r="CT2364" s="1372" t="s">
        <v>2486</v>
      </c>
      <c r="CU2364" s="1372" t="s">
        <v>2487</v>
      </c>
      <c r="CV2364" s="1376" t="s">
        <v>6446</v>
      </c>
    </row>
    <row r="2365" spans="91:100">
      <c r="CM2365" s="1373"/>
      <c r="CN2365" s="1372" t="s">
        <v>6844</v>
      </c>
      <c r="CO2365" s="1372" t="s">
        <v>598</v>
      </c>
      <c r="CP2365" s="1372" t="s">
        <v>1906</v>
      </c>
      <c r="CQ2365" s="1372" t="s">
        <v>6845</v>
      </c>
      <c r="CR2365" s="1372" t="s">
        <v>6845</v>
      </c>
      <c r="CS2365" s="1372" t="s">
        <v>2485</v>
      </c>
      <c r="CT2365" s="1372" t="s">
        <v>2486</v>
      </c>
      <c r="CU2365" s="1372" t="s">
        <v>2487</v>
      </c>
      <c r="CV2365" s="1376" t="s">
        <v>6446</v>
      </c>
    </row>
    <row r="2366" spans="91:100">
      <c r="CM2366" s="1373"/>
      <c r="CN2366" s="1372" t="s">
        <v>6846</v>
      </c>
      <c r="CO2366" s="1372" t="s">
        <v>598</v>
      </c>
      <c r="CP2366" s="1372" t="s">
        <v>1906</v>
      </c>
      <c r="CQ2366" s="1372" t="s">
        <v>6847</v>
      </c>
      <c r="CR2366" s="1372" t="s">
        <v>6847</v>
      </c>
      <c r="CS2366" s="1372" t="s">
        <v>2485</v>
      </c>
      <c r="CT2366" s="1372" t="s">
        <v>2486</v>
      </c>
      <c r="CU2366" s="1372" t="s">
        <v>2487</v>
      </c>
      <c r="CV2366" s="1376" t="s">
        <v>6446</v>
      </c>
    </row>
    <row r="2367" spans="91:100">
      <c r="CM2367" s="1373"/>
      <c r="CN2367" s="1372" t="s">
        <v>6848</v>
      </c>
      <c r="CO2367" s="1372" t="s">
        <v>598</v>
      </c>
      <c r="CP2367" s="1372" t="s">
        <v>1906</v>
      </c>
      <c r="CQ2367" s="1372" t="s">
        <v>6849</v>
      </c>
      <c r="CR2367" s="1372" t="s">
        <v>6849</v>
      </c>
      <c r="CS2367" s="1372" t="s">
        <v>2485</v>
      </c>
      <c r="CT2367" s="1372" t="s">
        <v>2486</v>
      </c>
      <c r="CU2367" s="1372" t="s">
        <v>2487</v>
      </c>
      <c r="CV2367" s="1376" t="s">
        <v>6446</v>
      </c>
    </row>
    <row r="2368" spans="91:100">
      <c r="CM2368" s="1373"/>
      <c r="CN2368" s="1372" t="s">
        <v>6850</v>
      </c>
      <c r="CO2368" s="1372" t="s">
        <v>598</v>
      </c>
      <c r="CP2368" s="1372" t="s">
        <v>1906</v>
      </c>
      <c r="CQ2368" s="1372" t="s">
        <v>6851</v>
      </c>
      <c r="CR2368" s="1372" t="s">
        <v>6851</v>
      </c>
      <c r="CS2368" s="1372" t="s">
        <v>2485</v>
      </c>
      <c r="CT2368" s="1372" t="s">
        <v>2486</v>
      </c>
      <c r="CU2368" s="1372" t="s">
        <v>2487</v>
      </c>
      <c r="CV2368" s="1376" t="s">
        <v>6446</v>
      </c>
    </row>
    <row r="2369" spans="91:100">
      <c r="CM2369" s="1373"/>
      <c r="CN2369" s="1372" t="s">
        <v>6852</v>
      </c>
      <c r="CO2369" s="1372" t="s">
        <v>598</v>
      </c>
      <c r="CP2369" s="1372" t="s">
        <v>1906</v>
      </c>
      <c r="CQ2369" s="1372" t="s">
        <v>6853</v>
      </c>
      <c r="CR2369" s="1372" t="s">
        <v>6853</v>
      </c>
      <c r="CS2369" s="1372" t="s">
        <v>1908</v>
      </c>
      <c r="CT2369" s="1372" t="s">
        <v>6474</v>
      </c>
      <c r="CU2369" s="1372" t="s">
        <v>1910</v>
      </c>
      <c r="CV2369" s="1376" t="s">
        <v>1911</v>
      </c>
    </row>
    <row r="2370" spans="91:100">
      <c r="CM2370" s="1373"/>
      <c r="CN2370" s="1372" t="s">
        <v>6854</v>
      </c>
      <c r="CO2370" s="1372" t="s">
        <v>598</v>
      </c>
      <c r="CP2370" s="1372" t="s">
        <v>1906</v>
      </c>
      <c r="CQ2370" s="1372" t="s">
        <v>6855</v>
      </c>
      <c r="CR2370" s="1372" t="s">
        <v>6855</v>
      </c>
      <c r="CS2370" s="1372" t="s">
        <v>2485</v>
      </c>
      <c r="CT2370" s="1372" t="s">
        <v>2486</v>
      </c>
      <c r="CU2370" s="1372" t="s">
        <v>2487</v>
      </c>
      <c r="CV2370" s="1376" t="s">
        <v>6446</v>
      </c>
    </row>
    <row r="2371" spans="91:100">
      <c r="CM2371" s="1373"/>
      <c r="CN2371" s="1372" t="s">
        <v>6856</v>
      </c>
      <c r="CO2371" s="1372" t="s">
        <v>598</v>
      </c>
      <c r="CP2371" s="1372" t="s">
        <v>1906</v>
      </c>
      <c r="CQ2371" s="1372" t="s">
        <v>6857</v>
      </c>
      <c r="CR2371" s="1372" t="s">
        <v>6857</v>
      </c>
      <c r="CS2371" s="1372" t="s">
        <v>2485</v>
      </c>
      <c r="CT2371" s="1372" t="s">
        <v>2486</v>
      </c>
      <c r="CU2371" s="1372" t="s">
        <v>2487</v>
      </c>
      <c r="CV2371" s="1376" t="s">
        <v>6446</v>
      </c>
    </row>
    <row r="2372" spans="91:100">
      <c r="CM2372" s="1373"/>
      <c r="CN2372" s="1372" t="s">
        <v>6858</v>
      </c>
      <c r="CO2372" s="1372" t="s">
        <v>598</v>
      </c>
      <c r="CP2372" s="1372" t="s">
        <v>1906</v>
      </c>
      <c r="CQ2372" s="1372" t="s">
        <v>6859</v>
      </c>
      <c r="CR2372" s="1372" t="s">
        <v>6859</v>
      </c>
      <c r="CS2372" s="1372" t="s">
        <v>2485</v>
      </c>
      <c r="CT2372" s="1372" t="s">
        <v>2486</v>
      </c>
      <c r="CU2372" s="1372" t="s">
        <v>2487</v>
      </c>
      <c r="CV2372" s="1376" t="s">
        <v>6446</v>
      </c>
    </row>
    <row r="2373" spans="91:100">
      <c r="CM2373" s="1373"/>
      <c r="CN2373" s="1372" t="s">
        <v>6860</v>
      </c>
      <c r="CO2373" s="1372" t="s">
        <v>598</v>
      </c>
      <c r="CP2373" s="1372" t="s">
        <v>1906</v>
      </c>
      <c r="CQ2373" s="1372" t="s">
        <v>6861</v>
      </c>
      <c r="CR2373" s="1372" t="s">
        <v>6861</v>
      </c>
      <c r="CS2373" s="1372" t="s">
        <v>2485</v>
      </c>
      <c r="CT2373" s="1372" t="s">
        <v>2486</v>
      </c>
      <c r="CU2373" s="1372" t="s">
        <v>2487</v>
      </c>
      <c r="CV2373" s="1376" t="s">
        <v>6446</v>
      </c>
    </row>
    <row r="2374" spans="91:100">
      <c r="CM2374" s="1373"/>
      <c r="CN2374" s="1372" t="s">
        <v>6862</v>
      </c>
      <c r="CO2374" s="1372" t="s">
        <v>598</v>
      </c>
      <c r="CP2374" s="1372" t="s">
        <v>1906</v>
      </c>
      <c r="CQ2374" s="1372" t="s">
        <v>6863</v>
      </c>
      <c r="CR2374" s="1372" t="s">
        <v>6863</v>
      </c>
      <c r="CS2374" s="1372" t="s">
        <v>2485</v>
      </c>
      <c r="CT2374" s="1372" t="s">
        <v>2486</v>
      </c>
      <c r="CU2374" s="1372" t="s">
        <v>2487</v>
      </c>
      <c r="CV2374" s="1376" t="s">
        <v>6446</v>
      </c>
    </row>
    <row r="2375" spans="91:100">
      <c r="CM2375" s="1373"/>
      <c r="CN2375" s="1372" t="s">
        <v>6864</v>
      </c>
      <c r="CO2375" s="1372" t="s">
        <v>598</v>
      </c>
      <c r="CP2375" s="1372" t="s">
        <v>1906</v>
      </c>
      <c r="CQ2375" s="1372" t="s">
        <v>813</v>
      </c>
      <c r="CR2375" s="1372" t="s">
        <v>813</v>
      </c>
      <c r="CS2375" s="1372" t="s">
        <v>1980</v>
      </c>
      <c r="CT2375" s="1372" t="s">
        <v>1981</v>
      </c>
      <c r="CU2375" s="1372" t="s">
        <v>1910</v>
      </c>
      <c r="CV2375" s="1376" t="s">
        <v>1982</v>
      </c>
    </row>
    <row r="2376" spans="91:100">
      <c r="CM2376" s="1373"/>
      <c r="CN2376" s="1372" t="s">
        <v>6865</v>
      </c>
      <c r="CO2376" s="1372" t="s">
        <v>598</v>
      </c>
      <c r="CP2376" s="1372" t="s">
        <v>1906</v>
      </c>
      <c r="CQ2376" s="1372" t="s">
        <v>6866</v>
      </c>
      <c r="CR2376" s="1372" t="s">
        <v>6866</v>
      </c>
      <c r="CS2376" s="1372" t="s">
        <v>2485</v>
      </c>
      <c r="CT2376" s="1372" t="s">
        <v>2486</v>
      </c>
      <c r="CU2376" s="1372" t="s">
        <v>2487</v>
      </c>
      <c r="CV2376" s="1376" t="s">
        <v>6446</v>
      </c>
    </row>
    <row r="2377" spans="91:100">
      <c r="CM2377" s="1373"/>
      <c r="CN2377" s="1372" t="s">
        <v>6867</v>
      </c>
      <c r="CO2377" s="1372" t="s">
        <v>598</v>
      </c>
      <c r="CP2377" s="1372" t="s">
        <v>1906</v>
      </c>
      <c r="CQ2377" s="1372" t="s">
        <v>6868</v>
      </c>
      <c r="CR2377" s="1372" t="s">
        <v>6868</v>
      </c>
      <c r="CS2377" s="1372" t="s">
        <v>2485</v>
      </c>
      <c r="CT2377" s="1372" t="s">
        <v>2486</v>
      </c>
      <c r="CU2377" s="1372" t="s">
        <v>2487</v>
      </c>
      <c r="CV2377" s="1376" t="s">
        <v>6446</v>
      </c>
    </row>
    <row r="2378" spans="91:100">
      <c r="CM2378" s="1373"/>
      <c r="CN2378" s="1372" t="s">
        <v>6869</v>
      </c>
      <c r="CO2378" s="1372" t="s">
        <v>598</v>
      </c>
      <c r="CP2378" s="1372" t="s">
        <v>1906</v>
      </c>
      <c r="CQ2378" s="1372" t="s">
        <v>6870</v>
      </c>
      <c r="CR2378" s="1372" t="s">
        <v>6870</v>
      </c>
      <c r="CS2378" s="1372" t="s">
        <v>2485</v>
      </c>
      <c r="CT2378" s="1372" t="s">
        <v>2486</v>
      </c>
      <c r="CU2378" s="1372" t="s">
        <v>2487</v>
      </c>
      <c r="CV2378" s="1376" t="s">
        <v>6446</v>
      </c>
    </row>
    <row r="2379" spans="91:100">
      <c r="CM2379" s="1373"/>
      <c r="CN2379" s="1372" t="s">
        <v>6871</v>
      </c>
      <c r="CO2379" s="1372" t="s">
        <v>598</v>
      </c>
      <c r="CP2379" s="1372" t="s">
        <v>1906</v>
      </c>
      <c r="CQ2379" s="1372" t="s">
        <v>6872</v>
      </c>
      <c r="CR2379" s="1372" t="s">
        <v>6872</v>
      </c>
      <c r="CS2379" s="1372" t="s">
        <v>2485</v>
      </c>
      <c r="CT2379" s="1372" t="s">
        <v>2486</v>
      </c>
      <c r="CU2379" s="1372" t="s">
        <v>2487</v>
      </c>
      <c r="CV2379" s="1376" t="s">
        <v>6446</v>
      </c>
    </row>
    <row r="2380" spans="91:100">
      <c r="CM2380" s="1373"/>
      <c r="CN2380" s="1372" t="s">
        <v>6873</v>
      </c>
      <c r="CO2380" s="1372" t="s">
        <v>598</v>
      </c>
      <c r="CP2380" s="1372" t="s">
        <v>1906</v>
      </c>
      <c r="CQ2380" s="1372" t="s">
        <v>6874</v>
      </c>
      <c r="CR2380" s="1372" t="s">
        <v>6874</v>
      </c>
      <c r="CS2380" s="1372" t="s">
        <v>1908</v>
      </c>
      <c r="CT2380" s="1372" t="s">
        <v>6474</v>
      </c>
      <c r="CU2380" s="1372" t="s">
        <v>1910</v>
      </c>
      <c r="CV2380" s="1376" t="s">
        <v>1911</v>
      </c>
    </row>
    <row r="2381" spans="91:100">
      <c r="CM2381" s="1373"/>
      <c r="CN2381" s="1372" t="s">
        <v>6875</v>
      </c>
      <c r="CO2381" s="1372" t="s">
        <v>598</v>
      </c>
      <c r="CP2381" s="1372" t="s">
        <v>1906</v>
      </c>
      <c r="CQ2381" s="1372" t="s">
        <v>6876</v>
      </c>
      <c r="CR2381" s="1372" t="s">
        <v>6876</v>
      </c>
      <c r="CS2381" s="1372" t="s">
        <v>2485</v>
      </c>
      <c r="CT2381" s="1372" t="s">
        <v>2486</v>
      </c>
      <c r="CU2381" s="1372" t="s">
        <v>2487</v>
      </c>
      <c r="CV2381" s="1376" t="s">
        <v>6446</v>
      </c>
    </row>
    <row r="2382" spans="91:100">
      <c r="CM2382" s="1373"/>
      <c r="CN2382" s="1372" t="s">
        <v>6877</v>
      </c>
      <c r="CO2382" s="1372" t="s">
        <v>598</v>
      </c>
      <c r="CP2382" s="1372" t="s">
        <v>1906</v>
      </c>
      <c r="CQ2382" s="1372" t="s">
        <v>6878</v>
      </c>
      <c r="CR2382" s="1372" t="s">
        <v>6878</v>
      </c>
      <c r="CS2382" s="1372" t="s">
        <v>2485</v>
      </c>
      <c r="CT2382" s="1372" t="s">
        <v>2486</v>
      </c>
      <c r="CU2382" s="1372" t="s">
        <v>2487</v>
      </c>
      <c r="CV2382" s="1376" t="s">
        <v>6446</v>
      </c>
    </row>
    <row r="2383" spans="91:100">
      <c r="CM2383" s="1373"/>
      <c r="CN2383" s="1372" t="s">
        <v>6879</v>
      </c>
      <c r="CO2383" s="1372" t="s">
        <v>598</v>
      </c>
      <c r="CP2383" s="1372" t="s">
        <v>1906</v>
      </c>
      <c r="CQ2383" s="1372" t="s">
        <v>6880</v>
      </c>
      <c r="CR2383" s="1372" t="s">
        <v>6880</v>
      </c>
      <c r="CS2383" s="1372" t="s">
        <v>2485</v>
      </c>
      <c r="CT2383" s="1372" t="s">
        <v>2486</v>
      </c>
      <c r="CU2383" s="1372" t="s">
        <v>2487</v>
      </c>
      <c r="CV2383" s="1376" t="s">
        <v>6446</v>
      </c>
    </row>
    <row r="2384" spans="91:100">
      <c r="CM2384" s="1373"/>
      <c r="CN2384" s="1372" t="s">
        <v>6881</v>
      </c>
      <c r="CO2384" s="1372" t="s">
        <v>598</v>
      </c>
      <c r="CP2384" s="1372" t="s">
        <v>1906</v>
      </c>
      <c r="CQ2384" s="1372" t="s">
        <v>6882</v>
      </c>
      <c r="CR2384" s="1372" t="s">
        <v>6882</v>
      </c>
      <c r="CS2384" s="1372" t="s">
        <v>2485</v>
      </c>
      <c r="CT2384" s="1372" t="s">
        <v>2486</v>
      </c>
      <c r="CU2384" s="1372" t="s">
        <v>2487</v>
      </c>
      <c r="CV2384" s="1376" t="s">
        <v>6446</v>
      </c>
    </row>
    <row r="2385" spans="91:100">
      <c r="CM2385" s="1373"/>
      <c r="CN2385" s="1372" t="s">
        <v>6883</v>
      </c>
      <c r="CO2385" s="1372" t="s">
        <v>598</v>
      </c>
      <c r="CP2385" s="1372" t="s">
        <v>1906</v>
      </c>
      <c r="CQ2385" s="1372" t="s">
        <v>6884</v>
      </c>
      <c r="CR2385" s="1372" t="s">
        <v>6884</v>
      </c>
      <c r="CS2385" s="1372" t="s">
        <v>2485</v>
      </c>
      <c r="CT2385" s="1372" t="s">
        <v>2486</v>
      </c>
      <c r="CU2385" s="1372" t="s">
        <v>2487</v>
      </c>
      <c r="CV2385" s="1376" t="s">
        <v>6446</v>
      </c>
    </row>
    <row r="2386" spans="91:100">
      <c r="CM2386" s="1373"/>
      <c r="CN2386" s="1372" t="s">
        <v>6885</v>
      </c>
      <c r="CO2386" s="1372" t="s">
        <v>598</v>
      </c>
      <c r="CP2386" s="1372" t="s">
        <v>1906</v>
      </c>
      <c r="CQ2386" s="1372" t="s">
        <v>6886</v>
      </c>
      <c r="CR2386" s="1372" t="s">
        <v>6886</v>
      </c>
      <c r="CS2386" s="1372" t="s">
        <v>2485</v>
      </c>
      <c r="CT2386" s="1372" t="s">
        <v>2486</v>
      </c>
      <c r="CU2386" s="1372" t="s">
        <v>2487</v>
      </c>
      <c r="CV2386" s="1376" t="s">
        <v>6446</v>
      </c>
    </row>
    <row r="2387" spans="91:100">
      <c r="CM2387" s="1373"/>
      <c r="CN2387" s="1372" t="s">
        <v>6887</v>
      </c>
      <c r="CO2387" s="1372" t="s">
        <v>598</v>
      </c>
      <c r="CP2387" s="1372" t="s">
        <v>1906</v>
      </c>
      <c r="CQ2387" s="1372" t="s">
        <v>6888</v>
      </c>
      <c r="CR2387" s="1372" t="s">
        <v>6888</v>
      </c>
      <c r="CS2387" s="1372" t="s">
        <v>2485</v>
      </c>
      <c r="CT2387" s="1372" t="s">
        <v>2486</v>
      </c>
      <c r="CU2387" s="1372" t="s">
        <v>2487</v>
      </c>
      <c r="CV2387" s="1376" t="s">
        <v>6446</v>
      </c>
    </row>
    <row r="2388" spans="91:100">
      <c r="CM2388" s="1373"/>
      <c r="CN2388" s="1372" t="s">
        <v>6889</v>
      </c>
      <c r="CO2388" s="1372" t="s">
        <v>598</v>
      </c>
      <c r="CP2388" s="1372" t="s">
        <v>1906</v>
      </c>
      <c r="CQ2388" s="1372" t="s">
        <v>6890</v>
      </c>
      <c r="CR2388" s="1372" t="s">
        <v>6890</v>
      </c>
      <c r="CS2388" s="1372" t="s">
        <v>2485</v>
      </c>
      <c r="CT2388" s="1372" t="s">
        <v>2486</v>
      </c>
      <c r="CU2388" s="1372" t="s">
        <v>2487</v>
      </c>
      <c r="CV2388" s="1376" t="s">
        <v>6446</v>
      </c>
    </row>
    <row r="2389" spans="91:100">
      <c r="CM2389" s="1373"/>
      <c r="CN2389" s="1372" t="s">
        <v>6891</v>
      </c>
      <c r="CO2389" s="1372" t="s">
        <v>598</v>
      </c>
      <c r="CP2389" s="1372" t="s">
        <v>1906</v>
      </c>
      <c r="CQ2389" s="1372" t="s">
        <v>6892</v>
      </c>
      <c r="CR2389" s="1372" t="s">
        <v>6892</v>
      </c>
      <c r="CS2389" s="1372" t="s">
        <v>2485</v>
      </c>
      <c r="CT2389" s="1372" t="s">
        <v>2486</v>
      </c>
      <c r="CU2389" s="1372" t="s">
        <v>2487</v>
      </c>
      <c r="CV2389" s="1376" t="s">
        <v>6446</v>
      </c>
    </row>
    <row r="2390" spans="91:100">
      <c r="CM2390" s="1373"/>
      <c r="CN2390" s="1372" t="s">
        <v>6893</v>
      </c>
      <c r="CO2390" s="1372" t="s">
        <v>598</v>
      </c>
      <c r="CP2390" s="1372" t="s">
        <v>1906</v>
      </c>
      <c r="CQ2390" s="1372" t="s">
        <v>6894</v>
      </c>
      <c r="CR2390" s="1372" t="s">
        <v>6894</v>
      </c>
      <c r="CS2390" s="1372" t="s">
        <v>2485</v>
      </c>
      <c r="CT2390" s="1372" t="s">
        <v>2486</v>
      </c>
      <c r="CU2390" s="1372" t="s">
        <v>2487</v>
      </c>
      <c r="CV2390" s="1376" t="s">
        <v>6446</v>
      </c>
    </row>
    <row r="2391" spans="91:100">
      <c r="CM2391" s="1373"/>
      <c r="CN2391" s="1372" t="s">
        <v>6895</v>
      </c>
      <c r="CO2391" s="1372" t="s">
        <v>598</v>
      </c>
      <c r="CP2391" s="1372" t="s">
        <v>1906</v>
      </c>
      <c r="CQ2391" s="1372" t="s">
        <v>6896</v>
      </c>
      <c r="CR2391" s="1372" t="s">
        <v>6896</v>
      </c>
      <c r="CS2391" s="1372" t="s">
        <v>2485</v>
      </c>
      <c r="CT2391" s="1372" t="s">
        <v>2486</v>
      </c>
      <c r="CU2391" s="1372" t="s">
        <v>2487</v>
      </c>
      <c r="CV2391" s="1376" t="s">
        <v>6446</v>
      </c>
    </row>
    <row r="2392" spans="91:100">
      <c r="CM2392" s="1373"/>
      <c r="CN2392" s="1372" t="s">
        <v>6897</v>
      </c>
      <c r="CO2392" s="1372" t="s">
        <v>598</v>
      </c>
      <c r="CP2392" s="1372" t="s">
        <v>1906</v>
      </c>
      <c r="CQ2392" s="1372" t="s">
        <v>6898</v>
      </c>
      <c r="CR2392" s="1372" t="s">
        <v>6898</v>
      </c>
      <c r="CS2392" s="1372" t="s">
        <v>2485</v>
      </c>
      <c r="CT2392" s="1372" t="s">
        <v>2486</v>
      </c>
      <c r="CU2392" s="1372" t="s">
        <v>2487</v>
      </c>
      <c r="CV2392" s="1376" t="s">
        <v>6446</v>
      </c>
    </row>
    <row r="2393" spans="91:100">
      <c r="CM2393" s="1373"/>
      <c r="CN2393" s="1372" t="s">
        <v>6899</v>
      </c>
      <c r="CO2393" s="1372" t="s">
        <v>598</v>
      </c>
      <c r="CP2393" s="1372" t="s">
        <v>1906</v>
      </c>
      <c r="CQ2393" s="1372" t="s">
        <v>6900</v>
      </c>
      <c r="CR2393" s="1372" t="s">
        <v>6900</v>
      </c>
      <c r="CS2393" s="1372" t="s">
        <v>2485</v>
      </c>
      <c r="CT2393" s="1372" t="s">
        <v>2486</v>
      </c>
      <c r="CU2393" s="1372" t="s">
        <v>2487</v>
      </c>
      <c r="CV2393" s="1376" t="s">
        <v>6446</v>
      </c>
    </row>
    <row r="2394" spans="91:100">
      <c r="CM2394" s="1373"/>
      <c r="CN2394" s="1372" t="s">
        <v>6901</v>
      </c>
      <c r="CO2394" s="1372" t="s">
        <v>598</v>
      </c>
      <c r="CP2394" s="1372" t="s">
        <v>1906</v>
      </c>
      <c r="CQ2394" s="1372" t="s">
        <v>6902</v>
      </c>
      <c r="CR2394" s="1372" t="s">
        <v>6902</v>
      </c>
      <c r="CS2394" s="1372" t="s">
        <v>2485</v>
      </c>
      <c r="CT2394" s="1372" t="s">
        <v>2486</v>
      </c>
      <c r="CU2394" s="1372" t="s">
        <v>2487</v>
      </c>
      <c r="CV2394" s="1376" t="s">
        <v>6446</v>
      </c>
    </row>
    <row r="2395" spans="91:100">
      <c r="CM2395" s="1373"/>
      <c r="CN2395" s="1372" t="s">
        <v>6903</v>
      </c>
      <c r="CO2395" s="1372" t="s">
        <v>598</v>
      </c>
      <c r="CP2395" s="1372" t="s">
        <v>1906</v>
      </c>
      <c r="CQ2395" s="1372" t="s">
        <v>6904</v>
      </c>
      <c r="CR2395" s="1372" t="s">
        <v>6904</v>
      </c>
      <c r="CS2395" s="1372" t="s">
        <v>1980</v>
      </c>
      <c r="CT2395" s="1372" t="s">
        <v>1981</v>
      </c>
      <c r="CU2395" s="1372" t="s">
        <v>1910</v>
      </c>
      <c r="CV2395" s="1376" t="s">
        <v>1982</v>
      </c>
    </row>
    <row r="2396" spans="91:100">
      <c r="CM2396" s="1373"/>
      <c r="CN2396" s="1372" t="s">
        <v>6905</v>
      </c>
      <c r="CO2396" s="1372" t="s">
        <v>598</v>
      </c>
      <c r="CP2396" s="1372" t="s">
        <v>1906</v>
      </c>
      <c r="CQ2396" s="1372" t="s">
        <v>6906</v>
      </c>
      <c r="CR2396" s="1372" t="s">
        <v>6906</v>
      </c>
      <c r="CS2396" s="1372" t="s">
        <v>1980</v>
      </c>
      <c r="CT2396" s="1372" t="s">
        <v>1981</v>
      </c>
      <c r="CU2396" s="1372" t="s">
        <v>1910</v>
      </c>
      <c r="CV2396" s="1376" t="s">
        <v>1982</v>
      </c>
    </row>
    <row r="2397" spans="91:100">
      <c r="CM2397" s="1373"/>
      <c r="CN2397" s="1372" t="s">
        <v>6907</v>
      </c>
      <c r="CO2397" s="1372" t="s">
        <v>598</v>
      </c>
      <c r="CP2397" s="1372" t="s">
        <v>1906</v>
      </c>
      <c r="CQ2397" s="1372" t="s">
        <v>6908</v>
      </c>
      <c r="CR2397" s="1372" t="s">
        <v>6908</v>
      </c>
      <c r="CS2397" s="1372" t="s">
        <v>2485</v>
      </c>
      <c r="CT2397" s="1372" t="s">
        <v>2486</v>
      </c>
      <c r="CU2397" s="1372" t="s">
        <v>2487</v>
      </c>
      <c r="CV2397" s="1376" t="s">
        <v>6446</v>
      </c>
    </row>
    <row r="2398" spans="91:100">
      <c r="CM2398" s="1373"/>
      <c r="CN2398" s="1372" t="s">
        <v>6909</v>
      </c>
      <c r="CO2398" s="1372" t="s">
        <v>598</v>
      </c>
      <c r="CP2398" s="1372" t="s">
        <v>2350</v>
      </c>
      <c r="CQ2398" s="1372" t="s">
        <v>6910</v>
      </c>
      <c r="CR2398" s="1372" t="s">
        <v>6910</v>
      </c>
      <c r="CS2398" s="1372" t="s">
        <v>1908</v>
      </c>
      <c r="CT2398" s="1372" t="s">
        <v>6911</v>
      </c>
      <c r="CU2398" s="1372" t="s">
        <v>1910</v>
      </c>
      <c r="CV2398" s="1376" t="s">
        <v>1911</v>
      </c>
    </row>
    <row r="2399" spans="91:100">
      <c r="CM2399" s="1373"/>
      <c r="CN2399" s="1372" t="s">
        <v>6912</v>
      </c>
      <c r="CO2399" s="1372" t="s">
        <v>598</v>
      </c>
      <c r="CP2399" s="1372" t="s">
        <v>2350</v>
      </c>
      <c r="CQ2399" s="1372" t="s">
        <v>6913</v>
      </c>
      <c r="CR2399" s="1372" t="s">
        <v>6913</v>
      </c>
      <c r="CS2399" s="1372" t="s">
        <v>1908</v>
      </c>
      <c r="CT2399" s="1372" t="s">
        <v>6911</v>
      </c>
      <c r="CU2399" s="1372" t="s">
        <v>1910</v>
      </c>
      <c r="CV2399" s="1376" t="s">
        <v>1911</v>
      </c>
    </row>
    <row r="2400" spans="91:100">
      <c r="CM2400" s="1373"/>
      <c r="CN2400" s="1372" t="s">
        <v>6914</v>
      </c>
      <c r="CO2400" s="1372" t="s">
        <v>598</v>
      </c>
      <c r="CP2400" s="1372" t="s">
        <v>2350</v>
      </c>
      <c r="CQ2400" s="1372" t="s">
        <v>6915</v>
      </c>
      <c r="CR2400" s="1372" t="s">
        <v>6915</v>
      </c>
      <c r="CS2400" s="1372" t="s">
        <v>1908</v>
      </c>
      <c r="CT2400" s="1372" t="s">
        <v>6911</v>
      </c>
      <c r="CU2400" s="1372" t="s">
        <v>1910</v>
      </c>
      <c r="CV2400" s="1376" t="s">
        <v>1911</v>
      </c>
    </row>
    <row r="2401" spans="91:100">
      <c r="CM2401" s="1373"/>
      <c r="CN2401" s="1372" t="s">
        <v>6916</v>
      </c>
      <c r="CO2401" s="1372" t="s">
        <v>598</v>
      </c>
      <c r="CP2401" s="1372" t="s">
        <v>2350</v>
      </c>
      <c r="CQ2401" s="1372" t="s">
        <v>6917</v>
      </c>
      <c r="CR2401" s="1372" t="s">
        <v>6917</v>
      </c>
      <c r="CS2401" s="1372" t="s">
        <v>1908</v>
      </c>
      <c r="CT2401" s="1372" t="s">
        <v>6911</v>
      </c>
      <c r="CU2401" s="1372" t="s">
        <v>1910</v>
      </c>
      <c r="CV2401" s="1376" t="s">
        <v>1911</v>
      </c>
    </row>
    <row r="2402" spans="91:100">
      <c r="CM2402" s="1373"/>
      <c r="CN2402" s="1372" t="s">
        <v>6918</v>
      </c>
      <c r="CO2402" s="1372" t="s">
        <v>598</v>
      </c>
      <c r="CP2402" s="1372" t="s">
        <v>2350</v>
      </c>
      <c r="CQ2402" s="1372" t="s">
        <v>6919</v>
      </c>
      <c r="CR2402" s="1372" t="s">
        <v>6919</v>
      </c>
      <c r="CS2402" s="1372" t="s">
        <v>1908</v>
      </c>
      <c r="CT2402" s="1372" t="s">
        <v>6911</v>
      </c>
      <c r="CU2402" s="1372" t="s">
        <v>1910</v>
      </c>
      <c r="CV2402" s="1376" t="s">
        <v>1911</v>
      </c>
    </row>
    <row r="2403" spans="91:100">
      <c r="CM2403" s="1373"/>
      <c r="CN2403" s="1372" t="s">
        <v>6920</v>
      </c>
      <c r="CO2403" s="1372" t="s">
        <v>598</v>
      </c>
      <c r="CP2403" s="1372" t="s">
        <v>2350</v>
      </c>
      <c r="CQ2403" s="1372" t="s">
        <v>6921</v>
      </c>
      <c r="CR2403" s="1372" t="s">
        <v>6921</v>
      </c>
      <c r="CS2403" s="1372" t="s">
        <v>1908</v>
      </c>
      <c r="CT2403" s="1372" t="s">
        <v>6911</v>
      </c>
      <c r="CU2403" s="1372" t="s">
        <v>1910</v>
      </c>
      <c r="CV2403" s="1376" t="s">
        <v>1911</v>
      </c>
    </row>
    <row r="2404" spans="91:100">
      <c r="CM2404" s="1373"/>
      <c r="CN2404" s="1372" t="s">
        <v>6922</v>
      </c>
      <c r="CO2404" s="1372" t="s">
        <v>598</v>
      </c>
      <c r="CP2404" s="1372" t="s">
        <v>2350</v>
      </c>
      <c r="CQ2404" s="1372" t="s">
        <v>2399</v>
      </c>
      <c r="CR2404" s="1372" t="s">
        <v>2400</v>
      </c>
      <c r="CS2404" s="1372" t="s">
        <v>1980</v>
      </c>
      <c r="CT2404" s="1372" t="s">
        <v>2358</v>
      </c>
      <c r="CU2404" s="1372" t="s">
        <v>1910</v>
      </c>
      <c r="CV2404" s="1376" t="s">
        <v>1982</v>
      </c>
    </row>
    <row r="2405" spans="91:100">
      <c r="CM2405" s="1373"/>
      <c r="CN2405" s="1372" t="s">
        <v>6923</v>
      </c>
      <c r="CO2405" s="1372" t="s">
        <v>598</v>
      </c>
      <c r="CP2405" s="1372" t="s">
        <v>2350</v>
      </c>
      <c r="CQ2405" s="1372" t="s">
        <v>2402</v>
      </c>
      <c r="CR2405" s="1372" t="s">
        <v>2403</v>
      </c>
      <c r="CS2405" s="1372" t="s">
        <v>1908</v>
      </c>
      <c r="CT2405" s="1372" t="s">
        <v>6911</v>
      </c>
      <c r="CU2405" s="1372" t="s">
        <v>1910</v>
      </c>
      <c r="CV2405" s="1376" t="s">
        <v>1911</v>
      </c>
    </row>
    <row r="2406" spans="91:100">
      <c r="CM2406" s="1373"/>
      <c r="CN2406" s="1372" t="s">
        <v>6924</v>
      </c>
      <c r="CO2406" s="1372" t="s">
        <v>598</v>
      </c>
      <c r="CP2406" s="1372" t="s">
        <v>2350</v>
      </c>
      <c r="CQ2406" s="1372" t="s">
        <v>2405</v>
      </c>
      <c r="CR2406" s="1372" t="s">
        <v>2406</v>
      </c>
      <c r="CS2406" s="1372" t="s">
        <v>1908</v>
      </c>
      <c r="CT2406" s="1372" t="s">
        <v>6911</v>
      </c>
      <c r="CU2406" s="1372" t="s">
        <v>1910</v>
      </c>
      <c r="CV2406" s="1376" t="s">
        <v>1911</v>
      </c>
    </row>
    <row r="2407" spans="91:100">
      <c r="CM2407" s="1373"/>
      <c r="CN2407" s="1372" t="s">
        <v>6925</v>
      </c>
      <c r="CO2407" s="1372" t="s">
        <v>598</v>
      </c>
      <c r="CP2407" s="1372" t="s">
        <v>2350</v>
      </c>
      <c r="CQ2407" s="1372" t="s">
        <v>2408</v>
      </c>
      <c r="CR2407" s="1372" t="s">
        <v>2409</v>
      </c>
      <c r="CS2407" s="1372" t="s">
        <v>1980</v>
      </c>
      <c r="CT2407" s="1372" t="s">
        <v>2358</v>
      </c>
      <c r="CU2407" s="1375" t="s">
        <v>1910</v>
      </c>
      <c r="CV2407" s="1376" t="s">
        <v>1982</v>
      </c>
    </row>
    <row r="2408" spans="91:100">
      <c r="CM2408" s="1373"/>
      <c r="CN2408" s="1372" t="s">
        <v>6926</v>
      </c>
      <c r="CO2408" s="1372" t="s">
        <v>598</v>
      </c>
      <c r="CP2408" s="1372" t="s">
        <v>2350</v>
      </c>
      <c r="CQ2408" s="1372" t="s">
        <v>2411</v>
      </c>
      <c r="CR2408" s="1372" t="s">
        <v>2412</v>
      </c>
      <c r="CS2408" s="1372" t="s">
        <v>1980</v>
      </c>
      <c r="CT2408" s="1372" t="s">
        <v>2358</v>
      </c>
      <c r="CU2408" s="1375" t="s">
        <v>1910</v>
      </c>
      <c r="CV2408" s="1376" t="s">
        <v>1982</v>
      </c>
    </row>
    <row r="2409" spans="91:100">
      <c r="CM2409" s="1373"/>
      <c r="CN2409" s="1372" t="s">
        <v>6927</v>
      </c>
      <c r="CO2409" s="1372" t="s">
        <v>598</v>
      </c>
      <c r="CP2409" s="1372" t="s">
        <v>2350</v>
      </c>
      <c r="CQ2409" s="1372" t="s">
        <v>2414</v>
      </c>
      <c r="CR2409" s="1372" t="s">
        <v>2415</v>
      </c>
      <c r="CS2409" s="1372" t="s">
        <v>1980</v>
      </c>
      <c r="CT2409" s="1372" t="s">
        <v>2358</v>
      </c>
      <c r="CU2409" s="1375" t="s">
        <v>1910</v>
      </c>
      <c r="CV2409" s="1376" t="s">
        <v>1982</v>
      </c>
    </row>
    <row r="2410" spans="91:100">
      <c r="CM2410" s="1373"/>
      <c r="CN2410" s="1372" t="s">
        <v>6928</v>
      </c>
      <c r="CO2410" s="1372" t="s">
        <v>598</v>
      </c>
      <c r="CP2410" s="1372" t="s">
        <v>2350</v>
      </c>
      <c r="CQ2410" s="1372" t="s">
        <v>2417</v>
      </c>
      <c r="CR2410" s="1372" t="s">
        <v>2418</v>
      </c>
      <c r="CS2410" s="1372" t="s">
        <v>1908</v>
      </c>
      <c r="CT2410" s="1372" t="s">
        <v>6911</v>
      </c>
      <c r="CU2410" s="1375" t="s">
        <v>1910</v>
      </c>
      <c r="CV2410" s="1376" t="s">
        <v>1911</v>
      </c>
    </row>
    <row r="2411" spans="91:100">
      <c r="CM2411" s="1373"/>
      <c r="CN2411" s="1372" t="s">
        <v>6929</v>
      </c>
      <c r="CO2411" s="1372" t="s">
        <v>598</v>
      </c>
      <c r="CP2411" s="1372" t="s">
        <v>2350</v>
      </c>
      <c r="CQ2411" s="1372" t="s">
        <v>6930</v>
      </c>
      <c r="CR2411" s="1372" t="s">
        <v>6930</v>
      </c>
      <c r="CS2411" s="1372" t="s">
        <v>1908</v>
      </c>
      <c r="CT2411" s="1372" t="s">
        <v>6911</v>
      </c>
      <c r="CU2411" s="1375" t="s">
        <v>1910</v>
      </c>
      <c r="CV2411" s="1376" t="s">
        <v>1911</v>
      </c>
    </row>
    <row r="2412" spans="91:100">
      <c r="CM2412" s="1373"/>
      <c r="CN2412" s="1372" t="s">
        <v>6931</v>
      </c>
      <c r="CO2412" s="1372" t="s">
        <v>598</v>
      </c>
      <c r="CP2412" s="1372" t="s">
        <v>2350</v>
      </c>
      <c r="CQ2412" s="1372" t="s">
        <v>6932</v>
      </c>
      <c r="CR2412" s="1372" t="s">
        <v>6933</v>
      </c>
      <c r="CS2412" s="1372" t="s">
        <v>1908</v>
      </c>
      <c r="CT2412" s="1372" t="s">
        <v>6911</v>
      </c>
      <c r="CU2412" s="1375" t="s">
        <v>1910</v>
      </c>
      <c r="CV2412" s="1376" t="s">
        <v>1911</v>
      </c>
    </row>
    <row r="2413" spans="91:100">
      <c r="CM2413" s="1373"/>
      <c r="CN2413" s="1372" t="s">
        <v>6934</v>
      </c>
      <c r="CO2413" s="1372" t="s">
        <v>598</v>
      </c>
      <c r="CP2413" s="1372" t="s">
        <v>2350</v>
      </c>
      <c r="CQ2413" s="1372" t="s">
        <v>6935</v>
      </c>
      <c r="CR2413" s="1372" t="s">
        <v>6935</v>
      </c>
      <c r="CS2413" s="1372" t="s">
        <v>1908</v>
      </c>
      <c r="CT2413" s="1372" t="s">
        <v>6911</v>
      </c>
      <c r="CU2413" s="1375" t="s">
        <v>1910</v>
      </c>
      <c r="CV2413" s="1376" t="s">
        <v>1911</v>
      </c>
    </row>
    <row r="2414" spans="91:100">
      <c r="CM2414" s="1373"/>
      <c r="CN2414" s="1372" t="s">
        <v>6936</v>
      </c>
      <c r="CO2414" s="1372" t="s">
        <v>598</v>
      </c>
      <c r="CP2414" s="1372" t="s">
        <v>2439</v>
      </c>
      <c r="CQ2414" s="1372" t="s">
        <v>4829</v>
      </c>
      <c r="CR2414" s="1372" t="s">
        <v>4829</v>
      </c>
      <c r="CS2414" s="1372" t="s">
        <v>1908</v>
      </c>
      <c r="CT2414" s="1372" t="s">
        <v>4827</v>
      </c>
      <c r="CU2414" s="1375" t="s">
        <v>1910</v>
      </c>
      <c r="CV2414" s="1376" t="s">
        <v>1911</v>
      </c>
    </row>
    <row r="2415" spans="91:100">
      <c r="CM2415" s="1373"/>
      <c r="CN2415" s="1372" t="s">
        <v>6937</v>
      </c>
      <c r="CO2415" s="1372" t="s">
        <v>598</v>
      </c>
      <c r="CP2415" s="1372" t="s">
        <v>2439</v>
      </c>
      <c r="CQ2415" s="1372" t="s">
        <v>4836</v>
      </c>
      <c r="CR2415" s="1372" t="s">
        <v>4836</v>
      </c>
      <c r="CS2415" s="1372" t="s">
        <v>1908</v>
      </c>
      <c r="CT2415" s="1372" t="s">
        <v>4827</v>
      </c>
      <c r="CU2415" s="1375" t="s">
        <v>1910</v>
      </c>
      <c r="CV2415" s="1376" t="s">
        <v>1911</v>
      </c>
    </row>
    <row r="2416" spans="91:100">
      <c r="CM2416" s="1373"/>
      <c r="CN2416" s="1372" t="s">
        <v>6938</v>
      </c>
      <c r="CO2416" s="1372" t="s">
        <v>598</v>
      </c>
      <c r="CP2416" s="1372" t="s">
        <v>2439</v>
      </c>
      <c r="CQ2416" s="1372" t="s">
        <v>6939</v>
      </c>
      <c r="CR2416" s="1372" t="s">
        <v>6940</v>
      </c>
      <c r="CS2416" s="1372" t="s">
        <v>1908</v>
      </c>
      <c r="CT2416" s="1372" t="s">
        <v>4827</v>
      </c>
      <c r="CU2416" s="1375" t="s">
        <v>1910</v>
      </c>
      <c r="CV2416" s="1376" t="s">
        <v>1911</v>
      </c>
    </row>
    <row r="2417" spans="91:100">
      <c r="CM2417" s="1373"/>
      <c r="CN2417" s="1372" t="s">
        <v>6941</v>
      </c>
      <c r="CO2417" s="1372" t="s">
        <v>598</v>
      </c>
      <c r="CP2417" s="1372" t="s">
        <v>2439</v>
      </c>
      <c r="CQ2417" s="1372" t="s">
        <v>6942</v>
      </c>
      <c r="CR2417" s="1372" t="s">
        <v>6943</v>
      </c>
      <c r="CS2417" s="1372" t="s">
        <v>1908</v>
      </c>
      <c r="CT2417" s="1372" t="s">
        <v>4827</v>
      </c>
      <c r="CU2417" s="1375" t="s">
        <v>1910</v>
      </c>
      <c r="CV2417" s="1376" t="s">
        <v>1911</v>
      </c>
    </row>
    <row r="2418" spans="91:100">
      <c r="CM2418" s="1373"/>
      <c r="CN2418" s="1372" t="s">
        <v>6944</v>
      </c>
      <c r="CO2418" s="1372" t="s">
        <v>598</v>
      </c>
      <c r="CP2418" s="1372" t="s">
        <v>2439</v>
      </c>
      <c r="CQ2418" s="1372" t="s">
        <v>4464</v>
      </c>
      <c r="CR2418" s="1372" t="s">
        <v>4464</v>
      </c>
      <c r="CS2418" s="1372" t="s">
        <v>1908</v>
      </c>
      <c r="CT2418" s="1372" t="s">
        <v>4827</v>
      </c>
      <c r="CU2418" s="1375" t="s">
        <v>1910</v>
      </c>
      <c r="CV2418" s="1376" t="s">
        <v>1911</v>
      </c>
    </row>
  </sheetData>
  <mergeCells count="6">
    <mergeCell ref="A94:S94"/>
    <mergeCell ref="A1:S1"/>
    <mergeCell ref="A2:S2"/>
    <mergeCell ref="A3:S3"/>
    <mergeCell ref="A70:S70"/>
    <mergeCell ref="A80:S80"/>
  </mergeCells>
  <conditionalFormatting sqref="E7:R66">
    <cfRule type="expression" dxfId="1" priority="1">
      <formula>E7="X"</formula>
    </cfRule>
    <cfRule type="expression" dxfId="0" priority="2">
      <formula>E7="?"</formula>
    </cfRule>
  </conditionalFormatting>
  <hyperlinks>
    <hyperlink ref="CU2" r:id="rId1" xr:uid="{FB758413-8E22-4754-9518-6E321A8C0812}"/>
    <hyperlink ref="CU3" r:id="rId2" xr:uid="{4E5EAB76-8258-4163-A287-753331876132}"/>
    <hyperlink ref="CU4" r:id="rId3" xr:uid="{6384C736-5A20-4C38-882C-52B2554DBB20}"/>
    <hyperlink ref="CU5" r:id="rId4" xr:uid="{CF192831-475F-4149-9E57-9BEA9E84834F}"/>
    <hyperlink ref="CU6" r:id="rId5" xr:uid="{28F01DDF-ED32-4A4F-A81E-5C32A8D6A41B}"/>
    <hyperlink ref="CU7" r:id="rId6" xr:uid="{130D038B-7540-4CF4-BD94-D4CAA6D7D537}"/>
    <hyperlink ref="CU9" r:id="rId7" xr:uid="{DC80106B-7596-437F-A518-2036E287837B}"/>
    <hyperlink ref="CU11" r:id="rId8" xr:uid="{CBF63045-137E-4F35-A847-ED70AD1C9FD4}"/>
    <hyperlink ref="CU12" r:id="rId9" xr:uid="{FE3A0E8A-9807-485C-9E05-5B9EE33AA7F1}"/>
    <hyperlink ref="CU13" r:id="rId10" xr:uid="{0441404F-EFF4-49BB-9127-D05708E04C44}"/>
    <hyperlink ref="CU15" r:id="rId11" xr:uid="{DD8D6DAF-49A6-40EF-AFFF-27C5400498DB}"/>
    <hyperlink ref="CU2417" r:id="rId12" xr:uid="{DFC1E747-01EC-4EC7-863A-82FDF19E87A2}"/>
    <hyperlink ref="CU2416" r:id="rId13" xr:uid="{F7F7D3CA-9171-4437-8E6F-B02674419E6A}"/>
    <hyperlink ref="CU2418" r:id="rId14" xr:uid="{A5E0366F-3585-413E-BADB-FF04E4F50374}"/>
    <hyperlink ref="CU2415" r:id="rId15" xr:uid="{D769CCD2-FB40-40EA-9D06-BDE2D201BEEE}"/>
    <hyperlink ref="CU2414" r:id="rId16" xr:uid="{47CA4B99-FF96-4E27-9919-E2FF5BF20ADF}"/>
    <hyperlink ref="CU2413" r:id="rId17" xr:uid="{2554AF84-7F85-4AC4-94C5-A4649320D5D5}"/>
    <hyperlink ref="CU2412" r:id="rId18" xr:uid="{9B5D880D-9A9B-41C7-8205-2BC026722D85}"/>
    <hyperlink ref="CU2411" r:id="rId19" xr:uid="{85762D77-D054-4617-A0EA-852F892DC205}"/>
    <hyperlink ref="CU2410" r:id="rId20" xr:uid="{9AFA36C8-ECC4-476B-AB40-D1507F07917B}"/>
    <hyperlink ref="CU2409" r:id="rId21" xr:uid="{839084F9-90A0-43D3-A852-6677AD1E0DA0}"/>
    <hyperlink ref="CU2408" r:id="rId22" xr:uid="{ADBEDD9B-B576-4311-999E-115BF5BB20AA}"/>
    <hyperlink ref="CU2407" r:id="rId23" xr:uid="{9F04896F-D1B0-4653-96A3-CBAF849BF2A2}"/>
    <hyperlink ref="CU8" r:id="rId24" xr:uid="{783416E2-E1D1-415E-BBE6-A091FE7FE259}"/>
    <hyperlink ref="CU16" r:id="rId25" xr:uid="{799B71D4-CDA1-46C2-8159-045F3639AF80}"/>
    <hyperlink ref="CU17" r:id="rId26" xr:uid="{337ABC9F-9CBD-406E-9D61-E54BB28CDB8F}"/>
    <hyperlink ref="CU18" r:id="rId27" xr:uid="{7D146B1C-39BC-493C-968F-A33946154995}"/>
    <hyperlink ref="CU19" r:id="rId28" xr:uid="{BBB2A190-2175-4457-9136-CECD6A2AAF33}"/>
    <hyperlink ref="CU21" r:id="rId29" xr:uid="{5FCC94A0-A500-4788-AE58-1303A613C767}"/>
    <hyperlink ref="CU14" r:id="rId30" xr:uid="{A1F3A575-F5C0-4A29-A051-5BD1F9CAF80F}"/>
    <hyperlink ref="CU10" r:id="rId31" xr:uid="{CB9C9784-C052-4670-BC49-CBD5C56E36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MODE_EMPLOI_DOCUMENT</vt:lpstr>
      <vt:lpstr>Saisissez.vos.Fiches.26.col </vt:lpstr>
      <vt:lpstr>Modes.d.emploi.Postit</vt:lpstr>
      <vt:lpstr>Modèles.a.dupliquer</vt:lpstr>
      <vt:lpstr>Identité</vt:lpstr>
      <vt:lpstr>ALLERGENES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2026-02-02T14:57:20Z</dcterms:created>
  <dcterms:modified xsi:type="dcterms:W3CDTF">2026-08-23T13:04:32Z</dcterms:modified>
</cp:coreProperties>
</file>